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8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paddywalsh/Dropbox (Personal)/Further Study/Thesis/myfiles/AppendixB/Chapter 5 - Experiment 1 - Optimisation_Gasoil_Daily_Charts_Volatility_Study/"/>
    </mc:Choice>
  </mc:AlternateContent>
  <bookViews>
    <workbookView xWindow="980" yWindow="460" windowWidth="23640" windowHeight="14320" tabRatio="663" firstSheet="10" activeTab="17"/>
  </bookViews>
  <sheets>
    <sheet name="10 point" sheetId="1" r:id="rId1"/>
    <sheet name="20 point" sheetId="2" r:id="rId2"/>
    <sheet name="30 point" sheetId="3" r:id="rId3"/>
    <sheet name="Alpha Table" sheetId="6" state="hidden" r:id="rId4"/>
    <sheet name="Avg" sheetId="16" r:id="rId5"/>
    <sheet name="Alpha Table (2)" sheetId="15" r:id="rId6"/>
    <sheet name="Graphs" sheetId="4" r:id="rId7"/>
    <sheet name="Graphs (2)" sheetId="10" state="hidden" r:id="rId8"/>
    <sheet name="Revision notes" sheetId="5" r:id="rId9"/>
    <sheet name="10 point (2)" sheetId="7" r:id="rId10"/>
    <sheet name="20 point (2)" sheetId="8" r:id="rId11"/>
    <sheet name="30 point (2)" sheetId="9" r:id="rId12"/>
    <sheet name="Graphs (3)" sheetId="11" state="hidden" r:id="rId13"/>
    <sheet name="Avg (2)" sheetId="17" r:id="rId14"/>
    <sheet name="Graphs (4)" sheetId="12" r:id="rId15"/>
    <sheet name="Graphs (5)" sheetId="14" r:id="rId16"/>
    <sheet name="Gasoil Table (2)" sheetId="13" r:id="rId17"/>
    <sheet name="GO_Daily " sheetId="18" r:id="rId18"/>
    <sheet name="GO_Alpha_Graphs" sheetId="19" r:id="rId19"/>
    <sheet name="GO_Graphs (Thesis)" sheetId="20" r:id="rId20"/>
    <sheet name="GO_Table" sheetId="21" r:id="rId21"/>
    <sheet name="US_Daily  " sheetId="22" r:id="rId22"/>
  </sheets>
  <definedNames>
    <definedName name="alpha_scaling">Graphs!$AJ$1</definedName>
    <definedName name="Forecast_Coefficient">'30 point (2)'!$I$58</definedName>
    <definedName name="MAE">'Graphs (2)'!$E$84</definedName>
    <definedName name="Mean_Error">'Graphs (2)'!$D$84</definedName>
    <definedName name="_xlnm.Print_Area" localSheetId="3">'Alpha Table'!$A$4:$O$41</definedName>
    <definedName name="_xlnm.Print_Area" localSheetId="5">'Alpha Table (2)'!$A$4:$G$51</definedName>
    <definedName name="_xlnm.Print_Area" localSheetId="16">'Gasoil Table (2)'!$A$4:$G$54</definedName>
    <definedName name="_xlnm.Print_Area" localSheetId="19">'GO_Graphs (Thesis)'!$AY:$XFD</definedName>
    <definedName name="_xlnm.Print_Area" localSheetId="6">Graphs!$A$1:$AI$81</definedName>
    <definedName name="_xlnm.Print_Area" localSheetId="7">'Graphs (2)'!$A$1:$BB$89</definedName>
    <definedName name="t">'Graphs (2)'!$D$78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2" i="21" l="1"/>
  <c r="G12" i="21"/>
  <c r="F12" i="21"/>
  <c r="E12" i="21"/>
  <c r="D12" i="21"/>
  <c r="D13" i="21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M3" i="22"/>
  <c r="E971" i="22"/>
  <c r="E972" i="22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1001" i="22"/>
  <c r="E1002" i="22"/>
  <c r="E1003" i="22"/>
  <c r="E1004" i="22"/>
  <c r="E1005" i="22"/>
  <c r="E1006" i="22"/>
  <c r="E1007" i="22"/>
  <c r="E1008" i="22"/>
  <c r="E1009" i="22"/>
  <c r="E1010" i="22"/>
  <c r="E1011" i="22"/>
  <c r="E1012" i="22"/>
  <c r="E1013" i="22"/>
  <c r="E1014" i="22"/>
  <c r="E1015" i="22"/>
  <c r="E1016" i="22"/>
  <c r="E1017" i="22"/>
  <c r="E1018" i="22"/>
  <c r="E1019" i="22"/>
  <c r="E1020" i="22"/>
  <c r="E1021" i="22"/>
  <c r="E1022" i="22"/>
  <c r="E1023" i="22"/>
  <c r="E1024" i="22"/>
  <c r="E1025" i="22"/>
  <c r="E1026" i="22"/>
  <c r="E1027" i="22"/>
  <c r="E1028" i="22"/>
  <c r="E1029" i="22"/>
  <c r="E1030" i="22"/>
  <c r="E1031" i="22"/>
  <c r="E1032" i="22"/>
  <c r="E1033" i="22"/>
  <c r="E1034" i="22"/>
  <c r="E1035" i="22"/>
  <c r="E1036" i="22"/>
  <c r="E1037" i="22"/>
  <c r="E1038" i="22"/>
  <c r="E1039" i="22"/>
  <c r="E1040" i="22"/>
  <c r="E1041" i="22"/>
  <c r="E1042" i="22"/>
  <c r="E1043" i="22"/>
  <c r="E1044" i="22"/>
  <c r="E1045" i="22"/>
  <c r="E1046" i="22"/>
  <c r="E1047" i="22"/>
  <c r="E1048" i="22"/>
  <c r="E1049" i="22"/>
  <c r="E1050" i="22"/>
  <c r="E1051" i="22"/>
  <c r="E1052" i="22"/>
  <c r="E1053" i="22"/>
  <c r="E1054" i="22"/>
  <c r="E1055" i="22"/>
  <c r="E1056" i="22"/>
  <c r="E1057" i="22"/>
  <c r="E1058" i="22"/>
  <c r="E1059" i="22"/>
  <c r="E1060" i="22"/>
  <c r="E1061" i="22"/>
  <c r="E1062" i="22"/>
  <c r="E1063" i="22"/>
  <c r="E1064" i="22"/>
  <c r="E1065" i="22"/>
  <c r="E1066" i="22"/>
  <c r="E1067" i="22"/>
  <c r="E1068" i="22"/>
  <c r="E1069" i="22"/>
  <c r="E1070" i="22"/>
  <c r="E1071" i="22"/>
  <c r="E1072" i="22"/>
  <c r="E1073" i="22"/>
  <c r="E1074" i="22"/>
  <c r="E1075" i="22"/>
  <c r="E1076" i="22"/>
  <c r="E1077" i="22"/>
  <c r="E1078" i="22"/>
  <c r="E1079" i="22"/>
  <c r="E1080" i="22"/>
  <c r="E1081" i="22"/>
  <c r="E1082" i="22"/>
  <c r="E1083" i="22"/>
  <c r="E1084" i="22"/>
  <c r="E1085" i="22"/>
  <c r="E1086" i="22"/>
  <c r="E1087" i="22"/>
  <c r="E1088" i="22"/>
  <c r="E1089" i="22"/>
  <c r="E1090" i="22"/>
  <c r="E1091" i="22"/>
  <c r="E1092" i="22"/>
  <c r="E1093" i="22"/>
  <c r="E1094" i="22"/>
  <c r="E1095" i="22"/>
  <c r="E1096" i="22"/>
  <c r="E1097" i="22"/>
  <c r="E1098" i="22"/>
  <c r="E1099" i="22"/>
  <c r="E1100" i="22"/>
  <c r="E1101" i="22"/>
  <c r="E1102" i="22"/>
  <c r="E1103" i="22"/>
  <c r="E1104" i="22"/>
  <c r="E1105" i="22"/>
  <c r="E1106" i="22"/>
  <c r="E1107" i="22"/>
  <c r="E1108" i="22"/>
  <c r="E1109" i="22"/>
  <c r="E1110" i="22"/>
  <c r="E1111" i="22"/>
  <c r="E1112" i="22"/>
  <c r="E1113" i="22"/>
  <c r="E1114" i="22"/>
  <c r="E1115" i="22"/>
  <c r="E1116" i="22"/>
  <c r="E1117" i="22"/>
  <c r="E1118" i="22"/>
  <c r="E1119" i="22"/>
  <c r="E1120" i="22"/>
  <c r="E1121" i="22"/>
  <c r="E1122" i="22"/>
  <c r="E1123" i="22"/>
  <c r="E1124" i="22"/>
  <c r="E1125" i="22"/>
  <c r="E1126" i="22"/>
  <c r="E1127" i="22"/>
  <c r="E1128" i="22"/>
  <c r="E1129" i="22"/>
  <c r="E1130" i="22"/>
  <c r="E1131" i="22"/>
  <c r="E1132" i="22"/>
  <c r="E1133" i="22"/>
  <c r="E1134" i="22"/>
  <c r="E1135" i="22"/>
  <c r="E1136" i="22"/>
  <c r="E1137" i="22"/>
  <c r="E1138" i="22"/>
  <c r="E1139" i="22"/>
  <c r="E1140" i="22"/>
  <c r="E1141" i="22"/>
  <c r="E1142" i="22"/>
  <c r="E1143" i="22"/>
  <c r="E1144" i="22"/>
  <c r="E1145" i="22"/>
  <c r="E1146" i="22"/>
  <c r="E1147" i="22"/>
  <c r="E1148" i="22"/>
  <c r="E1149" i="22"/>
  <c r="E1150" i="22"/>
  <c r="E1151" i="22"/>
  <c r="E1152" i="22"/>
  <c r="E1153" i="22"/>
  <c r="E1154" i="22"/>
  <c r="E1155" i="22"/>
  <c r="E1156" i="22"/>
  <c r="E1157" i="22"/>
  <c r="E1158" i="22"/>
  <c r="E1159" i="22"/>
  <c r="E1160" i="22"/>
  <c r="E1161" i="22"/>
  <c r="E1162" i="22"/>
  <c r="E1163" i="22"/>
  <c r="E1164" i="22"/>
  <c r="E1165" i="22"/>
  <c r="E1166" i="22"/>
  <c r="E1167" i="22"/>
  <c r="E1168" i="22"/>
  <c r="E1169" i="22"/>
  <c r="E1170" i="22"/>
  <c r="E1171" i="22"/>
  <c r="E1172" i="22"/>
  <c r="E1173" i="22"/>
  <c r="E1174" i="22"/>
  <c r="E1175" i="22"/>
  <c r="E1176" i="22"/>
  <c r="E1177" i="22"/>
  <c r="E1178" i="22"/>
  <c r="E1179" i="22"/>
  <c r="E1180" i="22"/>
  <c r="E1181" i="22"/>
  <c r="E1182" i="22"/>
  <c r="E1183" i="22"/>
  <c r="E1184" i="22"/>
  <c r="E1185" i="22"/>
  <c r="E1186" i="22"/>
  <c r="E1187" i="22"/>
  <c r="E1188" i="22"/>
  <c r="E1189" i="22"/>
  <c r="E1190" i="22"/>
  <c r="E1191" i="22"/>
  <c r="E1192" i="22"/>
  <c r="E1193" i="22"/>
  <c r="E1194" i="22"/>
  <c r="E1195" i="22"/>
  <c r="E1196" i="22"/>
  <c r="E1197" i="22"/>
  <c r="E1198" i="22"/>
  <c r="E1199" i="22"/>
  <c r="E1200" i="22"/>
  <c r="E1201" i="22"/>
  <c r="E1202" i="22"/>
  <c r="E1203" i="22"/>
  <c r="E1204" i="22"/>
  <c r="E1205" i="22"/>
  <c r="E1206" i="22"/>
  <c r="E1207" i="22"/>
  <c r="E1208" i="22"/>
  <c r="E1209" i="22"/>
  <c r="E1210" i="22"/>
  <c r="E1211" i="22"/>
  <c r="E1212" i="22"/>
  <c r="E1213" i="22"/>
  <c r="E1214" i="22"/>
  <c r="E1215" i="22"/>
  <c r="E1216" i="22"/>
  <c r="E1217" i="22"/>
  <c r="E1218" i="22"/>
  <c r="E1219" i="22"/>
  <c r="E1220" i="22"/>
  <c r="E1221" i="22"/>
  <c r="E1222" i="22"/>
  <c r="E1223" i="22"/>
  <c r="E1224" i="22"/>
  <c r="E1225" i="22"/>
  <c r="E1226" i="22"/>
  <c r="E1227" i="22"/>
  <c r="E1228" i="22"/>
  <c r="E1229" i="22"/>
  <c r="E1230" i="22"/>
  <c r="E1231" i="22"/>
  <c r="E1232" i="22"/>
  <c r="E1233" i="22"/>
  <c r="E1234" i="22"/>
  <c r="E1235" i="22"/>
  <c r="E1236" i="22"/>
  <c r="E1237" i="22"/>
  <c r="E1238" i="22"/>
  <c r="E1239" i="22"/>
  <c r="E1240" i="22"/>
  <c r="E1241" i="22"/>
  <c r="E1242" i="22"/>
  <c r="E1243" i="22"/>
  <c r="E1244" i="22"/>
  <c r="E1245" i="22"/>
  <c r="E1246" i="22"/>
  <c r="E1247" i="22"/>
  <c r="E1248" i="22"/>
  <c r="E1249" i="22"/>
  <c r="E1250" i="22"/>
  <c r="E1251" i="22"/>
  <c r="E1252" i="22"/>
  <c r="E1253" i="22"/>
  <c r="E1254" i="22"/>
  <c r="E1255" i="22"/>
  <c r="E1256" i="22"/>
  <c r="E1257" i="22"/>
  <c r="E1258" i="22"/>
  <c r="E1259" i="22"/>
  <c r="E1260" i="22"/>
  <c r="E1261" i="22"/>
  <c r="E1262" i="22"/>
  <c r="E1263" i="22"/>
  <c r="E1264" i="22"/>
  <c r="E1265" i="22"/>
  <c r="E1266" i="22"/>
  <c r="E1267" i="22"/>
  <c r="E1268" i="22"/>
  <c r="E1269" i="22"/>
  <c r="E1270" i="22"/>
  <c r="E1271" i="22"/>
  <c r="E1272" i="22"/>
  <c r="E1273" i="22"/>
  <c r="E1274" i="22"/>
  <c r="E1275" i="22"/>
  <c r="E1276" i="22"/>
  <c r="E1277" i="22"/>
  <c r="E1278" i="22"/>
  <c r="E1279" i="22"/>
  <c r="E1280" i="22"/>
  <c r="E1281" i="22"/>
  <c r="E1282" i="22"/>
  <c r="E1283" i="22"/>
  <c r="E1284" i="22"/>
  <c r="E1285" i="22"/>
  <c r="E1286" i="22"/>
  <c r="E1287" i="22"/>
  <c r="E1288" i="22"/>
  <c r="E1289" i="22"/>
  <c r="E1290" i="22"/>
  <c r="E1291" i="22"/>
  <c r="E1292" i="22"/>
  <c r="E1293" i="22"/>
  <c r="E1294" i="22"/>
  <c r="E1295" i="22"/>
  <c r="E1296" i="22"/>
  <c r="E1297" i="22"/>
  <c r="E1298" i="22"/>
  <c r="E1299" i="22"/>
  <c r="E1300" i="22"/>
  <c r="E1301" i="22"/>
  <c r="E1302" i="22"/>
  <c r="E1303" i="22"/>
  <c r="E1304" i="22"/>
  <c r="E1305" i="22"/>
  <c r="E1306" i="22"/>
  <c r="E1307" i="22"/>
  <c r="E1308" i="22"/>
  <c r="E1309" i="22"/>
  <c r="E1310" i="22"/>
  <c r="E1311" i="22"/>
  <c r="E1312" i="22"/>
  <c r="E1313" i="22"/>
  <c r="E1314" i="22"/>
  <c r="E1315" i="22"/>
  <c r="E1316" i="22"/>
  <c r="E1317" i="22"/>
  <c r="E1318" i="22"/>
  <c r="E1319" i="22"/>
  <c r="E1320" i="22"/>
  <c r="E1321" i="22"/>
  <c r="E1322" i="22"/>
  <c r="E1323" i="22"/>
  <c r="E1324" i="22"/>
  <c r="E1325" i="22"/>
  <c r="E1326" i="22"/>
  <c r="E1327" i="22"/>
  <c r="E1328" i="22"/>
  <c r="E1329" i="22"/>
  <c r="E1330" i="22"/>
  <c r="E1331" i="22"/>
  <c r="E1332" i="22"/>
  <c r="E1333" i="22"/>
  <c r="E1334" i="22"/>
  <c r="E1335" i="22"/>
  <c r="E1336" i="22"/>
  <c r="E1337" i="22"/>
  <c r="E1338" i="22"/>
  <c r="E1339" i="22"/>
  <c r="E1340" i="22"/>
  <c r="E1341" i="22"/>
  <c r="E1342" i="22"/>
  <c r="E1343" i="22"/>
  <c r="E1344" i="22"/>
  <c r="E1345" i="22"/>
  <c r="E1346" i="22"/>
  <c r="E1347" i="22"/>
  <c r="E1348" i="22"/>
  <c r="E1349" i="22"/>
  <c r="E1350" i="22"/>
  <c r="E1351" i="22"/>
  <c r="E1352" i="22"/>
  <c r="E1353" i="22"/>
  <c r="E1354" i="22"/>
  <c r="E1355" i="22"/>
  <c r="E1356" i="22"/>
  <c r="E1357" i="22"/>
  <c r="E1358" i="22"/>
  <c r="E1359" i="22"/>
  <c r="E1360" i="22"/>
  <c r="E1361" i="22"/>
  <c r="E1362" i="22"/>
  <c r="E1363" i="22"/>
  <c r="E1364" i="22"/>
  <c r="E1365" i="22"/>
  <c r="E1366" i="22"/>
  <c r="E1367" i="22"/>
  <c r="E1368" i="22"/>
  <c r="E1369" i="22"/>
  <c r="E1370" i="22"/>
  <c r="E1371" i="22"/>
  <c r="E1372" i="22"/>
  <c r="E1373" i="22"/>
  <c r="E1374" i="22"/>
  <c r="E1375" i="22"/>
  <c r="E1376" i="22"/>
  <c r="E1377" i="22"/>
  <c r="E1378" i="22"/>
  <c r="E1379" i="22"/>
  <c r="E1380" i="22"/>
  <c r="E1381" i="22"/>
  <c r="E1382" i="22"/>
  <c r="E1383" i="22"/>
  <c r="E1384" i="22"/>
  <c r="E1385" i="22"/>
  <c r="E1386" i="22"/>
  <c r="E1387" i="22"/>
  <c r="E1388" i="22"/>
  <c r="E1389" i="22"/>
  <c r="E1390" i="22"/>
  <c r="E1391" i="22"/>
  <c r="E1392" i="22"/>
  <c r="E1393" i="22"/>
  <c r="E1394" i="22"/>
  <c r="E1395" i="22"/>
  <c r="E1396" i="22"/>
  <c r="E1397" i="22"/>
  <c r="E1398" i="22"/>
  <c r="E1399" i="22"/>
  <c r="E1400" i="22"/>
  <c r="E1401" i="22"/>
  <c r="E1402" i="22"/>
  <c r="E1403" i="22"/>
  <c r="E1404" i="22"/>
  <c r="E1405" i="22"/>
  <c r="E1406" i="22"/>
  <c r="E1407" i="22"/>
  <c r="E1408" i="22"/>
  <c r="E1409" i="22"/>
  <c r="E1410" i="22"/>
  <c r="E1411" i="22"/>
  <c r="E1412" i="22"/>
  <c r="E1413" i="22"/>
  <c r="E1414" i="22"/>
  <c r="E1415" i="22"/>
  <c r="E1416" i="22"/>
  <c r="E1417" i="22"/>
  <c r="E1418" i="22"/>
  <c r="E1419" i="22"/>
  <c r="E1420" i="22"/>
  <c r="E1421" i="22"/>
  <c r="E1422" i="22"/>
  <c r="E1423" i="22"/>
  <c r="E1424" i="22"/>
  <c r="E1425" i="22"/>
  <c r="E1426" i="22"/>
  <c r="E1427" i="22"/>
  <c r="E1428" i="22"/>
  <c r="E1429" i="22"/>
  <c r="E1430" i="22"/>
  <c r="E1431" i="22"/>
  <c r="E1432" i="22"/>
  <c r="E1433" i="22"/>
  <c r="E1434" i="22"/>
  <c r="E1435" i="22"/>
  <c r="E1436" i="22"/>
  <c r="E1437" i="22"/>
  <c r="E1438" i="22"/>
  <c r="E1439" i="22"/>
  <c r="E1440" i="22"/>
  <c r="E1441" i="22"/>
  <c r="E1442" i="22"/>
  <c r="E1443" i="22"/>
  <c r="E1444" i="22"/>
  <c r="E1445" i="22"/>
  <c r="E1446" i="22"/>
  <c r="E1447" i="22"/>
  <c r="E1448" i="22"/>
  <c r="E1449" i="22"/>
  <c r="E1450" i="22"/>
  <c r="E1451" i="22"/>
  <c r="E1452" i="22"/>
  <c r="E1453" i="22"/>
  <c r="E1454" i="22"/>
  <c r="E1455" i="22"/>
  <c r="E1456" i="22"/>
  <c r="E1457" i="22"/>
  <c r="E1458" i="22"/>
  <c r="E1459" i="22"/>
  <c r="E1460" i="22"/>
  <c r="E1461" i="22"/>
  <c r="E1462" i="22"/>
  <c r="E1463" i="22"/>
  <c r="E1464" i="22"/>
  <c r="E1465" i="22"/>
  <c r="E1466" i="22"/>
  <c r="E1467" i="22"/>
  <c r="E1468" i="22"/>
  <c r="E1469" i="22"/>
  <c r="E1470" i="22"/>
  <c r="E1471" i="22"/>
  <c r="E1472" i="22"/>
  <c r="E1473" i="22"/>
  <c r="E1474" i="22"/>
  <c r="E1475" i="22"/>
  <c r="E1476" i="22"/>
  <c r="E1477" i="22"/>
  <c r="E1478" i="22"/>
  <c r="E1479" i="22"/>
  <c r="E1480" i="22"/>
  <c r="E1481" i="22"/>
  <c r="E1482" i="22"/>
  <c r="E1483" i="22"/>
  <c r="E1484" i="22"/>
  <c r="E1485" i="22"/>
  <c r="E1486" i="22"/>
  <c r="E1487" i="22"/>
  <c r="E1488" i="22"/>
  <c r="E1489" i="22"/>
  <c r="E1490" i="22"/>
  <c r="E1491" i="22"/>
  <c r="E1492" i="22"/>
  <c r="E1493" i="22"/>
  <c r="E1494" i="22"/>
  <c r="E1495" i="22"/>
  <c r="E1496" i="22"/>
  <c r="E1497" i="22"/>
  <c r="E1498" i="22"/>
  <c r="E1499" i="22"/>
  <c r="E1500" i="22"/>
  <c r="E1501" i="22"/>
  <c r="E1502" i="22"/>
  <c r="E1503" i="22"/>
  <c r="E1504" i="22"/>
  <c r="E1505" i="22"/>
  <c r="E1506" i="22"/>
  <c r="E1507" i="22"/>
  <c r="E1508" i="22"/>
  <c r="E1509" i="22"/>
  <c r="E1510" i="22"/>
  <c r="E1511" i="22"/>
  <c r="E1512" i="22"/>
  <c r="E1513" i="22"/>
  <c r="E1514" i="22"/>
  <c r="E1515" i="22"/>
  <c r="E1516" i="22"/>
  <c r="E1517" i="22"/>
  <c r="E1518" i="22"/>
  <c r="E1519" i="22"/>
  <c r="E1520" i="22"/>
  <c r="E1521" i="22"/>
  <c r="E1522" i="22"/>
  <c r="E1523" i="22"/>
  <c r="E1524" i="22"/>
  <c r="E1525" i="22"/>
  <c r="E1526" i="22"/>
  <c r="E1527" i="22"/>
  <c r="E1528" i="22"/>
  <c r="E1529" i="22"/>
  <c r="E1530" i="22"/>
  <c r="E1531" i="22"/>
  <c r="E1532" i="22"/>
  <c r="E1533" i="22"/>
  <c r="E1534" i="22"/>
  <c r="E1535" i="22"/>
  <c r="E1536" i="22"/>
  <c r="E1537" i="22"/>
  <c r="E1538" i="22"/>
  <c r="E1539" i="22"/>
  <c r="E1540" i="22"/>
  <c r="E1541" i="22"/>
  <c r="E1542" i="22"/>
  <c r="E1543" i="22"/>
  <c r="E1544" i="22"/>
  <c r="E1545" i="22"/>
  <c r="E1546" i="22"/>
  <c r="E1547" i="22"/>
  <c r="E1548" i="22"/>
  <c r="E1549" i="22"/>
  <c r="E1550" i="22"/>
  <c r="E1551" i="22"/>
  <c r="E1552" i="22"/>
  <c r="E1553" i="22"/>
  <c r="E1554" i="22"/>
  <c r="E1555" i="22"/>
  <c r="E1556" i="22"/>
  <c r="E1557" i="22"/>
  <c r="E1558" i="22"/>
  <c r="E1559" i="22"/>
  <c r="E1560" i="22"/>
  <c r="E1561" i="22"/>
  <c r="E1562" i="22"/>
  <c r="E1563" i="22"/>
  <c r="E1564" i="22"/>
  <c r="E1565" i="22"/>
  <c r="E1566" i="22"/>
  <c r="E1567" i="22"/>
  <c r="E1568" i="22"/>
  <c r="E1569" i="22"/>
  <c r="E1570" i="22"/>
  <c r="E1571" i="22"/>
  <c r="E1572" i="22"/>
  <c r="E1573" i="22"/>
  <c r="E1574" i="22"/>
  <c r="E1575" i="22"/>
  <c r="E1576" i="22"/>
  <c r="E1577" i="22"/>
  <c r="E1578" i="22"/>
  <c r="E1579" i="22"/>
  <c r="E1580" i="22"/>
  <c r="E1581" i="22"/>
  <c r="E1582" i="22"/>
  <c r="E1583" i="22"/>
  <c r="E1584" i="22"/>
  <c r="E1585" i="22"/>
  <c r="E1586" i="22"/>
  <c r="E1587" i="22"/>
  <c r="E1588" i="22"/>
  <c r="E1589" i="22"/>
  <c r="E1590" i="22"/>
  <c r="E1591" i="22"/>
  <c r="E1592" i="22"/>
  <c r="E1593" i="22"/>
  <c r="E1594" i="22"/>
  <c r="E1595" i="22"/>
  <c r="E1596" i="22"/>
  <c r="E1597" i="22"/>
  <c r="E1598" i="22"/>
  <c r="E1599" i="22"/>
  <c r="E1600" i="22"/>
  <c r="E1601" i="22"/>
  <c r="E1602" i="22"/>
  <c r="E1603" i="22"/>
  <c r="E1604" i="22"/>
  <c r="E1605" i="22"/>
  <c r="E1606" i="22"/>
  <c r="E1607" i="22"/>
  <c r="E1608" i="22"/>
  <c r="E1609" i="22"/>
  <c r="E1610" i="22"/>
  <c r="E1611" i="22"/>
  <c r="E1612" i="22"/>
  <c r="E1613" i="22"/>
  <c r="E1614" i="22"/>
  <c r="E1615" i="22"/>
  <c r="E1616" i="22"/>
  <c r="E1617" i="22"/>
  <c r="E1618" i="22"/>
  <c r="E1619" i="22"/>
  <c r="E1620" i="22"/>
  <c r="E1621" i="22"/>
  <c r="E1622" i="22"/>
  <c r="E1623" i="22"/>
  <c r="E1624" i="22"/>
  <c r="E1625" i="22"/>
  <c r="E1626" i="22"/>
  <c r="E1627" i="22"/>
  <c r="E1628" i="22"/>
  <c r="E1629" i="22"/>
  <c r="E1630" i="22"/>
  <c r="E1631" i="22"/>
  <c r="E1632" i="22"/>
  <c r="E1633" i="22"/>
  <c r="E1634" i="22"/>
  <c r="E1635" i="22"/>
  <c r="E1636" i="22"/>
  <c r="E1637" i="22"/>
  <c r="E1638" i="22"/>
  <c r="E1639" i="22"/>
  <c r="E1640" i="22"/>
  <c r="E1641" i="22"/>
  <c r="E1642" i="22"/>
  <c r="E1643" i="22"/>
  <c r="E1644" i="22"/>
  <c r="E1645" i="22"/>
  <c r="E1646" i="22"/>
  <c r="E1647" i="22"/>
  <c r="E1648" i="22"/>
  <c r="E1649" i="22"/>
  <c r="E1650" i="22"/>
  <c r="E1651" i="22"/>
  <c r="E1652" i="22"/>
  <c r="E1653" i="22"/>
  <c r="E1654" i="22"/>
  <c r="E1655" i="22"/>
  <c r="E1656" i="22"/>
  <c r="E1657" i="22"/>
  <c r="E1658" i="22"/>
  <c r="E1659" i="22"/>
  <c r="E1660" i="22"/>
  <c r="E1661" i="22"/>
  <c r="E1662" i="22"/>
  <c r="E1663" i="22"/>
  <c r="E1664" i="22"/>
  <c r="E1665" i="22"/>
  <c r="E1666" i="22"/>
  <c r="E1667" i="22"/>
  <c r="E1668" i="22"/>
  <c r="E1669" i="22"/>
  <c r="E1670" i="22"/>
  <c r="E1671" i="22"/>
  <c r="E1672" i="22"/>
  <c r="E1673" i="22"/>
  <c r="E1674" i="22"/>
  <c r="E1675" i="22"/>
  <c r="E1676" i="22"/>
  <c r="E1677" i="22"/>
  <c r="E1678" i="22"/>
  <c r="E1679" i="22"/>
  <c r="E1680" i="22"/>
  <c r="E1681" i="22"/>
  <c r="E1682" i="22"/>
  <c r="E1683" i="22"/>
  <c r="E1684" i="22"/>
  <c r="E1685" i="22"/>
  <c r="E1686" i="22"/>
  <c r="E1687" i="22"/>
  <c r="E1688" i="22"/>
  <c r="E1689" i="22"/>
  <c r="E1690" i="22"/>
  <c r="E1691" i="22"/>
  <c r="E1692" i="22"/>
  <c r="E1693" i="22"/>
  <c r="E1694" i="22"/>
  <c r="E1695" i="22"/>
  <c r="E1696" i="22"/>
  <c r="E1697" i="22"/>
  <c r="E1698" i="22"/>
  <c r="E1699" i="22"/>
  <c r="E1700" i="22"/>
  <c r="E1701" i="22"/>
  <c r="E1702" i="22"/>
  <c r="E1703" i="22"/>
  <c r="E1704" i="22"/>
  <c r="E1705" i="22"/>
  <c r="E1706" i="22"/>
  <c r="E1707" i="22"/>
  <c r="E1708" i="22"/>
  <c r="E1709" i="22"/>
  <c r="E1710" i="22"/>
  <c r="E1711" i="22"/>
  <c r="E1712" i="22"/>
  <c r="E1713" i="22"/>
  <c r="E1714" i="22"/>
  <c r="E1715" i="22"/>
  <c r="E1716" i="22"/>
  <c r="E1717" i="22"/>
  <c r="E1718" i="22"/>
  <c r="E1719" i="22"/>
  <c r="E1720" i="22"/>
  <c r="E1721" i="22"/>
  <c r="E1722" i="22"/>
  <c r="E1723" i="22"/>
  <c r="E1724" i="22"/>
  <c r="E1725" i="22"/>
  <c r="E1726" i="22"/>
  <c r="E1727" i="22"/>
  <c r="E1728" i="22"/>
  <c r="E1729" i="22"/>
  <c r="E1730" i="22"/>
  <c r="E1731" i="22"/>
  <c r="E1732" i="22"/>
  <c r="E1733" i="22"/>
  <c r="E1734" i="22"/>
  <c r="E1735" i="22"/>
  <c r="E1736" i="22"/>
  <c r="E1737" i="22"/>
  <c r="E1738" i="22"/>
  <c r="E1739" i="22"/>
  <c r="E1740" i="22"/>
  <c r="E1741" i="22"/>
  <c r="E1742" i="22"/>
  <c r="E1743" i="22"/>
  <c r="E1744" i="22"/>
  <c r="E1745" i="22"/>
  <c r="E1746" i="22"/>
  <c r="E1747" i="22"/>
  <c r="E1748" i="22"/>
  <c r="E1749" i="22"/>
  <c r="E1750" i="22"/>
  <c r="E1751" i="22"/>
  <c r="E1752" i="22"/>
  <c r="E1753" i="22"/>
  <c r="E1754" i="22"/>
  <c r="E1755" i="22"/>
  <c r="E1756" i="22"/>
  <c r="E1757" i="22"/>
  <c r="E1758" i="22"/>
  <c r="E1759" i="22"/>
  <c r="E1760" i="22"/>
  <c r="E1761" i="22"/>
  <c r="E1762" i="22"/>
  <c r="E1763" i="22"/>
  <c r="E1764" i="22"/>
  <c r="E1765" i="22"/>
  <c r="E1766" i="22"/>
  <c r="E1767" i="22"/>
  <c r="E1768" i="22"/>
  <c r="E1769" i="22"/>
  <c r="E1770" i="22"/>
  <c r="E1771" i="22"/>
  <c r="E1772" i="22"/>
  <c r="E1773" i="22"/>
  <c r="E1774" i="22"/>
  <c r="E1775" i="22"/>
  <c r="E1776" i="22"/>
  <c r="E1777" i="22"/>
  <c r="E1778" i="22"/>
  <c r="E1779" i="22"/>
  <c r="E1780" i="22"/>
  <c r="E1781" i="22"/>
  <c r="E1782" i="22"/>
  <c r="E1783" i="22"/>
  <c r="E1784" i="22"/>
  <c r="E1785" i="22"/>
  <c r="E1786" i="22"/>
  <c r="E1787" i="22"/>
  <c r="E1788" i="22"/>
  <c r="E1789" i="22"/>
  <c r="E1790" i="22"/>
  <c r="E1791" i="22"/>
  <c r="E1792" i="22"/>
  <c r="E1793" i="22"/>
  <c r="E1794" i="22"/>
  <c r="E1795" i="22"/>
  <c r="E1796" i="22"/>
  <c r="E1797" i="22"/>
  <c r="E1798" i="22"/>
  <c r="E1799" i="22"/>
  <c r="E1800" i="22"/>
  <c r="E1801" i="22"/>
  <c r="E1802" i="22"/>
  <c r="E1803" i="22"/>
  <c r="E1804" i="22"/>
  <c r="E1805" i="22"/>
  <c r="E1806" i="22"/>
  <c r="E1807" i="22"/>
  <c r="E1808" i="22"/>
  <c r="E1809" i="22"/>
  <c r="E1810" i="22"/>
  <c r="E1811" i="22"/>
  <c r="E1812" i="22"/>
  <c r="E1813" i="22"/>
  <c r="E1814" i="22"/>
  <c r="E1815" i="22"/>
  <c r="E1816" i="22"/>
  <c r="E1817" i="22"/>
  <c r="E1818" i="22"/>
  <c r="E1819" i="22"/>
  <c r="E1820" i="22"/>
  <c r="E1821" i="22"/>
  <c r="E1822" i="22"/>
  <c r="E1823" i="22"/>
  <c r="E1824" i="22"/>
  <c r="E1825" i="22"/>
  <c r="E1826" i="22"/>
  <c r="E1827" i="22"/>
  <c r="E1828" i="22"/>
  <c r="E1829" i="22"/>
  <c r="E1830" i="22"/>
  <c r="E1831" i="22"/>
  <c r="E1832" i="22"/>
  <c r="E1833" i="22"/>
  <c r="E1834" i="22"/>
  <c r="E1835" i="22"/>
  <c r="E1836" i="22"/>
  <c r="E1837" i="22"/>
  <c r="E1838" i="22"/>
  <c r="E1839" i="22"/>
  <c r="E1840" i="22"/>
  <c r="E1841" i="22"/>
  <c r="E1842" i="22"/>
  <c r="E1843" i="22"/>
  <c r="E1844" i="22"/>
  <c r="E1845" i="22"/>
  <c r="E1846" i="22"/>
  <c r="E1847" i="22"/>
  <c r="E1848" i="22"/>
  <c r="E1849" i="22"/>
  <c r="E1850" i="22"/>
  <c r="E1851" i="22"/>
  <c r="E1852" i="22"/>
  <c r="E1853" i="22"/>
  <c r="E1854" i="22"/>
  <c r="E1855" i="22"/>
  <c r="E1856" i="22"/>
  <c r="E1857" i="22"/>
  <c r="E1858" i="22"/>
  <c r="E1859" i="22"/>
  <c r="E1860" i="22"/>
  <c r="E1861" i="22"/>
  <c r="E1862" i="22"/>
  <c r="E1863" i="22"/>
  <c r="E1864" i="22"/>
  <c r="E1865" i="22"/>
  <c r="E1866" i="22"/>
  <c r="E1867" i="22"/>
  <c r="E1868" i="22"/>
  <c r="E1869" i="22"/>
  <c r="E1870" i="22"/>
  <c r="E1871" i="22"/>
  <c r="E1872" i="22"/>
  <c r="E1873" i="22"/>
  <c r="E1874" i="22"/>
  <c r="E1875" i="22"/>
  <c r="E1876" i="22"/>
  <c r="E1877" i="22"/>
  <c r="E1878" i="22"/>
  <c r="E1879" i="22"/>
  <c r="E1880" i="22"/>
  <c r="E1881" i="22"/>
  <c r="E1882" i="22"/>
  <c r="E1883" i="22"/>
  <c r="E1884" i="22"/>
  <c r="E1885" i="22"/>
  <c r="E1886" i="22"/>
  <c r="E1887" i="22"/>
  <c r="E1888" i="22"/>
  <c r="E1889" i="22"/>
  <c r="E1890" i="22"/>
  <c r="E1891" i="22"/>
  <c r="E1892" i="22"/>
  <c r="E1893" i="22"/>
  <c r="E1894" i="22"/>
  <c r="E1895" i="22"/>
  <c r="E1896" i="22"/>
  <c r="E1897" i="22"/>
  <c r="E1898" i="22"/>
  <c r="E1899" i="22"/>
  <c r="E1900" i="22"/>
  <c r="E1901" i="22"/>
  <c r="E1902" i="22"/>
  <c r="E1903" i="22"/>
  <c r="E1904" i="22"/>
  <c r="E1905" i="22"/>
  <c r="E1906" i="22"/>
  <c r="E1907" i="22"/>
  <c r="E1908" i="22"/>
  <c r="E1909" i="22"/>
  <c r="E1910" i="22"/>
  <c r="E1911" i="22"/>
  <c r="E1912" i="22"/>
  <c r="E1913" i="22"/>
  <c r="E1914" i="22"/>
  <c r="E1915" i="22"/>
  <c r="E1916" i="22"/>
  <c r="E1917" i="22"/>
  <c r="E1918" i="22"/>
  <c r="E1919" i="22"/>
  <c r="E1920" i="22"/>
  <c r="E1921" i="22"/>
  <c r="E1922" i="22"/>
  <c r="E1923" i="22"/>
  <c r="E1924" i="22"/>
  <c r="E1925" i="22"/>
  <c r="E1926" i="22"/>
  <c r="E1927" i="22"/>
  <c r="E1928" i="22"/>
  <c r="E1929" i="22"/>
  <c r="E1930" i="22"/>
  <c r="E1931" i="22"/>
  <c r="E1932" i="22"/>
  <c r="E1933" i="22"/>
  <c r="E1934" i="22"/>
  <c r="E1935" i="22"/>
  <c r="E1936" i="22"/>
  <c r="E1937" i="22"/>
  <c r="E1938" i="22"/>
  <c r="E1939" i="22"/>
  <c r="E1940" i="22"/>
  <c r="E1941" i="22"/>
  <c r="E1942" i="22"/>
  <c r="E1943" i="22"/>
  <c r="E1944" i="22"/>
  <c r="E1945" i="22"/>
  <c r="E1946" i="22"/>
  <c r="E1947" i="22"/>
  <c r="E1948" i="22"/>
  <c r="E1949" i="22"/>
  <c r="E1950" i="22"/>
  <c r="E1951" i="22"/>
  <c r="E1952" i="22"/>
  <c r="E1953" i="22"/>
  <c r="E1954" i="22"/>
  <c r="E1955" i="22"/>
  <c r="E1956" i="22"/>
  <c r="E1957" i="22"/>
  <c r="E1958" i="22"/>
  <c r="E1959" i="22"/>
  <c r="E1960" i="22"/>
  <c r="E1961" i="22"/>
  <c r="E1962" i="22"/>
  <c r="E1963" i="22"/>
  <c r="E1964" i="22"/>
  <c r="E1965" i="22"/>
  <c r="E1966" i="22"/>
  <c r="E1967" i="22"/>
  <c r="E1968" i="22"/>
  <c r="E1969" i="22"/>
  <c r="E1970" i="22"/>
  <c r="E1971" i="22"/>
  <c r="E1972" i="22"/>
  <c r="E1973" i="22"/>
  <c r="E1974" i="22"/>
  <c r="E1975" i="22"/>
  <c r="E1976" i="22"/>
  <c r="E1977" i="22"/>
  <c r="E1978" i="22"/>
  <c r="E1979" i="22"/>
  <c r="E1980" i="22"/>
  <c r="E1981" i="22"/>
  <c r="E1982" i="22"/>
  <c r="E1983" i="22"/>
  <c r="E1984" i="22"/>
  <c r="E1985" i="22"/>
  <c r="E1986" i="22"/>
  <c r="E1987" i="22"/>
  <c r="E1988" i="22"/>
  <c r="E1989" i="22"/>
  <c r="E1990" i="22"/>
  <c r="E1991" i="22"/>
  <c r="E1992" i="22"/>
  <c r="E1993" i="22"/>
  <c r="E1994" i="22"/>
  <c r="E1995" i="22"/>
  <c r="E1996" i="22"/>
  <c r="E1997" i="22"/>
  <c r="E1998" i="22"/>
  <c r="E1999" i="22"/>
  <c r="E2000" i="22"/>
  <c r="E2001" i="22"/>
  <c r="E2002" i="22"/>
  <c r="E2003" i="22"/>
  <c r="E2004" i="22"/>
  <c r="E2005" i="22"/>
  <c r="E2006" i="22"/>
  <c r="E2007" i="22"/>
  <c r="E2008" i="22"/>
  <c r="E2009" i="22"/>
  <c r="E2010" i="22"/>
  <c r="E2011" i="22"/>
  <c r="E2012" i="22"/>
  <c r="E2013" i="22"/>
  <c r="E2014" i="22"/>
  <c r="E2015" i="22"/>
  <c r="E2016" i="22"/>
  <c r="E2017" i="22"/>
  <c r="E2018" i="22"/>
  <c r="E2019" i="22"/>
  <c r="E2020" i="22"/>
  <c r="E2021" i="22"/>
  <c r="E2022" i="22"/>
  <c r="E2023" i="22"/>
  <c r="E2024" i="22"/>
  <c r="E2025" i="22"/>
  <c r="E2026" i="22"/>
  <c r="E2027" i="22"/>
  <c r="E2028" i="22"/>
  <c r="E2029" i="22"/>
  <c r="E2030" i="22"/>
  <c r="E2031" i="22"/>
  <c r="E2032" i="22"/>
  <c r="E2033" i="22"/>
  <c r="E2034" i="22"/>
  <c r="E2035" i="22"/>
  <c r="E2036" i="22"/>
  <c r="E2037" i="22"/>
  <c r="E2038" i="22"/>
  <c r="E2039" i="22"/>
  <c r="E2040" i="22"/>
  <c r="E2041" i="22"/>
  <c r="E2042" i="22"/>
  <c r="E2043" i="22"/>
  <c r="E2044" i="22"/>
  <c r="E2045" i="22"/>
  <c r="E2046" i="22"/>
  <c r="E2047" i="22"/>
  <c r="E2048" i="22"/>
  <c r="E2049" i="22"/>
  <c r="E2050" i="22"/>
  <c r="E2051" i="22"/>
  <c r="E2052" i="22"/>
  <c r="E2053" i="22"/>
  <c r="E2054" i="22"/>
  <c r="E2055" i="22"/>
  <c r="E2056" i="22"/>
  <c r="E2057" i="22"/>
  <c r="E2058" i="22"/>
  <c r="E2059" i="22"/>
  <c r="E2060" i="22"/>
  <c r="E2061" i="22"/>
  <c r="E2062" i="22"/>
  <c r="E2063" i="22"/>
  <c r="E2064" i="22"/>
  <c r="E2065" i="22"/>
  <c r="E2066" i="22"/>
  <c r="E2067" i="22"/>
  <c r="E2068" i="22"/>
  <c r="E2069" i="22"/>
  <c r="E2070" i="22"/>
  <c r="E2071" i="22"/>
  <c r="E2072" i="22"/>
  <c r="E2073" i="22"/>
  <c r="E2074" i="22"/>
  <c r="E2075" i="22"/>
  <c r="E2076" i="22"/>
  <c r="E2077" i="22"/>
  <c r="E2078" i="22"/>
  <c r="E2079" i="22"/>
  <c r="E2080" i="22"/>
  <c r="E2081" i="22"/>
  <c r="E2082" i="22"/>
  <c r="E2083" i="22"/>
  <c r="E2084" i="22"/>
  <c r="E2085" i="22"/>
  <c r="E2086" i="22"/>
  <c r="E2087" i="22"/>
  <c r="E2088" i="22"/>
  <c r="E2089" i="22"/>
  <c r="E2090" i="22"/>
  <c r="E2091" i="22"/>
  <c r="E2092" i="22"/>
  <c r="E2093" i="22"/>
  <c r="E2094" i="22"/>
  <c r="E2095" i="22"/>
  <c r="E2096" i="22"/>
  <c r="E2097" i="22"/>
  <c r="E2098" i="22"/>
  <c r="E2099" i="22"/>
  <c r="E2100" i="22"/>
  <c r="E2101" i="22"/>
  <c r="E2102" i="22"/>
  <c r="E2103" i="22"/>
  <c r="E2104" i="22"/>
  <c r="E2105" i="22"/>
  <c r="E2106" i="22"/>
  <c r="E2107" i="22"/>
  <c r="E2108" i="22"/>
  <c r="E2109" i="22"/>
  <c r="E2110" i="22"/>
  <c r="E2111" i="22"/>
  <c r="E2112" i="22"/>
  <c r="E2113" i="22"/>
  <c r="E2114" i="22"/>
  <c r="E2115" i="22"/>
  <c r="E2116" i="22"/>
  <c r="E2117" i="22"/>
  <c r="E2118" i="22"/>
  <c r="E2119" i="22"/>
  <c r="E2120" i="22"/>
  <c r="E2121" i="22"/>
  <c r="E2122" i="22"/>
  <c r="E2123" i="22"/>
  <c r="E2124" i="22"/>
  <c r="E2125" i="22"/>
  <c r="E2126" i="22"/>
  <c r="E2127" i="22"/>
  <c r="E2128" i="22"/>
  <c r="E2129" i="22"/>
  <c r="E2130" i="22"/>
  <c r="E2131" i="22"/>
  <c r="E2132" i="22"/>
  <c r="E2133" i="22"/>
  <c r="E2134" i="22"/>
  <c r="E2135" i="22"/>
  <c r="E2136" i="22"/>
  <c r="E2137" i="22"/>
  <c r="E2138" i="22"/>
  <c r="E2139" i="22"/>
  <c r="E2140" i="22"/>
  <c r="E2141" i="22"/>
  <c r="E2142" i="22"/>
  <c r="E2143" i="22"/>
  <c r="E2144" i="22"/>
  <c r="E2145" i="22"/>
  <c r="E2146" i="22"/>
  <c r="E2147" i="22"/>
  <c r="E2148" i="22"/>
  <c r="E2149" i="22"/>
  <c r="E2150" i="22"/>
  <c r="E2151" i="22"/>
  <c r="E2152" i="22"/>
  <c r="E2153" i="22"/>
  <c r="E2154" i="22"/>
  <c r="E2155" i="22"/>
  <c r="E2156" i="22"/>
  <c r="E2157" i="22"/>
  <c r="E2158" i="22"/>
  <c r="E2159" i="22"/>
  <c r="E2160" i="22"/>
  <c r="E2161" i="22"/>
  <c r="E2162" i="22"/>
  <c r="E2163" i="22"/>
  <c r="E2164" i="22"/>
  <c r="E2165" i="22"/>
  <c r="E2166" i="22"/>
  <c r="E2167" i="22"/>
  <c r="E2168" i="22"/>
  <c r="E2169" i="22"/>
  <c r="E2170" i="22"/>
  <c r="E2171" i="22"/>
  <c r="E2172" i="22"/>
  <c r="E2173" i="22"/>
  <c r="E2174" i="22"/>
  <c r="E2175" i="22"/>
  <c r="E2176" i="22"/>
  <c r="E2177" i="22"/>
  <c r="E2178" i="22"/>
  <c r="E2179" i="22"/>
  <c r="E2180" i="22"/>
  <c r="E2181" i="22"/>
  <c r="E2182" i="22"/>
  <c r="E2183" i="22"/>
  <c r="E2184" i="22"/>
  <c r="E2185" i="22"/>
  <c r="E2186" i="22"/>
  <c r="E2187" i="22"/>
  <c r="E2188" i="22"/>
  <c r="E2189" i="22"/>
  <c r="E2190" i="22"/>
  <c r="E2191" i="22"/>
  <c r="E2192" i="22"/>
  <c r="E2193" i="22"/>
  <c r="E2194" i="22"/>
  <c r="E2195" i="22"/>
  <c r="E2196" i="22"/>
  <c r="E2197" i="22"/>
  <c r="E2198" i="22"/>
  <c r="E2199" i="22"/>
  <c r="E2200" i="22"/>
  <c r="E2201" i="22"/>
  <c r="E2202" i="22"/>
  <c r="E2203" i="22"/>
  <c r="E2204" i="22"/>
  <c r="E2205" i="22"/>
  <c r="E2206" i="22"/>
  <c r="E2207" i="22"/>
  <c r="E2208" i="22"/>
  <c r="E2209" i="22"/>
  <c r="E2210" i="22"/>
  <c r="E2211" i="22"/>
  <c r="E2212" i="22"/>
  <c r="E2213" i="22"/>
  <c r="E2214" i="22"/>
  <c r="E2215" i="22"/>
  <c r="E2216" i="22"/>
  <c r="E2217" i="22"/>
  <c r="E2218" i="22"/>
  <c r="E2219" i="22"/>
  <c r="E2220" i="22"/>
  <c r="E2221" i="22"/>
  <c r="E2222" i="22"/>
  <c r="E2223" i="22"/>
  <c r="E2224" i="22"/>
  <c r="E2225" i="22"/>
  <c r="E2226" i="22"/>
  <c r="E2227" i="22"/>
  <c r="E2228" i="22"/>
  <c r="E2229" i="22"/>
  <c r="E2230" i="22"/>
  <c r="E2231" i="22"/>
  <c r="E2232" i="22"/>
  <c r="E2233" i="22"/>
  <c r="E2234" i="22"/>
  <c r="E2235" i="22"/>
  <c r="E2236" i="22"/>
  <c r="E2237" i="22"/>
  <c r="E2238" i="22"/>
  <c r="E2239" i="22"/>
  <c r="E2240" i="22"/>
  <c r="E2241" i="22"/>
  <c r="E2242" i="22"/>
  <c r="E2243" i="22"/>
  <c r="E2244" i="22"/>
  <c r="E2245" i="22"/>
  <c r="E2246" i="22"/>
  <c r="E2247" i="22"/>
  <c r="E2248" i="22"/>
  <c r="E2249" i="22"/>
  <c r="E2250" i="22"/>
  <c r="E2251" i="22"/>
  <c r="E2252" i="22"/>
  <c r="E2253" i="22"/>
  <c r="E2254" i="22"/>
  <c r="E2255" i="22"/>
  <c r="E2256" i="22"/>
  <c r="E2257" i="22"/>
  <c r="E2258" i="22"/>
  <c r="E2259" i="22"/>
  <c r="E2260" i="22"/>
  <c r="E2261" i="22"/>
  <c r="E2262" i="22"/>
  <c r="E2263" i="22"/>
  <c r="E2264" i="22"/>
  <c r="E2265" i="22"/>
  <c r="E2266" i="22"/>
  <c r="E2267" i="22"/>
  <c r="E2268" i="22"/>
  <c r="E2269" i="22"/>
  <c r="E2270" i="22"/>
  <c r="E2271" i="22"/>
  <c r="E2272" i="22"/>
  <c r="E2273" i="22"/>
  <c r="E2274" i="22"/>
  <c r="E2275" i="22"/>
  <c r="E2276" i="22"/>
  <c r="E2277" i="22"/>
  <c r="E2278" i="22"/>
  <c r="E2279" i="22"/>
  <c r="E2280" i="22"/>
  <c r="E2281" i="22"/>
  <c r="E2282" i="22"/>
  <c r="E2283" i="22"/>
  <c r="E2284" i="22"/>
  <c r="E2285" i="22"/>
  <c r="E2286" i="22"/>
  <c r="E2287" i="22"/>
  <c r="E2288" i="22"/>
  <c r="E2289" i="22"/>
  <c r="E2290" i="22"/>
  <c r="E2291" i="22"/>
  <c r="E2292" i="22"/>
  <c r="E2293" i="22"/>
  <c r="E2294" i="22"/>
  <c r="E2295" i="22"/>
  <c r="E2296" i="22"/>
  <c r="E2297" i="22"/>
  <c r="E2298" i="22"/>
  <c r="E2299" i="22"/>
  <c r="E2300" i="22"/>
  <c r="E2301" i="22"/>
  <c r="E2302" i="22"/>
  <c r="E2303" i="22"/>
  <c r="E2304" i="22"/>
  <c r="E2305" i="22"/>
  <c r="E2306" i="22"/>
  <c r="E2307" i="22"/>
  <c r="E2308" i="22"/>
  <c r="E2309" i="22"/>
  <c r="E2310" i="22"/>
  <c r="E2311" i="22"/>
  <c r="E2312" i="22"/>
  <c r="E2313" i="22"/>
  <c r="E2314" i="22"/>
  <c r="E2315" i="22"/>
  <c r="E2316" i="22"/>
  <c r="E2317" i="22"/>
  <c r="E2318" i="22"/>
  <c r="E2319" i="22"/>
  <c r="E2320" i="22"/>
  <c r="E2321" i="22"/>
  <c r="E2322" i="22"/>
  <c r="E2323" i="22"/>
  <c r="E2324" i="22"/>
  <c r="E2325" i="22"/>
  <c r="E2326" i="22"/>
  <c r="E2327" i="22"/>
  <c r="E2328" i="22"/>
  <c r="E2329" i="22"/>
  <c r="E2330" i="22"/>
  <c r="E2331" i="22"/>
  <c r="E2332" i="22"/>
  <c r="E2333" i="22"/>
  <c r="E2334" i="22"/>
  <c r="E2335" i="22"/>
  <c r="E2336" i="22"/>
  <c r="E2337" i="22"/>
  <c r="E2338" i="22"/>
  <c r="E2339" i="22"/>
  <c r="E2340" i="22"/>
  <c r="E2341" i="22"/>
  <c r="E2342" i="22"/>
  <c r="E2343" i="22"/>
  <c r="E2344" i="22"/>
  <c r="E2345" i="22"/>
  <c r="E2346" i="22"/>
  <c r="E2347" i="22"/>
  <c r="E2348" i="22"/>
  <c r="E2349" i="22"/>
  <c r="E2350" i="22"/>
  <c r="E2351" i="22"/>
  <c r="E2352" i="22"/>
  <c r="E2353" i="22"/>
  <c r="E2354" i="22"/>
  <c r="E2355" i="22"/>
  <c r="E2356" i="22"/>
  <c r="E2357" i="22"/>
  <c r="E2358" i="22"/>
  <c r="E2359" i="22"/>
  <c r="E2360" i="22"/>
  <c r="E2361" i="22"/>
  <c r="E2362" i="22"/>
  <c r="E2363" i="22"/>
  <c r="E2364" i="22"/>
  <c r="E2365" i="22"/>
  <c r="E2366" i="22"/>
  <c r="E2367" i="22"/>
  <c r="E2368" i="22"/>
  <c r="E2369" i="22"/>
  <c r="E2370" i="22"/>
  <c r="E2371" i="22"/>
  <c r="E2372" i="22"/>
  <c r="E2373" i="22"/>
  <c r="E2374" i="22"/>
  <c r="E2375" i="22"/>
  <c r="E2376" i="22"/>
  <c r="E2377" i="22"/>
  <c r="E2378" i="22"/>
  <c r="E2379" i="22"/>
  <c r="E2380" i="22"/>
  <c r="E2381" i="22"/>
  <c r="E2382" i="22"/>
  <c r="E2383" i="22"/>
  <c r="E2384" i="22"/>
  <c r="E2385" i="22"/>
  <c r="E2386" i="22"/>
  <c r="E2387" i="22"/>
  <c r="E2388" i="22"/>
  <c r="E2389" i="22"/>
  <c r="E2390" i="22"/>
  <c r="E2391" i="22"/>
  <c r="E2392" i="22"/>
  <c r="E2393" i="22"/>
  <c r="E2394" i="22"/>
  <c r="E2395" i="22"/>
  <c r="E2396" i="22"/>
  <c r="E2397" i="22"/>
  <c r="E2398" i="22"/>
  <c r="E2399" i="22"/>
  <c r="E2400" i="22"/>
  <c r="E2401" i="22"/>
  <c r="E2402" i="22"/>
  <c r="E2403" i="22"/>
  <c r="E2404" i="22"/>
  <c r="E2405" i="22"/>
  <c r="E2406" i="22"/>
  <c r="E2407" i="22"/>
  <c r="E2408" i="22"/>
  <c r="E2409" i="22"/>
  <c r="E2410" i="22"/>
  <c r="E2411" i="22"/>
  <c r="E2412" i="22"/>
  <c r="E2413" i="22"/>
  <c r="E2414" i="22"/>
  <c r="E2415" i="22"/>
  <c r="E2416" i="22"/>
  <c r="E2417" i="22"/>
  <c r="E2418" i="22"/>
  <c r="E2419" i="22"/>
  <c r="E2420" i="22"/>
  <c r="E2421" i="22"/>
  <c r="E2422" i="22"/>
  <c r="E2423" i="22"/>
  <c r="E2424" i="22"/>
  <c r="E2425" i="22"/>
  <c r="E2426" i="22"/>
  <c r="E2427" i="22"/>
  <c r="E2428" i="22"/>
  <c r="E2429" i="22"/>
  <c r="E2430" i="22"/>
  <c r="E2431" i="22"/>
  <c r="E2432" i="22"/>
  <c r="E2433" i="22"/>
  <c r="E2434" i="22"/>
  <c r="E2435" i="22"/>
  <c r="E2436" i="22"/>
  <c r="E2437" i="22"/>
  <c r="E2438" i="22"/>
  <c r="E2439" i="22"/>
  <c r="E2440" i="22"/>
  <c r="E2441" i="22"/>
  <c r="E2442" i="22"/>
  <c r="E2443" i="22"/>
  <c r="E2444" i="22"/>
  <c r="E2445" i="22"/>
  <c r="E2446" i="22"/>
  <c r="E2447" i="22"/>
  <c r="E2448" i="22"/>
  <c r="E2449" i="22"/>
  <c r="E2450" i="22"/>
  <c r="E2451" i="22"/>
  <c r="E2452" i="22"/>
  <c r="E2453" i="22"/>
  <c r="E2454" i="22"/>
  <c r="E2455" i="22"/>
  <c r="E2456" i="22"/>
  <c r="E2457" i="22"/>
  <c r="E2458" i="22"/>
  <c r="E2459" i="22"/>
  <c r="E2460" i="22"/>
  <c r="E2461" i="22"/>
  <c r="E2462" i="22"/>
  <c r="E2463" i="22"/>
  <c r="E2464" i="22"/>
  <c r="E2465" i="22"/>
  <c r="E2466" i="22"/>
  <c r="E2467" i="22"/>
  <c r="E2468" i="22"/>
  <c r="E2469" i="22"/>
  <c r="E2470" i="22"/>
  <c r="E2471" i="22"/>
  <c r="E2472" i="22"/>
  <c r="E2473" i="22"/>
  <c r="E2474" i="22"/>
  <c r="E2475" i="22"/>
  <c r="E2476" i="22"/>
  <c r="E2477" i="22"/>
  <c r="E2478" i="22"/>
  <c r="E2479" i="22"/>
  <c r="E2480" i="22"/>
  <c r="E2481" i="22"/>
  <c r="E2482" i="22"/>
  <c r="E2483" i="22"/>
  <c r="E2484" i="22"/>
  <c r="E2485" i="22"/>
  <c r="E2486" i="22"/>
  <c r="E2487" i="22"/>
  <c r="E2488" i="22"/>
  <c r="E2489" i="22"/>
  <c r="E2490" i="22"/>
  <c r="E2491" i="22"/>
  <c r="E2492" i="22"/>
  <c r="E2493" i="22"/>
  <c r="E2494" i="22"/>
  <c r="E2495" i="22"/>
  <c r="E2496" i="22"/>
  <c r="E2497" i="22"/>
  <c r="E2498" i="22"/>
  <c r="E2499" i="22"/>
  <c r="E2500" i="22"/>
  <c r="E2501" i="22"/>
  <c r="E2502" i="22"/>
  <c r="E2503" i="22"/>
  <c r="E2504" i="22"/>
  <c r="E2505" i="22"/>
  <c r="E2506" i="22"/>
  <c r="E2507" i="22"/>
  <c r="E2508" i="22"/>
  <c r="E2509" i="22"/>
  <c r="E2510" i="22"/>
  <c r="E2511" i="22"/>
  <c r="E2512" i="22"/>
  <c r="E2513" i="22"/>
  <c r="E2514" i="22"/>
  <c r="E2515" i="22"/>
  <c r="E2516" i="22"/>
  <c r="E2517" i="22"/>
  <c r="E2518" i="22"/>
  <c r="E2519" i="22"/>
  <c r="E2520" i="22"/>
  <c r="E2521" i="22"/>
  <c r="E2522" i="22"/>
  <c r="E2523" i="22"/>
  <c r="E2524" i="22"/>
  <c r="E2525" i="22"/>
  <c r="E2526" i="22"/>
  <c r="E2527" i="22"/>
  <c r="E2528" i="22"/>
  <c r="E2529" i="22"/>
  <c r="E2530" i="22"/>
  <c r="E2531" i="22"/>
  <c r="E2532" i="22"/>
  <c r="E2533" i="22"/>
  <c r="E2534" i="22"/>
  <c r="E2535" i="22"/>
  <c r="E2536" i="22"/>
  <c r="E2537" i="22"/>
  <c r="E2538" i="22"/>
  <c r="E2539" i="22"/>
  <c r="E2540" i="22"/>
  <c r="E2541" i="22"/>
  <c r="E2542" i="22"/>
  <c r="E2543" i="22"/>
  <c r="E2544" i="22"/>
  <c r="E2545" i="22"/>
  <c r="E2546" i="22"/>
  <c r="E2547" i="22"/>
  <c r="E2548" i="22"/>
  <c r="E2549" i="22"/>
  <c r="E2550" i="22"/>
  <c r="E2551" i="22"/>
  <c r="E2552" i="22"/>
  <c r="E2553" i="22"/>
  <c r="E2554" i="22"/>
  <c r="E2555" i="22"/>
  <c r="E2556" i="22"/>
  <c r="E2557" i="22"/>
  <c r="E2558" i="22"/>
  <c r="E2559" i="22"/>
  <c r="E2560" i="22"/>
  <c r="E2561" i="22"/>
  <c r="E2562" i="22"/>
  <c r="E2563" i="22"/>
  <c r="E2564" i="22"/>
  <c r="E2565" i="22"/>
  <c r="E2566" i="22"/>
  <c r="E2567" i="22"/>
  <c r="E2568" i="22"/>
  <c r="E2569" i="22"/>
  <c r="E2570" i="22"/>
  <c r="E2571" i="22"/>
  <c r="E2572" i="22"/>
  <c r="E2573" i="22"/>
  <c r="E2574" i="22"/>
  <c r="E2575" i="22"/>
  <c r="E2576" i="22"/>
  <c r="E2577" i="22"/>
  <c r="E2578" i="22"/>
  <c r="E2579" i="22"/>
  <c r="E2580" i="22"/>
  <c r="E2581" i="22"/>
  <c r="E2582" i="22"/>
  <c r="E2583" i="22"/>
  <c r="E2584" i="22"/>
  <c r="E2585" i="22"/>
  <c r="E2586" i="22"/>
  <c r="E2587" i="22"/>
  <c r="E2588" i="22"/>
  <c r="E2589" i="22"/>
  <c r="E2590" i="22"/>
  <c r="E2591" i="22"/>
  <c r="E2592" i="22"/>
  <c r="E2593" i="22"/>
  <c r="E2594" i="22"/>
  <c r="E2595" i="22"/>
  <c r="E2596" i="22"/>
  <c r="E2597" i="22"/>
  <c r="E2598" i="22"/>
  <c r="E2599" i="22"/>
  <c r="E2600" i="22"/>
  <c r="E2601" i="22"/>
  <c r="E2602" i="22"/>
  <c r="E2603" i="22"/>
  <c r="E2604" i="22"/>
  <c r="E2605" i="22"/>
  <c r="E2606" i="22"/>
  <c r="E2607" i="22"/>
  <c r="E2608" i="22"/>
  <c r="E2609" i="22"/>
  <c r="E2610" i="22"/>
  <c r="E2611" i="22"/>
  <c r="E2612" i="22"/>
  <c r="E2613" i="22"/>
  <c r="E2614" i="22"/>
  <c r="E2615" i="22"/>
  <c r="E2616" i="22"/>
  <c r="E2617" i="22"/>
  <c r="E2618" i="22"/>
  <c r="E2619" i="22"/>
  <c r="E2620" i="22"/>
  <c r="E2621" i="22"/>
  <c r="E2622" i="22"/>
  <c r="E2623" i="22"/>
  <c r="E2624" i="22"/>
  <c r="E2625" i="22"/>
  <c r="E2626" i="22"/>
  <c r="E2627" i="22"/>
  <c r="E2628" i="22"/>
  <c r="E2629" i="22"/>
  <c r="E2630" i="22"/>
  <c r="E2631" i="22"/>
  <c r="E2632" i="22"/>
  <c r="E2633" i="22"/>
  <c r="E2634" i="22"/>
  <c r="E2635" i="22"/>
  <c r="E2636" i="22"/>
  <c r="E2637" i="22"/>
  <c r="E2638" i="22"/>
  <c r="E2639" i="22"/>
  <c r="E2640" i="22"/>
  <c r="E2641" i="22"/>
  <c r="E2642" i="22"/>
  <c r="E2643" i="22"/>
  <c r="E2644" i="22"/>
  <c r="E2645" i="22"/>
  <c r="E2646" i="22"/>
  <c r="E2647" i="22"/>
  <c r="E2648" i="22"/>
  <c r="E2649" i="22"/>
  <c r="E2650" i="22"/>
  <c r="E2651" i="22"/>
  <c r="E2652" i="22"/>
  <c r="E2653" i="22"/>
  <c r="E2654" i="22"/>
  <c r="E2655" i="22"/>
  <c r="E2656" i="22"/>
  <c r="E2657" i="22"/>
  <c r="E2658" i="22"/>
  <c r="E2659" i="22"/>
  <c r="E2660" i="22"/>
  <c r="E2661" i="22"/>
  <c r="E2662" i="22"/>
  <c r="E2663" i="22"/>
  <c r="E2664" i="22"/>
  <c r="E2665" i="22"/>
  <c r="E2666" i="22"/>
  <c r="E2667" i="22"/>
  <c r="E2668" i="22"/>
  <c r="E2669" i="22"/>
  <c r="E2670" i="22"/>
  <c r="E2671" i="22"/>
  <c r="E2672" i="22"/>
  <c r="E2673" i="22"/>
  <c r="E2674" i="22"/>
  <c r="E2675" i="22"/>
  <c r="E2676" i="22"/>
  <c r="E2677" i="22"/>
  <c r="E2678" i="22"/>
  <c r="E2679" i="22"/>
  <c r="E2680" i="22"/>
  <c r="E2681" i="22"/>
  <c r="E2682" i="22"/>
  <c r="E2683" i="22"/>
  <c r="E2684" i="22"/>
  <c r="E2685" i="22"/>
  <c r="E2686" i="22"/>
  <c r="E2687" i="22"/>
  <c r="E2688" i="22"/>
  <c r="E2689" i="22"/>
  <c r="E2690" i="22"/>
  <c r="E2691" i="22"/>
  <c r="E2692" i="22"/>
  <c r="E2693" i="22"/>
  <c r="E2694" i="22"/>
  <c r="E2695" i="22"/>
  <c r="E2696" i="22"/>
  <c r="E2697" i="22"/>
  <c r="E2698" i="22"/>
  <c r="E2699" i="22"/>
  <c r="E2700" i="22"/>
  <c r="E2701" i="22"/>
  <c r="E2702" i="22"/>
  <c r="E2703" i="22"/>
  <c r="E2704" i="22"/>
  <c r="E2705" i="22"/>
  <c r="E2706" i="22"/>
  <c r="E2707" i="22"/>
  <c r="E2708" i="22"/>
  <c r="E2709" i="22"/>
  <c r="E2710" i="22"/>
  <c r="E2711" i="22"/>
  <c r="E2712" i="22"/>
  <c r="E2713" i="22"/>
  <c r="E2714" i="22"/>
  <c r="E2715" i="22"/>
  <c r="E2716" i="22"/>
  <c r="E2717" i="22"/>
  <c r="E2718" i="22"/>
  <c r="E2719" i="22"/>
  <c r="E2720" i="22"/>
  <c r="E2721" i="22"/>
  <c r="E2722" i="22"/>
  <c r="E2723" i="22"/>
  <c r="E2724" i="22"/>
  <c r="E2725" i="22"/>
  <c r="E2726" i="22"/>
  <c r="E2727" i="22"/>
  <c r="E2728" i="22"/>
  <c r="E2729" i="22"/>
  <c r="E2730" i="22"/>
  <c r="E2731" i="22"/>
  <c r="E2732" i="22"/>
  <c r="E2733" i="22"/>
  <c r="E2734" i="22"/>
  <c r="E2735" i="22"/>
  <c r="E2736" i="22"/>
  <c r="E2737" i="22"/>
  <c r="E2738" i="22"/>
  <c r="E2739" i="22"/>
  <c r="E2740" i="22"/>
  <c r="E2741" i="22"/>
  <c r="E2742" i="22"/>
  <c r="E2743" i="22"/>
  <c r="E2744" i="22"/>
  <c r="E2745" i="22"/>
  <c r="E2746" i="22"/>
  <c r="E2747" i="22"/>
  <c r="E2748" i="22"/>
  <c r="E2749" i="22"/>
  <c r="E2750" i="22"/>
  <c r="E2751" i="22"/>
  <c r="E2752" i="22"/>
  <c r="E2753" i="22"/>
  <c r="E2754" i="22"/>
  <c r="E2755" i="22"/>
  <c r="E2756" i="22"/>
  <c r="E2757" i="22"/>
  <c r="E2758" i="22"/>
  <c r="E2759" i="22"/>
  <c r="E2760" i="22"/>
  <c r="E2761" i="22"/>
  <c r="E2762" i="22"/>
  <c r="E2763" i="22"/>
  <c r="E2764" i="22"/>
  <c r="E2765" i="22"/>
  <c r="E2766" i="22"/>
  <c r="E2767" i="22"/>
  <c r="E2768" i="22"/>
  <c r="E2769" i="22"/>
  <c r="E2770" i="22"/>
  <c r="E2771" i="22"/>
  <c r="E2772" i="22"/>
  <c r="E2773" i="22"/>
  <c r="E2774" i="22"/>
  <c r="E2775" i="22"/>
  <c r="E2776" i="22"/>
  <c r="E2777" i="22"/>
  <c r="E2778" i="22"/>
  <c r="E2779" i="22"/>
  <c r="E2780" i="22"/>
  <c r="E2781" i="22"/>
  <c r="E2782" i="22"/>
  <c r="E2783" i="22"/>
  <c r="E2784" i="22"/>
  <c r="E2785" i="22"/>
  <c r="E2786" i="22"/>
  <c r="E2787" i="22"/>
  <c r="E2788" i="22"/>
  <c r="E2789" i="22"/>
  <c r="E2790" i="22"/>
  <c r="E2791" i="22"/>
  <c r="E2792" i="22"/>
  <c r="E2793" i="22"/>
  <c r="E2794" i="22"/>
  <c r="E2795" i="22"/>
  <c r="E2796" i="22"/>
  <c r="E2797" i="22"/>
  <c r="E2798" i="22"/>
  <c r="E2799" i="22"/>
  <c r="E2800" i="22"/>
  <c r="E2801" i="22"/>
  <c r="E2802" i="22"/>
  <c r="E2803" i="22"/>
  <c r="E2804" i="22"/>
  <c r="E2805" i="22"/>
  <c r="E2806" i="22"/>
  <c r="E2807" i="22"/>
  <c r="E2808" i="22"/>
  <c r="E2809" i="22"/>
  <c r="E2810" i="22"/>
  <c r="E2811" i="22"/>
  <c r="E2812" i="22"/>
  <c r="E2813" i="22"/>
  <c r="E2814" i="22"/>
  <c r="E2815" i="22"/>
  <c r="E2816" i="22"/>
  <c r="E2817" i="22"/>
  <c r="E2818" i="22"/>
  <c r="E2819" i="22"/>
  <c r="E2820" i="22"/>
  <c r="E2821" i="22"/>
  <c r="E2822" i="22"/>
  <c r="E2823" i="22"/>
  <c r="E2824" i="22"/>
  <c r="E2825" i="22"/>
  <c r="E2826" i="22"/>
  <c r="E2827" i="22"/>
  <c r="E2828" i="22"/>
  <c r="E2829" i="22"/>
  <c r="E2830" i="22"/>
  <c r="E2831" i="22"/>
  <c r="E2832" i="22"/>
  <c r="E2833" i="22"/>
  <c r="E2834" i="22"/>
  <c r="E2835" i="22"/>
  <c r="E2836" i="22"/>
  <c r="E2837" i="22"/>
  <c r="E2838" i="22"/>
  <c r="E2839" i="22"/>
  <c r="E2840" i="22"/>
  <c r="E2841" i="22"/>
  <c r="E2842" i="22"/>
  <c r="E2843" i="22"/>
  <c r="E2844" i="22"/>
  <c r="E2845" i="22"/>
  <c r="E2846" i="22"/>
  <c r="E2847" i="22"/>
  <c r="E2848" i="22"/>
  <c r="E2849" i="22"/>
  <c r="E2850" i="22"/>
  <c r="E2851" i="22"/>
  <c r="E2852" i="22"/>
  <c r="E2853" i="22"/>
  <c r="E2854" i="22"/>
  <c r="E2855" i="22"/>
  <c r="E2856" i="22"/>
  <c r="E2857" i="22"/>
  <c r="E2858" i="22"/>
  <c r="E2859" i="22"/>
  <c r="E2860" i="22"/>
  <c r="E2861" i="22"/>
  <c r="E2862" i="22"/>
  <c r="E2863" i="22"/>
  <c r="E2864" i="22"/>
  <c r="E2865" i="22"/>
  <c r="E2866" i="22"/>
  <c r="E2867" i="22"/>
  <c r="E2868" i="22"/>
  <c r="E2869" i="22"/>
  <c r="E2870" i="22"/>
  <c r="E2871" i="22"/>
  <c r="E2872" i="22"/>
  <c r="E2873" i="22"/>
  <c r="E2874" i="22"/>
  <c r="E2875" i="22"/>
  <c r="E2876" i="22"/>
  <c r="E2877" i="22"/>
  <c r="E2878" i="22"/>
  <c r="E2879" i="22"/>
  <c r="E2880" i="22"/>
  <c r="E2881" i="22"/>
  <c r="E2882" i="22"/>
  <c r="E2883" i="22"/>
  <c r="E2884" i="22"/>
  <c r="E2885" i="22"/>
  <c r="E2886" i="22"/>
  <c r="E2887" i="22"/>
  <c r="E2888" i="22"/>
  <c r="E2889" i="22"/>
  <c r="E2890" i="22"/>
  <c r="E2891" i="22"/>
  <c r="E2892" i="22"/>
  <c r="E2893" i="22"/>
  <c r="E2894" i="22"/>
  <c r="E2895" i="22"/>
  <c r="E2896" i="22"/>
  <c r="E2897" i="22"/>
  <c r="E2898" i="22"/>
  <c r="E2899" i="22"/>
  <c r="E2900" i="22"/>
  <c r="E2901" i="22"/>
  <c r="E2902" i="22"/>
  <c r="E2903" i="22"/>
  <c r="E2904" i="22"/>
  <c r="E2905" i="22"/>
  <c r="E2906" i="22"/>
  <c r="E2907" i="22"/>
  <c r="E2908" i="22"/>
  <c r="E2909" i="22"/>
  <c r="E2910" i="22"/>
  <c r="E2911" i="22"/>
  <c r="E2912" i="22"/>
  <c r="E2913" i="22"/>
  <c r="E2914" i="22"/>
  <c r="E2915" i="22"/>
  <c r="E2916" i="22"/>
  <c r="E2917" i="22"/>
  <c r="E2918" i="22"/>
  <c r="E2919" i="22"/>
  <c r="E2920" i="22"/>
  <c r="E2921" i="22"/>
  <c r="E2922" i="22"/>
  <c r="E2923" i="22"/>
  <c r="E2924" i="22"/>
  <c r="E2925" i="22"/>
  <c r="E2926" i="22"/>
  <c r="E2927" i="22"/>
  <c r="E2928" i="22"/>
  <c r="E2929" i="22"/>
  <c r="E2930" i="22"/>
  <c r="E2931" i="22"/>
  <c r="E2932" i="22"/>
  <c r="E2933" i="22"/>
  <c r="E2934" i="22"/>
  <c r="E2935" i="22"/>
  <c r="E2936" i="22"/>
  <c r="E2937" i="22"/>
  <c r="E2938" i="22"/>
  <c r="E2939" i="22"/>
  <c r="E2940" i="22"/>
  <c r="E2941" i="22"/>
  <c r="E2942" i="22"/>
  <c r="E2943" i="22"/>
  <c r="E2944" i="22"/>
  <c r="E2945" i="22"/>
  <c r="E2946" i="22"/>
  <c r="E2947" i="22"/>
  <c r="E2948" i="22"/>
  <c r="E2949" i="22"/>
  <c r="E2950" i="22"/>
  <c r="E2951" i="22"/>
  <c r="E2952" i="22"/>
  <c r="E2953" i="22"/>
  <c r="E2954" i="22"/>
  <c r="E2955" i="22"/>
  <c r="E2956" i="22"/>
  <c r="E2957" i="22"/>
  <c r="E2958" i="22"/>
  <c r="E2959" i="22"/>
  <c r="E2960" i="22"/>
  <c r="E2961" i="22"/>
  <c r="E2962" i="22"/>
  <c r="E2963" i="22"/>
  <c r="E2964" i="22"/>
  <c r="E2965" i="22"/>
  <c r="E2966" i="22"/>
  <c r="E2967" i="22"/>
  <c r="E2968" i="22"/>
  <c r="E2969" i="22"/>
  <c r="E2970" i="22"/>
  <c r="E2971" i="22"/>
  <c r="E2972" i="22"/>
  <c r="E2973" i="22"/>
  <c r="E2974" i="22"/>
  <c r="E2975" i="22"/>
  <c r="E2976" i="22"/>
  <c r="E2977" i="22"/>
  <c r="E2978" i="22"/>
  <c r="E2979" i="22"/>
  <c r="E2980" i="22"/>
  <c r="E2981" i="22"/>
  <c r="E2982" i="22"/>
  <c r="E2983" i="22"/>
  <c r="E2984" i="22"/>
  <c r="E2985" i="22"/>
  <c r="E2986" i="22"/>
  <c r="E2987" i="22"/>
  <c r="E2988" i="22"/>
  <c r="E2989" i="22"/>
  <c r="E2990" i="22"/>
  <c r="E2991" i="22"/>
  <c r="E2992" i="22"/>
  <c r="E2993" i="22"/>
  <c r="E2994" i="22"/>
  <c r="E2995" i="22"/>
  <c r="E2996" i="22"/>
  <c r="E2997" i="22"/>
  <c r="E2998" i="22"/>
  <c r="E2999" i="22"/>
  <c r="E3000" i="22"/>
  <c r="E3001" i="22"/>
  <c r="E3002" i="22"/>
  <c r="E3003" i="22"/>
  <c r="E3004" i="22"/>
  <c r="E3005" i="22"/>
  <c r="E3006" i="22"/>
  <c r="E3007" i="22"/>
  <c r="E3008" i="22"/>
  <c r="E3009" i="22"/>
  <c r="E3010" i="22"/>
  <c r="E3011" i="22"/>
  <c r="E3012" i="22"/>
  <c r="E3013" i="22"/>
  <c r="E3014" i="22"/>
  <c r="E3015" i="22"/>
  <c r="E3016" i="22"/>
  <c r="E3017" i="22"/>
  <c r="E3018" i="22"/>
  <c r="E3019" i="22"/>
  <c r="E3020" i="22"/>
  <c r="E3021" i="22"/>
  <c r="E3022" i="22"/>
  <c r="E3023" i="22"/>
  <c r="E3024" i="22"/>
  <c r="E3025" i="22"/>
  <c r="E3026" i="22"/>
  <c r="E3027" i="22"/>
  <c r="E3028" i="22"/>
  <c r="E3029" i="22"/>
  <c r="E3030" i="22"/>
  <c r="E3031" i="22"/>
  <c r="E3032" i="22"/>
  <c r="E3033" i="22"/>
  <c r="E3034" i="22"/>
  <c r="E3035" i="22"/>
  <c r="E3036" i="22"/>
  <c r="E3037" i="22"/>
  <c r="E3038" i="22"/>
  <c r="E3039" i="22"/>
  <c r="E3040" i="22"/>
  <c r="E3041" i="22"/>
  <c r="E3042" i="22"/>
  <c r="E3043" i="22"/>
  <c r="E3044" i="22"/>
  <c r="E3045" i="22"/>
  <c r="E3046" i="22"/>
  <c r="E3047" i="22"/>
  <c r="E3048" i="22"/>
  <c r="E3049" i="22"/>
  <c r="E3050" i="22"/>
  <c r="E3051" i="22"/>
  <c r="E3052" i="22"/>
  <c r="E3053" i="22"/>
  <c r="E3054" i="22"/>
  <c r="E3055" i="22"/>
  <c r="E3056" i="22"/>
  <c r="E3057" i="22"/>
  <c r="E3058" i="22"/>
  <c r="E3059" i="22"/>
  <c r="E3060" i="22"/>
  <c r="E3061" i="22"/>
  <c r="E3062" i="22"/>
  <c r="E3063" i="22"/>
  <c r="E3064" i="22"/>
  <c r="E3065" i="22"/>
  <c r="E3066" i="22"/>
  <c r="E3067" i="22"/>
  <c r="E3068" i="22"/>
  <c r="E3069" i="22"/>
  <c r="E3070" i="22"/>
  <c r="E3071" i="22"/>
  <c r="E3072" i="22"/>
  <c r="E3073" i="22"/>
  <c r="E3074" i="22"/>
  <c r="E3075" i="22"/>
  <c r="E3076" i="22"/>
  <c r="E3077" i="22"/>
  <c r="E3078" i="22"/>
  <c r="E3079" i="22"/>
  <c r="E3080" i="22"/>
  <c r="E3081" i="22"/>
  <c r="E3082" i="22"/>
  <c r="E3083" i="22"/>
  <c r="E3084" i="22"/>
  <c r="E3085" i="22"/>
  <c r="E3086" i="22"/>
  <c r="E3087" i="22"/>
  <c r="E3088" i="22"/>
  <c r="E3089" i="22"/>
  <c r="E3090" i="22"/>
  <c r="E3091" i="22"/>
  <c r="E3092" i="22"/>
  <c r="E3093" i="22"/>
  <c r="E3094" i="22"/>
  <c r="E3095" i="22"/>
  <c r="E3096" i="22"/>
  <c r="E3097" i="22"/>
  <c r="E3098" i="22"/>
  <c r="E3099" i="22"/>
  <c r="E3100" i="22"/>
  <c r="E3101" i="22"/>
  <c r="E3102" i="22"/>
  <c r="E3103" i="22"/>
  <c r="E3104" i="22"/>
  <c r="E3105" i="22"/>
  <c r="E3106" i="22"/>
  <c r="E3107" i="22"/>
  <c r="E3108" i="22"/>
  <c r="E3109" i="22"/>
  <c r="E3110" i="22"/>
  <c r="E3111" i="22"/>
  <c r="E3112" i="22"/>
  <c r="E3113" i="22"/>
  <c r="E3114" i="22"/>
  <c r="E3115" i="22"/>
  <c r="E3116" i="22"/>
  <c r="E3117" i="22"/>
  <c r="E3118" i="22"/>
  <c r="E3119" i="22"/>
  <c r="E3120" i="22"/>
  <c r="E3121" i="22"/>
  <c r="E3122" i="22"/>
  <c r="E3123" i="22"/>
  <c r="E3124" i="22"/>
  <c r="E3125" i="22"/>
  <c r="E3126" i="22"/>
  <c r="E3127" i="22"/>
  <c r="E3128" i="22"/>
  <c r="E3129" i="22"/>
  <c r="E3130" i="22"/>
  <c r="E3131" i="22"/>
  <c r="E3132" i="22"/>
  <c r="E3133" i="22"/>
  <c r="E3134" i="22"/>
  <c r="E3135" i="22"/>
  <c r="E3136" i="22"/>
  <c r="E3137" i="22"/>
  <c r="E3138" i="22"/>
  <c r="E3139" i="22"/>
  <c r="E3140" i="22"/>
  <c r="E3141" i="22"/>
  <c r="E3142" i="22"/>
  <c r="E3143" i="22"/>
  <c r="E3144" i="22"/>
  <c r="E3145" i="22"/>
  <c r="E3146" i="22"/>
  <c r="E3147" i="22"/>
  <c r="E3148" i="22"/>
  <c r="E3149" i="22"/>
  <c r="E3150" i="22"/>
  <c r="E3151" i="22"/>
  <c r="E3152" i="22"/>
  <c r="E3153" i="22"/>
  <c r="E3154" i="22"/>
  <c r="E3155" i="22"/>
  <c r="E3156" i="22"/>
  <c r="E3157" i="22"/>
  <c r="E3158" i="22"/>
  <c r="E3159" i="22"/>
  <c r="E3160" i="22"/>
  <c r="E3161" i="22"/>
  <c r="E3162" i="22"/>
  <c r="E3163" i="22"/>
  <c r="E3164" i="22"/>
  <c r="E3165" i="22"/>
  <c r="E3166" i="22"/>
  <c r="E3167" i="22"/>
  <c r="E3168" i="22"/>
  <c r="E3169" i="22"/>
  <c r="E3170" i="22"/>
  <c r="E3171" i="22"/>
  <c r="E3172" i="22"/>
  <c r="E3173" i="22"/>
  <c r="E3174" i="22"/>
  <c r="E3175" i="22"/>
  <c r="E3176" i="22"/>
  <c r="E3177" i="22"/>
  <c r="E3178" i="22"/>
  <c r="E3179" i="22"/>
  <c r="E3180" i="22"/>
  <c r="E3181" i="22"/>
  <c r="E3182" i="22"/>
  <c r="E3183" i="22"/>
  <c r="E3184" i="22"/>
  <c r="E3185" i="22"/>
  <c r="E3186" i="22"/>
  <c r="E3187" i="22"/>
  <c r="E3188" i="22"/>
  <c r="E3189" i="22"/>
  <c r="E3190" i="22"/>
  <c r="E3191" i="22"/>
  <c r="E3192" i="22"/>
  <c r="E3193" i="22"/>
  <c r="E3194" i="22"/>
  <c r="E3195" i="22"/>
  <c r="E3196" i="22"/>
  <c r="E3197" i="22"/>
  <c r="E3198" i="22"/>
  <c r="E3199" i="22"/>
  <c r="E3200" i="22"/>
  <c r="E3201" i="22"/>
  <c r="E3202" i="22"/>
  <c r="E3203" i="22"/>
  <c r="E3204" i="22"/>
  <c r="E3205" i="22"/>
  <c r="E3206" i="22"/>
  <c r="E3207" i="22"/>
  <c r="E3208" i="22"/>
  <c r="E3209" i="22"/>
  <c r="E3210" i="22"/>
  <c r="E3211" i="22"/>
  <c r="E3212" i="22"/>
  <c r="E3213" i="22"/>
  <c r="E3214" i="22"/>
  <c r="E3215" i="22"/>
  <c r="E3216" i="22"/>
  <c r="E3217" i="22"/>
  <c r="E3218" i="22"/>
  <c r="E3219" i="22"/>
  <c r="E3220" i="22"/>
  <c r="E3221" i="22"/>
  <c r="E3222" i="22"/>
  <c r="E3223" i="22"/>
  <c r="E3224" i="22"/>
  <c r="E3225" i="22"/>
  <c r="E3226" i="22"/>
  <c r="E3227" i="22"/>
  <c r="E3228" i="22"/>
  <c r="E3229" i="22"/>
  <c r="E3230" i="22"/>
  <c r="E3231" i="22"/>
  <c r="E3232" i="22"/>
  <c r="E3233" i="22"/>
  <c r="E3234" i="22"/>
  <c r="E3235" i="22"/>
  <c r="E3236" i="22"/>
  <c r="E3237" i="22"/>
  <c r="E3238" i="22"/>
  <c r="E3239" i="22"/>
  <c r="E3240" i="22"/>
  <c r="E3241" i="22"/>
  <c r="E3242" i="22"/>
  <c r="E3243" i="22"/>
  <c r="E3244" i="22"/>
  <c r="E3245" i="22"/>
  <c r="E3246" i="22"/>
  <c r="E3247" i="22"/>
  <c r="E3248" i="22"/>
  <c r="E3249" i="22"/>
  <c r="E3250" i="22"/>
  <c r="E3251" i="22"/>
  <c r="E3252" i="22"/>
  <c r="E3253" i="22"/>
  <c r="E3254" i="22"/>
  <c r="E3255" i="22"/>
  <c r="E3256" i="22"/>
  <c r="E3257" i="22"/>
  <c r="E3258" i="22"/>
  <c r="E3259" i="22"/>
  <c r="E3260" i="22"/>
  <c r="E3261" i="22"/>
  <c r="E3262" i="22"/>
  <c r="E3263" i="22"/>
  <c r="E3264" i="22"/>
  <c r="E3265" i="22"/>
  <c r="E3266" i="22"/>
  <c r="E3267" i="22"/>
  <c r="E3268" i="22"/>
  <c r="E3269" i="22"/>
  <c r="E3270" i="22"/>
  <c r="E3271" i="22"/>
  <c r="E3272" i="22"/>
  <c r="E3273" i="22"/>
  <c r="E3274" i="22"/>
  <c r="E3275" i="22"/>
  <c r="E3276" i="22"/>
  <c r="E3277" i="22"/>
  <c r="E3278" i="22"/>
  <c r="E3279" i="22"/>
  <c r="E3280" i="22"/>
  <c r="E3281" i="22"/>
  <c r="E3282" i="22"/>
  <c r="E3283" i="22"/>
  <c r="E3284" i="22"/>
  <c r="E3285" i="22"/>
  <c r="E3286" i="22"/>
  <c r="E3287" i="22"/>
  <c r="E3288" i="22"/>
  <c r="E3289" i="22"/>
  <c r="E3290" i="22"/>
  <c r="E3291" i="22"/>
  <c r="E3292" i="22"/>
  <c r="E3293" i="22"/>
  <c r="E3294" i="22"/>
  <c r="E3295" i="22"/>
  <c r="E3296" i="22"/>
  <c r="E3297" i="22"/>
  <c r="E3298" i="22"/>
  <c r="E3299" i="22"/>
  <c r="E3300" i="22"/>
  <c r="E3301" i="22"/>
  <c r="E3302" i="22"/>
  <c r="E3303" i="22"/>
  <c r="E3304" i="22"/>
  <c r="E3305" i="22"/>
  <c r="E3306" i="22"/>
  <c r="E3307" i="22"/>
  <c r="E3308" i="22"/>
  <c r="E3309" i="22"/>
  <c r="E3310" i="22"/>
  <c r="E3311" i="22"/>
  <c r="E3312" i="22"/>
  <c r="E3313" i="22"/>
  <c r="E3314" i="22"/>
  <c r="E3315" i="22"/>
  <c r="E3316" i="22"/>
  <c r="E3317" i="22"/>
  <c r="E3318" i="22"/>
  <c r="E3319" i="22"/>
  <c r="E3320" i="22"/>
  <c r="E3321" i="22"/>
  <c r="E3322" i="22"/>
  <c r="E3323" i="22"/>
  <c r="E3324" i="22"/>
  <c r="E3325" i="22"/>
  <c r="E3326" i="22"/>
  <c r="E3327" i="22"/>
  <c r="E3328" i="22"/>
  <c r="E3329" i="22"/>
  <c r="E3330" i="22"/>
  <c r="E3331" i="22"/>
  <c r="E3332" i="22"/>
  <c r="E3333" i="22"/>
  <c r="E3334" i="22"/>
  <c r="E3335" i="22"/>
  <c r="E3336" i="22"/>
  <c r="E3337" i="22"/>
  <c r="E3338" i="22"/>
  <c r="E3339" i="22"/>
  <c r="E3340" i="22"/>
  <c r="E3341" i="22"/>
  <c r="E3342" i="22"/>
  <c r="E3343" i="22"/>
  <c r="E3344" i="22"/>
  <c r="E3345" i="22"/>
  <c r="E3346" i="22"/>
  <c r="E3347" i="22"/>
  <c r="E3348" i="22"/>
  <c r="E3349" i="22"/>
  <c r="E3350" i="22"/>
  <c r="E3351" i="22"/>
  <c r="E3352" i="22"/>
  <c r="E3353" i="22"/>
  <c r="E3354" i="22"/>
  <c r="E3355" i="22"/>
  <c r="E3356" i="22"/>
  <c r="E3357" i="22"/>
  <c r="E3358" i="22"/>
  <c r="E3359" i="22"/>
  <c r="E3360" i="22"/>
  <c r="E3361" i="22"/>
  <c r="E3362" i="22"/>
  <c r="E3363" i="22"/>
  <c r="E3364" i="22"/>
  <c r="E3365" i="22"/>
  <c r="E3366" i="22"/>
  <c r="E3367" i="22"/>
  <c r="E3368" i="22"/>
  <c r="E3369" i="22"/>
  <c r="E3370" i="22"/>
  <c r="E3371" i="22"/>
  <c r="E3372" i="22"/>
  <c r="E3373" i="22"/>
  <c r="E3374" i="22"/>
  <c r="E3375" i="22"/>
  <c r="E3376" i="22"/>
  <c r="E3377" i="22"/>
  <c r="E3378" i="22"/>
  <c r="E3379" i="22"/>
  <c r="E3380" i="22"/>
  <c r="E3381" i="22"/>
  <c r="E3382" i="22"/>
  <c r="E3383" i="22"/>
  <c r="E3384" i="22"/>
  <c r="E3385" i="22"/>
  <c r="E3386" i="22"/>
  <c r="E3387" i="22"/>
  <c r="E3388" i="22"/>
  <c r="E3389" i="22"/>
  <c r="E3390" i="22"/>
  <c r="E3391" i="22"/>
  <c r="E3392" i="22"/>
  <c r="E3393" i="22"/>
  <c r="E3394" i="22"/>
  <c r="E3395" i="22"/>
  <c r="E3396" i="22"/>
  <c r="E3397" i="22"/>
  <c r="E3398" i="22"/>
  <c r="E3399" i="22"/>
  <c r="E3400" i="22"/>
  <c r="E3401" i="22"/>
  <c r="E3402" i="22"/>
  <c r="E3403" i="22"/>
  <c r="E3404" i="22"/>
  <c r="E3405" i="22"/>
  <c r="E3406" i="22"/>
  <c r="E3407" i="22"/>
  <c r="E3408" i="22"/>
  <c r="E3409" i="22"/>
  <c r="E3410" i="22"/>
  <c r="E3411" i="22"/>
  <c r="E3412" i="22"/>
  <c r="E3413" i="22"/>
  <c r="E3414" i="22"/>
  <c r="E3415" i="22"/>
  <c r="E3416" i="22"/>
  <c r="E3417" i="22"/>
  <c r="E3418" i="22"/>
  <c r="E3419" i="22"/>
  <c r="E3420" i="22"/>
  <c r="E3421" i="22"/>
  <c r="E3422" i="22"/>
  <c r="E3423" i="22"/>
  <c r="E3424" i="22"/>
  <c r="E3425" i="22"/>
  <c r="E3426" i="22"/>
  <c r="E3427" i="22"/>
  <c r="E3428" i="22"/>
  <c r="E3429" i="22"/>
  <c r="E3430" i="22"/>
  <c r="E3431" i="22"/>
  <c r="E3432" i="22"/>
  <c r="E3433" i="22"/>
  <c r="E3434" i="22"/>
  <c r="E3435" i="22"/>
  <c r="E3436" i="22"/>
  <c r="E3437" i="22"/>
  <c r="E3438" i="22"/>
  <c r="E3439" i="22"/>
  <c r="E3440" i="22"/>
  <c r="E3441" i="22"/>
  <c r="E3442" i="22"/>
  <c r="E3443" i="22"/>
  <c r="E3444" i="22"/>
  <c r="E3445" i="22"/>
  <c r="E3446" i="22"/>
  <c r="E3447" i="22"/>
  <c r="E3448" i="22"/>
  <c r="E3449" i="22"/>
  <c r="E3450" i="22"/>
  <c r="E3451" i="22"/>
  <c r="E3452" i="22"/>
  <c r="E3453" i="22"/>
  <c r="E3454" i="22"/>
  <c r="E3455" i="22"/>
  <c r="E3456" i="22"/>
  <c r="E3457" i="22"/>
  <c r="E3458" i="22"/>
  <c r="E3459" i="22"/>
  <c r="E3460" i="22"/>
  <c r="E3461" i="22"/>
  <c r="E3462" i="22"/>
  <c r="E3463" i="22"/>
  <c r="E3464" i="22"/>
  <c r="E3465" i="22"/>
  <c r="E3466" i="22"/>
  <c r="E3467" i="22"/>
  <c r="E3468" i="22"/>
  <c r="E3469" i="22"/>
  <c r="E3470" i="22"/>
  <c r="E3471" i="22"/>
  <c r="E3472" i="22"/>
  <c r="E3473" i="22"/>
  <c r="E3474" i="22"/>
  <c r="E3475" i="22"/>
  <c r="E3476" i="22"/>
  <c r="E3477" i="22"/>
  <c r="E3478" i="22"/>
  <c r="E3479" i="22"/>
  <c r="E3480" i="22"/>
  <c r="E3481" i="22"/>
  <c r="E3482" i="22"/>
  <c r="E3483" i="22"/>
  <c r="E3484" i="22"/>
  <c r="E3485" i="22"/>
  <c r="E3486" i="22"/>
  <c r="E3487" i="22"/>
  <c r="E3488" i="22"/>
  <c r="E3489" i="22"/>
  <c r="E3490" i="22"/>
  <c r="E3491" i="22"/>
  <c r="E3492" i="22"/>
  <c r="E3493" i="22"/>
  <c r="E3494" i="22"/>
  <c r="E3495" i="22"/>
  <c r="E3496" i="22"/>
  <c r="E3497" i="22"/>
  <c r="E3498" i="22"/>
  <c r="E3499" i="22"/>
  <c r="E3500" i="22"/>
  <c r="E3501" i="22"/>
  <c r="E3502" i="22"/>
  <c r="E3503" i="22"/>
  <c r="E3504" i="22"/>
  <c r="E3505" i="22"/>
  <c r="E3506" i="22"/>
  <c r="E3507" i="22"/>
  <c r="E3508" i="22"/>
  <c r="E3509" i="22"/>
  <c r="E3510" i="22"/>
  <c r="E3511" i="22"/>
  <c r="E3512" i="22"/>
  <c r="E3513" i="22"/>
  <c r="E3514" i="22"/>
  <c r="E3515" i="22"/>
  <c r="E3516" i="22"/>
  <c r="E3517" i="22"/>
  <c r="E3518" i="22"/>
  <c r="E3519" i="22"/>
  <c r="E3520" i="22"/>
  <c r="E3521" i="22"/>
  <c r="E3522" i="22"/>
  <c r="E3523" i="22"/>
  <c r="E3524" i="22"/>
  <c r="E3525" i="22"/>
  <c r="E3526" i="22"/>
  <c r="E3527" i="22"/>
  <c r="E3528" i="22"/>
  <c r="E3529" i="22"/>
  <c r="E3530" i="22"/>
  <c r="E3531" i="22"/>
  <c r="E3532" i="22"/>
  <c r="E3533" i="22"/>
  <c r="E3534" i="22"/>
  <c r="E3535" i="22"/>
  <c r="E3536" i="22"/>
  <c r="E3537" i="22"/>
  <c r="E3538" i="22"/>
  <c r="E3539" i="22"/>
  <c r="E3540" i="22"/>
  <c r="E3541" i="22"/>
  <c r="E3542" i="22"/>
  <c r="E3543" i="22"/>
  <c r="E3544" i="22"/>
  <c r="E3545" i="22"/>
  <c r="E3546" i="22"/>
  <c r="E3547" i="22"/>
  <c r="E3548" i="22"/>
  <c r="E3549" i="22"/>
  <c r="E3550" i="22"/>
  <c r="E3551" i="22"/>
  <c r="E3552" i="22"/>
  <c r="E3553" i="22"/>
  <c r="E3554" i="22"/>
  <c r="E3555" i="22"/>
  <c r="E3556" i="22"/>
  <c r="E3557" i="22"/>
  <c r="E3558" i="22"/>
  <c r="E3559" i="22"/>
  <c r="E3560" i="22"/>
  <c r="E3561" i="22"/>
  <c r="E3562" i="22"/>
  <c r="E3563" i="22"/>
  <c r="E3564" i="22"/>
  <c r="E3565" i="22"/>
  <c r="E3566" i="22"/>
  <c r="E3567" i="22"/>
  <c r="E3568" i="22"/>
  <c r="E3569" i="22"/>
  <c r="E3570" i="22"/>
  <c r="E3571" i="22"/>
  <c r="E3572" i="22"/>
  <c r="E3573" i="22"/>
  <c r="E3574" i="22"/>
  <c r="E3575" i="22"/>
  <c r="E3576" i="22"/>
  <c r="E3577" i="22"/>
  <c r="E3578" i="22"/>
  <c r="E3579" i="22"/>
  <c r="E3580" i="22"/>
  <c r="E3581" i="22"/>
  <c r="E3582" i="22"/>
  <c r="E3583" i="22"/>
  <c r="E3584" i="22"/>
  <c r="E3585" i="22"/>
  <c r="E3586" i="22"/>
  <c r="E3587" i="22"/>
  <c r="E3588" i="22"/>
  <c r="E3589" i="22"/>
  <c r="E3590" i="22"/>
  <c r="E3591" i="22"/>
  <c r="E3592" i="22"/>
  <c r="E3593" i="22"/>
  <c r="E3594" i="22"/>
  <c r="E3595" i="22"/>
  <c r="E3596" i="22"/>
  <c r="E3597" i="22"/>
  <c r="E3598" i="22"/>
  <c r="E3599" i="22"/>
  <c r="E3600" i="22"/>
  <c r="E3601" i="22"/>
  <c r="E3602" i="22"/>
  <c r="E3603" i="22"/>
  <c r="E3604" i="22"/>
  <c r="E3605" i="22"/>
  <c r="E3606" i="22"/>
  <c r="E3607" i="22"/>
  <c r="E3608" i="22"/>
  <c r="E3609" i="22"/>
  <c r="E3610" i="22"/>
  <c r="E3611" i="22"/>
  <c r="E3612" i="22"/>
  <c r="E3613" i="22"/>
  <c r="E3614" i="22"/>
  <c r="E3615" i="22"/>
  <c r="E3616" i="22"/>
  <c r="E3617" i="22"/>
  <c r="E3618" i="22"/>
  <c r="E3619" i="22"/>
  <c r="E3620" i="22"/>
  <c r="E3621" i="22"/>
  <c r="E3622" i="22"/>
  <c r="E3623" i="22"/>
  <c r="E3624" i="22"/>
  <c r="E3625" i="22"/>
  <c r="E3626" i="22"/>
  <c r="E3627" i="22"/>
  <c r="E3628" i="22"/>
  <c r="E3629" i="22"/>
  <c r="E3630" i="22"/>
  <c r="E3631" i="22"/>
  <c r="E3632" i="22"/>
  <c r="E3633" i="22"/>
  <c r="E3634" i="22"/>
  <c r="E3635" i="22"/>
  <c r="E3636" i="22"/>
  <c r="E3637" i="22"/>
  <c r="E3638" i="22"/>
  <c r="E3639" i="22"/>
  <c r="E3640" i="22"/>
  <c r="E3641" i="22"/>
  <c r="E3642" i="22"/>
  <c r="E3643" i="22"/>
  <c r="E3644" i="22"/>
  <c r="E3645" i="22"/>
  <c r="E3646" i="22"/>
  <c r="E3647" i="22"/>
  <c r="E3648" i="22"/>
  <c r="E3649" i="22"/>
  <c r="E3650" i="22"/>
  <c r="E3651" i="22"/>
  <c r="E3652" i="22"/>
  <c r="E3653" i="22"/>
  <c r="E3654" i="22"/>
  <c r="E3655" i="22"/>
  <c r="E3656" i="22"/>
  <c r="E3657" i="22"/>
  <c r="E3658" i="22"/>
  <c r="E3659" i="22"/>
  <c r="E3660" i="22"/>
  <c r="E3661" i="22"/>
  <c r="E3662" i="22"/>
  <c r="E3663" i="22"/>
  <c r="E3664" i="22"/>
  <c r="E3665" i="22"/>
  <c r="E3666" i="22"/>
  <c r="E3667" i="22"/>
  <c r="E3668" i="22"/>
  <c r="E3669" i="22"/>
  <c r="E3670" i="22"/>
  <c r="E3671" i="22"/>
  <c r="E3672" i="22"/>
  <c r="E3673" i="22"/>
  <c r="E3674" i="22"/>
  <c r="E3675" i="22"/>
  <c r="E3676" i="22"/>
  <c r="E3677" i="22"/>
  <c r="E3678" i="22"/>
  <c r="E3679" i="22"/>
  <c r="E3680" i="22"/>
  <c r="E3681" i="22"/>
  <c r="E3682" i="22"/>
  <c r="E3683" i="22"/>
  <c r="E3684" i="22"/>
  <c r="E3685" i="22"/>
  <c r="E3686" i="22"/>
  <c r="E3687" i="22"/>
  <c r="E3688" i="22"/>
  <c r="E3689" i="22"/>
  <c r="E3690" i="22"/>
  <c r="E3691" i="22"/>
  <c r="E3692" i="22"/>
  <c r="E3693" i="22"/>
  <c r="E3694" i="22"/>
  <c r="E3695" i="22"/>
  <c r="E3696" i="22"/>
  <c r="E3697" i="22"/>
  <c r="E3698" i="22"/>
  <c r="E3699" i="22"/>
  <c r="E3700" i="22"/>
  <c r="E3701" i="22"/>
  <c r="E3702" i="22"/>
  <c r="E3703" i="22"/>
  <c r="E3704" i="22"/>
  <c r="E3705" i="22"/>
  <c r="E3706" i="22"/>
  <c r="E3707" i="22"/>
  <c r="E3708" i="22"/>
  <c r="E3709" i="22"/>
  <c r="E3710" i="22"/>
  <c r="E3711" i="22"/>
  <c r="E3712" i="22"/>
  <c r="E3713" i="22"/>
  <c r="E3714" i="22"/>
  <c r="E3715" i="22"/>
  <c r="E3716" i="22"/>
  <c r="E3717" i="22"/>
  <c r="E3718" i="22"/>
  <c r="E3719" i="22"/>
  <c r="E3720" i="22"/>
  <c r="E3721" i="22"/>
  <c r="E3722" i="22"/>
  <c r="E3723" i="22"/>
  <c r="E3724" i="22"/>
  <c r="E3725" i="22"/>
  <c r="E3726" i="22"/>
  <c r="E3727" i="22"/>
  <c r="E3728" i="22"/>
  <c r="E3729" i="22"/>
  <c r="E3730" i="22"/>
  <c r="E3731" i="22"/>
  <c r="E3732" i="22"/>
  <c r="E3733" i="22"/>
  <c r="E3734" i="22"/>
  <c r="E3735" i="22"/>
  <c r="E3736" i="22"/>
  <c r="E3737" i="22"/>
  <c r="E3738" i="22"/>
  <c r="E3739" i="22"/>
  <c r="E3740" i="22"/>
  <c r="E3741" i="22"/>
  <c r="E3742" i="22"/>
  <c r="E3743" i="22"/>
  <c r="E3744" i="22"/>
  <c r="E3745" i="22"/>
  <c r="E3746" i="22"/>
  <c r="E3747" i="22"/>
  <c r="E3748" i="22"/>
  <c r="E3749" i="22"/>
  <c r="E3750" i="22"/>
  <c r="E3751" i="22"/>
  <c r="E3752" i="22"/>
  <c r="E3753" i="22"/>
  <c r="E3754" i="22"/>
  <c r="E3755" i="22"/>
  <c r="E3756" i="22"/>
  <c r="E3757" i="22"/>
  <c r="E3758" i="22"/>
  <c r="E3759" i="22"/>
  <c r="E3760" i="22"/>
  <c r="E3761" i="22"/>
  <c r="E3762" i="22"/>
  <c r="E3763" i="22"/>
  <c r="E3764" i="22"/>
  <c r="E3765" i="22"/>
  <c r="E3766" i="22"/>
  <c r="E3767" i="22"/>
  <c r="E3768" i="22"/>
  <c r="E3769" i="22"/>
  <c r="E3770" i="22"/>
  <c r="E3771" i="22"/>
  <c r="E3772" i="22"/>
  <c r="E3773" i="22"/>
  <c r="E3774" i="22"/>
  <c r="E3775" i="22"/>
  <c r="E3776" i="22"/>
  <c r="E3777" i="22"/>
  <c r="E3778" i="22"/>
  <c r="E3779" i="22"/>
  <c r="E3780" i="22"/>
  <c r="E3781" i="22"/>
  <c r="E3782" i="22"/>
  <c r="E3783" i="22"/>
  <c r="E3784" i="22"/>
  <c r="E3785" i="22"/>
  <c r="E3786" i="22"/>
  <c r="E3787" i="22"/>
  <c r="E3788" i="22"/>
  <c r="E3789" i="22"/>
  <c r="E3790" i="22"/>
  <c r="E3791" i="22"/>
  <c r="E3792" i="22"/>
  <c r="E3793" i="22"/>
  <c r="E3794" i="22"/>
  <c r="E3795" i="22"/>
  <c r="E3796" i="22"/>
  <c r="E3797" i="22"/>
  <c r="E3798" i="22"/>
  <c r="E3799" i="22"/>
  <c r="E3800" i="22"/>
  <c r="E3801" i="22"/>
  <c r="E3802" i="22"/>
  <c r="E3803" i="22"/>
  <c r="E3804" i="22"/>
  <c r="E3805" i="22"/>
  <c r="E3806" i="22"/>
  <c r="E3807" i="22"/>
  <c r="E3808" i="22"/>
  <c r="E3809" i="22"/>
  <c r="E3810" i="22"/>
  <c r="E3811" i="22"/>
  <c r="E3812" i="22"/>
  <c r="E3813" i="22"/>
  <c r="E3814" i="22"/>
  <c r="E3815" i="22"/>
  <c r="E3816" i="22"/>
  <c r="E3817" i="22"/>
  <c r="E3818" i="22"/>
  <c r="E3819" i="22"/>
  <c r="E3820" i="22"/>
  <c r="E3821" i="22"/>
  <c r="E3822" i="22"/>
  <c r="E3823" i="22"/>
  <c r="E3824" i="22"/>
  <c r="E3825" i="22"/>
  <c r="E3826" i="22"/>
  <c r="E3827" i="22"/>
  <c r="E3828" i="22"/>
  <c r="E3829" i="22"/>
  <c r="E3830" i="22"/>
  <c r="E3831" i="22"/>
  <c r="E3832" i="22"/>
  <c r="E3833" i="22"/>
  <c r="E3834" i="22"/>
  <c r="E3835" i="22"/>
  <c r="E3836" i="22"/>
  <c r="E3837" i="22"/>
  <c r="E3838" i="22"/>
  <c r="E3839" i="22"/>
  <c r="E3840" i="22"/>
  <c r="E3841" i="22"/>
  <c r="E3842" i="22"/>
  <c r="E3843" i="22"/>
  <c r="E3844" i="22"/>
  <c r="E3845" i="22"/>
  <c r="E3846" i="22"/>
  <c r="E3847" i="22"/>
  <c r="E3848" i="22"/>
  <c r="E3849" i="22"/>
  <c r="E3850" i="22"/>
  <c r="E3851" i="22"/>
  <c r="E3852" i="22"/>
  <c r="E3853" i="22"/>
  <c r="E3854" i="22"/>
  <c r="E3855" i="22"/>
  <c r="E3856" i="22"/>
  <c r="E3857" i="22"/>
  <c r="E3858" i="22"/>
  <c r="E3859" i="22"/>
  <c r="E3860" i="22"/>
  <c r="E3861" i="22"/>
  <c r="E3862" i="22"/>
  <c r="E3863" i="22"/>
  <c r="E3864" i="22"/>
  <c r="E3865" i="22"/>
  <c r="E3866" i="22"/>
  <c r="E3867" i="22"/>
  <c r="E3868" i="22"/>
  <c r="E3869" i="22"/>
  <c r="E3870" i="22"/>
  <c r="E3871" i="22"/>
  <c r="E3872" i="22"/>
  <c r="E3873" i="22"/>
  <c r="E3874" i="22"/>
  <c r="E3875" i="22"/>
  <c r="E3876" i="22"/>
  <c r="E3877" i="22"/>
  <c r="E3878" i="22"/>
  <c r="E3879" i="22"/>
  <c r="E3880" i="22"/>
  <c r="E3881" i="22"/>
  <c r="E3882" i="22"/>
  <c r="E3883" i="22"/>
  <c r="E3884" i="22"/>
  <c r="E3885" i="22"/>
  <c r="E3886" i="22"/>
  <c r="E3887" i="22"/>
  <c r="E3888" i="22"/>
  <c r="E3889" i="22"/>
  <c r="E3890" i="22"/>
  <c r="E3891" i="22"/>
  <c r="E3892" i="22"/>
  <c r="E3893" i="22"/>
  <c r="E3894" i="22"/>
  <c r="E3895" i="22"/>
  <c r="E3896" i="22"/>
  <c r="E3897" i="22"/>
  <c r="E3898" i="22"/>
  <c r="E3899" i="22"/>
  <c r="E3900" i="22"/>
  <c r="E3901" i="22"/>
  <c r="E3902" i="22"/>
  <c r="E3903" i="22"/>
  <c r="E3904" i="22"/>
  <c r="E3905" i="22"/>
  <c r="E3906" i="22"/>
  <c r="E3907" i="22"/>
  <c r="E3908" i="22"/>
  <c r="E3909" i="22"/>
  <c r="E3910" i="22"/>
  <c r="E3911" i="22"/>
  <c r="E3912" i="22"/>
  <c r="E3913" i="22"/>
  <c r="E3914" i="22"/>
  <c r="E3915" i="22"/>
  <c r="E3916" i="22"/>
  <c r="E3917" i="22"/>
  <c r="E3918" i="22"/>
  <c r="E3919" i="22"/>
  <c r="E3920" i="22"/>
  <c r="E3921" i="22"/>
  <c r="E3922" i="22"/>
  <c r="E3923" i="22"/>
  <c r="E3924" i="22"/>
  <c r="E3925" i="22"/>
  <c r="E3926" i="22"/>
  <c r="E3927" i="22"/>
  <c r="E3928" i="22"/>
  <c r="E3929" i="22"/>
  <c r="E3930" i="22"/>
  <c r="E3931" i="22"/>
  <c r="E3932" i="22"/>
  <c r="E3933" i="22"/>
  <c r="E3934" i="22"/>
  <c r="E3935" i="22"/>
  <c r="E3936" i="22"/>
  <c r="E3937" i="22"/>
  <c r="E3938" i="22"/>
  <c r="E3939" i="22"/>
  <c r="E3940" i="22"/>
  <c r="E3941" i="22"/>
  <c r="E3942" i="22"/>
  <c r="E3943" i="22"/>
  <c r="E3944" i="22"/>
  <c r="E3945" i="22"/>
  <c r="E3946" i="22"/>
  <c r="E3947" i="22"/>
  <c r="E3948" i="22"/>
  <c r="E3949" i="22"/>
  <c r="E3950" i="22"/>
  <c r="E3951" i="22"/>
  <c r="E3952" i="22"/>
  <c r="E3953" i="22"/>
  <c r="E3954" i="22"/>
  <c r="E3955" i="22"/>
  <c r="E3956" i="22"/>
  <c r="E3957" i="22"/>
  <c r="E3958" i="22"/>
  <c r="E3959" i="22"/>
  <c r="E3960" i="22"/>
  <c r="E3961" i="22"/>
  <c r="E3962" i="22"/>
  <c r="E3963" i="22"/>
  <c r="E3964" i="22"/>
  <c r="E3965" i="22"/>
  <c r="E3966" i="22"/>
  <c r="E3967" i="22"/>
  <c r="E3968" i="22"/>
  <c r="E3969" i="22"/>
  <c r="E3970" i="22"/>
  <c r="E3971" i="22"/>
  <c r="E3972" i="22"/>
  <c r="E3973" i="22"/>
  <c r="E3974" i="22"/>
  <c r="E3975" i="22"/>
  <c r="E3976" i="22"/>
  <c r="E3977" i="22"/>
  <c r="E3978" i="22"/>
  <c r="E3979" i="22"/>
  <c r="E3980" i="22"/>
  <c r="E3981" i="22"/>
  <c r="E3982" i="22"/>
  <c r="E3983" i="22"/>
  <c r="E3984" i="22"/>
  <c r="E3985" i="22"/>
  <c r="E3986" i="22"/>
  <c r="E3987" i="22"/>
  <c r="E3988" i="22"/>
  <c r="E3989" i="22"/>
  <c r="E3990" i="22"/>
  <c r="E3991" i="22"/>
  <c r="E3992" i="22"/>
  <c r="E3993" i="22"/>
  <c r="E3994" i="22"/>
  <c r="E3995" i="22"/>
  <c r="E3996" i="22"/>
  <c r="E3997" i="22"/>
  <c r="E3998" i="22"/>
  <c r="E3999" i="22"/>
  <c r="E4000" i="22"/>
  <c r="E4001" i="22"/>
  <c r="E4002" i="22"/>
  <c r="E4003" i="22"/>
  <c r="E4004" i="22"/>
  <c r="E4005" i="22"/>
  <c r="E4006" i="22"/>
  <c r="E4007" i="22"/>
  <c r="E4008" i="22"/>
  <c r="E4009" i="22"/>
  <c r="E4010" i="22"/>
  <c r="E4011" i="22"/>
  <c r="E4012" i="22"/>
  <c r="E4013" i="22"/>
  <c r="E4014" i="22"/>
  <c r="E4015" i="22"/>
  <c r="E4016" i="22"/>
  <c r="E4017" i="22"/>
  <c r="E4018" i="22"/>
  <c r="E4019" i="22"/>
  <c r="E4020" i="22"/>
  <c r="E4021" i="22"/>
  <c r="E4022" i="22"/>
  <c r="E4023" i="22"/>
  <c r="E4024" i="22"/>
  <c r="E4025" i="22"/>
  <c r="E4026" i="22"/>
  <c r="E4027" i="22"/>
  <c r="E4028" i="22"/>
  <c r="E4029" i="22"/>
  <c r="E4030" i="22"/>
  <c r="E4031" i="22"/>
  <c r="E4032" i="22"/>
  <c r="E4033" i="22"/>
  <c r="E4034" i="22"/>
  <c r="E4035" i="22"/>
  <c r="E4036" i="22"/>
  <c r="E4037" i="22"/>
  <c r="E4038" i="22"/>
  <c r="E4039" i="22"/>
  <c r="E4040" i="22"/>
  <c r="E4041" i="22"/>
  <c r="E4042" i="22"/>
  <c r="E4043" i="22"/>
  <c r="E4044" i="22"/>
  <c r="E4045" i="22"/>
  <c r="E4046" i="22"/>
  <c r="E4047" i="22"/>
  <c r="E4048" i="22"/>
  <c r="E4049" i="22"/>
  <c r="E4050" i="22"/>
  <c r="E4051" i="22"/>
  <c r="E4052" i="22"/>
  <c r="E4053" i="22"/>
  <c r="E4054" i="22"/>
  <c r="E4055" i="22"/>
  <c r="E4056" i="22"/>
  <c r="E4057" i="22"/>
  <c r="E4058" i="22"/>
  <c r="E4059" i="22"/>
  <c r="E4060" i="22"/>
  <c r="E4061" i="22"/>
  <c r="E4062" i="22"/>
  <c r="E4063" i="22"/>
  <c r="E4064" i="22"/>
  <c r="E4065" i="22"/>
  <c r="E4066" i="22"/>
  <c r="E4067" i="22"/>
  <c r="E4068" i="22"/>
  <c r="E4069" i="22"/>
  <c r="E4070" i="22"/>
  <c r="E4071" i="22"/>
  <c r="E4072" i="22"/>
  <c r="E4073" i="22"/>
  <c r="E4074" i="22"/>
  <c r="E4075" i="22"/>
  <c r="E4076" i="22"/>
  <c r="E4077" i="22"/>
  <c r="E4078" i="22"/>
  <c r="E4079" i="22"/>
  <c r="E4080" i="22"/>
  <c r="E4081" i="22"/>
  <c r="E4082" i="22"/>
  <c r="E4083" i="22"/>
  <c r="E4084" i="22"/>
  <c r="E4085" i="22"/>
  <c r="E4086" i="22"/>
  <c r="E4087" i="22"/>
  <c r="E4088" i="22"/>
  <c r="E4089" i="22"/>
  <c r="E4090" i="22"/>
  <c r="E4091" i="22"/>
  <c r="E4092" i="22"/>
  <c r="E4093" i="22"/>
  <c r="E4094" i="22"/>
  <c r="E4095" i="22"/>
  <c r="E4096" i="22"/>
  <c r="E4097" i="22"/>
  <c r="E4098" i="22"/>
  <c r="E4099" i="22"/>
  <c r="E4100" i="22"/>
  <c r="E4101" i="22"/>
  <c r="E4102" i="22"/>
  <c r="E4103" i="22"/>
  <c r="E4104" i="22"/>
  <c r="E4105" i="22"/>
  <c r="E4106" i="22"/>
  <c r="E4107" i="22"/>
  <c r="E4108" i="22"/>
  <c r="E4109" i="22"/>
  <c r="E4110" i="22"/>
  <c r="E4111" i="22"/>
  <c r="E4112" i="22"/>
  <c r="E4113" i="22"/>
  <c r="E4114" i="22"/>
  <c r="E4115" i="22"/>
  <c r="E4116" i="22"/>
  <c r="E4117" i="22"/>
  <c r="E4118" i="22"/>
  <c r="E4119" i="22"/>
  <c r="E4120" i="22"/>
  <c r="E4121" i="22"/>
  <c r="E4122" i="22"/>
  <c r="E4123" i="22"/>
  <c r="E4124" i="22"/>
  <c r="E4125" i="22"/>
  <c r="E4126" i="22"/>
  <c r="E4127" i="22"/>
  <c r="E4128" i="22"/>
  <c r="E4129" i="22"/>
  <c r="E4130" i="22"/>
  <c r="E4131" i="22"/>
  <c r="E4132" i="22"/>
  <c r="E4133" i="22"/>
  <c r="E4134" i="22"/>
  <c r="E4135" i="22"/>
  <c r="E4136" i="22"/>
  <c r="E4137" i="22"/>
  <c r="E4138" i="22"/>
  <c r="E4139" i="22"/>
  <c r="E4140" i="22"/>
  <c r="E4141" i="22"/>
  <c r="E4142" i="22"/>
  <c r="E4143" i="22"/>
  <c r="E4144" i="22"/>
  <c r="E4145" i="22"/>
  <c r="E4146" i="22"/>
  <c r="E4147" i="22"/>
  <c r="E4148" i="22"/>
  <c r="E4149" i="22"/>
  <c r="E4150" i="22"/>
  <c r="E4151" i="22"/>
  <c r="E4152" i="22"/>
  <c r="E4153" i="22"/>
  <c r="E4154" i="22"/>
  <c r="E4155" i="22"/>
  <c r="E4156" i="22"/>
  <c r="E4157" i="22"/>
  <c r="E4158" i="22"/>
  <c r="E4159" i="22"/>
  <c r="E4160" i="22"/>
  <c r="E4161" i="22"/>
  <c r="E4162" i="22"/>
  <c r="E4163" i="22"/>
  <c r="E4164" i="22"/>
  <c r="E4165" i="22"/>
  <c r="E4166" i="22"/>
  <c r="E4167" i="22"/>
  <c r="E4168" i="22"/>
  <c r="E4169" i="22"/>
  <c r="E4170" i="22"/>
  <c r="E4171" i="22"/>
  <c r="E4172" i="22"/>
  <c r="E4173" i="22"/>
  <c r="E4174" i="22"/>
  <c r="E4175" i="22"/>
  <c r="E4176" i="22"/>
  <c r="E4177" i="22"/>
  <c r="E4178" i="22"/>
  <c r="E4179" i="22"/>
  <c r="E4180" i="22"/>
  <c r="E4181" i="22"/>
  <c r="E4182" i="22"/>
  <c r="E4183" i="22"/>
  <c r="E4184" i="22"/>
  <c r="E4185" i="22"/>
  <c r="E4186" i="22"/>
  <c r="E4187" i="22"/>
  <c r="E4188" i="22"/>
  <c r="E4189" i="22"/>
  <c r="E4190" i="22"/>
  <c r="E4191" i="22"/>
  <c r="E4192" i="22"/>
  <c r="E4193" i="22"/>
  <c r="E4194" i="22"/>
  <c r="E4195" i="22"/>
  <c r="E4196" i="22"/>
  <c r="E4197" i="22"/>
  <c r="E4198" i="22"/>
  <c r="E4199" i="22"/>
  <c r="E4200" i="22"/>
  <c r="E4201" i="22"/>
  <c r="E4202" i="22"/>
  <c r="E4203" i="22"/>
  <c r="E4204" i="22"/>
  <c r="E4205" i="22"/>
  <c r="E4206" i="22"/>
  <c r="E4207" i="22"/>
  <c r="E4208" i="22"/>
  <c r="E4209" i="22"/>
  <c r="E4210" i="22"/>
  <c r="E4211" i="22"/>
  <c r="E4212" i="22"/>
  <c r="E4213" i="22"/>
  <c r="E4214" i="22"/>
  <c r="E4215" i="22"/>
  <c r="E4216" i="22"/>
  <c r="E4217" i="22"/>
  <c r="E4218" i="22"/>
  <c r="E4219" i="22"/>
  <c r="E4220" i="22"/>
  <c r="E4221" i="22"/>
  <c r="E4222" i="22"/>
  <c r="E4223" i="22"/>
  <c r="E4224" i="22"/>
  <c r="E4225" i="22"/>
  <c r="E4226" i="22"/>
  <c r="E4227" i="22"/>
  <c r="E4228" i="22"/>
  <c r="E4229" i="22"/>
  <c r="E4230" i="22"/>
  <c r="E4231" i="22"/>
  <c r="E4232" i="22"/>
  <c r="E4233" i="22"/>
  <c r="E4234" i="22"/>
  <c r="E4235" i="22"/>
  <c r="E4236" i="22"/>
  <c r="E4237" i="22"/>
  <c r="E4238" i="22"/>
  <c r="E4239" i="22"/>
  <c r="E4240" i="22"/>
  <c r="E4241" i="22"/>
  <c r="E4242" i="22"/>
  <c r="E4243" i="22"/>
  <c r="E4244" i="22"/>
  <c r="E4245" i="22"/>
  <c r="E4246" i="22"/>
  <c r="E4247" i="22"/>
  <c r="E4248" i="22"/>
  <c r="E4249" i="22"/>
  <c r="E4250" i="22"/>
  <c r="E4251" i="22"/>
  <c r="E4252" i="22"/>
  <c r="E4253" i="22"/>
  <c r="E4254" i="22"/>
  <c r="E4255" i="22"/>
  <c r="E4256" i="22"/>
  <c r="E4257" i="22"/>
  <c r="E4258" i="22"/>
  <c r="E4259" i="22"/>
  <c r="E4260" i="22"/>
  <c r="E4261" i="22"/>
  <c r="E4262" i="22"/>
  <c r="E4263" i="22"/>
  <c r="E4264" i="22"/>
  <c r="E4265" i="22"/>
  <c r="E4266" i="22"/>
  <c r="E4267" i="22"/>
  <c r="E4268" i="22"/>
  <c r="E4269" i="22"/>
  <c r="E4270" i="22"/>
  <c r="E4271" i="22"/>
  <c r="E4272" i="22"/>
  <c r="E4273" i="22"/>
  <c r="E4274" i="22"/>
  <c r="E4275" i="22"/>
  <c r="E4276" i="22"/>
  <c r="E4277" i="22"/>
  <c r="E4278" i="22"/>
  <c r="E4279" i="22"/>
  <c r="E4280" i="22"/>
  <c r="E4281" i="22"/>
  <c r="E4282" i="22"/>
  <c r="E4283" i="22"/>
  <c r="E4284" i="22"/>
  <c r="E4285" i="22"/>
  <c r="E4286" i="22"/>
  <c r="E4287" i="22"/>
  <c r="E4288" i="22"/>
  <c r="E4289" i="22"/>
  <c r="E4290" i="22"/>
  <c r="E4291" i="22"/>
  <c r="E4292" i="22"/>
  <c r="E4293" i="22"/>
  <c r="E4294" i="22"/>
  <c r="E4295" i="22"/>
  <c r="E4296" i="22"/>
  <c r="E4297" i="22"/>
  <c r="E4298" i="22"/>
  <c r="E4299" i="22"/>
  <c r="E4300" i="22"/>
  <c r="E4301" i="22"/>
  <c r="E4302" i="22"/>
  <c r="E4303" i="22"/>
  <c r="E4304" i="22"/>
  <c r="E4305" i="22"/>
  <c r="E4306" i="22"/>
  <c r="E4307" i="22"/>
  <c r="E4308" i="22"/>
  <c r="E4309" i="22"/>
  <c r="E4310" i="22"/>
  <c r="E4311" i="22"/>
  <c r="E4312" i="22"/>
  <c r="E4313" i="22"/>
  <c r="E4314" i="22"/>
  <c r="E4315" i="22"/>
  <c r="E4316" i="22"/>
  <c r="E4317" i="22"/>
  <c r="E4318" i="22"/>
  <c r="E4319" i="22"/>
  <c r="E4320" i="22"/>
  <c r="E4321" i="22"/>
  <c r="E4322" i="22"/>
  <c r="E4323" i="22"/>
  <c r="E4324" i="22"/>
  <c r="E4325" i="22"/>
  <c r="E4326" i="22"/>
  <c r="E4327" i="22"/>
  <c r="E4328" i="22"/>
  <c r="E4329" i="22"/>
  <c r="E4330" i="22"/>
  <c r="E4331" i="22"/>
  <c r="E4332" i="22"/>
  <c r="E4333" i="22"/>
  <c r="E4334" i="22"/>
  <c r="E4335" i="22"/>
  <c r="E4336" i="22"/>
  <c r="E4337" i="22"/>
  <c r="E4338" i="22"/>
  <c r="E4339" i="22"/>
  <c r="E4340" i="22"/>
  <c r="E4341" i="22"/>
  <c r="E4342" i="22"/>
  <c r="E4343" i="22"/>
  <c r="E4344" i="22"/>
  <c r="E4345" i="22"/>
  <c r="E4346" i="22"/>
  <c r="E4347" i="22"/>
  <c r="E4348" i="22"/>
  <c r="E4349" i="22"/>
  <c r="E4350" i="22"/>
  <c r="E4351" i="22"/>
  <c r="E4352" i="22"/>
  <c r="E4353" i="22"/>
  <c r="E4354" i="22"/>
  <c r="E4355" i="22"/>
  <c r="E4356" i="22"/>
  <c r="E4357" i="22"/>
  <c r="E4358" i="22"/>
  <c r="E4359" i="22"/>
  <c r="E4360" i="22"/>
  <c r="E4361" i="22"/>
  <c r="E4362" i="22"/>
  <c r="E4363" i="22"/>
  <c r="E4364" i="22"/>
  <c r="E4365" i="22"/>
  <c r="E4366" i="22"/>
  <c r="E4367" i="22"/>
  <c r="E4368" i="22"/>
  <c r="E4369" i="22"/>
  <c r="E4370" i="22"/>
  <c r="E4371" i="22"/>
  <c r="E4372" i="22"/>
  <c r="E4373" i="22"/>
  <c r="E4374" i="22"/>
  <c r="E4375" i="22"/>
  <c r="E4376" i="22"/>
  <c r="E4377" i="22"/>
  <c r="E4378" i="22"/>
  <c r="E4379" i="22"/>
  <c r="E4380" i="22"/>
  <c r="E4381" i="22"/>
  <c r="E4382" i="22"/>
  <c r="E4383" i="22"/>
  <c r="E4384" i="22"/>
  <c r="E4385" i="22"/>
  <c r="E4386" i="22"/>
  <c r="E4387" i="22"/>
  <c r="E4388" i="22"/>
  <c r="E4389" i="22"/>
  <c r="E4390" i="22"/>
  <c r="E4391" i="22"/>
  <c r="E4392" i="22"/>
  <c r="E4393" i="22"/>
  <c r="E4394" i="22"/>
  <c r="E4395" i="22"/>
  <c r="E4396" i="22"/>
  <c r="E4397" i="22"/>
  <c r="E4398" i="22"/>
  <c r="E4399" i="22"/>
  <c r="E4400" i="22"/>
  <c r="E4401" i="22"/>
  <c r="E4402" i="22"/>
  <c r="E4403" i="22"/>
  <c r="E4404" i="22"/>
  <c r="E4405" i="22"/>
  <c r="E4406" i="22"/>
  <c r="E4407" i="22"/>
  <c r="E4408" i="22"/>
  <c r="E4409" i="22"/>
  <c r="E4410" i="22"/>
  <c r="E4411" i="22"/>
  <c r="E4412" i="22"/>
  <c r="E4413" i="22"/>
  <c r="E4414" i="22"/>
  <c r="E4415" i="22"/>
  <c r="E4416" i="22"/>
  <c r="E4417" i="22"/>
  <c r="E4418" i="22"/>
  <c r="E4419" i="22"/>
  <c r="E4420" i="22"/>
  <c r="E4421" i="22"/>
  <c r="E4422" i="22"/>
  <c r="E4423" i="22"/>
  <c r="E4424" i="22"/>
  <c r="E4425" i="22"/>
  <c r="E4426" i="22"/>
  <c r="E4427" i="22"/>
  <c r="E4428" i="22"/>
  <c r="E4429" i="22"/>
  <c r="E4430" i="22"/>
  <c r="E4431" i="22"/>
  <c r="E4432" i="22"/>
  <c r="E4433" i="22"/>
  <c r="E4434" i="22"/>
  <c r="E4435" i="22"/>
  <c r="E4436" i="22"/>
  <c r="E4437" i="22"/>
  <c r="E4438" i="22"/>
  <c r="E4439" i="22"/>
  <c r="E4440" i="22"/>
  <c r="E4441" i="22"/>
  <c r="E4442" i="22"/>
  <c r="E4443" i="22"/>
  <c r="E4444" i="22"/>
  <c r="E4445" i="22"/>
  <c r="E4446" i="22"/>
  <c r="E4447" i="22"/>
  <c r="E4448" i="22"/>
  <c r="E4449" i="22"/>
  <c r="E4450" i="22"/>
  <c r="E4451" i="22"/>
  <c r="E4452" i="22"/>
  <c r="E4453" i="22"/>
  <c r="E4454" i="22"/>
  <c r="E4455" i="22"/>
  <c r="E4456" i="22"/>
  <c r="E4457" i="22"/>
  <c r="E4458" i="22"/>
  <c r="E4459" i="22"/>
  <c r="E4460" i="22"/>
  <c r="E4461" i="22"/>
  <c r="E4462" i="22"/>
  <c r="E4463" i="22"/>
  <c r="E4464" i="22"/>
  <c r="E4465" i="22"/>
  <c r="E4466" i="22"/>
  <c r="E4467" i="22"/>
  <c r="E4468" i="22"/>
  <c r="E4469" i="22"/>
  <c r="E4470" i="22"/>
  <c r="E4471" i="22"/>
  <c r="E4472" i="22"/>
  <c r="E4473" i="22"/>
  <c r="E4474" i="22"/>
  <c r="E4475" i="22"/>
  <c r="E4476" i="22"/>
  <c r="E4477" i="22"/>
  <c r="E4478" i="22"/>
  <c r="E4479" i="22"/>
  <c r="E4480" i="22"/>
  <c r="E4481" i="22"/>
  <c r="E4482" i="22"/>
  <c r="E4483" i="22"/>
  <c r="E4484" i="22"/>
  <c r="E4485" i="22"/>
  <c r="E4486" i="22"/>
  <c r="E4487" i="22"/>
  <c r="E4488" i="22"/>
  <c r="E4489" i="22"/>
  <c r="E4490" i="22"/>
  <c r="E4491" i="22"/>
  <c r="E4492" i="22"/>
  <c r="E4493" i="22"/>
  <c r="E4494" i="22"/>
  <c r="E4495" i="22"/>
  <c r="E4496" i="22"/>
  <c r="E4497" i="22"/>
  <c r="E4498" i="22"/>
  <c r="E4499" i="22"/>
  <c r="E4500" i="22"/>
  <c r="E4501" i="22"/>
  <c r="E4502" i="22"/>
  <c r="E4503" i="22"/>
  <c r="E4504" i="22"/>
  <c r="E4505" i="22"/>
  <c r="E4506" i="22"/>
  <c r="E4507" i="22"/>
  <c r="E4508" i="22"/>
  <c r="E4509" i="22"/>
  <c r="E4510" i="22"/>
  <c r="E4511" i="22"/>
  <c r="E4512" i="22"/>
  <c r="E4513" i="22"/>
  <c r="E4514" i="22"/>
  <c r="E4515" i="22"/>
  <c r="E4516" i="22"/>
  <c r="E4517" i="22"/>
  <c r="E4518" i="22"/>
  <c r="E4519" i="22"/>
  <c r="E4520" i="22"/>
  <c r="E4521" i="22"/>
  <c r="E4522" i="22"/>
  <c r="E4523" i="22"/>
  <c r="E4524" i="22"/>
  <c r="E4525" i="22"/>
  <c r="E4526" i="22"/>
  <c r="E4527" i="22"/>
  <c r="E4528" i="22"/>
  <c r="E4529" i="22"/>
  <c r="E4530" i="22"/>
  <c r="E4531" i="22"/>
  <c r="E4532" i="22"/>
  <c r="E4533" i="22"/>
  <c r="E4534" i="22"/>
  <c r="E4535" i="22"/>
  <c r="E4536" i="22"/>
  <c r="E4537" i="22"/>
  <c r="E4538" i="22"/>
  <c r="E4539" i="22"/>
  <c r="E4540" i="22"/>
  <c r="E4541" i="22"/>
  <c r="E4542" i="22"/>
  <c r="E4543" i="22"/>
  <c r="E4544" i="22"/>
  <c r="E4545" i="22"/>
  <c r="E4546" i="22"/>
  <c r="E4547" i="22"/>
  <c r="E4548" i="22"/>
  <c r="E4549" i="22"/>
  <c r="E4550" i="22"/>
  <c r="E4551" i="22"/>
  <c r="E4552" i="22"/>
  <c r="E4553" i="22"/>
  <c r="E4554" i="22"/>
  <c r="E4555" i="22"/>
  <c r="E4556" i="22"/>
  <c r="E4557" i="22"/>
  <c r="E4558" i="22"/>
  <c r="E4559" i="22"/>
  <c r="E4560" i="22"/>
  <c r="E4561" i="22"/>
  <c r="E4562" i="22"/>
  <c r="E4563" i="22"/>
  <c r="E4564" i="22"/>
  <c r="E4565" i="22"/>
  <c r="E4566" i="22"/>
  <c r="E4567" i="22"/>
  <c r="E4568" i="22"/>
  <c r="E4569" i="22"/>
  <c r="E4570" i="22"/>
  <c r="E4571" i="22"/>
  <c r="E4572" i="22"/>
  <c r="E4573" i="22"/>
  <c r="E4574" i="22"/>
  <c r="E4575" i="22"/>
  <c r="E4576" i="22"/>
  <c r="E4577" i="22"/>
  <c r="E4578" i="22"/>
  <c r="E4579" i="22"/>
  <c r="E4580" i="22"/>
  <c r="E4581" i="22"/>
  <c r="E4582" i="22"/>
  <c r="E4583" i="22"/>
  <c r="E4584" i="22"/>
  <c r="E4585" i="22"/>
  <c r="E4586" i="22"/>
  <c r="E4587" i="22"/>
  <c r="E4588" i="22"/>
  <c r="E4589" i="22"/>
  <c r="E4590" i="22"/>
  <c r="E4591" i="22"/>
  <c r="E4592" i="22"/>
  <c r="E4593" i="22"/>
  <c r="E4594" i="22"/>
  <c r="E4595" i="22"/>
  <c r="E4596" i="22"/>
  <c r="E4597" i="22"/>
  <c r="E4598" i="22"/>
  <c r="E4599" i="22"/>
  <c r="E4600" i="22"/>
  <c r="E4601" i="22"/>
  <c r="E4602" i="22"/>
  <c r="E4603" i="22"/>
  <c r="E4604" i="22"/>
  <c r="E4605" i="22"/>
  <c r="E4606" i="22"/>
  <c r="E4607" i="22"/>
  <c r="E4608" i="22"/>
  <c r="E4609" i="22"/>
  <c r="E4610" i="22"/>
  <c r="E4611" i="22"/>
  <c r="E4612" i="22"/>
  <c r="E4613" i="22"/>
  <c r="E4614" i="22"/>
  <c r="E4615" i="22"/>
  <c r="E4616" i="22"/>
  <c r="E4617" i="22"/>
  <c r="E4618" i="22"/>
  <c r="E4619" i="22"/>
  <c r="E4620" i="22"/>
  <c r="E4621" i="22"/>
  <c r="E4622" i="22"/>
  <c r="E4623" i="22"/>
  <c r="E4624" i="22"/>
  <c r="E4625" i="22"/>
  <c r="E4626" i="22"/>
  <c r="E4627" i="22"/>
  <c r="E4628" i="22"/>
  <c r="E4629" i="22"/>
  <c r="E4630" i="22"/>
  <c r="E4631" i="22"/>
  <c r="E4632" i="22"/>
  <c r="E4633" i="22"/>
  <c r="E4634" i="22"/>
  <c r="E4635" i="22"/>
  <c r="E4636" i="22"/>
  <c r="E4637" i="22"/>
  <c r="E4638" i="22"/>
  <c r="E4639" i="22"/>
  <c r="E4640" i="22"/>
  <c r="E4641" i="22"/>
  <c r="E4642" i="22"/>
  <c r="E4643" i="22"/>
  <c r="E4644" i="22"/>
  <c r="E4645" i="22"/>
  <c r="E4646" i="22"/>
  <c r="E4647" i="22"/>
  <c r="E4648" i="22"/>
  <c r="E4649" i="22"/>
  <c r="E4650" i="22"/>
  <c r="E4651" i="22"/>
  <c r="E4652" i="22"/>
  <c r="E4653" i="22"/>
  <c r="E4654" i="22"/>
  <c r="E4655" i="22"/>
  <c r="E4656" i="22"/>
  <c r="E4657" i="22"/>
  <c r="E4658" i="22"/>
  <c r="E4659" i="22"/>
  <c r="E4660" i="22"/>
  <c r="E4661" i="22"/>
  <c r="E4662" i="22"/>
  <c r="E4663" i="22"/>
  <c r="E4664" i="22"/>
  <c r="E4665" i="22"/>
  <c r="E4666" i="22"/>
  <c r="E4667" i="22"/>
  <c r="E4668" i="22"/>
  <c r="E4669" i="22"/>
  <c r="E4670" i="22"/>
  <c r="E4671" i="22"/>
  <c r="E4672" i="22"/>
  <c r="E4673" i="22"/>
  <c r="E4674" i="22"/>
  <c r="E4675" i="22"/>
  <c r="E4676" i="22"/>
  <c r="E4677" i="22"/>
  <c r="E4678" i="22"/>
  <c r="E4679" i="22"/>
  <c r="E4680" i="22"/>
  <c r="E4681" i="22"/>
  <c r="E4682" i="22"/>
  <c r="E4683" i="22"/>
  <c r="E4684" i="22"/>
  <c r="E4685" i="22"/>
  <c r="E4686" i="22"/>
  <c r="E4687" i="22"/>
  <c r="E4688" i="22"/>
  <c r="E4689" i="22"/>
  <c r="E4690" i="22"/>
  <c r="E4691" i="22"/>
  <c r="E4692" i="22"/>
  <c r="E4693" i="22"/>
  <c r="E4694" i="22"/>
  <c r="E4695" i="22"/>
  <c r="E4696" i="22"/>
  <c r="E4697" i="22"/>
  <c r="E4698" i="22"/>
  <c r="E4699" i="22"/>
  <c r="E4700" i="22"/>
  <c r="E4701" i="22"/>
  <c r="E4702" i="22"/>
  <c r="E4703" i="22"/>
  <c r="E4704" i="22"/>
  <c r="E4705" i="22"/>
  <c r="E4706" i="22"/>
  <c r="E4707" i="22"/>
  <c r="E4708" i="22"/>
  <c r="E4709" i="22"/>
  <c r="E4710" i="22"/>
  <c r="E4711" i="22"/>
  <c r="E4712" i="22"/>
  <c r="E4713" i="22"/>
  <c r="E4714" i="22"/>
  <c r="E4715" i="22"/>
  <c r="E4716" i="22"/>
  <c r="E4717" i="22"/>
  <c r="E4718" i="22"/>
  <c r="E4719" i="22"/>
  <c r="E4720" i="22"/>
  <c r="E4721" i="22"/>
  <c r="E4722" i="22"/>
  <c r="E4723" i="22"/>
  <c r="E4724" i="22"/>
  <c r="E4725" i="22"/>
  <c r="E4726" i="22"/>
  <c r="E4727" i="22"/>
  <c r="E4728" i="22"/>
  <c r="E4729" i="22"/>
  <c r="E4730" i="22"/>
  <c r="E4731" i="22"/>
  <c r="E4732" i="22"/>
  <c r="E4733" i="22"/>
  <c r="E4734" i="22"/>
  <c r="E4735" i="22"/>
  <c r="E4736" i="22"/>
  <c r="E4737" i="22"/>
  <c r="E4738" i="22"/>
  <c r="E4739" i="22"/>
  <c r="E4740" i="22"/>
  <c r="E4741" i="22"/>
  <c r="E4742" i="22"/>
  <c r="E4743" i="22"/>
  <c r="E4744" i="22"/>
  <c r="E4745" i="22"/>
  <c r="E4746" i="22"/>
  <c r="E4747" i="22"/>
  <c r="E4748" i="22"/>
  <c r="E4749" i="22"/>
  <c r="E4750" i="22"/>
  <c r="E4751" i="22"/>
  <c r="E4752" i="22"/>
  <c r="E4753" i="22"/>
  <c r="E4754" i="22"/>
  <c r="E4755" i="22"/>
  <c r="E4756" i="22"/>
  <c r="E4757" i="22"/>
  <c r="E4758" i="22"/>
  <c r="E4759" i="22"/>
  <c r="E4760" i="22"/>
  <c r="E4761" i="22"/>
  <c r="E4762" i="22"/>
  <c r="E4763" i="22"/>
  <c r="E4764" i="22"/>
  <c r="E4765" i="22"/>
  <c r="E4766" i="22"/>
  <c r="E4767" i="22"/>
  <c r="E4768" i="22"/>
  <c r="E4769" i="22"/>
  <c r="E4770" i="22"/>
  <c r="E4771" i="22"/>
  <c r="E4772" i="22"/>
  <c r="E4773" i="22"/>
  <c r="E4774" i="22"/>
  <c r="E4775" i="22"/>
  <c r="E4776" i="22"/>
  <c r="E4777" i="22"/>
  <c r="E4778" i="22"/>
  <c r="E4779" i="22"/>
  <c r="E4780" i="22"/>
  <c r="E4781" i="22"/>
  <c r="E4782" i="22"/>
  <c r="E4783" i="22"/>
  <c r="E4784" i="22"/>
  <c r="E4785" i="22"/>
  <c r="E4786" i="22"/>
  <c r="E4787" i="22"/>
  <c r="E4788" i="22"/>
  <c r="E4789" i="22"/>
  <c r="E4790" i="22"/>
  <c r="E4791" i="22"/>
  <c r="E4792" i="22"/>
  <c r="E4793" i="22"/>
  <c r="E4794" i="22"/>
  <c r="E4795" i="22"/>
  <c r="E4796" i="22"/>
  <c r="E4797" i="22"/>
  <c r="E4798" i="22"/>
  <c r="E4799" i="22"/>
  <c r="E4800" i="22"/>
  <c r="E4801" i="22"/>
  <c r="E4802" i="22"/>
  <c r="E4803" i="22"/>
  <c r="E4804" i="22"/>
  <c r="E4805" i="22"/>
  <c r="E4806" i="22"/>
  <c r="E4807" i="22"/>
  <c r="E4808" i="22"/>
  <c r="E4809" i="22"/>
  <c r="E4810" i="22"/>
  <c r="E4811" i="22"/>
  <c r="E4812" i="22"/>
  <c r="E4813" i="22"/>
  <c r="E4814" i="22"/>
  <c r="E4815" i="22"/>
  <c r="E4816" i="22"/>
  <c r="E4817" i="22"/>
  <c r="E4818" i="22"/>
  <c r="E4819" i="22"/>
  <c r="E4820" i="22"/>
  <c r="E4821" i="22"/>
  <c r="E4822" i="22"/>
  <c r="E4823" i="22"/>
  <c r="E4824" i="22"/>
  <c r="E4825" i="22"/>
  <c r="E4826" i="22"/>
  <c r="E4827" i="22"/>
  <c r="E4828" i="22"/>
  <c r="E4829" i="22"/>
  <c r="E4830" i="22"/>
  <c r="E4831" i="22"/>
  <c r="E4832" i="22"/>
  <c r="E4833" i="22"/>
  <c r="E4834" i="22"/>
  <c r="E4835" i="22"/>
  <c r="E4836" i="22"/>
  <c r="E4837" i="22"/>
  <c r="E4838" i="22"/>
  <c r="E4839" i="22"/>
  <c r="E4840" i="22"/>
  <c r="E4841" i="22"/>
  <c r="E4842" i="22"/>
  <c r="E4843" i="22"/>
  <c r="E4844" i="22"/>
  <c r="E4845" i="22"/>
  <c r="E4846" i="22"/>
  <c r="E4847" i="22"/>
  <c r="E4848" i="22"/>
  <c r="E4849" i="22"/>
  <c r="E4850" i="22"/>
  <c r="E4851" i="22"/>
  <c r="E4852" i="22"/>
  <c r="E4853" i="22"/>
  <c r="E4854" i="22"/>
  <c r="E4855" i="22"/>
  <c r="E4856" i="22"/>
  <c r="E4857" i="22"/>
  <c r="E4858" i="22"/>
  <c r="E4859" i="22"/>
  <c r="E4860" i="22"/>
  <c r="E4861" i="22"/>
  <c r="E4862" i="22"/>
  <c r="E4863" i="22"/>
  <c r="E4864" i="22"/>
  <c r="E4865" i="22"/>
  <c r="E4866" i="22"/>
  <c r="E4867" i="22"/>
  <c r="E4868" i="22"/>
  <c r="E4869" i="22"/>
  <c r="E4870" i="22"/>
  <c r="E4871" i="22"/>
  <c r="E4872" i="22"/>
  <c r="E4873" i="22"/>
  <c r="E4874" i="22"/>
  <c r="E4875" i="22"/>
  <c r="E4876" i="22"/>
  <c r="E4877" i="22"/>
  <c r="E4878" i="22"/>
  <c r="E4879" i="22"/>
  <c r="E4880" i="22"/>
  <c r="E4881" i="22"/>
  <c r="E4882" i="22"/>
  <c r="E4883" i="22"/>
  <c r="E4884" i="22"/>
  <c r="E4885" i="22"/>
  <c r="E4886" i="22"/>
  <c r="E4887" i="22"/>
  <c r="E4888" i="22"/>
  <c r="E4889" i="22"/>
  <c r="E4890" i="22"/>
  <c r="E4891" i="22"/>
  <c r="E4892" i="22"/>
  <c r="E4893" i="22"/>
  <c r="E4894" i="22"/>
  <c r="E4895" i="22"/>
  <c r="E4896" i="22"/>
  <c r="E4897" i="22"/>
  <c r="E4898" i="22"/>
  <c r="E4899" i="22"/>
  <c r="E4900" i="22"/>
  <c r="E4901" i="22"/>
  <c r="E4902" i="22"/>
  <c r="E4903" i="22"/>
  <c r="E4904" i="22"/>
  <c r="E4905" i="22"/>
  <c r="E4906" i="22"/>
  <c r="E4907" i="22"/>
  <c r="E4908" i="22"/>
  <c r="E4909" i="22"/>
  <c r="E4910" i="22"/>
  <c r="E4911" i="22"/>
  <c r="E4912" i="22"/>
  <c r="E4913" i="22"/>
  <c r="E4914" i="22"/>
  <c r="E4915" i="22"/>
  <c r="E4916" i="22"/>
  <c r="E4917" i="22"/>
  <c r="E4918" i="22"/>
  <c r="E4919" i="22"/>
  <c r="E4920" i="22"/>
  <c r="E4921" i="22"/>
  <c r="E4922" i="22"/>
  <c r="E4923" i="22"/>
  <c r="E4924" i="22"/>
  <c r="E4925" i="22"/>
  <c r="E4926" i="22"/>
  <c r="E4927" i="22"/>
  <c r="E4928" i="22"/>
  <c r="E4929" i="22"/>
  <c r="E4930" i="22"/>
  <c r="E4931" i="22"/>
  <c r="E4932" i="22"/>
  <c r="E4933" i="22"/>
  <c r="E4934" i="22"/>
  <c r="E4935" i="22"/>
  <c r="E4936" i="22"/>
  <c r="E4937" i="22"/>
  <c r="E4938" i="22"/>
  <c r="E4939" i="22"/>
  <c r="E4940" i="22"/>
  <c r="E4941" i="22"/>
  <c r="E4942" i="22"/>
  <c r="E4943" i="22"/>
  <c r="E4944" i="22"/>
  <c r="E4945" i="22"/>
  <c r="E4946" i="22"/>
  <c r="E4947" i="22"/>
  <c r="E4948" i="22"/>
  <c r="E4949" i="22"/>
  <c r="E4950" i="22"/>
  <c r="E4951" i="22"/>
  <c r="E4952" i="22"/>
  <c r="E4953" i="22"/>
  <c r="E4954" i="22"/>
  <c r="E4955" i="22"/>
  <c r="E4956" i="22"/>
  <c r="E4957" i="22"/>
  <c r="E4958" i="22"/>
  <c r="E4959" i="22"/>
  <c r="E4960" i="22"/>
  <c r="E4961" i="22"/>
  <c r="E4962" i="22"/>
  <c r="E4963" i="22"/>
  <c r="E4964" i="22"/>
  <c r="E4965" i="22"/>
  <c r="E4966" i="22"/>
  <c r="E4967" i="22"/>
  <c r="E4968" i="22"/>
  <c r="E4969" i="22"/>
  <c r="E4970" i="22"/>
  <c r="E4971" i="22"/>
  <c r="E4972" i="22"/>
  <c r="E4973" i="22"/>
  <c r="E4974" i="22"/>
  <c r="E4975" i="22"/>
  <c r="E4976" i="22"/>
  <c r="E4977" i="22"/>
  <c r="E4978" i="22"/>
  <c r="E4979" i="22"/>
  <c r="E4980" i="22"/>
  <c r="E4981" i="22"/>
  <c r="E4982" i="22"/>
  <c r="E4983" i="22"/>
  <c r="E4984" i="22"/>
  <c r="E4985" i="22"/>
  <c r="E4986" i="22"/>
  <c r="E4987" i="22"/>
  <c r="E4988" i="22"/>
  <c r="E4989" i="22"/>
  <c r="E4990" i="22"/>
  <c r="E4991" i="22"/>
  <c r="E4992" i="22"/>
  <c r="E4993" i="22"/>
  <c r="E4994" i="22"/>
  <c r="E4995" i="22"/>
  <c r="E4996" i="22"/>
  <c r="E4997" i="22"/>
  <c r="E4998" i="22"/>
  <c r="E4999" i="22"/>
  <c r="E5000" i="22"/>
  <c r="E5001" i="22"/>
  <c r="E5002" i="22"/>
  <c r="E5003" i="22"/>
  <c r="E5004" i="22"/>
  <c r="E5005" i="22"/>
  <c r="E5006" i="22"/>
  <c r="E5007" i="22"/>
  <c r="E5008" i="22"/>
  <c r="E5009" i="22"/>
  <c r="E5010" i="22"/>
  <c r="E5011" i="22"/>
  <c r="E5012" i="22"/>
  <c r="E5013" i="22"/>
  <c r="E5014" i="22"/>
  <c r="E5015" i="22"/>
  <c r="E5016" i="22"/>
  <c r="E5017" i="22"/>
  <c r="E5018" i="22"/>
  <c r="E5019" i="22"/>
  <c r="E5020" i="22"/>
  <c r="E5021" i="22"/>
  <c r="E5022" i="22"/>
  <c r="E5023" i="22"/>
  <c r="E5024" i="22"/>
  <c r="E5025" i="22"/>
  <c r="E5026" i="22"/>
  <c r="E5027" i="22"/>
  <c r="E5028" i="22"/>
  <c r="E5029" i="22"/>
  <c r="E5030" i="22"/>
  <c r="E5031" i="22"/>
  <c r="E5032" i="22"/>
  <c r="E5033" i="22"/>
  <c r="E5034" i="22"/>
  <c r="E5035" i="22"/>
  <c r="E5036" i="22"/>
  <c r="E5037" i="22"/>
  <c r="E5038" i="22"/>
  <c r="E5039" i="22"/>
  <c r="E5040" i="22"/>
  <c r="E5041" i="22"/>
  <c r="E5042" i="22"/>
  <c r="E5043" i="22"/>
  <c r="E5044" i="22"/>
  <c r="E5045" i="22"/>
  <c r="E5046" i="22"/>
  <c r="E5047" i="22"/>
  <c r="E5048" i="22"/>
  <c r="E5049" i="22"/>
  <c r="E5050" i="22"/>
  <c r="E5051" i="22"/>
  <c r="E5052" i="22"/>
  <c r="E5053" i="22"/>
  <c r="E5054" i="22"/>
  <c r="E5055" i="22"/>
  <c r="E5056" i="22"/>
  <c r="E5057" i="22"/>
  <c r="E5058" i="22"/>
  <c r="E5059" i="22"/>
  <c r="E5060" i="22"/>
  <c r="E5061" i="22"/>
  <c r="E5062" i="22"/>
  <c r="E5063" i="22"/>
  <c r="E5064" i="22"/>
  <c r="E5065" i="22"/>
  <c r="E5066" i="22"/>
  <c r="E5067" i="22"/>
  <c r="E5068" i="22"/>
  <c r="E5069" i="22"/>
  <c r="E5070" i="22"/>
  <c r="E5071" i="22"/>
  <c r="E5072" i="22"/>
  <c r="E5073" i="22"/>
  <c r="E5074" i="22"/>
  <c r="E5075" i="22"/>
  <c r="E5076" i="22"/>
  <c r="E5077" i="22"/>
  <c r="E5078" i="22"/>
  <c r="E5079" i="22"/>
  <c r="E5080" i="22"/>
  <c r="E5081" i="22"/>
  <c r="E5082" i="22"/>
  <c r="E5083" i="22"/>
  <c r="E5084" i="22"/>
  <c r="E5085" i="22"/>
  <c r="E5086" i="22"/>
  <c r="E5087" i="22"/>
  <c r="E5088" i="22"/>
  <c r="E5089" i="22"/>
  <c r="E5090" i="22"/>
  <c r="E5091" i="22"/>
  <c r="E5092" i="22"/>
  <c r="E5093" i="22"/>
  <c r="E5094" i="22"/>
  <c r="E5095" i="22"/>
  <c r="E5096" i="22"/>
  <c r="E5097" i="22"/>
  <c r="E5098" i="22"/>
  <c r="E5099" i="22"/>
  <c r="E5100" i="22"/>
  <c r="E5101" i="22"/>
  <c r="E5102" i="22"/>
  <c r="E5103" i="22"/>
  <c r="E5104" i="22"/>
  <c r="E5105" i="22"/>
  <c r="E5106" i="22"/>
  <c r="E5107" i="22"/>
  <c r="E5108" i="22"/>
  <c r="E5109" i="22"/>
  <c r="E5110" i="22"/>
  <c r="E5111" i="22"/>
  <c r="E5112" i="22"/>
  <c r="E5113" i="22"/>
  <c r="E5114" i="22"/>
  <c r="E5115" i="22"/>
  <c r="E5116" i="22"/>
  <c r="E5117" i="22"/>
  <c r="E5118" i="22"/>
  <c r="E5119" i="22"/>
  <c r="E5120" i="22"/>
  <c r="E5121" i="22"/>
  <c r="E5122" i="22"/>
  <c r="E5123" i="22"/>
  <c r="E5124" i="22"/>
  <c r="E5125" i="22"/>
  <c r="E5126" i="22"/>
  <c r="E5127" i="22"/>
  <c r="E5128" i="22"/>
  <c r="E5129" i="22"/>
  <c r="E5130" i="22"/>
  <c r="E5131" i="22"/>
  <c r="E5132" i="22"/>
  <c r="E5133" i="22"/>
  <c r="E5134" i="22"/>
  <c r="E5135" i="22"/>
  <c r="E5136" i="22"/>
  <c r="E5137" i="22"/>
  <c r="E5138" i="22"/>
  <c r="E5139" i="22"/>
  <c r="E5140" i="22"/>
  <c r="E5141" i="22"/>
  <c r="E5142" i="22"/>
  <c r="E5143" i="22"/>
  <c r="E5144" i="22"/>
  <c r="E5145" i="22"/>
  <c r="E5146" i="22"/>
  <c r="E5147" i="22"/>
  <c r="E5148" i="22"/>
  <c r="E5149" i="22"/>
  <c r="E5150" i="22"/>
  <c r="E5151" i="22"/>
  <c r="E5152" i="22"/>
  <c r="E5153" i="22"/>
  <c r="E5154" i="22"/>
  <c r="E5155" i="22"/>
  <c r="E5156" i="22"/>
  <c r="E5157" i="22"/>
  <c r="E5158" i="22"/>
  <c r="E5159" i="22"/>
  <c r="E5160" i="22"/>
  <c r="E5161" i="22"/>
  <c r="E5162" i="22"/>
  <c r="E5163" i="22"/>
  <c r="E5164" i="22"/>
  <c r="E5165" i="22"/>
  <c r="E5166" i="22"/>
  <c r="E5167" i="22"/>
  <c r="E5168" i="22"/>
  <c r="E5169" i="22"/>
  <c r="E5170" i="22"/>
  <c r="E5171" i="22"/>
  <c r="E5172" i="22"/>
  <c r="E5173" i="22"/>
  <c r="E5174" i="22"/>
  <c r="E5175" i="22"/>
  <c r="E5176" i="22"/>
  <c r="E5177" i="22"/>
  <c r="E5178" i="22"/>
  <c r="E5179" i="22"/>
  <c r="E5180" i="22"/>
  <c r="E5181" i="22"/>
  <c r="E5182" i="22"/>
  <c r="E5183" i="22"/>
  <c r="E5184" i="22"/>
  <c r="E5185" i="22"/>
  <c r="E5186" i="22"/>
  <c r="E5187" i="22"/>
  <c r="E5188" i="22"/>
  <c r="E5189" i="22"/>
  <c r="E5190" i="22"/>
  <c r="E5191" i="22"/>
  <c r="E5192" i="22"/>
  <c r="E5193" i="22"/>
  <c r="E5194" i="22"/>
  <c r="E5195" i="22"/>
  <c r="E5196" i="22"/>
  <c r="E5197" i="22"/>
  <c r="E5198" i="22"/>
  <c r="E5199" i="22"/>
  <c r="E5200" i="22"/>
  <c r="E5201" i="22"/>
  <c r="E5202" i="22"/>
  <c r="E5203" i="22"/>
  <c r="E5204" i="22"/>
  <c r="E5205" i="22"/>
  <c r="E5206" i="22"/>
  <c r="E5207" i="22"/>
  <c r="E5208" i="22"/>
  <c r="E5209" i="22"/>
  <c r="E5210" i="22"/>
  <c r="E5211" i="22"/>
  <c r="E5212" i="22"/>
  <c r="E5213" i="22"/>
  <c r="E5214" i="22"/>
  <c r="E5215" i="22"/>
  <c r="E5216" i="22"/>
  <c r="E5217" i="22"/>
  <c r="E5218" i="22"/>
  <c r="E5219" i="22"/>
  <c r="E5220" i="22"/>
  <c r="E5221" i="22"/>
  <c r="E5222" i="22"/>
  <c r="E5223" i="22"/>
  <c r="E5224" i="22"/>
  <c r="E5225" i="22"/>
  <c r="E5226" i="22"/>
  <c r="E5227" i="22"/>
  <c r="E5228" i="22"/>
  <c r="E5229" i="22"/>
  <c r="E5230" i="22"/>
  <c r="E5231" i="22"/>
  <c r="E5232" i="22"/>
  <c r="E5233" i="22"/>
  <c r="E5234" i="22"/>
  <c r="E5235" i="22"/>
  <c r="E5236" i="22"/>
  <c r="E5237" i="22"/>
  <c r="E5238" i="22"/>
  <c r="E5239" i="22"/>
  <c r="E5240" i="22"/>
  <c r="E5241" i="22"/>
  <c r="E5242" i="22"/>
  <c r="E5243" i="22"/>
  <c r="E5244" i="22"/>
  <c r="E5245" i="22"/>
  <c r="E5246" i="22"/>
  <c r="E5247" i="22"/>
  <c r="E5248" i="22"/>
  <c r="E5249" i="22"/>
  <c r="E5250" i="22"/>
  <c r="E5251" i="22"/>
  <c r="E5252" i="22"/>
  <c r="E5253" i="22"/>
  <c r="E5254" i="22"/>
  <c r="E5255" i="22"/>
  <c r="E5256" i="22"/>
  <c r="E5257" i="22"/>
  <c r="E5258" i="22"/>
  <c r="E5259" i="22"/>
  <c r="E5260" i="22"/>
  <c r="E5261" i="22"/>
  <c r="E5262" i="22"/>
  <c r="E5263" i="22"/>
  <c r="E5264" i="22"/>
  <c r="E5265" i="22"/>
  <c r="E5266" i="22"/>
  <c r="E5267" i="22"/>
  <c r="E5268" i="22"/>
  <c r="E5269" i="22"/>
  <c r="E5270" i="22"/>
  <c r="E5271" i="22"/>
  <c r="E5272" i="22"/>
  <c r="E5273" i="22"/>
  <c r="E5274" i="22"/>
  <c r="E5275" i="22"/>
  <c r="E5276" i="22"/>
  <c r="E5277" i="22"/>
  <c r="E5278" i="22"/>
  <c r="E5279" i="22"/>
  <c r="E5280" i="22"/>
  <c r="E5281" i="22"/>
  <c r="E5282" i="22"/>
  <c r="E5283" i="22"/>
  <c r="E5284" i="22"/>
  <c r="E5285" i="22"/>
  <c r="E5286" i="22"/>
  <c r="E5287" i="22"/>
  <c r="E5288" i="22"/>
  <c r="E5289" i="22"/>
  <c r="E5290" i="22"/>
  <c r="E5291" i="22"/>
  <c r="E5292" i="22"/>
  <c r="E5293" i="22"/>
  <c r="E5294" i="22"/>
  <c r="E5295" i="22"/>
  <c r="E5296" i="22"/>
  <c r="E5297" i="22"/>
  <c r="E5298" i="22"/>
  <c r="E5299" i="22"/>
  <c r="E5300" i="22"/>
  <c r="E5301" i="22"/>
  <c r="E5302" i="22"/>
  <c r="E5303" i="22"/>
  <c r="E5304" i="22"/>
  <c r="E5305" i="22"/>
  <c r="E5306" i="22"/>
  <c r="E5307" i="22"/>
  <c r="E5308" i="22"/>
  <c r="E5309" i="22"/>
  <c r="E5310" i="22"/>
  <c r="E5311" i="22"/>
  <c r="E5312" i="22"/>
  <c r="E5313" i="22"/>
  <c r="E5314" i="22"/>
  <c r="E5315" i="22"/>
  <c r="E5316" i="22"/>
  <c r="E5317" i="22"/>
  <c r="E5318" i="22"/>
  <c r="E5319" i="22"/>
  <c r="E5320" i="22"/>
  <c r="E5321" i="22"/>
  <c r="E5322" i="22"/>
  <c r="E5323" i="22"/>
  <c r="E5324" i="22"/>
  <c r="E5325" i="22"/>
  <c r="E5326" i="22"/>
  <c r="E5327" i="22"/>
  <c r="E5328" i="22"/>
  <c r="E5329" i="22"/>
  <c r="E5330" i="22"/>
  <c r="E5331" i="22"/>
  <c r="E5332" i="22"/>
  <c r="E5333" i="22"/>
  <c r="E5334" i="22"/>
  <c r="E5335" i="22"/>
  <c r="E5336" i="22"/>
  <c r="E5337" i="22"/>
  <c r="E5338" i="22"/>
  <c r="E5339" i="22"/>
  <c r="E5340" i="22"/>
  <c r="E5341" i="22"/>
  <c r="E5342" i="22"/>
  <c r="E5343" i="22"/>
  <c r="E5344" i="22"/>
  <c r="E5345" i="22"/>
  <c r="E5346" i="22"/>
  <c r="E5347" i="22"/>
  <c r="E5348" i="22"/>
  <c r="E5349" i="22"/>
  <c r="E5350" i="22"/>
  <c r="E5351" i="22"/>
  <c r="E5352" i="22"/>
  <c r="E5353" i="22"/>
  <c r="E5354" i="22"/>
  <c r="E5355" i="22"/>
  <c r="E5356" i="22"/>
  <c r="E5357" i="22"/>
  <c r="E5358" i="22"/>
  <c r="E5359" i="22"/>
  <c r="E5360" i="22"/>
  <c r="E5361" i="22"/>
  <c r="E5362" i="22"/>
  <c r="E5363" i="22"/>
  <c r="E5364" i="22"/>
  <c r="E5365" i="22"/>
  <c r="E5366" i="22"/>
  <c r="E5367" i="22"/>
  <c r="E5368" i="22"/>
  <c r="E5369" i="22"/>
  <c r="E5370" i="22"/>
  <c r="E5371" i="22"/>
  <c r="E5372" i="22"/>
  <c r="E5373" i="22"/>
  <c r="E5374" i="22"/>
  <c r="E5375" i="22"/>
  <c r="E5376" i="22"/>
  <c r="E5377" i="22"/>
  <c r="E5378" i="22"/>
  <c r="E5379" i="22"/>
  <c r="E5380" i="22"/>
  <c r="E5381" i="22"/>
  <c r="E5382" i="22"/>
  <c r="E5383" i="22"/>
  <c r="E5384" i="22"/>
  <c r="E5385" i="22"/>
  <c r="E5386" i="22"/>
  <c r="E5387" i="22"/>
  <c r="E5388" i="22"/>
  <c r="E5389" i="22"/>
  <c r="E5390" i="22"/>
  <c r="E5391" i="22"/>
  <c r="E5392" i="22"/>
  <c r="E5393" i="22"/>
  <c r="E5394" i="22"/>
  <c r="E5395" i="22"/>
  <c r="E5396" i="22"/>
  <c r="E5397" i="22"/>
  <c r="E5398" i="22"/>
  <c r="E5399" i="22"/>
  <c r="E5400" i="22"/>
  <c r="E5401" i="22"/>
  <c r="E5402" i="22"/>
  <c r="E5403" i="22"/>
  <c r="E5404" i="22"/>
  <c r="E5405" i="22"/>
  <c r="E5406" i="22"/>
  <c r="E5407" i="22"/>
  <c r="E5408" i="22"/>
  <c r="E5409" i="22"/>
  <c r="E5410" i="22"/>
  <c r="E5411" i="22"/>
  <c r="E5412" i="22"/>
  <c r="E5413" i="22"/>
  <c r="E5414" i="22"/>
  <c r="E5415" i="22"/>
  <c r="E5416" i="22"/>
  <c r="E5417" i="22"/>
  <c r="E5418" i="22"/>
  <c r="E5419" i="22"/>
  <c r="E5420" i="22"/>
  <c r="E5421" i="22"/>
  <c r="E5422" i="22"/>
  <c r="E5423" i="22"/>
  <c r="E5424" i="22"/>
  <c r="E5425" i="22"/>
  <c r="E5426" i="22"/>
  <c r="E5427" i="22"/>
  <c r="E5428" i="22"/>
  <c r="E5429" i="22"/>
  <c r="E5430" i="22"/>
  <c r="E5431" i="22"/>
  <c r="E5432" i="22"/>
  <c r="E5433" i="22"/>
  <c r="E5434" i="22"/>
  <c r="E5435" i="22"/>
  <c r="E5436" i="22"/>
  <c r="E5437" i="22"/>
  <c r="E5438" i="22"/>
  <c r="E5439" i="22"/>
  <c r="E5440" i="22"/>
  <c r="E5441" i="22"/>
  <c r="E5442" i="22"/>
  <c r="E5443" i="22"/>
  <c r="E5444" i="22"/>
  <c r="E5445" i="22"/>
  <c r="E5446" i="22"/>
  <c r="E5447" i="22"/>
  <c r="E5448" i="22"/>
  <c r="E5449" i="22"/>
  <c r="E5450" i="22"/>
  <c r="E5451" i="22"/>
  <c r="E5452" i="22"/>
  <c r="E5453" i="22"/>
  <c r="E5454" i="22"/>
  <c r="E5455" i="22"/>
  <c r="E5456" i="22"/>
  <c r="E5457" i="22"/>
  <c r="E5458" i="22"/>
  <c r="E5459" i="22"/>
  <c r="E5460" i="22"/>
  <c r="E5461" i="22"/>
  <c r="E5462" i="22"/>
  <c r="E5463" i="22"/>
  <c r="E5464" i="22"/>
  <c r="E5465" i="22"/>
  <c r="E5466" i="22"/>
  <c r="E5467" i="22"/>
  <c r="E5468" i="22"/>
  <c r="E5469" i="22"/>
  <c r="E5470" i="22"/>
  <c r="E5471" i="22"/>
  <c r="E5472" i="22"/>
  <c r="E5473" i="22"/>
  <c r="E5474" i="22"/>
  <c r="E5475" i="22"/>
  <c r="E5476" i="22"/>
  <c r="E5477" i="22"/>
  <c r="E5478" i="22"/>
  <c r="E5479" i="22"/>
  <c r="E5480" i="22"/>
  <c r="E5481" i="22"/>
  <c r="E5482" i="22"/>
  <c r="E5483" i="22"/>
  <c r="E5484" i="22"/>
  <c r="E5485" i="22"/>
  <c r="E5486" i="22"/>
  <c r="E5487" i="22"/>
  <c r="E5488" i="22"/>
  <c r="E5489" i="22"/>
  <c r="E5490" i="22"/>
  <c r="E5491" i="22"/>
  <c r="E5492" i="22"/>
  <c r="E5493" i="22"/>
  <c r="E5494" i="22"/>
  <c r="E5495" i="22"/>
  <c r="E5496" i="22"/>
  <c r="E5497" i="22"/>
  <c r="E5498" i="22"/>
  <c r="E5499" i="22"/>
  <c r="E5500" i="22"/>
  <c r="E5501" i="22"/>
  <c r="E5502" i="22"/>
  <c r="E5503" i="22"/>
  <c r="E5504" i="22"/>
  <c r="E5505" i="22"/>
  <c r="E5506" i="22"/>
  <c r="E5507" i="22"/>
  <c r="E5508" i="22"/>
  <c r="E5509" i="22"/>
  <c r="E5510" i="22"/>
  <c r="E5511" i="22"/>
  <c r="E5512" i="22"/>
  <c r="E5513" i="22"/>
  <c r="E5514" i="22"/>
  <c r="E5515" i="22"/>
  <c r="E5516" i="22"/>
  <c r="E5517" i="22"/>
  <c r="E5518" i="22"/>
  <c r="E5519" i="22"/>
  <c r="E5520" i="22"/>
  <c r="E5521" i="22"/>
  <c r="E5522" i="22"/>
  <c r="E5523" i="22"/>
  <c r="E5524" i="22"/>
  <c r="E5525" i="22"/>
  <c r="E5526" i="22"/>
  <c r="E5527" i="22"/>
  <c r="E5528" i="22"/>
  <c r="E5529" i="22"/>
  <c r="E5530" i="22"/>
  <c r="E5531" i="22"/>
  <c r="E5532" i="22"/>
  <c r="E5533" i="22"/>
  <c r="E5534" i="22"/>
  <c r="E5535" i="22"/>
  <c r="E5536" i="22"/>
  <c r="E5537" i="22"/>
  <c r="E5538" i="22"/>
  <c r="E5539" i="22"/>
  <c r="E5540" i="22"/>
  <c r="E5541" i="22"/>
  <c r="E5542" i="22"/>
  <c r="E5543" i="22"/>
  <c r="E5544" i="22"/>
  <c r="E5545" i="22"/>
  <c r="E5546" i="22"/>
  <c r="E5547" i="22"/>
  <c r="E5548" i="22"/>
  <c r="E5549" i="22"/>
  <c r="E5550" i="22"/>
  <c r="E5551" i="22"/>
  <c r="E5552" i="22"/>
  <c r="E5553" i="22"/>
  <c r="E5554" i="22"/>
  <c r="E5555" i="22"/>
  <c r="E5556" i="22"/>
  <c r="E5557" i="22"/>
  <c r="E5558" i="22"/>
  <c r="E5559" i="22"/>
  <c r="E5560" i="22"/>
  <c r="E5561" i="22"/>
  <c r="E5562" i="22"/>
  <c r="E5563" i="22"/>
  <c r="E5564" i="22"/>
  <c r="E5565" i="22"/>
  <c r="E5566" i="22"/>
  <c r="E5567" i="22"/>
  <c r="E5568" i="22"/>
  <c r="E5569" i="22"/>
  <c r="E5570" i="22"/>
  <c r="E5571" i="22"/>
  <c r="E5572" i="22"/>
  <c r="E5573" i="22"/>
  <c r="E5574" i="22"/>
  <c r="E5575" i="22"/>
  <c r="E5576" i="22"/>
  <c r="E5577" i="22"/>
  <c r="E5578" i="22"/>
  <c r="E5579" i="22"/>
  <c r="E5580" i="22"/>
  <c r="E5581" i="22"/>
  <c r="E5582" i="22"/>
  <c r="E5583" i="22"/>
  <c r="E5584" i="22"/>
  <c r="E5585" i="22"/>
  <c r="E5586" i="22"/>
  <c r="E5587" i="22"/>
  <c r="E5588" i="22"/>
  <c r="E5589" i="22"/>
  <c r="E5590" i="22"/>
  <c r="E5591" i="22"/>
  <c r="E5592" i="22"/>
  <c r="E5593" i="22"/>
  <c r="E5594" i="22"/>
  <c r="E5595" i="22"/>
  <c r="E5596" i="22"/>
  <c r="E5597" i="22"/>
  <c r="E5598" i="22"/>
  <c r="E5599" i="22"/>
  <c r="E5600" i="22"/>
  <c r="E5601" i="22"/>
  <c r="E5602" i="22"/>
  <c r="E5603" i="22"/>
  <c r="E5604" i="22"/>
  <c r="E5605" i="22"/>
  <c r="E5606" i="22"/>
  <c r="E5607" i="22"/>
  <c r="E5608" i="22"/>
  <c r="E5609" i="22"/>
  <c r="E5610" i="22"/>
  <c r="E5611" i="22"/>
  <c r="E5612" i="22"/>
  <c r="E5613" i="22"/>
  <c r="E5614" i="22"/>
  <c r="E5615" i="22"/>
  <c r="E5616" i="22"/>
  <c r="E5617" i="22"/>
  <c r="E5618" i="22"/>
  <c r="E5619" i="22"/>
  <c r="E5620" i="22"/>
  <c r="E5621" i="22"/>
  <c r="E5622" i="22"/>
  <c r="E5623" i="22"/>
  <c r="E5624" i="22"/>
  <c r="E5625" i="22"/>
  <c r="E5626" i="22"/>
  <c r="E5627" i="22"/>
  <c r="E5628" i="22"/>
  <c r="E5629" i="22"/>
  <c r="E5630" i="22"/>
  <c r="E5631" i="22"/>
  <c r="E5632" i="22"/>
  <c r="E5633" i="22"/>
  <c r="E5634" i="22"/>
  <c r="E5635" i="22"/>
  <c r="E5636" i="22"/>
  <c r="E5637" i="22"/>
  <c r="E5638" i="22"/>
  <c r="E5639" i="22"/>
  <c r="E5640" i="22"/>
  <c r="E5641" i="22"/>
  <c r="E5642" i="22"/>
  <c r="E5643" i="22"/>
  <c r="E5644" i="22"/>
  <c r="E5645" i="22"/>
  <c r="E5646" i="22"/>
  <c r="E5647" i="22"/>
  <c r="E5648" i="22"/>
  <c r="E5649" i="22"/>
  <c r="E5650" i="22"/>
  <c r="E5651" i="22"/>
  <c r="E5652" i="22"/>
  <c r="E5653" i="22"/>
  <c r="E5654" i="22"/>
  <c r="E5655" i="22"/>
  <c r="E5656" i="22"/>
  <c r="E5657" i="22"/>
  <c r="E5658" i="22"/>
  <c r="E5659" i="22"/>
  <c r="E5660" i="22"/>
  <c r="E5661" i="22"/>
  <c r="E5662" i="22"/>
  <c r="E5663" i="22"/>
  <c r="E5664" i="22"/>
  <c r="E5665" i="22"/>
  <c r="E5666" i="22"/>
  <c r="E5667" i="22"/>
  <c r="E5668" i="22"/>
  <c r="E5669" i="22"/>
  <c r="E5670" i="22"/>
  <c r="E5671" i="22"/>
  <c r="E5672" i="22"/>
  <c r="E5673" i="22"/>
  <c r="E5674" i="22"/>
  <c r="E5675" i="22"/>
  <c r="E5676" i="22"/>
  <c r="E5677" i="22"/>
  <c r="E5678" i="22"/>
  <c r="E5679" i="22"/>
  <c r="E5680" i="22"/>
  <c r="E5681" i="22"/>
  <c r="E5682" i="22"/>
  <c r="E5683" i="22"/>
  <c r="E5684" i="22"/>
  <c r="E5685" i="22"/>
  <c r="E5686" i="22"/>
  <c r="E5687" i="22"/>
  <c r="E5688" i="22"/>
  <c r="E5689" i="22"/>
  <c r="E5690" i="22"/>
  <c r="E5691" i="22"/>
  <c r="E5692" i="22"/>
  <c r="E5693" i="22"/>
  <c r="E5694" i="22"/>
  <c r="E5695" i="22"/>
  <c r="E5696" i="22"/>
  <c r="E5697" i="22"/>
  <c r="E5698" i="22"/>
  <c r="E5699" i="22"/>
  <c r="E5700" i="22"/>
  <c r="E5701" i="22"/>
  <c r="E5702" i="22"/>
  <c r="E5703" i="22"/>
  <c r="E5704" i="22"/>
  <c r="E5705" i="22"/>
  <c r="E5706" i="22"/>
  <c r="E5707" i="22"/>
  <c r="E5708" i="22"/>
  <c r="E5709" i="22"/>
  <c r="E5710" i="22"/>
  <c r="E5711" i="22"/>
  <c r="E5712" i="22"/>
  <c r="E5713" i="22"/>
  <c r="E5714" i="22"/>
  <c r="E5715" i="22"/>
  <c r="E5716" i="22"/>
  <c r="E5717" i="22"/>
  <c r="E5718" i="22"/>
  <c r="E5719" i="22"/>
  <c r="E5720" i="22"/>
  <c r="E5721" i="22"/>
  <c r="E5722" i="22"/>
  <c r="E5723" i="22"/>
  <c r="E5724" i="22"/>
  <c r="E5725" i="22"/>
  <c r="E5726" i="22"/>
  <c r="E5727" i="22"/>
  <c r="E5728" i="22"/>
  <c r="E5729" i="22"/>
  <c r="E5730" i="22"/>
  <c r="E5731" i="22"/>
  <c r="E5732" i="22"/>
  <c r="E5733" i="22"/>
  <c r="E5734" i="22"/>
  <c r="E5735" i="22"/>
  <c r="E5736" i="22"/>
  <c r="E5737" i="22"/>
  <c r="E5738" i="22"/>
  <c r="E5739" i="22"/>
  <c r="E5740" i="22"/>
  <c r="E5741" i="22"/>
  <c r="E5742" i="22"/>
  <c r="E5743" i="22"/>
  <c r="E5744" i="22"/>
  <c r="E5745" i="22"/>
  <c r="E5746" i="22"/>
  <c r="E5747" i="22"/>
  <c r="E5748" i="22"/>
  <c r="E5749" i="22"/>
  <c r="E5750" i="22"/>
  <c r="E5751" i="22"/>
  <c r="E5752" i="22"/>
  <c r="E5753" i="22"/>
  <c r="E5754" i="22"/>
  <c r="E5755" i="22"/>
  <c r="E5756" i="22"/>
  <c r="E5757" i="22"/>
  <c r="E5758" i="22"/>
  <c r="E5759" i="22"/>
  <c r="E5760" i="22"/>
  <c r="E5761" i="22"/>
  <c r="E5762" i="22"/>
  <c r="E5763" i="22"/>
  <c r="E5764" i="22"/>
  <c r="E5765" i="22"/>
  <c r="E5766" i="22"/>
  <c r="E5767" i="22"/>
  <c r="E5768" i="22"/>
  <c r="E5769" i="22"/>
  <c r="E5770" i="22"/>
  <c r="E5771" i="22"/>
  <c r="E5772" i="22"/>
  <c r="E5773" i="22"/>
  <c r="E5774" i="22"/>
  <c r="E5775" i="22"/>
  <c r="E5776" i="22"/>
  <c r="E5777" i="22"/>
  <c r="E5778" i="22"/>
  <c r="E5779" i="22"/>
  <c r="E5780" i="22"/>
  <c r="E5781" i="22"/>
  <c r="E5782" i="22"/>
  <c r="E5783" i="22"/>
  <c r="E5784" i="22"/>
  <c r="E5785" i="22"/>
  <c r="E5786" i="22"/>
  <c r="E5787" i="22"/>
  <c r="E5788" i="22"/>
  <c r="E5789" i="22"/>
  <c r="E5790" i="22"/>
  <c r="E5791" i="22"/>
  <c r="E5792" i="22"/>
  <c r="E5793" i="22"/>
  <c r="E5794" i="22"/>
  <c r="E5795" i="22"/>
  <c r="E5796" i="22"/>
  <c r="E5797" i="22"/>
  <c r="E5798" i="22"/>
  <c r="E5799" i="22"/>
  <c r="E5800" i="22"/>
  <c r="E5801" i="22"/>
  <c r="E5802" i="22"/>
  <c r="E5803" i="22"/>
  <c r="E5804" i="22"/>
  <c r="E5805" i="22"/>
  <c r="E5806" i="22"/>
  <c r="E5807" i="22"/>
  <c r="E5808" i="22"/>
  <c r="E5809" i="22"/>
  <c r="E5810" i="22"/>
  <c r="E5811" i="22"/>
  <c r="E5812" i="22"/>
  <c r="E5813" i="22"/>
  <c r="E5814" i="22"/>
  <c r="E5815" i="22"/>
  <c r="E5816" i="22"/>
  <c r="E5817" i="22"/>
  <c r="E5818" i="22"/>
  <c r="E5819" i="22"/>
  <c r="E5820" i="22"/>
  <c r="E5821" i="22"/>
  <c r="E5822" i="22"/>
  <c r="E5823" i="22"/>
  <c r="E5824" i="22"/>
  <c r="E5825" i="22"/>
  <c r="E5826" i="22"/>
  <c r="E5827" i="22"/>
  <c r="E5828" i="22"/>
  <c r="E5829" i="22"/>
  <c r="E5830" i="22"/>
  <c r="E5831" i="22"/>
  <c r="E5832" i="22"/>
  <c r="E5833" i="22"/>
  <c r="E5834" i="22"/>
  <c r="E5835" i="22"/>
  <c r="E5836" i="22"/>
  <c r="E5837" i="22"/>
  <c r="E5838" i="22"/>
  <c r="E5839" i="22"/>
  <c r="E5840" i="22"/>
  <c r="E5841" i="22"/>
  <c r="E5842" i="22"/>
  <c r="E5843" i="22"/>
  <c r="E5844" i="22"/>
  <c r="E5845" i="22"/>
  <c r="E5846" i="22"/>
  <c r="E5847" i="22"/>
  <c r="E5848" i="22"/>
  <c r="E5849" i="22"/>
  <c r="E5850" i="22"/>
  <c r="E5851" i="22"/>
  <c r="E5852" i="22"/>
  <c r="E5853" i="22"/>
  <c r="E5854" i="22"/>
  <c r="E5855" i="22"/>
  <c r="E5856" i="22"/>
  <c r="E5857" i="22"/>
  <c r="E5858" i="22"/>
  <c r="E5859" i="22"/>
  <c r="E5860" i="22"/>
  <c r="E5861" i="22"/>
  <c r="E5862" i="22"/>
  <c r="E5863" i="22"/>
  <c r="E5864" i="22"/>
  <c r="E5865" i="22"/>
  <c r="E5866" i="22"/>
  <c r="E5867" i="22"/>
  <c r="E5868" i="22"/>
  <c r="E5869" i="22"/>
  <c r="E5870" i="22"/>
  <c r="E5871" i="22"/>
  <c r="E5872" i="22"/>
  <c r="E5873" i="22"/>
  <c r="E5874" i="22"/>
  <c r="E5875" i="22"/>
  <c r="E5876" i="22"/>
  <c r="E5877" i="22"/>
  <c r="E5878" i="22"/>
  <c r="E5879" i="22"/>
  <c r="E5880" i="22"/>
  <c r="E5881" i="22"/>
  <c r="E5882" i="22"/>
  <c r="E5883" i="22"/>
  <c r="E5884" i="22"/>
  <c r="E5885" i="22"/>
  <c r="E5886" i="22"/>
  <c r="E5887" i="22"/>
  <c r="E5888" i="22"/>
  <c r="E5889" i="22"/>
  <c r="E5890" i="22"/>
  <c r="E5891" i="22"/>
  <c r="E5892" i="22"/>
  <c r="E5893" i="22"/>
  <c r="E5894" i="22"/>
  <c r="E5895" i="22"/>
  <c r="E5896" i="22"/>
  <c r="E5897" i="22"/>
  <c r="E5898" i="22"/>
  <c r="E5899" i="22"/>
  <c r="E5900" i="22"/>
  <c r="E5901" i="22"/>
  <c r="E5902" i="22"/>
  <c r="E5903" i="22"/>
  <c r="E5904" i="22"/>
  <c r="E5905" i="22"/>
  <c r="E5906" i="22"/>
  <c r="E5907" i="22"/>
  <c r="E5908" i="22"/>
  <c r="E5909" i="22"/>
  <c r="E5910" i="22"/>
  <c r="E5911" i="22"/>
  <c r="E5912" i="22"/>
  <c r="E5913" i="22"/>
  <c r="E5914" i="22"/>
  <c r="E5915" i="22"/>
  <c r="E5916" i="22"/>
  <c r="E5917" i="22"/>
  <c r="E5918" i="22"/>
  <c r="E5919" i="22"/>
  <c r="E5920" i="22"/>
  <c r="E5921" i="22"/>
  <c r="E5922" i="22"/>
  <c r="E5923" i="22"/>
  <c r="E5924" i="22"/>
  <c r="E5925" i="22"/>
  <c r="E5926" i="22"/>
  <c r="E5927" i="22"/>
  <c r="E5928" i="22"/>
  <c r="E5929" i="22"/>
  <c r="E5930" i="22"/>
  <c r="E5931" i="22"/>
  <c r="E5932" i="22"/>
  <c r="E5933" i="22"/>
  <c r="E5934" i="22"/>
  <c r="E5935" i="22"/>
  <c r="E5936" i="22"/>
  <c r="E5937" i="22"/>
  <c r="E5938" i="22"/>
  <c r="E5939" i="22"/>
  <c r="E5940" i="22"/>
  <c r="E5941" i="22"/>
  <c r="E5942" i="22"/>
  <c r="E5943" i="22"/>
  <c r="E5944" i="22"/>
  <c r="E5945" i="22"/>
  <c r="E5946" i="22"/>
  <c r="E5947" i="22"/>
  <c r="E5948" i="22"/>
  <c r="E5949" i="22"/>
  <c r="E5950" i="22"/>
  <c r="E5951" i="22"/>
  <c r="E5952" i="22"/>
  <c r="E5953" i="22"/>
  <c r="E5954" i="22"/>
  <c r="E5955" i="22"/>
  <c r="E5956" i="22"/>
  <c r="E5957" i="22"/>
  <c r="E5958" i="22"/>
  <c r="E5959" i="22"/>
  <c r="E5960" i="22"/>
  <c r="E5961" i="22"/>
  <c r="E5962" i="22"/>
  <c r="E5963" i="22"/>
  <c r="E5964" i="22"/>
  <c r="E5965" i="22"/>
  <c r="E5966" i="22"/>
  <c r="E5967" i="22"/>
  <c r="E5968" i="22"/>
  <c r="E5969" i="22"/>
  <c r="E5970" i="22"/>
  <c r="E5971" i="22"/>
  <c r="E5972" i="22"/>
  <c r="E5973" i="22"/>
  <c r="E5974" i="22"/>
  <c r="E5975" i="22"/>
  <c r="E5976" i="22"/>
  <c r="E5977" i="22"/>
  <c r="E5978" i="22"/>
  <c r="E5979" i="22"/>
  <c r="E5980" i="22"/>
  <c r="E5981" i="22"/>
  <c r="E5982" i="22"/>
  <c r="E5983" i="22"/>
  <c r="E5984" i="22"/>
  <c r="E5985" i="22"/>
  <c r="E5986" i="22"/>
  <c r="E5987" i="22"/>
  <c r="E5988" i="22"/>
  <c r="E5989" i="22"/>
  <c r="E5990" i="22"/>
  <c r="E5991" i="22"/>
  <c r="E5992" i="22"/>
  <c r="E5993" i="22"/>
  <c r="E5994" i="22"/>
  <c r="E5995" i="22"/>
  <c r="E5996" i="22"/>
  <c r="E5997" i="22"/>
  <c r="E5998" i="22"/>
  <c r="E5999" i="22"/>
  <c r="E6000" i="22"/>
  <c r="E6001" i="22"/>
  <c r="E6002" i="22"/>
  <c r="E6003" i="22"/>
  <c r="E6004" i="22"/>
  <c r="E6005" i="22"/>
  <c r="E6006" i="22"/>
  <c r="E6007" i="22"/>
  <c r="E6008" i="22"/>
  <c r="E6009" i="22"/>
  <c r="E6010" i="22"/>
  <c r="E6011" i="22"/>
  <c r="E6012" i="22"/>
  <c r="E6013" i="22"/>
  <c r="E6014" i="22"/>
  <c r="E6015" i="22"/>
  <c r="E6016" i="22"/>
  <c r="E6017" i="22"/>
  <c r="E6018" i="22"/>
  <c r="E6019" i="22"/>
  <c r="E6020" i="22"/>
  <c r="E6021" i="22"/>
  <c r="E6022" i="22"/>
  <c r="E6023" i="22"/>
  <c r="E6024" i="22"/>
  <c r="E6025" i="22"/>
  <c r="E6026" i="22"/>
  <c r="E6027" i="22"/>
  <c r="E6028" i="22"/>
  <c r="E6029" i="22"/>
  <c r="E6030" i="22"/>
  <c r="E6031" i="22"/>
  <c r="E6032" i="22"/>
  <c r="E6033" i="22"/>
  <c r="E6034" i="22"/>
  <c r="E6035" i="22"/>
  <c r="E6036" i="22"/>
  <c r="E6037" i="22"/>
  <c r="E6038" i="22"/>
  <c r="E6039" i="22"/>
  <c r="E6040" i="22"/>
  <c r="E6041" i="22"/>
  <c r="E6042" i="22"/>
  <c r="E6043" i="22"/>
  <c r="E6044" i="22"/>
  <c r="E6045" i="22"/>
  <c r="E6046" i="22"/>
  <c r="E6047" i="22"/>
  <c r="E6048" i="22"/>
  <c r="E6049" i="22"/>
  <c r="E6050" i="22"/>
  <c r="E6051" i="22"/>
  <c r="E6052" i="22"/>
  <c r="E6053" i="22"/>
  <c r="E6054" i="22"/>
  <c r="E6055" i="22"/>
  <c r="E6056" i="22"/>
  <c r="E6057" i="22"/>
  <c r="E6058" i="22"/>
  <c r="E6059" i="22"/>
  <c r="E6060" i="22"/>
  <c r="E6061" i="22"/>
  <c r="E6062" i="22"/>
  <c r="E6063" i="22"/>
  <c r="E6064" i="22"/>
  <c r="E6065" i="22"/>
  <c r="E6066" i="22"/>
  <c r="E6067" i="22"/>
  <c r="E6068" i="22"/>
  <c r="E6069" i="22"/>
  <c r="E6070" i="22"/>
  <c r="E6071" i="22"/>
  <c r="E6072" i="22"/>
  <c r="E6073" i="22"/>
  <c r="E6074" i="22"/>
  <c r="E6075" i="22"/>
  <c r="E6076" i="22"/>
  <c r="E6077" i="22"/>
  <c r="E6078" i="22"/>
  <c r="E6079" i="22"/>
  <c r="E6080" i="22"/>
  <c r="E6081" i="22"/>
  <c r="E6082" i="22"/>
  <c r="E6083" i="22"/>
  <c r="E6084" i="22"/>
  <c r="E6085" i="22"/>
  <c r="E6086" i="22"/>
  <c r="E6087" i="22"/>
  <c r="E6088" i="22"/>
  <c r="E6089" i="22"/>
  <c r="E6090" i="22"/>
  <c r="E6091" i="22"/>
  <c r="E6092" i="22"/>
  <c r="E6093" i="22"/>
  <c r="E6094" i="22"/>
  <c r="E6095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2001" i="22"/>
  <c r="I2002" i="22"/>
  <c r="I2003" i="22"/>
  <c r="I2004" i="22"/>
  <c r="I2005" i="22"/>
  <c r="I2006" i="22"/>
  <c r="I2007" i="22"/>
  <c r="I2008" i="22"/>
  <c r="I2009" i="22"/>
  <c r="I2010" i="22"/>
  <c r="I2011" i="22"/>
  <c r="I2012" i="22"/>
  <c r="I2013" i="22"/>
  <c r="I2014" i="22"/>
  <c r="I2015" i="22"/>
  <c r="I2016" i="22"/>
  <c r="I2017" i="22"/>
  <c r="I2018" i="22"/>
  <c r="I2019" i="22"/>
  <c r="I2020" i="22"/>
  <c r="I2021" i="22"/>
  <c r="I2022" i="22"/>
  <c r="I2023" i="22"/>
  <c r="I2024" i="22"/>
  <c r="I2025" i="22"/>
  <c r="I2026" i="22"/>
  <c r="I2027" i="22"/>
  <c r="I2028" i="22"/>
  <c r="I2029" i="22"/>
  <c r="I2030" i="22"/>
  <c r="I2031" i="22"/>
  <c r="I2032" i="22"/>
  <c r="I2033" i="22"/>
  <c r="I2034" i="22"/>
  <c r="I2035" i="22"/>
  <c r="I2036" i="22"/>
  <c r="I2037" i="22"/>
  <c r="I2038" i="22"/>
  <c r="I2039" i="22"/>
  <c r="I2040" i="22"/>
  <c r="I2041" i="22"/>
  <c r="I2042" i="22"/>
  <c r="I2043" i="22"/>
  <c r="I2044" i="22"/>
  <c r="I2045" i="22"/>
  <c r="I2046" i="22"/>
  <c r="I2047" i="22"/>
  <c r="I2048" i="22"/>
  <c r="I2049" i="22"/>
  <c r="I2050" i="22"/>
  <c r="I2051" i="22"/>
  <c r="I2052" i="22"/>
  <c r="I2053" i="22"/>
  <c r="I2054" i="22"/>
  <c r="I2055" i="22"/>
  <c r="I2056" i="22"/>
  <c r="I2057" i="22"/>
  <c r="I2058" i="22"/>
  <c r="I2059" i="22"/>
  <c r="I2060" i="22"/>
  <c r="I2061" i="22"/>
  <c r="I2062" i="22"/>
  <c r="I2063" i="22"/>
  <c r="I2064" i="22"/>
  <c r="I2065" i="22"/>
  <c r="I2066" i="22"/>
  <c r="I2067" i="22"/>
  <c r="I2068" i="22"/>
  <c r="I2069" i="22"/>
  <c r="I2070" i="22"/>
  <c r="I2071" i="22"/>
  <c r="I2072" i="22"/>
  <c r="I2073" i="22"/>
  <c r="I2074" i="22"/>
  <c r="I2075" i="22"/>
  <c r="I2076" i="22"/>
  <c r="I2077" i="22"/>
  <c r="I2078" i="22"/>
  <c r="I2079" i="22"/>
  <c r="I2080" i="22"/>
  <c r="I2081" i="22"/>
  <c r="I2082" i="22"/>
  <c r="I2083" i="22"/>
  <c r="I2084" i="22"/>
  <c r="I2085" i="22"/>
  <c r="I2086" i="22"/>
  <c r="I2087" i="22"/>
  <c r="I2088" i="22"/>
  <c r="I2089" i="22"/>
  <c r="I2090" i="22"/>
  <c r="I2091" i="22"/>
  <c r="I2092" i="22"/>
  <c r="I2093" i="22"/>
  <c r="I2094" i="22"/>
  <c r="I2095" i="22"/>
  <c r="I2096" i="22"/>
  <c r="I2097" i="22"/>
  <c r="I2098" i="22"/>
  <c r="I2099" i="22"/>
  <c r="I2100" i="22"/>
  <c r="I2101" i="22"/>
  <c r="I2102" i="22"/>
  <c r="I2103" i="22"/>
  <c r="I2104" i="22"/>
  <c r="I2105" i="22"/>
  <c r="I2106" i="22"/>
  <c r="I2107" i="22"/>
  <c r="I2108" i="22"/>
  <c r="I2109" i="22"/>
  <c r="I2110" i="22"/>
  <c r="I2111" i="22"/>
  <c r="I2112" i="22"/>
  <c r="I2113" i="22"/>
  <c r="I2114" i="22"/>
  <c r="I2115" i="22"/>
  <c r="I2116" i="22"/>
  <c r="I2117" i="22"/>
  <c r="I2118" i="22"/>
  <c r="I2119" i="22"/>
  <c r="I2120" i="22"/>
  <c r="I2121" i="22"/>
  <c r="I2122" i="22"/>
  <c r="I2123" i="22"/>
  <c r="I2124" i="22"/>
  <c r="I2125" i="22"/>
  <c r="I2126" i="22"/>
  <c r="I2127" i="22"/>
  <c r="I2128" i="22"/>
  <c r="I2129" i="22"/>
  <c r="I2130" i="22"/>
  <c r="I2131" i="22"/>
  <c r="I2132" i="22"/>
  <c r="I2133" i="22"/>
  <c r="I2134" i="22"/>
  <c r="I2135" i="22"/>
  <c r="I2136" i="22"/>
  <c r="I2137" i="22"/>
  <c r="I2138" i="22"/>
  <c r="I2139" i="22"/>
  <c r="I2140" i="22"/>
  <c r="I2141" i="22"/>
  <c r="I2142" i="22"/>
  <c r="I2143" i="22"/>
  <c r="I2144" i="22"/>
  <c r="I2145" i="22"/>
  <c r="I2146" i="22"/>
  <c r="I2147" i="22"/>
  <c r="I2148" i="22"/>
  <c r="I2149" i="22"/>
  <c r="I2150" i="22"/>
  <c r="I2151" i="22"/>
  <c r="I2152" i="22"/>
  <c r="I2153" i="22"/>
  <c r="I2154" i="22"/>
  <c r="I2155" i="22"/>
  <c r="I2156" i="22"/>
  <c r="I2157" i="22"/>
  <c r="I2158" i="22"/>
  <c r="I2159" i="22"/>
  <c r="I2160" i="22"/>
  <c r="I2161" i="22"/>
  <c r="I2162" i="22"/>
  <c r="I2163" i="22"/>
  <c r="I2164" i="22"/>
  <c r="I2165" i="22"/>
  <c r="I2166" i="22"/>
  <c r="I2167" i="22"/>
  <c r="I2168" i="22"/>
  <c r="I2169" i="22"/>
  <c r="I2170" i="22"/>
  <c r="I2171" i="22"/>
  <c r="I2172" i="22"/>
  <c r="I2173" i="22"/>
  <c r="I2174" i="22"/>
  <c r="I2175" i="22"/>
  <c r="I2176" i="22"/>
  <c r="I2177" i="22"/>
  <c r="I2178" i="22"/>
  <c r="I2179" i="22"/>
  <c r="I2180" i="22"/>
  <c r="I2181" i="22"/>
  <c r="I2182" i="22"/>
  <c r="I2183" i="22"/>
  <c r="I2184" i="22"/>
  <c r="I2185" i="22"/>
  <c r="I2186" i="22"/>
  <c r="I2187" i="22"/>
  <c r="I2188" i="22"/>
  <c r="I2189" i="22"/>
  <c r="I2190" i="22"/>
  <c r="I2191" i="22"/>
  <c r="I2192" i="22"/>
  <c r="I2193" i="22"/>
  <c r="I2194" i="22"/>
  <c r="I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I3107" i="22"/>
  <c r="I3108" i="22"/>
  <c r="I3109" i="22"/>
  <c r="I3110" i="22"/>
  <c r="I3111" i="22"/>
  <c r="I3112" i="22"/>
  <c r="I3113" i="22"/>
  <c r="I3114" i="22"/>
  <c r="I3115" i="22"/>
  <c r="I3116" i="22"/>
  <c r="I3117" i="22"/>
  <c r="I3118" i="22"/>
  <c r="I3119" i="22"/>
  <c r="I3120" i="22"/>
  <c r="I3121" i="22"/>
  <c r="I3122" i="22"/>
  <c r="I3123" i="22"/>
  <c r="I3124" i="22"/>
  <c r="I3125" i="22"/>
  <c r="I3126" i="22"/>
  <c r="I3127" i="22"/>
  <c r="I3128" i="22"/>
  <c r="I3129" i="22"/>
  <c r="I3130" i="22"/>
  <c r="I3131" i="22"/>
  <c r="I3132" i="22"/>
  <c r="I3133" i="22"/>
  <c r="I3134" i="22"/>
  <c r="I3135" i="22"/>
  <c r="I3136" i="22"/>
  <c r="I3137" i="22"/>
  <c r="I3138" i="22"/>
  <c r="I3139" i="22"/>
  <c r="I3140" i="22"/>
  <c r="I3141" i="22"/>
  <c r="I3142" i="22"/>
  <c r="I3143" i="22"/>
  <c r="I3144" i="22"/>
  <c r="I3145" i="22"/>
  <c r="I3146" i="22"/>
  <c r="I3147" i="22"/>
  <c r="I3148" i="22"/>
  <c r="I3149" i="22"/>
  <c r="I3150" i="22"/>
  <c r="I3151" i="22"/>
  <c r="I3152" i="22"/>
  <c r="I3153" i="22"/>
  <c r="I3154" i="22"/>
  <c r="I3155" i="22"/>
  <c r="I3156" i="22"/>
  <c r="I3157" i="22"/>
  <c r="I3158" i="22"/>
  <c r="I3159" i="22"/>
  <c r="I3160" i="22"/>
  <c r="I3161" i="22"/>
  <c r="I3162" i="22"/>
  <c r="I3163" i="22"/>
  <c r="I3164" i="22"/>
  <c r="I3165" i="22"/>
  <c r="I3166" i="22"/>
  <c r="I3167" i="22"/>
  <c r="I3168" i="22"/>
  <c r="I3169" i="22"/>
  <c r="I3170" i="22"/>
  <c r="I3171" i="22"/>
  <c r="I3172" i="22"/>
  <c r="I3173" i="22"/>
  <c r="I3174" i="22"/>
  <c r="I3175" i="22"/>
  <c r="I3176" i="22"/>
  <c r="I3177" i="22"/>
  <c r="I3178" i="22"/>
  <c r="I3179" i="22"/>
  <c r="I3180" i="22"/>
  <c r="I3181" i="22"/>
  <c r="I3182" i="22"/>
  <c r="I3183" i="22"/>
  <c r="I3184" i="22"/>
  <c r="I3185" i="22"/>
  <c r="I3186" i="22"/>
  <c r="I3187" i="22"/>
  <c r="I3188" i="22"/>
  <c r="I3189" i="22"/>
  <c r="I3190" i="22"/>
  <c r="I3191" i="22"/>
  <c r="I3192" i="22"/>
  <c r="I3193" i="22"/>
  <c r="I3194" i="22"/>
  <c r="I3195" i="22"/>
  <c r="I3196" i="22"/>
  <c r="I3197" i="22"/>
  <c r="I3198" i="22"/>
  <c r="I3199" i="22"/>
  <c r="I3200" i="22"/>
  <c r="I3201" i="22"/>
  <c r="I3202" i="22"/>
  <c r="I3203" i="22"/>
  <c r="I3204" i="22"/>
  <c r="I3205" i="22"/>
  <c r="I3206" i="22"/>
  <c r="I3207" i="22"/>
  <c r="I3208" i="22"/>
  <c r="I3209" i="22"/>
  <c r="I3210" i="22"/>
  <c r="I3211" i="22"/>
  <c r="I3212" i="22"/>
  <c r="I3213" i="22"/>
  <c r="I3214" i="22"/>
  <c r="I3215" i="22"/>
  <c r="I3216" i="22"/>
  <c r="I3217" i="22"/>
  <c r="I3218" i="22"/>
  <c r="I3219" i="22"/>
  <c r="I3220" i="22"/>
  <c r="I3221" i="22"/>
  <c r="I3222" i="22"/>
  <c r="I3223" i="22"/>
  <c r="I3224" i="22"/>
  <c r="I3225" i="22"/>
  <c r="I3226" i="22"/>
  <c r="I3227" i="22"/>
  <c r="I3228" i="22"/>
  <c r="I3229" i="22"/>
  <c r="I3230" i="22"/>
  <c r="I3231" i="22"/>
  <c r="I3232" i="22"/>
  <c r="I3233" i="22"/>
  <c r="I3234" i="22"/>
  <c r="I3235" i="22"/>
  <c r="I3236" i="22"/>
  <c r="I3237" i="22"/>
  <c r="I3238" i="22"/>
  <c r="I3239" i="22"/>
  <c r="I3240" i="22"/>
  <c r="I3241" i="22"/>
  <c r="I3242" i="22"/>
  <c r="I3243" i="22"/>
  <c r="I3244" i="22"/>
  <c r="I3245" i="22"/>
  <c r="I3246" i="22"/>
  <c r="I3247" i="22"/>
  <c r="I3248" i="22"/>
  <c r="I3249" i="22"/>
  <c r="I3250" i="22"/>
  <c r="I3251" i="22"/>
  <c r="I3252" i="22"/>
  <c r="I3253" i="22"/>
  <c r="I3254" i="22"/>
  <c r="I3255" i="22"/>
  <c r="I3256" i="22"/>
  <c r="I3257" i="22"/>
  <c r="I3258" i="22"/>
  <c r="I3259" i="22"/>
  <c r="I3260" i="22"/>
  <c r="I3261" i="22"/>
  <c r="I3262" i="22"/>
  <c r="I3263" i="22"/>
  <c r="I3264" i="22"/>
  <c r="I3265" i="22"/>
  <c r="I3266" i="22"/>
  <c r="I3267" i="22"/>
  <c r="I3268" i="22"/>
  <c r="I3269" i="22"/>
  <c r="I3270" i="22"/>
  <c r="I3271" i="22"/>
  <c r="I3272" i="22"/>
  <c r="I3273" i="22"/>
  <c r="I3274" i="22"/>
  <c r="I3275" i="22"/>
  <c r="I3276" i="22"/>
  <c r="I3277" i="22"/>
  <c r="I3278" i="22"/>
  <c r="I3279" i="22"/>
  <c r="I3280" i="22"/>
  <c r="I3281" i="22"/>
  <c r="I3282" i="22"/>
  <c r="I3283" i="22"/>
  <c r="I3284" i="22"/>
  <c r="I3285" i="22"/>
  <c r="I3286" i="22"/>
  <c r="I3287" i="22"/>
  <c r="I3288" i="22"/>
  <c r="I3289" i="22"/>
  <c r="I3290" i="22"/>
  <c r="I3291" i="22"/>
  <c r="I3292" i="22"/>
  <c r="I3293" i="22"/>
  <c r="I3294" i="22"/>
  <c r="I3295" i="22"/>
  <c r="I3296" i="22"/>
  <c r="I3297" i="22"/>
  <c r="I3298" i="22"/>
  <c r="I3299" i="22"/>
  <c r="I3300" i="22"/>
  <c r="I3301" i="22"/>
  <c r="I3302" i="22"/>
  <c r="I3303" i="22"/>
  <c r="I3304" i="22"/>
  <c r="I3305" i="22"/>
  <c r="I3306" i="22"/>
  <c r="I3307" i="22"/>
  <c r="I3308" i="22"/>
  <c r="I3309" i="22"/>
  <c r="I3310" i="22"/>
  <c r="I3311" i="22"/>
  <c r="I3312" i="22"/>
  <c r="I3313" i="22"/>
  <c r="I3314" i="22"/>
  <c r="I3315" i="22"/>
  <c r="I3316" i="22"/>
  <c r="I3317" i="22"/>
  <c r="I3318" i="22"/>
  <c r="I3319" i="22"/>
  <c r="I3320" i="22"/>
  <c r="I3321" i="22"/>
  <c r="I3322" i="22"/>
  <c r="I3323" i="22"/>
  <c r="I3324" i="22"/>
  <c r="I3325" i="22"/>
  <c r="I3326" i="22"/>
  <c r="I3327" i="22"/>
  <c r="I3328" i="22"/>
  <c r="I3329" i="22"/>
  <c r="I3330" i="22"/>
  <c r="I3331" i="22"/>
  <c r="I3332" i="22"/>
  <c r="I3333" i="22"/>
  <c r="I3334" i="22"/>
  <c r="I3335" i="22"/>
  <c r="I3336" i="22"/>
  <c r="I3337" i="22"/>
  <c r="I3338" i="22"/>
  <c r="I3339" i="22"/>
  <c r="I3340" i="22"/>
  <c r="I3341" i="22"/>
  <c r="I3342" i="22"/>
  <c r="I3343" i="22"/>
  <c r="I3344" i="22"/>
  <c r="I3345" i="22"/>
  <c r="I3346" i="22"/>
  <c r="I3347" i="22"/>
  <c r="I3348" i="22"/>
  <c r="I3349" i="22"/>
  <c r="I3350" i="22"/>
  <c r="I3351" i="22"/>
  <c r="I3352" i="22"/>
  <c r="I3353" i="22"/>
  <c r="I3354" i="22"/>
  <c r="I3355" i="22"/>
  <c r="I3356" i="22"/>
  <c r="I3357" i="22"/>
  <c r="I3358" i="22"/>
  <c r="I3359" i="22"/>
  <c r="I3360" i="22"/>
  <c r="I3361" i="22"/>
  <c r="I3362" i="22"/>
  <c r="I3363" i="22"/>
  <c r="I3364" i="22"/>
  <c r="I3365" i="22"/>
  <c r="I3366" i="22"/>
  <c r="I3367" i="22"/>
  <c r="I3368" i="22"/>
  <c r="I3369" i="22"/>
  <c r="I3370" i="22"/>
  <c r="I3371" i="22"/>
  <c r="I3372" i="22"/>
  <c r="I3373" i="22"/>
  <c r="I3374" i="22"/>
  <c r="I3375" i="22"/>
  <c r="I3376" i="22"/>
  <c r="I3377" i="22"/>
  <c r="I3378" i="22"/>
  <c r="I3379" i="22"/>
  <c r="I3380" i="22"/>
  <c r="I3381" i="22"/>
  <c r="I3382" i="22"/>
  <c r="I3383" i="22"/>
  <c r="I3384" i="22"/>
  <c r="I3385" i="22"/>
  <c r="I3386" i="22"/>
  <c r="I3387" i="22"/>
  <c r="I3388" i="22"/>
  <c r="I3389" i="22"/>
  <c r="I3390" i="22"/>
  <c r="I3391" i="22"/>
  <c r="I3392" i="22"/>
  <c r="I3393" i="22"/>
  <c r="I3394" i="22"/>
  <c r="I3395" i="22"/>
  <c r="I3396" i="22"/>
  <c r="I3397" i="22"/>
  <c r="I3398" i="22"/>
  <c r="I3399" i="22"/>
  <c r="I3400" i="22"/>
  <c r="I3401" i="22"/>
  <c r="I3402" i="22"/>
  <c r="I3403" i="22"/>
  <c r="I3404" i="22"/>
  <c r="I3405" i="22"/>
  <c r="I3406" i="22"/>
  <c r="I3407" i="22"/>
  <c r="I3408" i="22"/>
  <c r="I3409" i="22"/>
  <c r="I3410" i="22"/>
  <c r="I3411" i="22"/>
  <c r="I3412" i="22"/>
  <c r="I3413" i="22"/>
  <c r="I3414" i="22"/>
  <c r="I3415" i="22"/>
  <c r="I3416" i="22"/>
  <c r="I3417" i="22"/>
  <c r="I3418" i="22"/>
  <c r="I3419" i="22"/>
  <c r="I3420" i="22"/>
  <c r="I3421" i="22"/>
  <c r="I3422" i="22"/>
  <c r="I3423" i="22"/>
  <c r="I3424" i="22"/>
  <c r="I3425" i="22"/>
  <c r="I3426" i="22"/>
  <c r="I3427" i="22"/>
  <c r="I3428" i="22"/>
  <c r="I3429" i="22"/>
  <c r="I3430" i="22"/>
  <c r="I3431" i="22"/>
  <c r="I3432" i="22"/>
  <c r="I3433" i="22"/>
  <c r="I3434" i="22"/>
  <c r="I3435" i="22"/>
  <c r="I3436" i="22"/>
  <c r="I3437" i="22"/>
  <c r="I3438" i="22"/>
  <c r="I3439" i="22"/>
  <c r="I3440" i="22"/>
  <c r="I3441" i="22"/>
  <c r="I3442" i="22"/>
  <c r="I3443" i="22"/>
  <c r="I3444" i="22"/>
  <c r="I3445" i="22"/>
  <c r="I3446" i="22"/>
  <c r="I3447" i="22"/>
  <c r="I3448" i="22"/>
  <c r="I3449" i="22"/>
  <c r="I3450" i="22"/>
  <c r="I3451" i="22"/>
  <c r="I3452" i="22"/>
  <c r="I3453" i="22"/>
  <c r="I3454" i="22"/>
  <c r="I3455" i="22"/>
  <c r="I3456" i="22"/>
  <c r="I3457" i="22"/>
  <c r="I3458" i="22"/>
  <c r="I3459" i="22"/>
  <c r="I3460" i="22"/>
  <c r="I3461" i="22"/>
  <c r="I3462" i="22"/>
  <c r="I3463" i="22"/>
  <c r="I3464" i="22"/>
  <c r="I3465" i="22"/>
  <c r="I3466" i="22"/>
  <c r="I3467" i="22"/>
  <c r="I3468" i="22"/>
  <c r="I3469" i="22"/>
  <c r="I3470" i="22"/>
  <c r="I3471" i="22"/>
  <c r="I3472" i="22"/>
  <c r="I3473" i="22"/>
  <c r="I3474" i="22"/>
  <c r="I3475" i="22"/>
  <c r="I3476" i="22"/>
  <c r="I3477" i="22"/>
  <c r="I3478" i="22"/>
  <c r="I3479" i="22"/>
  <c r="I3480" i="22"/>
  <c r="I3481" i="22"/>
  <c r="I3482" i="22"/>
  <c r="I3483" i="22"/>
  <c r="I3484" i="22"/>
  <c r="I3485" i="22"/>
  <c r="I3486" i="22"/>
  <c r="I3487" i="22"/>
  <c r="I3488" i="22"/>
  <c r="I3489" i="22"/>
  <c r="I3490" i="22"/>
  <c r="I3491" i="22"/>
  <c r="I3492" i="22"/>
  <c r="I3493" i="22"/>
  <c r="I3494" i="22"/>
  <c r="I3495" i="22"/>
  <c r="I3496" i="22"/>
  <c r="I3497" i="22"/>
  <c r="I3498" i="22"/>
  <c r="I3499" i="22"/>
  <c r="I3500" i="22"/>
  <c r="I3501" i="22"/>
  <c r="I3502" i="22"/>
  <c r="I3503" i="22"/>
  <c r="I3504" i="22"/>
  <c r="I3505" i="22"/>
  <c r="I3506" i="22"/>
  <c r="I3507" i="22"/>
  <c r="I3508" i="22"/>
  <c r="I3509" i="22"/>
  <c r="I3510" i="22"/>
  <c r="I3511" i="22"/>
  <c r="I3512" i="22"/>
  <c r="I3513" i="22"/>
  <c r="I3514" i="22"/>
  <c r="I3515" i="22"/>
  <c r="I3516" i="22"/>
  <c r="I3517" i="22"/>
  <c r="I3518" i="22"/>
  <c r="I3519" i="22"/>
  <c r="I3520" i="22"/>
  <c r="I3521" i="22"/>
  <c r="I3522" i="22"/>
  <c r="I3523" i="22"/>
  <c r="I3524" i="22"/>
  <c r="I3525" i="22"/>
  <c r="I3526" i="22"/>
  <c r="I3527" i="22"/>
  <c r="I3528" i="22"/>
  <c r="I3529" i="22"/>
  <c r="I3530" i="22"/>
  <c r="I3531" i="22"/>
  <c r="I3532" i="22"/>
  <c r="I3533" i="22"/>
  <c r="I3534" i="22"/>
  <c r="I3535" i="22"/>
  <c r="I3536" i="22"/>
  <c r="I3537" i="22"/>
  <c r="I3538" i="22"/>
  <c r="I3539" i="22"/>
  <c r="I3540" i="22"/>
  <c r="I3541" i="22"/>
  <c r="I3542" i="22"/>
  <c r="I3543" i="22"/>
  <c r="I3544" i="22"/>
  <c r="I3545" i="22"/>
  <c r="I3546" i="22"/>
  <c r="I3547" i="22"/>
  <c r="I3548" i="22"/>
  <c r="I3549" i="22"/>
  <c r="I3550" i="22"/>
  <c r="I3551" i="22"/>
  <c r="I3552" i="22"/>
  <c r="I3553" i="22"/>
  <c r="I3554" i="22"/>
  <c r="I3555" i="22"/>
  <c r="I3556" i="22"/>
  <c r="I3557" i="22"/>
  <c r="I3558" i="22"/>
  <c r="I3559" i="22"/>
  <c r="I3560" i="22"/>
  <c r="I3561" i="22"/>
  <c r="I3562" i="22"/>
  <c r="I3563" i="22"/>
  <c r="I3564" i="22"/>
  <c r="I3565" i="22"/>
  <c r="I3566" i="22"/>
  <c r="I3567" i="22"/>
  <c r="I3568" i="22"/>
  <c r="I3569" i="22"/>
  <c r="I3570" i="22"/>
  <c r="I3571" i="22"/>
  <c r="I3572" i="22"/>
  <c r="I3573" i="22"/>
  <c r="I3574" i="22"/>
  <c r="I3575" i="22"/>
  <c r="I3576" i="22"/>
  <c r="I3577" i="22"/>
  <c r="I3578" i="22"/>
  <c r="I3579" i="22"/>
  <c r="I3580" i="22"/>
  <c r="I3581" i="22"/>
  <c r="I3582" i="22"/>
  <c r="I3583" i="22"/>
  <c r="I3584" i="22"/>
  <c r="I3585" i="22"/>
  <c r="I3586" i="22"/>
  <c r="I3587" i="22"/>
  <c r="I3588" i="22"/>
  <c r="I3589" i="22"/>
  <c r="I3590" i="22"/>
  <c r="I3591" i="22"/>
  <c r="I3592" i="22"/>
  <c r="I3593" i="22"/>
  <c r="I3594" i="22"/>
  <c r="I3595" i="22"/>
  <c r="I3596" i="22"/>
  <c r="I3597" i="22"/>
  <c r="I3598" i="22"/>
  <c r="I3599" i="22"/>
  <c r="I3600" i="22"/>
  <c r="I3601" i="22"/>
  <c r="I3602" i="22"/>
  <c r="I3603" i="22"/>
  <c r="I3604" i="22"/>
  <c r="I3605" i="22"/>
  <c r="I3606" i="22"/>
  <c r="I3607" i="22"/>
  <c r="I3608" i="22"/>
  <c r="I3609" i="22"/>
  <c r="I3610" i="22"/>
  <c r="I3611" i="22"/>
  <c r="I3612" i="22"/>
  <c r="I3613" i="22"/>
  <c r="I3614" i="22"/>
  <c r="I3615" i="22"/>
  <c r="I3616" i="22"/>
  <c r="I3617" i="22"/>
  <c r="I3618" i="22"/>
  <c r="I3619" i="22"/>
  <c r="I3620" i="22"/>
  <c r="I3621" i="22"/>
  <c r="I3622" i="22"/>
  <c r="I3623" i="22"/>
  <c r="I3624" i="22"/>
  <c r="I3625" i="22"/>
  <c r="I3626" i="22"/>
  <c r="I3627" i="22"/>
  <c r="I3628" i="22"/>
  <c r="I3629" i="22"/>
  <c r="I3630" i="22"/>
  <c r="I3631" i="22"/>
  <c r="I3632" i="22"/>
  <c r="I3633" i="22"/>
  <c r="I3634" i="22"/>
  <c r="I3635" i="22"/>
  <c r="I3636" i="22"/>
  <c r="I3637" i="22"/>
  <c r="I3638" i="22"/>
  <c r="I3639" i="22"/>
  <c r="I3640" i="22"/>
  <c r="I3641" i="22"/>
  <c r="I3642" i="22"/>
  <c r="I3643" i="22"/>
  <c r="I3644" i="22"/>
  <c r="I3645" i="22"/>
  <c r="I3646" i="22"/>
  <c r="I3647" i="22"/>
  <c r="I3648" i="22"/>
  <c r="I3649" i="22"/>
  <c r="I3650" i="22"/>
  <c r="I3651" i="22"/>
  <c r="I3652" i="22"/>
  <c r="I3653" i="22"/>
  <c r="I3654" i="22"/>
  <c r="I3655" i="22"/>
  <c r="I3656" i="22"/>
  <c r="I3657" i="22"/>
  <c r="I3658" i="22"/>
  <c r="I3659" i="22"/>
  <c r="I3660" i="22"/>
  <c r="I3661" i="22"/>
  <c r="I3662" i="22"/>
  <c r="I3663" i="22"/>
  <c r="I3664" i="22"/>
  <c r="I3665" i="22"/>
  <c r="I3666" i="22"/>
  <c r="I3667" i="22"/>
  <c r="I3668" i="22"/>
  <c r="I3669" i="22"/>
  <c r="I3670" i="22"/>
  <c r="I3671" i="22"/>
  <c r="I3672" i="22"/>
  <c r="I3673" i="22"/>
  <c r="I3674" i="22"/>
  <c r="I3675" i="22"/>
  <c r="I3676" i="22"/>
  <c r="I3677" i="22"/>
  <c r="I3678" i="22"/>
  <c r="I3679" i="22"/>
  <c r="I3680" i="22"/>
  <c r="I3681" i="22"/>
  <c r="I3682" i="22"/>
  <c r="I3683" i="22"/>
  <c r="I3684" i="22"/>
  <c r="I3685" i="22"/>
  <c r="I3686" i="22"/>
  <c r="I3687" i="22"/>
  <c r="I3688" i="22"/>
  <c r="I3689" i="22"/>
  <c r="I3690" i="22"/>
  <c r="I3691" i="22"/>
  <c r="I3692" i="22"/>
  <c r="I3693" i="22"/>
  <c r="I3694" i="22"/>
  <c r="I3695" i="22"/>
  <c r="I3696" i="22"/>
  <c r="I3697" i="22"/>
  <c r="I3698" i="22"/>
  <c r="I3699" i="22"/>
  <c r="I3700" i="22"/>
  <c r="I3701" i="22"/>
  <c r="I3702" i="22"/>
  <c r="I3703" i="22"/>
  <c r="I3704" i="22"/>
  <c r="I3705" i="22"/>
  <c r="I3706" i="22"/>
  <c r="I3707" i="22"/>
  <c r="I3708" i="22"/>
  <c r="I3709" i="22"/>
  <c r="I3710" i="22"/>
  <c r="I3711" i="22"/>
  <c r="I3712" i="22"/>
  <c r="I3713" i="22"/>
  <c r="I3714" i="22"/>
  <c r="I3715" i="22"/>
  <c r="I3716" i="22"/>
  <c r="I3717" i="22"/>
  <c r="I3718" i="22"/>
  <c r="I3719" i="22"/>
  <c r="I3720" i="22"/>
  <c r="I3721" i="22"/>
  <c r="I3722" i="22"/>
  <c r="I3723" i="22"/>
  <c r="I3724" i="22"/>
  <c r="I3725" i="22"/>
  <c r="I3726" i="22"/>
  <c r="I3727" i="22"/>
  <c r="I3728" i="22"/>
  <c r="I3729" i="22"/>
  <c r="I3730" i="22"/>
  <c r="I3731" i="22"/>
  <c r="I3732" i="22"/>
  <c r="I3733" i="22"/>
  <c r="I3734" i="22"/>
  <c r="I3735" i="22"/>
  <c r="I3736" i="22"/>
  <c r="I3737" i="22"/>
  <c r="I3738" i="22"/>
  <c r="I3739" i="22"/>
  <c r="I3740" i="22"/>
  <c r="I3741" i="22"/>
  <c r="I3742" i="22"/>
  <c r="I3743" i="22"/>
  <c r="I3744" i="22"/>
  <c r="I3745" i="22"/>
  <c r="I3746" i="22"/>
  <c r="I3747" i="22"/>
  <c r="I3748" i="22"/>
  <c r="I3749" i="22"/>
  <c r="I3750" i="22"/>
  <c r="I3751" i="22"/>
  <c r="I3752" i="22"/>
  <c r="I3753" i="22"/>
  <c r="I3754" i="22"/>
  <c r="I3755" i="22"/>
  <c r="I3756" i="22"/>
  <c r="I3757" i="22"/>
  <c r="I3758" i="22"/>
  <c r="I3759" i="22"/>
  <c r="I3760" i="22"/>
  <c r="I3761" i="22"/>
  <c r="I3762" i="22"/>
  <c r="I3763" i="22"/>
  <c r="I3764" i="22"/>
  <c r="I3765" i="22"/>
  <c r="I3766" i="22"/>
  <c r="I3767" i="22"/>
  <c r="I3768" i="22"/>
  <c r="I3769" i="22"/>
  <c r="I3770" i="22"/>
  <c r="I3771" i="22"/>
  <c r="I3772" i="22"/>
  <c r="I3773" i="22"/>
  <c r="I3774" i="22"/>
  <c r="I3775" i="22"/>
  <c r="I3776" i="22"/>
  <c r="I3777" i="22"/>
  <c r="I3778" i="22"/>
  <c r="I3779" i="22"/>
  <c r="I3780" i="22"/>
  <c r="I3781" i="22"/>
  <c r="I3782" i="22"/>
  <c r="I3783" i="22"/>
  <c r="I3784" i="22"/>
  <c r="I3785" i="22"/>
  <c r="I3786" i="22"/>
  <c r="I3787" i="22"/>
  <c r="I3788" i="22"/>
  <c r="I3789" i="22"/>
  <c r="I3790" i="22"/>
  <c r="I3791" i="22"/>
  <c r="I3792" i="22"/>
  <c r="I3793" i="22"/>
  <c r="I3794" i="22"/>
  <c r="I3795" i="22"/>
  <c r="I3796" i="22"/>
  <c r="I3797" i="22"/>
  <c r="I3798" i="22"/>
  <c r="I3799" i="22"/>
  <c r="I3800" i="22"/>
  <c r="I3801" i="22"/>
  <c r="I3802" i="22"/>
  <c r="I3803" i="22"/>
  <c r="I3804" i="22"/>
  <c r="I3805" i="22"/>
  <c r="I3806" i="22"/>
  <c r="I3807" i="22"/>
  <c r="I3808" i="22"/>
  <c r="I3809" i="22"/>
  <c r="I3810" i="22"/>
  <c r="I3811" i="22"/>
  <c r="I3812" i="22"/>
  <c r="I3813" i="22"/>
  <c r="I3814" i="22"/>
  <c r="I3815" i="22"/>
  <c r="I3816" i="22"/>
  <c r="I3817" i="22"/>
  <c r="I3818" i="22"/>
  <c r="I3819" i="22"/>
  <c r="I3820" i="22"/>
  <c r="I3821" i="22"/>
  <c r="I3822" i="22"/>
  <c r="I3823" i="22"/>
  <c r="I3824" i="22"/>
  <c r="I3825" i="22"/>
  <c r="I3826" i="22"/>
  <c r="I3827" i="22"/>
  <c r="I3828" i="22"/>
  <c r="I3829" i="22"/>
  <c r="I3830" i="22"/>
  <c r="I3831" i="22"/>
  <c r="I3832" i="22"/>
  <c r="I3833" i="22"/>
  <c r="I3834" i="22"/>
  <c r="I3835" i="22"/>
  <c r="I3836" i="22"/>
  <c r="I3837" i="22"/>
  <c r="I3838" i="22"/>
  <c r="I3839" i="22"/>
  <c r="I3840" i="22"/>
  <c r="I3841" i="22"/>
  <c r="I3842" i="22"/>
  <c r="I3843" i="22"/>
  <c r="I3844" i="22"/>
  <c r="I3845" i="22"/>
  <c r="I3846" i="22"/>
  <c r="I3847" i="22"/>
  <c r="I3848" i="22"/>
  <c r="I3849" i="22"/>
  <c r="I3850" i="22"/>
  <c r="I3851" i="22"/>
  <c r="I3852" i="22"/>
  <c r="I3853" i="22"/>
  <c r="I3854" i="22"/>
  <c r="I3855" i="22"/>
  <c r="I3856" i="22"/>
  <c r="I3857" i="22"/>
  <c r="I3858" i="22"/>
  <c r="I3859" i="22"/>
  <c r="I3860" i="22"/>
  <c r="I3861" i="22"/>
  <c r="I3862" i="22"/>
  <c r="I3863" i="22"/>
  <c r="I3864" i="22"/>
  <c r="I3865" i="22"/>
  <c r="I3866" i="22"/>
  <c r="I3867" i="22"/>
  <c r="I3868" i="22"/>
  <c r="I3869" i="22"/>
  <c r="I3870" i="22"/>
  <c r="I3871" i="22"/>
  <c r="I3872" i="22"/>
  <c r="I3873" i="22"/>
  <c r="I3874" i="22"/>
  <c r="I3875" i="22"/>
  <c r="I3876" i="22"/>
  <c r="I3877" i="22"/>
  <c r="I3878" i="22"/>
  <c r="I3879" i="22"/>
  <c r="I3880" i="22"/>
  <c r="I3881" i="22"/>
  <c r="I3882" i="22"/>
  <c r="I3883" i="22"/>
  <c r="I3884" i="22"/>
  <c r="I3885" i="22"/>
  <c r="I3886" i="22"/>
  <c r="I3887" i="22"/>
  <c r="I3888" i="22"/>
  <c r="I3889" i="22"/>
  <c r="I3890" i="22"/>
  <c r="I3891" i="22"/>
  <c r="I3892" i="22"/>
  <c r="I3893" i="22"/>
  <c r="I3894" i="22"/>
  <c r="I3895" i="22"/>
  <c r="I3896" i="22"/>
  <c r="I3897" i="22"/>
  <c r="I3898" i="22"/>
  <c r="I3899" i="22"/>
  <c r="I3900" i="22"/>
  <c r="I3901" i="22"/>
  <c r="I3902" i="22"/>
  <c r="I3903" i="22"/>
  <c r="I3904" i="22"/>
  <c r="I3905" i="22"/>
  <c r="I3906" i="22"/>
  <c r="I3907" i="22"/>
  <c r="I3908" i="22"/>
  <c r="I3909" i="22"/>
  <c r="I3910" i="22"/>
  <c r="I3911" i="22"/>
  <c r="I3912" i="22"/>
  <c r="I3913" i="22"/>
  <c r="I3914" i="22"/>
  <c r="I3915" i="22"/>
  <c r="I3916" i="22"/>
  <c r="I3917" i="22"/>
  <c r="I3918" i="22"/>
  <c r="I3919" i="22"/>
  <c r="I3920" i="22"/>
  <c r="I3921" i="22"/>
  <c r="I3922" i="22"/>
  <c r="I3923" i="22"/>
  <c r="I3924" i="22"/>
  <c r="I3925" i="22"/>
  <c r="I3926" i="22"/>
  <c r="I3927" i="22"/>
  <c r="I3928" i="22"/>
  <c r="I3929" i="22"/>
  <c r="I3930" i="22"/>
  <c r="I3931" i="22"/>
  <c r="I3932" i="22"/>
  <c r="I3933" i="22"/>
  <c r="I3934" i="22"/>
  <c r="I3935" i="22"/>
  <c r="I3936" i="22"/>
  <c r="I3937" i="22"/>
  <c r="I3938" i="22"/>
  <c r="I3939" i="22"/>
  <c r="I3940" i="22"/>
  <c r="I3941" i="22"/>
  <c r="I3942" i="22"/>
  <c r="I3943" i="22"/>
  <c r="I3944" i="22"/>
  <c r="I3945" i="22"/>
  <c r="I3946" i="22"/>
  <c r="I3947" i="22"/>
  <c r="I3948" i="22"/>
  <c r="I3949" i="22"/>
  <c r="I3950" i="22"/>
  <c r="I3951" i="22"/>
  <c r="I3952" i="22"/>
  <c r="I3953" i="22"/>
  <c r="I3954" i="22"/>
  <c r="I3955" i="22"/>
  <c r="I3956" i="22"/>
  <c r="I3957" i="22"/>
  <c r="I3958" i="22"/>
  <c r="I3959" i="22"/>
  <c r="I3960" i="22"/>
  <c r="I3961" i="22"/>
  <c r="I3962" i="22"/>
  <c r="I3963" i="22"/>
  <c r="I3964" i="22"/>
  <c r="I3965" i="22"/>
  <c r="I3966" i="22"/>
  <c r="I3967" i="22"/>
  <c r="I3968" i="22"/>
  <c r="I3969" i="22"/>
  <c r="I3970" i="22"/>
  <c r="I3971" i="22"/>
  <c r="I3972" i="22"/>
  <c r="I3973" i="22"/>
  <c r="I3974" i="22"/>
  <c r="I3975" i="22"/>
  <c r="I3976" i="22"/>
  <c r="I3977" i="22"/>
  <c r="I3978" i="22"/>
  <c r="I3979" i="22"/>
  <c r="I3980" i="22"/>
  <c r="I3981" i="22"/>
  <c r="I3982" i="22"/>
  <c r="I3983" i="22"/>
  <c r="I3984" i="22"/>
  <c r="I3985" i="22"/>
  <c r="I3986" i="22"/>
  <c r="I3987" i="22"/>
  <c r="I3988" i="22"/>
  <c r="I3989" i="22"/>
  <c r="I3990" i="22"/>
  <c r="I3991" i="22"/>
  <c r="I3992" i="22"/>
  <c r="I3993" i="22"/>
  <c r="I3994" i="22"/>
  <c r="I3995" i="22"/>
  <c r="I3996" i="22"/>
  <c r="I3997" i="22"/>
  <c r="I3998" i="22"/>
  <c r="I3999" i="22"/>
  <c r="I4000" i="22"/>
  <c r="I4001" i="22"/>
  <c r="I4002" i="22"/>
  <c r="I4003" i="22"/>
  <c r="I4004" i="22"/>
  <c r="I4005" i="22"/>
  <c r="I4006" i="22"/>
  <c r="I4007" i="22"/>
  <c r="I4008" i="22"/>
  <c r="I4009" i="22"/>
  <c r="I4010" i="22"/>
  <c r="I4011" i="22"/>
  <c r="I4012" i="22"/>
  <c r="I4013" i="22"/>
  <c r="I4014" i="22"/>
  <c r="I4015" i="22"/>
  <c r="I4016" i="22"/>
  <c r="I4017" i="22"/>
  <c r="I4018" i="22"/>
  <c r="I4019" i="22"/>
  <c r="I4020" i="22"/>
  <c r="I4021" i="22"/>
  <c r="I4022" i="22"/>
  <c r="I4023" i="22"/>
  <c r="I4024" i="22"/>
  <c r="I4025" i="22"/>
  <c r="I4026" i="22"/>
  <c r="I4027" i="22"/>
  <c r="I4028" i="22"/>
  <c r="I4029" i="22"/>
  <c r="I4030" i="22"/>
  <c r="I4031" i="22"/>
  <c r="I4032" i="22"/>
  <c r="I4033" i="22"/>
  <c r="I4034" i="22"/>
  <c r="I4035" i="22"/>
  <c r="I4036" i="22"/>
  <c r="I4037" i="22"/>
  <c r="I4038" i="22"/>
  <c r="I4039" i="22"/>
  <c r="I4040" i="22"/>
  <c r="I4041" i="22"/>
  <c r="I4042" i="22"/>
  <c r="I4043" i="22"/>
  <c r="I4044" i="22"/>
  <c r="I4045" i="22"/>
  <c r="I4046" i="22"/>
  <c r="I4047" i="22"/>
  <c r="I4048" i="22"/>
  <c r="I4049" i="22"/>
  <c r="I4050" i="22"/>
  <c r="I4051" i="22"/>
  <c r="I4052" i="22"/>
  <c r="I4053" i="22"/>
  <c r="I4054" i="22"/>
  <c r="I4055" i="22"/>
  <c r="I4056" i="22"/>
  <c r="I4057" i="22"/>
  <c r="I4058" i="22"/>
  <c r="I4059" i="22"/>
  <c r="I4060" i="22"/>
  <c r="I4061" i="22"/>
  <c r="I4062" i="22"/>
  <c r="I4063" i="22"/>
  <c r="I4064" i="22"/>
  <c r="I4065" i="22"/>
  <c r="I4066" i="22"/>
  <c r="I4067" i="22"/>
  <c r="I4068" i="22"/>
  <c r="I4069" i="22"/>
  <c r="I4070" i="22"/>
  <c r="I4071" i="22"/>
  <c r="I4072" i="22"/>
  <c r="I4073" i="22"/>
  <c r="I4074" i="22"/>
  <c r="I4075" i="22"/>
  <c r="I4076" i="22"/>
  <c r="I4077" i="22"/>
  <c r="I4078" i="22"/>
  <c r="I4079" i="22"/>
  <c r="I4080" i="22"/>
  <c r="I4081" i="22"/>
  <c r="I4082" i="22"/>
  <c r="I4083" i="22"/>
  <c r="I4084" i="22"/>
  <c r="I4085" i="22"/>
  <c r="I4086" i="22"/>
  <c r="I4087" i="22"/>
  <c r="I4088" i="22"/>
  <c r="I4089" i="22"/>
  <c r="I4090" i="22"/>
  <c r="I4091" i="22"/>
  <c r="I4092" i="22"/>
  <c r="I4093" i="22"/>
  <c r="I4094" i="22"/>
  <c r="I4095" i="22"/>
  <c r="I4096" i="22"/>
  <c r="I4097" i="22"/>
  <c r="I4098" i="22"/>
  <c r="I4099" i="22"/>
  <c r="I4100" i="22"/>
  <c r="I4101" i="22"/>
  <c r="I4102" i="22"/>
  <c r="I4103" i="22"/>
  <c r="I4104" i="22"/>
  <c r="I4105" i="22"/>
  <c r="I4106" i="22"/>
  <c r="I4107" i="22"/>
  <c r="I4108" i="22"/>
  <c r="I4109" i="22"/>
  <c r="I4110" i="22"/>
  <c r="I4111" i="22"/>
  <c r="I4112" i="22"/>
  <c r="I4113" i="22"/>
  <c r="I4114" i="22"/>
  <c r="I4115" i="22"/>
  <c r="I4116" i="22"/>
  <c r="I4117" i="22"/>
  <c r="I4118" i="22"/>
  <c r="I4119" i="22"/>
  <c r="I4120" i="22"/>
  <c r="I4121" i="22"/>
  <c r="I4122" i="22"/>
  <c r="I4123" i="22"/>
  <c r="I4124" i="22"/>
  <c r="I4125" i="22"/>
  <c r="I4126" i="22"/>
  <c r="I4127" i="22"/>
  <c r="I4128" i="22"/>
  <c r="I4129" i="22"/>
  <c r="I4130" i="22"/>
  <c r="I4131" i="22"/>
  <c r="I4132" i="22"/>
  <c r="I4133" i="22"/>
  <c r="I4134" i="22"/>
  <c r="I4135" i="22"/>
  <c r="I4136" i="22"/>
  <c r="I4137" i="22"/>
  <c r="I4138" i="22"/>
  <c r="I4139" i="22"/>
  <c r="I4140" i="22"/>
  <c r="I4141" i="22"/>
  <c r="I4142" i="22"/>
  <c r="I4143" i="22"/>
  <c r="I4144" i="22"/>
  <c r="I4145" i="22"/>
  <c r="I4146" i="22"/>
  <c r="I4147" i="22"/>
  <c r="I4148" i="22"/>
  <c r="I4149" i="22"/>
  <c r="I4150" i="22"/>
  <c r="I4151" i="22"/>
  <c r="I4152" i="22"/>
  <c r="I4153" i="22"/>
  <c r="I4154" i="22"/>
  <c r="I4155" i="22"/>
  <c r="I4156" i="22"/>
  <c r="I4157" i="22"/>
  <c r="I4158" i="22"/>
  <c r="I4159" i="22"/>
  <c r="I4160" i="22"/>
  <c r="I4161" i="22"/>
  <c r="I4162" i="22"/>
  <c r="I4163" i="22"/>
  <c r="I4164" i="22"/>
  <c r="I4165" i="22"/>
  <c r="I4166" i="22"/>
  <c r="I4167" i="22"/>
  <c r="I4168" i="22"/>
  <c r="I4169" i="22"/>
  <c r="I4170" i="22"/>
  <c r="I4171" i="22"/>
  <c r="I4172" i="22"/>
  <c r="I4173" i="22"/>
  <c r="I4174" i="22"/>
  <c r="I4175" i="22"/>
  <c r="I4176" i="22"/>
  <c r="I4177" i="22"/>
  <c r="I4178" i="22"/>
  <c r="I4179" i="22"/>
  <c r="I4180" i="22"/>
  <c r="I4181" i="22"/>
  <c r="I4182" i="22"/>
  <c r="I4183" i="22"/>
  <c r="I4184" i="22"/>
  <c r="I4185" i="22"/>
  <c r="I4186" i="22"/>
  <c r="I4187" i="22"/>
  <c r="I4188" i="22"/>
  <c r="I4189" i="22"/>
  <c r="I4190" i="22"/>
  <c r="I4191" i="22"/>
  <c r="I4192" i="22"/>
  <c r="I4193" i="22"/>
  <c r="I4194" i="22"/>
  <c r="I4195" i="22"/>
  <c r="I4196" i="22"/>
  <c r="I4197" i="22"/>
  <c r="I4198" i="22"/>
  <c r="I4199" i="22"/>
  <c r="I4200" i="22"/>
  <c r="I4201" i="22"/>
  <c r="I4202" i="22"/>
  <c r="I4203" i="22"/>
  <c r="I4204" i="22"/>
  <c r="I4205" i="22"/>
  <c r="I4206" i="22"/>
  <c r="I4207" i="22"/>
  <c r="I4208" i="22"/>
  <c r="I4209" i="22"/>
  <c r="I4210" i="22"/>
  <c r="I4211" i="22"/>
  <c r="I4212" i="22"/>
  <c r="I4213" i="22"/>
  <c r="I4214" i="22"/>
  <c r="I4215" i="22"/>
  <c r="I4216" i="22"/>
  <c r="I4217" i="22"/>
  <c r="I4218" i="22"/>
  <c r="I4219" i="22"/>
  <c r="I4220" i="22"/>
  <c r="I4221" i="22"/>
  <c r="I4222" i="22"/>
  <c r="I4223" i="22"/>
  <c r="I4224" i="22"/>
  <c r="I4225" i="22"/>
  <c r="I4226" i="22"/>
  <c r="I4227" i="22"/>
  <c r="I4228" i="22"/>
  <c r="I4229" i="22"/>
  <c r="I4230" i="22"/>
  <c r="I4231" i="22"/>
  <c r="I4232" i="22"/>
  <c r="I4233" i="22"/>
  <c r="I4234" i="22"/>
  <c r="I4235" i="22"/>
  <c r="I4236" i="22"/>
  <c r="I4237" i="22"/>
  <c r="I4238" i="22"/>
  <c r="I4239" i="22"/>
  <c r="I4240" i="22"/>
  <c r="I4241" i="22"/>
  <c r="I4242" i="22"/>
  <c r="I4243" i="22"/>
  <c r="I4244" i="22"/>
  <c r="I4245" i="22"/>
  <c r="I4246" i="22"/>
  <c r="I4247" i="22"/>
  <c r="I4248" i="22"/>
  <c r="I4249" i="22"/>
  <c r="I4250" i="22"/>
  <c r="I4251" i="22"/>
  <c r="I4252" i="22"/>
  <c r="I4253" i="22"/>
  <c r="I4254" i="22"/>
  <c r="I4255" i="22"/>
  <c r="I4256" i="22"/>
  <c r="I4257" i="22"/>
  <c r="I4258" i="22"/>
  <c r="I4259" i="22"/>
  <c r="I4260" i="22"/>
  <c r="I4261" i="22"/>
  <c r="I4262" i="22"/>
  <c r="I4263" i="22"/>
  <c r="I4264" i="22"/>
  <c r="I4265" i="22"/>
  <c r="I4266" i="22"/>
  <c r="I4267" i="22"/>
  <c r="I4268" i="22"/>
  <c r="I4269" i="22"/>
  <c r="I4270" i="22"/>
  <c r="I4271" i="22"/>
  <c r="I4272" i="22"/>
  <c r="I4273" i="22"/>
  <c r="I4274" i="22"/>
  <c r="I4275" i="22"/>
  <c r="I4276" i="22"/>
  <c r="I4277" i="22"/>
  <c r="I4278" i="22"/>
  <c r="I4279" i="22"/>
  <c r="I4280" i="22"/>
  <c r="I4281" i="22"/>
  <c r="I4282" i="22"/>
  <c r="I4283" i="22"/>
  <c r="I4284" i="22"/>
  <c r="I4285" i="22"/>
  <c r="I4286" i="22"/>
  <c r="I4287" i="22"/>
  <c r="I4288" i="22"/>
  <c r="I4289" i="22"/>
  <c r="I4290" i="22"/>
  <c r="I4291" i="22"/>
  <c r="I4292" i="22"/>
  <c r="I4293" i="22"/>
  <c r="I4294" i="22"/>
  <c r="I4295" i="22"/>
  <c r="I4296" i="22"/>
  <c r="I4297" i="22"/>
  <c r="I4298" i="22"/>
  <c r="I4299" i="22"/>
  <c r="I4300" i="22"/>
  <c r="I4301" i="22"/>
  <c r="I4302" i="22"/>
  <c r="I4303" i="22"/>
  <c r="I4304" i="22"/>
  <c r="I4305" i="22"/>
  <c r="I4306" i="22"/>
  <c r="I4307" i="22"/>
  <c r="I4308" i="22"/>
  <c r="I4309" i="22"/>
  <c r="I4310" i="22"/>
  <c r="I4311" i="22"/>
  <c r="I4312" i="22"/>
  <c r="I4313" i="22"/>
  <c r="I4314" i="22"/>
  <c r="I4315" i="22"/>
  <c r="I4316" i="22"/>
  <c r="I4317" i="22"/>
  <c r="I4318" i="22"/>
  <c r="I4319" i="22"/>
  <c r="I4320" i="22"/>
  <c r="I4321" i="22"/>
  <c r="I4322" i="22"/>
  <c r="I4323" i="22"/>
  <c r="I4324" i="22"/>
  <c r="I4325" i="22"/>
  <c r="I4326" i="22"/>
  <c r="I4327" i="22"/>
  <c r="I4328" i="22"/>
  <c r="I4329" i="22"/>
  <c r="I4330" i="22"/>
  <c r="I4331" i="22"/>
  <c r="I4332" i="22"/>
  <c r="I4333" i="22"/>
  <c r="I4334" i="22"/>
  <c r="I4335" i="22"/>
  <c r="I4336" i="22"/>
  <c r="I4337" i="22"/>
  <c r="I4338" i="22"/>
  <c r="I4339" i="22"/>
  <c r="I4340" i="22"/>
  <c r="I4341" i="22"/>
  <c r="I4342" i="22"/>
  <c r="I4343" i="22"/>
  <c r="I4344" i="22"/>
  <c r="I4345" i="22"/>
  <c r="I4346" i="22"/>
  <c r="I4347" i="22"/>
  <c r="I4348" i="22"/>
  <c r="I4349" i="22"/>
  <c r="I4350" i="22"/>
  <c r="I4351" i="22"/>
  <c r="I4352" i="22"/>
  <c r="I4353" i="22"/>
  <c r="I4354" i="22"/>
  <c r="I4355" i="22"/>
  <c r="I4356" i="22"/>
  <c r="I4357" i="22"/>
  <c r="I4358" i="22"/>
  <c r="I4359" i="22"/>
  <c r="I4360" i="22"/>
  <c r="I4361" i="22"/>
  <c r="I4362" i="22"/>
  <c r="I4363" i="22"/>
  <c r="I4364" i="22"/>
  <c r="I4365" i="22"/>
  <c r="I4366" i="22"/>
  <c r="I4367" i="22"/>
  <c r="I4368" i="22"/>
  <c r="I4369" i="22"/>
  <c r="I4370" i="22"/>
  <c r="I4371" i="22"/>
  <c r="I4372" i="22"/>
  <c r="I4373" i="22"/>
  <c r="I4374" i="22"/>
  <c r="I4375" i="22"/>
  <c r="I4376" i="22"/>
  <c r="I4377" i="22"/>
  <c r="I4378" i="22"/>
  <c r="I4379" i="22"/>
  <c r="I4380" i="22"/>
  <c r="I4381" i="22"/>
  <c r="I4382" i="22"/>
  <c r="I4383" i="22"/>
  <c r="I4384" i="22"/>
  <c r="I4385" i="22"/>
  <c r="I4386" i="22"/>
  <c r="I4387" i="22"/>
  <c r="I4388" i="22"/>
  <c r="I4389" i="22"/>
  <c r="I4390" i="22"/>
  <c r="I4391" i="22"/>
  <c r="I4392" i="22"/>
  <c r="I4393" i="22"/>
  <c r="I4394" i="22"/>
  <c r="I4395" i="22"/>
  <c r="I4396" i="22"/>
  <c r="I4397" i="22"/>
  <c r="I4398" i="22"/>
  <c r="I4399" i="22"/>
  <c r="I4400" i="22"/>
  <c r="I4401" i="22"/>
  <c r="I4402" i="22"/>
  <c r="I4403" i="22"/>
  <c r="I4404" i="22"/>
  <c r="I4405" i="22"/>
  <c r="I4406" i="22"/>
  <c r="I4407" i="22"/>
  <c r="I4408" i="22"/>
  <c r="I4409" i="22"/>
  <c r="I4410" i="22"/>
  <c r="I4411" i="22"/>
  <c r="I4412" i="22"/>
  <c r="I4413" i="22"/>
  <c r="I4414" i="22"/>
  <c r="I4415" i="22"/>
  <c r="I4416" i="22"/>
  <c r="I4417" i="22"/>
  <c r="I4418" i="22"/>
  <c r="I4419" i="22"/>
  <c r="I4420" i="22"/>
  <c r="I4421" i="22"/>
  <c r="I4422" i="22"/>
  <c r="I4423" i="22"/>
  <c r="I4424" i="22"/>
  <c r="I4425" i="22"/>
  <c r="I4426" i="22"/>
  <c r="I4427" i="22"/>
  <c r="I4428" i="22"/>
  <c r="I4429" i="22"/>
  <c r="I4430" i="22"/>
  <c r="I4431" i="22"/>
  <c r="I4432" i="22"/>
  <c r="I4433" i="22"/>
  <c r="I4434" i="22"/>
  <c r="I4435" i="22"/>
  <c r="I4436" i="22"/>
  <c r="I4437" i="22"/>
  <c r="I4438" i="22"/>
  <c r="I4439" i="22"/>
  <c r="I4440" i="22"/>
  <c r="I4441" i="22"/>
  <c r="I4442" i="22"/>
  <c r="I4443" i="22"/>
  <c r="I4444" i="22"/>
  <c r="I4445" i="22"/>
  <c r="I4446" i="22"/>
  <c r="I4447" i="22"/>
  <c r="I4448" i="22"/>
  <c r="I4449" i="22"/>
  <c r="I4450" i="22"/>
  <c r="I4451" i="22"/>
  <c r="I4452" i="22"/>
  <c r="I4453" i="22"/>
  <c r="I4454" i="22"/>
  <c r="I4455" i="22"/>
  <c r="I4456" i="22"/>
  <c r="I4457" i="22"/>
  <c r="I4458" i="22"/>
  <c r="I4459" i="22"/>
  <c r="I4460" i="22"/>
  <c r="I4461" i="22"/>
  <c r="I4462" i="22"/>
  <c r="I4463" i="22"/>
  <c r="I4464" i="22"/>
  <c r="I4465" i="22"/>
  <c r="I4466" i="22"/>
  <c r="I4467" i="22"/>
  <c r="I4468" i="22"/>
  <c r="I4469" i="22"/>
  <c r="I4470" i="22"/>
  <c r="I4471" i="22"/>
  <c r="I4472" i="22"/>
  <c r="I4473" i="22"/>
  <c r="I4474" i="22"/>
  <c r="I4475" i="22"/>
  <c r="I4476" i="22"/>
  <c r="I4477" i="22"/>
  <c r="I4478" i="22"/>
  <c r="I4479" i="22"/>
  <c r="I4480" i="22"/>
  <c r="I4481" i="22"/>
  <c r="I4482" i="22"/>
  <c r="I4483" i="22"/>
  <c r="I4484" i="22"/>
  <c r="I4485" i="22"/>
  <c r="I4486" i="22"/>
  <c r="I4487" i="22"/>
  <c r="I4488" i="22"/>
  <c r="I4489" i="22"/>
  <c r="I4490" i="22"/>
  <c r="I4491" i="22"/>
  <c r="I4492" i="22"/>
  <c r="I4493" i="22"/>
  <c r="I4494" i="22"/>
  <c r="I4495" i="22"/>
  <c r="I4496" i="22"/>
  <c r="I4497" i="22"/>
  <c r="I4498" i="22"/>
  <c r="I4499" i="22"/>
  <c r="I4500" i="22"/>
  <c r="I4501" i="22"/>
  <c r="I4502" i="22"/>
  <c r="I4503" i="22"/>
  <c r="I4504" i="22"/>
  <c r="I4505" i="22"/>
  <c r="I4506" i="22"/>
  <c r="I4507" i="22"/>
  <c r="I4508" i="22"/>
  <c r="I4509" i="22"/>
  <c r="I4510" i="22"/>
  <c r="I4511" i="22"/>
  <c r="I4512" i="22"/>
  <c r="I4513" i="22"/>
  <c r="I4514" i="22"/>
  <c r="I4515" i="22"/>
  <c r="I4516" i="22"/>
  <c r="I4517" i="22"/>
  <c r="I4518" i="22"/>
  <c r="I4519" i="22"/>
  <c r="I4520" i="22"/>
  <c r="I4521" i="22"/>
  <c r="I4522" i="22"/>
  <c r="I4523" i="22"/>
  <c r="I4524" i="22"/>
  <c r="I4525" i="22"/>
  <c r="I4526" i="22"/>
  <c r="I4527" i="22"/>
  <c r="I4528" i="22"/>
  <c r="I4529" i="22"/>
  <c r="I4530" i="22"/>
  <c r="I4531" i="22"/>
  <c r="I4532" i="22"/>
  <c r="I4533" i="22"/>
  <c r="I4534" i="22"/>
  <c r="I4535" i="22"/>
  <c r="I4536" i="22"/>
  <c r="I4537" i="22"/>
  <c r="I4538" i="22"/>
  <c r="I4539" i="22"/>
  <c r="I4540" i="22"/>
  <c r="I4541" i="22"/>
  <c r="I4542" i="22"/>
  <c r="I4543" i="22"/>
  <c r="I4544" i="22"/>
  <c r="I4545" i="22"/>
  <c r="I4546" i="22"/>
  <c r="I4547" i="22"/>
  <c r="I4548" i="22"/>
  <c r="I4549" i="22"/>
  <c r="I4550" i="22"/>
  <c r="I4551" i="22"/>
  <c r="I4552" i="22"/>
  <c r="I4553" i="22"/>
  <c r="I4554" i="22"/>
  <c r="I4555" i="22"/>
  <c r="I4556" i="22"/>
  <c r="I4557" i="22"/>
  <c r="I4558" i="22"/>
  <c r="I4559" i="22"/>
  <c r="I4560" i="22"/>
  <c r="I4561" i="22"/>
  <c r="I4562" i="22"/>
  <c r="I4563" i="22"/>
  <c r="I4564" i="22"/>
  <c r="I4565" i="22"/>
  <c r="I4566" i="22"/>
  <c r="I4567" i="22"/>
  <c r="I4568" i="22"/>
  <c r="I4569" i="22"/>
  <c r="I4570" i="22"/>
  <c r="I4571" i="22"/>
  <c r="I4572" i="22"/>
  <c r="I4573" i="22"/>
  <c r="I4574" i="22"/>
  <c r="I4575" i="22"/>
  <c r="I4576" i="22"/>
  <c r="I4577" i="22"/>
  <c r="I4578" i="22"/>
  <c r="I4579" i="22"/>
  <c r="I4580" i="22"/>
  <c r="I4581" i="22"/>
  <c r="I4582" i="22"/>
  <c r="I4583" i="22"/>
  <c r="I4584" i="22"/>
  <c r="I4585" i="22"/>
  <c r="I4586" i="22"/>
  <c r="I4587" i="22"/>
  <c r="I4588" i="22"/>
  <c r="I4589" i="22"/>
  <c r="I4590" i="22"/>
  <c r="I4591" i="22"/>
  <c r="I4592" i="22"/>
  <c r="I4593" i="22"/>
  <c r="I4594" i="22"/>
  <c r="I4595" i="22"/>
  <c r="I4596" i="22"/>
  <c r="I4597" i="22"/>
  <c r="I4598" i="22"/>
  <c r="I4599" i="22"/>
  <c r="I4600" i="22"/>
  <c r="I4601" i="22"/>
  <c r="I4602" i="22"/>
  <c r="I4603" i="22"/>
  <c r="I4604" i="22"/>
  <c r="I4605" i="22"/>
  <c r="I4606" i="22"/>
  <c r="I4607" i="22"/>
  <c r="I4608" i="22"/>
  <c r="I4609" i="22"/>
  <c r="I4610" i="22"/>
  <c r="I4611" i="22"/>
  <c r="I4612" i="22"/>
  <c r="I4613" i="22"/>
  <c r="I4614" i="22"/>
  <c r="I4615" i="22"/>
  <c r="I4616" i="22"/>
  <c r="I4617" i="22"/>
  <c r="I4618" i="22"/>
  <c r="I4619" i="22"/>
  <c r="I4620" i="22"/>
  <c r="I4621" i="22"/>
  <c r="I4622" i="22"/>
  <c r="I4623" i="22"/>
  <c r="I4624" i="22"/>
  <c r="I4625" i="22"/>
  <c r="I4626" i="22"/>
  <c r="I4627" i="22"/>
  <c r="I4628" i="22"/>
  <c r="I4629" i="22"/>
  <c r="I4630" i="22"/>
  <c r="I4631" i="22"/>
  <c r="I4632" i="22"/>
  <c r="I4633" i="22"/>
  <c r="I4634" i="22"/>
  <c r="I4635" i="22"/>
  <c r="I4636" i="22"/>
  <c r="I4637" i="22"/>
  <c r="I4638" i="22"/>
  <c r="I4639" i="22"/>
  <c r="I4640" i="22"/>
  <c r="I4641" i="22"/>
  <c r="I4642" i="22"/>
  <c r="I4643" i="22"/>
  <c r="I4644" i="22"/>
  <c r="I4645" i="22"/>
  <c r="I4646" i="22"/>
  <c r="I4647" i="22"/>
  <c r="I4648" i="22"/>
  <c r="I4649" i="22"/>
  <c r="I4650" i="22"/>
  <c r="I4651" i="22"/>
  <c r="I4652" i="22"/>
  <c r="I4653" i="22"/>
  <c r="I4654" i="22"/>
  <c r="I4655" i="22"/>
  <c r="I4656" i="22"/>
  <c r="I4657" i="22"/>
  <c r="I4658" i="22"/>
  <c r="I4659" i="22"/>
  <c r="I4660" i="22"/>
  <c r="I4661" i="22"/>
  <c r="I4662" i="22"/>
  <c r="I4663" i="22"/>
  <c r="I4664" i="22"/>
  <c r="I4665" i="22"/>
  <c r="I4666" i="22"/>
  <c r="I4667" i="22"/>
  <c r="I4668" i="22"/>
  <c r="I4669" i="22"/>
  <c r="I4670" i="22"/>
  <c r="I4671" i="22"/>
  <c r="I4672" i="22"/>
  <c r="I4673" i="22"/>
  <c r="I4674" i="22"/>
  <c r="I4675" i="22"/>
  <c r="I4676" i="22"/>
  <c r="I4677" i="22"/>
  <c r="I4678" i="22"/>
  <c r="I4679" i="22"/>
  <c r="I4680" i="22"/>
  <c r="I4681" i="22"/>
  <c r="I4682" i="22"/>
  <c r="I4683" i="22"/>
  <c r="I4684" i="22"/>
  <c r="I4685" i="22"/>
  <c r="I4686" i="22"/>
  <c r="I4687" i="22"/>
  <c r="I4688" i="22"/>
  <c r="I4689" i="22"/>
  <c r="I4690" i="22"/>
  <c r="I4691" i="22"/>
  <c r="I4692" i="22"/>
  <c r="I4693" i="22"/>
  <c r="I4694" i="22"/>
  <c r="I4695" i="22"/>
  <c r="I4696" i="22"/>
  <c r="I4697" i="22"/>
  <c r="I4698" i="22"/>
  <c r="I4699" i="22"/>
  <c r="I4700" i="22"/>
  <c r="I4701" i="22"/>
  <c r="I4702" i="22"/>
  <c r="I4703" i="22"/>
  <c r="I4704" i="22"/>
  <c r="I4705" i="22"/>
  <c r="I4706" i="22"/>
  <c r="I4707" i="22"/>
  <c r="I4708" i="22"/>
  <c r="I4709" i="22"/>
  <c r="I4710" i="22"/>
  <c r="I4711" i="22"/>
  <c r="I4712" i="22"/>
  <c r="I4713" i="22"/>
  <c r="I4714" i="22"/>
  <c r="I4715" i="22"/>
  <c r="I4716" i="22"/>
  <c r="I4717" i="22"/>
  <c r="I4718" i="22"/>
  <c r="I4719" i="22"/>
  <c r="I4720" i="22"/>
  <c r="I4721" i="22"/>
  <c r="I4722" i="22"/>
  <c r="I4723" i="22"/>
  <c r="I4724" i="22"/>
  <c r="I4725" i="22"/>
  <c r="I4726" i="22"/>
  <c r="I4727" i="22"/>
  <c r="I4728" i="22"/>
  <c r="I4729" i="22"/>
  <c r="I4730" i="22"/>
  <c r="I4731" i="22"/>
  <c r="I4732" i="22"/>
  <c r="I4733" i="22"/>
  <c r="I4734" i="22"/>
  <c r="I4735" i="22"/>
  <c r="I4736" i="22"/>
  <c r="I4737" i="22"/>
  <c r="I4738" i="22"/>
  <c r="I4739" i="22"/>
  <c r="I4740" i="22"/>
  <c r="I4741" i="22"/>
  <c r="I4742" i="22"/>
  <c r="I4743" i="22"/>
  <c r="I4744" i="22"/>
  <c r="I4745" i="22"/>
  <c r="I4746" i="22"/>
  <c r="I4747" i="22"/>
  <c r="I4748" i="22"/>
  <c r="I4749" i="22"/>
  <c r="I4750" i="22"/>
  <c r="I4751" i="22"/>
  <c r="I4752" i="22"/>
  <c r="I4753" i="22"/>
  <c r="I4754" i="22"/>
  <c r="I4755" i="22"/>
  <c r="I4756" i="22"/>
  <c r="I4757" i="22"/>
  <c r="I4758" i="22"/>
  <c r="I4759" i="22"/>
  <c r="I4760" i="22"/>
  <c r="I4761" i="22"/>
  <c r="I4762" i="22"/>
  <c r="I4763" i="22"/>
  <c r="I4764" i="22"/>
  <c r="I4765" i="22"/>
  <c r="I4766" i="22"/>
  <c r="I4767" i="22"/>
  <c r="I4768" i="22"/>
  <c r="I4769" i="22"/>
  <c r="I4770" i="22"/>
  <c r="I4771" i="22"/>
  <c r="I4772" i="22"/>
  <c r="I4773" i="22"/>
  <c r="I4774" i="22"/>
  <c r="I4775" i="22"/>
  <c r="I4776" i="22"/>
  <c r="I4777" i="22"/>
  <c r="I4778" i="22"/>
  <c r="I4779" i="22"/>
  <c r="I4780" i="22"/>
  <c r="I4781" i="22"/>
  <c r="I4782" i="22"/>
  <c r="I4783" i="22"/>
  <c r="I4784" i="22"/>
  <c r="I4785" i="22"/>
  <c r="I4786" i="22"/>
  <c r="I4787" i="22"/>
  <c r="I4788" i="22"/>
  <c r="I4789" i="22"/>
  <c r="I4790" i="22"/>
  <c r="I4791" i="22"/>
  <c r="I4792" i="22"/>
  <c r="I4793" i="22"/>
  <c r="I4794" i="22"/>
  <c r="I4795" i="22"/>
  <c r="I4796" i="22"/>
  <c r="I4797" i="22"/>
  <c r="I4798" i="22"/>
  <c r="I4799" i="22"/>
  <c r="I4800" i="22"/>
  <c r="I4801" i="22"/>
  <c r="I4802" i="22"/>
  <c r="I4803" i="22"/>
  <c r="I4804" i="22"/>
  <c r="I4805" i="22"/>
  <c r="I4806" i="22"/>
  <c r="I4807" i="22"/>
  <c r="I4808" i="22"/>
  <c r="I4809" i="22"/>
  <c r="I4810" i="22"/>
  <c r="I4811" i="22"/>
  <c r="I4812" i="22"/>
  <c r="I4813" i="22"/>
  <c r="I4814" i="22"/>
  <c r="I4815" i="22"/>
  <c r="I4816" i="22"/>
  <c r="I4817" i="22"/>
  <c r="I4818" i="22"/>
  <c r="I4819" i="22"/>
  <c r="I4820" i="22"/>
  <c r="I4821" i="22"/>
  <c r="I4822" i="22"/>
  <c r="I4823" i="22"/>
  <c r="I4824" i="22"/>
  <c r="I4825" i="22"/>
  <c r="I4826" i="22"/>
  <c r="I4827" i="22"/>
  <c r="I4828" i="22"/>
  <c r="I4829" i="22"/>
  <c r="I4830" i="22"/>
  <c r="I4831" i="22"/>
  <c r="I4832" i="22"/>
  <c r="I4833" i="22"/>
  <c r="I4834" i="22"/>
  <c r="I4835" i="22"/>
  <c r="I4836" i="22"/>
  <c r="I4837" i="22"/>
  <c r="I4838" i="22"/>
  <c r="I4839" i="22"/>
  <c r="I4840" i="22"/>
  <c r="I4841" i="22"/>
  <c r="I4842" i="22"/>
  <c r="I4843" i="22"/>
  <c r="I4844" i="22"/>
  <c r="I4845" i="22"/>
  <c r="I4846" i="22"/>
  <c r="I4847" i="22"/>
  <c r="I4848" i="22"/>
  <c r="I4849" i="22"/>
  <c r="I4850" i="22"/>
  <c r="I4851" i="22"/>
  <c r="I4852" i="22"/>
  <c r="I4853" i="22"/>
  <c r="I4854" i="22"/>
  <c r="I4855" i="22"/>
  <c r="I4856" i="22"/>
  <c r="I4857" i="22"/>
  <c r="I4858" i="22"/>
  <c r="I4859" i="22"/>
  <c r="I4860" i="22"/>
  <c r="I4861" i="22"/>
  <c r="I4862" i="22"/>
  <c r="I4863" i="22"/>
  <c r="I4864" i="22"/>
  <c r="I4865" i="22"/>
  <c r="I4866" i="22"/>
  <c r="I4867" i="22"/>
  <c r="I4868" i="22"/>
  <c r="I4869" i="22"/>
  <c r="I4870" i="22"/>
  <c r="I4871" i="22"/>
  <c r="I4872" i="22"/>
  <c r="I4873" i="22"/>
  <c r="I4874" i="22"/>
  <c r="I4875" i="22"/>
  <c r="I4876" i="22"/>
  <c r="I4877" i="22"/>
  <c r="I4878" i="22"/>
  <c r="I4879" i="22"/>
  <c r="I4880" i="22"/>
  <c r="I4881" i="22"/>
  <c r="I4882" i="22"/>
  <c r="I4883" i="22"/>
  <c r="I4884" i="22"/>
  <c r="I4885" i="22"/>
  <c r="I4886" i="22"/>
  <c r="I4887" i="22"/>
  <c r="I4888" i="22"/>
  <c r="I4889" i="22"/>
  <c r="I4890" i="22"/>
  <c r="I4891" i="22"/>
  <c r="I4892" i="22"/>
  <c r="I4893" i="22"/>
  <c r="I4894" i="22"/>
  <c r="I4895" i="22"/>
  <c r="I4896" i="22"/>
  <c r="I4897" i="22"/>
  <c r="I4898" i="22"/>
  <c r="I4899" i="22"/>
  <c r="I4900" i="22"/>
  <c r="I4901" i="22"/>
  <c r="I4902" i="22"/>
  <c r="I4903" i="22"/>
  <c r="I4904" i="22"/>
  <c r="I4905" i="22"/>
  <c r="I4906" i="22"/>
  <c r="I4907" i="22"/>
  <c r="I4908" i="22"/>
  <c r="I4909" i="22"/>
  <c r="I4910" i="22"/>
  <c r="I4911" i="22"/>
  <c r="I4912" i="22"/>
  <c r="I4913" i="22"/>
  <c r="I4914" i="22"/>
  <c r="I4915" i="22"/>
  <c r="I4916" i="22"/>
  <c r="I4917" i="22"/>
  <c r="I4918" i="22"/>
  <c r="I4919" i="22"/>
  <c r="I4920" i="22"/>
  <c r="I4921" i="22"/>
  <c r="I4922" i="22"/>
  <c r="I4923" i="22"/>
  <c r="I4924" i="22"/>
  <c r="I4925" i="22"/>
  <c r="I4926" i="22"/>
  <c r="I4927" i="22"/>
  <c r="I4928" i="22"/>
  <c r="I4929" i="22"/>
  <c r="I4930" i="22"/>
  <c r="I4931" i="22"/>
  <c r="I4932" i="22"/>
  <c r="I4933" i="22"/>
  <c r="I4934" i="22"/>
  <c r="I4935" i="22"/>
  <c r="I4936" i="22"/>
  <c r="I4937" i="22"/>
  <c r="I4938" i="22"/>
  <c r="I4939" i="22"/>
  <c r="I4940" i="22"/>
  <c r="I4941" i="22"/>
  <c r="I4942" i="22"/>
  <c r="I4943" i="22"/>
  <c r="I4944" i="22"/>
  <c r="I4945" i="22"/>
  <c r="I4946" i="22"/>
  <c r="I4947" i="22"/>
  <c r="I4948" i="22"/>
  <c r="I4949" i="22"/>
  <c r="I4950" i="22"/>
  <c r="I4951" i="22"/>
  <c r="I4952" i="22"/>
  <c r="I4953" i="22"/>
  <c r="I4954" i="22"/>
  <c r="I4955" i="22"/>
  <c r="I4956" i="22"/>
  <c r="I4957" i="22"/>
  <c r="I4958" i="22"/>
  <c r="I4959" i="22"/>
  <c r="I4960" i="22"/>
  <c r="I4961" i="22"/>
  <c r="I4962" i="22"/>
  <c r="I4963" i="22"/>
  <c r="I4964" i="22"/>
  <c r="I4965" i="22"/>
  <c r="I4966" i="22"/>
  <c r="I4967" i="22"/>
  <c r="I4968" i="22"/>
  <c r="I4969" i="22"/>
  <c r="I4970" i="22"/>
  <c r="I4971" i="22"/>
  <c r="I4972" i="22"/>
  <c r="I4973" i="22"/>
  <c r="I4974" i="22"/>
  <c r="I4975" i="22"/>
  <c r="I4976" i="22"/>
  <c r="I4977" i="22"/>
  <c r="I4978" i="22"/>
  <c r="I4979" i="22"/>
  <c r="I4980" i="22"/>
  <c r="I4981" i="22"/>
  <c r="I4982" i="22"/>
  <c r="I4983" i="22"/>
  <c r="I4984" i="22"/>
  <c r="I4985" i="22"/>
  <c r="I4986" i="22"/>
  <c r="I4987" i="22"/>
  <c r="I4988" i="22"/>
  <c r="I4989" i="22"/>
  <c r="I4990" i="22"/>
  <c r="I4991" i="22"/>
  <c r="I4992" i="22"/>
  <c r="I4993" i="22"/>
  <c r="I4994" i="22"/>
  <c r="I4995" i="22"/>
  <c r="I4996" i="22"/>
  <c r="I4997" i="22"/>
  <c r="I4998" i="22"/>
  <c r="I4999" i="22"/>
  <c r="I5000" i="22"/>
  <c r="I5001" i="22"/>
  <c r="I5002" i="22"/>
  <c r="I5003" i="22"/>
  <c r="I5004" i="22"/>
  <c r="I5005" i="22"/>
  <c r="I5006" i="22"/>
  <c r="I5007" i="22"/>
  <c r="I5008" i="22"/>
  <c r="I5009" i="22"/>
  <c r="I5010" i="22"/>
  <c r="I5011" i="22"/>
  <c r="I5012" i="22"/>
  <c r="I5013" i="22"/>
  <c r="I5014" i="22"/>
  <c r="I5015" i="22"/>
  <c r="I5016" i="22"/>
  <c r="I5017" i="22"/>
  <c r="I5018" i="22"/>
  <c r="I5019" i="22"/>
  <c r="I5020" i="22"/>
  <c r="I5021" i="22"/>
  <c r="I5022" i="22"/>
  <c r="I5023" i="22"/>
  <c r="I5024" i="22"/>
  <c r="I5025" i="22"/>
  <c r="I5026" i="22"/>
  <c r="I5027" i="22"/>
  <c r="I5028" i="22"/>
  <c r="I5029" i="22"/>
  <c r="I5030" i="22"/>
  <c r="I5031" i="22"/>
  <c r="I5032" i="22"/>
  <c r="I5033" i="22"/>
  <c r="I5034" i="22"/>
  <c r="I5035" i="22"/>
  <c r="I5036" i="22"/>
  <c r="I5037" i="22"/>
  <c r="I5038" i="22"/>
  <c r="I5039" i="22"/>
  <c r="I5040" i="22"/>
  <c r="I5041" i="22"/>
  <c r="I5042" i="22"/>
  <c r="I5043" i="22"/>
  <c r="I5044" i="22"/>
  <c r="I5045" i="22"/>
  <c r="I5046" i="22"/>
  <c r="I5047" i="22"/>
  <c r="I5048" i="22"/>
  <c r="I5049" i="22"/>
  <c r="I5050" i="22"/>
  <c r="I5051" i="22"/>
  <c r="I5052" i="22"/>
  <c r="I5053" i="22"/>
  <c r="I5054" i="22"/>
  <c r="I5055" i="22"/>
  <c r="I5056" i="22"/>
  <c r="I5057" i="22"/>
  <c r="I5058" i="22"/>
  <c r="I5059" i="22"/>
  <c r="I5060" i="22"/>
  <c r="I5061" i="22"/>
  <c r="I5062" i="22"/>
  <c r="I5063" i="22"/>
  <c r="I5064" i="22"/>
  <c r="I5065" i="22"/>
  <c r="I5066" i="22"/>
  <c r="I5067" i="22"/>
  <c r="I5068" i="22"/>
  <c r="I5069" i="22"/>
  <c r="I5070" i="22"/>
  <c r="I5071" i="22"/>
  <c r="I5072" i="22"/>
  <c r="I5073" i="22"/>
  <c r="I5074" i="22"/>
  <c r="I5075" i="22"/>
  <c r="I5076" i="22"/>
  <c r="I5077" i="22"/>
  <c r="I5078" i="22"/>
  <c r="I5079" i="22"/>
  <c r="I5080" i="22"/>
  <c r="I5081" i="22"/>
  <c r="I5082" i="22"/>
  <c r="I5083" i="22"/>
  <c r="I5084" i="22"/>
  <c r="I5085" i="22"/>
  <c r="I5086" i="22"/>
  <c r="I5087" i="22"/>
  <c r="I5088" i="22"/>
  <c r="I5089" i="22"/>
  <c r="I5090" i="22"/>
  <c r="I5091" i="22"/>
  <c r="I5092" i="22"/>
  <c r="I5093" i="22"/>
  <c r="I5094" i="22"/>
  <c r="I5095" i="22"/>
  <c r="I5096" i="22"/>
  <c r="I5097" i="22"/>
  <c r="I5098" i="22"/>
  <c r="I5099" i="22"/>
  <c r="I5100" i="22"/>
  <c r="I5101" i="22"/>
  <c r="I5102" i="22"/>
  <c r="I5103" i="22"/>
  <c r="I5104" i="22"/>
  <c r="I5105" i="22"/>
  <c r="I5106" i="22"/>
  <c r="I5107" i="22"/>
  <c r="I5108" i="22"/>
  <c r="I5109" i="22"/>
  <c r="I5110" i="22"/>
  <c r="I5111" i="22"/>
  <c r="I5112" i="22"/>
  <c r="I5113" i="22"/>
  <c r="I5114" i="22"/>
  <c r="I5115" i="22"/>
  <c r="I5116" i="22"/>
  <c r="I5117" i="22"/>
  <c r="I5118" i="22"/>
  <c r="I5119" i="22"/>
  <c r="I5120" i="22"/>
  <c r="I5121" i="22"/>
  <c r="I5122" i="22"/>
  <c r="I5123" i="22"/>
  <c r="I5124" i="22"/>
  <c r="I5125" i="22"/>
  <c r="I5126" i="22"/>
  <c r="I5127" i="22"/>
  <c r="I5128" i="22"/>
  <c r="I5129" i="22"/>
  <c r="I5130" i="22"/>
  <c r="I5131" i="22"/>
  <c r="I5132" i="22"/>
  <c r="I5133" i="22"/>
  <c r="I5134" i="22"/>
  <c r="I5135" i="22"/>
  <c r="I5136" i="22"/>
  <c r="I5137" i="22"/>
  <c r="I5138" i="22"/>
  <c r="I5139" i="22"/>
  <c r="I5140" i="22"/>
  <c r="I5141" i="22"/>
  <c r="I5142" i="22"/>
  <c r="I5143" i="22"/>
  <c r="I5144" i="22"/>
  <c r="I5145" i="22"/>
  <c r="I5146" i="22"/>
  <c r="I5147" i="22"/>
  <c r="I5148" i="22"/>
  <c r="I5149" i="22"/>
  <c r="I5150" i="22"/>
  <c r="I5151" i="22"/>
  <c r="I5152" i="22"/>
  <c r="I5153" i="22"/>
  <c r="I5154" i="22"/>
  <c r="I5155" i="22"/>
  <c r="I5156" i="22"/>
  <c r="I5157" i="22"/>
  <c r="I5158" i="22"/>
  <c r="I5159" i="22"/>
  <c r="I5160" i="22"/>
  <c r="I5161" i="22"/>
  <c r="I5162" i="22"/>
  <c r="I5163" i="22"/>
  <c r="I5164" i="22"/>
  <c r="I5165" i="22"/>
  <c r="I5166" i="22"/>
  <c r="I5167" i="22"/>
  <c r="I5168" i="22"/>
  <c r="I5169" i="22"/>
  <c r="I5170" i="22"/>
  <c r="I5171" i="22"/>
  <c r="I5172" i="22"/>
  <c r="I5173" i="22"/>
  <c r="I5174" i="22"/>
  <c r="I5175" i="22"/>
  <c r="I5176" i="22"/>
  <c r="I5177" i="22"/>
  <c r="I5178" i="22"/>
  <c r="I5179" i="22"/>
  <c r="I5180" i="22"/>
  <c r="I5181" i="22"/>
  <c r="I5182" i="22"/>
  <c r="I5183" i="22"/>
  <c r="I5184" i="22"/>
  <c r="I5185" i="22"/>
  <c r="I5186" i="22"/>
  <c r="I5187" i="22"/>
  <c r="I5188" i="22"/>
  <c r="I5189" i="22"/>
  <c r="I5190" i="22"/>
  <c r="I5191" i="22"/>
  <c r="I5192" i="22"/>
  <c r="I5193" i="22"/>
  <c r="I5194" i="22"/>
  <c r="I5195" i="22"/>
  <c r="I5196" i="22"/>
  <c r="I5197" i="22"/>
  <c r="I5198" i="22"/>
  <c r="I5199" i="22"/>
  <c r="I5200" i="22"/>
  <c r="I5201" i="22"/>
  <c r="I5202" i="22"/>
  <c r="I5203" i="22"/>
  <c r="I5204" i="22"/>
  <c r="I5205" i="22"/>
  <c r="I5206" i="22"/>
  <c r="I5207" i="22"/>
  <c r="I5208" i="22"/>
  <c r="I5209" i="22"/>
  <c r="I5210" i="22"/>
  <c r="I5211" i="22"/>
  <c r="I5212" i="22"/>
  <c r="I5213" i="22"/>
  <c r="I5214" i="22"/>
  <c r="I5215" i="22"/>
  <c r="I5216" i="22"/>
  <c r="I5217" i="22"/>
  <c r="I5218" i="22"/>
  <c r="I5219" i="22"/>
  <c r="I5220" i="22"/>
  <c r="I5221" i="22"/>
  <c r="I5222" i="22"/>
  <c r="I5223" i="22"/>
  <c r="I5224" i="22"/>
  <c r="I5225" i="22"/>
  <c r="I5226" i="22"/>
  <c r="I5227" i="22"/>
  <c r="I5228" i="22"/>
  <c r="I5229" i="22"/>
  <c r="I5230" i="22"/>
  <c r="I5231" i="22"/>
  <c r="I5232" i="22"/>
  <c r="I5233" i="22"/>
  <c r="I5234" i="22"/>
  <c r="I5235" i="22"/>
  <c r="I5236" i="22"/>
  <c r="I5237" i="22"/>
  <c r="I5238" i="22"/>
  <c r="I5239" i="22"/>
  <c r="I5240" i="22"/>
  <c r="I5241" i="22"/>
  <c r="I5242" i="22"/>
  <c r="I5243" i="22"/>
  <c r="I5244" i="22"/>
  <c r="I5245" i="22"/>
  <c r="I5246" i="22"/>
  <c r="I5247" i="22"/>
  <c r="I5248" i="22"/>
  <c r="I5249" i="22"/>
  <c r="I5250" i="22"/>
  <c r="I5251" i="22"/>
  <c r="I5252" i="22"/>
  <c r="I5253" i="22"/>
  <c r="I5254" i="22"/>
  <c r="I5255" i="22"/>
  <c r="I5256" i="22"/>
  <c r="I5257" i="22"/>
  <c r="I5258" i="22"/>
  <c r="I5259" i="22"/>
  <c r="I5260" i="22"/>
  <c r="I5261" i="22"/>
  <c r="I5262" i="22"/>
  <c r="I5263" i="22"/>
  <c r="I5264" i="22"/>
  <c r="I5265" i="22"/>
  <c r="I5266" i="22"/>
  <c r="I5267" i="22"/>
  <c r="I5268" i="22"/>
  <c r="I5269" i="22"/>
  <c r="I5270" i="22"/>
  <c r="I5271" i="22"/>
  <c r="I5272" i="22"/>
  <c r="I5273" i="22"/>
  <c r="I5274" i="22"/>
  <c r="I5275" i="22"/>
  <c r="I5276" i="22"/>
  <c r="I5277" i="22"/>
  <c r="I5278" i="22"/>
  <c r="I5279" i="22"/>
  <c r="I5280" i="22"/>
  <c r="I5281" i="22"/>
  <c r="I5282" i="22"/>
  <c r="I5283" i="22"/>
  <c r="I5284" i="22"/>
  <c r="I5285" i="22"/>
  <c r="I5286" i="22"/>
  <c r="I5287" i="22"/>
  <c r="I5288" i="22"/>
  <c r="I5289" i="22"/>
  <c r="I5290" i="22"/>
  <c r="I5291" i="22"/>
  <c r="I5292" i="22"/>
  <c r="I5293" i="22"/>
  <c r="I5294" i="22"/>
  <c r="I5295" i="22"/>
  <c r="I5296" i="22"/>
  <c r="I5297" i="22"/>
  <c r="I5298" i="22"/>
  <c r="I5299" i="22"/>
  <c r="I5300" i="22"/>
  <c r="I5301" i="22"/>
  <c r="I5302" i="22"/>
  <c r="I5303" i="22"/>
  <c r="I5304" i="22"/>
  <c r="I5305" i="22"/>
  <c r="I5306" i="22"/>
  <c r="I5307" i="22"/>
  <c r="I5308" i="22"/>
  <c r="I5309" i="22"/>
  <c r="I5310" i="22"/>
  <c r="I5311" i="22"/>
  <c r="I5312" i="22"/>
  <c r="I5313" i="22"/>
  <c r="I5314" i="22"/>
  <c r="I5315" i="22"/>
  <c r="I5316" i="22"/>
  <c r="I5317" i="22"/>
  <c r="I5318" i="22"/>
  <c r="I5319" i="22"/>
  <c r="I5320" i="22"/>
  <c r="I5321" i="22"/>
  <c r="I5322" i="22"/>
  <c r="I5323" i="22"/>
  <c r="I5324" i="22"/>
  <c r="I5325" i="22"/>
  <c r="I5326" i="22"/>
  <c r="I5327" i="22"/>
  <c r="I5328" i="22"/>
  <c r="I5329" i="22"/>
  <c r="I5330" i="22"/>
  <c r="I5331" i="22"/>
  <c r="I5332" i="22"/>
  <c r="I5333" i="22"/>
  <c r="I5334" i="22"/>
  <c r="I5335" i="22"/>
  <c r="I5336" i="22"/>
  <c r="I5337" i="22"/>
  <c r="I5338" i="22"/>
  <c r="I5339" i="22"/>
  <c r="I5340" i="22"/>
  <c r="I5341" i="22"/>
  <c r="I5342" i="22"/>
  <c r="I5343" i="22"/>
  <c r="I5344" i="22"/>
  <c r="I5345" i="22"/>
  <c r="I5346" i="22"/>
  <c r="I5347" i="22"/>
  <c r="I5348" i="22"/>
  <c r="I5349" i="22"/>
  <c r="I5350" i="22"/>
  <c r="I5351" i="22"/>
  <c r="I5352" i="22"/>
  <c r="I5353" i="22"/>
  <c r="I5354" i="22"/>
  <c r="I5355" i="22"/>
  <c r="I5356" i="22"/>
  <c r="I5357" i="22"/>
  <c r="I5358" i="22"/>
  <c r="I5359" i="22"/>
  <c r="I5360" i="22"/>
  <c r="I5361" i="22"/>
  <c r="I5362" i="22"/>
  <c r="I5363" i="22"/>
  <c r="I5364" i="22"/>
  <c r="I5365" i="22"/>
  <c r="I5366" i="22"/>
  <c r="I5367" i="22"/>
  <c r="I5368" i="22"/>
  <c r="I5369" i="22"/>
  <c r="I5370" i="22"/>
  <c r="I5371" i="22"/>
  <c r="I5372" i="22"/>
  <c r="I5373" i="22"/>
  <c r="I5374" i="22"/>
  <c r="I5375" i="22"/>
  <c r="I5376" i="22"/>
  <c r="I5377" i="22"/>
  <c r="I5378" i="22"/>
  <c r="I5379" i="22"/>
  <c r="I5380" i="22"/>
  <c r="I5381" i="22"/>
  <c r="I5382" i="22"/>
  <c r="I5383" i="22"/>
  <c r="I5384" i="22"/>
  <c r="I5385" i="22"/>
  <c r="I5386" i="22"/>
  <c r="I5387" i="22"/>
  <c r="I5388" i="22"/>
  <c r="I5389" i="22"/>
  <c r="I5390" i="22"/>
  <c r="I5391" i="22"/>
  <c r="I5392" i="22"/>
  <c r="I5393" i="22"/>
  <c r="I5394" i="22"/>
  <c r="I5395" i="22"/>
  <c r="I5396" i="22"/>
  <c r="I5397" i="22"/>
  <c r="I5398" i="22"/>
  <c r="I5399" i="22"/>
  <c r="I5400" i="22"/>
  <c r="I5401" i="22"/>
  <c r="I5402" i="22"/>
  <c r="I5403" i="22"/>
  <c r="I5404" i="22"/>
  <c r="I5405" i="22"/>
  <c r="I5406" i="22"/>
  <c r="I5407" i="22"/>
  <c r="I5408" i="22"/>
  <c r="I5409" i="22"/>
  <c r="I5410" i="22"/>
  <c r="I5411" i="22"/>
  <c r="I5412" i="22"/>
  <c r="I5413" i="22"/>
  <c r="I5414" i="22"/>
  <c r="I5415" i="22"/>
  <c r="I5416" i="22"/>
  <c r="I5417" i="22"/>
  <c r="I5418" i="22"/>
  <c r="I5419" i="22"/>
  <c r="I5420" i="22"/>
  <c r="I5421" i="22"/>
  <c r="I5422" i="22"/>
  <c r="I5423" i="22"/>
  <c r="I5424" i="22"/>
  <c r="I5425" i="22"/>
  <c r="I5426" i="22"/>
  <c r="I5427" i="22"/>
  <c r="I5428" i="22"/>
  <c r="I5429" i="22"/>
  <c r="I5430" i="22"/>
  <c r="I5431" i="22"/>
  <c r="I5432" i="22"/>
  <c r="I5433" i="22"/>
  <c r="I5434" i="22"/>
  <c r="I5435" i="22"/>
  <c r="I5436" i="22"/>
  <c r="I5437" i="22"/>
  <c r="I5438" i="22"/>
  <c r="I5439" i="22"/>
  <c r="I5440" i="22"/>
  <c r="I5441" i="22"/>
  <c r="I5442" i="22"/>
  <c r="I5443" i="22"/>
  <c r="I5444" i="22"/>
  <c r="I5445" i="22"/>
  <c r="I5446" i="22"/>
  <c r="I5447" i="22"/>
  <c r="I5448" i="22"/>
  <c r="I5449" i="22"/>
  <c r="I5450" i="22"/>
  <c r="I5451" i="22"/>
  <c r="I5452" i="22"/>
  <c r="I5453" i="22"/>
  <c r="I5454" i="22"/>
  <c r="I5455" i="22"/>
  <c r="I5456" i="22"/>
  <c r="I5457" i="22"/>
  <c r="I5458" i="22"/>
  <c r="I5459" i="22"/>
  <c r="I5460" i="22"/>
  <c r="I5461" i="22"/>
  <c r="I5462" i="22"/>
  <c r="I5463" i="22"/>
  <c r="I5464" i="22"/>
  <c r="I5465" i="22"/>
  <c r="I5466" i="22"/>
  <c r="I5467" i="22"/>
  <c r="I5468" i="22"/>
  <c r="I5469" i="22"/>
  <c r="I5470" i="22"/>
  <c r="I5471" i="22"/>
  <c r="I5472" i="22"/>
  <c r="I5473" i="22"/>
  <c r="I5474" i="22"/>
  <c r="I5475" i="22"/>
  <c r="I5476" i="22"/>
  <c r="I5477" i="22"/>
  <c r="I5478" i="22"/>
  <c r="I5479" i="22"/>
  <c r="I5480" i="22"/>
  <c r="I5481" i="22"/>
  <c r="I5482" i="22"/>
  <c r="I5483" i="22"/>
  <c r="I5484" i="22"/>
  <c r="I5485" i="22"/>
  <c r="I5486" i="22"/>
  <c r="I5487" i="22"/>
  <c r="I5488" i="22"/>
  <c r="I5489" i="22"/>
  <c r="I5490" i="22"/>
  <c r="I5491" i="22"/>
  <c r="I5492" i="22"/>
  <c r="I5493" i="22"/>
  <c r="I5494" i="22"/>
  <c r="I5495" i="22"/>
  <c r="I5496" i="22"/>
  <c r="I5497" i="22"/>
  <c r="I5498" i="22"/>
  <c r="I5499" i="22"/>
  <c r="I5500" i="22"/>
  <c r="I5501" i="22"/>
  <c r="I5502" i="22"/>
  <c r="I5503" i="22"/>
  <c r="I5504" i="22"/>
  <c r="I5505" i="22"/>
  <c r="I5506" i="22"/>
  <c r="I5507" i="22"/>
  <c r="I5508" i="22"/>
  <c r="I5509" i="22"/>
  <c r="I5510" i="22"/>
  <c r="I5511" i="22"/>
  <c r="I5512" i="22"/>
  <c r="I5513" i="22"/>
  <c r="I5514" i="22"/>
  <c r="I5515" i="22"/>
  <c r="I5516" i="22"/>
  <c r="I5517" i="22"/>
  <c r="I5518" i="22"/>
  <c r="I5519" i="22"/>
  <c r="I5520" i="22"/>
  <c r="I5521" i="22"/>
  <c r="I5522" i="22"/>
  <c r="I5523" i="22"/>
  <c r="I5524" i="22"/>
  <c r="I5525" i="22"/>
  <c r="I5526" i="22"/>
  <c r="I5527" i="22"/>
  <c r="I5528" i="22"/>
  <c r="I5529" i="22"/>
  <c r="I5530" i="22"/>
  <c r="I5531" i="22"/>
  <c r="I5532" i="22"/>
  <c r="I5533" i="22"/>
  <c r="I5534" i="22"/>
  <c r="I5535" i="22"/>
  <c r="I5536" i="22"/>
  <c r="I5537" i="22"/>
  <c r="I5538" i="22"/>
  <c r="I5539" i="22"/>
  <c r="I5540" i="22"/>
  <c r="I5541" i="22"/>
  <c r="I5542" i="22"/>
  <c r="I5543" i="22"/>
  <c r="I5544" i="22"/>
  <c r="I5545" i="22"/>
  <c r="I5546" i="22"/>
  <c r="I5547" i="22"/>
  <c r="I5548" i="22"/>
  <c r="I5549" i="22"/>
  <c r="I5550" i="22"/>
  <c r="I5551" i="22"/>
  <c r="I5552" i="22"/>
  <c r="I5553" i="22"/>
  <c r="I5554" i="22"/>
  <c r="I5555" i="22"/>
  <c r="I5556" i="22"/>
  <c r="I5557" i="22"/>
  <c r="I5558" i="22"/>
  <c r="I5559" i="22"/>
  <c r="I5560" i="22"/>
  <c r="I5561" i="22"/>
  <c r="I5562" i="22"/>
  <c r="I5563" i="22"/>
  <c r="I5564" i="22"/>
  <c r="I5565" i="22"/>
  <c r="I5566" i="22"/>
  <c r="I5567" i="22"/>
  <c r="I5568" i="22"/>
  <c r="I5569" i="22"/>
  <c r="I5570" i="22"/>
  <c r="I5571" i="22"/>
  <c r="I5572" i="22"/>
  <c r="I5573" i="22"/>
  <c r="I5574" i="22"/>
  <c r="I5575" i="22"/>
  <c r="I5576" i="22"/>
  <c r="I5577" i="22"/>
  <c r="I5578" i="22"/>
  <c r="I5579" i="22"/>
  <c r="I5580" i="22"/>
  <c r="I5581" i="22"/>
  <c r="I5582" i="22"/>
  <c r="I5583" i="22"/>
  <c r="I5584" i="22"/>
  <c r="I5585" i="22"/>
  <c r="I5586" i="22"/>
  <c r="I5587" i="22"/>
  <c r="I5588" i="22"/>
  <c r="I5589" i="22"/>
  <c r="I5590" i="22"/>
  <c r="I5591" i="22"/>
  <c r="I5592" i="22"/>
  <c r="I5593" i="22"/>
  <c r="I5594" i="22"/>
  <c r="I5595" i="22"/>
  <c r="I5596" i="22"/>
  <c r="I5597" i="22"/>
  <c r="I5598" i="22"/>
  <c r="I5599" i="22"/>
  <c r="I5600" i="22"/>
  <c r="I5601" i="22"/>
  <c r="I5602" i="22"/>
  <c r="I5603" i="22"/>
  <c r="I5604" i="22"/>
  <c r="I5605" i="22"/>
  <c r="I5606" i="22"/>
  <c r="I5607" i="22"/>
  <c r="I5608" i="22"/>
  <c r="I5609" i="22"/>
  <c r="I5610" i="22"/>
  <c r="I5611" i="22"/>
  <c r="I5612" i="22"/>
  <c r="I5613" i="22"/>
  <c r="I5614" i="22"/>
  <c r="I5615" i="22"/>
  <c r="I5616" i="22"/>
  <c r="I5617" i="22"/>
  <c r="I5618" i="22"/>
  <c r="I5619" i="22"/>
  <c r="I5620" i="22"/>
  <c r="I5621" i="22"/>
  <c r="I5622" i="22"/>
  <c r="I5623" i="22"/>
  <c r="I5624" i="22"/>
  <c r="I5625" i="22"/>
  <c r="I5626" i="22"/>
  <c r="I5627" i="22"/>
  <c r="I5628" i="22"/>
  <c r="I5629" i="22"/>
  <c r="I5630" i="22"/>
  <c r="I5631" i="22"/>
  <c r="I5632" i="22"/>
  <c r="I5633" i="22"/>
  <c r="I5634" i="22"/>
  <c r="I5635" i="22"/>
  <c r="I5636" i="22"/>
  <c r="I5637" i="22"/>
  <c r="I5638" i="22"/>
  <c r="I5639" i="22"/>
  <c r="I5640" i="22"/>
  <c r="I5641" i="22"/>
  <c r="I5642" i="22"/>
  <c r="I5643" i="22"/>
  <c r="I5644" i="22"/>
  <c r="I5645" i="22"/>
  <c r="I5646" i="22"/>
  <c r="I5647" i="22"/>
  <c r="I5648" i="22"/>
  <c r="I5649" i="22"/>
  <c r="I5650" i="22"/>
  <c r="I5651" i="22"/>
  <c r="I5652" i="22"/>
  <c r="I5653" i="22"/>
  <c r="I5654" i="22"/>
  <c r="I5655" i="22"/>
  <c r="I5656" i="22"/>
  <c r="I5657" i="22"/>
  <c r="I5658" i="22"/>
  <c r="I5659" i="22"/>
  <c r="I5660" i="22"/>
  <c r="I5661" i="22"/>
  <c r="I5662" i="22"/>
  <c r="I5663" i="22"/>
  <c r="I5664" i="22"/>
  <c r="I5665" i="22"/>
  <c r="I5666" i="22"/>
  <c r="I5667" i="22"/>
  <c r="I5668" i="22"/>
  <c r="I5669" i="22"/>
  <c r="I5670" i="22"/>
  <c r="I5671" i="22"/>
  <c r="I5672" i="22"/>
  <c r="I5673" i="22"/>
  <c r="I5674" i="22"/>
  <c r="I5675" i="22"/>
  <c r="I5676" i="22"/>
  <c r="I5677" i="22"/>
  <c r="I5678" i="22"/>
  <c r="I5679" i="22"/>
  <c r="I5680" i="22"/>
  <c r="I5681" i="22"/>
  <c r="I5682" i="22"/>
  <c r="I5683" i="22"/>
  <c r="I5684" i="22"/>
  <c r="I5685" i="22"/>
  <c r="I5686" i="22"/>
  <c r="I5687" i="22"/>
  <c r="I5688" i="22"/>
  <c r="I5689" i="22"/>
  <c r="I5690" i="22"/>
  <c r="I5691" i="22"/>
  <c r="I5692" i="22"/>
  <c r="I5693" i="22"/>
  <c r="I5694" i="22"/>
  <c r="I5695" i="22"/>
  <c r="I5696" i="22"/>
  <c r="I5697" i="22"/>
  <c r="I5698" i="22"/>
  <c r="I5699" i="22"/>
  <c r="I5700" i="22"/>
  <c r="I5701" i="22"/>
  <c r="I5702" i="22"/>
  <c r="I5703" i="22"/>
  <c r="I5704" i="22"/>
  <c r="I5705" i="22"/>
  <c r="I5706" i="22"/>
  <c r="I5707" i="22"/>
  <c r="I5708" i="22"/>
  <c r="I5709" i="22"/>
  <c r="I5710" i="22"/>
  <c r="I5711" i="22"/>
  <c r="I5712" i="22"/>
  <c r="I5713" i="22"/>
  <c r="I5714" i="22"/>
  <c r="I5715" i="22"/>
  <c r="I5716" i="22"/>
  <c r="I5717" i="22"/>
  <c r="I5718" i="22"/>
  <c r="I5719" i="22"/>
  <c r="I5720" i="22"/>
  <c r="I5721" i="22"/>
  <c r="I5722" i="22"/>
  <c r="I5723" i="22"/>
  <c r="I5724" i="22"/>
  <c r="I5725" i="22"/>
  <c r="I5726" i="22"/>
  <c r="I5727" i="22"/>
  <c r="I5728" i="22"/>
  <c r="I5729" i="22"/>
  <c r="I5730" i="22"/>
  <c r="I5731" i="22"/>
  <c r="I5732" i="22"/>
  <c r="I5733" i="22"/>
  <c r="I5734" i="22"/>
  <c r="I5735" i="22"/>
  <c r="I5736" i="22"/>
  <c r="I5737" i="22"/>
  <c r="I5738" i="22"/>
  <c r="I5739" i="22"/>
  <c r="I5740" i="22"/>
  <c r="I5741" i="22"/>
  <c r="I5742" i="22"/>
  <c r="I5743" i="22"/>
  <c r="I5744" i="22"/>
  <c r="I5745" i="22"/>
  <c r="I5746" i="22"/>
  <c r="I5747" i="22"/>
  <c r="I5748" i="22"/>
  <c r="I5749" i="22"/>
  <c r="I5750" i="22"/>
  <c r="I5751" i="22"/>
  <c r="I5752" i="22"/>
  <c r="I5753" i="22"/>
  <c r="I5754" i="22"/>
  <c r="I5755" i="22"/>
  <c r="I5756" i="22"/>
  <c r="I5757" i="22"/>
  <c r="I5758" i="22"/>
  <c r="I5759" i="22"/>
  <c r="I5760" i="22"/>
  <c r="I5761" i="22"/>
  <c r="I5762" i="22"/>
  <c r="I5763" i="22"/>
  <c r="I5764" i="22"/>
  <c r="I5765" i="22"/>
  <c r="I5766" i="22"/>
  <c r="I5767" i="22"/>
  <c r="I5768" i="22"/>
  <c r="I5769" i="22"/>
  <c r="I5770" i="22"/>
  <c r="I5771" i="22"/>
  <c r="I5772" i="22"/>
  <c r="I5773" i="22"/>
  <c r="I5774" i="22"/>
  <c r="I5775" i="22"/>
  <c r="I5776" i="22"/>
  <c r="I5777" i="22"/>
  <c r="I5778" i="22"/>
  <c r="I5779" i="22"/>
  <c r="I5780" i="22"/>
  <c r="I5781" i="22"/>
  <c r="I5782" i="22"/>
  <c r="I5783" i="22"/>
  <c r="I5784" i="22"/>
  <c r="I5785" i="22"/>
  <c r="I5786" i="22"/>
  <c r="I5787" i="22"/>
  <c r="I5788" i="22"/>
  <c r="I5789" i="22"/>
  <c r="I5790" i="22"/>
  <c r="I5791" i="22"/>
  <c r="I5792" i="22"/>
  <c r="I5793" i="22"/>
  <c r="I5794" i="22"/>
  <c r="I5795" i="22"/>
  <c r="I5796" i="22"/>
  <c r="I5797" i="22"/>
  <c r="I5798" i="22"/>
  <c r="I5799" i="22"/>
  <c r="I5800" i="22"/>
  <c r="I5801" i="22"/>
  <c r="I5802" i="22"/>
  <c r="I5803" i="22"/>
  <c r="I5804" i="22"/>
  <c r="I5805" i="22"/>
  <c r="I5806" i="22"/>
  <c r="I5807" i="22"/>
  <c r="I5808" i="22"/>
  <c r="I5809" i="22"/>
  <c r="I5810" i="22"/>
  <c r="I5811" i="22"/>
  <c r="I5812" i="22"/>
  <c r="I5813" i="22"/>
  <c r="I5814" i="22"/>
  <c r="I5815" i="22"/>
  <c r="I5816" i="22"/>
  <c r="I5817" i="22"/>
  <c r="I5818" i="22"/>
  <c r="I5819" i="22"/>
  <c r="I5820" i="22"/>
  <c r="I5821" i="22"/>
  <c r="I5822" i="22"/>
  <c r="I5823" i="22"/>
  <c r="I5824" i="22"/>
  <c r="I5825" i="22"/>
  <c r="I5826" i="22"/>
  <c r="I5827" i="22"/>
  <c r="I5828" i="22"/>
  <c r="I5829" i="22"/>
  <c r="I5830" i="22"/>
  <c r="I5831" i="22"/>
  <c r="I5832" i="22"/>
  <c r="I5833" i="22"/>
  <c r="I5834" i="22"/>
  <c r="I5835" i="22"/>
  <c r="I5836" i="22"/>
  <c r="I5837" i="22"/>
  <c r="I5838" i="22"/>
  <c r="I5839" i="22"/>
  <c r="I5840" i="22"/>
  <c r="I5841" i="22"/>
  <c r="I5842" i="22"/>
  <c r="I5843" i="22"/>
  <c r="I5844" i="22"/>
  <c r="I5845" i="22"/>
  <c r="I5846" i="22"/>
  <c r="I5847" i="22"/>
  <c r="I5848" i="22"/>
  <c r="I5849" i="22"/>
  <c r="I5850" i="22"/>
  <c r="I5851" i="22"/>
  <c r="I5852" i="22"/>
  <c r="I5853" i="22"/>
  <c r="I5854" i="22"/>
  <c r="I5855" i="22"/>
  <c r="I5856" i="22"/>
  <c r="I5857" i="22"/>
  <c r="I5858" i="22"/>
  <c r="I5859" i="22"/>
  <c r="I5860" i="22"/>
  <c r="I5861" i="22"/>
  <c r="I5862" i="22"/>
  <c r="I5863" i="22"/>
  <c r="I5864" i="22"/>
  <c r="I5865" i="22"/>
  <c r="I5866" i="22"/>
  <c r="I5867" i="22"/>
  <c r="I5868" i="22"/>
  <c r="I5869" i="22"/>
  <c r="I5870" i="22"/>
  <c r="I5871" i="22"/>
  <c r="I5872" i="22"/>
  <c r="I5873" i="22"/>
  <c r="I5874" i="22"/>
  <c r="I5875" i="22"/>
  <c r="I5876" i="22"/>
  <c r="I5877" i="22"/>
  <c r="I5878" i="22"/>
  <c r="I5879" i="22"/>
  <c r="I5880" i="22"/>
  <c r="I5881" i="22"/>
  <c r="I5882" i="22"/>
  <c r="I5883" i="22"/>
  <c r="I5884" i="22"/>
  <c r="I5885" i="22"/>
  <c r="I5886" i="22"/>
  <c r="I5887" i="22"/>
  <c r="I5888" i="22"/>
  <c r="I5889" i="22"/>
  <c r="I5890" i="22"/>
  <c r="I5891" i="22"/>
  <c r="I5892" i="22"/>
  <c r="I5893" i="22"/>
  <c r="I5894" i="22"/>
  <c r="I5895" i="22"/>
  <c r="I5896" i="22"/>
  <c r="I5897" i="22"/>
  <c r="I5898" i="22"/>
  <c r="I5899" i="22"/>
  <c r="I5900" i="22"/>
  <c r="I5901" i="22"/>
  <c r="I5902" i="22"/>
  <c r="I5903" i="22"/>
  <c r="I5904" i="22"/>
  <c r="I5905" i="22"/>
  <c r="I5906" i="22"/>
  <c r="I5907" i="22"/>
  <c r="I5908" i="22"/>
  <c r="I5909" i="22"/>
  <c r="I5910" i="22"/>
  <c r="I5911" i="22"/>
  <c r="I5912" i="22"/>
  <c r="I5913" i="22"/>
  <c r="I5914" i="22"/>
  <c r="I5915" i="22"/>
  <c r="I5916" i="22"/>
  <c r="I5917" i="22"/>
  <c r="I5918" i="22"/>
  <c r="I5919" i="22"/>
  <c r="I5920" i="22"/>
  <c r="I5921" i="22"/>
  <c r="I5922" i="22"/>
  <c r="I5923" i="22"/>
  <c r="I5924" i="22"/>
  <c r="I5925" i="22"/>
  <c r="I5926" i="22"/>
  <c r="I5927" i="22"/>
  <c r="I5928" i="22"/>
  <c r="I5929" i="22"/>
  <c r="I5930" i="22"/>
  <c r="I5931" i="22"/>
  <c r="I5932" i="22"/>
  <c r="I5933" i="22"/>
  <c r="I5934" i="22"/>
  <c r="I5935" i="22"/>
  <c r="I5936" i="22"/>
  <c r="I5937" i="22"/>
  <c r="I5938" i="22"/>
  <c r="I5939" i="22"/>
  <c r="I5940" i="22"/>
  <c r="I5941" i="22"/>
  <c r="I5942" i="22"/>
  <c r="I5943" i="22"/>
  <c r="I5944" i="22"/>
  <c r="I5945" i="22"/>
  <c r="I5946" i="22"/>
  <c r="I5947" i="22"/>
  <c r="I5948" i="22"/>
  <c r="I5949" i="22"/>
  <c r="I5950" i="22"/>
  <c r="I5951" i="22"/>
  <c r="I5952" i="22"/>
  <c r="I5953" i="22"/>
  <c r="I5954" i="22"/>
  <c r="I5955" i="22"/>
  <c r="I5956" i="22"/>
  <c r="I5957" i="22"/>
  <c r="I5958" i="22"/>
  <c r="I5959" i="22"/>
  <c r="I5960" i="22"/>
  <c r="I5961" i="22"/>
  <c r="I5962" i="22"/>
  <c r="I5963" i="22"/>
  <c r="I5964" i="22"/>
  <c r="I5965" i="22"/>
  <c r="I5966" i="22"/>
  <c r="I5967" i="22"/>
  <c r="I5968" i="22"/>
  <c r="I5969" i="22"/>
  <c r="I5970" i="22"/>
  <c r="I5971" i="22"/>
  <c r="I5972" i="22"/>
  <c r="I5973" i="22"/>
  <c r="I5974" i="22"/>
  <c r="I5975" i="22"/>
  <c r="I5976" i="22"/>
  <c r="I5977" i="22"/>
  <c r="I5978" i="22"/>
  <c r="I5979" i="22"/>
  <c r="I5980" i="22"/>
  <c r="I5981" i="22"/>
  <c r="I5982" i="22"/>
  <c r="I5983" i="22"/>
  <c r="I5984" i="22"/>
  <c r="I5985" i="22"/>
  <c r="I5986" i="22"/>
  <c r="I5987" i="22"/>
  <c r="I5988" i="22"/>
  <c r="I5989" i="22"/>
  <c r="I5990" i="22"/>
  <c r="I5991" i="22"/>
  <c r="I5992" i="22"/>
  <c r="I5993" i="22"/>
  <c r="I5994" i="22"/>
  <c r="I5995" i="22"/>
  <c r="I5996" i="22"/>
  <c r="I5997" i="22"/>
  <c r="I5998" i="22"/>
  <c r="I5999" i="22"/>
  <c r="I6000" i="22"/>
  <c r="I6001" i="22"/>
  <c r="I6002" i="22"/>
  <c r="I6003" i="22"/>
  <c r="I6004" i="22"/>
  <c r="I6005" i="22"/>
  <c r="I6006" i="22"/>
  <c r="I6007" i="22"/>
  <c r="I6008" i="22"/>
  <c r="I6009" i="22"/>
  <c r="I6010" i="22"/>
  <c r="I6011" i="22"/>
  <c r="I6012" i="22"/>
  <c r="I6013" i="22"/>
  <c r="I6014" i="22"/>
  <c r="I6015" i="22"/>
  <c r="I6016" i="22"/>
  <c r="I6017" i="22"/>
  <c r="I6018" i="22"/>
  <c r="I6019" i="22"/>
  <c r="I6020" i="22"/>
  <c r="I6021" i="22"/>
  <c r="I6022" i="22"/>
  <c r="I6023" i="22"/>
  <c r="I6024" i="22"/>
  <c r="I6025" i="22"/>
  <c r="I6026" i="22"/>
  <c r="I6027" i="22"/>
  <c r="I6028" i="22"/>
  <c r="I6029" i="22"/>
  <c r="I6030" i="22"/>
  <c r="I6031" i="22"/>
  <c r="I6032" i="22"/>
  <c r="I6033" i="22"/>
  <c r="I6034" i="22"/>
  <c r="I6035" i="22"/>
  <c r="I6036" i="22"/>
  <c r="I6037" i="22"/>
  <c r="I6038" i="22"/>
  <c r="I6039" i="22"/>
  <c r="I6040" i="22"/>
  <c r="I6041" i="22"/>
  <c r="I6042" i="22"/>
  <c r="I6043" i="22"/>
  <c r="I6044" i="22"/>
  <c r="I6045" i="22"/>
  <c r="I6046" i="22"/>
  <c r="I6047" i="22"/>
  <c r="I6048" i="22"/>
  <c r="I6049" i="22"/>
  <c r="I6050" i="22"/>
  <c r="I6051" i="22"/>
  <c r="I6052" i="22"/>
  <c r="I6053" i="22"/>
  <c r="I6054" i="22"/>
  <c r="I6055" i="22"/>
  <c r="I6056" i="22"/>
  <c r="I6057" i="22"/>
  <c r="I6058" i="22"/>
  <c r="I6059" i="22"/>
  <c r="I6060" i="22"/>
  <c r="I6061" i="22"/>
  <c r="I6062" i="22"/>
  <c r="I6063" i="22"/>
  <c r="I6064" i="22"/>
  <c r="I6065" i="22"/>
  <c r="I6066" i="22"/>
  <c r="I6067" i="22"/>
  <c r="I6068" i="22"/>
  <c r="I6069" i="22"/>
  <c r="I6070" i="22"/>
  <c r="I6071" i="22"/>
  <c r="I6072" i="22"/>
  <c r="I6073" i="22"/>
  <c r="I6074" i="22"/>
  <c r="I6075" i="22"/>
  <c r="I6076" i="22"/>
  <c r="I6077" i="22"/>
  <c r="I6078" i="22"/>
  <c r="I6079" i="22"/>
  <c r="I6080" i="22"/>
  <c r="I6081" i="22"/>
  <c r="I6082" i="22"/>
  <c r="I6083" i="22"/>
  <c r="I6084" i="22"/>
  <c r="I6085" i="22"/>
  <c r="I6086" i="22"/>
  <c r="I6087" i="22"/>
  <c r="I6088" i="22"/>
  <c r="I6089" i="22"/>
  <c r="I6090" i="22"/>
  <c r="I6091" i="22"/>
  <c r="I6092" i="22"/>
  <c r="I6093" i="22"/>
  <c r="I6094" i="22"/>
  <c r="I6095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1811" i="22"/>
  <c r="J1812" i="22"/>
  <c r="J1813" i="22"/>
  <c r="J1814" i="22"/>
  <c r="J1815" i="22"/>
  <c r="J1816" i="22"/>
  <c r="J1817" i="22"/>
  <c r="J1818" i="22"/>
  <c r="J1819" i="22"/>
  <c r="J1820" i="22"/>
  <c r="J1821" i="22"/>
  <c r="J1822" i="22"/>
  <c r="J1823" i="22"/>
  <c r="J1824" i="22"/>
  <c r="J1825" i="22"/>
  <c r="J1826" i="22"/>
  <c r="J1827" i="22"/>
  <c r="J1828" i="22"/>
  <c r="J1829" i="22"/>
  <c r="J1830" i="22"/>
  <c r="J1831" i="22"/>
  <c r="J1832" i="22"/>
  <c r="J1833" i="22"/>
  <c r="J1834" i="22"/>
  <c r="J1835" i="22"/>
  <c r="J1836" i="22"/>
  <c r="J1837" i="22"/>
  <c r="J1838" i="22"/>
  <c r="J1839" i="22"/>
  <c r="J1840" i="22"/>
  <c r="J1841" i="22"/>
  <c r="J1842" i="22"/>
  <c r="J1843" i="22"/>
  <c r="J1844" i="22"/>
  <c r="J1845" i="22"/>
  <c r="J1846" i="22"/>
  <c r="J1847" i="22"/>
  <c r="J1848" i="22"/>
  <c r="J1849" i="22"/>
  <c r="J1850" i="22"/>
  <c r="J1851" i="22"/>
  <c r="J1852" i="22"/>
  <c r="J1853" i="22"/>
  <c r="J1854" i="22"/>
  <c r="J1855" i="22"/>
  <c r="J1856" i="22"/>
  <c r="J1857" i="22"/>
  <c r="J1858" i="22"/>
  <c r="J1859" i="22"/>
  <c r="J1860" i="22"/>
  <c r="J1861" i="22"/>
  <c r="J1862" i="22"/>
  <c r="J1863" i="22"/>
  <c r="J1864" i="22"/>
  <c r="J1865" i="22"/>
  <c r="J1866" i="22"/>
  <c r="J1867" i="22"/>
  <c r="J1868" i="22"/>
  <c r="J1869" i="22"/>
  <c r="J1870" i="22"/>
  <c r="J1871" i="22"/>
  <c r="J1872" i="22"/>
  <c r="J1873" i="22"/>
  <c r="J1874" i="22"/>
  <c r="J1875" i="22"/>
  <c r="J1876" i="22"/>
  <c r="J1877" i="22"/>
  <c r="J1878" i="22"/>
  <c r="J1879" i="22"/>
  <c r="J1880" i="22"/>
  <c r="J1881" i="22"/>
  <c r="J1882" i="22"/>
  <c r="J1883" i="22"/>
  <c r="J1884" i="22"/>
  <c r="J1885" i="22"/>
  <c r="J1886" i="22"/>
  <c r="J1887" i="22"/>
  <c r="J1888" i="22"/>
  <c r="J1889" i="22"/>
  <c r="J1890" i="22"/>
  <c r="J1891" i="22"/>
  <c r="J1892" i="22"/>
  <c r="J1893" i="22"/>
  <c r="J1894" i="22"/>
  <c r="J1895" i="22"/>
  <c r="J1896" i="22"/>
  <c r="J1897" i="22"/>
  <c r="J1898" i="22"/>
  <c r="J1899" i="22"/>
  <c r="J1900" i="22"/>
  <c r="J1901" i="22"/>
  <c r="J1902" i="22"/>
  <c r="J1903" i="22"/>
  <c r="J1904" i="22"/>
  <c r="J1905" i="22"/>
  <c r="J1906" i="22"/>
  <c r="J1907" i="22"/>
  <c r="J1908" i="22"/>
  <c r="J1909" i="22"/>
  <c r="J1910" i="22"/>
  <c r="J1911" i="22"/>
  <c r="J1912" i="22"/>
  <c r="J1913" i="22"/>
  <c r="J1914" i="22"/>
  <c r="J1915" i="22"/>
  <c r="J1916" i="22"/>
  <c r="J1917" i="22"/>
  <c r="J1918" i="22"/>
  <c r="J1919" i="22"/>
  <c r="J1920" i="22"/>
  <c r="J1921" i="22"/>
  <c r="J1922" i="22"/>
  <c r="J1923" i="22"/>
  <c r="J1924" i="22"/>
  <c r="J1925" i="22"/>
  <c r="J1926" i="22"/>
  <c r="J1927" i="22"/>
  <c r="J1928" i="22"/>
  <c r="J1929" i="22"/>
  <c r="J1930" i="22"/>
  <c r="J1931" i="22"/>
  <c r="J1932" i="22"/>
  <c r="J1933" i="22"/>
  <c r="J1934" i="22"/>
  <c r="J1935" i="22"/>
  <c r="J1936" i="22"/>
  <c r="J1937" i="22"/>
  <c r="J1938" i="22"/>
  <c r="J1939" i="22"/>
  <c r="J1940" i="22"/>
  <c r="J1941" i="22"/>
  <c r="J1942" i="22"/>
  <c r="J1943" i="22"/>
  <c r="J1944" i="22"/>
  <c r="J1945" i="22"/>
  <c r="J1946" i="22"/>
  <c r="J1947" i="22"/>
  <c r="J1948" i="22"/>
  <c r="J1949" i="22"/>
  <c r="J1950" i="22"/>
  <c r="J1951" i="22"/>
  <c r="J1952" i="22"/>
  <c r="J1953" i="22"/>
  <c r="J1954" i="22"/>
  <c r="J1955" i="22"/>
  <c r="J1956" i="22"/>
  <c r="J1957" i="22"/>
  <c r="J1958" i="22"/>
  <c r="J1959" i="22"/>
  <c r="J1960" i="22"/>
  <c r="J1961" i="22"/>
  <c r="J1962" i="22"/>
  <c r="J1963" i="22"/>
  <c r="J1964" i="22"/>
  <c r="J1965" i="22"/>
  <c r="J1966" i="22"/>
  <c r="J1967" i="22"/>
  <c r="J1968" i="22"/>
  <c r="J1969" i="22"/>
  <c r="J1970" i="22"/>
  <c r="J1971" i="22"/>
  <c r="J1972" i="22"/>
  <c r="J1973" i="22"/>
  <c r="J1974" i="22"/>
  <c r="J1975" i="22"/>
  <c r="J1976" i="22"/>
  <c r="J1977" i="22"/>
  <c r="J1978" i="22"/>
  <c r="J1979" i="22"/>
  <c r="J1980" i="22"/>
  <c r="J1981" i="22"/>
  <c r="J1982" i="22"/>
  <c r="J1983" i="22"/>
  <c r="J1984" i="22"/>
  <c r="J1985" i="22"/>
  <c r="J1986" i="22"/>
  <c r="J1987" i="22"/>
  <c r="J1988" i="22"/>
  <c r="J1989" i="22"/>
  <c r="J1990" i="22"/>
  <c r="J1991" i="22"/>
  <c r="J1992" i="22"/>
  <c r="J1993" i="22"/>
  <c r="J1994" i="22"/>
  <c r="J1995" i="22"/>
  <c r="J1996" i="22"/>
  <c r="J1997" i="22"/>
  <c r="J1998" i="22"/>
  <c r="J1999" i="22"/>
  <c r="J2000" i="22"/>
  <c r="J2001" i="22"/>
  <c r="J2002" i="22"/>
  <c r="J2003" i="22"/>
  <c r="J2004" i="22"/>
  <c r="J2005" i="22"/>
  <c r="J2006" i="22"/>
  <c r="J2007" i="22"/>
  <c r="J2008" i="22"/>
  <c r="J2009" i="22"/>
  <c r="J2010" i="22"/>
  <c r="J2011" i="22"/>
  <c r="J2012" i="22"/>
  <c r="J2013" i="22"/>
  <c r="J2014" i="22"/>
  <c r="J2015" i="22"/>
  <c r="J2016" i="22"/>
  <c r="J2017" i="22"/>
  <c r="J2018" i="22"/>
  <c r="J2019" i="22"/>
  <c r="J2020" i="22"/>
  <c r="J2021" i="22"/>
  <c r="J2022" i="22"/>
  <c r="J2023" i="22"/>
  <c r="J2024" i="22"/>
  <c r="J2025" i="22"/>
  <c r="J2026" i="22"/>
  <c r="J2027" i="22"/>
  <c r="J2028" i="22"/>
  <c r="J2029" i="22"/>
  <c r="J2030" i="22"/>
  <c r="J2031" i="22"/>
  <c r="J2032" i="22"/>
  <c r="J2033" i="22"/>
  <c r="J2034" i="22"/>
  <c r="J2035" i="22"/>
  <c r="J2036" i="22"/>
  <c r="J2037" i="22"/>
  <c r="J2038" i="22"/>
  <c r="J2039" i="22"/>
  <c r="J2040" i="22"/>
  <c r="J2041" i="22"/>
  <c r="J2042" i="22"/>
  <c r="J2043" i="22"/>
  <c r="J2044" i="22"/>
  <c r="J2045" i="22"/>
  <c r="J2046" i="22"/>
  <c r="J2047" i="22"/>
  <c r="J2048" i="22"/>
  <c r="J2049" i="22"/>
  <c r="J2050" i="22"/>
  <c r="J2051" i="22"/>
  <c r="J2052" i="22"/>
  <c r="J2053" i="22"/>
  <c r="J2054" i="22"/>
  <c r="J2055" i="22"/>
  <c r="J2056" i="22"/>
  <c r="J2057" i="22"/>
  <c r="J2058" i="22"/>
  <c r="J2059" i="22"/>
  <c r="J2060" i="22"/>
  <c r="J2061" i="22"/>
  <c r="J2062" i="22"/>
  <c r="J2063" i="22"/>
  <c r="J2064" i="22"/>
  <c r="J2065" i="22"/>
  <c r="J2066" i="22"/>
  <c r="J2067" i="22"/>
  <c r="J2068" i="22"/>
  <c r="J2069" i="22"/>
  <c r="J2070" i="22"/>
  <c r="J2071" i="22"/>
  <c r="J2072" i="22"/>
  <c r="J2073" i="22"/>
  <c r="J2074" i="22"/>
  <c r="J2075" i="22"/>
  <c r="J2076" i="22"/>
  <c r="J2077" i="22"/>
  <c r="J2078" i="22"/>
  <c r="J2079" i="22"/>
  <c r="J2080" i="22"/>
  <c r="J2081" i="22"/>
  <c r="J2082" i="22"/>
  <c r="J2083" i="22"/>
  <c r="J2084" i="22"/>
  <c r="J2085" i="22"/>
  <c r="J2086" i="22"/>
  <c r="J2087" i="22"/>
  <c r="J2088" i="22"/>
  <c r="J2089" i="22"/>
  <c r="J2090" i="22"/>
  <c r="J2091" i="22"/>
  <c r="J2092" i="22"/>
  <c r="J2093" i="22"/>
  <c r="J2094" i="22"/>
  <c r="J2095" i="22"/>
  <c r="J2096" i="22"/>
  <c r="J2097" i="22"/>
  <c r="J2098" i="22"/>
  <c r="J2099" i="22"/>
  <c r="J2100" i="22"/>
  <c r="J2101" i="22"/>
  <c r="J2102" i="22"/>
  <c r="J2103" i="22"/>
  <c r="J2104" i="22"/>
  <c r="J2105" i="22"/>
  <c r="J2106" i="22"/>
  <c r="J2107" i="22"/>
  <c r="J2108" i="22"/>
  <c r="J2109" i="22"/>
  <c r="J2110" i="22"/>
  <c r="J2111" i="22"/>
  <c r="J2112" i="22"/>
  <c r="J2113" i="22"/>
  <c r="J2114" i="22"/>
  <c r="J2115" i="22"/>
  <c r="J2116" i="22"/>
  <c r="J2117" i="22"/>
  <c r="J2118" i="22"/>
  <c r="J2119" i="22"/>
  <c r="J2120" i="22"/>
  <c r="J2121" i="22"/>
  <c r="J2122" i="22"/>
  <c r="J2123" i="22"/>
  <c r="J2124" i="22"/>
  <c r="J2125" i="22"/>
  <c r="J2126" i="22"/>
  <c r="J2127" i="22"/>
  <c r="J2128" i="22"/>
  <c r="J2129" i="22"/>
  <c r="J2130" i="22"/>
  <c r="J2131" i="22"/>
  <c r="J2132" i="22"/>
  <c r="J2133" i="22"/>
  <c r="J2134" i="22"/>
  <c r="J2135" i="22"/>
  <c r="J2136" i="22"/>
  <c r="J2137" i="22"/>
  <c r="J2138" i="22"/>
  <c r="J2139" i="22"/>
  <c r="J2140" i="22"/>
  <c r="J2141" i="22"/>
  <c r="J2142" i="22"/>
  <c r="J2143" i="22"/>
  <c r="J2144" i="22"/>
  <c r="J2145" i="22"/>
  <c r="J2146" i="22"/>
  <c r="J2147" i="22"/>
  <c r="J2148" i="22"/>
  <c r="J2149" i="22"/>
  <c r="J2150" i="22"/>
  <c r="J2151" i="22"/>
  <c r="J2152" i="22"/>
  <c r="J2153" i="22"/>
  <c r="J2154" i="22"/>
  <c r="J2155" i="22"/>
  <c r="J2156" i="22"/>
  <c r="J2157" i="22"/>
  <c r="J2158" i="22"/>
  <c r="J2159" i="22"/>
  <c r="J2160" i="22"/>
  <c r="J2161" i="22"/>
  <c r="J2162" i="22"/>
  <c r="J2163" i="22"/>
  <c r="J2164" i="22"/>
  <c r="J2165" i="22"/>
  <c r="J2166" i="22"/>
  <c r="J2167" i="22"/>
  <c r="J2168" i="22"/>
  <c r="J2169" i="22"/>
  <c r="J2170" i="22"/>
  <c r="J2171" i="22"/>
  <c r="J2172" i="22"/>
  <c r="J2173" i="22"/>
  <c r="J2174" i="22"/>
  <c r="J2175" i="22"/>
  <c r="J2176" i="22"/>
  <c r="J2177" i="22"/>
  <c r="J2178" i="22"/>
  <c r="J2179" i="22"/>
  <c r="J2180" i="22"/>
  <c r="J2181" i="22"/>
  <c r="J2182" i="22"/>
  <c r="J2183" i="22"/>
  <c r="J2184" i="22"/>
  <c r="J2185" i="22"/>
  <c r="J2186" i="22"/>
  <c r="J2187" i="22"/>
  <c r="J2188" i="22"/>
  <c r="J2189" i="22"/>
  <c r="J2190" i="22"/>
  <c r="J2191" i="22"/>
  <c r="J2192" i="22"/>
  <c r="J2193" i="22"/>
  <c r="J2194" i="22"/>
  <c r="J2195" i="22"/>
  <c r="J2196" i="22"/>
  <c r="J2197" i="22"/>
  <c r="J2198" i="22"/>
  <c r="J2199" i="22"/>
  <c r="J2200" i="22"/>
  <c r="J2201" i="22"/>
  <c r="J2202" i="22"/>
  <c r="J2203" i="22"/>
  <c r="J2204" i="22"/>
  <c r="J2205" i="22"/>
  <c r="J2206" i="22"/>
  <c r="J2207" i="22"/>
  <c r="J2208" i="22"/>
  <c r="J2209" i="22"/>
  <c r="J2210" i="22"/>
  <c r="J2211" i="22"/>
  <c r="J2212" i="22"/>
  <c r="J2213" i="22"/>
  <c r="J2214" i="22"/>
  <c r="J2215" i="22"/>
  <c r="J2216" i="22"/>
  <c r="J2217" i="22"/>
  <c r="J2218" i="22"/>
  <c r="J2219" i="22"/>
  <c r="J2220" i="22"/>
  <c r="J2221" i="22"/>
  <c r="J2222" i="22"/>
  <c r="J2223" i="22"/>
  <c r="J2224" i="22"/>
  <c r="J2225" i="22"/>
  <c r="J2226" i="22"/>
  <c r="J2227" i="22"/>
  <c r="J2228" i="22"/>
  <c r="J2229" i="22"/>
  <c r="J2230" i="22"/>
  <c r="J2231" i="22"/>
  <c r="J2232" i="22"/>
  <c r="J2233" i="22"/>
  <c r="J2234" i="22"/>
  <c r="J2235" i="22"/>
  <c r="J2236" i="22"/>
  <c r="J2237" i="22"/>
  <c r="J2238" i="22"/>
  <c r="J2239" i="22"/>
  <c r="J2240" i="22"/>
  <c r="J2241" i="22"/>
  <c r="J2242" i="22"/>
  <c r="J2243" i="22"/>
  <c r="J2244" i="22"/>
  <c r="J2245" i="22"/>
  <c r="J2246" i="22"/>
  <c r="J2247" i="22"/>
  <c r="J2248" i="22"/>
  <c r="J2249" i="22"/>
  <c r="J2250" i="22"/>
  <c r="J2251" i="22"/>
  <c r="J2252" i="22"/>
  <c r="J2253" i="22"/>
  <c r="J2254" i="22"/>
  <c r="J2255" i="22"/>
  <c r="J2256" i="22"/>
  <c r="J2257" i="22"/>
  <c r="J2258" i="22"/>
  <c r="J2259" i="22"/>
  <c r="J2260" i="22"/>
  <c r="J2261" i="22"/>
  <c r="J2262" i="22"/>
  <c r="J2263" i="22"/>
  <c r="J2264" i="22"/>
  <c r="J2265" i="22"/>
  <c r="J2266" i="22"/>
  <c r="J2267" i="22"/>
  <c r="J2268" i="22"/>
  <c r="J2269" i="22"/>
  <c r="J2270" i="22"/>
  <c r="J2271" i="22"/>
  <c r="J2272" i="22"/>
  <c r="J2273" i="22"/>
  <c r="J2274" i="22"/>
  <c r="J2275" i="22"/>
  <c r="J2276" i="22"/>
  <c r="J2277" i="22"/>
  <c r="J2278" i="22"/>
  <c r="J2279" i="22"/>
  <c r="J2280" i="22"/>
  <c r="J2281" i="22"/>
  <c r="J2282" i="22"/>
  <c r="J2283" i="22"/>
  <c r="J2284" i="22"/>
  <c r="J2285" i="22"/>
  <c r="J2286" i="22"/>
  <c r="J2287" i="22"/>
  <c r="J2288" i="22"/>
  <c r="J2289" i="22"/>
  <c r="J2290" i="22"/>
  <c r="J2291" i="22"/>
  <c r="J2292" i="22"/>
  <c r="J2293" i="22"/>
  <c r="J2294" i="22"/>
  <c r="J2295" i="22"/>
  <c r="J2296" i="22"/>
  <c r="J2297" i="22"/>
  <c r="J2298" i="22"/>
  <c r="J2299" i="22"/>
  <c r="J2300" i="22"/>
  <c r="J2301" i="22"/>
  <c r="J2302" i="22"/>
  <c r="J2303" i="22"/>
  <c r="J2304" i="22"/>
  <c r="J2305" i="22"/>
  <c r="J2306" i="22"/>
  <c r="J2307" i="22"/>
  <c r="J2308" i="22"/>
  <c r="J2309" i="22"/>
  <c r="J2310" i="22"/>
  <c r="J2311" i="22"/>
  <c r="J2312" i="22"/>
  <c r="J2313" i="22"/>
  <c r="J2314" i="22"/>
  <c r="J2315" i="22"/>
  <c r="J2316" i="22"/>
  <c r="J2317" i="22"/>
  <c r="J2318" i="22"/>
  <c r="J2319" i="22"/>
  <c r="J2320" i="22"/>
  <c r="J2321" i="22"/>
  <c r="J2322" i="22"/>
  <c r="J2323" i="22"/>
  <c r="J2324" i="22"/>
  <c r="J2325" i="22"/>
  <c r="J2326" i="22"/>
  <c r="J2327" i="22"/>
  <c r="J2328" i="22"/>
  <c r="J2329" i="22"/>
  <c r="J2330" i="22"/>
  <c r="J2331" i="22"/>
  <c r="J2332" i="22"/>
  <c r="J2333" i="22"/>
  <c r="J2334" i="22"/>
  <c r="J2335" i="22"/>
  <c r="J2336" i="22"/>
  <c r="J2337" i="22"/>
  <c r="J2338" i="22"/>
  <c r="J2339" i="22"/>
  <c r="J2340" i="22"/>
  <c r="J2341" i="22"/>
  <c r="J2342" i="22"/>
  <c r="J2343" i="22"/>
  <c r="J2344" i="22"/>
  <c r="J2345" i="22"/>
  <c r="J2346" i="22"/>
  <c r="J2347" i="22"/>
  <c r="J2348" i="22"/>
  <c r="J2349" i="22"/>
  <c r="J2350" i="22"/>
  <c r="J2351" i="22"/>
  <c r="J2352" i="22"/>
  <c r="J2353" i="22"/>
  <c r="J2354" i="22"/>
  <c r="J2355" i="22"/>
  <c r="J2356" i="22"/>
  <c r="J2357" i="22"/>
  <c r="J2358" i="22"/>
  <c r="J2359" i="22"/>
  <c r="J2360" i="22"/>
  <c r="J2361" i="22"/>
  <c r="J2362" i="22"/>
  <c r="J2363" i="22"/>
  <c r="J2364" i="22"/>
  <c r="J2365" i="22"/>
  <c r="J2366" i="22"/>
  <c r="J2367" i="22"/>
  <c r="J2368" i="22"/>
  <c r="J2369" i="22"/>
  <c r="J2370" i="22"/>
  <c r="J2371" i="22"/>
  <c r="J2372" i="22"/>
  <c r="J2373" i="22"/>
  <c r="J2374" i="22"/>
  <c r="J2375" i="22"/>
  <c r="J2376" i="22"/>
  <c r="J2377" i="22"/>
  <c r="J2378" i="22"/>
  <c r="J2379" i="22"/>
  <c r="J2380" i="22"/>
  <c r="J2381" i="22"/>
  <c r="J2382" i="22"/>
  <c r="J2383" i="22"/>
  <c r="J2384" i="22"/>
  <c r="J2385" i="22"/>
  <c r="J2386" i="22"/>
  <c r="J2387" i="22"/>
  <c r="J2388" i="22"/>
  <c r="J2389" i="22"/>
  <c r="J2390" i="22"/>
  <c r="J2391" i="22"/>
  <c r="J2392" i="22"/>
  <c r="J2393" i="22"/>
  <c r="J2394" i="22"/>
  <c r="J2395" i="22"/>
  <c r="J2396" i="22"/>
  <c r="J2397" i="22"/>
  <c r="J2398" i="22"/>
  <c r="J2399" i="22"/>
  <c r="J2400" i="22"/>
  <c r="J2401" i="22"/>
  <c r="J2402" i="22"/>
  <c r="J2403" i="22"/>
  <c r="J2404" i="22"/>
  <c r="J2405" i="22"/>
  <c r="J2406" i="22"/>
  <c r="J2407" i="22"/>
  <c r="J2408" i="22"/>
  <c r="J2409" i="22"/>
  <c r="J2410" i="22"/>
  <c r="J2411" i="22"/>
  <c r="J2412" i="22"/>
  <c r="J2413" i="22"/>
  <c r="J2414" i="22"/>
  <c r="J2415" i="22"/>
  <c r="J2416" i="22"/>
  <c r="J2417" i="22"/>
  <c r="J2418" i="22"/>
  <c r="J2419" i="22"/>
  <c r="J2420" i="22"/>
  <c r="J2421" i="22"/>
  <c r="J2422" i="22"/>
  <c r="J2423" i="22"/>
  <c r="J2424" i="22"/>
  <c r="J2425" i="22"/>
  <c r="J2426" i="22"/>
  <c r="J2427" i="22"/>
  <c r="J2428" i="22"/>
  <c r="J2429" i="22"/>
  <c r="J2430" i="22"/>
  <c r="J2431" i="22"/>
  <c r="J2432" i="22"/>
  <c r="J2433" i="22"/>
  <c r="J2434" i="22"/>
  <c r="J2435" i="22"/>
  <c r="J2436" i="22"/>
  <c r="J2437" i="22"/>
  <c r="J2438" i="22"/>
  <c r="J2439" i="22"/>
  <c r="J2440" i="22"/>
  <c r="J2441" i="22"/>
  <c r="J2442" i="22"/>
  <c r="J2443" i="22"/>
  <c r="J2444" i="22"/>
  <c r="J2445" i="22"/>
  <c r="J2446" i="22"/>
  <c r="J2447" i="22"/>
  <c r="J2448" i="22"/>
  <c r="J2449" i="22"/>
  <c r="J2450" i="22"/>
  <c r="J2451" i="22"/>
  <c r="J2452" i="22"/>
  <c r="J2453" i="22"/>
  <c r="J2454" i="22"/>
  <c r="J2455" i="22"/>
  <c r="J2456" i="22"/>
  <c r="J2457" i="22"/>
  <c r="J2458" i="22"/>
  <c r="J2459" i="22"/>
  <c r="J2460" i="22"/>
  <c r="J2461" i="22"/>
  <c r="J2462" i="22"/>
  <c r="J2463" i="22"/>
  <c r="J2464" i="22"/>
  <c r="J2465" i="22"/>
  <c r="J2466" i="22"/>
  <c r="J2467" i="22"/>
  <c r="J2468" i="22"/>
  <c r="J2469" i="22"/>
  <c r="J2470" i="22"/>
  <c r="J2471" i="22"/>
  <c r="J2472" i="22"/>
  <c r="J2473" i="22"/>
  <c r="J2474" i="22"/>
  <c r="J2475" i="22"/>
  <c r="J2476" i="22"/>
  <c r="J2477" i="22"/>
  <c r="J2478" i="22"/>
  <c r="J2479" i="22"/>
  <c r="J2480" i="22"/>
  <c r="J2481" i="22"/>
  <c r="J2482" i="22"/>
  <c r="J2483" i="22"/>
  <c r="J2484" i="22"/>
  <c r="J2485" i="22"/>
  <c r="J2486" i="22"/>
  <c r="J2487" i="22"/>
  <c r="J2488" i="22"/>
  <c r="J2489" i="22"/>
  <c r="J2490" i="22"/>
  <c r="J2491" i="22"/>
  <c r="J2492" i="22"/>
  <c r="J2493" i="22"/>
  <c r="J2494" i="22"/>
  <c r="J2495" i="22"/>
  <c r="J2496" i="22"/>
  <c r="J2497" i="22"/>
  <c r="J2498" i="22"/>
  <c r="J2499" i="22"/>
  <c r="J2500" i="22"/>
  <c r="J2501" i="22"/>
  <c r="J2502" i="22"/>
  <c r="J2503" i="22"/>
  <c r="J2504" i="22"/>
  <c r="J2505" i="22"/>
  <c r="J2506" i="22"/>
  <c r="J2507" i="22"/>
  <c r="J2508" i="22"/>
  <c r="J2509" i="22"/>
  <c r="J2510" i="22"/>
  <c r="J2511" i="22"/>
  <c r="J2512" i="22"/>
  <c r="J2513" i="22"/>
  <c r="J2514" i="22"/>
  <c r="J2515" i="22"/>
  <c r="J2516" i="22"/>
  <c r="J2517" i="22"/>
  <c r="J2518" i="22"/>
  <c r="J2519" i="22"/>
  <c r="J2520" i="22"/>
  <c r="J2521" i="22"/>
  <c r="J2522" i="22"/>
  <c r="J2523" i="22"/>
  <c r="J2524" i="22"/>
  <c r="J2525" i="22"/>
  <c r="J2526" i="22"/>
  <c r="J2527" i="22"/>
  <c r="J2528" i="22"/>
  <c r="J2529" i="22"/>
  <c r="J2530" i="22"/>
  <c r="J2531" i="22"/>
  <c r="J2532" i="22"/>
  <c r="J2533" i="22"/>
  <c r="J2534" i="22"/>
  <c r="J2535" i="22"/>
  <c r="J2536" i="22"/>
  <c r="J2537" i="22"/>
  <c r="J2538" i="22"/>
  <c r="J2539" i="22"/>
  <c r="J2540" i="22"/>
  <c r="J2541" i="22"/>
  <c r="J2542" i="22"/>
  <c r="J2543" i="22"/>
  <c r="J2544" i="22"/>
  <c r="J2545" i="22"/>
  <c r="J2546" i="22"/>
  <c r="J2547" i="22"/>
  <c r="J2548" i="22"/>
  <c r="J2549" i="22"/>
  <c r="J2550" i="22"/>
  <c r="J2551" i="22"/>
  <c r="J2552" i="22"/>
  <c r="J2553" i="22"/>
  <c r="J2554" i="22"/>
  <c r="J2555" i="22"/>
  <c r="J2556" i="22"/>
  <c r="J2557" i="22"/>
  <c r="J2558" i="22"/>
  <c r="J2559" i="22"/>
  <c r="J2560" i="22"/>
  <c r="J2561" i="22"/>
  <c r="J2562" i="22"/>
  <c r="J2563" i="22"/>
  <c r="J2564" i="22"/>
  <c r="J2565" i="22"/>
  <c r="J2566" i="22"/>
  <c r="J2567" i="22"/>
  <c r="J2568" i="22"/>
  <c r="J2569" i="22"/>
  <c r="J2570" i="22"/>
  <c r="J2571" i="22"/>
  <c r="J2572" i="22"/>
  <c r="J2573" i="22"/>
  <c r="J2574" i="22"/>
  <c r="J2575" i="22"/>
  <c r="J2576" i="22"/>
  <c r="J2577" i="22"/>
  <c r="J2578" i="22"/>
  <c r="J2579" i="22"/>
  <c r="J2580" i="22"/>
  <c r="J2581" i="22"/>
  <c r="J2582" i="22"/>
  <c r="J2583" i="22"/>
  <c r="J2584" i="22"/>
  <c r="J2585" i="22"/>
  <c r="J2586" i="22"/>
  <c r="J2587" i="22"/>
  <c r="J2588" i="22"/>
  <c r="J2589" i="22"/>
  <c r="J2590" i="22"/>
  <c r="J2591" i="22"/>
  <c r="J2592" i="22"/>
  <c r="J2593" i="22"/>
  <c r="J2594" i="22"/>
  <c r="J2595" i="22"/>
  <c r="J2596" i="22"/>
  <c r="J2597" i="22"/>
  <c r="J2598" i="22"/>
  <c r="J2599" i="22"/>
  <c r="J2600" i="22"/>
  <c r="J2601" i="22"/>
  <c r="J2602" i="22"/>
  <c r="J2603" i="22"/>
  <c r="J2604" i="22"/>
  <c r="J2605" i="22"/>
  <c r="J2606" i="22"/>
  <c r="J2607" i="22"/>
  <c r="J2608" i="22"/>
  <c r="J2609" i="22"/>
  <c r="J2610" i="22"/>
  <c r="J2611" i="22"/>
  <c r="J2612" i="22"/>
  <c r="J2613" i="22"/>
  <c r="J2614" i="22"/>
  <c r="J2615" i="22"/>
  <c r="J2616" i="22"/>
  <c r="J2617" i="22"/>
  <c r="J2618" i="22"/>
  <c r="J2619" i="22"/>
  <c r="J2620" i="22"/>
  <c r="J2621" i="22"/>
  <c r="J2622" i="22"/>
  <c r="J2623" i="22"/>
  <c r="J2624" i="22"/>
  <c r="J2625" i="22"/>
  <c r="J2626" i="22"/>
  <c r="J2627" i="22"/>
  <c r="J2628" i="22"/>
  <c r="J2629" i="22"/>
  <c r="J2630" i="22"/>
  <c r="J2631" i="22"/>
  <c r="J2632" i="22"/>
  <c r="J2633" i="22"/>
  <c r="J2634" i="22"/>
  <c r="J2635" i="22"/>
  <c r="J2636" i="22"/>
  <c r="J2637" i="22"/>
  <c r="J2638" i="22"/>
  <c r="J2639" i="22"/>
  <c r="J2640" i="22"/>
  <c r="J2641" i="22"/>
  <c r="J2642" i="22"/>
  <c r="J2643" i="22"/>
  <c r="J2644" i="22"/>
  <c r="J2645" i="22"/>
  <c r="J2646" i="22"/>
  <c r="J2647" i="22"/>
  <c r="J2648" i="22"/>
  <c r="J2649" i="22"/>
  <c r="J2650" i="22"/>
  <c r="J2651" i="22"/>
  <c r="J2652" i="22"/>
  <c r="J2653" i="22"/>
  <c r="J2654" i="22"/>
  <c r="J2655" i="22"/>
  <c r="J2656" i="22"/>
  <c r="J2657" i="22"/>
  <c r="J2658" i="22"/>
  <c r="J2659" i="22"/>
  <c r="J2660" i="22"/>
  <c r="J2661" i="22"/>
  <c r="J2662" i="22"/>
  <c r="J2663" i="22"/>
  <c r="J2664" i="22"/>
  <c r="J2665" i="22"/>
  <c r="J2666" i="22"/>
  <c r="J2667" i="22"/>
  <c r="J2668" i="22"/>
  <c r="J2669" i="22"/>
  <c r="J2670" i="22"/>
  <c r="J2671" i="22"/>
  <c r="J2672" i="22"/>
  <c r="J2673" i="22"/>
  <c r="J2674" i="22"/>
  <c r="J2675" i="22"/>
  <c r="J2676" i="22"/>
  <c r="J2677" i="22"/>
  <c r="J2678" i="22"/>
  <c r="J2679" i="22"/>
  <c r="J2680" i="22"/>
  <c r="J2681" i="22"/>
  <c r="J2682" i="22"/>
  <c r="J2683" i="22"/>
  <c r="J2684" i="22"/>
  <c r="J2685" i="22"/>
  <c r="J2686" i="22"/>
  <c r="J2687" i="22"/>
  <c r="J2688" i="22"/>
  <c r="J2689" i="22"/>
  <c r="J2690" i="22"/>
  <c r="J2691" i="22"/>
  <c r="J2692" i="22"/>
  <c r="J2693" i="22"/>
  <c r="J2694" i="22"/>
  <c r="J2695" i="22"/>
  <c r="J2696" i="22"/>
  <c r="J2697" i="22"/>
  <c r="J2698" i="22"/>
  <c r="J2699" i="22"/>
  <c r="J2700" i="22"/>
  <c r="J2701" i="22"/>
  <c r="J2702" i="22"/>
  <c r="J2703" i="22"/>
  <c r="J2704" i="22"/>
  <c r="J2705" i="22"/>
  <c r="J2706" i="22"/>
  <c r="J2707" i="22"/>
  <c r="J2708" i="22"/>
  <c r="J2709" i="22"/>
  <c r="J2710" i="22"/>
  <c r="J2711" i="22"/>
  <c r="J2712" i="22"/>
  <c r="J2713" i="22"/>
  <c r="J2714" i="22"/>
  <c r="J2715" i="22"/>
  <c r="J2716" i="22"/>
  <c r="J2717" i="22"/>
  <c r="J2718" i="22"/>
  <c r="J2719" i="22"/>
  <c r="J2720" i="22"/>
  <c r="J2721" i="22"/>
  <c r="J2722" i="22"/>
  <c r="J2723" i="22"/>
  <c r="J2724" i="22"/>
  <c r="J2725" i="22"/>
  <c r="J2726" i="22"/>
  <c r="J2727" i="22"/>
  <c r="J2728" i="22"/>
  <c r="J2729" i="22"/>
  <c r="J2730" i="22"/>
  <c r="J2731" i="22"/>
  <c r="J2732" i="22"/>
  <c r="J2733" i="22"/>
  <c r="J2734" i="22"/>
  <c r="J2735" i="22"/>
  <c r="J2736" i="22"/>
  <c r="J2737" i="22"/>
  <c r="J2738" i="22"/>
  <c r="J2739" i="22"/>
  <c r="J2740" i="22"/>
  <c r="J2741" i="22"/>
  <c r="J2742" i="22"/>
  <c r="J2743" i="22"/>
  <c r="J2744" i="22"/>
  <c r="J2745" i="22"/>
  <c r="J2746" i="22"/>
  <c r="J2747" i="22"/>
  <c r="J2748" i="22"/>
  <c r="J2749" i="22"/>
  <c r="J2750" i="22"/>
  <c r="J2751" i="22"/>
  <c r="J2752" i="22"/>
  <c r="J2753" i="22"/>
  <c r="J2754" i="22"/>
  <c r="J2755" i="22"/>
  <c r="J2756" i="22"/>
  <c r="J2757" i="22"/>
  <c r="J2758" i="22"/>
  <c r="J2759" i="22"/>
  <c r="J2760" i="22"/>
  <c r="J2761" i="22"/>
  <c r="J2762" i="22"/>
  <c r="J2763" i="22"/>
  <c r="J2764" i="22"/>
  <c r="J2765" i="22"/>
  <c r="J2766" i="22"/>
  <c r="J2767" i="22"/>
  <c r="J2768" i="22"/>
  <c r="J2769" i="22"/>
  <c r="J2770" i="22"/>
  <c r="J2771" i="22"/>
  <c r="J2772" i="22"/>
  <c r="J2773" i="22"/>
  <c r="J2774" i="22"/>
  <c r="J2775" i="22"/>
  <c r="J2776" i="22"/>
  <c r="J2777" i="22"/>
  <c r="J2778" i="22"/>
  <c r="J2779" i="22"/>
  <c r="J2780" i="22"/>
  <c r="J2781" i="22"/>
  <c r="J2782" i="22"/>
  <c r="J2783" i="22"/>
  <c r="J2784" i="22"/>
  <c r="J2785" i="22"/>
  <c r="J2786" i="22"/>
  <c r="J2787" i="22"/>
  <c r="J2788" i="22"/>
  <c r="J2789" i="22"/>
  <c r="J2790" i="22"/>
  <c r="J2791" i="22"/>
  <c r="J2792" i="22"/>
  <c r="J2793" i="22"/>
  <c r="J2794" i="22"/>
  <c r="J2795" i="22"/>
  <c r="J2796" i="22"/>
  <c r="J2797" i="22"/>
  <c r="J2798" i="22"/>
  <c r="J2799" i="22"/>
  <c r="J2800" i="22"/>
  <c r="J2801" i="22"/>
  <c r="J2802" i="22"/>
  <c r="J2803" i="22"/>
  <c r="J2804" i="22"/>
  <c r="J2805" i="22"/>
  <c r="J2806" i="22"/>
  <c r="J2807" i="22"/>
  <c r="J2808" i="22"/>
  <c r="J2809" i="22"/>
  <c r="J2810" i="22"/>
  <c r="J2811" i="22"/>
  <c r="J2812" i="22"/>
  <c r="J2813" i="22"/>
  <c r="J2814" i="22"/>
  <c r="J2815" i="22"/>
  <c r="J2816" i="22"/>
  <c r="J2817" i="22"/>
  <c r="J2818" i="22"/>
  <c r="J2819" i="22"/>
  <c r="J2820" i="22"/>
  <c r="J2821" i="22"/>
  <c r="J2822" i="22"/>
  <c r="J2823" i="22"/>
  <c r="J2824" i="22"/>
  <c r="J2825" i="22"/>
  <c r="J2826" i="22"/>
  <c r="J2827" i="22"/>
  <c r="J2828" i="22"/>
  <c r="J2829" i="22"/>
  <c r="J2830" i="22"/>
  <c r="J2831" i="22"/>
  <c r="J2832" i="22"/>
  <c r="J2833" i="22"/>
  <c r="J2834" i="22"/>
  <c r="J2835" i="22"/>
  <c r="J2836" i="22"/>
  <c r="J2837" i="22"/>
  <c r="J2838" i="22"/>
  <c r="J2839" i="22"/>
  <c r="J2840" i="22"/>
  <c r="J2841" i="22"/>
  <c r="J2842" i="22"/>
  <c r="J2843" i="22"/>
  <c r="J2844" i="22"/>
  <c r="J2845" i="22"/>
  <c r="J2846" i="22"/>
  <c r="J2847" i="22"/>
  <c r="J2848" i="22"/>
  <c r="J2849" i="22"/>
  <c r="J2850" i="22"/>
  <c r="J2851" i="22"/>
  <c r="J2852" i="22"/>
  <c r="J2853" i="22"/>
  <c r="J2854" i="22"/>
  <c r="J2855" i="22"/>
  <c r="J2856" i="22"/>
  <c r="J2857" i="22"/>
  <c r="J2858" i="22"/>
  <c r="J2859" i="22"/>
  <c r="J2860" i="22"/>
  <c r="J2861" i="22"/>
  <c r="J2862" i="22"/>
  <c r="J2863" i="22"/>
  <c r="J2864" i="22"/>
  <c r="J2865" i="22"/>
  <c r="J2866" i="22"/>
  <c r="J2867" i="22"/>
  <c r="J2868" i="22"/>
  <c r="J2869" i="22"/>
  <c r="J2870" i="22"/>
  <c r="J2871" i="22"/>
  <c r="J2872" i="22"/>
  <c r="J2873" i="22"/>
  <c r="J2874" i="22"/>
  <c r="J2875" i="22"/>
  <c r="J2876" i="22"/>
  <c r="J2877" i="22"/>
  <c r="J2878" i="22"/>
  <c r="J2879" i="22"/>
  <c r="J2880" i="22"/>
  <c r="J2881" i="22"/>
  <c r="J2882" i="22"/>
  <c r="J2883" i="22"/>
  <c r="J2884" i="22"/>
  <c r="J2885" i="22"/>
  <c r="J2886" i="22"/>
  <c r="J2887" i="22"/>
  <c r="J2888" i="22"/>
  <c r="J2889" i="22"/>
  <c r="J2890" i="22"/>
  <c r="J2891" i="22"/>
  <c r="J2892" i="22"/>
  <c r="J2893" i="22"/>
  <c r="J2894" i="22"/>
  <c r="J2895" i="22"/>
  <c r="J2896" i="22"/>
  <c r="J2897" i="22"/>
  <c r="J2898" i="22"/>
  <c r="J2899" i="22"/>
  <c r="J2900" i="22"/>
  <c r="J2901" i="22"/>
  <c r="J2902" i="22"/>
  <c r="J2903" i="22"/>
  <c r="J2904" i="22"/>
  <c r="J2905" i="22"/>
  <c r="J2906" i="22"/>
  <c r="J2907" i="22"/>
  <c r="J2908" i="22"/>
  <c r="J2909" i="22"/>
  <c r="J2910" i="22"/>
  <c r="J2911" i="22"/>
  <c r="J2912" i="22"/>
  <c r="J2913" i="22"/>
  <c r="J2914" i="22"/>
  <c r="J2915" i="22"/>
  <c r="J2916" i="22"/>
  <c r="J2917" i="22"/>
  <c r="J2918" i="22"/>
  <c r="J2919" i="22"/>
  <c r="J2920" i="22"/>
  <c r="J2921" i="22"/>
  <c r="J2922" i="22"/>
  <c r="J2923" i="22"/>
  <c r="J2924" i="22"/>
  <c r="J2925" i="22"/>
  <c r="J2926" i="22"/>
  <c r="J2927" i="22"/>
  <c r="J2928" i="22"/>
  <c r="J2929" i="22"/>
  <c r="J2930" i="22"/>
  <c r="J2931" i="22"/>
  <c r="J2932" i="22"/>
  <c r="J2933" i="22"/>
  <c r="J2934" i="22"/>
  <c r="J2935" i="22"/>
  <c r="J2936" i="22"/>
  <c r="J2937" i="22"/>
  <c r="J2938" i="22"/>
  <c r="J2939" i="22"/>
  <c r="J2940" i="22"/>
  <c r="J2941" i="22"/>
  <c r="J2942" i="22"/>
  <c r="J2943" i="22"/>
  <c r="J2944" i="22"/>
  <c r="J2945" i="22"/>
  <c r="J2946" i="22"/>
  <c r="J2947" i="22"/>
  <c r="J2948" i="22"/>
  <c r="J2949" i="22"/>
  <c r="J2950" i="22"/>
  <c r="J2951" i="22"/>
  <c r="J2952" i="22"/>
  <c r="J2953" i="22"/>
  <c r="J2954" i="22"/>
  <c r="J2955" i="22"/>
  <c r="J2956" i="22"/>
  <c r="J2957" i="22"/>
  <c r="J2958" i="22"/>
  <c r="J2959" i="22"/>
  <c r="J2960" i="22"/>
  <c r="J2961" i="22"/>
  <c r="J2962" i="22"/>
  <c r="J2963" i="22"/>
  <c r="J2964" i="22"/>
  <c r="J2965" i="22"/>
  <c r="J2966" i="22"/>
  <c r="J2967" i="22"/>
  <c r="J2968" i="22"/>
  <c r="J2969" i="22"/>
  <c r="J2970" i="22"/>
  <c r="J2971" i="22"/>
  <c r="J2972" i="22"/>
  <c r="J2973" i="22"/>
  <c r="J2974" i="22"/>
  <c r="J2975" i="22"/>
  <c r="J2976" i="22"/>
  <c r="J2977" i="22"/>
  <c r="J2978" i="22"/>
  <c r="J2979" i="22"/>
  <c r="J2980" i="22"/>
  <c r="J2981" i="22"/>
  <c r="J2982" i="22"/>
  <c r="J2983" i="22"/>
  <c r="J2984" i="22"/>
  <c r="J2985" i="22"/>
  <c r="J2986" i="22"/>
  <c r="J2987" i="22"/>
  <c r="J2988" i="22"/>
  <c r="J2989" i="22"/>
  <c r="J2990" i="22"/>
  <c r="J2991" i="22"/>
  <c r="J2992" i="22"/>
  <c r="J2993" i="22"/>
  <c r="J2994" i="22"/>
  <c r="J2995" i="22"/>
  <c r="J2996" i="22"/>
  <c r="J2997" i="22"/>
  <c r="J2998" i="22"/>
  <c r="J2999" i="22"/>
  <c r="J3000" i="22"/>
  <c r="J3001" i="22"/>
  <c r="J3002" i="22"/>
  <c r="J3003" i="22"/>
  <c r="J3004" i="22"/>
  <c r="J3005" i="22"/>
  <c r="J3006" i="22"/>
  <c r="J3007" i="22"/>
  <c r="J3008" i="22"/>
  <c r="J3009" i="22"/>
  <c r="J3010" i="22"/>
  <c r="J3011" i="22"/>
  <c r="J3012" i="22"/>
  <c r="J3013" i="22"/>
  <c r="J3014" i="22"/>
  <c r="J3015" i="22"/>
  <c r="J3016" i="22"/>
  <c r="J3017" i="22"/>
  <c r="J3018" i="22"/>
  <c r="J3019" i="22"/>
  <c r="J3020" i="22"/>
  <c r="J3021" i="22"/>
  <c r="J3022" i="22"/>
  <c r="J3023" i="22"/>
  <c r="J3024" i="22"/>
  <c r="J3025" i="22"/>
  <c r="J3026" i="22"/>
  <c r="J3027" i="22"/>
  <c r="J3028" i="22"/>
  <c r="J3029" i="22"/>
  <c r="J3030" i="22"/>
  <c r="J3031" i="22"/>
  <c r="J3032" i="22"/>
  <c r="J3033" i="22"/>
  <c r="J3034" i="22"/>
  <c r="J3035" i="22"/>
  <c r="J3036" i="22"/>
  <c r="J3037" i="22"/>
  <c r="J3038" i="22"/>
  <c r="J3039" i="22"/>
  <c r="J3040" i="22"/>
  <c r="J3041" i="22"/>
  <c r="J3042" i="22"/>
  <c r="J3043" i="22"/>
  <c r="J3044" i="22"/>
  <c r="J3045" i="22"/>
  <c r="J3046" i="22"/>
  <c r="J3047" i="22"/>
  <c r="J3048" i="22"/>
  <c r="J3049" i="22"/>
  <c r="J3050" i="22"/>
  <c r="J3051" i="22"/>
  <c r="J3052" i="22"/>
  <c r="J3053" i="22"/>
  <c r="J3054" i="22"/>
  <c r="J3055" i="22"/>
  <c r="J3056" i="22"/>
  <c r="J3057" i="22"/>
  <c r="J3058" i="22"/>
  <c r="J3059" i="22"/>
  <c r="J3060" i="22"/>
  <c r="J3061" i="22"/>
  <c r="J3062" i="22"/>
  <c r="J3063" i="22"/>
  <c r="J3064" i="22"/>
  <c r="J3065" i="22"/>
  <c r="J3066" i="22"/>
  <c r="J3067" i="22"/>
  <c r="J3068" i="22"/>
  <c r="J3069" i="22"/>
  <c r="J3070" i="22"/>
  <c r="J3071" i="22"/>
  <c r="J3072" i="22"/>
  <c r="J3073" i="22"/>
  <c r="J3074" i="22"/>
  <c r="J3075" i="22"/>
  <c r="J3076" i="22"/>
  <c r="J3077" i="22"/>
  <c r="J3078" i="22"/>
  <c r="J3079" i="22"/>
  <c r="J3080" i="22"/>
  <c r="J3081" i="22"/>
  <c r="J3082" i="22"/>
  <c r="J3083" i="22"/>
  <c r="J3084" i="22"/>
  <c r="J3085" i="22"/>
  <c r="J3086" i="22"/>
  <c r="J3087" i="22"/>
  <c r="J3088" i="22"/>
  <c r="J3089" i="22"/>
  <c r="J3090" i="22"/>
  <c r="J3091" i="22"/>
  <c r="J3092" i="22"/>
  <c r="J3093" i="22"/>
  <c r="J3094" i="22"/>
  <c r="J3095" i="22"/>
  <c r="J3096" i="22"/>
  <c r="J3097" i="22"/>
  <c r="J3098" i="22"/>
  <c r="J3099" i="22"/>
  <c r="J3100" i="22"/>
  <c r="J3101" i="22"/>
  <c r="J3102" i="22"/>
  <c r="J3103" i="22"/>
  <c r="J3104" i="22"/>
  <c r="J3105" i="22"/>
  <c r="J3106" i="22"/>
  <c r="J3107" i="22"/>
  <c r="J3108" i="22"/>
  <c r="J3109" i="22"/>
  <c r="J3110" i="22"/>
  <c r="J3111" i="22"/>
  <c r="J3112" i="22"/>
  <c r="J3113" i="22"/>
  <c r="J3114" i="22"/>
  <c r="J3115" i="22"/>
  <c r="J3116" i="22"/>
  <c r="J3117" i="22"/>
  <c r="J3118" i="22"/>
  <c r="J3119" i="22"/>
  <c r="J3120" i="22"/>
  <c r="J3121" i="22"/>
  <c r="J3122" i="22"/>
  <c r="J3123" i="22"/>
  <c r="J3124" i="22"/>
  <c r="J3125" i="22"/>
  <c r="J3126" i="22"/>
  <c r="J3127" i="22"/>
  <c r="J3128" i="22"/>
  <c r="J3129" i="22"/>
  <c r="J3130" i="22"/>
  <c r="J3131" i="22"/>
  <c r="J3132" i="22"/>
  <c r="J3133" i="22"/>
  <c r="J3134" i="22"/>
  <c r="J3135" i="22"/>
  <c r="J3136" i="22"/>
  <c r="J3137" i="22"/>
  <c r="J3138" i="22"/>
  <c r="J3139" i="22"/>
  <c r="J3140" i="22"/>
  <c r="J3141" i="22"/>
  <c r="J3142" i="22"/>
  <c r="J3143" i="22"/>
  <c r="J3144" i="22"/>
  <c r="J3145" i="22"/>
  <c r="J3146" i="22"/>
  <c r="J3147" i="22"/>
  <c r="J3148" i="22"/>
  <c r="J3149" i="22"/>
  <c r="J3150" i="22"/>
  <c r="J3151" i="22"/>
  <c r="J3152" i="22"/>
  <c r="J3153" i="22"/>
  <c r="J3154" i="22"/>
  <c r="J3155" i="22"/>
  <c r="J3156" i="22"/>
  <c r="J3157" i="22"/>
  <c r="J3158" i="22"/>
  <c r="J3159" i="22"/>
  <c r="J3160" i="22"/>
  <c r="J3161" i="22"/>
  <c r="J3162" i="22"/>
  <c r="J3163" i="22"/>
  <c r="J3164" i="22"/>
  <c r="J3165" i="22"/>
  <c r="J3166" i="22"/>
  <c r="J3167" i="22"/>
  <c r="J3168" i="22"/>
  <c r="J3169" i="22"/>
  <c r="J3170" i="22"/>
  <c r="J3171" i="22"/>
  <c r="J3172" i="22"/>
  <c r="J3173" i="22"/>
  <c r="J3174" i="22"/>
  <c r="J3175" i="22"/>
  <c r="J3176" i="22"/>
  <c r="J3177" i="22"/>
  <c r="J3178" i="22"/>
  <c r="J3179" i="22"/>
  <c r="J3180" i="22"/>
  <c r="J3181" i="22"/>
  <c r="J3182" i="22"/>
  <c r="J3183" i="22"/>
  <c r="J3184" i="22"/>
  <c r="J3185" i="22"/>
  <c r="J3186" i="22"/>
  <c r="J3187" i="22"/>
  <c r="J3188" i="22"/>
  <c r="J3189" i="22"/>
  <c r="J3190" i="22"/>
  <c r="J3191" i="22"/>
  <c r="J3192" i="22"/>
  <c r="J3193" i="22"/>
  <c r="J3194" i="22"/>
  <c r="J3195" i="22"/>
  <c r="J3196" i="22"/>
  <c r="J3197" i="22"/>
  <c r="J3198" i="22"/>
  <c r="J3199" i="22"/>
  <c r="J3200" i="22"/>
  <c r="J3201" i="22"/>
  <c r="J3202" i="22"/>
  <c r="J3203" i="22"/>
  <c r="J3204" i="22"/>
  <c r="J3205" i="22"/>
  <c r="J3206" i="22"/>
  <c r="J3207" i="22"/>
  <c r="J3208" i="22"/>
  <c r="J3209" i="22"/>
  <c r="J3210" i="22"/>
  <c r="J3211" i="22"/>
  <c r="J3212" i="22"/>
  <c r="J3213" i="22"/>
  <c r="J3214" i="22"/>
  <c r="J3215" i="22"/>
  <c r="J3216" i="22"/>
  <c r="J3217" i="22"/>
  <c r="J3218" i="22"/>
  <c r="J3219" i="22"/>
  <c r="J3220" i="22"/>
  <c r="J3221" i="22"/>
  <c r="J3222" i="22"/>
  <c r="J3223" i="22"/>
  <c r="J3224" i="22"/>
  <c r="J3225" i="22"/>
  <c r="J3226" i="22"/>
  <c r="J3227" i="22"/>
  <c r="J3228" i="22"/>
  <c r="J3229" i="22"/>
  <c r="J3230" i="22"/>
  <c r="J3231" i="22"/>
  <c r="J3232" i="22"/>
  <c r="J3233" i="22"/>
  <c r="J3234" i="22"/>
  <c r="J3235" i="22"/>
  <c r="J3236" i="22"/>
  <c r="J3237" i="22"/>
  <c r="J3238" i="22"/>
  <c r="J3239" i="22"/>
  <c r="J3240" i="22"/>
  <c r="J3241" i="22"/>
  <c r="J3242" i="22"/>
  <c r="J3243" i="22"/>
  <c r="J3244" i="22"/>
  <c r="J3245" i="22"/>
  <c r="J3246" i="22"/>
  <c r="J3247" i="22"/>
  <c r="J3248" i="22"/>
  <c r="J3249" i="22"/>
  <c r="J3250" i="22"/>
  <c r="J3251" i="22"/>
  <c r="J3252" i="22"/>
  <c r="J3253" i="22"/>
  <c r="J3254" i="22"/>
  <c r="J3255" i="22"/>
  <c r="J3256" i="22"/>
  <c r="J3257" i="22"/>
  <c r="J3258" i="22"/>
  <c r="J3259" i="22"/>
  <c r="J3260" i="22"/>
  <c r="J3261" i="22"/>
  <c r="J3262" i="22"/>
  <c r="J3263" i="22"/>
  <c r="J3264" i="22"/>
  <c r="J3265" i="22"/>
  <c r="J3266" i="22"/>
  <c r="J3267" i="22"/>
  <c r="J3268" i="22"/>
  <c r="J3269" i="22"/>
  <c r="J3270" i="22"/>
  <c r="J3271" i="22"/>
  <c r="J3272" i="22"/>
  <c r="J3273" i="22"/>
  <c r="J3274" i="22"/>
  <c r="J3275" i="22"/>
  <c r="J3276" i="22"/>
  <c r="J3277" i="22"/>
  <c r="J3278" i="22"/>
  <c r="J3279" i="22"/>
  <c r="J3280" i="22"/>
  <c r="J3281" i="22"/>
  <c r="J3282" i="22"/>
  <c r="J3283" i="22"/>
  <c r="J3284" i="22"/>
  <c r="J3285" i="22"/>
  <c r="J3286" i="22"/>
  <c r="J3287" i="22"/>
  <c r="J3288" i="22"/>
  <c r="J3289" i="22"/>
  <c r="J3290" i="22"/>
  <c r="J3291" i="22"/>
  <c r="J3292" i="22"/>
  <c r="J3293" i="22"/>
  <c r="J3294" i="22"/>
  <c r="J3295" i="22"/>
  <c r="J3296" i="22"/>
  <c r="J3297" i="22"/>
  <c r="J3298" i="22"/>
  <c r="J3299" i="22"/>
  <c r="J3300" i="22"/>
  <c r="J3301" i="22"/>
  <c r="J3302" i="22"/>
  <c r="J3303" i="22"/>
  <c r="J3304" i="22"/>
  <c r="J3305" i="22"/>
  <c r="J3306" i="22"/>
  <c r="J3307" i="22"/>
  <c r="J3308" i="22"/>
  <c r="J3309" i="22"/>
  <c r="J3310" i="22"/>
  <c r="J3311" i="22"/>
  <c r="J3312" i="22"/>
  <c r="J3313" i="22"/>
  <c r="J3314" i="22"/>
  <c r="J3315" i="22"/>
  <c r="J3316" i="22"/>
  <c r="J3317" i="22"/>
  <c r="J3318" i="22"/>
  <c r="J3319" i="22"/>
  <c r="J3320" i="22"/>
  <c r="J3321" i="22"/>
  <c r="J3322" i="22"/>
  <c r="J3323" i="22"/>
  <c r="J3324" i="22"/>
  <c r="J3325" i="22"/>
  <c r="J3326" i="22"/>
  <c r="J3327" i="22"/>
  <c r="J3328" i="22"/>
  <c r="J3329" i="22"/>
  <c r="J3330" i="22"/>
  <c r="J3331" i="22"/>
  <c r="J3332" i="22"/>
  <c r="J3333" i="22"/>
  <c r="J3334" i="22"/>
  <c r="J3335" i="22"/>
  <c r="J3336" i="22"/>
  <c r="J3337" i="22"/>
  <c r="J3338" i="22"/>
  <c r="J3339" i="22"/>
  <c r="J3340" i="22"/>
  <c r="J3341" i="22"/>
  <c r="J3342" i="22"/>
  <c r="J3343" i="22"/>
  <c r="J3344" i="22"/>
  <c r="J3345" i="22"/>
  <c r="J3346" i="22"/>
  <c r="J3347" i="22"/>
  <c r="J3348" i="22"/>
  <c r="J3349" i="22"/>
  <c r="J3350" i="22"/>
  <c r="J3351" i="22"/>
  <c r="J3352" i="22"/>
  <c r="J3353" i="22"/>
  <c r="J3354" i="22"/>
  <c r="J3355" i="22"/>
  <c r="J3356" i="22"/>
  <c r="J3357" i="22"/>
  <c r="J3358" i="22"/>
  <c r="J3359" i="22"/>
  <c r="J3360" i="22"/>
  <c r="J3361" i="22"/>
  <c r="J3362" i="22"/>
  <c r="J3363" i="22"/>
  <c r="J3364" i="22"/>
  <c r="J3365" i="22"/>
  <c r="J3366" i="22"/>
  <c r="J3367" i="22"/>
  <c r="J3368" i="22"/>
  <c r="J3369" i="22"/>
  <c r="J3370" i="22"/>
  <c r="J3371" i="22"/>
  <c r="J3372" i="22"/>
  <c r="J3373" i="22"/>
  <c r="J3374" i="22"/>
  <c r="J3375" i="22"/>
  <c r="J3376" i="22"/>
  <c r="J3377" i="22"/>
  <c r="J3378" i="22"/>
  <c r="J3379" i="22"/>
  <c r="J3380" i="22"/>
  <c r="J3381" i="22"/>
  <c r="J3382" i="22"/>
  <c r="J3383" i="22"/>
  <c r="J3384" i="22"/>
  <c r="J3385" i="22"/>
  <c r="J3386" i="22"/>
  <c r="J3387" i="22"/>
  <c r="J3388" i="22"/>
  <c r="J3389" i="22"/>
  <c r="J3390" i="22"/>
  <c r="J3391" i="22"/>
  <c r="J3392" i="22"/>
  <c r="J3393" i="22"/>
  <c r="J3394" i="22"/>
  <c r="J3395" i="22"/>
  <c r="J3396" i="22"/>
  <c r="J3397" i="22"/>
  <c r="J3398" i="22"/>
  <c r="J3399" i="22"/>
  <c r="J3400" i="22"/>
  <c r="J3401" i="22"/>
  <c r="J3402" i="22"/>
  <c r="J3403" i="22"/>
  <c r="J3404" i="22"/>
  <c r="J3405" i="22"/>
  <c r="J3406" i="22"/>
  <c r="J3407" i="22"/>
  <c r="J3408" i="22"/>
  <c r="J3409" i="22"/>
  <c r="J3410" i="22"/>
  <c r="J3411" i="22"/>
  <c r="J3412" i="22"/>
  <c r="J3413" i="22"/>
  <c r="J3414" i="22"/>
  <c r="J3415" i="22"/>
  <c r="J3416" i="22"/>
  <c r="J3417" i="22"/>
  <c r="J3418" i="22"/>
  <c r="J3419" i="22"/>
  <c r="J3420" i="22"/>
  <c r="J3421" i="22"/>
  <c r="J3422" i="22"/>
  <c r="J3423" i="22"/>
  <c r="J3424" i="22"/>
  <c r="J3425" i="22"/>
  <c r="J3426" i="22"/>
  <c r="J3427" i="22"/>
  <c r="J3428" i="22"/>
  <c r="J3429" i="22"/>
  <c r="J3430" i="22"/>
  <c r="J3431" i="22"/>
  <c r="J3432" i="22"/>
  <c r="J3433" i="22"/>
  <c r="J3434" i="22"/>
  <c r="J3435" i="22"/>
  <c r="J3436" i="22"/>
  <c r="J3437" i="22"/>
  <c r="J3438" i="22"/>
  <c r="J3439" i="22"/>
  <c r="J3440" i="22"/>
  <c r="J3441" i="22"/>
  <c r="J3442" i="22"/>
  <c r="J3443" i="22"/>
  <c r="J3444" i="22"/>
  <c r="J3445" i="22"/>
  <c r="J3446" i="22"/>
  <c r="J3447" i="22"/>
  <c r="J3448" i="22"/>
  <c r="J3449" i="22"/>
  <c r="J3450" i="22"/>
  <c r="J3451" i="22"/>
  <c r="J3452" i="22"/>
  <c r="J3453" i="22"/>
  <c r="J3454" i="22"/>
  <c r="J3455" i="22"/>
  <c r="J3456" i="22"/>
  <c r="J3457" i="22"/>
  <c r="J3458" i="22"/>
  <c r="J3459" i="22"/>
  <c r="J3460" i="22"/>
  <c r="J3461" i="22"/>
  <c r="J3462" i="22"/>
  <c r="J3463" i="22"/>
  <c r="J3464" i="22"/>
  <c r="J3465" i="22"/>
  <c r="J3466" i="22"/>
  <c r="J3467" i="22"/>
  <c r="J3468" i="22"/>
  <c r="J3469" i="22"/>
  <c r="J3470" i="22"/>
  <c r="J3471" i="22"/>
  <c r="J3472" i="22"/>
  <c r="J3473" i="22"/>
  <c r="J3474" i="22"/>
  <c r="J3475" i="22"/>
  <c r="J3476" i="22"/>
  <c r="J3477" i="22"/>
  <c r="J3478" i="22"/>
  <c r="J3479" i="22"/>
  <c r="J3480" i="22"/>
  <c r="J3481" i="22"/>
  <c r="J3482" i="22"/>
  <c r="J3483" i="22"/>
  <c r="J3484" i="22"/>
  <c r="J3485" i="22"/>
  <c r="J3486" i="22"/>
  <c r="J3487" i="22"/>
  <c r="J3488" i="22"/>
  <c r="J3489" i="22"/>
  <c r="J3490" i="22"/>
  <c r="J3491" i="22"/>
  <c r="J3492" i="22"/>
  <c r="J3493" i="22"/>
  <c r="J3494" i="22"/>
  <c r="J3495" i="22"/>
  <c r="J3496" i="22"/>
  <c r="J3497" i="22"/>
  <c r="J3498" i="22"/>
  <c r="J3499" i="22"/>
  <c r="J3500" i="22"/>
  <c r="J3501" i="22"/>
  <c r="J3502" i="22"/>
  <c r="J3503" i="22"/>
  <c r="J3504" i="22"/>
  <c r="J3505" i="22"/>
  <c r="J3506" i="22"/>
  <c r="J3507" i="22"/>
  <c r="J3508" i="22"/>
  <c r="J3509" i="22"/>
  <c r="J3510" i="22"/>
  <c r="J3511" i="22"/>
  <c r="J3512" i="22"/>
  <c r="J3513" i="22"/>
  <c r="J3514" i="22"/>
  <c r="J3515" i="22"/>
  <c r="J3516" i="22"/>
  <c r="J3517" i="22"/>
  <c r="J3518" i="22"/>
  <c r="J3519" i="22"/>
  <c r="J3520" i="22"/>
  <c r="J3521" i="22"/>
  <c r="J3522" i="22"/>
  <c r="J3523" i="22"/>
  <c r="J3524" i="22"/>
  <c r="J3525" i="22"/>
  <c r="J3526" i="22"/>
  <c r="J3527" i="22"/>
  <c r="J3528" i="22"/>
  <c r="J3529" i="22"/>
  <c r="J3530" i="22"/>
  <c r="J3531" i="22"/>
  <c r="J3532" i="22"/>
  <c r="J3533" i="22"/>
  <c r="J3534" i="22"/>
  <c r="J3535" i="22"/>
  <c r="J3536" i="22"/>
  <c r="J3537" i="22"/>
  <c r="J3538" i="22"/>
  <c r="J3539" i="22"/>
  <c r="J3540" i="22"/>
  <c r="J3541" i="22"/>
  <c r="J3542" i="22"/>
  <c r="J3543" i="22"/>
  <c r="J3544" i="22"/>
  <c r="J3545" i="22"/>
  <c r="J3546" i="22"/>
  <c r="J3547" i="22"/>
  <c r="J3548" i="22"/>
  <c r="J3549" i="22"/>
  <c r="J3550" i="22"/>
  <c r="J3551" i="22"/>
  <c r="J3552" i="22"/>
  <c r="J3553" i="22"/>
  <c r="J3554" i="22"/>
  <c r="J3555" i="22"/>
  <c r="J3556" i="22"/>
  <c r="J3557" i="22"/>
  <c r="J3558" i="22"/>
  <c r="J3559" i="22"/>
  <c r="J3560" i="22"/>
  <c r="J3561" i="22"/>
  <c r="J3562" i="22"/>
  <c r="J3563" i="22"/>
  <c r="J3564" i="22"/>
  <c r="J3565" i="22"/>
  <c r="J3566" i="22"/>
  <c r="J3567" i="22"/>
  <c r="J3568" i="22"/>
  <c r="J3569" i="22"/>
  <c r="J3570" i="22"/>
  <c r="J3571" i="22"/>
  <c r="J3572" i="22"/>
  <c r="J3573" i="22"/>
  <c r="J3574" i="22"/>
  <c r="J3575" i="22"/>
  <c r="J3576" i="22"/>
  <c r="J3577" i="22"/>
  <c r="J3578" i="22"/>
  <c r="J3579" i="22"/>
  <c r="J3580" i="22"/>
  <c r="J3581" i="22"/>
  <c r="J3582" i="22"/>
  <c r="J3583" i="22"/>
  <c r="J3584" i="22"/>
  <c r="J3585" i="22"/>
  <c r="J3586" i="22"/>
  <c r="J3587" i="22"/>
  <c r="J3588" i="22"/>
  <c r="J3589" i="22"/>
  <c r="J3590" i="22"/>
  <c r="J3591" i="22"/>
  <c r="J3592" i="22"/>
  <c r="J3593" i="22"/>
  <c r="J3594" i="22"/>
  <c r="J3595" i="22"/>
  <c r="J3596" i="22"/>
  <c r="J3597" i="22"/>
  <c r="J3598" i="22"/>
  <c r="J3599" i="22"/>
  <c r="J3600" i="22"/>
  <c r="J3601" i="22"/>
  <c r="J3602" i="22"/>
  <c r="J3603" i="22"/>
  <c r="J3604" i="22"/>
  <c r="J3605" i="22"/>
  <c r="J3606" i="22"/>
  <c r="J3607" i="22"/>
  <c r="J3608" i="22"/>
  <c r="J3609" i="22"/>
  <c r="J3610" i="22"/>
  <c r="J3611" i="22"/>
  <c r="J3612" i="22"/>
  <c r="J3613" i="22"/>
  <c r="J3614" i="22"/>
  <c r="J3615" i="22"/>
  <c r="J3616" i="22"/>
  <c r="J3617" i="22"/>
  <c r="J3618" i="22"/>
  <c r="J3619" i="22"/>
  <c r="J3620" i="22"/>
  <c r="J3621" i="22"/>
  <c r="J3622" i="22"/>
  <c r="J3623" i="22"/>
  <c r="J3624" i="22"/>
  <c r="J3625" i="22"/>
  <c r="J3626" i="22"/>
  <c r="J3627" i="22"/>
  <c r="J3628" i="22"/>
  <c r="J3629" i="22"/>
  <c r="J3630" i="22"/>
  <c r="J3631" i="22"/>
  <c r="J3632" i="22"/>
  <c r="J3633" i="22"/>
  <c r="J3634" i="22"/>
  <c r="J3635" i="22"/>
  <c r="J3636" i="22"/>
  <c r="J3637" i="22"/>
  <c r="J3638" i="22"/>
  <c r="J3639" i="22"/>
  <c r="J3640" i="22"/>
  <c r="J3641" i="22"/>
  <c r="J3642" i="22"/>
  <c r="J3643" i="22"/>
  <c r="J3644" i="22"/>
  <c r="J3645" i="22"/>
  <c r="J3646" i="22"/>
  <c r="J3647" i="22"/>
  <c r="J3648" i="22"/>
  <c r="J3649" i="22"/>
  <c r="J3650" i="22"/>
  <c r="J3651" i="22"/>
  <c r="J3652" i="22"/>
  <c r="J3653" i="22"/>
  <c r="J3654" i="22"/>
  <c r="J3655" i="22"/>
  <c r="J3656" i="22"/>
  <c r="J3657" i="22"/>
  <c r="J3658" i="22"/>
  <c r="J3659" i="22"/>
  <c r="J3660" i="22"/>
  <c r="J3661" i="22"/>
  <c r="J3662" i="22"/>
  <c r="J3663" i="22"/>
  <c r="J3664" i="22"/>
  <c r="J3665" i="22"/>
  <c r="J3666" i="22"/>
  <c r="J3667" i="22"/>
  <c r="J3668" i="22"/>
  <c r="J3669" i="22"/>
  <c r="J3670" i="22"/>
  <c r="J3671" i="22"/>
  <c r="J3672" i="22"/>
  <c r="J3673" i="22"/>
  <c r="J3674" i="22"/>
  <c r="J3675" i="22"/>
  <c r="J3676" i="22"/>
  <c r="J3677" i="22"/>
  <c r="J3678" i="22"/>
  <c r="J3679" i="22"/>
  <c r="J3680" i="22"/>
  <c r="J3681" i="22"/>
  <c r="J3682" i="22"/>
  <c r="J3683" i="22"/>
  <c r="J3684" i="22"/>
  <c r="J3685" i="22"/>
  <c r="J3686" i="22"/>
  <c r="J3687" i="22"/>
  <c r="J3688" i="22"/>
  <c r="J3689" i="22"/>
  <c r="J3690" i="22"/>
  <c r="J3691" i="22"/>
  <c r="J3692" i="22"/>
  <c r="J3693" i="22"/>
  <c r="J3694" i="22"/>
  <c r="J3695" i="22"/>
  <c r="J3696" i="22"/>
  <c r="J3697" i="22"/>
  <c r="J3698" i="22"/>
  <c r="J3699" i="22"/>
  <c r="J3700" i="22"/>
  <c r="J3701" i="22"/>
  <c r="J3702" i="22"/>
  <c r="J3703" i="22"/>
  <c r="J3704" i="22"/>
  <c r="J3705" i="22"/>
  <c r="J3706" i="22"/>
  <c r="J3707" i="22"/>
  <c r="J3708" i="22"/>
  <c r="J3709" i="22"/>
  <c r="J3710" i="22"/>
  <c r="J3711" i="22"/>
  <c r="J3712" i="22"/>
  <c r="J3713" i="22"/>
  <c r="J3714" i="22"/>
  <c r="J3715" i="22"/>
  <c r="J3716" i="22"/>
  <c r="J3717" i="22"/>
  <c r="J3718" i="22"/>
  <c r="J3719" i="22"/>
  <c r="J3720" i="22"/>
  <c r="J3721" i="22"/>
  <c r="J3722" i="22"/>
  <c r="J3723" i="22"/>
  <c r="J3724" i="22"/>
  <c r="J3725" i="22"/>
  <c r="J3726" i="22"/>
  <c r="J3727" i="22"/>
  <c r="J3728" i="22"/>
  <c r="J3729" i="22"/>
  <c r="J3730" i="22"/>
  <c r="J3731" i="22"/>
  <c r="J3732" i="22"/>
  <c r="J3733" i="22"/>
  <c r="J3734" i="22"/>
  <c r="J3735" i="22"/>
  <c r="J3736" i="22"/>
  <c r="J3737" i="22"/>
  <c r="J3738" i="22"/>
  <c r="J3739" i="22"/>
  <c r="J3740" i="22"/>
  <c r="J3741" i="22"/>
  <c r="J3742" i="22"/>
  <c r="J3743" i="22"/>
  <c r="J3744" i="22"/>
  <c r="J3745" i="22"/>
  <c r="J3746" i="22"/>
  <c r="J3747" i="22"/>
  <c r="J3748" i="22"/>
  <c r="J3749" i="22"/>
  <c r="J3750" i="22"/>
  <c r="J3751" i="22"/>
  <c r="J3752" i="22"/>
  <c r="J3753" i="22"/>
  <c r="J3754" i="22"/>
  <c r="J3755" i="22"/>
  <c r="J3756" i="22"/>
  <c r="J3757" i="22"/>
  <c r="J3758" i="22"/>
  <c r="J3759" i="22"/>
  <c r="J3760" i="22"/>
  <c r="J3761" i="22"/>
  <c r="J3762" i="22"/>
  <c r="J3763" i="22"/>
  <c r="J3764" i="22"/>
  <c r="J3765" i="22"/>
  <c r="J3766" i="22"/>
  <c r="J3767" i="22"/>
  <c r="J3768" i="22"/>
  <c r="J3769" i="22"/>
  <c r="J3770" i="22"/>
  <c r="J3771" i="22"/>
  <c r="J3772" i="22"/>
  <c r="J3773" i="22"/>
  <c r="J3774" i="22"/>
  <c r="J3775" i="22"/>
  <c r="J3776" i="22"/>
  <c r="J3777" i="22"/>
  <c r="J3778" i="22"/>
  <c r="J3779" i="22"/>
  <c r="J3780" i="22"/>
  <c r="J3781" i="22"/>
  <c r="J3782" i="22"/>
  <c r="J3783" i="22"/>
  <c r="J3784" i="22"/>
  <c r="J3785" i="22"/>
  <c r="J3786" i="22"/>
  <c r="J3787" i="22"/>
  <c r="J3788" i="22"/>
  <c r="J3789" i="22"/>
  <c r="J3790" i="22"/>
  <c r="J3791" i="22"/>
  <c r="J3792" i="22"/>
  <c r="J3793" i="22"/>
  <c r="J3794" i="22"/>
  <c r="J3795" i="22"/>
  <c r="J3796" i="22"/>
  <c r="J3797" i="22"/>
  <c r="J3798" i="22"/>
  <c r="J3799" i="22"/>
  <c r="J3800" i="22"/>
  <c r="J3801" i="22"/>
  <c r="J3802" i="22"/>
  <c r="J3803" i="22"/>
  <c r="J3804" i="22"/>
  <c r="J3805" i="22"/>
  <c r="J3806" i="22"/>
  <c r="J3807" i="22"/>
  <c r="J3808" i="22"/>
  <c r="J3809" i="22"/>
  <c r="J3810" i="22"/>
  <c r="J3811" i="22"/>
  <c r="J3812" i="22"/>
  <c r="J3813" i="22"/>
  <c r="J3814" i="22"/>
  <c r="J3815" i="22"/>
  <c r="J3816" i="22"/>
  <c r="J3817" i="22"/>
  <c r="J3818" i="22"/>
  <c r="J3819" i="22"/>
  <c r="J3820" i="22"/>
  <c r="J3821" i="22"/>
  <c r="J3822" i="22"/>
  <c r="J3823" i="22"/>
  <c r="J3824" i="22"/>
  <c r="J3825" i="22"/>
  <c r="J3826" i="22"/>
  <c r="J3827" i="22"/>
  <c r="J3828" i="22"/>
  <c r="J3829" i="22"/>
  <c r="J3830" i="22"/>
  <c r="J3831" i="22"/>
  <c r="J3832" i="22"/>
  <c r="J3833" i="22"/>
  <c r="J3834" i="22"/>
  <c r="J3835" i="22"/>
  <c r="J3836" i="22"/>
  <c r="J3837" i="22"/>
  <c r="J3838" i="22"/>
  <c r="J3839" i="22"/>
  <c r="J3840" i="22"/>
  <c r="J3841" i="22"/>
  <c r="J3842" i="22"/>
  <c r="J3843" i="22"/>
  <c r="J3844" i="22"/>
  <c r="J3845" i="22"/>
  <c r="J3846" i="22"/>
  <c r="J3847" i="22"/>
  <c r="J3848" i="22"/>
  <c r="J3849" i="22"/>
  <c r="J3850" i="22"/>
  <c r="J3851" i="22"/>
  <c r="J3852" i="22"/>
  <c r="J3853" i="22"/>
  <c r="J3854" i="22"/>
  <c r="J3855" i="22"/>
  <c r="J3856" i="22"/>
  <c r="J3857" i="22"/>
  <c r="J3858" i="22"/>
  <c r="J3859" i="22"/>
  <c r="J3860" i="22"/>
  <c r="J3861" i="22"/>
  <c r="J3862" i="22"/>
  <c r="J3863" i="22"/>
  <c r="J3864" i="22"/>
  <c r="J3865" i="22"/>
  <c r="J3866" i="22"/>
  <c r="J3867" i="22"/>
  <c r="J3868" i="22"/>
  <c r="J3869" i="22"/>
  <c r="J3870" i="22"/>
  <c r="J3871" i="22"/>
  <c r="J3872" i="22"/>
  <c r="J3873" i="22"/>
  <c r="J3874" i="22"/>
  <c r="J3875" i="22"/>
  <c r="J3876" i="22"/>
  <c r="J3877" i="22"/>
  <c r="J3878" i="22"/>
  <c r="J3879" i="22"/>
  <c r="J3880" i="22"/>
  <c r="J3881" i="22"/>
  <c r="J3882" i="22"/>
  <c r="J3883" i="22"/>
  <c r="J3884" i="22"/>
  <c r="J3885" i="22"/>
  <c r="J3886" i="22"/>
  <c r="J3887" i="22"/>
  <c r="J3888" i="22"/>
  <c r="J3889" i="22"/>
  <c r="J3890" i="22"/>
  <c r="J3891" i="22"/>
  <c r="J3892" i="22"/>
  <c r="J3893" i="22"/>
  <c r="J3894" i="22"/>
  <c r="J3895" i="22"/>
  <c r="J3896" i="22"/>
  <c r="J3897" i="22"/>
  <c r="J3898" i="22"/>
  <c r="J3899" i="22"/>
  <c r="J3900" i="22"/>
  <c r="J3901" i="22"/>
  <c r="J3902" i="22"/>
  <c r="J3903" i="22"/>
  <c r="J3904" i="22"/>
  <c r="J3905" i="22"/>
  <c r="J3906" i="22"/>
  <c r="J3907" i="22"/>
  <c r="J3908" i="22"/>
  <c r="J3909" i="22"/>
  <c r="J3910" i="22"/>
  <c r="J3911" i="22"/>
  <c r="J3912" i="22"/>
  <c r="J3913" i="22"/>
  <c r="J3914" i="22"/>
  <c r="J3915" i="22"/>
  <c r="J3916" i="22"/>
  <c r="J3917" i="22"/>
  <c r="J3918" i="22"/>
  <c r="J3919" i="22"/>
  <c r="J3920" i="22"/>
  <c r="J3921" i="22"/>
  <c r="J3922" i="22"/>
  <c r="J3923" i="22"/>
  <c r="J3924" i="22"/>
  <c r="J3925" i="22"/>
  <c r="J3926" i="22"/>
  <c r="J3927" i="22"/>
  <c r="J3928" i="22"/>
  <c r="J3929" i="22"/>
  <c r="J3930" i="22"/>
  <c r="J3931" i="22"/>
  <c r="J3932" i="22"/>
  <c r="J3933" i="22"/>
  <c r="J3934" i="22"/>
  <c r="J3935" i="22"/>
  <c r="J3936" i="22"/>
  <c r="J3937" i="22"/>
  <c r="J3938" i="22"/>
  <c r="J3939" i="22"/>
  <c r="J3940" i="22"/>
  <c r="J3941" i="22"/>
  <c r="J3942" i="22"/>
  <c r="J3943" i="22"/>
  <c r="J3944" i="22"/>
  <c r="J3945" i="22"/>
  <c r="J3946" i="22"/>
  <c r="J3947" i="22"/>
  <c r="J3948" i="22"/>
  <c r="J3949" i="22"/>
  <c r="J3950" i="22"/>
  <c r="J3951" i="22"/>
  <c r="J3952" i="22"/>
  <c r="J3953" i="22"/>
  <c r="J3954" i="22"/>
  <c r="J3955" i="22"/>
  <c r="J3956" i="22"/>
  <c r="J3957" i="22"/>
  <c r="J3958" i="22"/>
  <c r="J3959" i="22"/>
  <c r="J3960" i="22"/>
  <c r="J3961" i="22"/>
  <c r="J3962" i="22"/>
  <c r="J3963" i="22"/>
  <c r="J3964" i="22"/>
  <c r="J3965" i="22"/>
  <c r="J3966" i="22"/>
  <c r="J3967" i="22"/>
  <c r="J3968" i="22"/>
  <c r="J3969" i="22"/>
  <c r="J3970" i="22"/>
  <c r="J3971" i="22"/>
  <c r="J3972" i="22"/>
  <c r="J3973" i="22"/>
  <c r="J3974" i="22"/>
  <c r="J3975" i="22"/>
  <c r="J3976" i="22"/>
  <c r="J3977" i="22"/>
  <c r="J3978" i="22"/>
  <c r="J3979" i="22"/>
  <c r="J3980" i="22"/>
  <c r="J3981" i="22"/>
  <c r="J3982" i="22"/>
  <c r="J3983" i="22"/>
  <c r="J3984" i="22"/>
  <c r="J3985" i="22"/>
  <c r="J3986" i="22"/>
  <c r="J3987" i="22"/>
  <c r="J3988" i="22"/>
  <c r="J3989" i="22"/>
  <c r="J3990" i="22"/>
  <c r="J3991" i="22"/>
  <c r="J3992" i="22"/>
  <c r="J3993" i="22"/>
  <c r="J3994" i="22"/>
  <c r="J3995" i="22"/>
  <c r="J3996" i="22"/>
  <c r="J3997" i="22"/>
  <c r="J3998" i="22"/>
  <c r="J3999" i="22"/>
  <c r="J4000" i="22"/>
  <c r="J4001" i="22"/>
  <c r="J4002" i="22"/>
  <c r="J4003" i="22"/>
  <c r="J4004" i="22"/>
  <c r="J4005" i="22"/>
  <c r="J4006" i="22"/>
  <c r="J4007" i="22"/>
  <c r="J4008" i="22"/>
  <c r="J4009" i="22"/>
  <c r="J4010" i="22"/>
  <c r="J4011" i="22"/>
  <c r="J4012" i="22"/>
  <c r="J4013" i="22"/>
  <c r="J4014" i="22"/>
  <c r="J4015" i="22"/>
  <c r="J4016" i="22"/>
  <c r="J4017" i="22"/>
  <c r="J4018" i="22"/>
  <c r="J4019" i="22"/>
  <c r="J4020" i="22"/>
  <c r="J4021" i="22"/>
  <c r="J4022" i="22"/>
  <c r="J4023" i="22"/>
  <c r="J4024" i="22"/>
  <c r="J4025" i="22"/>
  <c r="J4026" i="22"/>
  <c r="J4027" i="22"/>
  <c r="J4028" i="22"/>
  <c r="J4029" i="22"/>
  <c r="J4030" i="22"/>
  <c r="J4031" i="22"/>
  <c r="J4032" i="22"/>
  <c r="J4033" i="22"/>
  <c r="J4034" i="22"/>
  <c r="J4035" i="22"/>
  <c r="J4036" i="22"/>
  <c r="J4037" i="22"/>
  <c r="J4038" i="22"/>
  <c r="J4039" i="22"/>
  <c r="J4040" i="22"/>
  <c r="J4041" i="22"/>
  <c r="J4042" i="22"/>
  <c r="J4043" i="22"/>
  <c r="J4044" i="22"/>
  <c r="J4045" i="22"/>
  <c r="J4046" i="22"/>
  <c r="J4047" i="22"/>
  <c r="J4048" i="22"/>
  <c r="J4049" i="22"/>
  <c r="J4050" i="22"/>
  <c r="J4051" i="22"/>
  <c r="J4052" i="22"/>
  <c r="J4053" i="22"/>
  <c r="J4054" i="22"/>
  <c r="J4055" i="22"/>
  <c r="J4056" i="22"/>
  <c r="J4057" i="22"/>
  <c r="J4058" i="22"/>
  <c r="J4059" i="22"/>
  <c r="J4060" i="22"/>
  <c r="J4061" i="22"/>
  <c r="J4062" i="22"/>
  <c r="J4063" i="22"/>
  <c r="J4064" i="22"/>
  <c r="J4065" i="22"/>
  <c r="J4066" i="22"/>
  <c r="J4067" i="22"/>
  <c r="J4068" i="22"/>
  <c r="J4069" i="22"/>
  <c r="J4070" i="22"/>
  <c r="J4071" i="22"/>
  <c r="J4072" i="22"/>
  <c r="J4073" i="22"/>
  <c r="J4074" i="22"/>
  <c r="J4075" i="22"/>
  <c r="J4076" i="22"/>
  <c r="J4077" i="22"/>
  <c r="J4078" i="22"/>
  <c r="J4079" i="22"/>
  <c r="J4080" i="22"/>
  <c r="J4081" i="22"/>
  <c r="J4082" i="22"/>
  <c r="J4083" i="22"/>
  <c r="J4084" i="22"/>
  <c r="J4085" i="22"/>
  <c r="J4086" i="22"/>
  <c r="J4087" i="22"/>
  <c r="J4088" i="22"/>
  <c r="J4089" i="22"/>
  <c r="J4090" i="22"/>
  <c r="J4091" i="22"/>
  <c r="J4092" i="22"/>
  <c r="J4093" i="22"/>
  <c r="J4094" i="22"/>
  <c r="J4095" i="22"/>
  <c r="J4096" i="22"/>
  <c r="J4097" i="22"/>
  <c r="J4098" i="22"/>
  <c r="J4099" i="22"/>
  <c r="J4100" i="22"/>
  <c r="J4101" i="22"/>
  <c r="J4102" i="22"/>
  <c r="J4103" i="22"/>
  <c r="J4104" i="22"/>
  <c r="J4105" i="22"/>
  <c r="J4106" i="22"/>
  <c r="J4107" i="22"/>
  <c r="J4108" i="22"/>
  <c r="J4109" i="22"/>
  <c r="J4110" i="22"/>
  <c r="J4111" i="22"/>
  <c r="J4112" i="22"/>
  <c r="J4113" i="22"/>
  <c r="J4114" i="22"/>
  <c r="J4115" i="22"/>
  <c r="J4116" i="22"/>
  <c r="J4117" i="22"/>
  <c r="J4118" i="22"/>
  <c r="J4119" i="22"/>
  <c r="J4120" i="22"/>
  <c r="J4121" i="22"/>
  <c r="J4122" i="22"/>
  <c r="J4123" i="22"/>
  <c r="J4124" i="22"/>
  <c r="J4125" i="22"/>
  <c r="J4126" i="22"/>
  <c r="J4127" i="22"/>
  <c r="J4128" i="22"/>
  <c r="J4129" i="22"/>
  <c r="J4130" i="22"/>
  <c r="J4131" i="22"/>
  <c r="J4132" i="22"/>
  <c r="J4133" i="22"/>
  <c r="J4134" i="22"/>
  <c r="J4135" i="22"/>
  <c r="J4136" i="22"/>
  <c r="J4137" i="22"/>
  <c r="J4138" i="22"/>
  <c r="J4139" i="22"/>
  <c r="J4140" i="22"/>
  <c r="J4141" i="22"/>
  <c r="J4142" i="22"/>
  <c r="J4143" i="22"/>
  <c r="J4144" i="22"/>
  <c r="J4145" i="22"/>
  <c r="J4146" i="22"/>
  <c r="J4147" i="22"/>
  <c r="J4148" i="22"/>
  <c r="J4149" i="22"/>
  <c r="J4150" i="22"/>
  <c r="J4151" i="22"/>
  <c r="J4152" i="22"/>
  <c r="J4153" i="22"/>
  <c r="J4154" i="22"/>
  <c r="J4155" i="22"/>
  <c r="J4156" i="22"/>
  <c r="J4157" i="22"/>
  <c r="J4158" i="22"/>
  <c r="J4159" i="22"/>
  <c r="J4160" i="22"/>
  <c r="J4161" i="22"/>
  <c r="J4162" i="22"/>
  <c r="J4163" i="22"/>
  <c r="J4164" i="22"/>
  <c r="J4165" i="22"/>
  <c r="J4166" i="22"/>
  <c r="J4167" i="22"/>
  <c r="J4168" i="22"/>
  <c r="J4169" i="22"/>
  <c r="J4170" i="22"/>
  <c r="J4171" i="22"/>
  <c r="J4172" i="22"/>
  <c r="J4173" i="22"/>
  <c r="J4174" i="22"/>
  <c r="J4175" i="22"/>
  <c r="J4176" i="22"/>
  <c r="J4177" i="22"/>
  <c r="J4178" i="22"/>
  <c r="J4179" i="22"/>
  <c r="J4180" i="22"/>
  <c r="J4181" i="22"/>
  <c r="J4182" i="22"/>
  <c r="J4183" i="22"/>
  <c r="J4184" i="22"/>
  <c r="J4185" i="22"/>
  <c r="J4186" i="22"/>
  <c r="J4187" i="22"/>
  <c r="J4188" i="22"/>
  <c r="J4189" i="22"/>
  <c r="J4190" i="22"/>
  <c r="J4191" i="22"/>
  <c r="J4192" i="22"/>
  <c r="J4193" i="22"/>
  <c r="J4194" i="22"/>
  <c r="J4195" i="22"/>
  <c r="J4196" i="22"/>
  <c r="J4197" i="22"/>
  <c r="J4198" i="22"/>
  <c r="J4199" i="22"/>
  <c r="J4200" i="22"/>
  <c r="J4201" i="22"/>
  <c r="J4202" i="22"/>
  <c r="J4203" i="22"/>
  <c r="J4204" i="22"/>
  <c r="J4205" i="22"/>
  <c r="J4206" i="22"/>
  <c r="J4207" i="22"/>
  <c r="J4208" i="22"/>
  <c r="J4209" i="22"/>
  <c r="J4210" i="22"/>
  <c r="J4211" i="22"/>
  <c r="J4212" i="22"/>
  <c r="J4213" i="22"/>
  <c r="J4214" i="22"/>
  <c r="J4215" i="22"/>
  <c r="J4216" i="22"/>
  <c r="J4217" i="22"/>
  <c r="J4218" i="22"/>
  <c r="J4219" i="22"/>
  <c r="J4220" i="22"/>
  <c r="J4221" i="22"/>
  <c r="J4222" i="22"/>
  <c r="J4223" i="22"/>
  <c r="J4224" i="22"/>
  <c r="J4225" i="22"/>
  <c r="J4226" i="22"/>
  <c r="J4227" i="22"/>
  <c r="J4228" i="22"/>
  <c r="J4229" i="22"/>
  <c r="J4230" i="22"/>
  <c r="J4231" i="22"/>
  <c r="J4232" i="22"/>
  <c r="J4233" i="22"/>
  <c r="J4234" i="22"/>
  <c r="J4235" i="22"/>
  <c r="J4236" i="22"/>
  <c r="J4237" i="22"/>
  <c r="J4238" i="22"/>
  <c r="J4239" i="22"/>
  <c r="J4240" i="22"/>
  <c r="J4241" i="22"/>
  <c r="J4242" i="22"/>
  <c r="J4243" i="22"/>
  <c r="J4244" i="22"/>
  <c r="J4245" i="22"/>
  <c r="J4246" i="22"/>
  <c r="J4247" i="22"/>
  <c r="J4248" i="22"/>
  <c r="J4249" i="22"/>
  <c r="J4250" i="22"/>
  <c r="J4251" i="22"/>
  <c r="J4252" i="22"/>
  <c r="J4253" i="22"/>
  <c r="J4254" i="22"/>
  <c r="J4255" i="22"/>
  <c r="J4256" i="22"/>
  <c r="J4257" i="22"/>
  <c r="J4258" i="22"/>
  <c r="J4259" i="22"/>
  <c r="J4260" i="22"/>
  <c r="J4261" i="22"/>
  <c r="J4262" i="22"/>
  <c r="J4263" i="22"/>
  <c r="J4264" i="22"/>
  <c r="J4265" i="22"/>
  <c r="J4266" i="22"/>
  <c r="J4267" i="22"/>
  <c r="J4268" i="22"/>
  <c r="J4269" i="22"/>
  <c r="J4270" i="22"/>
  <c r="J4271" i="22"/>
  <c r="J4272" i="22"/>
  <c r="J4273" i="22"/>
  <c r="J4274" i="22"/>
  <c r="J4275" i="22"/>
  <c r="J4276" i="22"/>
  <c r="J4277" i="22"/>
  <c r="J4278" i="22"/>
  <c r="J4279" i="22"/>
  <c r="J4280" i="22"/>
  <c r="J4281" i="22"/>
  <c r="J4282" i="22"/>
  <c r="J4283" i="22"/>
  <c r="J4284" i="22"/>
  <c r="J4285" i="22"/>
  <c r="J4286" i="22"/>
  <c r="J4287" i="22"/>
  <c r="J4288" i="22"/>
  <c r="J4289" i="22"/>
  <c r="J4290" i="22"/>
  <c r="J4291" i="22"/>
  <c r="J4292" i="22"/>
  <c r="J4293" i="22"/>
  <c r="J4294" i="22"/>
  <c r="J4295" i="22"/>
  <c r="J4296" i="22"/>
  <c r="J4297" i="22"/>
  <c r="J4298" i="22"/>
  <c r="J4299" i="22"/>
  <c r="J4300" i="22"/>
  <c r="J4301" i="22"/>
  <c r="J4302" i="22"/>
  <c r="J4303" i="22"/>
  <c r="J4304" i="22"/>
  <c r="J4305" i="22"/>
  <c r="J4306" i="22"/>
  <c r="J4307" i="22"/>
  <c r="J4308" i="22"/>
  <c r="J4309" i="22"/>
  <c r="J4310" i="22"/>
  <c r="J4311" i="22"/>
  <c r="J4312" i="22"/>
  <c r="J4313" i="22"/>
  <c r="J4314" i="22"/>
  <c r="J4315" i="22"/>
  <c r="J4316" i="22"/>
  <c r="J4317" i="22"/>
  <c r="J4318" i="22"/>
  <c r="J4319" i="22"/>
  <c r="J4320" i="22"/>
  <c r="J4321" i="22"/>
  <c r="J4322" i="22"/>
  <c r="J4323" i="22"/>
  <c r="J4324" i="22"/>
  <c r="J4325" i="22"/>
  <c r="J4326" i="22"/>
  <c r="J4327" i="22"/>
  <c r="J4328" i="22"/>
  <c r="J4329" i="22"/>
  <c r="J4330" i="22"/>
  <c r="J4331" i="22"/>
  <c r="J4332" i="22"/>
  <c r="J4333" i="22"/>
  <c r="J4334" i="22"/>
  <c r="J4335" i="22"/>
  <c r="J4336" i="22"/>
  <c r="J4337" i="22"/>
  <c r="J4338" i="22"/>
  <c r="J4339" i="22"/>
  <c r="J4340" i="22"/>
  <c r="J4341" i="22"/>
  <c r="J4342" i="22"/>
  <c r="J4343" i="22"/>
  <c r="J4344" i="22"/>
  <c r="J4345" i="22"/>
  <c r="J4346" i="22"/>
  <c r="J4347" i="22"/>
  <c r="J4348" i="22"/>
  <c r="J4349" i="22"/>
  <c r="J4350" i="22"/>
  <c r="J4351" i="22"/>
  <c r="J4352" i="22"/>
  <c r="J4353" i="22"/>
  <c r="J4354" i="22"/>
  <c r="J4355" i="22"/>
  <c r="J4356" i="22"/>
  <c r="J4357" i="22"/>
  <c r="J4358" i="22"/>
  <c r="J4359" i="22"/>
  <c r="J4360" i="22"/>
  <c r="J4361" i="22"/>
  <c r="J4362" i="22"/>
  <c r="J4363" i="22"/>
  <c r="J4364" i="22"/>
  <c r="J4365" i="22"/>
  <c r="J4366" i="22"/>
  <c r="J4367" i="22"/>
  <c r="J4368" i="22"/>
  <c r="J4369" i="22"/>
  <c r="J4370" i="22"/>
  <c r="J4371" i="22"/>
  <c r="J4372" i="22"/>
  <c r="J4373" i="22"/>
  <c r="J4374" i="22"/>
  <c r="J4375" i="22"/>
  <c r="J4376" i="22"/>
  <c r="J4377" i="22"/>
  <c r="J4378" i="22"/>
  <c r="J4379" i="22"/>
  <c r="J4380" i="22"/>
  <c r="J4381" i="22"/>
  <c r="J4382" i="22"/>
  <c r="J4383" i="22"/>
  <c r="J4384" i="22"/>
  <c r="J4385" i="22"/>
  <c r="J4386" i="22"/>
  <c r="J4387" i="22"/>
  <c r="J4388" i="22"/>
  <c r="J4389" i="22"/>
  <c r="J4390" i="22"/>
  <c r="J4391" i="22"/>
  <c r="J4392" i="22"/>
  <c r="J4393" i="22"/>
  <c r="J4394" i="22"/>
  <c r="J4395" i="22"/>
  <c r="J4396" i="22"/>
  <c r="J4397" i="22"/>
  <c r="J4398" i="22"/>
  <c r="J4399" i="22"/>
  <c r="J4400" i="22"/>
  <c r="J4401" i="22"/>
  <c r="J4402" i="22"/>
  <c r="J4403" i="22"/>
  <c r="J4404" i="22"/>
  <c r="J4405" i="22"/>
  <c r="J4406" i="22"/>
  <c r="J4407" i="22"/>
  <c r="J4408" i="22"/>
  <c r="J4409" i="22"/>
  <c r="J4410" i="22"/>
  <c r="J4411" i="22"/>
  <c r="J4412" i="22"/>
  <c r="J4413" i="22"/>
  <c r="J4414" i="22"/>
  <c r="J4415" i="22"/>
  <c r="J4416" i="22"/>
  <c r="J4417" i="22"/>
  <c r="J4418" i="22"/>
  <c r="J4419" i="22"/>
  <c r="J4420" i="22"/>
  <c r="J4421" i="22"/>
  <c r="J4422" i="22"/>
  <c r="J4423" i="22"/>
  <c r="J4424" i="22"/>
  <c r="J4425" i="22"/>
  <c r="J4426" i="22"/>
  <c r="J4427" i="22"/>
  <c r="J4428" i="22"/>
  <c r="J4429" i="22"/>
  <c r="J4430" i="22"/>
  <c r="J4431" i="22"/>
  <c r="J4432" i="22"/>
  <c r="J4433" i="22"/>
  <c r="J4434" i="22"/>
  <c r="J4435" i="22"/>
  <c r="J4436" i="22"/>
  <c r="J4437" i="22"/>
  <c r="J4438" i="22"/>
  <c r="J4439" i="22"/>
  <c r="J4440" i="22"/>
  <c r="J4441" i="22"/>
  <c r="J4442" i="22"/>
  <c r="J4443" i="22"/>
  <c r="J4444" i="22"/>
  <c r="J4445" i="22"/>
  <c r="J4446" i="22"/>
  <c r="J4447" i="22"/>
  <c r="J4448" i="22"/>
  <c r="J4449" i="22"/>
  <c r="J4450" i="22"/>
  <c r="J4451" i="22"/>
  <c r="J4452" i="22"/>
  <c r="J4453" i="22"/>
  <c r="J4454" i="22"/>
  <c r="J4455" i="22"/>
  <c r="J4456" i="22"/>
  <c r="J4457" i="22"/>
  <c r="J4458" i="22"/>
  <c r="J4459" i="22"/>
  <c r="J4460" i="22"/>
  <c r="J4461" i="22"/>
  <c r="J4462" i="22"/>
  <c r="J4463" i="22"/>
  <c r="J4464" i="22"/>
  <c r="J4465" i="22"/>
  <c r="J4466" i="22"/>
  <c r="J4467" i="22"/>
  <c r="J4468" i="22"/>
  <c r="J4469" i="22"/>
  <c r="J4470" i="22"/>
  <c r="J4471" i="22"/>
  <c r="J4472" i="22"/>
  <c r="J4473" i="22"/>
  <c r="J4474" i="22"/>
  <c r="J4475" i="22"/>
  <c r="J4476" i="22"/>
  <c r="J4477" i="22"/>
  <c r="J4478" i="22"/>
  <c r="J4479" i="22"/>
  <c r="J4480" i="22"/>
  <c r="J4481" i="22"/>
  <c r="J4482" i="22"/>
  <c r="J4483" i="22"/>
  <c r="J4484" i="22"/>
  <c r="J4485" i="22"/>
  <c r="J4486" i="22"/>
  <c r="J4487" i="22"/>
  <c r="J4488" i="22"/>
  <c r="J4489" i="22"/>
  <c r="J4490" i="22"/>
  <c r="J4491" i="22"/>
  <c r="J4492" i="22"/>
  <c r="J4493" i="22"/>
  <c r="J4494" i="22"/>
  <c r="J4495" i="22"/>
  <c r="J4496" i="22"/>
  <c r="J4497" i="22"/>
  <c r="J4498" i="22"/>
  <c r="J4499" i="22"/>
  <c r="J4500" i="22"/>
  <c r="J4501" i="22"/>
  <c r="J4502" i="22"/>
  <c r="J4503" i="22"/>
  <c r="J4504" i="22"/>
  <c r="J4505" i="22"/>
  <c r="J4506" i="22"/>
  <c r="J4507" i="22"/>
  <c r="J4508" i="22"/>
  <c r="J4509" i="22"/>
  <c r="J4510" i="22"/>
  <c r="J4511" i="22"/>
  <c r="J4512" i="22"/>
  <c r="J4513" i="22"/>
  <c r="J4514" i="22"/>
  <c r="J4515" i="22"/>
  <c r="J4516" i="22"/>
  <c r="J4517" i="22"/>
  <c r="J4518" i="22"/>
  <c r="J4519" i="22"/>
  <c r="J4520" i="22"/>
  <c r="J4521" i="22"/>
  <c r="J4522" i="22"/>
  <c r="J4523" i="22"/>
  <c r="J4524" i="22"/>
  <c r="J4525" i="22"/>
  <c r="J4526" i="22"/>
  <c r="J4527" i="22"/>
  <c r="J4528" i="22"/>
  <c r="J4529" i="22"/>
  <c r="J4530" i="22"/>
  <c r="J4531" i="22"/>
  <c r="J4532" i="22"/>
  <c r="J4533" i="22"/>
  <c r="J4534" i="22"/>
  <c r="J4535" i="22"/>
  <c r="J4536" i="22"/>
  <c r="J4537" i="22"/>
  <c r="J4538" i="22"/>
  <c r="J4539" i="22"/>
  <c r="J4540" i="22"/>
  <c r="J4541" i="22"/>
  <c r="J4542" i="22"/>
  <c r="J4543" i="22"/>
  <c r="J4544" i="22"/>
  <c r="J4545" i="22"/>
  <c r="J4546" i="22"/>
  <c r="J4547" i="22"/>
  <c r="J4548" i="22"/>
  <c r="J4549" i="22"/>
  <c r="J4550" i="22"/>
  <c r="J4551" i="22"/>
  <c r="J4552" i="22"/>
  <c r="J4553" i="22"/>
  <c r="J4554" i="22"/>
  <c r="J4555" i="22"/>
  <c r="J4556" i="22"/>
  <c r="J4557" i="22"/>
  <c r="J4558" i="22"/>
  <c r="J4559" i="22"/>
  <c r="J4560" i="22"/>
  <c r="J4561" i="22"/>
  <c r="J4562" i="22"/>
  <c r="J4563" i="22"/>
  <c r="J4564" i="22"/>
  <c r="J4565" i="22"/>
  <c r="J4566" i="22"/>
  <c r="J4567" i="22"/>
  <c r="J4568" i="22"/>
  <c r="J4569" i="22"/>
  <c r="J4570" i="22"/>
  <c r="J4571" i="22"/>
  <c r="J4572" i="22"/>
  <c r="J4573" i="22"/>
  <c r="J4574" i="22"/>
  <c r="J4575" i="22"/>
  <c r="J4576" i="22"/>
  <c r="J4577" i="22"/>
  <c r="J4578" i="22"/>
  <c r="J4579" i="22"/>
  <c r="J4580" i="22"/>
  <c r="J4581" i="22"/>
  <c r="J4582" i="22"/>
  <c r="J4583" i="22"/>
  <c r="J4584" i="22"/>
  <c r="J4585" i="22"/>
  <c r="J4586" i="22"/>
  <c r="J4587" i="22"/>
  <c r="J4588" i="22"/>
  <c r="J4589" i="22"/>
  <c r="J4590" i="22"/>
  <c r="J4591" i="22"/>
  <c r="J4592" i="22"/>
  <c r="J4593" i="22"/>
  <c r="J4594" i="22"/>
  <c r="J4595" i="22"/>
  <c r="J4596" i="22"/>
  <c r="J4597" i="22"/>
  <c r="J4598" i="22"/>
  <c r="J4599" i="22"/>
  <c r="J4600" i="22"/>
  <c r="J4601" i="22"/>
  <c r="J4602" i="22"/>
  <c r="J4603" i="22"/>
  <c r="J4604" i="22"/>
  <c r="J4605" i="22"/>
  <c r="J4606" i="22"/>
  <c r="J4607" i="22"/>
  <c r="J4608" i="22"/>
  <c r="J4609" i="22"/>
  <c r="J4610" i="22"/>
  <c r="J4611" i="22"/>
  <c r="J4612" i="22"/>
  <c r="J4613" i="22"/>
  <c r="J4614" i="22"/>
  <c r="J4615" i="22"/>
  <c r="J4616" i="22"/>
  <c r="J4617" i="22"/>
  <c r="J4618" i="22"/>
  <c r="J4619" i="22"/>
  <c r="J4620" i="22"/>
  <c r="J4621" i="22"/>
  <c r="J4622" i="22"/>
  <c r="J4623" i="22"/>
  <c r="J4624" i="22"/>
  <c r="J4625" i="22"/>
  <c r="J4626" i="22"/>
  <c r="J4627" i="22"/>
  <c r="J4628" i="22"/>
  <c r="J4629" i="22"/>
  <c r="J4630" i="22"/>
  <c r="J4631" i="22"/>
  <c r="J4632" i="22"/>
  <c r="J4633" i="22"/>
  <c r="J4634" i="22"/>
  <c r="J4635" i="22"/>
  <c r="J4636" i="22"/>
  <c r="J4637" i="22"/>
  <c r="J4638" i="22"/>
  <c r="J4639" i="22"/>
  <c r="J4640" i="22"/>
  <c r="J4641" i="22"/>
  <c r="J4642" i="22"/>
  <c r="J4643" i="22"/>
  <c r="J4644" i="22"/>
  <c r="J4645" i="22"/>
  <c r="J4646" i="22"/>
  <c r="J4647" i="22"/>
  <c r="J4648" i="22"/>
  <c r="J4649" i="22"/>
  <c r="J4650" i="22"/>
  <c r="J4651" i="22"/>
  <c r="J4652" i="22"/>
  <c r="J4653" i="22"/>
  <c r="J4654" i="22"/>
  <c r="J4655" i="22"/>
  <c r="J4656" i="22"/>
  <c r="J4657" i="22"/>
  <c r="J4658" i="22"/>
  <c r="J4659" i="22"/>
  <c r="J4660" i="22"/>
  <c r="J4661" i="22"/>
  <c r="J4662" i="22"/>
  <c r="J4663" i="22"/>
  <c r="J4664" i="22"/>
  <c r="J4665" i="22"/>
  <c r="J4666" i="22"/>
  <c r="J4667" i="22"/>
  <c r="J4668" i="22"/>
  <c r="J4669" i="22"/>
  <c r="J4670" i="22"/>
  <c r="J4671" i="22"/>
  <c r="J4672" i="22"/>
  <c r="J4673" i="22"/>
  <c r="J4674" i="22"/>
  <c r="J4675" i="22"/>
  <c r="J4676" i="22"/>
  <c r="J4677" i="22"/>
  <c r="J4678" i="22"/>
  <c r="J4679" i="22"/>
  <c r="J4680" i="22"/>
  <c r="J4681" i="22"/>
  <c r="J4682" i="22"/>
  <c r="J4683" i="22"/>
  <c r="J4684" i="22"/>
  <c r="J4685" i="22"/>
  <c r="J4686" i="22"/>
  <c r="J4687" i="22"/>
  <c r="J4688" i="22"/>
  <c r="J4689" i="22"/>
  <c r="J4690" i="22"/>
  <c r="J4691" i="22"/>
  <c r="J4692" i="22"/>
  <c r="J4693" i="22"/>
  <c r="J4694" i="22"/>
  <c r="J4695" i="22"/>
  <c r="J4696" i="22"/>
  <c r="J4697" i="22"/>
  <c r="J4698" i="22"/>
  <c r="J4699" i="22"/>
  <c r="J4700" i="22"/>
  <c r="J4701" i="22"/>
  <c r="J4702" i="22"/>
  <c r="J4703" i="22"/>
  <c r="J4704" i="22"/>
  <c r="J4705" i="22"/>
  <c r="J4706" i="22"/>
  <c r="J4707" i="22"/>
  <c r="J4708" i="22"/>
  <c r="J4709" i="22"/>
  <c r="J4710" i="22"/>
  <c r="J4711" i="22"/>
  <c r="J4712" i="22"/>
  <c r="J4713" i="22"/>
  <c r="J4714" i="22"/>
  <c r="J4715" i="22"/>
  <c r="J4716" i="22"/>
  <c r="J4717" i="22"/>
  <c r="J4718" i="22"/>
  <c r="J4719" i="22"/>
  <c r="J4720" i="22"/>
  <c r="J4721" i="22"/>
  <c r="J4722" i="22"/>
  <c r="J4723" i="22"/>
  <c r="J4724" i="22"/>
  <c r="J4725" i="22"/>
  <c r="J4726" i="22"/>
  <c r="J4727" i="22"/>
  <c r="J4728" i="22"/>
  <c r="J4729" i="22"/>
  <c r="J4730" i="22"/>
  <c r="J4731" i="22"/>
  <c r="J4732" i="22"/>
  <c r="J4733" i="22"/>
  <c r="J4734" i="22"/>
  <c r="J4735" i="22"/>
  <c r="J4736" i="22"/>
  <c r="J4737" i="22"/>
  <c r="J4738" i="22"/>
  <c r="J4739" i="22"/>
  <c r="J4740" i="22"/>
  <c r="J4741" i="22"/>
  <c r="J4742" i="22"/>
  <c r="J4743" i="22"/>
  <c r="J4744" i="22"/>
  <c r="J4745" i="22"/>
  <c r="J4746" i="22"/>
  <c r="J4747" i="22"/>
  <c r="J4748" i="22"/>
  <c r="J4749" i="22"/>
  <c r="J4750" i="22"/>
  <c r="J4751" i="22"/>
  <c r="J4752" i="22"/>
  <c r="J4753" i="22"/>
  <c r="J4754" i="22"/>
  <c r="J4755" i="22"/>
  <c r="J4756" i="22"/>
  <c r="J4757" i="22"/>
  <c r="J4758" i="22"/>
  <c r="J4759" i="22"/>
  <c r="J4760" i="22"/>
  <c r="J4761" i="22"/>
  <c r="J4762" i="22"/>
  <c r="J4763" i="22"/>
  <c r="J4764" i="22"/>
  <c r="J4765" i="22"/>
  <c r="J4766" i="22"/>
  <c r="J4767" i="22"/>
  <c r="J4768" i="22"/>
  <c r="J4769" i="22"/>
  <c r="J4770" i="22"/>
  <c r="J4771" i="22"/>
  <c r="J4772" i="22"/>
  <c r="J4773" i="22"/>
  <c r="J4774" i="22"/>
  <c r="J4775" i="22"/>
  <c r="J4776" i="22"/>
  <c r="J4777" i="22"/>
  <c r="J4778" i="22"/>
  <c r="J4779" i="22"/>
  <c r="J4780" i="22"/>
  <c r="J4781" i="22"/>
  <c r="J4782" i="22"/>
  <c r="J4783" i="22"/>
  <c r="J4784" i="22"/>
  <c r="J4785" i="22"/>
  <c r="J4786" i="22"/>
  <c r="J4787" i="22"/>
  <c r="J4788" i="22"/>
  <c r="J4789" i="22"/>
  <c r="J4790" i="22"/>
  <c r="J4791" i="22"/>
  <c r="J4792" i="22"/>
  <c r="J4793" i="22"/>
  <c r="J4794" i="22"/>
  <c r="J4795" i="22"/>
  <c r="J4796" i="22"/>
  <c r="J4797" i="22"/>
  <c r="J4798" i="22"/>
  <c r="J4799" i="22"/>
  <c r="J4800" i="22"/>
  <c r="J4801" i="22"/>
  <c r="J4802" i="22"/>
  <c r="J4803" i="22"/>
  <c r="J4804" i="22"/>
  <c r="J4805" i="22"/>
  <c r="J4806" i="22"/>
  <c r="J4807" i="22"/>
  <c r="J4808" i="22"/>
  <c r="J4809" i="22"/>
  <c r="J4810" i="22"/>
  <c r="J4811" i="22"/>
  <c r="J4812" i="22"/>
  <c r="J4813" i="22"/>
  <c r="J4814" i="22"/>
  <c r="J4815" i="22"/>
  <c r="J4816" i="22"/>
  <c r="J4817" i="22"/>
  <c r="J4818" i="22"/>
  <c r="J4819" i="22"/>
  <c r="J4820" i="22"/>
  <c r="J4821" i="22"/>
  <c r="J4822" i="22"/>
  <c r="J4823" i="22"/>
  <c r="J4824" i="22"/>
  <c r="J4825" i="22"/>
  <c r="J4826" i="22"/>
  <c r="J4827" i="22"/>
  <c r="J4828" i="22"/>
  <c r="J4829" i="22"/>
  <c r="J4830" i="22"/>
  <c r="J4831" i="22"/>
  <c r="J4832" i="22"/>
  <c r="J4833" i="22"/>
  <c r="J4834" i="22"/>
  <c r="J4835" i="22"/>
  <c r="J4836" i="22"/>
  <c r="J4837" i="22"/>
  <c r="J4838" i="22"/>
  <c r="J4839" i="22"/>
  <c r="J4840" i="22"/>
  <c r="J4841" i="22"/>
  <c r="J4842" i="22"/>
  <c r="J4843" i="22"/>
  <c r="J4844" i="22"/>
  <c r="J4845" i="22"/>
  <c r="J4846" i="22"/>
  <c r="J4847" i="22"/>
  <c r="J4848" i="22"/>
  <c r="J4849" i="22"/>
  <c r="J4850" i="22"/>
  <c r="J4851" i="22"/>
  <c r="J4852" i="22"/>
  <c r="J4853" i="22"/>
  <c r="J4854" i="22"/>
  <c r="J4855" i="22"/>
  <c r="J4856" i="22"/>
  <c r="J4857" i="22"/>
  <c r="J4858" i="22"/>
  <c r="J4859" i="22"/>
  <c r="J4860" i="22"/>
  <c r="J4861" i="22"/>
  <c r="J4862" i="22"/>
  <c r="J4863" i="22"/>
  <c r="J4864" i="22"/>
  <c r="J4865" i="22"/>
  <c r="J4866" i="22"/>
  <c r="J4867" i="22"/>
  <c r="J4868" i="22"/>
  <c r="J4869" i="22"/>
  <c r="J4870" i="22"/>
  <c r="J4871" i="22"/>
  <c r="J4872" i="22"/>
  <c r="J4873" i="22"/>
  <c r="J4874" i="22"/>
  <c r="J4875" i="22"/>
  <c r="J4876" i="22"/>
  <c r="J4877" i="22"/>
  <c r="J4878" i="22"/>
  <c r="J4879" i="22"/>
  <c r="J4880" i="22"/>
  <c r="J4881" i="22"/>
  <c r="J4882" i="22"/>
  <c r="J4883" i="22"/>
  <c r="J4884" i="22"/>
  <c r="J4885" i="22"/>
  <c r="J4886" i="22"/>
  <c r="J4887" i="22"/>
  <c r="J4888" i="22"/>
  <c r="J4889" i="22"/>
  <c r="J4890" i="22"/>
  <c r="J4891" i="22"/>
  <c r="J4892" i="22"/>
  <c r="J4893" i="22"/>
  <c r="J4894" i="22"/>
  <c r="J4895" i="22"/>
  <c r="J4896" i="22"/>
  <c r="J4897" i="22"/>
  <c r="J4898" i="22"/>
  <c r="J4899" i="22"/>
  <c r="J4900" i="22"/>
  <c r="J4901" i="22"/>
  <c r="J4902" i="22"/>
  <c r="J4903" i="22"/>
  <c r="J4904" i="22"/>
  <c r="J4905" i="22"/>
  <c r="J4906" i="22"/>
  <c r="J4907" i="22"/>
  <c r="J4908" i="22"/>
  <c r="J4909" i="22"/>
  <c r="J4910" i="22"/>
  <c r="J4911" i="22"/>
  <c r="J4912" i="22"/>
  <c r="J4913" i="22"/>
  <c r="J4914" i="22"/>
  <c r="J4915" i="22"/>
  <c r="J4916" i="22"/>
  <c r="J4917" i="22"/>
  <c r="J4918" i="22"/>
  <c r="J4919" i="22"/>
  <c r="J4920" i="22"/>
  <c r="J4921" i="22"/>
  <c r="J4922" i="22"/>
  <c r="J4923" i="22"/>
  <c r="J4924" i="22"/>
  <c r="J4925" i="22"/>
  <c r="J4926" i="22"/>
  <c r="J4927" i="22"/>
  <c r="J4928" i="22"/>
  <c r="J4929" i="22"/>
  <c r="J4930" i="22"/>
  <c r="J4931" i="22"/>
  <c r="J4932" i="22"/>
  <c r="J4933" i="22"/>
  <c r="J4934" i="22"/>
  <c r="J4935" i="22"/>
  <c r="J4936" i="22"/>
  <c r="J4937" i="22"/>
  <c r="J4938" i="22"/>
  <c r="J4939" i="22"/>
  <c r="J4940" i="22"/>
  <c r="J4941" i="22"/>
  <c r="J4942" i="22"/>
  <c r="J4943" i="22"/>
  <c r="J4944" i="22"/>
  <c r="J4945" i="22"/>
  <c r="J4946" i="22"/>
  <c r="J4947" i="22"/>
  <c r="J4948" i="22"/>
  <c r="J4949" i="22"/>
  <c r="J4950" i="22"/>
  <c r="J4951" i="22"/>
  <c r="J4952" i="22"/>
  <c r="J4953" i="22"/>
  <c r="J4954" i="22"/>
  <c r="J4955" i="22"/>
  <c r="J4956" i="22"/>
  <c r="J4957" i="22"/>
  <c r="J4958" i="22"/>
  <c r="J4959" i="22"/>
  <c r="J4960" i="22"/>
  <c r="J4961" i="22"/>
  <c r="J4962" i="22"/>
  <c r="J4963" i="22"/>
  <c r="J4964" i="22"/>
  <c r="J4965" i="22"/>
  <c r="J4966" i="22"/>
  <c r="J4967" i="22"/>
  <c r="J4968" i="22"/>
  <c r="J4969" i="22"/>
  <c r="J4970" i="22"/>
  <c r="J4971" i="22"/>
  <c r="J4972" i="22"/>
  <c r="J4973" i="22"/>
  <c r="J4974" i="22"/>
  <c r="J4975" i="22"/>
  <c r="J4976" i="22"/>
  <c r="J4977" i="22"/>
  <c r="J4978" i="22"/>
  <c r="J4979" i="22"/>
  <c r="J4980" i="22"/>
  <c r="J4981" i="22"/>
  <c r="J4982" i="22"/>
  <c r="J4983" i="22"/>
  <c r="J4984" i="22"/>
  <c r="J4985" i="22"/>
  <c r="J4986" i="22"/>
  <c r="J4987" i="22"/>
  <c r="J4988" i="22"/>
  <c r="J4989" i="22"/>
  <c r="J4990" i="22"/>
  <c r="J4991" i="22"/>
  <c r="J4992" i="22"/>
  <c r="J4993" i="22"/>
  <c r="J4994" i="22"/>
  <c r="J4995" i="22"/>
  <c r="J4996" i="22"/>
  <c r="J4997" i="22"/>
  <c r="J4998" i="22"/>
  <c r="J4999" i="22"/>
  <c r="J5000" i="22"/>
  <c r="J5001" i="22"/>
  <c r="J5002" i="22"/>
  <c r="J5003" i="22"/>
  <c r="J5004" i="22"/>
  <c r="J5005" i="22"/>
  <c r="J5006" i="22"/>
  <c r="J5007" i="22"/>
  <c r="J5008" i="22"/>
  <c r="J5009" i="22"/>
  <c r="J5010" i="22"/>
  <c r="J5011" i="22"/>
  <c r="J5012" i="22"/>
  <c r="J5013" i="22"/>
  <c r="J5014" i="22"/>
  <c r="J5015" i="22"/>
  <c r="J5016" i="22"/>
  <c r="J5017" i="22"/>
  <c r="J5018" i="22"/>
  <c r="J5019" i="22"/>
  <c r="J5020" i="22"/>
  <c r="J5021" i="22"/>
  <c r="J5022" i="22"/>
  <c r="J5023" i="22"/>
  <c r="J5024" i="22"/>
  <c r="J5025" i="22"/>
  <c r="J5026" i="22"/>
  <c r="J5027" i="22"/>
  <c r="J5028" i="22"/>
  <c r="J5029" i="22"/>
  <c r="J5030" i="22"/>
  <c r="J5031" i="22"/>
  <c r="J5032" i="22"/>
  <c r="J5033" i="22"/>
  <c r="J5034" i="22"/>
  <c r="J5035" i="22"/>
  <c r="J5036" i="22"/>
  <c r="J5037" i="22"/>
  <c r="J5038" i="22"/>
  <c r="J5039" i="22"/>
  <c r="J5040" i="22"/>
  <c r="J5041" i="22"/>
  <c r="J5042" i="22"/>
  <c r="J5043" i="22"/>
  <c r="J5044" i="22"/>
  <c r="J5045" i="22"/>
  <c r="J5046" i="22"/>
  <c r="J5047" i="22"/>
  <c r="J5048" i="22"/>
  <c r="J5049" i="22"/>
  <c r="J5050" i="22"/>
  <c r="J5051" i="22"/>
  <c r="J5052" i="22"/>
  <c r="J5053" i="22"/>
  <c r="J5054" i="22"/>
  <c r="J5055" i="22"/>
  <c r="J5056" i="22"/>
  <c r="J5057" i="22"/>
  <c r="J5058" i="22"/>
  <c r="J5059" i="22"/>
  <c r="J5060" i="22"/>
  <c r="J5061" i="22"/>
  <c r="J5062" i="22"/>
  <c r="J5063" i="22"/>
  <c r="J5064" i="22"/>
  <c r="J5065" i="22"/>
  <c r="J5066" i="22"/>
  <c r="J5067" i="22"/>
  <c r="J5068" i="22"/>
  <c r="J5069" i="22"/>
  <c r="J5070" i="22"/>
  <c r="J5071" i="22"/>
  <c r="J5072" i="22"/>
  <c r="J5073" i="22"/>
  <c r="J5074" i="22"/>
  <c r="J5075" i="22"/>
  <c r="J5076" i="22"/>
  <c r="J5077" i="22"/>
  <c r="J5078" i="22"/>
  <c r="J5079" i="22"/>
  <c r="J5080" i="22"/>
  <c r="J5081" i="22"/>
  <c r="J5082" i="22"/>
  <c r="J5083" i="22"/>
  <c r="J5084" i="22"/>
  <c r="J5085" i="22"/>
  <c r="J5086" i="22"/>
  <c r="J5087" i="22"/>
  <c r="J5088" i="22"/>
  <c r="J5089" i="22"/>
  <c r="J5090" i="22"/>
  <c r="J5091" i="22"/>
  <c r="J5092" i="22"/>
  <c r="J5093" i="22"/>
  <c r="J5094" i="22"/>
  <c r="J5095" i="22"/>
  <c r="J5096" i="22"/>
  <c r="J5097" i="22"/>
  <c r="J5098" i="22"/>
  <c r="J5099" i="22"/>
  <c r="J5100" i="22"/>
  <c r="J5101" i="22"/>
  <c r="J5102" i="22"/>
  <c r="J5103" i="22"/>
  <c r="J5104" i="22"/>
  <c r="J5105" i="22"/>
  <c r="J5106" i="22"/>
  <c r="J5107" i="22"/>
  <c r="J5108" i="22"/>
  <c r="J5109" i="22"/>
  <c r="J5110" i="22"/>
  <c r="J5111" i="22"/>
  <c r="J5112" i="22"/>
  <c r="J5113" i="22"/>
  <c r="J5114" i="22"/>
  <c r="J5115" i="22"/>
  <c r="J5116" i="22"/>
  <c r="J5117" i="22"/>
  <c r="J5118" i="22"/>
  <c r="J5119" i="22"/>
  <c r="J5120" i="22"/>
  <c r="J5121" i="22"/>
  <c r="J5122" i="22"/>
  <c r="J5123" i="22"/>
  <c r="J5124" i="22"/>
  <c r="J5125" i="22"/>
  <c r="J5126" i="22"/>
  <c r="J5127" i="22"/>
  <c r="J5128" i="22"/>
  <c r="J5129" i="22"/>
  <c r="J5130" i="22"/>
  <c r="J5131" i="22"/>
  <c r="J5132" i="22"/>
  <c r="J5133" i="22"/>
  <c r="J5134" i="22"/>
  <c r="J5135" i="22"/>
  <c r="J5136" i="22"/>
  <c r="J5137" i="22"/>
  <c r="J5138" i="22"/>
  <c r="J5139" i="22"/>
  <c r="J5140" i="22"/>
  <c r="J5141" i="22"/>
  <c r="J5142" i="22"/>
  <c r="J5143" i="22"/>
  <c r="J5144" i="22"/>
  <c r="J5145" i="22"/>
  <c r="J5146" i="22"/>
  <c r="J5147" i="22"/>
  <c r="J5148" i="22"/>
  <c r="J5149" i="22"/>
  <c r="J5150" i="22"/>
  <c r="J5151" i="22"/>
  <c r="J5152" i="22"/>
  <c r="J5153" i="22"/>
  <c r="J5154" i="22"/>
  <c r="J5155" i="22"/>
  <c r="J5156" i="22"/>
  <c r="J5157" i="22"/>
  <c r="J5158" i="22"/>
  <c r="J5159" i="22"/>
  <c r="J5160" i="22"/>
  <c r="J5161" i="22"/>
  <c r="J5162" i="22"/>
  <c r="J5163" i="22"/>
  <c r="J5164" i="22"/>
  <c r="J5165" i="22"/>
  <c r="J5166" i="22"/>
  <c r="J5167" i="22"/>
  <c r="J5168" i="22"/>
  <c r="J5169" i="22"/>
  <c r="J5170" i="22"/>
  <c r="J5171" i="22"/>
  <c r="J5172" i="22"/>
  <c r="J5173" i="22"/>
  <c r="J5174" i="22"/>
  <c r="J5175" i="22"/>
  <c r="J5176" i="22"/>
  <c r="J5177" i="22"/>
  <c r="J5178" i="22"/>
  <c r="J5179" i="22"/>
  <c r="J5180" i="22"/>
  <c r="J5181" i="22"/>
  <c r="J5182" i="22"/>
  <c r="J5183" i="22"/>
  <c r="J5184" i="22"/>
  <c r="J5185" i="22"/>
  <c r="J5186" i="22"/>
  <c r="J5187" i="22"/>
  <c r="J5188" i="22"/>
  <c r="J5189" i="22"/>
  <c r="J5190" i="22"/>
  <c r="J5191" i="22"/>
  <c r="J5192" i="22"/>
  <c r="J5193" i="22"/>
  <c r="J5194" i="22"/>
  <c r="J5195" i="22"/>
  <c r="J5196" i="22"/>
  <c r="J5197" i="22"/>
  <c r="J5198" i="22"/>
  <c r="J5199" i="22"/>
  <c r="J5200" i="22"/>
  <c r="J5201" i="22"/>
  <c r="J5202" i="22"/>
  <c r="J5203" i="22"/>
  <c r="J5204" i="22"/>
  <c r="J5205" i="22"/>
  <c r="J5206" i="22"/>
  <c r="J5207" i="22"/>
  <c r="J5208" i="22"/>
  <c r="J5209" i="22"/>
  <c r="J5210" i="22"/>
  <c r="J5211" i="22"/>
  <c r="J5212" i="22"/>
  <c r="J5213" i="22"/>
  <c r="J5214" i="22"/>
  <c r="J5215" i="22"/>
  <c r="J5216" i="22"/>
  <c r="J5217" i="22"/>
  <c r="J5218" i="22"/>
  <c r="J5219" i="22"/>
  <c r="J5220" i="22"/>
  <c r="J5221" i="22"/>
  <c r="J5222" i="22"/>
  <c r="J5223" i="22"/>
  <c r="J5224" i="22"/>
  <c r="J5225" i="22"/>
  <c r="J5226" i="22"/>
  <c r="J5227" i="22"/>
  <c r="J5228" i="22"/>
  <c r="J5229" i="22"/>
  <c r="J5230" i="22"/>
  <c r="J5231" i="22"/>
  <c r="J5232" i="22"/>
  <c r="J5233" i="22"/>
  <c r="J5234" i="22"/>
  <c r="J5235" i="22"/>
  <c r="J5236" i="22"/>
  <c r="J5237" i="22"/>
  <c r="J5238" i="22"/>
  <c r="J5239" i="22"/>
  <c r="J5240" i="22"/>
  <c r="J5241" i="22"/>
  <c r="J5242" i="22"/>
  <c r="J5243" i="22"/>
  <c r="J5244" i="22"/>
  <c r="J5245" i="22"/>
  <c r="J5246" i="22"/>
  <c r="J5247" i="22"/>
  <c r="J5248" i="22"/>
  <c r="J5249" i="22"/>
  <c r="J5250" i="22"/>
  <c r="J5251" i="22"/>
  <c r="J5252" i="22"/>
  <c r="J5253" i="22"/>
  <c r="J5254" i="22"/>
  <c r="J5255" i="22"/>
  <c r="J5256" i="22"/>
  <c r="J5257" i="22"/>
  <c r="J5258" i="22"/>
  <c r="J5259" i="22"/>
  <c r="J5260" i="22"/>
  <c r="J5261" i="22"/>
  <c r="J5262" i="22"/>
  <c r="J5263" i="22"/>
  <c r="J5264" i="22"/>
  <c r="J5265" i="22"/>
  <c r="J5266" i="22"/>
  <c r="J5267" i="22"/>
  <c r="J5268" i="22"/>
  <c r="J5269" i="22"/>
  <c r="J5270" i="22"/>
  <c r="J5271" i="22"/>
  <c r="J5272" i="22"/>
  <c r="J5273" i="22"/>
  <c r="J5274" i="22"/>
  <c r="J5275" i="22"/>
  <c r="J5276" i="22"/>
  <c r="J5277" i="22"/>
  <c r="J5278" i="22"/>
  <c r="J5279" i="22"/>
  <c r="J5280" i="22"/>
  <c r="J5281" i="22"/>
  <c r="J5282" i="22"/>
  <c r="J5283" i="22"/>
  <c r="J5284" i="22"/>
  <c r="J5285" i="22"/>
  <c r="J5286" i="22"/>
  <c r="J5287" i="22"/>
  <c r="J5288" i="22"/>
  <c r="J5289" i="22"/>
  <c r="J5290" i="22"/>
  <c r="J5291" i="22"/>
  <c r="J5292" i="22"/>
  <c r="J5293" i="22"/>
  <c r="J5294" i="22"/>
  <c r="J5295" i="22"/>
  <c r="J5296" i="22"/>
  <c r="J5297" i="22"/>
  <c r="J5298" i="22"/>
  <c r="J5299" i="22"/>
  <c r="J5300" i="22"/>
  <c r="J5301" i="22"/>
  <c r="J5302" i="22"/>
  <c r="J5303" i="22"/>
  <c r="J5304" i="22"/>
  <c r="J5305" i="22"/>
  <c r="J5306" i="22"/>
  <c r="J5307" i="22"/>
  <c r="J5308" i="22"/>
  <c r="J5309" i="22"/>
  <c r="J5310" i="22"/>
  <c r="J5311" i="22"/>
  <c r="J5312" i="22"/>
  <c r="J5313" i="22"/>
  <c r="J5314" i="22"/>
  <c r="J5315" i="22"/>
  <c r="J5316" i="22"/>
  <c r="J5317" i="22"/>
  <c r="J5318" i="22"/>
  <c r="J5319" i="22"/>
  <c r="J5320" i="22"/>
  <c r="J5321" i="22"/>
  <c r="J5322" i="22"/>
  <c r="J5323" i="22"/>
  <c r="J5324" i="22"/>
  <c r="J5325" i="22"/>
  <c r="J5326" i="22"/>
  <c r="J5327" i="22"/>
  <c r="J5328" i="22"/>
  <c r="J5329" i="22"/>
  <c r="J5330" i="22"/>
  <c r="J5331" i="22"/>
  <c r="J5332" i="22"/>
  <c r="J5333" i="22"/>
  <c r="J5334" i="22"/>
  <c r="J5335" i="22"/>
  <c r="J5336" i="22"/>
  <c r="J5337" i="22"/>
  <c r="J5338" i="22"/>
  <c r="J5339" i="22"/>
  <c r="J5340" i="22"/>
  <c r="J5341" i="22"/>
  <c r="J5342" i="22"/>
  <c r="J5343" i="22"/>
  <c r="J5344" i="22"/>
  <c r="J5345" i="22"/>
  <c r="J5346" i="22"/>
  <c r="J5347" i="22"/>
  <c r="J5348" i="22"/>
  <c r="J5349" i="22"/>
  <c r="J5350" i="22"/>
  <c r="J5351" i="22"/>
  <c r="J5352" i="22"/>
  <c r="J5353" i="22"/>
  <c r="J5354" i="22"/>
  <c r="J5355" i="22"/>
  <c r="J5356" i="22"/>
  <c r="J5357" i="22"/>
  <c r="J5358" i="22"/>
  <c r="J5359" i="22"/>
  <c r="J5360" i="22"/>
  <c r="J5361" i="22"/>
  <c r="J5362" i="22"/>
  <c r="J5363" i="22"/>
  <c r="J5364" i="22"/>
  <c r="J5365" i="22"/>
  <c r="J5366" i="22"/>
  <c r="J5367" i="22"/>
  <c r="J5368" i="22"/>
  <c r="J5369" i="22"/>
  <c r="J5370" i="22"/>
  <c r="J5371" i="22"/>
  <c r="J5372" i="22"/>
  <c r="J5373" i="22"/>
  <c r="J5374" i="22"/>
  <c r="J5375" i="22"/>
  <c r="J5376" i="22"/>
  <c r="J5377" i="22"/>
  <c r="J5378" i="22"/>
  <c r="J5379" i="22"/>
  <c r="J5380" i="22"/>
  <c r="J5381" i="22"/>
  <c r="J5382" i="22"/>
  <c r="J5383" i="22"/>
  <c r="J5384" i="22"/>
  <c r="J5385" i="22"/>
  <c r="J5386" i="22"/>
  <c r="J5387" i="22"/>
  <c r="J5388" i="22"/>
  <c r="J5389" i="22"/>
  <c r="J5390" i="22"/>
  <c r="J5391" i="22"/>
  <c r="J5392" i="22"/>
  <c r="J5393" i="22"/>
  <c r="J5394" i="22"/>
  <c r="J5395" i="22"/>
  <c r="J5396" i="22"/>
  <c r="J5397" i="22"/>
  <c r="J5398" i="22"/>
  <c r="J5399" i="22"/>
  <c r="J5400" i="22"/>
  <c r="J5401" i="22"/>
  <c r="J5402" i="22"/>
  <c r="J5403" i="22"/>
  <c r="J5404" i="22"/>
  <c r="J5405" i="22"/>
  <c r="J5406" i="22"/>
  <c r="J5407" i="22"/>
  <c r="J5408" i="22"/>
  <c r="J5409" i="22"/>
  <c r="J5410" i="22"/>
  <c r="J5411" i="22"/>
  <c r="J5412" i="22"/>
  <c r="J5413" i="22"/>
  <c r="J5414" i="22"/>
  <c r="J5415" i="22"/>
  <c r="J5416" i="22"/>
  <c r="J5417" i="22"/>
  <c r="J5418" i="22"/>
  <c r="J5419" i="22"/>
  <c r="J5420" i="22"/>
  <c r="J5421" i="22"/>
  <c r="J5422" i="22"/>
  <c r="J5423" i="22"/>
  <c r="J5424" i="22"/>
  <c r="J5425" i="22"/>
  <c r="J5426" i="22"/>
  <c r="J5427" i="22"/>
  <c r="J5428" i="22"/>
  <c r="J5429" i="22"/>
  <c r="J5430" i="22"/>
  <c r="J5431" i="22"/>
  <c r="J5432" i="22"/>
  <c r="J5433" i="22"/>
  <c r="J5434" i="22"/>
  <c r="J5435" i="22"/>
  <c r="J5436" i="22"/>
  <c r="J5437" i="22"/>
  <c r="J5438" i="22"/>
  <c r="J5439" i="22"/>
  <c r="J5440" i="22"/>
  <c r="J5441" i="22"/>
  <c r="J5442" i="22"/>
  <c r="J5443" i="22"/>
  <c r="J5444" i="22"/>
  <c r="J5445" i="22"/>
  <c r="J5446" i="22"/>
  <c r="J5447" i="22"/>
  <c r="J5448" i="22"/>
  <c r="J5449" i="22"/>
  <c r="J5450" i="22"/>
  <c r="J5451" i="22"/>
  <c r="J5452" i="22"/>
  <c r="J5453" i="22"/>
  <c r="J5454" i="22"/>
  <c r="J5455" i="22"/>
  <c r="J5456" i="22"/>
  <c r="J5457" i="22"/>
  <c r="J5458" i="22"/>
  <c r="J5459" i="22"/>
  <c r="J5460" i="22"/>
  <c r="J5461" i="22"/>
  <c r="J5462" i="22"/>
  <c r="J5463" i="22"/>
  <c r="J5464" i="22"/>
  <c r="J5465" i="22"/>
  <c r="J5466" i="22"/>
  <c r="J5467" i="22"/>
  <c r="J5468" i="22"/>
  <c r="J5469" i="22"/>
  <c r="J5470" i="22"/>
  <c r="J5471" i="22"/>
  <c r="J5472" i="22"/>
  <c r="J5473" i="22"/>
  <c r="J5474" i="22"/>
  <c r="J5475" i="22"/>
  <c r="J5476" i="22"/>
  <c r="J5477" i="22"/>
  <c r="J5478" i="22"/>
  <c r="J5479" i="22"/>
  <c r="J5480" i="22"/>
  <c r="J5481" i="22"/>
  <c r="J5482" i="22"/>
  <c r="J5483" i="22"/>
  <c r="J5484" i="22"/>
  <c r="J5485" i="22"/>
  <c r="J5486" i="22"/>
  <c r="J5487" i="22"/>
  <c r="J5488" i="22"/>
  <c r="J5489" i="22"/>
  <c r="J5490" i="22"/>
  <c r="J5491" i="22"/>
  <c r="J5492" i="22"/>
  <c r="J5493" i="22"/>
  <c r="J5494" i="22"/>
  <c r="J5495" i="22"/>
  <c r="J5496" i="22"/>
  <c r="J5497" i="22"/>
  <c r="J5498" i="22"/>
  <c r="J5499" i="22"/>
  <c r="J5500" i="22"/>
  <c r="J5501" i="22"/>
  <c r="J5502" i="22"/>
  <c r="J5503" i="22"/>
  <c r="J5504" i="22"/>
  <c r="J5505" i="22"/>
  <c r="J5506" i="22"/>
  <c r="J5507" i="22"/>
  <c r="J5508" i="22"/>
  <c r="J5509" i="22"/>
  <c r="J5510" i="22"/>
  <c r="J5511" i="22"/>
  <c r="J5512" i="22"/>
  <c r="J5513" i="22"/>
  <c r="J5514" i="22"/>
  <c r="J5515" i="22"/>
  <c r="J5516" i="22"/>
  <c r="J5517" i="22"/>
  <c r="J5518" i="22"/>
  <c r="J5519" i="22"/>
  <c r="J5520" i="22"/>
  <c r="J5521" i="22"/>
  <c r="J5522" i="22"/>
  <c r="J5523" i="22"/>
  <c r="J5524" i="22"/>
  <c r="J5525" i="22"/>
  <c r="J5526" i="22"/>
  <c r="J5527" i="22"/>
  <c r="J5528" i="22"/>
  <c r="J5529" i="22"/>
  <c r="J5530" i="22"/>
  <c r="J5531" i="22"/>
  <c r="J5532" i="22"/>
  <c r="J5533" i="22"/>
  <c r="J5534" i="22"/>
  <c r="J5535" i="22"/>
  <c r="J5536" i="22"/>
  <c r="J5537" i="22"/>
  <c r="J5538" i="22"/>
  <c r="J5539" i="22"/>
  <c r="J5540" i="22"/>
  <c r="J5541" i="22"/>
  <c r="J5542" i="22"/>
  <c r="J5543" i="22"/>
  <c r="J5544" i="22"/>
  <c r="J5545" i="22"/>
  <c r="J5546" i="22"/>
  <c r="J5547" i="22"/>
  <c r="J5548" i="22"/>
  <c r="J5549" i="22"/>
  <c r="J5550" i="22"/>
  <c r="J5551" i="22"/>
  <c r="J5552" i="22"/>
  <c r="J5553" i="22"/>
  <c r="J5554" i="22"/>
  <c r="J5555" i="22"/>
  <c r="J5556" i="22"/>
  <c r="J5557" i="22"/>
  <c r="J5558" i="22"/>
  <c r="J5559" i="22"/>
  <c r="J5560" i="22"/>
  <c r="J5561" i="22"/>
  <c r="J5562" i="22"/>
  <c r="J5563" i="22"/>
  <c r="J5564" i="22"/>
  <c r="J5565" i="22"/>
  <c r="J5566" i="22"/>
  <c r="J5567" i="22"/>
  <c r="J5568" i="22"/>
  <c r="J5569" i="22"/>
  <c r="J5570" i="22"/>
  <c r="J5571" i="22"/>
  <c r="J5572" i="22"/>
  <c r="J5573" i="22"/>
  <c r="J5574" i="22"/>
  <c r="J5575" i="22"/>
  <c r="J5576" i="22"/>
  <c r="J5577" i="22"/>
  <c r="J5578" i="22"/>
  <c r="J5579" i="22"/>
  <c r="J5580" i="22"/>
  <c r="J5581" i="22"/>
  <c r="J5582" i="22"/>
  <c r="J5583" i="22"/>
  <c r="J5584" i="22"/>
  <c r="J5585" i="22"/>
  <c r="J5586" i="22"/>
  <c r="J5587" i="22"/>
  <c r="J5588" i="22"/>
  <c r="J5589" i="22"/>
  <c r="J5590" i="22"/>
  <c r="J5591" i="22"/>
  <c r="J5592" i="22"/>
  <c r="J5593" i="22"/>
  <c r="J5594" i="22"/>
  <c r="J5595" i="22"/>
  <c r="J5596" i="22"/>
  <c r="J5597" i="22"/>
  <c r="J5598" i="22"/>
  <c r="J5599" i="22"/>
  <c r="J5600" i="22"/>
  <c r="J5601" i="22"/>
  <c r="J5602" i="22"/>
  <c r="J5603" i="22"/>
  <c r="J5604" i="22"/>
  <c r="J5605" i="22"/>
  <c r="J5606" i="22"/>
  <c r="J5607" i="22"/>
  <c r="J5608" i="22"/>
  <c r="J5609" i="22"/>
  <c r="J5610" i="22"/>
  <c r="J5611" i="22"/>
  <c r="J5612" i="22"/>
  <c r="J5613" i="22"/>
  <c r="J5614" i="22"/>
  <c r="J5615" i="22"/>
  <c r="J5616" i="22"/>
  <c r="J5617" i="22"/>
  <c r="J5618" i="22"/>
  <c r="J5619" i="22"/>
  <c r="J5620" i="22"/>
  <c r="J5621" i="22"/>
  <c r="J5622" i="22"/>
  <c r="J5623" i="22"/>
  <c r="J5624" i="22"/>
  <c r="J5625" i="22"/>
  <c r="J5626" i="22"/>
  <c r="J5627" i="22"/>
  <c r="J5628" i="22"/>
  <c r="J5629" i="22"/>
  <c r="J5630" i="22"/>
  <c r="J5631" i="22"/>
  <c r="J5632" i="22"/>
  <c r="J5633" i="22"/>
  <c r="J5634" i="22"/>
  <c r="J5635" i="22"/>
  <c r="J5636" i="22"/>
  <c r="J5637" i="22"/>
  <c r="J5638" i="22"/>
  <c r="J5639" i="22"/>
  <c r="J5640" i="22"/>
  <c r="J5641" i="22"/>
  <c r="J5642" i="22"/>
  <c r="J5643" i="22"/>
  <c r="J5644" i="22"/>
  <c r="J5645" i="22"/>
  <c r="J5646" i="22"/>
  <c r="J5647" i="22"/>
  <c r="J5648" i="22"/>
  <c r="J5649" i="22"/>
  <c r="J5650" i="22"/>
  <c r="J5651" i="22"/>
  <c r="J5652" i="22"/>
  <c r="J5653" i="22"/>
  <c r="J5654" i="22"/>
  <c r="J5655" i="22"/>
  <c r="J5656" i="22"/>
  <c r="J5657" i="22"/>
  <c r="J5658" i="22"/>
  <c r="J5659" i="22"/>
  <c r="J5660" i="22"/>
  <c r="J5661" i="22"/>
  <c r="J5662" i="22"/>
  <c r="J5663" i="22"/>
  <c r="J5664" i="22"/>
  <c r="J5665" i="22"/>
  <c r="J5666" i="22"/>
  <c r="J5667" i="22"/>
  <c r="J5668" i="22"/>
  <c r="J5669" i="22"/>
  <c r="J5670" i="22"/>
  <c r="J5671" i="22"/>
  <c r="J5672" i="22"/>
  <c r="J5673" i="22"/>
  <c r="J5674" i="22"/>
  <c r="J5675" i="22"/>
  <c r="J5676" i="22"/>
  <c r="J5677" i="22"/>
  <c r="J5678" i="22"/>
  <c r="J5679" i="22"/>
  <c r="J5680" i="22"/>
  <c r="J5681" i="22"/>
  <c r="J5682" i="22"/>
  <c r="J5683" i="22"/>
  <c r="J5684" i="22"/>
  <c r="J5685" i="22"/>
  <c r="J5686" i="22"/>
  <c r="J5687" i="22"/>
  <c r="J5688" i="22"/>
  <c r="J5689" i="22"/>
  <c r="J5690" i="22"/>
  <c r="J5691" i="22"/>
  <c r="J5692" i="22"/>
  <c r="J5693" i="22"/>
  <c r="J5694" i="22"/>
  <c r="J5695" i="22"/>
  <c r="J5696" i="22"/>
  <c r="J5697" i="22"/>
  <c r="J5698" i="22"/>
  <c r="J5699" i="22"/>
  <c r="J5700" i="22"/>
  <c r="J5701" i="22"/>
  <c r="J5702" i="22"/>
  <c r="J5703" i="22"/>
  <c r="J5704" i="22"/>
  <c r="J5705" i="22"/>
  <c r="J5706" i="22"/>
  <c r="J5707" i="22"/>
  <c r="J5708" i="22"/>
  <c r="J5709" i="22"/>
  <c r="J5710" i="22"/>
  <c r="J5711" i="22"/>
  <c r="J5712" i="22"/>
  <c r="J5713" i="22"/>
  <c r="J5714" i="22"/>
  <c r="J5715" i="22"/>
  <c r="J5716" i="22"/>
  <c r="J5717" i="22"/>
  <c r="J5718" i="22"/>
  <c r="J5719" i="22"/>
  <c r="J5720" i="22"/>
  <c r="J5721" i="22"/>
  <c r="J5722" i="22"/>
  <c r="J5723" i="22"/>
  <c r="J5724" i="22"/>
  <c r="J5725" i="22"/>
  <c r="J5726" i="22"/>
  <c r="J5727" i="22"/>
  <c r="J5728" i="22"/>
  <c r="J5729" i="22"/>
  <c r="J5730" i="22"/>
  <c r="J5731" i="22"/>
  <c r="J5732" i="22"/>
  <c r="J5733" i="22"/>
  <c r="J5734" i="22"/>
  <c r="J5735" i="22"/>
  <c r="J5736" i="22"/>
  <c r="J5737" i="22"/>
  <c r="J5738" i="22"/>
  <c r="J5739" i="22"/>
  <c r="J5740" i="22"/>
  <c r="J5741" i="22"/>
  <c r="J5742" i="22"/>
  <c r="J5743" i="22"/>
  <c r="J5744" i="22"/>
  <c r="J5745" i="22"/>
  <c r="J5746" i="22"/>
  <c r="J5747" i="22"/>
  <c r="J5748" i="22"/>
  <c r="J5749" i="22"/>
  <c r="J5750" i="22"/>
  <c r="J5751" i="22"/>
  <c r="J5752" i="22"/>
  <c r="J5753" i="22"/>
  <c r="J5754" i="22"/>
  <c r="J5755" i="22"/>
  <c r="J5756" i="22"/>
  <c r="J5757" i="22"/>
  <c r="J5758" i="22"/>
  <c r="J5759" i="22"/>
  <c r="J5760" i="22"/>
  <c r="J5761" i="22"/>
  <c r="J5762" i="22"/>
  <c r="J5763" i="22"/>
  <c r="J5764" i="22"/>
  <c r="J5765" i="22"/>
  <c r="J5766" i="22"/>
  <c r="J5767" i="22"/>
  <c r="J5768" i="22"/>
  <c r="J5769" i="22"/>
  <c r="J5770" i="22"/>
  <c r="J5771" i="22"/>
  <c r="J5772" i="22"/>
  <c r="J5773" i="22"/>
  <c r="J5774" i="22"/>
  <c r="J5775" i="22"/>
  <c r="J5776" i="22"/>
  <c r="J5777" i="22"/>
  <c r="J5778" i="22"/>
  <c r="J5779" i="22"/>
  <c r="J5780" i="22"/>
  <c r="J5781" i="22"/>
  <c r="J5782" i="22"/>
  <c r="J5783" i="22"/>
  <c r="J5784" i="22"/>
  <c r="J5785" i="22"/>
  <c r="J5786" i="22"/>
  <c r="J5787" i="22"/>
  <c r="J5788" i="22"/>
  <c r="J5789" i="22"/>
  <c r="J5790" i="22"/>
  <c r="J5791" i="22"/>
  <c r="J5792" i="22"/>
  <c r="J5793" i="22"/>
  <c r="J5794" i="22"/>
  <c r="J5795" i="22"/>
  <c r="J5796" i="22"/>
  <c r="J5797" i="22"/>
  <c r="J5798" i="22"/>
  <c r="J5799" i="22"/>
  <c r="J5800" i="22"/>
  <c r="J5801" i="22"/>
  <c r="J5802" i="22"/>
  <c r="J5803" i="22"/>
  <c r="J5804" i="22"/>
  <c r="J5805" i="22"/>
  <c r="J5806" i="22"/>
  <c r="J5807" i="22"/>
  <c r="J5808" i="22"/>
  <c r="J5809" i="22"/>
  <c r="J5810" i="22"/>
  <c r="J5811" i="22"/>
  <c r="J5812" i="22"/>
  <c r="J5813" i="22"/>
  <c r="J5814" i="22"/>
  <c r="J5815" i="22"/>
  <c r="J5816" i="22"/>
  <c r="J5817" i="22"/>
  <c r="J5818" i="22"/>
  <c r="J5819" i="22"/>
  <c r="J5820" i="22"/>
  <c r="J5821" i="22"/>
  <c r="J5822" i="22"/>
  <c r="J5823" i="22"/>
  <c r="J5824" i="22"/>
  <c r="J5825" i="22"/>
  <c r="J5826" i="22"/>
  <c r="J5827" i="22"/>
  <c r="J5828" i="22"/>
  <c r="J5829" i="22"/>
  <c r="J5830" i="22"/>
  <c r="J5831" i="22"/>
  <c r="J5832" i="22"/>
  <c r="J5833" i="22"/>
  <c r="J5834" i="22"/>
  <c r="J5835" i="22"/>
  <c r="J5836" i="22"/>
  <c r="J5837" i="22"/>
  <c r="J5838" i="22"/>
  <c r="J5839" i="22"/>
  <c r="J5840" i="22"/>
  <c r="J5841" i="22"/>
  <c r="J5842" i="22"/>
  <c r="J5843" i="22"/>
  <c r="J5844" i="22"/>
  <c r="J5845" i="22"/>
  <c r="J5846" i="22"/>
  <c r="J5847" i="22"/>
  <c r="J5848" i="22"/>
  <c r="J5849" i="22"/>
  <c r="J5850" i="22"/>
  <c r="J5851" i="22"/>
  <c r="J5852" i="22"/>
  <c r="J5853" i="22"/>
  <c r="J5854" i="22"/>
  <c r="J5855" i="22"/>
  <c r="J5856" i="22"/>
  <c r="J5857" i="22"/>
  <c r="J5858" i="22"/>
  <c r="J5859" i="22"/>
  <c r="J5860" i="22"/>
  <c r="J5861" i="22"/>
  <c r="J5862" i="22"/>
  <c r="J5863" i="22"/>
  <c r="J5864" i="22"/>
  <c r="J5865" i="22"/>
  <c r="J5866" i="22"/>
  <c r="J5867" i="22"/>
  <c r="J5868" i="22"/>
  <c r="J5869" i="22"/>
  <c r="J5870" i="22"/>
  <c r="J5871" i="22"/>
  <c r="J5872" i="22"/>
  <c r="J5873" i="22"/>
  <c r="J5874" i="22"/>
  <c r="J5875" i="22"/>
  <c r="J5876" i="22"/>
  <c r="J5877" i="22"/>
  <c r="J5878" i="22"/>
  <c r="J5879" i="22"/>
  <c r="J5880" i="22"/>
  <c r="J5881" i="22"/>
  <c r="J5882" i="22"/>
  <c r="J5883" i="22"/>
  <c r="J5884" i="22"/>
  <c r="J5885" i="22"/>
  <c r="J5886" i="22"/>
  <c r="J5887" i="22"/>
  <c r="J5888" i="22"/>
  <c r="J5889" i="22"/>
  <c r="J5890" i="22"/>
  <c r="J5891" i="22"/>
  <c r="J5892" i="22"/>
  <c r="J5893" i="22"/>
  <c r="J5894" i="22"/>
  <c r="J5895" i="22"/>
  <c r="J5896" i="22"/>
  <c r="J5897" i="22"/>
  <c r="J5898" i="22"/>
  <c r="J5899" i="22"/>
  <c r="J5900" i="22"/>
  <c r="J5901" i="22"/>
  <c r="J5902" i="22"/>
  <c r="J5903" i="22"/>
  <c r="J5904" i="22"/>
  <c r="J5905" i="22"/>
  <c r="J5906" i="22"/>
  <c r="J5907" i="22"/>
  <c r="J5908" i="22"/>
  <c r="J5909" i="22"/>
  <c r="J5910" i="22"/>
  <c r="J5911" i="22"/>
  <c r="J5912" i="22"/>
  <c r="J5913" i="22"/>
  <c r="J5914" i="22"/>
  <c r="J5915" i="22"/>
  <c r="J5916" i="22"/>
  <c r="J5917" i="22"/>
  <c r="J5918" i="22"/>
  <c r="J5919" i="22"/>
  <c r="J5920" i="22"/>
  <c r="J5921" i="22"/>
  <c r="J5922" i="22"/>
  <c r="J5923" i="22"/>
  <c r="J5924" i="22"/>
  <c r="J5925" i="22"/>
  <c r="J5926" i="22"/>
  <c r="J5927" i="22"/>
  <c r="J5928" i="22"/>
  <c r="J5929" i="22"/>
  <c r="J5930" i="22"/>
  <c r="J5931" i="22"/>
  <c r="J5932" i="22"/>
  <c r="J5933" i="22"/>
  <c r="J5934" i="22"/>
  <c r="J5935" i="22"/>
  <c r="J5936" i="22"/>
  <c r="J5937" i="22"/>
  <c r="J5938" i="22"/>
  <c r="J5939" i="22"/>
  <c r="J5940" i="22"/>
  <c r="J5941" i="22"/>
  <c r="J5942" i="22"/>
  <c r="J5943" i="22"/>
  <c r="J5944" i="22"/>
  <c r="J5945" i="22"/>
  <c r="J5946" i="22"/>
  <c r="J5947" i="22"/>
  <c r="J5948" i="22"/>
  <c r="J5949" i="22"/>
  <c r="J5950" i="22"/>
  <c r="J5951" i="22"/>
  <c r="J5952" i="22"/>
  <c r="J5953" i="22"/>
  <c r="J5954" i="22"/>
  <c r="J5955" i="22"/>
  <c r="J5956" i="22"/>
  <c r="J5957" i="22"/>
  <c r="J5958" i="22"/>
  <c r="J5959" i="22"/>
  <c r="J5960" i="22"/>
  <c r="J5961" i="22"/>
  <c r="J5962" i="22"/>
  <c r="J5963" i="22"/>
  <c r="J5964" i="22"/>
  <c r="J5965" i="22"/>
  <c r="J5966" i="22"/>
  <c r="J5967" i="22"/>
  <c r="J5968" i="22"/>
  <c r="J5969" i="22"/>
  <c r="J5970" i="22"/>
  <c r="J5971" i="22"/>
  <c r="J5972" i="22"/>
  <c r="J5973" i="22"/>
  <c r="J5974" i="22"/>
  <c r="J5975" i="22"/>
  <c r="J5976" i="22"/>
  <c r="J5977" i="22"/>
  <c r="J5978" i="22"/>
  <c r="J5979" i="22"/>
  <c r="J5980" i="22"/>
  <c r="J5981" i="22"/>
  <c r="J5982" i="22"/>
  <c r="J5983" i="22"/>
  <c r="J5984" i="22"/>
  <c r="J5985" i="22"/>
  <c r="J5986" i="22"/>
  <c r="J5987" i="22"/>
  <c r="J5988" i="22"/>
  <c r="J5989" i="22"/>
  <c r="J5990" i="22"/>
  <c r="J5991" i="22"/>
  <c r="J5992" i="22"/>
  <c r="J5993" i="22"/>
  <c r="J5994" i="22"/>
  <c r="J5995" i="22"/>
  <c r="J5996" i="22"/>
  <c r="J5997" i="22"/>
  <c r="J5998" i="22"/>
  <c r="J5999" i="22"/>
  <c r="J6000" i="22"/>
  <c r="J6001" i="22"/>
  <c r="J6002" i="22"/>
  <c r="J6003" i="22"/>
  <c r="J6004" i="22"/>
  <c r="J6005" i="22"/>
  <c r="J6006" i="22"/>
  <c r="J6007" i="22"/>
  <c r="J6008" i="22"/>
  <c r="J6009" i="22"/>
  <c r="J6010" i="22"/>
  <c r="J6011" i="22"/>
  <c r="J6012" i="22"/>
  <c r="J6013" i="22"/>
  <c r="J6014" i="22"/>
  <c r="J6015" i="22"/>
  <c r="J6016" i="22"/>
  <c r="J6017" i="22"/>
  <c r="J6018" i="22"/>
  <c r="J6019" i="22"/>
  <c r="J6020" i="22"/>
  <c r="J6021" i="22"/>
  <c r="J6022" i="22"/>
  <c r="J6023" i="22"/>
  <c r="J6024" i="22"/>
  <c r="J6025" i="22"/>
  <c r="J6026" i="22"/>
  <c r="J6027" i="22"/>
  <c r="J6028" i="22"/>
  <c r="J6029" i="22"/>
  <c r="J6030" i="22"/>
  <c r="J6031" i="22"/>
  <c r="J6032" i="22"/>
  <c r="J6033" i="22"/>
  <c r="J6034" i="22"/>
  <c r="J6035" i="22"/>
  <c r="J6036" i="22"/>
  <c r="J6037" i="22"/>
  <c r="J6038" i="22"/>
  <c r="J6039" i="22"/>
  <c r="J6040" i="22"/>
  <c r="J6041" i="22"/>
  <c r="J6042" i="22"/>
  <c r="J6043" i="22"/>
  <c r="J6044" i="22"/>
  <c r="J6045" i="22"/>
  <c r="J6046" i="22"/>
  <c r="J6047" i="22"/>
  <c r="J6048" i="22"/>
  <c r="J6049" i="22"/>
  <c r="J6050" i="22"/>
  <c r="J6051" i="22"/>
  <c r="J6052" i="22"/>
  <c r="J6053" i="22"/>
  <c r="J6054" i="22"/>
  <c r="J6055" i="22"/>
  <c r="J6056" i="22"/>
  <c r="J6057" i="22"/>
  <c r="J6058" i="22"/>
  <c r="J6059" i="22"/>
  <c r="J6060" i="22"/>
  <c r="J6061" i="22"/>
  <c r="J6062" i="22"/>
  <c r="J6063" i="22"/>
  <c r="J6064" i="22"/>
  <c r="J6065" i="22"/>
  <c r="J6066" i="22"/>
  <c r="J6067" i="22"/>
  <c r="J6068" i="22"/>
  <c r="J6069" i="22"/>
  <c r="J6070" i="22"/>
  <c r="J6071" i="22"/>
  <c r="J6072" i="22"/>
  <c r="J6073" i="22"/>
  <c r="J6074" i="22"/>
  <c r="J6075" i="22"/>
  <c r="J6076" i="22"/>
  <c r="J6077" i="22"/>
  <c r="J6078" i="22"/>
  <c r="J6079" i="22"/>
  <c r="J6080" i="22"/>
  <c r="J6081" i="22"/>
  <c r="J6082" i="22"/>
  <c r="J6083" i="22"/>
  <c r="J6084" i="22"/>
  <c r="J6085" i="22"/>
  <c r="J6086" i="22"/>
  <c r="J6087" i="22"/>
  <c r="J6088" i="22"/>
  <c r="J6089" i="22"/>
  <c r="J6090" i="22"/>
  <c r="J6091" i="22"/>
  <c r="J6092" i="22"/>
  <c r="J6093" i="22"/>
  <c r="J6094" i="22"/>
  <c r="J6095" i="22"/>
  <c r="J970" i="22"/>
  <c r="J969" i="22"/>
  <c r="J968" i="22"/>
  <c r="J967" i="22"/>
  <c r="J966" i="22"/>
  <c r="J965" i="22"/>
  <c r="J964" i="22"/>
  <c r="J963" i="22"/>
  <c r="J962" i="22"/>
  <c r="J961" i="22"/>
  <c r="J960" i="22"/>
  <c r="J959" i="22"/>
  <c r="J958" i="22"/>
  <c r="J957" i="22"/>
  <c r="J956" i="22"/>
  <c r="J955" i="22"/>
  <c r="J954" i="22"/>
  <c r="J953" i="22"/>
  <c r="J952" i="22"/>
  <c r="J951" i="22"/>
  <c r="J950" i="22"/>
  <c r="J949" i="22"/>
  <c r="J948" i="22"/>
  <c r="J947" i="22"/>
  <c r="J946" i="22"/>
  <c r="J945" i="22"/>
  <c r="J944" i="22"/>
  <c r="J943" i="22"/>
  <c r="I943" i="22"/>
  <c r="E943" i="22"/>
  <c r="J942" i="22"/>
  <c r="I942" i="22"/>
  <c r="E942" i="22"/>
  <c r="J941" i="22"/>
  <c r="I941" i="22"/>
  <c r="E941" i="22"/>
  <c r="J940" i="22"/>
  <c r="I940" i="22"/>
  <c r="E940" i="22"/>
  <c r="J939" i="22"/>
  <c r="I939" i="22"/>
  <c r="E939" i="22"/>
  <c r="J938" i="22"/>
  <c r="I938" i="22"/>
  <c r="E938" i="22"/>
  <c r="J937" i="22"/>
  <c r="I937" i="22"/>
  <c r="E937" i="22"/>
  <c r="J936" i="22"/>
  <c r="I936" i="22"/>
  <c r="E936" i="22"/>
  <c r="J935" i="22"/>
  <c r="I935" i="22"/>
  <c r="E935" i="22"/>
  <c r="J934" i="22"/>
  <c r="I934" i="22"/>
  <c r="E934" i="22"/>
  <c r="J933" i="22"/>
  <c r="I933" i="22"/>
  <c r="E933" i="22"/>
  <c r="J932" i="22"/>
  <c r="I932" i="22"/>
  <c r="E932" i="22"/>
  <c r="J931" i="22"/>
  <c r="I931" i="22"/>
  <c r="E931" i="22"/>
  <c r="J930" i="22"/>
  <c r="I930" i="22"/>
  <c r="E930" i="22"/>
  <c r="J929" i="22"/>
  <c r="I929" i="22"/>
  <c r="E929" i="22"/>
  <c r="J928" i="22"/>
  <c r="I928" i="22"/>
  <c r="E928" i="22"/>
  <c r="J927" i="22"/>
  <c r="I927" i="22"/>
  <c r="E927" i="22"/>
  <c r="J926" i="22"/>
  <c r="I926" i="22"/>
  <c r="E926" i="22"/>
  <c r="J925" i="22"/>
  <c r="I925" i="22"/>
  <c r="E925" i="22"/>
  <c r="J924" i="22"/>
  <c r="I924" i="22"/>
  <c r="E924" i="22"/>
  <c r="J923" i="22"/>
  <c r="I923" i="22"/>
  <c r="E923" i="22"/>
  <c r="J922" i="22"/>
  <c r="I922" i="22"/>
  <c r="E922" i="22"/>
  <c r="J921" i="22"/>
  <c r="I921" i="22"/>
  <c r="E921" i="22"/>
  <c r="J920" i="22"/>
  <c r="I920" i="22"/>
  <c r="E920" i="22"/>
  <c r="J919" i="22"/>
  <c r="I919" i="22"/>
  <c r="E919" i="22"/>
  <c r="J918" i="22"/>
  <c r="I918" i="22"/>
  <c r="E918" i="22"/>
  <c r="J917" i="22"/>
  <c r="I917" i="22"/>
  <c r="E917" i="22"/>
  <c r="J916" i="22"/>
  <c r="I916" i="22"/>
  <c r="E916" i="22"/>
  <c r="J915" i="22"/>
  <c r="I915" i="22"/>
  <c r="E915" i="22"/>
  <c r="J914" i="22"/>
  <c r="I914" i="22"/>
  <c r="E914" i="22"/>
  <c r="J913" i="22"/>
  <c r="I913" i="22"/>
  <c r="E913" i="22"/>
  <c r="J912" i="22"/>
  <c r="I912" i="22"/>
  <c r="E912" i="22"/>
  <c r="J911" i="22"/>
  <c r="I911" i="22"/>
  <c r="E911" i="22"/>
  <c r="J910" i="22"/>
  <c r="I910" i="22"/>
  <c r="E910" i="22"/>
  <c r="J909" i="22"/>
  <c r="I909" i="22"/>
  <c r="E909" i="22"/>
  <c r="J908" i="22"/>
  <c r="I908" i="22"/>
  <c r="E908" i="22"/>
  <c r="J907" i="22"/>
  <c r="I907" i="22"/>
  <c r="E907" i="22"/>
  <c r="J906" i="22"/>
  <c r="I906" i="22"/>
  <c r="E906" i="22"/>
  <c r="J905" i="22"/>
  <c r="I905" i="22"/>
  <c r="E905" i="22"/>
  <c r="J904" i="22"/>
  <c r="I904" i="22"/>
  <c r="E904" i="22"/>
  <c r="J903" i="22"/>
  <c r="I903" i="22"/>
  <c r="E903" i="22"/>
  <c r="J902" i="22"/>
  <c r="I902" i="22"/>
  <c r="E902" i="22"/>
  <c r="J901" i="22"/>
  <c r="I901" i="22"/>
  <c r="E901" i="22"/>
  <c r="J900" i="22"/>
  <c r="I900" i="22"/>
  <c r="E900" i="22"/>
  <c r="J899" i="22"/>
  <c r="I899" i="22"/>
  <c r="E899" i="22"/>
  <c r="J898" i="22"/>
  <c r="I898" i="22"/>
  <c r="E898" i="22"/>
  <c r="J897" i="22"/>
  <c r="I897" i="22"/>
  <c r="E897" i="22"/>
  <c r="J896" i="22"/>
  <c r="I896" i="22"/>
  <c r="E896" i="22"/>
  <c r="J895" i="22"/>
  <c r="I895" i="22"/>
  <c r="E895" i="22"/>
  <c r="J894" i="22"/>
  <c r="I894" i="22"/>
  <c r="E894" i="22"/>
  <c r="J893" i="22"/>
  <c r="I893" i="22"/>
  <c r="E893" i="22"/>
  <c r="J892" i="22"/>
  <c r="I892" i="22"/>
  <c r="E892" i="22"/>
  <c r="J891" i="22"/>
  <c r="I891" i="22"/>
  <c r="E891" i="22"/>
  <c r="J890" i="22"/>
  <c r="I890" i="22"/>
  <c r="E890" i="22"/>
  <c r="J889" i="22"/>
  <c r="I889" i="22"/>
  <c r="E889" i="22"/>
  <c r="J888" i="22"/>
  <c r="I888" i="22"/>
  <c r="E888" i="22"/>
  <c r="J887" i="22"/>
  <c r="I887" i="22"/>
  <c r="E887" i="22"/>
  <c r="J886" i="22"/>
  <c r="I886" i="22"/>
  <c r="E886" i="22"/>
  <c r="J885" i="22"/>
  <c r="I885" i="22"/>
  <c r="E885" i="22"/>
  <c r="J884" i="22"/>
  <c r="I884" i="22"/>
  <c r="E884" i="22"/>
  <c r="J883" i="22"/>
  <c r="I883" i="22"/>
  <c r="E883" i="22"/>
  <c r="J882" i="22"/>
  <c r="I882" i="22"/>
  <c r="E882" i="22"/>
  <c r="J881" i="22"/>
  <c r="I881" i="22"/>
  <c r="E881" i="22"/>
  <c r="J880" i="22"/>
  <c r="I880" i="22"/>
  <c r="E880" i="22"/>
  <c r="J879" i="22"/>
  <c r="I879" i="22"/>
  <c r="E879" i="22"/>
  <c r="J878" i="22"/>
  <c r="I878" i="22"/>
  <c r="E878" i="22"/>
  <c r="J877" i="22"/>
  <c r="I877" i="22"/>
  <c r="E877" i="22"/>
  <c r="J876" i="22"/>
  <c r="I876" i="22"/>
  <c r="E876" i="22"/>
  <c r="J875" i="22"/>
  <c r="I875" i="22"/>
  <c r="E875" i="22"/>
  <c r="J874" i="22"/>
  <c r="I874" i="22"/>
  <c r="E874" i="22"/>
  <c r="J873" i="22"/>
  <c r="I873" i="22"/>
  <c r="E873" i="22"/>
  <c r="J872" i="22"/>
  <c r="I872" i="22"/>
  <c r="E872" i="22"/>
  <c r="J871" i="22"/>
  <c r="I871" i="22"/>
  <c r="E871" i="22"/>
  <c r="J870" i="22"/>
  <c r="I870" i="22"/>
  <c r="E870" i="22"/>
  <c r="J869" i="22"/>
  <c r="I869" i="22"/>
  <c r="E869" i="22"/>
  <c r="J868" i="22"/>
  <c r="I868" i="22"/>
  <c r="E868" i="22"/>
  <c r="J867" i="22"/>
  <c r="I867" i="22"/>
  <c r="E867" i="22"/>
  <c r="J866" i="22"/>
  <c r="I866" i="22"/>
  <c r="E866" i="22"/>
  <c r="J865" i="22"/>
  <c r="I865" i="22"/>
  <c r="E865" i="22"/>
  <c r="J864" i="22"/>
  <c r="I864" i="22"/>
  <c r="E864" i="22"/>
  <c r="J863" i="22"/>
  <c r="I863" i="22"/>
  <c r="E863" i="22"/>
  <c r="J862" i="22"/>
  <c r="I862" i="22"/>
  <c r="E862" i="22"/>
  <c r="J861" i="22"/>
  <c r="I861" i="22"/>
  <c r="E861" i="22"/>
  <c r="J860" i="22"/>
  <c r="I860" i="22"/>
  <c r="E860" i="22"/>
  <c r="J859" i="22"/>
  <c r="I859" i="22"/>
  <c r="E859" i="22"/>
  <c r="J858" i="22"/>
  <c r="I858" i="22"/>
  <c r="E858" i="22"/>
  <c r="J857" i="22"/>
  <c r="I857" i="22"/>
  <c r="E857" i="22"/>
  <c r="J856" i="22"/>
  <c r="I856" i="22"/>
  <c r="E856" i="22"/>
  <c r="J855" i="22"/>
  <c r="I855" i="22"/>
  <c r="E855" i="22"/>
  <c r="J854" i="22"/>
  <c r="I854" i="22"/>
  <c r="E854" i="22"/>
  <c r="J853" i="22"/>
  <c r="I853" i="22"/>
  <c r="E853" i="22"/>
  <c r="J852" i="22"/>
  <c r="I852" i="22"/>
  <c r="E852" i="22"/>
  <c r="J851" i="22"/>
  <c r="I851" i="22"/>
  <c r="E851" i="22"/>
  <c r="J850" i="22"/>
  <c r="I850" i="22"/>
  <c r="E850" i="22"/>
  <c r="J849" i="22"/>
  <c r="I849" i="22"/>
  <c r="E849" i="22"/>
  <c r="J848" i="22"/>
  <c r="I848" i="22"/>
  <c r="E848" i="22"/>
  <c r="J847" i="22"/>
  <c r="I847" i="22"/>
  <c r="E847" i="22"/>
  <c r="J846" i="22"/>
  <c r="I846" i="22"/>
  <c r="E846" i="22"/>
  <c r="J845" i="22"/>
  <c r="I845" i="22"/>
  <c r="E845" i="22"/>
  <c r="J844" i="22"/>
  <c r="I844" i="22"/>
  <c r="E844" i="22"/>
  <c r="J843" i="22"/>
  <c r="I843" i="22"/>
  <c r="E843" i="22"/>
  <c r="J842" i="22"/>
  <c r="I842" i="22"/>
  <c r="E842" i="22"/>
  <c r="J841" i="22"/>
  <c r="I841" i="22"/>
  <c r="E841" i="22"/>
  <c r="J840" i="22"/>
  <c r="I840" i="22"/>
  <c r="E840" i="22"/>
  <c r="J839" i="22"/>
  <c r="I839" i="22"/>
  <c r="E839" i="22"/>
  <c r="J838" i="22"/>
  <c r="I838" i="22"/>
  <c r="E838" i="22"/>
  <c r="J837" i="22"/>
  <c r="I837" i="22"/>
  <c r="E837" i="22"/>
  <c r="J836" i="22"/>
  <c r="I836" i="22"/>
  <c r="E836" i="22"/>
  <c r="J835" i="22"/>
  <c r="I835" i="22"/>
  <c r="E835" i="22"/>
  <c r="J834" i="22"/>
  <c r="I834" i="22"/>
  <c r="E834" i="22"/>
  <c r="J833" i="22"/>
  <c r="I833" i="22"/>
  <c r="E833" i="22"/>
  <c r="J832" i="22"/>
  <c r="I832" i="22"/>
  <c r="E832" i="22"/>
  <c r="J831" i="22"/>
  <c r="I831" i="22"/>
  <c r="E831" i="22"/>
  <c r="J830" i="22"/>
  <c r="I830" i="22"/>
  <c r="E830" i="22"/>
  <c r="J829" i="22"/>
  <c r="I829" i="22"/>
  <c r="E829" i="22"/>
  <c r="J828" i="22"/>
  <c r="I828" i="22"/>
  <c r="E828" i="22"/>
  <c r="J827" i="22"/>
  <c r="I827" i="22"/>
  <c r="E827" i="22"/>
  <c r="J826" i="22"/>
  <c r="I826" i="22"/>
  <c r="E826" i="22"/>
  <c r="J825" i="22"/>
  <c r="I825" i="22"/>
  <c r="E825" i="22"/>
  <c r="J824" i="22"/>
  <c r="I824" i="22"/>
  <c r="E824" i="22"/>
  <c r="J823" i="22"/>
  <c r="I823" i="22"/>
  <c r="E823" i="22"/>
  <c r="J822" i="22"/>
  <c r="I822" i="22"/>
  <c r="E822" i="22"/>
  <c r="J821" i="22"/>
  <c r="I821" i="22"/>
  <c r="E821" i="22"/>
  <c r="J820" i="22"/>
  <c r="I820" i="22"/>
  <c r="E820" i="22"/>
  <c r="J819" i="22"/>
  <c r="I819" i="22"/>
  <c r="E819" i="22"/>
  <c r="J818" i="22"/>
  <c r="I818" i="22"/>
  <c r="E818" i="22"/>
  <c r="J817" i="22"/>
  <c r="I817" i="22"/>
  <c r="E817" i="22"/>
  <c r="J816" i="22"/>
  <c r="I816" i="22"/>
  <c r="E816" i="22"/>
  <c r="J815" i="22"/>
  <c r="I815" i="22"/>
  <c r="E815" i="22"/>
  <c r="J814" i="22"/>
  <c r="I814" i="22"/>
  <c r="E814" i="22"/>
  <c r="J813" i="22"/>
  <c r="I813" i="22"/>
  <c r="E813" i="22"/>
  <c r="J812" i="22"/>
  <c r="I812" i="22"/>
  <c r="E812" i="22"/>
  <c r="J811" i="22"/>
  <c r="I811" i="22"/>
  <c r="E811" i="22"/>
  <c r="J810" i="22"/>
  <c r="I810" i="22"/>
  <c r="E810" i="22"/>
  <c r="J809" i="22"/>
  <c r="I809" i="22"/>
  <c r="E809" i="22"/>
  <c r="J808" i="22"/>
  <c r="I808" i="22"/>
  <c r="E808" i="22"/>
  <c r="J807" i="22"/>
  <c r="I807" i="22"/>
  <c r="E807" i="22"/>
  <c r="J806" i="22"/>
  <c r="I806" i="22"/>
  <c r="E806" i="22"/>
  <c r="J805" i="22"/>
  <c r="I805" i="22"/>
  <c r="E805" i="22"/>
  <c r="J804" i="22"/>
  <c r="I804" i="22"/>
  <c r="E804" i="22"/>
  <c r="J803" i="22"/>
  <c r="I803" i="22"/>
  <c r="E803" i="22"/>
  <c r="J802" i="22"/>
  <c r="I802" i="22"/>
  <c r="E802" i="22"/>
  <c r="J801" i="22"/>
  <c r="I801" i="22"/>
  <c r="E801" i="22"/>
  <c r="J800" i="22"/>
  <c r="I800" i="22"/>
  <c r="E800" i="22"/>
  <c r="J799" i="22"/>
  <c r="I799" i="22"/>
  <c r="E799" i="22"/>
  <c r="J798" i="22"/>
  <c r="I798" i="22"/>
  <c r="E798" i="22"/>
  <c r="J797" i="22"/>
  <c r="I797" i="22"/>
  <c r="E797" i="22"/>
  <c r="J796" i="22"/>
  <c r="I796" i="22"/>
  <c r="E796" i="22"/>
  <c r="J795" i="22"/>
  <c r="I795" i="22"/>
  <c r="E795" i="22"/>
  <c r="J794" i="22"/>
  <c r="I794" i="22"/>
  <c r="E794" i="22"/>
  <c r="J793" i="22"/>
  <c r="I793" i="22"/>
  <c r="E793" i="22"/>
  <c r="J792" i="22"/>
  <c r="I792" i="22"/>
  <c r="E792" i="22"/>
  <c r="J791" i="22"/>
  <c r="I791" i="22"/>
  <c r="E791" i="22"/>
  <c r="J790" i="22"/>
  <c r="I790" i="22"/>
  <c r="E790" i="22"/>
  <c r="J789" i="22"/>
  <c r="I789" i="22"/>
  <c r="E789" i="22"/>
  <c r="J788" i="22"/>
  <c r="I788" i="22"/>
  <c r="E788" i="22"/>
  <c r="J787" i="22"/>
  <c r="I787" i="22"/>
  <c r="E787" i="22"/>
  <c r="J786" i="22"/>
  <c r="I786" i="22"/>
  <c r="E786" i="22"/>
  <c r="J785" i="22"/>
  <c r="I785" i="22"/>
  <c r="E785" i="22"/>
  <c r="J784" i="22"/>
  <c r="I784" i="22"/>
  <c r="E784" i="22"/>
  <c r="J783" i="22"/>
  <c r="I783" i="22"/>
  <c r="E783" i="22"/>
  <c r="J782" i="22"/>
  <c r="I782" i="22"/>
  <c r="E782" i="22"/>
  <c r="J781" i="22"/>
  <c r="I781" i="22"/>
  <c r="E781" i="22"/>
  <c r="J780" i="22"/>
  <c r="I780" i="22"/>
  <c r="E780" i="22"/>
  <c r="J779" i="22"/>
  <c r="I779" i="22"/>
  <c r="E779" i="22"/>
  <c r="J778" i="22"/>
  <c r="I778" i="22"/>
  <c r="E778" i="22"/>
  <c r="J777" i="22"/>
  <c r="I777" i="22"/>
  <c r="E777" i="22"/>
  <c r="J776" i="22"/>
  <c r="I776" i="22"/>
  <c r="E776" i="22"/>
  <c r="J775" i="22"/>
  <c r="I775" i="22"/>
  <c r="E775" i="22"/>
  <c r="J774" i="22"/>
  <c r="I774" i="22"/>
  <c r="E774" i="22"/>
  <c r="J773" i="22"/>
  <c r="I773" i="22"/>
  <c r="E773" i="22"/>
  <c r="J772" i="22"/>
  <c r="I772" i="22"/>
  <c r="E772" i="22"/>
  <c r="J771" i="22"/>
  <c r="I771" i="22"/>
  <c r="E771" i="22"/>
  <c r="J770" i="22"/>
  <c r="I770" i="22"/>
  <c r="E770" i="22"/>
  <c r="J769" i="22"/>
  <c r="I769" i="22"/>
  <c r="E769" i="22"/>
  <c r="J768" i="22"/>
  <c r="I768" i="22"/>
  <c r="E768" i="22"/>
  <c r="J767" i="22"/>
  <c r="I767" i="22"/>
  <c r="E767" i="22"/>
  <c r="J766" i="22"/>
  <c r="I766" i="22"/>
  <c r="E766" i="22"/>
  <c r="J765" i="22"/>
  <c r="I765" i="22"/>
  <c r="E765" i="22"/>
  <c r="J764" i="22"/>
  <c r="I764" i="22"/>
  <c r="E764" i="22"/>
  <c r="J763" i="22"/>
  <c r="I763" i="22"/>
  <c r="E763" i="22"/>
  <c r="J762" i="22"/>
  <c r="I762" i="22"/>
  <c r="E762" i="22"/>
  <c r="J761" i="22"/>
  <c r="I761" i="22"/>
  <c r="E761" i="22"/>
  <c r="J760" i="22"/>
  <c r="I760" i="22"/>
  <c r="E760" i="22"/>
  <c r="J759" i="22"/>
  <c r="I759" i="22"/>
  <c r="E759" i="22"/>
  <c r="J758" i="22"/>
  <c r="I758" i="22"/>
  <c r="E758" i="22"/>
  <c r="J757" i="22"/>
  <c r="I757" i="22"/>
  <c r="E757" i="22"/>
  <c r="J756" i="22"/>
  <c r="I756" i="22"/>
  <c r="E756" i="22"/>
  <c r="J755" i="22"/>
  <c r="I755" i="22"/>
  <c r="E755" i="22"/>
  <c r="J754" i="22"/>
  <c r="I754" i="22"/>
  <c r="E754" i="22"/>
  <c r="J753" i="22"/>
  <c r="I753" i="22"/>
  <c r="E753" i="22"/>
  <c r="J752" i="22"/>
  <c r="I752" i="22"/>
  <c r="E752" i="22"/>
  <c r="J751" i="22"/>
  <c r="I751" i="22"/>
  <c r="E751" i="22"/>
  <c r="J750" i="22"/>
  <c r="I750" i="22"/>
  <c r="E750" i="22"/>
  <c r="J749" i="22"/>
  <c r="I749" i="22"/>
  <c r="E749" i="22"/>
  <c r="J748" i="22"/>
  <c r="I748" i="22"/>
  <c r="E748" i="22"/>
  <c r="J747" i="22"/>
  <c r="I747" i="22"/>
  <c r="E747" i="22"/>
  <c r="J746" i="22"/>
  <c r="I746" i="22"/>
  <c r="E746" i="22"/>
  <c r="J745" i="22"/>
  <c r="I745" i="22"/>
  <c r="E745" i="22"/>
  <c r="J744" i="22"/>
  <c r="I744" i="22"/>
  <c r="E744" i="22"/>
  <c r="J743" i="22"/>
  <c r="I743" i="22"/>
  <c r="E743" i="22"/>
  <c r="J742" i="22"/>
  <c r="I742" i="22"/>
  <c r="E742" i="22"/>
  <c r="J741" i="22"/>
  <c r="I741" i="22"/>
  <c r="E741" i="22"/>
  <c r="J740" i="22"/>
  <c r="I740" i="22"/>
  <c r="E740" i="22"/>
  <c r="J739" i="22"/>
  <c r="I739" i="22"/>
  <c r="E739" i="22"/>
  <c r="J738" i="22"/>
  <c r="I738" i="22"/>
  <c r="E738" i="22"/>
  <c r="J737" i="22"/>
  <c r="I737" i="22"/>
  <c r="E737" i="22"/>
  <c r="J736" i="22"/>
  <c r="I736" i="22"/>
  <c r="E736" i="22"/>
  <c r="J735" i="22"/>
  <c r="I735" i="22"/>
  <c r="E735" i="22"/>
  <c r="J734" i="22"/>
  <c r="I734" i="22"/>
  <c r="E734" i="22"/>
  <c r="J733" i="22"/>
  <c r="I733" i="22"/>
  <c r="E733" i="22"/>
  <c r="J732" i="22"/>
  <c r="I732" i="22"/>
  <c r="E732" i="22"/>
  <c r="J731" i="22"/>
  <c r="I731" i="22"/>
  <c r="E731" i="22"/>
  <c r="J730" i="22"/>
  <c r="I730" i="22"/>
  <c r="E730" i="22"/>
  <c r="J729" i="22"/>
  <c r="I729" i="22"/>
  <c r="E729" i="22"/>
  <c r="J728" i="22"/>
  <c r="I728" i="22"/>
  <c r="E728" i="22"/>
  <c r="J727" i="22"/>
  <c r="I727" i="22"/>
  <c r="E727" i="22"/>
  <c r="J726" i="22"/>
  <c r="I726" i="22"/>
  <c r="E726" i="22"/>
  <c r="J725" i="22"/>
  <c r="I725" i="22"/>
  <c r="E725" i="22"/>
  <c r="J724" i="22"/>
  <c r="I724" i="22"/>
  <c r="E724" i="22"/>
  <c r="J723" i="22"/>
  <c r="I723" i="22"/>
  <c r="E723" i="22"/>
  <c r="J722" i="22"/>
  <c r="I722" i="22"/>
  <c r="E722" i="22"/>
  <c r="J721" i="22"/>
  <c r="I721" i="22"/>
  <c r="E721" i="22"/>
  <c r="J720" i="22"/>
  <c r="I720" i="22"/>
  <c r="E720" i="22"/>
  <c r="J719" i="22"/>
  <c r="I719" i="22"/>
  <c r="E719" i="22"/>
  <c r="J718" i="22"/>
  <c r="I718" i="22"/>
  <c r="E718" i="22"/>
  <c r="J717" i="22"/>
  <c r="I717" i="22"/>
  <c r="E717" i="22"/>
  <c r="J716" i="22"/>
  <c r="I716" i="22"/>
  <c r="E716" i="22"/>
  <c r="J715" i="22"/>
  <c r="I715" i="22"/>
  <c r="E715" i="22"/>
  <c r="J714" i="22"/>
  <c r="I714" i="22"/>
  <c r="E714" i="22"/>
  <c r="J713" i="22"/>
  <c r="I713" i="22"/>
  <c r="E713" i="22"/>
  <c r="J712" i="22"/>
  <c r="I712" i="22"/>
  <c r="E712" i="22"/>
  <c r="J711" i="22"/>
  <c r="I711" i="22"/>
  <c r="E711" i="22"/>
  <c r="J710" i="22"/>
  <c r="I710" i="22"/>
  <c r="E710" i="22"/>
  <c r="J709" i="22"/>
  <c r="I709" i="22"/>
  <c r="E709" i="22"/>
  <c r="J708" i="22"/>
  <c r="I708" i="22"/>
  <c r="E708" i="22"/>
  <c r="J707" i="22"/>
  <c r="I707" i="22"/>
  <c r="E707" i="22"/>
  <c r="J706" i="22"/>
  <c r="I706" i="22"/>
  <c r="E706" i="22"/>
  <c r="J705" i="22"/>
  <c r="I705" i="22"/>
  <c r="E705" i="22"/>
  <c r="J704" i="22"/>
  <c r="I704" i="22"/>
  <c r="E704" i="22"/>
  <c r="J703" i="22"/>
  <c r="I703" i="22"/>
  <c r="E703" i="22"/>
  <c r="J702" i="22"/>
  <c r="I702" i="22"/>
  <c r="E702" i="22"/>
  <c r="J701" i="22"/>
  <c r="I701" i="22"/>
  <c r="E701" i="22"/>
  <c r="J700" i="22"/>
  <c r="I700" i="22"/>
  <c r="E700" i="22"/>
  <c r="J699" i="22"/>
  <c r="I699" i="22"/>
  <c r="E699" i="22"/>
  <c r="J698" i="22"/>
  <c r="I698" i="22"/>
  <c r="E698" i="22"/>
  <c r="J697" i="22"/>
  <c r="I697" i="22"/>
  <c r="E697" i="22"/>
  <c r="J696" i="22"/>
  <c r="I696" i="22"/>
  <c r="E696" i="22"/>
  <c r="J695" i="22"/>
  <c r="I695" i="22"/>
  <c r="E695" i="22"/>
  <c r="J694" i="22"/>
  <c r="I694" i="22"/>
  <c r="E694" i="22"/>
  <c r="J693" i="22"/>
  <c r="I693" i="22"/>
  <c r="E693" i="22"/>
  <c r="J692" i="22"/>
  <c r="I692" i="22"/>
  <c r="E692" i="22"/>
  <c r="J691" i="22"/>
  <c r="I691" i="22"/>
  <c r="E691" i="22"/>
  <c r="J690" i="22"/>
  <c r="I690" i="22"/>
  <c r="E690" i="22"/>
  <c r="J689" i="22"/>
  <c r="I689" i="22"/>
  <c r="E689" i="22"/>
  <c r="J688" i="22"/>
  <c r="I688" i="22"/>
  <c r="E688" i="22"/>
  <c r="J687" i="22"/>
  <c r="I687" i="22"/>
  <c r="E687" i="22"/>
  <c r="J686" i="22"/>
  <c r="I686" i="22"/>
  <c r="E686" i="22"/>
  <c r="J685" i="22"/>
  <c r="I685" i="22"/>
  <c r="E685" i="22"/>
  <c r="J684" i="22"/>
  <c r="I684" i="22"/>
  <c r="E684" i="22"/>
  <c r="J683" i="22"/>
  <c r="I683" i="22"/>
  <c r="E683" i="22"/>
  <c r="J682" i="22"/>
  <c r="I682" i="22"/>
  <c r="E682" i="22"/>
  <c r="J681" i="22"/>
  <c r="I681" i="22"/>
  <c r="E681" i="22"/>
  <c r="J680" i="22"/>
  <c r="I680" i="22"/>
  <c r="E680" i="22"/>
  <c r="J679" i="22"/>
  <c r="I679" i="22"/>
  <c r="E679" i="22"/>
  <c r="J678" i="22"/>
  <c r="I678" i="22"/>
  <c r="E678" i="22"/>
  <c r="J677" i="22"/>
  <c r="I677" i="22"/>
  <c r="E677" i="22"/>
  <c r="J676" i="22"/>
  <c r="I676" i="22"/>
  <c r="E676" i="22"/>
  <c r="J675" i="22"/>
  <c r="I675" i="22"/>
  <c r="E675" i="22"/>
  <c r="J674" i="22"/>
  <c r="I674" i="22"/>
  <c r="E674" i="22"/>
  <c r="J673" i="22"/>
  <c r="I673" i="22"/>
  <c r="E673" i="22"/>
  <c r="J672" i="22"/>
  <c r="I672" i="22"/>
  <c r="E672" i="22"/>
  <c r="J671" i="22"/>
  <c r="I671" i="22"/>
  <c r="E671" i="22"/>
  <c r="J670" i="22"/>
  <c r="I670" i="22"/>
  <c r="E670" i="22"/>
  <c r="J669" i="22"/>
  <c r="I669" i="22"/>
  <c r="E669" i="22"/>
  <c r="J668" i="22"/>
  <c r="I668" i="22"/>
  <c r="E668" i="22"/>
  <c r="J667" i="22"/>
  <c r="I667" i="22"/>
  <c r="E667" i="22"/>
  <c r="J666" i="22"/>
  <c r="I666" i="22"/>
  <c r="E666" i="22"/>
  <c r="J665" i="22"/>
  <c r="I665" i="22"/>
  <c r="E665" i="22"/>
  <c r="J664" i="22"/>
  <c r="I664" i="22"/>
  <c r="E664" i="22"/>
  <c r="J663" i="22"/>
  <c r="I663" i="22"/>
  <c r="E663" i="22"/>
  <c r="J662" i="22"/>
  <c r="I662" i="22"/>
  <c r="E662" i="22"/>
  <c r="J661" i="22"/>
  <c r="I661" i="22"/>
  <c r="E661" i="22"/>
  <c r="J660" i="22"/>
  <c r="I660" i="22"/>
  <c r="E660" i="22"/>
  <c r="J659" i="22"/>
  <c r="I659" i="22"/>
  <c r="E659" i="22"/>
  <c r="J658" i="22"/>
  <c r="I658" i="22"/>
  <c r="E658" i="22"/>
  <c r="J657" i="22"/>
  <c r="I657" i="22"/>
  <c r="E657" i="22"/>
  <c r="J656" i="22"/>
  <c r="I656" i="22"/>
  <c r="E656" i="22"/>
  <c r="J655" i="22"/>
  <c r="I655" i="22"/>
  <c r="E655" i="22"/>
  <c r="J654" i="22"/>
  <c r="I654" i="22"/>
  <c r="E654" i="22"/>
  <c r="J653" i="22"/>
  <c r="I653" i="22"/>
  <c r="E653" i="22"/>
  <c r="J652" i="22"/>
  <c r="I652" i="22"/>
  <c r="E652" i="22"/>
  <c r="J651" i="22"/>
  <c r="I651" i="22"/>
  <c r="E651" i="22"/>
  <c r="J650" i="22"/>
  <c r="I650" i="22"/>
  <c r="E650" i="22"/>
  <c r="J649" i="22"/>
  <c r="I649" i="22"/>
  <c r="E649" i="22"/>
  <c r="J648" i="22"/>
  <c r="I648" i="22"/>
  <c r="E648" i="22"/>
  <c r="J647" i="22"/>
  <c r="I647" i="22"/>
  <c r="E647" i="22"/>
  <c r="J646" i="22"/>
  <c r="I646" i="22"/>
  <c r="E646" i="22"/>
  <c r="J645" i="22"/>
  <c r="I645" i="22"/>
  <c r="E645" i="22"/>
  <c r="J644" i="22"/>
  <c r="I644" i="22"/>
  <c r="E644" i="22"/>
  <c r="J643" i="22"/>
  <c r="I643" i="22"/>
  <c r="E643" i="22"/>
  <c r="J642" i="22"/>
  <c r="I642" i="22"/>
  <c r="E642" i="22"/>
  <c r="J641" i="22"/>
  <c r="I641" i="22"/>
  <c r="E641" i="22"/>
  <c r="J640" i="22"/>
  <c r="I640" i="22"/>
  <c r="E640" i="22"/>
  <c r="J639" i="22"/>
  <c r="I639" i="22"/>
  <c r="E639" i="22"/>
  <c r="J638" i="22"/>
  <c r="I638" i="22"/>
  <c r="E638" i="22"/>
  <c r="J637" i="22"/>
  <c r="I637" i="22"/>
  <c r="E637" i="22"/>
  <c r="J636" i="22"/>
  <c r="I636" i="22"/>
  <c r="E636" i="22"/>
  <c r="J635" i="22"/>
  <c r="I635" i="22"/>
  <c r="E635" i="22"/>
  <c r="J634" i="22"/>
  <c r="I634" i="22"/>
  <c r="E634" i="22"/>
  <c r="J633" i="22"/>
  <c r="I633" i="22"/>
  <c r="E633" i="22"/>
  <c r="J632" i="22"/>
  <c r="I632" i="22"/>
  <c r="E632" i="22"/>
  <c r="J631" i="22"/>
  <c r="I631" i="22"/>
  <c r="E631" i="22"/>
  <c r="J630" i="22"/>
  <c r="I630" i="22"/>
  <c r="E630" i="22"/>
  <c r="J629" i="22"/>
  <c r="I629" i="22"/>
  <c r="E629" i="22"/>
  <c r="J628" i="22"/>
  <c r="I628" i="22"/>
  <c r="E628" i="22"/>
  <c r="J627" i="22"/>
  <c r="I627" i="22"/>
  <c r="E627" i="22"/>
  <c r="J626" i="22"/>
  <c r="I626" i="22"/>
  <c r="E626" i="22"/>
  <c r="J625" i="22"/>
  <c r="I625" i="22"/>
  <c r="E625" i="22"/>
  <c r="J624" i="22"/>
  <c r="I624" i="22"/>
  <c r="E624" i="22"/>
  <c r="J623" i="22"/>
  <c r="I623" i="22"/>
  <c r="E623" i="22"/>
  <c r="J622" i="22"/>
  <c r="I622" i="22"/>
  <c r="E622" i="22"/>
  <c r="J621" i="22"/>
  <c r="I621" i="22"/>
  <c r="E621" i="22"/>
  <c r="J620" i="22"/>
  <c r="I620" i="22"/>
  <c r="E620" i="22"/>
  <c r="J619" i="22"/>
  <c r="I619" i="22"/>
  <c r="E619" i="22"/>
  <c r="J618" i="22"/>
  <c r="I618" i="22"/>
  <c r="E618" i="22"/>
  <c r="J617" i="22"/>
  <c r="I617" i="22"/>
  <c r="E617" i="22"/>
  <c r="J616" i="22"/>
  <c r="I616" i="22"/>
  <c r="E616" i="22"/>
  <c r="J615" i="22"/>
  <c r="I615" i="22"/>
  <c r="E615" i="22"/>
  <c r="J614" i="22"/>
  <c r="I614" i="22"/>
  <c r="E614" i="22"/>
  <c r="J613" i="22"/>
  <c r="I613" i="22"/>
  <c r="E613" i="22"/>
  <c r="J612" i="22"/>
  <c r="I612" i="22"/>
  <c r="E612" i="22"/>
  <c r="J611" i="22"/>
  <c r="I611" i="22"/>
  <c r="E611" i="22"/>
  <c r="J610" i="22"/>
  <c r="I610" i="22"/>
  <c r="E610" i="22"/>
  <c r="J609" i="22"/>
  <c r="I609" i="22"/>
  <c r="E609" i="22"/>
  <c r="J608" i="22"/>
  <c r="I608" i="22"/>
  <c r="E608" i="22"/>
  <c r="J607" i="22"/>
  <c r="I607" i="22"/>
  <c r="E607" i="22"/>
  <c r="J606" i="22"/>
  <c r="I606" i="22"/>
  <c r="E606" i="22"/>
  <c r="J605" i="22"/>
  <c r="I605" i="22"/>
  <c r="E605" i="22"/>
  <c r="J604" i="22"/>
  <c r="I604" i="22"/>
  <c r="E604" i="22"/>
  <c r="J603" i="22"/>
  <c r="I603" i="22"/>
  <c r="E603" i="22"/>
  <c r="J602" i="22"/>
  <c r="I602" i="22"/>
  <c r="E602" i="22"/>
  <c r="J601" i="22"/>
  <c r="I601" i="22"/>
  <c r="E601" i="22"/>
  <c r="J600" i="22"/>
  <c r="I600" i="22"/>
  <c r="E600" i="22"/>
  <c r="J599" i="22"/>
  <c r="I599" i="22"/>
  <c r="E599" i="22"/>
  <c r="J598" i="22"/>
  <c r="I598" i="22"/>
  <c r="E598" i="22"/>
  <c r="J597" i="22"/>
  <c r="I597" i="22"/>
  <c r="E597" i="22"/>
  <c r="J596" i="22"/>
  <c r="I596" i="22"/>
  <c r="E596" i="22"/>
  <c r="J595" i="22"/>
  <c r="I595" i="22"/>
  <c r="E595" i="22"/>
  <c r="J594" i="22"/>
  <c r="I594" i="22"/>
  <c r="E594" i="22"/>
  <c r="J593" i="22"/>
  <c r="I593" i="22"/>
  <c r="E593" i="22"/>
  <c r="J592" i="22"/>
  <c r="I592" i="22"/>
  <c r="E592" i="22"/>
  <c r="J591" i="22"/>
  <c r="I591" i="22"/>
  <c r="E591" i="22"/>
  <c r="J590" i="22"/>
  <c r="I590" i="22"/>
  <c r="E590" i="22"/>
  <c r="J589" i="22"/>
  <c r="I589" i="22"/>
  <c r="E589" i="22"/>
  <c r="J588" i="22"/>
  <c r="I588" i="22"/>
  <c r="E588" i="22"/>
  <c r="J587" i="22"/>
  <c r="I587" i="22"/>
  <c r="E587" i="22"/>
  <c r="J586" i="22"/>
  <c r="I586" i="22"/>
  <c r="E586" i="22"/>
  <c r="J585" i="22"/>
  <c r="I585" i="22"/>
  <c r="E585" i="22"/>
  <c r="J584" i="22"/>
  <c r="I584" i="22"/>
  <c r="E584" i="22"/>
  <c r="J583" i="22"/>
  <c r="I583" i="22"/>
  <c r="E583" i="22"/>
  <c r="J582" i="22"/>
  <c r="I582" i="22"/>
  <c r="E582" i="22"/>
  <c r="J581" i="22"/>
  <c r="I581" i="22"/>
  <c r="E581" i="22"/>
  <c r="J580" i="22"/>
  <c r="I580" i="22"/>
  <c r="E580" i="22"/>
  <c r="J579" i="22"/>
  <c r="I579" i="22"/>
  <c r="E579" i="22"/>
  <c r="J578" i="22"/>
  <c r="I578" i="22"/>
  <c r="E578" i="22"/>
  <c r="J577" i="22"/>
  <c r="I577" i="22"/>
  <c r="E577" i="22"/>
  <c r="J576" i="22"/>
  <c r="I576" i="22"/>
  <c r="E576" i="22"/>
  <c r="J575" i="22"/>
  <c r="I575" i="22"/>
  <c r="E575" i="22"/>
  <c r="J574" i="22"/>
  <c r="I574" i="22"/>
  <c r="E574" i="22"/>
  <c r="J573" i="22"/>
  <c r="I573" i="22"/>
  <c r="E573" i="22"/>
  <c r="J572" i="22"/>
  <c r="I572" i="22"/>
  <c r="E572" i="22"/>
  <c r="J571" i="22"/>
  <c r="I571" i="22"/>
  <c r="E571" i="22"/>
  <c r="J570" i="22"/>
  <c r="I570" i="22"/>
  <c r="E570" i="22"/>
  <c r="J569" i="22"/>
  <c r="I569" i="22"/>
  <c r="E569" i="22"/>
  <c r="J568" i="22"/>
  <c r="I568" i="22"/>
  <c r="E568" i="22"/>
  <c r="J567" i="22"/>
  <c r="I567" i="22"/>
  <c r="E567" i="22"/>
  <c r="J566" i="22"/>
  <c r="I566" i="22"/>
  <c r="E566" i="22"/>
  <c r="J565" i="22"/>
  <c r="I565" i="22"/>
  <c r="E565" i="22"/>
  <c r="J564" i="22"/>
  <c r="I564" i="22"/>
  <c r="E564" i="22"/>
  <c r="J563" i="22"/>
  <c r="I563" i="22"/>
  <c r="E563" i="22"/>
  <c r="J562" i="22"/>
  <c r="I562" i="22"/>
  <c r="E562" i="22"/>
  <c r="J561" i="22"/>
  <c r="I561" i="22"/>
  <c r="E561" i="22"/>
  <c r="J560" i="22"/>
  <c r="I560" i="22"/>
  <c r="E560" i="22"/>
  <c r="J559" i="22"/>
  <c r="I559" i="22"/>
  <c r="E559" i="22"/>
  <c r="J558" i="22"/>
  <c r="I558" i="22"/>
  <c r="E558" i="22"/>
  <c r="J557" i="22"/>
  <c r="I557" i="22"/>
  <c r="E557" i="22"/>
  <c r="J556" i="22"/>
  <c r="I556" i="22"/>
  <c r="E556" i="22"/>
  <c r="J555" i="22"/>
  <c r="I555" i="22"/>
  <c r="E555" i="22"/>
  <c r="J554" i="22"/>
  <c r="I554" i="22"/>
  <c r="E554" i="22"/>
  <c r="J553" i="22"/>
  <c r="I553" i="22"/>
  <c r="E553" i="22"/>
  <c r="J552" i="22"/>
  <c r="I552" i="22"/>
  <c r="E552" i="22"/>
  <c r="J551" i="22"/>
  <c r="I551" i="22"/>
  <c r="E551" i="22"/>
  <c r="J550" i="22"/>
  <c r="I550" i="22"/>
  <c r="E550" i="22"/>
  <c r="J549" i="22"/>
  <c r="I549" i="22"/>
  <c r="E549" i="22"/>
  <c r="J548" i="22"/>
  <c r="I548" i="22"/>
  <c r="E548" i="22"/>
  <c r="J547" i="22"/>
  <c r="I547" i="22"/>
  <c r="E547" i="22"/>
  <c r="J546" i="22"/>
  <c r="I546" i="22"/>
  <c r="E546" i="22"/>
  <c r="J545" i="22"/>
  <c r="I545" i="22"/>
  <c r="E545" i="22"/>
  <c r="J544" i="22"/>
  <c r="I544" i="22"/>
  <c r="E544" i="22"/>
  <c r="J543" i="22"/>
  <c r="I543" i="22"/>
  <c r="E543" i="22"/>
  <c r="J542" i="22"/>
  <c r="I542" i="22"/>
  <c r="E542" i="22"/>
  <c r="J541" i="22"/>
  <c r="I541" i="22"/>
  <c r="E541" i="22"/>
  <c r="J540" i="22"/>
  <c r="I540" i="22"/>
  <c r="E540" i="22"/>
  <c r="J539" i="22"/>
  <c r="I539" i="22"/>
  <c r="E539" i="22"/>
  <c r="J538" i="22"/>
  <c r="I538" i="22"/>
  <c r="E538" i="22"/>
  <c r="J537" i="22"/>
  <c r="I537" i="22"/>
  <c r="E537" i="22"/>
  <c r="J536" i="22"/>
  <c r="I536" i="22"/>
  <c r="E536" i="22"/>
  <c r="J535" i="22"/>
  <c r="I535" i="22"/>
  <c r="E535" i="22"/>
  <c r="J534" i="22"/>
  <c r="I534" i="22"/>
  <c r="E534" i="22"/>
  <c r="J533" i="22"/>
  <c r="I533" i="22"/>
  <c r="E533" i="22"/>
  <c r="J532" i="22"/>
  <c r="I532" i="22"/>
  <c r="E532" i="22"/>
  <c r="J531" i="22"/>
  <c r="I531" i="22"/>
  <c r="E531" i="22"/>
  <c r="J530" i="22"/>
  <c r="I530" i="22"/>
  <c r="E530" i="22"/>
  <c r="J529" i="22"/>
  <c r="I529" i="22"/>
  <c r="E529" i="22"/>
  <c r="J528" i="22"/>
  <c r="I528" i="22"/>
  <c r="E528" i="22"/>
  <c r="J527" i="22"/>
  <c r="I527" i="22"/>
  <c r="E527" i="22"/>
  <c r="J526" i="22"/>
  <c r="I526" i="22"/>
  <c r="E526" i="22"/>
  <c r="J525" i="22"/>
  <c r="I525" i="22"/>
  <c r="E525" i="22"/>
  <c r="J524" i="22"/>
  <c r="I524" i="22"/>
  <c r="E524" i="22"/>
  <c r="J523" i="22"/>
  <c r="I523" i="22"/>
  <c r="E523" i="22"/>
  <c r="J522" i="22"/>
  <c r="I522" i="22"/>
  <c r="E522" i="22"/>
  <c r="J521" i="22"/>
  <c r="I521" i="22"/>
  <c r="E521" i="22"/>
  <c r="J520" i="22"/>
  <c r="I520" i="22"/>
  <c r="E520" i="22"/>
  <c r="J519" i="22"/>
  <c r="I519" i="22"/>
  <c r="E519" i="22"/>
  <c r="J518" i="22"/>
  <c r="I518" i="22"/>
  <c r="E518" i="22"/>
  <c r="J517" i="22"/>
  <c r="I517" i="22"/>
  <c r="E517" i="22"/>
  <c r="J516" i="22"/>
  <c r="I516" i="22"/>
  <c r="E516" i="22"/>
  <c r="J515" i="22"/>
  <c r="I515" i="22"/>
  <c r="E515" i="22"/>
  <c r="J514" i="22"/>
  <c r="I514" i="22"/>
  <c r="E514" i="22"/>
  <c r="J513" i="22"/>
  <c r="I513" i="22"/>
  <c r="E513" i="22"/>
  <c r="J512" i="22"/>
  <c r="I512" i="22"/>
  <c r="E512" i="22"/>
  <c r="J511" i="22"/>
  <c r="I511" i="22"/>
  <c r="E511" i="22"/>
  <c r="J510" i="22"/>
  <c r="I510" i="22"/>
  <c r="E510" i="22"/>
  <c r="J509" i="22"/>
  <c r="I509" i="22"/>
  <c r="E509" i="22"/>
  <c r="J508" i="22"/>
  <c r="I508" i="22"/>
  <c r="E508" i="22"/>
  <c r="J507" i="22"/>
  <c r="I507" i="22"/>
  <c r="E507" i="22"/>
  <c r="J506" i="22"/>
  <c r="I506" i="22"/>
  <c r="E506" i="22"/>
  <c r="J505" i="22"/>
  <c r="I505" i="22"/>
  <c r="E505" i="22"/>
  <c r="J504" i="22"/>
  <c r="I504" i="22"/>
  <c r="E504" i="22"/>
  <c r="J503" i="22"/>
  <c r="I503" i="22"/>
  <c r="E503" i="22"/>
  <c r="J502" i="22"/>
  <c r="I502" i="22"/>
  <c r="E502" i="22"/>
  <c r="J501" i="22"/>
  <c r="I501" i="22"/>
  <c r="E501" i="22"/>
  <c r="J500" i="22"/>
  <c r="I500" i="22"/>
  <c r="E500" i="22"/>
  <c r="J499" i="22"/>
  <c r="I499" i="22"/>
  <c r="E499" i="22"/>
  <c r="J498" i="22"/>
  <c r="I498" i="22"/>
  <c r="E498" i="22"/>
  <c r="J497" i="22"/>
  <c r="I497" i="22"/>
  <c r="E497" i="22"/>
  <c r="J496" i="22"/>
  <c r="I496" i="22"/>
  <c r="E496" i="22"/>
  <c r="J495" i="22"/>
  <c r="I495" i="22"/>
  <c r="E495" i="22"/>
  <c r="J494" i="22"/>
  <c r="I494" i="22"/>
  <c r="E494" i="22"/>
  <c r="J493" i="22"/>
  <c r="I493" i="22"/>
  <c r="E493" i="22"/>
  <c r="J492" i="22"/>
  <c r="I492" i="22"/>
  <c r="E492" i="22"/>
  <c r="J491" i="22"/>
  <c r="I491" i="22"/>
  <c r="E491" i="22"/>
  <c r="J490" i="22"/>
  <c r="I490" i="22"/>
  <c r="E490" i="22"/>
  <c r="J489" i="22"/>
  <c r="I489" i="22"/>
  <c r="E489" i="22"/>
  <c r="J488" i="22"/>
  <c r="I488" i="22"/>
  <c r="E488" i="22"/>
  <c r="J487" i="22"/>
  <c r="I487" i="22"/>
  <c r="E487" i="22"/>
  <c r="J486" i="22"/>
  <c r="I486" i="22"/>
  <c r="E486" i="22"/>
  <c r="J485" i="22"/>
  <c r="I485" i="22"/>
  <c r="E485" i="22"/>
  <c r="J484" i="22"/>
  <c r="I484" i="22"/>
  <c r="E484" i="22"/>
  <c r="J483" i="22"/>
  <c r="I483" i="22"/>
  <c r="E483" i="22"/>
  <c r="J482" i="22"/>
  <c r="I482" i="22"/>
  <c r="E482" i="22"/>
  <c r="J481" i="22"/>
  <c r="I481" i="22"/>
  <c r="E481" i="22"/>
  <c r="J480" i="22"/>
  <c r="I480" i="22"/>
  <c r="E480" i="22"/>
  <c r="J479" i="22"/>
  <c r="I479" i="22"/>
  <c r="E479" i="22"/>
  <c r="J478" i="22"/>
  <c r="I478" i="22"/>
  <c r="E478" i="22"/>
  <c r="J477" i="22"/>
  <c r="I477" i="22"/>
  <c r="E477" i="22"/>
  <c r="J476" i="22"/>
  <c r="I476" i="22"/>
  <c r="E476" i="22"/>
  <c r="J475" i="22"/>
  <c r="I475" i="22"/>
  <c r="E475" i="22"/>
  <c r="J474" i="22"/>
  <c r="I474" i="22"/>
  <c r="E474" i="22"/>
  <c r="J473" i="22"/>
  <c r="I473" i="22"/>
  <c r="E473" i="22"/>
  <c r="J472" i="22"/>
  <c r="I472" i="22"/>
  <c r="E472" i="22"/>
  <c r="J471" i="22"/>
  <c r="I471" i="22"/>
  <c r="E471" i="22"/>
  <c r="J470" i="22"/>
  <c r="I470" i="22"/>
  <c r="E470" i="22"/>
  <c r="J469" i="22"/>
  <c r="I469" i="22"/>
  <c r="E469" i="22"/>
  <c r="J468" i="22"/>
  <c r="I468" i="22"/>
  <c r="E468" i="22"/>
  <c r="J467" i="22"/>
  <c r="I467" i="22"/>
  <c r="E467" i="22"/>
  <c r="J466" i="22"/>
  <c r="I466" i="22"/>
  <c r="E466" i="22"/>
  <c r="J465" i="22"/>
  <c r="I465" i="22"/>
  <c r="E465" i="22"/>
  <c r="J464" i="22"/>
  <c r="I464" i="22"/>
  <c r="E464" i="22"/>
  <c r="J463" i="22"/>
  <c r="I463" i="22"/>
  <c r="E463" i="22"/>
  <c r="J462" i="22"/>
  <c r="I462" i="22"/>
  <c r="E462" i="22"/>
  <c r="J461" i="22"/>
  <c r="I461" i="22"/>
  <c r="E461" i="22"/>
  <c r="J460" i="22"/>
  <c r="I460" i="22"/>
  <c r="E460" i="22"/>
  <c r="J459" i="22"/>
  <c r="I459" i="22"/>
  <c r="E459" i="22"/>
  <c r="J458" i="22"/>
  <c r="I458" i="22"/>
  <c r="E458" i="22"/>
  <c r="J457" i="22"/>
  <c r="I457" i="22"/>
  <c r="E457" i="22"/>
  <c r="J456" i="22"/>
  <c r="I456" i="22"/>
  <c r="E456" i="22"/>
  <c r="J455" i="22"/>
  <c r="I455" i="22"/>
  <c r="E455" i="22"/>
  <c r="J454" i="22"/>
  <c r="I454" i="22"/>
  <c r="E454" i="22"/>
  <c r="J453" i="22"/>
  <c r="I453" i="22"/>
  <c r="E453" i="22"/>
  <c r="J452" i="22"/>
  <c r="I452" i="22"/>
  <c r="E452" i="22"/>
  <c r="J451" i="22"/>
  <c r="I451" i="22"/>
  <c r="E451" i="22"/>
  <c r="J450" i="22"/>
  <c r="I450" i="22"/>
  <c r="E450" i="22"/>
  <c r="J449" i="22"/>
  <c r="I449" i="22"/>
  <c r="E449" i="22"/>
  <c r="J448" i="22"/>
  <c r="I448" i="22"/>
  <c r="E448" i="22"/>
  <c r="J447" i="22"/>
  <c r="I447" i="22"/>
  <c r="E447" i="22"/>
  <c r="J446" i="22"/>
  <c r="I446" i="22"/>
  <c r="E446" i="22"/>
  <c r="J445" i="22"/>
  <c r="I445" i="22"/>
  <c r="E445" i="22"/>
  <c r="J444" i="22"/>
  <c r="I444" i="22"/>
  <c r="E444" i="22"/>
  <c r="J443" i="22"/>
  <c r="I443" i="22"/>
  <c r="E443" i="22"/>
  <c r="J442" i="22"/>
  <c r="I442" i="22"/>
  <c r="E442" i="22"/>
  <c r="J441" i="22"/>
  <c r="I441" i="22"/>
  <c r="E441" i="22"/>
  <c r="J440" i="22"/>
  <c r="I440" i="22"/>
  <c r="E440" i="22"/>
  <c r="J439" i="22"/>
  <c r="I439" i="22"/>
  <c r="E439" i="22"/>
  <c r="J438" i="22"/>
  <c r="I438" i="22"/>
  <c r="E438" i="22"/>
  <c r="J437" i="22"/>
  <c r="I437" i="22"/>
  <c r="E437" i="22"/>
  <c r="J436" i="22"/>
  <c r="I436" i="22"/>
  <c r="E436" i="22"/>
  <c r="J435" i="22"/>
  <c r="I435" i="22"/>
  <c r="E435" i="22"/>
  <c r="J434" i="22"/>
  <c r="I434" i="22"/>
  <c r="E434" i="22"/>
  <c r="J433" i="22"/>
  <c r="I433" i="22"/>
  <c r="E433" i="22"/>
  <c r="J432" i="22"/>
  <c r="I432" i="22"/>
  <c r="E432" i="22"/>
  <c r="J431" i="22"/>
  <c r="I431" i="22"/>
  <c r="E431" i="22"/>
  <c r="J430" i="22"/>
  <c r="I430" i="22"/>
  <c r="E430" i="22"/>
  <c r="J429" i="22"/>
  <c r="I429" i="22"/>
  <c r="E429" i="22"/>
  <c r="J428" i="22"/>
  <c r="I428" i="22"/>
  <c r="E428" i="22"/>
  <c r="J427" i="22"/>
  <c r="I427" i="22"/>
  <c r="E427" i="22"/>
  <c r="J426" i="22"/>
  <c r="I426" i="22"/>
  <c r="E426" i="22"/>
  <c r="J425" i="22"/>
  <c r="I425" i="22"/>
  <c r="E425" i="22"/>
  <c r="J424" i="22"/>
  <c r="I424" i="22"/>
  <c r="E424" i="22"/>
  <c r="J423" i="22"/>
  <c r="I423" i="22"/>
  <c r="E423" i="22"/>
  <c r="J422" i="22"/>
  <c r="I422" i="22"/>
  <c r="E422" i="22"/>
  <c r="J421" i="22"/>
  <c r="I421" i="22"/>
  <c r="E421" i="22"/>
  <c r="J420" i="22"/>
  <c r="I420" i="22"/>
  <c r="E420" i="22"/>
  <c r="J419" i="22"/>
  <c r="I419" i="22"/>
  <c r="E419" i="22"/>
  <c r="J418" i="22"/>
  <c r="I418" i="22"/>
  <c r="E418" i="22"/>
  <c r="J417" i="22"/>
  <c r="I417" i="22"/>
  <c r="E417" i="22"/>
  <c r="J416" i="22"/>
  <c r="I416" i="22"/>
  <c r="E416" i="22"/>
  <c r="J415" i="22"/>
  <c r="I415" i="22"/>
  <c r="E415" i="22"/>
  <c r="J414" i="22"/>
  <c r="I414" i="22"/>
  <c r="E414" i="22"/>
  <c r="J413" i="22"/>
  <c r="I413" i="22"/>
  <c r="E413" i="22"/>
  <c r="J412" i="22"/>
  <c r="I412" i="22"/>
  <c r="E412" i="22"/>
  <c r="J411" i="22"/>
  <c r="I411" i="22"/>
  <c r="E411" i="22"/>
  <c r="J410" i="22"/>
  <c r="I410" i="22"/>
  <c r="E410" i="22"/>
  <c r="J409" i="22"/>
  <c r="I409" i="22"/>
  <c r="E409" i="22"/>
  <c r="J408" i="22"/>
  <c r="I408" i="22"/>
  <c r="E408" i="22"/>
  <c r="J407" i="22"/>
  <c r="I407" i="22"/>
  <c r="E407" i="22"/>
  <c r="J406" i="22"/>
  <c r="I406" i="22"/>
  <c r="E406" i="22"/>
  <c r="J405" i="22"/>
  <c r="I405" i="22"/>
  <c r="E405" i="22"/>
  <c r="J404" i="22"/>
  <c r="I404" i="22"/>
  <c r="E404" i="22"/>
  <c r="J403" i="22"/>
  <c r="I403" i="22"/>
  <c r="E403" i="22"/>
  <c r="J402" i="22"/>
  <c r="I402" i="22"/>
  <c r="E402" i="22"/>
  <c r="J401" i="22"/>
  <c r="I401" i="22"/>
  <c r="E401" i="22"/>
  <c r="J400" i="22"/>
  <c r="I400" i="22"/>
  <c r="E400" i="22"/>
  <c r="J399" i="22"/>
  <c r="I399" i="22"/>
  <c r="E399" i="22"/>
  <c r="J398" i="22"/>
  <c r="I398" i="22"/>
  <c r="E398" i="22"/>
  <c r="J397" i="22"/>
  <c r="I397" i="22"/>
  <c r="E397" i="22"/>
  <c r="J396" i="22"/>
  <c r="I396" i="22"/>
  <c r="E396" i="22"/>
  <c r="J395" i="22"/>
  <c r="I395" i="22"/>
  <c r="E395" i="22"/>
  <c r="J394" i="22"/>
  <c r="I394" i="22"/>
  <c r="E394" i="22"/>
  <c r="J393" i="22"/>
  <c r="I393" i="22"/>
  <c r="E393" i="22"/>
  <c r="J392" i="22"/>
  <c r="I392" i="22"/>
  <c r="E392" i="22"/>
  <c r="J391" i="22"/>
  <c r="I391" i="22"/>
  <c r="E391" i="22"/>
  <c r="J390" i="22"/>
  <c r="I390" i="22"/>
  <c r="E390" i="22"/>
  <c r="J389" i="22"/>
  <c r="I389" i="22"/>
  <c r="E389" i="22"/>
  <c r="J388" i="22"/>
  <c r="I388" i="22"/>
  <c r="E388" i="22"/>
  <c r="J387" i="22"/>
  <c r="I387" i="22"/>
  <c r="E387" i="22"/>
  <c r="J386" i="22"/>
  <c r="I386" i="22"/>
  <c r="E386" i="22"/>
  <c r="J385" i="22"/>
  <c r="I385" i="22"/>
  <c r="E385" i="22"/>
  <c r="J384" i="22"/>
  <c r="I384" i="22"/>
  <c r="E384" i="22"/>
  <c r="J383" i="22"/>
  <c r="I383" i="22"/>
  <c r="E383" i="22"/>
  <c r="J382" i="22"/>
  <c r="I382" i="22"/>
  <c r="E382" i="22"/>
  <c r="J381" i="22"/>
  <c r="I381" i="22"/>
  <c r="E381" i="22"/>
  <c r="J380" i="22"/>
  <c r="I380" i="22"/>
  <c r="E380" i="22"/>
  <c r="J379" i="22"/>
  <c r="I379" i="22"/>
  <c r="E379" i="22"/>
  <c r="J378" i="22"/>
  <c r="I378" i="22"/>
  <c r="E378" i="22"/>
  <c r="J377" i="22"/>
  <c r="I377" i="22"/>
  <c r="E377" i="22"/>
  <c r="J376" i="22"/>
  <c r="I376" i="22"/>
  <c r="E376" i="22"/>
  <c r="J375" i="22"/>
  <c r="I375" i="22"/>
  <c r="E375" i="22"/>
  <c r="J374" i="22"/>
  <c r="I374" i="22"/>
  <c r="E374" i="22"/>
  <c r="J373" i="22"/>
  <c r="I373" i="22"/>
  <c r="E373" i="22"/>
  <c r="J372" i="22"/>
  <c r="I372" i="22"/>
  <c r="E372" i="22"/>
  <c r="J371" i="22"/>
  <c r="I371" i="22"/>
  <c r="E371" i="22"/>
  <c r="J370" i="22"/>
  <c r="I370" i="22"/>
  <c r="E370" i="22"/>
  <c r="J369" i="22"/>
  <c r="I369" i="22"/>
  <c r="E369" i="22"/>
  <c r="J368" i="22"/>
  <c r="I368" i="22"/>
  <c r="E368" i="22"/>
  <c r="J367" i="22"/>
  <c r="I367" i="22"/>
  <c r="E367" i="22"/>
  <c r="J366" i="22"/>
  <c r="I366" i="22"/>
  <c r="E366" i="22"/>
  <c r="J365" i="22"/>
  <c r="I365" i="22"/>
  <c r="E365" i="22"/>
  <c r="J364" i="22"/>
  <c r="I364" i="22"/>
  <c r="E364" i="22"/>
  <c r="J363" i="22"/>
  <c r="I363" i="22"/>
  <c r="E363" i="22"/>
  <c r="J362" i="22"/>
  <c r="I362" i="22"/>
  <c r="E362" i="22"/>
  <c r="J361" i="22"/>
  <c r="I361" i="22"/>
  <c r="E361" i="22"/>
  <c r="J360" i="22"/>
  <c r="I360" i="22"/>
  <c r="E360" i="22"/>
  <c r="J359" i="22"/>
  <c r="I359" i="22"/>
  <c r="E359" i="22"/>
  <c r="J358" i="22"/>
  <c r="I358" i="22"/>
  <c r="E358" i="22"/>
  <c r="J357" i="22"/>
  <c r="I357" i="22"/>
  <c r="E357" i="22"/>
  <c r="J356" i="22"/>
  <c r="I356" i="22"/>
  <c r="E356" i="22"/>
  <c r="J355" i="22"/>
  <c r="I355" i="22"/>
  <c r="E355" i="22"/>
  <c r="J354" i="22"/>
  <c r="I354" i="22"/>
  <c r="E354" i="22"/>
  <c r="J353" i="22"/>
  <c r="I353" i="22"/>
  <c r="E353" i="22"/>
  <c r="J352" i="22"/>
  <c r="I352" i="22"/>
  <c r="E352" i="22"/>
  <c r="J351" i="22"/>
  <c r="I351" i="22"/>
  <c r="E351" i="22"/>
  <c r="J350" i="22"/>
  <c r="I350" i="22"/>
  <c r="E350" i="22"/>
  <c r="J349" i="22"/>
  <c r="I349" i="22"/>
  <c r="E349" i="22"/>
  <c r="J348" i="22"/>
  <c r="I348" i="22"/>
  <c r="E348" i="22"/>
  <c r="J347" i="22"/>
  <c r="I347" i="22"/>
  <c r="E347" i="22"/>
  <c r="J346" i="22"/>
  <c r="I346" i="22"/>
  <c r="E346" i="22"/>
  <c r="J345" i="22"/>
  <c r="I345" i="22"/>
  <c r="E345" i="22"/>
  <c r="J344" i="22"/>
  <c r="I344" i="22"/>
  <c r="E344" i="22"/>
  <c r="J343" i="22"/>
  <c r="I343" i="22"/>
  <c r="E343" i="22"/>
  <c r="J342" i="22"/>
  <c r="I342" i="22"/>
  <c r="E342" i="22"/>
  <c r="J341" i="22"/>
  <c r="I341" i="22"/>
  <c r="E341" i="22"/>
  <c r="J340" i="22"/>
  <c r="I340" i="22"/>
  <c r="E340" i="22"/>
  <c r="J339" i="22"/>
  <c r="I339" i="22"/>
  <c r="E339" i="22"/>
  <c r="J338" i="22"/>
  <c r="I338" i="22"/>
  <c r="E338" i="22"/>
  <c r="J337" i="22"/>
  <c r="I337" i="22"/>
  <c r="E337" i="22"/>
  <c r="J336" i="22"/>
  <c r="I336" i="22"/>
  <c r="E336" i="22"/>
  <c r="J335" i="22"/>
  <c r="I335" i="22"/>
  <c r="E335" i="22"/>
  <c r="J334" i="22"/>
  <c r="I334" i="22"/>
  <c r="E334" i="22"/>
  <c r="J333" i="22"/>
  <c r="I333" i="22"/>
  <c r="E333" i="22"/>
  <c r="J332" i="22"/>
  <c r="I332" i="22"/>
  <c r="E332" i="22"/>
  <c r="J331" i="22"/>
  <c r="I331" i="22"/>
  <c r="E331" i="22"/>
  <c r="J330" i="22"/>
  <c r="I330" i="22"/>
  <c r="E330" i="22"/>
  <c r="J329" i="22"/>
  <c r="I329" i="22"/>
  <c r="E329" i="22"/>
  <c r="J328" i="22"/>
  <c r="I328" i="22"/>
  <c r="E328" i="22"/>
  <c r="J327" i="22"/>
  <c r="I327" i="22"/>
  <c r="E327" i="22"/>
  <c r="J326" i="22"/>
  <c r="I326" i="22"/>
  <c r="E326" i="22"/>
  <c r="J325" i="22"/>
  <c r="I325" i="22"/>
  <c r="E325" i="22"/>
  <c r="J324" i="22"/>
  <c r="I324" i="22"/>
  <c r="E324" i="22"/>
  <c r="J323" i="22"/>
  <c r="I323" i="22"/>
  <c r="E323" i="22"/>
  <c r="J322" i="22"/>
  <c r="I322" i="22"/>
  <c r="E322" i="22"/>
  <c r="J321" i="22"/>
  <c r="I321" i="22"/>
  <c r="E321" i="22"/>
  <c r="J320" i="22"/>
  <c r="I320" i="22"/>
  <c r="E320" i="22"/>
  <c r="J319" i="22"/>
  <c r="I319" i="22"/>
  <c r="E319" i="22"/>
  <c r="J318" i="22"/>
  <c r="I318" i="22"/>
  <c r="E318" i="22"/>
  <c r="J317" i="22"/>
  <c r="I317" i="22"/>
  <c r="E317" i="22"/>
  <c r="J316" i="22"/>
  <c r="I316" i="22"/>
  <c r="E316" i="22"/>
  <c r="J315" i="22"/>
  <c r="I315" i="22"/>
  <c r="E315" i="22"/>
  <c r="J314" i="22"/>
  <c r="I314" i="22"/>
  <c r="E314" i="22"/>
  <c r="J313" i="22"/>
  <c r="I313" i="22"/>
  <c r="E313" i="22"/>
  <c r="J312" i="22"/>
  <c r="I312" i="22"/>
  <c r="E312" i="22"/>
  <c r="J311" i="22"/>
  <c r="I311" i="22"/>
  <c r="E311" i="22"/>
  <c r="J310" i="22"/>
  <c r="I310" i="22"/>
  <c r="E310" i="22"/>
  <c r="J309" i="22"/>
  <c r="I309" i="22"/>
  <c r="E309" i="22"/>
  <c r="J308" i="22"/>
  <c r="I308" i="22"/>
  <c r="E308" i="22"/>
  <c r="J307" i="22"/>
  <c r="I307" i="22"/>
  <c r="E307" i="22"/>
  <c r="J306" i="22"/>
  <c r="I306" i="22"/>
  <c r="E306" i="22"/>
  <c r="J305" i="22"/>
  <c r="I305" i="22"/>
  <c r="E305" i="22"/>
  <c r="J304" i="22"/>
  <c r="I304" i="22"/>
  <c r="E304" i="22"/>
  <c r="J303" i="22"/>
  <c r="I303" i="22"/>
  <c r="E303" i="22"/>
  <c r="J302" i="22"/>
  <c r="I302" i="22"/>
  <c r="E302" i="22"/>
  <c r="J301" i="22"/>
  <c r="I301" i="22"/>
  <c r="E301" i="22"/>
  <c r="J300" i="22"/>
  <c r="I300" i="22"/>
  <c r="E300" i="22"/>
  <c r="J299" i="22"/>
  <c r="I299" i="22"/>
  <c r="E299" i="22"/>
  <c r="J298" i="22"/>
  <c r="I298" i="22"/>
  <c r="E298" i="22"/>
  <c r="J297" i="22"/>
  <c r="I297" i="22"/>
  <c r="E297" i="22"/>
  <c r="J296" i="22"/>
  <c r="I296" i="22"/>
  <c r="E296" i="22"/>
  <c r="J295" i="22"/>
  <c r="I295" i="22"/>
  <c r="E295" i="22"/>
  <c r="J294" i="22"/>
  <c r="I294" i="22"/>
  <c r="E294" i="22"/>
  <c r="J293" i="22"/>
  <c r="I293" i="22"/>
  <c r="E293" i="22"/>
  <c r="J292" i="22"/>
  <c r="I292" i="22"/>
  <c r="E292" i="22"/>
  <c r="J291" i="22"/>
  <c r="I291" i="22"/>
  <c r="E291" i="22"/>
  <c r="J290" i="22"/>
  <c r="I290" i="22"/>
  <c r="E290" i="22"/>
  <c r="J289" i="22"/>
  <c r="I289" i="22"/>
  <c r="E289" i="22"/>
  <c r="J288" i="22"/>
  <c r="I288" i="22"/>
  <c r="E288" i="22"/>
  <c r="J287" i="22"/>
  <c r="I287" i="22"/>
  <c r="E287" i="22"/>
  <c r="J286" i="22"/>
  <c r="I286" i="22"/>
  <c r="E286" i="22"/>
  <c r="J285" i="22"/>
  <c r="I285" i="22"/>
  <c r="E285" i="22"/>
  <c r="J284" i="22"/>
  <c r="I284" i="22"/>
  <c r="E284" i="22"/>
  <c r="J283" i="22"/>
  <c r="I283" i="22"/>
  <c r="E283" i="22"/>
  <c r="J282" i="22"/>
  <c r="I282" i="22"/>
  <c r="E282" i="22"/>
  <c r="J281" i="22"/>
  <c r="I281" i="22"/>
  <c r="E281" i="22"/>
  <c r="J280" i="22"/>
  <c r="I280" i="22"/>
  <c r="E280" i="22"/>
  <c r="J279" i="22"/>
  <c r="I279" i="22"/>
  <c r="E279" i="22"/>
  <c r="J278" i="22"/>
  <c r="I278" i="22"/>
  <c r="E278" i="22"/>
  <c r="J277" i="22"/>
  <c r="I277" i="22"/>
  <c r="E277" i="22"/>
  <c r="J276" i="22"/>
  <c r="I276" i="22"/>
  <c r="E276" i="22"/>
  <c r="J275" i="22"/>
  <c r="I275" i="22"/>
  <c r="E275" i="22"/>
  <c r="U274" i="22"/>
  <c r="S274" i="22"/>
  <c r="Q274" i="22"/>
  <c r="W274" i="22"/>
  <c r="T274" i="22"/>
  <c r="R274" i="22"/>
  <c r="P274" i="22"/>
  <c r="V274" i="22"/>
  <c r="O274" i="22"/>
  <c r="N274" i="22"/>
  <c r="M274" i="22"/>
  <c r="J274" i="22"/>
  <c r="I274" i="22"/>
  <c r="E274" i="22"/>
  <c r="U273" i="22"/>
  <c r="S273" i="22"/>
  <c r="Q273" i="22"/>
  <c r="W273" i="22"/>
  <c r="T273" i="22"/>
  <c r="R273" i="22"/>
  <c r="P273" i="22"/>
  <c r="V273" i="22"/>
  <c r="O273" i="22"/>
  <c r="N273" i="22"/>
  <c r="M273" i="22"/>
  <c r="J273" i="22"/>
  <c r="I273" i="22"/>
  <c r="E273" i="22"/>
  <c r="U272" i="22"/>
  <c r="S272" i="22"/>
  <c r="Q272" i="22"/>
  <c r="W272" i="22"/>
  <c r="T272" i="22"/>
  <c r="R272" i="22"/>
  <c r="P272" i="22"/>
  <c r="V272" i="22"/>
  <c r="O272" i="22"/>
  <c r="N272" i="22"/>
  <c r="M272" i="22"/>
  <c r="J272" i="22"/>
  <c r="I272" i="22"/>
  <c r="E272" i="22"/>
  <c r="U271" i="22"/>
  <c r="S271" i="22"/>
  <c r="Q271" i="22"/>
  <c r="W271" i="22"/>
  <c r="T271" i="22"/>
  <c r="R271" i="22"/>
  <c r="P271" i="22"/>
  <c r="V271" i="22"/>
  <c r="O271" i="22"/>
  <c r="N271" i="22"/>
  <c r="M271" i="22"/>
  <c r="J271" i="22"/>
  <c r="I271" i="22"/>
  <c r="E271" i="22"/>
  <c r="U270" i="22"/>
  <c r="S270" i="22"/>
  <c r="Q270" i="22"/>
  <c r="W270" i="22"/>
  <c r="T270" i="22"/>
  <c r="R270" i="22"/>
  <c r="P270" i="22"/>
  <c r="V270" i="22"/>
  <c r="O270" i="22"/>
  <c r="N270" i="22"/>
  <c r="M270" i="22"/>
  <c r="J270" i="22"/>
  <c r="I270" i="22"/>
  <c r="E270" i="22"/>
  <c r="U269" i="22"/>
  <c r="S269" i="22"/>
  <c r="Q269" i="22"/>
  <c r="W269" i="22"/>
  <c r="T269" i="22"/>
  <c r="R269" i="22"/>
  <c r="P269" i="22"/>
  <c r="V269" i="22"/>
  <c r="O269" i="22"/>
  <c r="N269" i="22"/>
  <c r="M269" i="22"/>
  <c r="J269" i="22"/>
  <c r="I269" i="22"/>
  <c r="E269" i="22"/>
  <c r="U268" i="22"/>
  <c r="S268" i="22"/>
  <c r="Q268" i="22"/>
  <c r="W268" i="22"/>
  <c r="T268" i="22"/>
  <c r="R268" i="22"/>
  <c r="P268" i="22"/>
  <c r="V268" i="22"/>
  <c r="O268" i="22"/>
  <c r="N268" i="22"/>
  <c r="M268" i="22"/>
  <c r="J268" i="22"/>
  <c r="I268" i="22"/>
  <c r="E268" i="22"/>
  <c r="U267" i="22"/>
  <c r="S267" i="22"/>
  <c r="Q267" i="22"/>
  <c r="W267" i="22"/>
  <c r="T267" i="22"/>
  <c r="R267" i="22"/>
  <c r="P267" i="22"/>
  <c r="V267" i="22"/>
  <c r="O267" i="22"/>
  <c r="N267" i="22"/>
  <c r="M267" i="22"/>
  <c r="J267" i="22"/>
  <c r="I267" i="22"/>
  <c r="E267" i="22"/>
  <c r="U266" i="22"/>
  <c r="S266" i="22"/>
  <c r="Q266" i="22"/>
  <c r="W266" i="22"/>
  <c r="T266" i="22"/>
  <c r="R266" i="22"/>
  <c r="P266" i="22"/>
  <c r="V266" i="22"/>
  <c r="O266" i="22"/>
  <c r="N266" i="22"/>
  <c r="M266" i="22"/>
  <c r="J266" i="22"/>
  <c r="I266" i="22"/>
  <c r="E266" i="22"/>
  <c r="U265" i="22"/>
  <c r="S265" i="22"/>
  <c r="Q265" i="22"/>
  <c r="W265" i="22"/>
  <c r="T265" i="22"/>
  <c r="R265" i="22"/>
  <c r="P265" i="22"/>
  <c r="V265" i="22"/>
  <c r="O265" i="22"/>
  <c r="N265" i="22"/>
  <c r="M265" i="22"/>
  <c r="J265" i="22"/>
  <c r="I265" i="22"/>
  <c r="E265" i="22"/>
  <c r="U264" i="22"/>
  <c r="S264" i="22"/>
  <c r="Q264" i="22"/>
  <c r="W264" i="22"/>
  <c r="T264" i="22"/>
  <c r="R264" i="22"/>
  <c r="P264" i="22"/>
  <c r="V264" i="22"/>
  <c r="O264" i="22"/>
  <c r="N264" i="22"/>
  <c r="M264" i="22"/>
  <c r="J264" i="22"/>
  <c r="I264" i="22"/>
  <c r="E264" i="22"/>
  <c r="U263" i="22"/>
  <c r="S263" i="22"/>
  <c r="Q263" i="22"/>
  <c r="W263" i="22"/>
  <c r="T263" i="22"/>
  <c r="R263" i="22"/>
  <c r="P263" i="22"/>
  <c r="V263" i="22"/>
  <c r="O263" i="22"/>
  <c r="N263" i="22"/>
  <c r="M263" i="22"/>
  <c r="J263" i="22"/>
  <c r="I263" i="22"/>
  <c r="E263" i="22"/>
  <c r="U262" i="22"/>
  <c r="S262" i="22"/>
  <c r="Q262" i="22"/>
  <c r="W262" i="22"/>
  <c r="T262" i="22"/>
  <c r="R262" i="22"/>
  <c r="P262" i="22"/>
  <c r="V262" i="22"/>
  <c r="O262" i="22"/>
  <c r="N262" i="22"/>
  <c r="M262" i="22"/>
  <c r="J262" i="22"/>
  <c r="I262" i="22"/>
  <c r="E262" i="22"/>
  <c r="U261" i="22"/>
  <c r="S261" i="22"/>
  <c r="Q261" i="22"/>
  <c r="W261" i="22"/>
  <c r="T261" i="22"/>
  <c r="R261" i="22"/>
  <c r="P261" i="22"/>
  <c r="V261" i="22"/>
  <c r="O261" i="22"/>
  <c r="N261" i="22"/>
  <c r="M261" i="22"/>
  <c r="J261" i="22"/>
  <c r="I261" i="22"/>
  <c r="E261" i="22"/>
  <c r="U260" i="22"/>
  <c r="S260" i="22"/>
  <c r="Q260" i="22"/>
  <c r="W260" i="22"/>
  <c r="T260" i="22"/>
  <c r="R260" i="22"/>
  <c r="P260" i="22"/>
  <c r="V260" i="22"/>
  <c r="O260" i="22"/>
  <c r="N260" i="22"/>
  <c r="M260" i="22"/>
  <c r="J260" i="22"/>
  <c r="I260" i="22"/>
  <c r="E260" i="22"/>
  <c r="U259" i="22"/>
  <c r="S259" i="22"/>
  <c r="Q259" i="22"/>
  <c r="W259" i="22"/>
  <c r="T259" i="22"/>
  <c r="R259" i="22"/>
  <c r="P259" i="22"/>
  <c r="V259" i="22"/>
  <c r="O259" i="22"/>
  <c r="N259" i="22"/>
  <c r="M259" i="22"/>
  <c r="J259" i="22"/>
  <c r="I259" i="22"/>
  <c r="E259" i="22"/>
  <c r="U258" i="22"/>
  <c r="S258" i="22"/>
  <c r="Q258" i="22"/>
  <c r="W258" i="22"/>
  <c r="T258" i="22"/>
  <c r="R258" i="22"/>
  <c r="P258" i="22"/>
  <c r="V258" i="22"/>
  <c r="O258" i="22"/>
  <c r="N258" i="22"/>
  <c r="M258" i="22"/>
  <c r="J258" i="22"/>
  <c r="I258" i="22"/>
  <c r="E258" i="22"/>
  <c r="U257" i="22"/>
  <c r="S257" i="22"/>
  <c r="Q257" i="22"/>
  <c r="W257" i="22"/>
  <c r="T257" i="22"/>
  <c r="R257" i="22"/>
  <c r="P257" i="22"/>
  <c r="V257" i="22"/>
  <c r="O257" i="22"/>
  <c r="N257" i="22"/>
  <c r="M257" i="22"/>
  <c r="J257" i="22"/>
  <c r="I257" i="22"/>
  <c r="E257" i="22"/>
  <c r="U256" i="22"/>
  <c r="S256" i="22"/>
  <c r="Q256" i="22"/>
  <c r="W256" i="22"/>
  <c r="T256" i="22"/>
  <c r="R256" i="22"/>
  <c r="P256" i="22"/>
  <c r="V256" i="22"/>
  <c r="O256" i="22"/>
  <c r="N256" i="22"/>
  <c r="M256" i="22"/>
  <c r="J256" i="22"/>
  <c r="I256" i="22"/>
  <c r="E256" i="22"/>
  <c r="U255" i="22"/>
  <c r="S255" i="22"/>
  <c r="Q255" i="22"/>
  <c r="W255" i="22"/>
  <c r="T255" i="22"/>
  <c r="R255" i="22"/>
  <c r="P255" i="22"/>
  <c r="V255" i="22"/>
  <c r="O255" i="22"/>
  <c r="N255" i="22"/>
  <c r="M255" i="22"/>
  <c r="J255" i="22"/>
  <c r="I255" i="22"/>
  <c r="E255" i="22"/>
  <c r="U254" i="22"/>
  <c r="S254" i="22"/>
  <c r="Q254" i="22"/>
  <c r="W254" i="22"/>
  <c r="T254" i="22"/>
  <c r="R254" i="22"/>
  <c r="P254" i="22"/>
  <c r="V254" i="22"/>
  <c r="O254" i="22"/>
  <c r="N254" i="22"/>
  <c r="M254" i="22"/>
  <c r="J254" i="22"/>
  <c r="I254" i="22"/>
  <c r="E254" i="22"/>
  <c r="U253" i="22"/>
  <c r="S253" i="22"/>
  <c r="Q253" i="22"/>
  <c r="W253" i="22"/>
  <c r="T253" i="22"/>
  <c r="R253" i="22"/>
  <c r="P253" i="22"/>
  <c r="V253" i="22"/>
  <c r="O253" i="22"/>
  <c r="N253" i="22"/>
  <c r="M253" i="22"/>
  <c r="J253" i="22"/>
  <c r="I253" i="22"/>
  <c r="E253" i="22"/>
  <c r="U252" i="22"/>
  <c r="S252" i="22"/>
  <c r="Q252" i="22"/>
  <c r="W252" i="22"/>
  <c r="T252" i="22"/>
  <c r="R252" i="22"/>
  <c r="P252" i="22"/>
  <c r="V252" i="22"/>
  <c r="O252" i="22"/>
  <c r="N252" i="22"/>
  <c r="M252" i="22"/>
  <c r="J252" i="22"/>
  <c r="I252" i="22"/>
  <c r="E252" i="22"/>
  <c r="U251" i="22"/>
  <c r="S251" i="22"/>
  <c r="Q251" i="22"/>
  <c r="W251" i="22"/>
  <c r="T251" i="22"/>
  <c r="R251" i="22"/>
  <c r="P251" i="22"/>
  <c r="V251" i="22"/>
  <c r="O251" i="22"/>
  <c r="N251" i="22"/>
  <c r="M251" i="22"/>
  <c r="J251" i="22"/>
  <c r="I251" i="22"/>
  <c r="E251" i="22"/>
  <c r="U250" i="22"/>
  <c r="S250" i="22"/>
  <c r="Q250" i="22"/>
  <c r="W250" i="22"/>
  <c r="T250" i="22"/>
  <c r="R250" i="22"/>
  <c r="P250" i="22"/>
  <c r="V250" i="22"/>
  <c r="O250" i="22"/>
  <c r="N250" i="22"/>
  <c r="M250" i="22"/>
  <c r="J250" i="22"/>
  <c r="I250" i="22"/>
  <c r="E250" i="22"/>
  <c r="U249" i="22"/>
  <c r="S249" i="22"/>
  <c r="Q249" i="22"/>
  <c r="W249" i="22"/>
  <c r="T249" i="22"/>
  <c r="R249" i="22"/>
  <c r="P249" i="22"/>
  <c r="V249" i="22"/>
  <c r="O249" i="22"/>
  <c r="N249" i="22"/>
  <c r="M249" i="22"/>
  <c r="J249" i="22"/>
  <c r="I249" i="22"/>
  <c r="E249" i="22"/>
  <c r="U248" i="22"/>
  <c r="S248" i="22"/>
  <c r="Q248" i="22"/>
  <c r="W248" i="22"/>
  <c r="T248" i="22"/>
  <c r="R248" i="22"/>
  <c r="P248" i="22"/>
  <c r="V248" i="22"/>
  <c r="O248" i="22"/>
  <c r="N248" i="22"/>
  <c r="M248" i="22"/>
  <c r="J248" i="22"/>
  <c r="I248" i="22"/>
  <c r="E248" i="22"/>
  <c r="U247" i="22"/>
  <c r="S247" i="22"/>
  <c r="Q247" i="22"/>
  <c r="W247" i="22"/>
  <c r="T247" i="22"/>
  <c r="R247" i="22"/>
  <c r="P247" i="22"/>
  <c r="V247" i="22"/>
  <c r="O247" i="22"/>
  <c r="N247" i="22"/>
  <c r="M247" i="22"/>
  <c r="J247" i="22"/>
  <c r="I247" i="22"/>
  <c r="E247" i="22"/>
  <c r="U246" i="22"/>
  <c r="S246" i="22"/>
  <c r="Q246" i="22"/>
  <c r="W246" i="22"/>
  <c r="T246" i="22"/>
  <c r="R246" i="22"/>
  <c r="P246" i="22"/>
  <c r="V246" i="22"/>
  <c r="O246" i="22"/>
  <c r="N246" i="22"/>
  <c r="M246" i="22"/>
  <c r="J246" i="22"/>
  <c r="I246" i="22"/>
  <c r="E246" i="22"/>
  <c r="U245" i="22"/>
  <c r="S245" i="22"/>
  <c r="Q245" i="22"/>
  <c r="W245" i="22"/>
  <c r="T245" i="22"/>
  <c r="R245" i="22"/>
  <c r="P245" i="22"/>
  <c r="V245" i="22"/>
  <c r="O245" i="22"/>
  <c r="N245" i="22"/>
  <c r="M245" i="22"/>
  <c r="J245" i="22"/>
  <c r="I245" i="22"/>
  <c r="E245" i="22"/>
  <c r="U244" i="22"/>
  <c r="S244" i="22"/>
  <c r="Q244" i="22"/>
  <c r="W244" i="22"/>
  <c r="T244" i="22"/>
  <c r="R244" i="22"/>
  <c r="P244" i="22"/>
  <c r="V244" i="22"/>
  <c r="O244" i="22"/>
  <c r="N244" i="22"/>
  <c r="M244" i="22"/>
  <c r="J244" i="22"/>
  <c r="I244" i="22"/>
  <c r="E244" i="22"/>
  <c r="U243" i="22"/>
  <c r="S243" i="22"/>
  <c r="Q243" i="22"/>
  <c r="W243" i="22"/>
  <c r="T243" i="22"/>
  <c r="R243" i="22"/>
  <c r="P243" i="22"/>
  <c r="V243" i="22"/>
  <c r="O243" i="22"/>
  <c r="N243" i="22"/>
  <c r="M243" i="22"/>
  <c r="J243" i="22"/>
  <c r="I243" i="22"/>
  <c r="E243" i="22"/>
  <c r="U242" i="22"/>
  <c r="S242" i="22"/>
  <c r="Q242" i="22"/>
  <c r="W242" i="22"/>
  <c r="T242" i="22"/>
  <c r="R242" i="22"/>
  <c r="P242" i="22"/>
  <c r="V242" i="22"/>
  <c r="O242" i="22"/>
  <c r="N242" i="22"/>
  <c r="M242" i="22"/>
  <c r="J242" i="22"/>
  <c r="I242" i="22"/>
  <c r="E242" i="22"/>
  <c r="U241" i="22"/>
  <c r="S241" i="22"/>
  <c r="W241" i="22"/>
  <c r="T241" i="22"/>
  <c r="R241" i="22"/>
  <c r="V241" i="22"/>
  <c r="O241" i="22"/>
  <c r="N241" i="22"/>
  <c r="M241" i="22"/>
  <c r="J241" i="22"/>
  <c r="I241" i="22"/>
  <c r="E241" i="22"/>
  <c r="U240" i="22"/>
  <c r="S240" i="22"/>
  <c r="W240" i="22"/>
  <c r="T240" i="22"/>
  <c r="R240" i="22"/>
  <c r="V240" i="22"/>
  <c r="O240" i="22"/>
  <c r="N240" i="22"/>
  <c r="M240" i="22"/>
  <c r="J240" i="22"/>
  <c r="I240" i="22"/>
  <c r="E240" i="22"/>
  <c r="U239" i="22"/>
  <c r="S239" i="22"/>
  <c r="W239" i="22"/>
  <c r="T239" i="22"/>
  <c r="R239" i="22"/>
  <c r="V239" i="22"/>
  <c r="O239" i="22"/>
  <c r="N239" i="22"/>
  <c r="M239" i="22"/>
  <c r="J239" i="22"/>
  <c r="I239" i="22"/>
  <c r="E239" i="22"/>
  <c r="U238" i="22"/>
  <c r="S238" i="22"/>
  <c r="W238" i="22"/>
  <c r="T238" i="22"/>
  <c r="R238" i="22"/>
  <c r="V238" i="22"/>
  <c r="O238" i="22"/>
  <c r="N238" i="22"/>
  <c r="M238" i="22"/>
  <c r="J238" i="22"/>
  <c r="I238" i="22"/>
  <c r="E238" i="22"/>
  <c r="U237" i="22"/>
  <c r="S237" i="22"/>
  <c r="W237" i="22"/>
  <c r="T237" i="22"/>
  <c r="R237" i="22"/>
  <c r="V237" i="22"/>
  <c r="O237" i="22"/>
  <c r="N237" i="22"/>
  <c r="M237" i="22"/>
  <c r="J237" i="22"/>
  <c r="I237" i="22"/>
  <c r="E237" i="22"/>
  <c r="U236" i="22"/>
  <c r="S236" i="22"/>
  <c r="W236" i="22"/>
  <c r="T236" i="22"/>
  <c r="R236" i="22"/>
  <c r="V236" i="22"/>
  <c r="O236" i="22"/>
  <c r="N236" i="22"/>
  <c r="M236" i="22"/>
  <c r="J236" i="22"/>
  <c r="I236" i="22"/>
  <c r="E236" i="22"/>
  <c r="U235" i="22"/>
  <c r="S235" i="22"/>
  <c r="W235" i="22"/>
  <c r="T235" i="22"/>
  <c r="R235" i="22"/>
  <c r="V235" i="22"/>
  <c r="O235" i="22"/>
  <c r="N235" i="22"/>
  <c r="M235" i="22"/>
  <c r="J235" i="22"/>
  <c r="I235" i="22"/>
  <c r="E235" i="22"/>
  <c r="U234" i="22"/>
  <c r="S234" i="22"/>
  <c r="W234" i="22"/>
  <c r="T234" i="22"/>
  <c r="R234" i="22"/>
  <c r="V234" i="22"/>
  <c r="O234" i="22"/>
  <c r="N234" i="22"/>
  <c r="M234" i="22"/>
  <c r="J234" i="22"/>
  <c r="I234" i="22"/>
  <c r="E234" i="22"/>
  <c r="U233" i="22"/>
  <c r="S233" i="22"/>
  <c r="W233" i="22"/>
  <c r="T233" i="22"/>
  <c r="R233" i="22"/>
  <c r="V233" i="22"/>
  <c r="O233" i="22"/>
  <c r="N233" i="22"/>
  <c r="M233" i="22"/>
  <c r="J233" i="22"/>
  <c r="I233" i="22"/>
  <c r="E233" i="22"/>
  <c r="U232" i="22"/>
  <c r="W232" i="22"/>
  <c r="T232" i="22"/>
  <c r="V232" i="22"/>
  <c r="O232" i="22"/>
  <c r="N232" i="22"/>
  <c r="M232" i="22"/>
  <c r="J232" i="22"/>
  <c r="I232" i="22"/>
  <c r="E232" i="22"/>
  <c r="U231" i="22"/>
  <c r="W231" i="22"/>
  <c r="T231" i="22"/>
  <c r="V231" i="22"/>
  <c r="O231" i="22"/>
  <c r="N231" i="22"/>
  <c r="M231" i="22"/>
  <c r="J231" i="22"/>
  <c r="I231" i="22"/>
  <c r="E231" i="22"/>
  <c r="U230" i="22"/>
  <c r="W230" i="22"/>
  <c r="T230" i="22"/>
  <c r="V230" i="22"/>
  <c r="O230" i="22"/>
  <c r="N230" i="22"/>
  <c r="M230" i="22"/>
  <c r="J230" i="22"/>
  <c r="I230" i="22"/>
  <c r="E230" i="22"/>
  <c r="U229" i="22"/>
  <c r="W229" i="22"/>
  <c r="T229" i="22"/>
  <c r="V229" i="22"/>
  <c r="O229" i="22"/>
  <c r="N229" i="22"/>
  <c r="M229" i="22"/>
  <c r="J229" i="22"/>
  <c r="I229" i="22"/>
  <c r="E229" i="22"/>
  <c r="U228" i="22"/>
  <c r="W228" i="22"/>
  <c r="T228" i="22"/>
  <c r="V228" i="22"/>
  <c r="O228" i="22"/>
  <c r="N228" i="22"/>
  <c r="M228" i="22"/>
  <c r="J228" i="22"/>
  <c r="I228" i="22"/>
  <c r="E228" i="22"/>
  <c r="U227" i="22"/>
  <c r="W227" i="22"/>
  <c r="T227" i="22"/>
  <c r="V227" i="22"/>
  <c r="O227" i="22"/>
  <c r="N227" i="22"/>
  <c r="M227" i="22"/>
  <c r="J227" i="22"/>
  <c r="I227" i="22"/>
  <c r="E227" i="22"/>
  <c r="U226" i="22"/>
  <c r="W226" i="22"/>
  <c r="T226" i="22"/>
  <c r="V226" i="22"/>
  <c r="O226" i="22"/>
  <c r="N226" i="22"/>
  <c r="M226" i="22"/>
  <c r="J226" i="22"/>
  <c r="I226" i="22"/>
  <c r="E226" i="22"/>
  <c r="U225" i="22"/>
  <c r="W225" i="22"/>
  <c r="T225" i="22"/>
  <c r="V225" i="22"/>
  <c r="O225" i="22"/>
  <c r="N225" i="22"/>
  <c r="M225" i="22"/>
  <c r="J225" i="22"/>
  <c r="I225" i="22"/>
  <c r="E225" i="22"/>
  <c r="U224" i="22"/>
  <c r="W224" i="22"/>
  <c r="T224" i="22"/>
  <c r="V224" i="22"/>
  <c r="O224" i="22"/>
  <c r="N224" i="22"/>
  <c r="M224" i="22"/>
  <c r="J224" i="22"/>
  <c r="I224" i="22"/>
  <c r="E224" i="22"/>
  <c r="U223" i="22"/>
  <c r="W223" i="22"/>
  <c r="T223" i="22"/>
  <c r="V223" i="22"/>
  <c r="O223" i="22"/>
  <c r="N223" i="22"/>
  <c r="M223" i="22"/>
  <c r="J223" i="22"/>
  <c r="I223" i="22"/>
  <c r="E223" i="22"/>
  <c r="J222" i="22"/>
  <c r="I222" i="22"/>
  <c r="E222" i="22"/>
  <c r="J221" i="22"/>
  <c r="I221" i="22"/>
  <c r="E221" i="22"/>
  <c r="J220" i="22"/>
  <c r="I220" i="22"/>
  <c r="E220" i="22"/>
  <c r="Q219" i="22"/>
  <c r="S219" i="22"/>
  <c r="U219" i="22"/>
  <c r="W219" i="22"/>
  <c r="P219" i="22"/>
  <c r="R219" i="22"/>
  <c r="T219" i="22"/>
  <c r="V219" i="22"/>
  <c r="O219" i="22"/>
  <c r="N219" i="22"/>
  <c r="M219" i="22"/>
  <c r="J219" i="22"/>
  <c r="I219" i="22"/>
  <c r="E219" i="22"/>
  <c r="Q218" i="22"/>
  <c r="S218" i="22"/>
  <c r="U218" i="22"/>
  <c r="W218" i="22"/>
  <c r="P218" i="22"/>
  <c r="R218" i="22"/>
  <c r="T218" i="22"/>
  <c r="V218" i="22"/>
  <c r="O218" i="22"/>
  <c r="N218" i="22"/>
  <c r="M218" i="22"/>
  <c r="J218" i="22"/>
  <c r="I218" i="22"/>
  <c r="E218" i="22"/>
  <c r="Q217" i="22"/>
  <c r="S217" i="22"/>
  <c r="U217" i="22"/>
  <c r="W217" i="22"/>
  <c r="P217" i="22"/>
  <c r="R217" i="22"/>
  <c r="T217" i="22"/>
  <c r="V217" i="22"/>
  <c r="O217" i="22"/>
  <c r="N217" i="22"/>
  <c r="M217" i="22"/>
  <c r="J217" i="22"/>
  <c r="I217" i="22"/>
  <c r="E217" i="22"/>
  <c r="Q216" i="22"/>
  <c r="S216" i="22"/>
  <c r="U216" i="22"/>
  <c r="W216" i="22"/>
  <c r="P216" i="22"/>
  <c r="R216" i="22"/>
  <c r="T216" i="22"/>
  <c r="V216" i="22"/>
  <c r="O216" i="22"/>
  <c r="N216" i="22"/>
  <c r="M216" i="22"/>
  <c r="J216" i="22"/>
  <c r="I216" i="22"/>
  <c r="E216" i="22"/>
  <c r="Q215" i="22"/>
  <c r="S215" i="22"/>
  <c r="U215" i="22"/>
  <c r="W215" i="22"/>
  <c r="P215" i="22"/>
  <c r="R215" i="22"/>
  <c r="T215" i="22"/>
  <c r="V215" i="22"/>
  <c r="O215" i="22"/>
  <c r="N215" i="22"/>
  <c r="M215" i="22"/>
  <c r="J215" i="22"/>
  <c r="I215" i="22"/>
  <c r="E215" i="22"/>
  <c r="Q214" i="22"/>
  <c r="S214" i="22"/>
  <c r="U214" i="22"/>
  <c r="W214" i="22"/>
  <c r="P214" i="22"/>
  <c r="R214" i="22"/>
  <c r="T214" i="22"/>
  <c r="V214" i="22"/>
  <c r="O214" i="22"/>
  <c r="N214" i="22"/>
  <c r="M214" i="22"/>
  <c r="J214" i="22"/>
  <c r="I214" i="22"/>
  <c r="E214" i="22"/>
  <c r="Q213" i="22"/>
  <c r="S213" i="22"/>
  <c r="U213" i="22"/>
  <c r="W213" i="22"/>
  <c r="P213" i="22"/>
  <c r="R213" i="22"/>
  <c r="T213" i="22"/>
  <c r="V213" i="22"/>
  <c r="O213" i="22"/>
  <c r="N213" i="22"/>
  <c r="M213" i="22"/>
  <c r="J213" i="22"/>
  <c r="I213" i="22"/>
  <c r="E213" i="22"/>
  <c r="Q212" i="22"/>
  <c r="S212" i="22"/>
  <c r="U212" i="22"/>
  <c r="W212" i="22"/>
  <c r="P212" i="22"/>
  <c r="R212" i="22"/>
  <c r="T212" i="22"/>
  <c r="V212" i="22"/>
  <c r="O212" i="22"/>
  <c r="N212" i="22"/>
  <c r="M212" i="22"/>
  <c r="J212" i="22"/>
  <c r="I212" i="22"/>
  <c r="E212" i="22"/>
  <c r="Q211" i="22"/>
  <c r="S211" i="22"/>
  <c r="U211" i="22"/>
  <c r="W211" i="22"/>
  <c r="P211" i="22"/>
  <c r="R211" i="22"/>
  <c r="T211" i="22"/>
  <c r="V211" i="22"/>
  <c r="O211" i="22"/>
  <c r="N211" i="22"/>
  <c r="M211" i="22"/>
  <c r="J211" i="22"/>
  <c r="I211" i="22"/>
  <c r="E211" i="22"/>
  <c r="Q210" i="22"/>
  <c r="S210" i="22"/>
  <c r="U210" i="22"/>
  <c r="W210" i="22"/>
  <c r="P210" i="22"/>
  <c r="R210" i="22"/>
  <c r="T210" i="22"/>
  <c r="V210" i="22"/>
  <c r="O210" i="22"/>
  <c r="N210" i="22"/>
  <c r="M210" i="22"/>
  <c r="J210" i="22"/>
  <c r="I210" i="22"/>
  <c r="E210" i="22"/>
  <c r="Q209" i="22"/>
  <c r="S209" i="22"/>
  <c r="U209" i="22"/>
  <c r="W209" i="22"/>
  <c r="P209" i="22"/>
  <c r="R209" i="22"/>
  <c r="T209" i="22"/>
  <c r="V209" i="22"/>
  <c r="O209" i="22"/>
  <c r="N209" i="22"/>
  <c r="M209" i="22"/>
  <c r="J209" i="22"/>
  <c r="I209" i="22"/>
  <c r="E209" i="22"/>
  <c r="Q208" i="22"/>
  <c r="S208" i="22"/>
  <c r="U208" i="22"/>
  <c r="W208" i="22"/>
  <c r="P208" i="22"/>
  <c r="R208" i="22"/>
  <c r="T208" i="22"/>
  <c r="V208" i="22"/>
  <c r="O208" i="22"/>
  <c r="N208" i="22"/>
  <c r="M208" i="22"/>
  <c r="J208" i="22"/>
  <c r="I208" i="22"/>
  <c r="E208" i="22"/>
  <c r="Q207" i="22"/>
  <c r="S207" i="22"/>
  <c r="U207" i="22"/>
  <c r="W207" i="22"/>
  <c r="P207" i="22"/>
  <c r="R207" i="22"/>
  <c r="T207" i="22"/>
  <c r="V207" i="22"/>
  <c r="O207" i="22"/>
  <c r="N207" i="22"/>
  <c r="M207" i="22"/>
  <c r="J207" i="22"/>
  <c r="I207" i="22"/>
  <c r="E207" i="22"/>
  <c r="Q206" i="22"/>
  <c r="S206" i="22"/>
  <c r="U206" i="22"/>
  <c r="W206" i="22"/>
  <c r="P206" i="22"/>
  <c r="R206" i="22"/>
  <c r="T206" i="22"/>
  <c r="V206" i="22"/>
  <c r="O206" i="22"/>
  <c r="N206" i="22"/>
  <c r="M206" i="22"/>
  <c r="J206" i="22"/>
  <c r="I206" i="22"/>
  <c r="E206" i="22"/>
  <c r="Q205" i="22"/>
  <c r="S205" i="22"/>
  <c r="U205" i="22"/>
  <c r="W205" i="22"/>
  <c r="P205" i="22"/>
  <c r="R205" i="22"/>
  <c r="T205" i="22"/>
  <c r="V205" i="22"/>
  <c r="O205" i="22"/>
  <c r="N205" i="22"/>
  <c r="M205" i="22"/>
  <c r="J205" i="22"/>
  <c r="I205" i="22"/>
  <c r="E205" i="22"/>
  <c r="Q204" i="22"/>
  <c r="S204" i="22"/>
  <c r="U204" i="22"/>
  <c r="W204" i="22"/>
  <c r="P204" i="22"/>
  <c r="R204" i="22"/>
  <c r="T204" i="22"/>
  <c r="V204" i="22"/>
  <c r="O204" i="22"/>
  <c r="N204" i="22"/>
  <c r="M204" i="22"/>
  <c r="J204" i="22"/>
  <c r="I204" i="22"/>
  <c r="E204" i="22"/>
  <c r="Q203" i="22"/>
  <c r="S203" i="22"/>
  <c r="U203" i="22"/>
  <c r="W203" i="22"/>
  <c r="P203" i="22"/>
  <c r="R203" i="22"/>
  <c r="T203" i="22"/>
  <c r="V203" i="22"/>
  <c r="O203" i="22"/>
  <c r="N203" i="22"/>
  <c r="M203" i="22"/>
  <c r="J203" i="22"/>
  <c r="I203" i="22"/>
  <c r="E203" i="22"/>
  <c r="Q202" i="22"/>
  <c r="S202" i="22"/>
  <c r="U202" i="22"/>
  <c r="W202" i="22"/>
  <c r="P202" i="22"/>
  <c r="R202" i="22"/>
  <c r="T202" i="22"/>
  <c r="V202" i="22"/>
  <c r="O202" i="22"/>
  <c r="N202" i="22"/>
  <c r="M202" i="22"/>
  <c r="J202" i="22"/>
  <c r="I202" i="22"/>
  <c r="E202" i="22"/>
  <c r="Q201" i="22"/>
  <c r="S201" i="22"/>
  <c r="U201" i="22"/>
  <c r="W201" i="22"/>
  <c r="P201" i="22"/>
  <c r="R201" i="22"/>
  <c r="T201" i="22"/>
  <c r="V201" i="22"/>
  <c r="O201" i="22"/>
  <c r="N201" i="22"/>
  <c r="M201" i="22"/>
  <c r="J201" i="22"/>
  <c r="I201" i="22"/>
  <c r="E201" i="22"/>
  <c r="Q200" i="22"/>
  <c r="S200" i="22"/>
  <c r="U200" i="22"/>
  <c r="W200" i="22"/>
  <c r="P200" i="22"/>
  <c r="R200" i="22"/>
  <c r="T200" i="22"/>
  <c r="V200" i="22"/>
  <c r="O200" i="22"/>
  <c r="N200" i="22"/>
  <c r="M200" i="22"/>
  <c r="J200" i="22"/>
  <c r="I200" i="22"/>
  <c r="E200" i="22"/>
  <c r="Q199" i="22"/>
  <c r="S199" i="22"/>
  <c r="U199" i="22"/>
  <c r="W199" i="22"/>
  <c r="P199" i="22"/>
  <c r="R199" i="22"/>
  <c r="T199" i="22"/>
  <c r="V199" i="22"/>
  <c r="O199" i="22"/>
  <c r="N199" i="22"/>
  <c r="M199" i="22"/>
  <c r="J199" i="22"/>
  <c r="I199" i="22"/>
  <c r="E199" i="22"/>
  <c r="Q198" i="22"/>
  <c r="S198" i="22"/>
  <c r="U198" i="22"/>
  <c r="W198" i="22"/>
  <c r="P198" i="22"/>
  <c r="R198" i="22"/>
  <c r="T198" i="22"/>
  <c r="V198" i="22"/>
  <c r="O198" i="22"/>
  <c r="N198" i="22"/>
  <c r="M198" i="22"/>
  <c r="J198" i="22"/>
  <c r="I198" i="22"/>
  <c r="E198" i="22"/>
  <c r="Q197" i="22"/>
  <c r="S197" i="22"/>
  <c r="U197" i="22"/>
  <c r="W197" i="22"/>
  <c r="P197" i="22"/>
  <c r="R197" i="22"/>
  <c r="T197" i="22"/>
  <c r="V197" i="22"/>
  <c r="O197" i="22"/>
  <c r="N197" i="22"/>
  <c r="M197" i="22"/>
  <c r="J197" i="22"/>
  <c r="I197" i="22"/>
  <c r="E197" i="22"/>
  <c r="Q196" i="22"/>
  <c r="S196" i="22"/>
  <c r="U196" i="22"/>
  <c r="W196" i="22"/>
  <c r="P196" i="22"/>
  <c r="R196" i="22"/>
  <c r="T196" i="22"/>
  <c r="V196" i="22"/>
  <c r="O196" i="22"/>
  <c r="N196" i="22"/>
  <c r="M196" i="22"/>
  <c r="J196" i="22"/>
  <c r="I196" i="22"/>
  <c r="E196" i="22"/>
  <c r="Q195" i="22"/>
  <c r="S195" i="22"/>
  <c r="U195" i="22"/>
  <c r="W195" i="22"/>
  <c r="P195" i="22"/>
  <c r="R195" i="22"/>
  <c r="T195" i="22"/>
  <c r="V195" i="22"/>
  <c r="O195" i="22"/>
  <c r="N195" i="22"/>
  <c r="M195" i="22"/>
  <c r="J195" i="22"/>
  <c r="I195" i="22"/>
  <c r="E195" i="22"/>
  <c r="Q194" i="22"/>
  <c r="S194" i="22"/>
  <c r="U194" i="22"/>
  <c r="W194" i="22"/>
  <c r="P194" i="22"/>
  <c r="R194" i="22"/>
  <c r="T194" i="22"/>
  <c r="V194" i="22"/>
  <c r="O194" i="22"/>
  <c r="N194" i="22"/>
  <c r="M194" i="22"/>
  <c r="J194" i="22"/>
  <c r="I194" i="22"/>
  <c r="E194" i="22"/>
  <c r="Q193" i="22"/>
  <c r="S193" i="22"/>
  <c r="U193" i="22"/>
  <c r="W193" i="22"/>
  <c r="P193" i="22"/>
  <c r="R193" i="22"/>
  <c r="T193" i="22"/>
  <c r="V193" i="22"/>
  <c r="O193" i="22"/>
  <c r="N193" i="22"/>
  <c r="M193" i="22"/>
  <c r="J193" i="22"/>
  <c r="I193" i="22"/>
  <c r="E193" i="22"/>
  <c r="Q192" i="22"/>
  <c r="S192" i="22"/>
  <c r="U192" i="22"/>
  <c r="W192" i="22"/>
  <c r="P192" i="22"/>
  <c r="R192" i="22"/>
  <c r="T192" i="22"/>
  <c r="V192" i="22"/>
  <c r="O192" i="22"/>
  <c r="N192" i="22"/>
  <c r="M192" i="22"/>
  <c r="J192" i="22"/>
  <c r="I192" i="22"/>
  <c r="E192" i="22"/>
  <c r="Q191" i="22"/>
  <c r="S191" i="22"/>
  <c r="U191" i="22"/>
  <c r="W191" i="22"/>
  <c r="P191" i="22"/>
  <c r="R191" i="22"/>
  <c r="T191" i="22"/>
  <c r="V191" i="22"/>
  <c r="O191" i="22"/>
  <c r="N191" i="22"/>
  <c r="M191" i="22"/>
  <c r="J191" i="22"/>
  <c r="I191" i="22"/>
  <c r="E191" i="22"/>
  <c r="Q190" i="22"/>
  <c r="S190" i="22"/>
  <c r="U190" i="22"/>
  <c r="W190" i="22"/>
  <c r="P190" i="22"/>
  <c r="R190" i="22"/>
  <c r="T190" i="22"/>
  <c r="V190" i="22"/>
  <c r="O190" i="22"/>
  <c r="N190" i="22"/>
  <c r="M190" i="22"/>
  <c r="J190" i="22"/>
  <c r="I190" i="22"/>
  <c r="E190" i="22"/>
  <c r="Q189" i="22"/>
  <c r="S189" i="22"/>
  <c r="U189" i="22"/>
  <c r="W189" i="22"/>
  <c r="P189" i="22"/>
  <c r="R189" i="22"/>
  <c r="T189" i="22"/>
  <c r="V189" i="22"/>
  <c r="O189" i="22"/>
  <c r="N189" i="22"/>
  <c r="M189" i="22"/>
  <c r="J189" i="22"/>
  <c r="I189" i="22"/>
  <c r="E189" i="22"/>
  <c r="Q188" i="22"/>
  <c r="S188" i="22"/>
  <c r="U188" i="22"/>
  <c r="W188" i="22"/>
  <c r="P188" i="22"/>
  <c r="R188" i="22"/>
  <c r="T188" i="22"/>
  <c r="V188" i="22"/>
  <c r="O188" i="22"/>
  <c r="N188" i="22"/>
  <c r="M188" i="22"/>
  <c r="J188" i="22"/>
  <c r="I188" i="22"/>
  <c r="E188" i="22"/>
  <c r="Q187" i="22"/>
  <c r="S187" i="22"/>
  <c r="U187" i="22"/>
  <c r="W187" i="22"/>
  <c r="P187" i="22"/>
  <c r="R187" i="22"/>
  <c r="T187" i="22"/>
  <c r="V187" i="22"/>
  <c r="O187" i="22"/>
  <c r="N187" i="22"/>
  <c r="M187" i="22"/>
  <c r="J187" i="22"/>
  <c r="I187" i="22"/>
  <c r="E187" i="22"/>
  <c r="S186" i="22"/>
  <c r="U186" i="22"/>
  <c r="W186" i="22"/>
  <c r="R186" i="22"/>
  <c r="T186" i="22"/>
  <c r="V186" i="22"/>
  <c r="O186" i="22"/>
  <c r="N186" i="22"/>
  <c r="M186" i="22"/>
  <c r="J186" i="22"/>
  <c r="I186" i="22"/>
  <c r="E186" i="22"/>
  <c r="S185" i="22"/>
  <c r="U185" i="22"/>
  <c r="W185" i="22"/>
  <c r="R185" i="22"/>
  <c r="T185" i="22"/>
  <c r="V185" i="22"/>
  <c r="O185" i="22"/>
  <c r="N185" i="22"/>
  <c r="M185" i="22"/>
  <c r="J185" i="22"/>
  <c r="I185" i="22"/>
  <c r="E185" i="22"/>
  <c r="S184" i="22"/>
  <c r="U184" i="22"/>
  <c r="W184" i="22"/>
  <c r="R184" i="22"/>
  <c r="T184" i="22"/>
  <c r="V184" i="22"/>
  <c r="O184" i="22"/>
  <c r="N184" i="22"/>
  <c r="M184" i="22"/>
  <c r="J184" i="22"/>
  <c r="I184" i="22"/>
  <c r="E184" i="22"/>
  <c r="S183" i="22"/>
  <c r="U183" i="22"/>
  <c r="W183" i="22"/>
  <c r="R183" i="22"/>
  <c r="T183" i="22"/>
  <c r="V183" i="22"/>
  <c r="O183" i="22"/>
  <c r="N183" i="22"/>
  <c r="M183" i="22"/>
  <c r="J183" i="22"/>
  <c r="I183" i="22"/>
  <c r="E183" i="22"/>
  <c r="S182" i="22"/>
  <c r="U182" i="22"/>
  <c r="W182" i="22"/>
  <c r="R182" i="22"/>
  <c r="T182" i="22"/>
  <c r="V182" i="22"/>
  <c r="O182" i="22"/>
  <c r="N182" i="22"/>
  <c r="M182" i="22"/>
  <c r="J182" i="22"/>
  <c r="I182" i="22"/>
  <c r="E182" i="22"/>
  <c r="S181" i="22"/>
  <c r="U181" i="22"/>
  <c r="W181" i="22"/>
  <c r="R181" i="22"/>
  <c r="T181" i="22"/>
  <c r="V181" i="22"/>
  <c r="O181" i="22"/>
  <c r="N181" i="22"/>
  <c r="M181" i="22"/>
  <c r="J181" i="22"/>
  <c r="I181" i="22"/>
  <c r="E181" i="22"/>
  <c r="S180" i="22"/>
  <c r="U180" i="22"/>
  <c r="W180" i="22"/>
  <c r="R180" i="22"/>
  <c r="T180" i="22"/>
  <c r="V180" i="22"/>
  <c r="O180" i="22"/>
  <c r="N180" i="22"/>
  <c r="M180" i="22"/>
  <c r="J180" i="22"/>
  <c r="I180" i="22"/>
  <c r="E180" i="22"/>
  <c r="S179" i="22"/>
  <c r="U179" i="22"/>
  <c r="W179" i="22"/>
  <c r="R179" i="22"/>
  <c r="T179" i="22"/>
  <c r="V179" i="22"/>
  <c r="O179" i="22"/>
  <c r="N179" i="22"/>
  <c r="M179" i="22"/>
  <c r="J179" i="22"/>
  <c r="I179" i="22"/>
  <c r="E179" i="22"/>
  <c r="S178" i="22"/>
  <c r="U178" i="22"/>
  <c r="W178" i="22"/>
  <c r="R178" i="22"/>
  <c r="T178" i="22"/>
  <c r="V178" i="22"/>
  <c r="O178" i="22"/>
  <c r="N178" i="22"/>
  <c r="M178" i="22"/>
  <c r="J178" i="22"/>
  <c r="I178" i="22"/>
  <c r="E178" i="22"/>
  <c r="U177" i="22"/>
  <c r="W177" i="22"/>
  <c r="T177" i="22"/>
  <c r="V177" i="22"/>
  <c r="O177" i="22"/>
  <c r="N177" i="22"/>
  <c r="M177" i="22"/>
  <c r="J177" i="22"/>
  <c r="I177" i="22"/>
  <c r="E177" i="22"/>
  <c r="U176" i="22"/>
  <c r="W176" i="22"/>
  <c r="T176" i="22"/>
  <c r="V176" i="22"/>
  <c r="O176" i="22"/>
  <c r="N176" i="22"/>
  <c r="M176" i="22"/>
  <c r="J176" i="22"/>
  <c r="I176" i="22"/>
  <c r="E176" i="22"/>
  <c r="U175" i="22"/>
  <c r="W175" i="22"/>
  <c r="T175" i="22"/>
  <c r="V175" i="22"/>
  <c r="O175" i="22"/>
  <c r="N175" i="22"/>
  <c r="M175" i="22"/>
  <c r="J175" i="22"/>
  <c r="I175" i="22"/>
  <c r="E175" i="22"/>
  <c r="U174" i="22"/>
  <c r="W174" i="22"/>
  <c r="T174" i="22"/>
  <c r="V174" i="22"/>
  <c r="O174" i="22"/>
  <c r="N174" i="22"/>
  <c r="M174" i="22"/>
  <c r="J174" i="22"/>
  <c r="I174" i="22"/>
  <c r="E174" i="22"/>
  <c r="U173" i="22"/>
  <c r="W173" i="22"/>
  <c r="T173" i="22"/>
  <c r="V173" i="22"/>
  <c r="O173" i="22"/>
  <c r="N173" i="22"/>
  <c r="M173" i="22"/>
  <c r="J173" i="22"/>
  <c r="I173" i="22"/>
  <c r="E173" i="22"/>
  <c r="U172" i="22"/>
  <c r="W172" i="22"/>
  <c r="T172" i="22"/>
  <c r="V172" i="22"/>
  <c r="O172" i="22"/>
  <c r="N172" i="22"/>
  <c r="M172" i="22"/>
  <c r="J172" i="22"/>
  <c r="I172" i="22"/>
  <c r="E172" i="22"/>
  <c r="U171" i="22"/>
  <c r="W171" i="22"/>
  <c r="T171" i="22"/>
  <c r="V171" i="22"/>
  <c r="O171" i="22"/>
  <c r="N171" i="22"/>
  <c r="M171" i="22"/>
  <c r="J171" i="22"/>
  <c r="I171" i="22"/>
  <c r="E171" i="22"/>
  <c r="U170" i="22"/>
  <c r="W170" i="22"/>
  <c r="T170" i="22"/>
  <c r="V170" i="22"/>
  <c r="O170" i="22"/>
  <c r="N170" i="22"/>
  <c r="M170" i="22"/>
  <c r="J170" i="22"/>
  <c r="I170" i="22"/>
  <c r="E170" i="22"/>
  <c r="U169" i="22"/>
  <c r="W169" i="22"/>
  <c r="T169" i="22"/>
  <c r="V169" i="22"/>
  <c r="O169" i="22"/>
  <c r="N169" i="22"/>
  <c r="M169" i="22"/>
  <c r="J169" i="22"/>
  <c r="I169" i="22"/>
  <c r="E169" i="22"/>
  <c r="U168" i="22"/>
  <c r="W168" i="22"/>
  <c r="T168" i="22"/>
  <c r="V168" i="22"/>
  <c r="O168" i="22"/>
  <c r="N168" i="22"/>
  <c r="M168" i="22"/>
  <c r="J168" i="22"/>
  <c r="I168" i="22"/>
  <c r="E168" i="22"/>
  <c r="J167" i="22"/>
  <c r="I167" i="22"/>
  <c r="E167" i="22"/>
  <c r="J166" i="22"/>
  <c r="I166" i="22"/>
  <c r="E166" i="22"/>
  <c r="J165" i="22"/>
  <c r="I165" i="22"/>
  <c r="E165" i="22"/>
  <c r="Q164" i="22"/>
  <c r="S164" i="22"/>
  <c r="U164" i="22"/>
  <c r="W164" i="22"/>
  <c r="P164" i="22"/>
  <c r="R164" i="22"/>
  <c r="T164" i="22"/>
  <c r="V164" i="22"/>
  <c r="O164" i="22"/>
  <c r="N164" i="22"/>
  <c r="M164" i="22"/>
  <c r="J164" i="22"/>
  <c r="I164" i="22"/>
  <c r="E164" i="22"/>
  <c r="Q163" i="22"/>
  <c r="S163" i="22"/>
  <c r="U163" i="22"/>
  <c r="W163" i="22"/>
  <c r="P163" i="22"/>
  <c r="R163" i="22"/>
  <c r="T163" i="22"/>
  <c r="V163" i="22"/>
  <c r="O163" i="22"/>
  <c r="N163" i="22"/>
  <c r="M163" i="22"/>
  <c r="J163" i="22"/>
  <c r="I163" i="22"/>
  <c r="E163" i="22"/>
  <c r="Q162" i="22"/>
  <c r="S162" i="22"/>
  <c r="U162" i="22"/>
  <c r="W162" i="22"/>
  <c r="P162" i="22"/>
  <c r="R162" i="22"/>
  <c r="T162" i="22"/>
  <c r="V162" i="22"/>
  <c r="O162" i="22"/>
  <c r="N162" i="22"/>
  <c r="M162" i="22"/>
  <c r="J162" i="22"/>
  <c r="I162" i="22"/>
  <c r="E162" i="22"/>
  <c r="Q161" i="22"/>
  <c r="S161" i="22"/>
  <c r="U161" i="22"/>
  <c r="W161" i="22"/>
  <c r="P161" i="22"/>
  <c r="R161" i="22"/>
  <c r="T161" i="22"/>
  <c r="V161" i="22"/>
  <c r="O161" i="22"/>
  <c r="N161" i="22"/>
  <c r="M161" i="22"/>
  <c r="J161" i="22"/>
  <c r="I161" i="22"/>
  <c r="E161" i="22"/>
  <c r="Q160" i="22"/>
  <c r="S160" i="22"/>
  <c r="U160" i="22"/>
  <c r="W160" i="22"/>
  <c r="P160" i="22"/>
  <c r="R160" i="22"/>
  <c r="T160" i="22"/>
  <c r="V160" i="22"/>
  <c r="O160" i="22"/>
  <c r="N160" i="22"/>
  <c r="M160" i="22"/>
  <c r="J160" i="22"/>
  <c r="I160" i="22"/>
  <c r="E160" i="22"/>
  <c r="Q159" i="22"/>
  <c r="S159" i="22"/>
  <c r="U159" i="22"/>
  <c r="W159" i="22"/>
  <c r="P159" i="22"/>
  <c r="R159" i="22"/>
  <c r="T159" i="22"/>
  <c r="V159" i="22"/>
  <c r="O159" i="22"/>
  <c r="N159" i="22"/>
  <c r="M159" i="22"/>
  <c r="J159" i="22"/>
  <c r="I159" i="22"/>
  <c r="E159" i="22"/>
  <c r="Q158" i="22"/>
  <c r="S158" i="22"/>
  <c r="U158" i="22"/>
  <c r="W158" i="22"/>
  <c r="P158" i="22"/>
  <c r="R158" i="22"/>
  <c r="T158" i="22"/>
  <c r="V158" i="22"/>
  <c r="O158" i="22"/>
  <c r="N158" i="22"/>
  <c r="M158" i="22"/>
  <c r="J158" i="22"/>
  <c r="I158" i="22"/>
  <c r="E158" i="22"/>
  <c r="Q157" i="22"/>
  <c r="S157" i="22"/>
  <c r="U157" i="22"/>
  <c r="W157" i="22"/>
  <c r="P157" i="22"/>
  <c r="R157" i="22"/>
  <c r="T157" i="22"/>
  <c r="V157" i="22"/>
  <c r="O157" i="22"/>
  <c r="N157" i="22"/>
  <c r="M157" i="22"/>
  <c r="J157" i="22"/>
  <c r="I157" i="22"/>
  <c r="E157" i="22"/>
  <c r="Q156" i="22"/>
  <c r="S156" i="22"/>
  <c r="U156" i="22"/>
  <c r="W156" i="22"/>
  <c r="P156" i="22"/>
  <c r="R156" i="22"/>
  <c r="T156" i="22"/>
  <c r="V156" i="22"/>
  <c r="O156" i="22"/>
  <c r="N156" i="22"/>
  <c r="M156" i="22"/>
  <c r="J156" i="22"/>
  <c r="I156" i="22"/>
  <c r="E156" i="22"/>
  <c r="Q155" i="22"/>
  <c r="S155" i="22"/>
  <c r="U155" i="22"/>
  <c r="W155" i="22"/>
  <c r="P155" i="22"/>
  <c r="R155" i="22"/>
  <c r="T155" i="22"/>
  <c r="V155" i="22"/>
  <c r="O155" i="22"/>
  <c r="N155" i="22"/>
  <c r="M155" i="22"/>
  <c r="J155" i="22"/>
  <c r="I155" i="22"/>
  <c r="E155" i="22"/>
  <c r="Q154" i="22"/>
  <c r="S154" i="22"/>
  <c r="U154" i="22"/>
  <c r="W154" i="22"/>
  <c r="P154" i="22"/>
  <c r="R154" i="22"/>
  <c r="T154" i="22"/>
  <c r="V154" i="22"/>
  <c r="O154" i="22"/>
  <c r="N154" i="22"/>
  <c r="M154" i="22"/>
  <c r="J154" i="22"/>
  <c r="I154" i="22"/>
  <c r="E154" i="22"/>
  <c r="Q153" i="22"/>
  <c r="S153" i="22"/>
  <c r="U153" i="22"/>
  <c r="W153" i="22"/>
  <c r="P153" i="22"/>
  <c r="R153" i="22"/>
  <c r="T153" i="22"/>
  <c r="V153" i="22"/>
  <c r="O153" i="22"/>
  <c r="N153" i="22"/>
  <c r="M153" i="22"/>
  <c r="J153" i="22"/>
  <c r="I153" i="22"/>
  <c r="E153" i="22"/>
  <c r="Q152" i="22"/>
  <c r="S152" i="22"/>
  <c r="U152" i="22"/>
  <c r="W152" i="22"/>
  <c r="P152" i="22"/>
  <c r="R152" i="22"/>
  <c r="T152" i="22"/>
  <c r="V152" i="22"/>
  <c r="O152" i="22"/>
  <c r="N152" i="22"/>
  <c r="M152" i="22"/>
  <c r="J152" i="22"/>
  <c r="I152" i="22"/>
  <c r="E152" i="22"/>
  <c r="Q151" i="22"/>
  <c r="S151" i="22"/>
  <c r="U151" i="22"/>
  <c r="W151" i="22"/>
  <c r="P151" i="22"/>
  <c r="R151" i="22"/>
  <c r="T151" i="22"/>
  <c r="V151" i="22"/>
  <c r="O151" i="22"/>
  <c r="N151" i="22"/>
  <c r="M151" i="22"/>
  <c r="J151" i="22"/>
  <c r="I151" i="22"/>
  <c r="E151" i="22"/>
  <c r="Q150" i="22"/>
  <c r="S150" i="22"/>
  <c r="U150" i="22"/>
  <c r="W150" i="22"/>
  <c r="P150" i="22"/>
  <c r="R150" i="22"/>
  <c r="T150" i="22"/>
  <c r="V150" i="22"/>
  <c r="O150" i="22"/>
  <c r="N150" i="22"/>
  <c r="M150" i="22"/>
  <c r="J150" i="22"/>
  <c r="I150" i="22"/>
  <c r="E150" i="22"/>
  <c r="Q149" i="22"/>
  <c r="S149" i="22"/>
  <c r="U149" i="22"/>
  <c r="W149" i="22"/>
  <c r="P149" i="22"/>
  <c r="R149" i="22"/>
  <c r="T149" i="22"/>
  <c r="V149" i="22"/>
  <c r="O149" i="22"/>
  <c r="N149" i="22"/>
  <c r="M149" i="22"/>
  <c r="J149" i="22"/>
  <c r="I149" i="22"/>
  <c r="E149" i="22"/>
  <c r="Q148" i="22"/>
  <c r="S148" i="22"/>
  <c r="U148" i="22"/>
  <c r="W148" i="22"/>
  <c r="P148" i="22"/>
  <c r="R148" i="22"/>
  <c r="T148" i="22"/>
  <c r="V148" i="22"/>
  <c r="O148" i="22"/>
  <c r="N148" i="22"/>
  <c r="M148" i="22"/>
  <c r="J148" i="22"/>
  <c r="I148" i="22"/>
  <c r="E148" i="22"/>
  <c r="Q147" i="22"/>
  <c r="S147" i="22"/>
  <c r="U147" i="22"/>
  <c r="W147" i="22"/>
  <c r="P147" i="22"/>
  <c r="R147" i="22"/>
  <c r="T147" i="22"/>
  <c r="V147" i="22"/>
  <c r="O147" i="22"/>
  <c r="N147" i="22"/>
  <c r="M147" i="22"/>
  <c r="J147" i="22"/>
  <c r="I147" i="22"/>
  <c r="E147" i="22"/>
  <c r="Q146" i="22"/>
  <c r="S146" i="22"/>
  <c r="U146" i="22"/>
  <c r="W146" i="22"/>
  <c r="P146" i="22"/>
  <c r="R146" i="22"/>
  <c r="T146" i="22"/>
  <c r="V146" i="22"/>
  <c r="O146" i="22"/>
  <c r="N146" i="22"/>
  <c r="M146" i="22"/>
  <c r="J146" i="22"/>
  <c r="I146" i="22"/>
  <c r="E146" i="22"/>
  <c r="Q145" i="22"/>
  <c r="S145" i="22"/>
  <c r="U145" i="22"/>
  <c r="W145" i="22"/>
  <c r="P145" i="22"/>
  <c r="R145" i="22"/>
  <c r="T145" i="22"/>
  <c r="V145" i="22"/>
  <c r="O145" i="22"/>
  <c r="N145" i="22"/>
  <c r="M145" i="22"/>
  <c r="J145" i="22"/>
  <c r="I145" i="22"/>
  <c r="E145" i="22"/>
  <c r="Q144" i="22"/>
  <c r="S144" i="22"/>
  <c r="U144" i="22"/>
  <c r="W144" i="22"/>
  <c r="P144" i="22"/>
  <c r="R144" i="22"/>
  <c r="T144" i="22"/>
  <c r="V144" i="22"/>
  <c r="O144" i="22"/>
  <c r="N144" i="22"/>
  <c r="M144" i="22"/>
  <c r="J144" i="22"/>
  <c r="I144" i="22"/>
  <c r="E144" i="22"/>
  <c r="Q143" i="22"/>
  <c r="S143" i="22"/>
  <c r="U143" i="22"/>
  <c r="W143" i="22"/>
  <c r="P143" i="22"/>
  <c r="R143" i="22"/>
  <c r="T143" i="22"/>
  <c r="V143" i="22"/>
  <c r="O143" i="22"/>
  <c r="N143" i="22"/>
  <c r="M143" i="22"/>
  <c r="J143" i="22"/>
  <c r="I143" i="22"/>
  <c r="E143" i="22"/>
  <c r="Q142" i="22"/>
  <c r="S142" i="22"/>
  <c r="U142" i="22"/>
  <c r="W142" i="22"/>
  <c r="P142" i="22"/>
  <c r="R142" i="22"/>
  <c r="T142" i="22"/>
  <c r="V142" i="22"/>
  <c r="O142" i="22"/>
  <c r="N142" i="22"/>
  <c r="M142" i="22"/>
  <c r="J142" i="22"/>
  <c r="I142" i="22"/>
  <c r="E142" i="22"/>
  <c r="Q141" i="22"/>
  <c r="S141" i="22"/>
  <c r="U141" i="22"/>
  <c r="W141" i="22"/>
  <c r="P141" i="22"/>
  <c r="R141" i="22"/>
  <c r="T141" i="22"/>
  <c r="V141" i="22"/>
  <c r="O141" i="22"/>
  <c r="N141" i="22"/>
  <c r="M141" i="22"/>
  <c r="J141" i="22"/>
  <c r="I141" i="22"/>
  <c r="E141" i="22"/>
  <c r="Q140" i="22"/>
  <c r="S140" i="22"/>
  <c r="U140" i="22"/>
  <c r="W140" i="22"/>
  <c r="P140" i="22"/>
  <c r="R140" i="22"/>
  <c r="T140" i="22"/>
  <c r="V140" i="22"/>
  <c r="O140" i="22"/>
  <c r="N140" i="22"/>
  <c r="M140" i="22"/>
  <c r="J140" i="22"/>
  <c r="I140" i="22"/>
  <c r="E140" i="22"/>
  <c r="Q139" i="22"/>
  <c r="S139" i="22"/>
  <c r="U139" i="22"/>
  <c r="W139" i="22"/>
  <c r="P139" i="22"/>
  <c r="R139" i="22"/>
  <c r="T139" i="22"/>
  <c r="V139" i="22"/>
  <c r="O139" i="22"/>
  <c r="N139" i="22"/>
  <c r="M139" i="22"/>
  <c r="J139" i="22"/>
  <c r="I139" i="22"/>
  <c r="E139" i="22"/>
  <c r="Q138" i="22"/>
  <c r="S138" i="22"/>
  <c r="U138" i="22"/>
  <c r="W138" i="22"/>
  <c r="P138" i="22"/>
  <c r="R138" i="22"/>
  <c r="T138" i="22"/>
  <c r="V138" i="22"/>
  <c r="O138" i="22"/>
  <c r="N138" i="22"/>
  <c r="M138" i="22"/>
  <c r="J138" i="22"/>
  <c r="I138" i="22"/>
  <c r="E138" i="22"/>
  <c r="Q137" i="22"/>
  <c r="S137" i="22"/>
  <c r="U137" i="22"/>
  <c r="W137" i="22"/>
  <c r="P137" i="22"/>
  <c r="R137" i="22"/>
  <c r="T137" i="22"/>
  <c r="V137" i="22"/>
  <c r="O137" i="22"/>
  <c r="N137" i="22"/>
  <c r="M137" i="22"/>
  <c r="J137" i="22"/>
  <c r="I137" i="22"/>
  <c r="E137" i="22"/>
  <c r="Q136" i="22"/>
  <c r="S136" i="22"/>
  <c r="U136" i="22"/>
  <c r="W136" i="22"/>
  <c r="P136" i="22"/>
  <c r="R136" i="22"/>
  <c r="T136" i="22"/>
  <c r="V136" i="22"/>
  <c r="O136" i="22"/>
  <c r="N136" i="22"/>
  <c r="M136" i="22"/>
  <c r="J136" i="22"/>
  <c r="I136" i="22"/>
  <c r="E136" i="22"/>
  <c r="Q135" i="22"/>
  <c r="S135" i="22"/>
  <c r="U135" i="22"/>
  <c r="W135" i="22"/>
  <c r="P135" i="22"/>
  <c r="R135" i="22"/>
  <c r="T135" i="22"/>
  <c r="V135" i="22"/>
  <c r="O135" i="22"/>
  <c r="N135" i="22"/>
  <c r="M135" i="22"/>
  <c r="J135" i="22"/>
  <c r="I135" i="22"/>
  <c r="E135" i="22"/>
  <c r="Q134" i="22"/>
  <c r="S134" i="22"/>
  <c r="U134" i="22"/>
  <c r="W134" i="22"/>
  <c r="P134" i="22"/>
  <c r="R134" i="22"/>
  <c r="T134" i="22"/>
  <c r="V134" i="22"/>
  <c r="O134" i="22"/>
  <c r="N134" i="22"/>
  <c r="M134" i="22"/>
  <c r="J134" i="22"/>
  <c r="I134" i="22"/>
  <c r="E134" i="22"/>
  <c r="Q133" i="22"/>
  <c r="S133" i="22"/>
  <c r="U133" i="22"/>
  <c r="W133" i="22"/>
  <c r="P133" i="22"/>
  <c r="R133" i="22"/>
  <c r="T133" i="22"/>
  <c r="V133" i="22"/>
  <c r="O133" i="22"/>
  <c r="N133" i="22"/>
  <c r="M133" i="22"/>
  <c r="J133" i="22"/>
  <c r="I133" i="22"/>
  <c r="E133" i="22"/>
  <c r="Q132" i="22"/>
  <c r="S132" i="22"/>
  <c r="U132" i="22"/>
  <c r="W132" i="22"/>
  <c r="P132" i="22"/>
  <c r="R132" i="22"/>
  <c r="T132" i="22"/>
  <c r="V132" i="22"/>
  <c r="O132" i="22"/>
  <c r="N132" i="22"/>
  <c r="M132" i="22"/>
  <c r="J132" i="22"/>
  <c r="I132" i="22"/>
  <c r="E132" i="22"/>
  <c r="S131" i="22"/>
  <c r="U131" i="22"/>
  <c r="W131" i="22"/>
  <c r="R131" i="22"/>
  <c r="T131" i="22"/>
  <c r="V131" i="22"/>
  <c r="O131" i="22"/>
  <c r="N131" i="22"/>
  <c r="M131" i="22"/>
  <c r="J131" i="22"/>
  <c r="I131" i="22"/>
  <c r="E131" i="22"/>
  <c r="S130" i="22"/>
  <c r="U130" i="22"/>
  <c r="W130" i="22"/>
  <c r="R130" i="22"/>
  <c r="T130" i="22"/>
  <c r="V130" i="22"/>
  <c r="O130" i="22"/>
  <c r="N130" i="22"/>
  <c r="M130" i="22"/>
  <c r="J130" i="22"/>
  <c r="I130" i="22"/>
  <c r="E130" i="22"/>
  <c r="S129" i="22"/>
  <c r="U129" i="22"/>
  <c r="W129" i="22"/>
  <c r="R129" i="22"/>
  <c r="T129" i="22"/>
  <c r="V129" i="22"/>
  <c r="O129" i="22"/>
  <c r="N129" i="22"/>
  <c r="M129" i="22"/>
  <c r="J129" i="22"/>
  <c r="I129" i="22"/>
  <c r="E129" i="22"/>
  <c r="S128" i="22"/>
  <c r="U128" i="22"/>
  <c r="W128" i="22"/>
  <c r="R128" i="22"/>
  <c r="T128" i="22"/>
  <c r="V128" i="22"/>
  <c r="O128" i="22"/>
  <c r="N128" i="22"/>
  <c r="M128" i="22"/>
  <c r="J128" i="22"/>
  <c r="I128" i="22"/>
  <c r="E128" i="22"/>
  <c r="S127" i="22"/>
  <c r="U127" i="22"/>
  <c r="W127" i="22"/>
  <c r="R127" i="22"/>
  <c r="T127" i="22"/>
  <c r="V127" i="22"/>
  <c r="O127" i="22"/>
  <c r="N127" i="22"/>
  <c r="M127" i="22"/>
  <c r="J127" i="22"/>
  <c r="I127" i="22"/>
  <c r="E127" i="22"/>
  <c r="S126" i="22"/>
  <c r="U126" i="22"/>
  <c r="W126" i="22"/>
  <c r="R126" i="22"/>
  <c r="T126" i="22"/>
  <c r="V126" i="22"/>
  <c r="O126" i="22"/>
  <c r="N126" i="22"/>
  <c r="M126" i="22"/>
  <c r="J126" i="22"/>
  <c r="I126" i="22"/>
  <c r="E126" i="22"/>
  <c r="S125" i="22"/>
  <c r="U125" i="22"/>
  <c r="W125" i="22"/>
  <c r="R125" i="22"/>
  <c r="T125" i="22"/>
  <c r="V125" i="22"/>
  <c r="O125" i="22"/>
  <c r="N125" i="22"/>
  <c r="M125" i="22"/>
  <c r="J125" i="22"/>
  <c r="I125" i="22"/>
  <c r="E125" i="22"/>
  <c r="S124" i="22"/>
  <c r="U124" i="22"/>
  <c r="W124" i="22"/>
  <c r="R124" i="22"/>
  <c r="T124" i="22"/>
  <c r="V124" i="22"/>
  <c r="O124" i="22"/>
  <c r="N124" i="22"/>
  <c r="M124" i="22"/>
  <c r="J124" i="22"/>
  <c r="I124" i="22"/>
  <c r="E124" i="22"/>
  <c r="S123" i="22"/>
  <c r="U123" i="22"/>
  <c r="W123" i="22"/>
  <c r="R123" i="22"/>
  <c r="T123" i="22"/>
  <c r="V123" i="22"/>
  <c r="O123" i="22"/>
  <c r="N123" i="22"/>
  <c r="M123" i="22"/>
  <c r="J123" i="22"/>
  <c r="I123" i="22"/>
  <c r="E123" i="22"/>
  <c r="U122" i="22"/>
  <c r="W122" i="22"/>
  <c r="T122" i="22"/>
  <c r="V122" i="22"/>
  <c r="O122" i="22"/>
  <c r="N122" i="22"/>
  <c r="M122" i="22"/>
  <c r="J122" i="22"/>
  <c r="I122" i="22"/>
  <c r="E122" i="22"/>
  <c r="U121" i="22"/>
  <c r="W121" i="22"/>
  <c r="T121" i="22"/>
  <c r="V121" i="22"/>
  <c r="O121" i="22"/>
  <c r="N121" i="22"/>
  <c r="M121" i="22"/>
  <c r="J121" i="22"/>
  <c r="I121" i="22"/>
  <c r="E121" i="22"/>
  <c r="U120" i="22"/>
  <c r="W120" i="22"/>
  <c r="T120" i="22"/>
  <c r="V120" i="22"/>
  <c r="O120" i="22"/>
  <c r="N120" i="22"/>
  <c r="M120" i="22"/>
  <c r="J120" i="22"/>
  <c r="I120" i="22"/>
  <c r="E120" i="22"/>
  <c r="U119" i="22"/>
  <c r="W119" i="22"/>
  <c r="T119" i="22"/>
  <c r="V119" i="22"/>
  <c r="O119" i="22"/>
  <c r="N119" i="22"/>
  <c r="M119" i="22"/>
  <c r="J119" i="22"/>
  <c r="I119" i="22"/>
  <c r="E119" i="22"/>
  <c r="U118" i="22"/>
  <c r="W118" i="22"/>
  <c r="T118" i="22"/>
  <c r="V118" i="22"/>
  <c r="O118" i="22"/>
  <c r="N118" i="22"/>
  <c r="M118" i="22"/>
  <c r="J118" i="22"/>
  <c r="I118" i="22"/>
  <c r="E118" i="22"/>
  <c r="U117" i="22"/>
  <c r="W117" i="22"/>
  <c r="T117" i="22"/>
  <c r="V117" i="22"/>
  <c r="O117" i="22"/>
  <c r="N117" i="22"/>
  <c r="M117" i="22"/>
  <c r="J117" i="22"/>
  <c r="I117" i="22"/>
  <c r="E117" i="22"/>
  <c r="U116" i="22"/>
  <c r="W116" i="22"/>
  <c r="T116" i="22"/>
  <c r="V116" i="22"/>
  <c r="O116" i="22"/>
  <c r="N116" i="22"/>
  <c r="M116" i="22"/>
  <c r="J116" i="22"/>
  <c r="I116" i="22"/>
  <c r="E116" i="22"/>
  <c r="U115" i="22"/>
  <c r="W115" i="22"/>
  <c r="T115" i="22"/>
  <c r="V115" i="22"/>
  <c r="O115" i="22"/>
  <c r="N115" i="22"/>
  <c r="M115" i="22"/>
  <c r="J115" i="22"/>
  <c r="I115" i="22"/>
  <c r="E115" i="22"/>
  <c r="U114" i="22"/>
  <c r="W114" i="22"/>
  <c r="T114" i="22"/>
  <c r="V114" i="22"/>
  <c r="O114" i="22"/>
  <c r="N114" i="22"/>
  <c r="M114" i="22"/>
  <c r="J114" i="22"/>
  <c r="I114" i="22"/>
  <c r="E114" i="22"/>
  <c r="U113" i="22"/>
  <c r="W113" i="22"/>
  <c r="T113" i="22"/>
  <c r="V113" i="22"/>
  <c r="O113" i="22"/>
  <c r="N113" i="22"/>
  <c r="M113" i="22"/>
  <c r="J113" i="22"/>
  <c r="I113" i="22"/>
  <c r="E113" i="22"/>
  <c r="J112" i="22"/>
  <c r="I112" i="22"/>
  <c r="E112" i="22"/>
  <c r="J111" i="22"/>
  <c r="I111" i="22"/>
  <c r="E111" i="22"/>
  <c r="J110" i="22"/>
  <c r="I110" i="22"/>
  <c r="E110" i="22"/>
  <c r="Q109" i="22"/>
  <c r="S109" i="22"/>
  <c r="U109" i="22"/>
  <c r="W109" i="22"/>
  <c r="P109" i="22"/>
  <c r="R109" i="22"/>
  <c r="T109" i="22"/>
  <c r="V109" i="22"/>
  <c r="O109" i="22"/>
  <c r="N109" i="22"/>
  <c r="M109" i="22"/>
  <c r="J109" i="22"/>
  <c r="I109" i="22"/>
  <c r="E109" i="22"/>
  <c r="Q108" i="22"/>
  <c r="S108" i="22"/>
  <c r="U108" i="22"/>
  <c r="W108" i="22"/>
  <c r="P108" i="22"/>
  <c r="R108" i="22"/>
  <c r="T108" i="22"/>
  <c r="V108" i="22"/>
  <c r="O108" i="22"/>
  <c r="N108" i="22"/>
  <c r="M108" i="22"/>
  <c r="J108" i="22"/>
  <c r="I108" i="22"/>
  <c r="E108" i="22"/>
  <c r="Q107" i="22"/>
  <c r="S107" i="22"/>
  <c r="U107" i="22"/>
  <c r="W107" i="22"/>
  <c r="P107" i="22"/>
  <c r="R107" i="22"/>
  <c r="T107" i="22"/>
  <c r="V107" i="22"/>
  <c r="O107" i="22"/>
  <c r="N107" i="22"/>
  <c r="M107" i="22"/>
  <c r="J107" i="22"/>
  <c r="I107" i="22"/>
  <c r="E107" i="22"/>
  <c r="Q106" i="22"/>
  <c r="S106" i="22"/>
  <c r="U106" i="22"/>
  <c r="W106" i="22"/>
  <c r="P106" i="22"/>
  <c r="R106" i="22"/>
  <c r="T106" i="22"/>
  <c r="V106" i="22"/>
  <c r="O106" i="22"/>
  <c r="N106" i="22"/>
  <c r="M106" i="22"/>
  <c r="J106" i="22"/>
  <c r="I106" i="22"/>
  <c r="E106" i="22"/>
  <c r="Q105" i="22"/>
  <c r="S105" i="22"/>
  <c r="U105" i="22"/>
  <c r="W105" i="22"/>
  <c r="P105" i="22"/>
  <c r="R105" i="22"/>
  <c r="T105" i="22"/>
  <c r="V105" i="22"/>
  <c r="O105" i="22"/>
  <c r="N105" i="22"/>
  <c r="M105" i="22"/>
  <c r="J105" i="22"/>
  <c r="I105" i="22"/>
  <c r="E105" i="22"/>
  <c r="Q104" i="22"/>
  <c r="S104" i="22"/>
  <c r="U104" i="22"/>
  <c r="W104" i="22"/>
  <c r="P104" i="22"/>
  <c r="R104" i="22"/>
  <c r="T104" i="22"/>
  <c r="V104" i="22"/>
  <c r="O104" i="22"/>
  <c r="N104" i="22"/>
  <c r="M104" i="22"/>
  <c r="J104" i="22"/>
  <c r="I104" i="22"/>
  <c r="E104" i="22"/>
  <c r="Q103" i="22"/>
  <c r="S103" i="22"/>
  <c r="U103" i="22"/>
  <c r="W103" i="22"/>
  <c r="P103" i="22"/>
  <c r="R103" i="22"/>
  <c r="T103" i="22"/>
  <c r="V103" i="22"/>
  <c r="O103" i="22"/>
  <c r="N103" i="22"/>
  <c r="M103" i="22"/>
  <c r="J103" i="22"/>
  <c r="I103" i="22"/>
  <c r="E103" i="22"/>
  <c r="Q102" i="22"/>
  <c r="S102" i="22"/>
  <c r="U102" i="22"/>
  <c r="W102" i="22"/>
  <c r="P102" i="22"/>
  <c r="R102" i="22"/>
  <c r="T102" i="22"/>
  <c r="V102" i="22"/>
  <c r="O102" i="22"/>
  <c r="N102" i="22"/>
  <c r="M102" i="22"/>
  <c r="J102" i="22"/>
  <c r="I102" i="22"/>
  <c r="E102" i="22"/>
  <c r="Q101" i="22"/>
  <c r="S101" i="22"/>
  <c r="U101" i="22"/>
  <c r="W101" i="22"/>
  <c r="P101" i="22"/>
  <c r="R101" i="22"/>
  <c r="T101" i="22"/>
  <c r="V101" i="22"/>
  <c r="O101" i="22"/>
  <c r="N101" i="22"/>
  <c r="M101" i="22"/>
  <c r="J101" i="22"/>
  <c r="I101" i="22"/>
  <c r="E101" i="22"/>
  <c r="Q100" i="22"/>
  <c r="S100" i="22"/>
  <c r="U100" i="22"/>
  <c r="W100" i="22"/>
  <c r="P100" i="22"/>
  <c r="R100" i="22"/>
  <c r="T100" i="22"/>
  <c r="V100" i="22"/>
  <c r="O100" i="22"/>
  <c r="N100" i="22"/>
  <c r="M100" i="22"/>
  <c r="J100" i="22"/>
  <c r="I100" i="22"/>
  <c r="E100" i="22"/>
  <c r="Q99" i="22"/>
  <c r="S99" i="22"/>
  <c r="U99" i="22"/>
  <c r="W99" i="22"/>
  <c r="P99" i="22"/>
  <c r="R99" i="22"/>
  <c r="T99" i="22"/>
  <c r="V99" i="22"/>
  <c r="O99" i="22"/>
  <c r="N99" i="22"/>
  <c r="M99" i="22"/>
  <c r="J99" i="22"/>
  <c r="I99" i="22"/>
  <c r="E99" i="22"/>
  <c r="Q98" i="22"/>
  <c r="S98" i="22"/>
  <c r="U98" i="22"/>
  <c r="W98" i="22"/>
  <c r="P98" i="22"/>
  <c r="R98" i="22"/>
  <c r="T98" i="22"/>
  <c r="V98" i="22"/>
  <c r="O98" i="22"/>
  <c r="N98" i="22"/>
  <c r="M98" i="22"/>
  <c r="J98" i="22"/>
  <c r="I98" i="22"/>
  <c r="E98" i="22"/>
  <c r="Q97" i="22"/>
  <c r="S97" i="22"/>
  <c r="U97" i="22"/>
  <c r="W97" i="22"/>
  <c r="P97" i="22"/>
  <c r="R97" i="22"/>
  <c r="T97" i="22"/>
  <c r="V97" i="22"/>
  <c r="O97" i="22"/>
  <c r="N97" i="22"/>
  <c r="M97" i="22"/>
  <c r="J97" i="22"/>
  <c r="I97" i="22"/>
  <c r="E97" i="22"/>
  <c r="Q96" i="22"/>
  <c r="S96" i="22"/>
  <c r="U96" i="22"/>
  <c r="W96" i="22"/>
  <c r="P96" i="22"/>
  <c r="R96" i="22"/>
  <c r="T96" i="22"/>
  <c r="V96" i="22"/>
  <c r="O96" i="22"/>
  <c r="N96" i="22"/>
  <c r="M96" i="22"/>
  <c r="J96" i="22"/>
  <c r="I96" i="22"/>
  <c r="E96" i="22"/>
  <c r="Q95" i="22"/>
  <c r="S95" i="22"/>
  <c r="U95" i="22"/>
  <c r="W95" i="22"/>
  <c r="P95" i="22"/>
  <c r="R95" i="22"/>
  <c r="T95" i="22"/>
  <c r="V95" i="22"/>
  <c r="O95" i="22"/>
  <c r="N95" i="22"/>
  <c r="M95" i="22"/>
  <c r="J95" i="22"/>
  <c r="I95" i="22"/>
  <c r="E95" i="22"/>
  <c r="Q94" i="22"/>
  <c r="S94" i="22"/>
  <c r="U94" i="22"/>
  <c r="W94" i="22"/>
  <c r="P94" i="22"/>
  <c r="R94" i="22"/>
  <c r="T94" i="22"/>
  <c r="V94" i="22"/>
  <c r="O94" i="22"/>
  <c r="N94" i="22"/>
  <c r="M94" i="22"/>
  <c r="J94" i="22"/>
  <c r="I94" i="22"/>
  <c r="E94" i="22"/>
  <c r="Q93" i="22"/>
  <c r="S93" i="22"/>
  <c r="U93" i="22"/>
  <c r="W93" i="22"/>
  <c r="P93" i="22"/>
  <c r="R93" i="22"/>
  <c r="T93" i="22"/>
  <c r="V93" i="22"/>
  <c r="O93" i="22"/>
  <c r="N93" i="22"/>
  <c r="M93" i="22"/>
  <c r="J93" i="22"/>
  <c r="I93" i="22"/>
  <c r="E93" i="22"/>
  <c r="Q92" i="22"/>
  <c r="S92" i="22"/>
  <c r="U92" i="22"/>
  <c r="W92" i="22"/>
  <c r="P92" i="22"/>
  <c r="R92" i="22"/>
  <c r="T92" i="22"/>
  <c r="V92" i="22"/>
  <c r="O92" i="22"/>
  <c r="N92" i="22"/>
  <c r="M92" i="22"/>
  <c r="J92" i="22"/>
  <c r="I92" i="22"/>
  <c r="E92" i="22"/>
  <c r="Q91" i="22"/>
  <c r="S91" i="22"/>
  <c r="U91" i="22"/>
  <c r="W91" i="22"/>
  <c r="P91" i="22"/>
  <c r="R91" i="22"/>
  <c r="T91" i="22"/>
  <c r="V91" i="22"/>
  <c r="O91" i="22"/>
  <c r="N91" i="22"/>
  <c r="M91" i="22"/>
  <c r="J91" i="22"/>
  <c r="I91" i="22"/>
  <c r="E91" i="22"/>
  <c r="Q90" i="22"/>
  <c r="S90" i="22"/>
  <c r="U90" i="22"/>
  <c r="W90" i="22"/>
  <c r="P90" i="22"/>
  <c r="R90" i="22"/>
  <c r="T90" i="22"/>
  <c r="V90" i="22"/>
  <c r="O90" i="22"/>
  <c r="N90" i="22"/>
  <c r="M90" i="22"/>
  <c r="J90" i="22"/>
  <c r="I90" i="22"/>
  <c r="E90" i="22"/>
  <c r="Q89" i="22"/>
  <c r="S89" i="22"/>
  <c r="U89" i="22"/>
  <c r="W89" i="22"/>
  <c r="P89" i="22"/>
  <c r="R89" i="22"/>
  <c r="T89" i="22"/>
  <c r="V89" i="22"/>
  <c r="O89" i="22"/>
  <c r="N89" i="22"/>
  <c r="M89" i="22"/>
  <c r="J89" i="22"/>
  <c r="I89" i="22"/>
  <c r="E89" i="22"/>
  <c r="Q88" i="22"/>
  <c r="S88" i="22"/>
  <c r="U88" i="22"/>
  <c r="W88" i="22"/>
  <c r="P88" i="22"/>
  <c r="R88" i="22"/>
  <c r="T88" i="22"/>
  <c r="V88" i="22"/>
  <c r="O88" i="22"/>
  <c r="N88" i="22"/>
  <c r="M88" i="22"/>
  <c r="J88" i="22"/>
  <c r="I88" i="22"/>
  <c r="E88" i="22"/>
  <c r="Q87" i="22"/>
  <c r="S87" i="22"/>
  <c r="U87" i="22"/>
  <c r="W87" i="22"/>
  <c r="P87" i="22"/>
  <c r="R87" i="22"/>
  <c r="T87" i="22"/>
  <c r="V87" i="22"/>
  <c r="O87" i="22"/>
  <c r="N87" i="22"/>
  <c r="M87" i="22"/>
  <c r="J87" i="22"/>
  <c r="I87" i="22"/>
  <c r="E87" i="22"/>
  <c r="Q86" i="22"/>
  <c r="S86" i="22"/>
  <c r="U86" i="22"/>
  <c r="W86" i="22"/>
  <c r="P86" i="22"/>
  <c r="R86" i="22"/>
  <c r="T86" i="22"/>
  <c r="V86" i="22"/>
  <c r="O86" i="22"/>
  <c r="N86" i="22"/>
  <c r="M86" i="22"/>
  <c r="J86" i="22"/>
  <c r="I86" i="22"/>
  <c r="E86" i="22"/>
  <c r="Q85" i="22"/>
  <c r="S85" i="22"/>
  <c r="U85" i="22"/>
  <c r="W85" i="22"/>
  <c r="P85" i="22"/>
  <c r="R85" i="22"/>
  <c r="T85" i="22"/>
  <c r="V85" i="22"/>
  <c r="O85" i="22"/>
  <c r="N85" i="22"/>
  <c r="M85" i="22"/>
  <c r="J85" i="22"/>
  <c r="I85" i="22"/>
  <c r="E85" i="22"/>
  <c r="Q84" i="22"/>
  <c r="S84" i="22"/>
  <c r="U84" i="22"/>
  <c r="W84" i="22"/>
  <c r="P84" i="22"/>
  <c r="R84" i="22"/>
  <c r="T84" i="22"/>
  <c r="V84" i="22"/>
  <c r="O84" i="22"/>
  <c r="N84" i="22"/>
  <c r="M84" i="22"/>
  <c r="J84" i="22"/>
  <c r="I84" i="22"/>
  <c r="E84" i="22"/>
  <c r="Q83" i="22"/>
  <c r="S83" i="22"/>
  <c r="U83" i="22"/>
  <c r="W83" i="22"/>
  <c r="P83" i="22"/>
  <c r="R83" i="22"/>
  <c r="T83" i="22"/>
  <c r="V83" i="22"/>
  <c r="O83" i="22"/>
  <c r="N83" i="22"/>
  <c r="M83" i="22"/>
  <c r="J83" i="22"/>
  <c r="I83" i="22"/>
  <c r="E83" i="22"/>
  <c r="Q82" i="22"/>
  <c r="S82" i="22"/>
  <c r="U82" i="22"/>
  <c r="W82" i="22"/>
  <c r="P82" i="22"/>
  <c r="R82" i="22"/>
  <c r="T82" i="22"/>
  <c r="V82" i="22"/>
  <c r="O82" i="22"/>
  <c r="N82" i="22"/>
  <c r="M82" i="22"/>
  <c r="J82" i="22"/>
  <c r="I82" i="22"/>
  <c r="E82" i="22"/>
  <c r="Q81" i="22"/>
  <c r="S81" i="22"/>
  <c r="U81" i="22"/>
  <c r="W81" i="22"/>
  <c r="P81" i="22"/>
  <c r="R81" i="22"/>
  <c r="T81" i="22"/>
  <c r="V81" i="22"/>
  <c r="O81" i="22"/>
  <c r="N81" i="22"/>
  <c r="M81" i="22"/>
  <c r="J81" i="22"/>
  <c r="I81" i="22"/>
  <c r="E81" i="22"/>
  <c r="Q80" i="22"/>
  <c r="S80" i="22"/>
  <c r="U80" i="22"/>
  <c r="W80" i="22"/>
  <c r="P80" i="22"/>
  <c r="R80" i="22"/>
  <c r="T80" i="22"/>
  <c r="V80" i="22"/>
  <c r="O80" i="22"/>
  <c r="N80" i="22"/>
  <c r="M80" i="22"/>
  <c r="J80" i="22"/>
  <c r="I80" i="22"/>
  <c r="E80" i="22"/>
  <c r="Q79" i="22"/>
  <c r="S79" i="22"/>
  <c r="U79" i="22"/>
  <c r="W79" i="22"/>
  <c r="P79" i="22"/>
  <c r="R79" i="22"/>
  <c r="T79" i="22"/>
  <c r="V79" i="22"/>
  <c r="O79" i="22"/>
  <c r="N79" i="22"/>
  <c r="M79" i="22"/>
  <c r="J79" i="22"/>
  <c r="I79" i="22"/>
  <c r="E79" i="22"/>
  <c r="Q78" i="22"/>
  <c r="S78" i="22"/>
  <c r="U78" i="22"/>
  <c r="W78" i="22"/>
  <c r="P78" i="22"/>
  <c r="R78" i="22"/>
  <c r="T78" i="22"/>
  <c r="V78" i="22"/>
  <c r="O78" i="22"/>
  <c r="N78" i="22"/>
  <c r="M78" i="22"/>
  <c r="J78" i="22"/>
  <c r="I78" i="22"/>
  <c r="E78" i="22"/>
  <c r="Q77" i="22"/>
  <c r="S77" i="22"/>
  <c r="U77" i="22"/>
  <c r="W77" i="22"/>
  <c r="P77" i="22"/>
  <c r="R77" i="22"/>
  <c r="T77" i="22"/>
  <c r="V77" i="22"/>
  <c r="O77" i="22"/>
  <c r="N77" i="22"/>
  <c r="M77" i="22"/>
  <c r="J77" i="22"/>
  <c r="I77" i="22"/>
  <c r="E77" i="22"/>
  <c r="S76" i="22"/>
  <c r="U76" i="22"/>
  <c r="W76" i="22"/>
  <c r="R76" i="22"/>
  <c r="T76" i="22"/>
  <c r="V76" i="22"/>
  <c r="O76" i="22"/>
  <c r="N76" i="22"/>
  <c r="M76" i="22"/>
  <c r="J76" i="22"/>
  <c r="I76" i="22"/>
  <c r="E76" i="22"/>
  <c r="S75" i="22"/>
  <c r="U75" i="22"/>
  <c r="W75" i="22"/>
  <c r="R75" i="22"/>
  <c r="T75" i="22"/>
  <c r="V75" i="22"/>
  <c r="O75" i="22"/>
  <c r="N75" i="22"/>
  <c r="M75" i="22"/>
  <c r="J75" i="22"/>
  <c r="I75" i="22"/>
  <c r="E75" i="22"/>
  <c r="S74" i="22"/>
  <c r="U74" i="22"/>
  <c r="W74" i="22"/>
  <c r="R74" i="22"/>
  <c r="T74" i="22"/>
  <c r="V74" i="22"/>
  <c r="O74" i="22"/>
  <c r="N74" i="22"/>
  <c r="M74" i="22"/>
  <c r="J74" i="22"/>
  <c r="I74" i="22"/>
  <c r="E74" i="22"/>
  <c r="S73" i="22"/>
  <c r="U73" i="22"/>
  <c r="W73" i="22"/>
  <c r="R73" i="22"/>
  <c r="T73" i="22"/>
  <c r="V73" i="22"/>
  <c r="O73" i="22"/>
  <c r="N73" i="22"/>
  <c r="M73" i="22"/>
  <c r="J73" i="22"/>
  <c r="I73" i="22"/>
  <c r="E73" i="22"/>
  <c r="S72" i="22"/>
  <c r="U72" i="22"/>
  <c r="W72" i="22"/>
  <c r="R72" i="22"/>
  <c r="T72" i="22"/>
  <c r="V72" i="22"/>
  <c r="O72" i="22"/>
  <c r="N72" i="22"/>
  <c r="M72" i="22"/>
  <c r="J72" i="22"/>
  <c r="I72" i="22"/>
  <c r="E72" i="22"/>
  <c r="S71" i="22"/>
  <c r="U71" i="22"/>
  <c r="W71" i="22"/>
  <c r="R71" i="22"/>
  <c r="T71" i="22"/>
  <c r="V71" i="22"/>
  <c r="O71" i="22"/>
  <c r="N71" i="22"/>
  <c r="M71" i="22"/>
  <c r="J71" i="22"/>
  <c r="I71" i="22"/>
  <c r="E71" i="22"/>
  <c r="S70" i="22"/>
  <c r="U70" i="22"/>
  <c r="W70" i="22"/>
  <c r="R70" i="22"/>
  <c r="T70" i="22"/>
  <c r="V70" i="22"/>
  <c r="O70" i="22"/>
  <c r="N70" i="22"/>
  <c r="M70" i="22"/>
  <c r="J70" i="22"/>
  <c r="I70" i="22"/>
  <c r="E70" i="22"/>
  <c r="S69" i="22"/>
  <c r="U69" i="22"/>
  <c r="W69" i="22"/>
  <c r="R69" i="22"/>
  <c r="T69" i="22"/>
  <c r="V69" i="22"/>
  <c r="O69" i="22"/>
  <c r="N69" i="22"/>
  <c r="M69" i="22"/>
  <c r="J69" i="22"/>
  <c r="I69" i="22"/>
  <c r="E69" i="22"/>
  <c r="S68" i="22"/>
  <c r="U68" i="22"/>
  <c r="W68" i="22"/>
  <c r="R68" i="22"/>
  <c r="T68" i="22"/>
  <c r="V68" i="22"/>
  <c r="O68" i="22"/>
  <c r="N68" i="22"/>
  <c r="M68" i="22"/>
  <c r="J68" i="22"/>
  <c r="I68" i="22"/>
  <c r="E68" i="22"/>
  <c r="U67" i="22"/>
  <c r="W67" i="22"/>
  <c r="T67" i="22"/>
  <c r="V67" i="22"/>
  <c r="O67" i="22"/>
  <c r="N67" i="22"/>
  <c r="M67" i="22"/>
  <c r="J67" i="22"/>
  <c r="I67" i="22"/>
  <c r="E67" i="22"/>
  <c r="U66" i="22"/>
  <c r="W66" i="22"/>
  <c r="T66" i="22"/>
  <c r="V66" i="22"/>
  <c r="O66" i="22"/>
  <c r="N66" i="22"/>
  <c r="M66" i="22"/>
  <c r="J66" i="22"/>
  <c r="I66" i="22"/>
  <c r="E66" i="22"/>
  <c r="U65" i="22"/>
  <c r="W65" i="22"/>
  <c r="T65" i="22"/>
  <c r="V65" i="22"/>
  <c r="O65" i="22"/>
  <c r="N65" i="22"/>
  <c r="M65" i="22"/>
  <c r="J65" i="22"/>
  <c r="I65" i="22"/>
  <c r="E65" i="22"/>
  <c r="U64" i="22"/>
  <c r="W64" i="22"/>
  <c r="T64" i="22"/>
  <c r="V64" i="22"/>
  <c r="O64" i="22"/>
  <c r="N64" i="22"/>
  <c r="M64" i="22"/>
  <c r="J64" i="22"/>
  <c r="I64" i="22"/>
  <c r="E64" i="22"/>
  <c r="U63" i="22"/>
  <c r="W63" i="22"/>
  <c r="T63" i="22"/>
  <c r="V63" i="22"/>
  <c r="O63" i="22"/>
  <c r="N63" i="22"/>
  <c r="M63" i="22"/>
  <c r="J63" i="22"/>
  <c r="I63" i="22"/>
  <c r="E63" i="22"/>
  <c r="U62" i="22"/>
  <c r="W62" i="22"/>
  <c r="T62" i="22"/>
  <c r="V62" i="22"/>
  <c r="O62" i="22"/>
  <c r="N62" i="22"/>
  <c r="M62" i="22"/>
  <c r="J62" i="22"/>
  <c r="I62" i="22"/>
  <c r="E62" i="22"/>
  <c r="U61" i="22"/>
  <c r="W61" i="22"/>
  <c r="T61" i="22"/>
  <c r="V61" i="22"/>
  <c r="O61" i="22"/>
  <c r="N61" i="22"/>
  <c r="M61" i="22"/>
  <c r="J61" i="22"/>
  <c r="I61" i="22"/>
  <c r="E61" i="22"/>
  <c r="U60" i="22"/>
  <c r="W60" i="22"/>
  <c r="T60" i="22"/>
  <c r="V60" i="22"/>
  <c r="O60" i="22"/>
  <c r="N60" i="22"/>
  <c r="M60" i="22"/>
  <c r="J60" i="22"/>
  <c r="I60" i="22"/>
  <c r="E60" i="22"/>
  <c r="U59" i="22"/>
  <c r="W59" i="22"/>
  <c r="T59" i="22"/>
  <c r="V59" i="22"/>
  <c r="O59" i="22"/>
  <c r="N59" i="22"/>
  <c r="M59" i="22"/>
  <c r="J59" i="22"/>
  <c r="I59" i="22"/>
  <c r="E59" i="22"/>
  <c r="U58" i="22"/>
  <c r="W58" i="22"/>
  <c r="T58" i="22"/>
  <c r="V58" i="22"/>
  <c r="O58" i="22"/>
  <c r="N58" i="22"/>
  <c r="M58" i="22"/>
  <c r="J58" i="22"/>
  <c r="I58" i="22"/>
  <c r="E58" i="22"/>
  <c r="J57" i="22"/>
  <c r="I57" i="22"/>
  <c r="E57" i="22"/>
  <c r="J56" i="22"/>
  <c r="I56" i="22"/>
  <c r="E56" i="22"/>
  <c r="J55" i="22"/>
  <c r="I55" i="22"/>
  <c r="E55" i="22"/>
  <c r="Q54" i="22"/>
  <c r="S54" i="22"/>
  <c r="U54" i="22"/>
  <c r="W54" i="22"/>
  <c r="P54" i="22"/>
  <c r="R54" i="22"/>
  <c r="T54" i="22"/>
  <c r="V54" i="22"/>
  <c r="O54" i="22"/>
  <c r="N54" i="22"/>
  <c r="M54" i="22"/>
  <c r="J54" i="22"/>
  <c r="I54" i="22"/>
  <c r="E54" i="22"/>
  <c r="Q53" i="22"/>
  <c r="S53" i="22"/>
  <c r="U53" i="22"/>
  <c r="W53" i="22"/>
  <c r="P53" i="22"/>
  <c r="R53" i="22"/>
  <c r="T53" i="22"/>
  <c r="V53" i="22"/>
  <c r="O53" i="22"/>
  <c r="N53" i="22"/>
  <c r="M53" i="22"/>
  <c r="J53" i="22"/>
  <c r="I53" i="22"/>
  <c r="E53" i="22"/>
  <c r="Q52" i="22"/>
  <c r="S52" i="22"/>
  <c r="U52" i="22"/>
  <c r="W52" i="22"/>
  <c r="P52" i="22"/>
  <c r="R52" i="22"/>
  <c r="T52" i="22"/>
  <c r="V52" i="22"/>
  <c r="O52" i="22"/>
  <c r="N52" i="22"/>
  <c r="M52" i="22"/>
  <c r="J52" i="22"/>
  <c r="I52" i="22"/>
  <c r="E52" i="22"/>
  <c r="Q51" i="22"/>
  <c r="S51" i="22"/>
  <c r="U51" i="22"/>
  <c r="W51" i="22"/>
  <c r="P51" i="22"/>
  <c r="R51" i="22"/>
  <c r="T51" i="22"/>
  <c r="V51" i="22"/>
  <c r="O51" i="22"/>
  <c r="N51" i="22"/>
  <c r="M51" i="22"/>
  <c r="J51" i="22"/>
  <c r="I51" i="22"/>
  <c r="E51" i="22"/>
  <c r="Q50" i="22"/>
  <c r="S50" i="22"/>
  <c r="U50" i="22"/>
  <c r="W50" i="22"/>
  <c r="P50" i="22"/>
  <c r="R50" i="22"/>
  <c r="T50" i="22"/>
  <c r="V50" i="22"/>
  <c r="O50" i="22"/>
  <c r="N50" i="22"/>
  <c r="M50" i="22"/>
  <c r="J50" i="22"/>
  <c r="I50" i="22"/>
  <c r="E50" i="22"/>
  <c r="Q49" i="22"/>
  <c r="S49" i="22"/>
  <c r="U49" i="22"/>
  <c r="W49" i="22"/>
  <c r="P49" i="22"/>
  <c r="R49" i="22"/>
  <c r="T49" i="22"/>
  <c r="V49" i="22"/>
  <c r="O49" i="22"/>
  <c r="N49" i="22"/>
  <c r="M49" i="22"/>
  <c r="J49" i="22"/>
  <c r="I49" i="22"/>
  <c r="E49" i="22"/>
  <c r="Q48" i="22"/>
  <c r="S48" i="22"/>
  <c r="U48" i="22"/>
  <c r="W48" i="22"/>
  <c r="P48" i="22"/>
  <c r="R48" i="22"/>
  <c r="T48" i="22"/>
  <c r="V48" i="22"/>
  <c r="O48" i="22"/>
  <c r="N48" i="22"/>
  <c r="M48" i="22"/>
  <c r="J48" i="22"/>
  <c r="I48" i="22"/>
  <c r="E48" i="22"/>
  <c r="Q47" i="22"/>
  <c r="S47" i="22"/>
  <c r="U47" i="22"/>
  <c r="W47" i="22"/>
  <c r="P47" i="22"/>
  <c r="R47" i="22"/>
  <c r="T47" i="22"/>
  <c r="V47" i="22"/>
  <c r="O47" i="22"/>
  <c r="N47" i="22"/>
  <c r="M47" i="22"/>
  <c r="J47" i="22"/>
  <c r="I47" i="22"/>
  <c r="E47" i="22"/>
  <c r="Q46" i="22"/>
  <c r="S46" i="22"/>
  <c r="U46" i="22"/>
  <c r="W46" i="22"/>
  <c r="P46" i="22"/>
  <c r="R46" i="22"/>
  <c r="T46" i="22"/>
  <c r="V46" i="22"/>
  <c r="O46" i="22"/>
  <c r="N46" i="22"/>
  <c r="M46" i="22"/>
  <c r="J46" i="22"/>
  <c r="I46" i="22"/>
  <c r="E46" i="22"/>
  <c r="Q45" i="22"/>
  <c r="S45" i="22"/>
  <c r="U45" i="22"/>
  <c r="W45" i="22"/>
  <c r="P45" i="22"/>
  <c r="R45" i="22"/>
  <c r="T45" i="22"/>
  <c r="V45" i="22"/>
  <c r="O45" i="22"/>
  <c r="N45" i="22"/>
  <c r="M45" i="22"/>
  <c r="J45" i="22"/>
  <c r="I45" i="22"/>
  <c r="E45" i="22"/>
  <c r="Q44" i="22"/>
  <c r="S44" i="22"/>
  <c r="U44" i="22"/>
  <c r="W44" i="22"/>
  <c r="P44" i="22"/>
  <c r="R44" i="22"/>
  <c r="T44" i="22"/>
  <c r="V44" i="22"/>
  <c r="O44" i="22"/>
  <c r="N44" i="22"/>
  <c r="M44" i="22"/>
  <c r="J44" i="22"/>
  <c r="I44" i="22"/>
  <c r="E44" i="22"/>
  <c r="Q43" i="22"/>
  <c r="S43" i="22"/>
  <c r="U43" i="22"/>
  <c r="W43" i="22"/>
  <c r="P43" i="22"/>
  <c r="R43" i="22"/>
  <c r="T43" i="22"/>
  <c r="V43" i="22"/>
  <c r="O43" i="22"/>
  <c r="N43" i="22"/>
  <c r="M43" i="22"/>
  <c r="J43" i="22"/>
  <c r="I43" i="22"/>
  <c r="E43" i="22"/>
  <c r="Q42" i="22"/>
  <c r="S42" i="22"/>
  <c r="U42" i="22"/>
  <c r="W42" i="22"/>
  <c r="P42" i="22"/>
  <c r="R42" i="22"/>
  <c r="T42" i="22"/>
  <c r="V42" i="22"/>
  <c r="O42" i="22"/>
  <c r="N42" i="22"/>
  <c r="M42" i="22"/>
  <c r="J42" i="22"/>
  <c r="I42" i="22"/>
  <c r="E42" i="22"/>
  <c r="Q41" i="22"/>
  <c r="S41" i="22"/>
  <c r="U41" i="22"/>
  <c r="W41" i="22"/>
  <c r="P41" i="22"/>
  <c r="R41" i="22"/>
  <c r="T41" i="22"/>
  <c r="V41" i="22"/>
  <c r="O41" i="22"/>
  <c r="N41" i="22"/>
  <c r="M41" i="22"/>
  <c r="J41" i="22"/>
  <c r="I41" i="22"/>
  <c r="E41" i="22"/>
  <c r="Q40" i="22"/>
  <c r="S40" i="22"/>
  <c r="U40" i="22"/>
  <c r="W40" i="22"/>
  <c r="P40" i="22"/>
  <c r="R40" i="22"/>
  <c r="T40" i="22"/>
  <c r="V40" i="22"/>
  <c r="O40" i="22"/>
  <c r="N40" i="22"/>
  <c r="M40" i="22"/>
  <c r="J40" i="22"/>
  <c r="I40" i="22"/>
  <c r="E40" i="22"/>
  <c r="Q39" i="22"/>
  <c r="S39" i="22"/>
  <c r="U39" i="22"/>
  <c r="W39" i="22"/>
  <c r="P39" i="22"/>
  <c r="R39" i="22"/>
  <c r="T39" i="22"/>
  <c r="V39" i="22"/>
  <c r="O39" i="22"/>
  <c r="N39" i="22"/>
  <c r="M39" i="22"/>
  <c r="J39" i="22"/>
  <c r="I39" i="22"/>
  <c r="E39" i="22"/>
  <c r="Q38" i="22"/>
  <c r="S38" i="22"/>
  <c r="U38" i="22"/>
  <c r="W38" i="22"/>
  <c r="P38" i="22"/>
  <c r="R38" i="22"/>
  <c r="T38" i="22"/>
  <c r="V38" i="22"/>
  <c r="O38" i="22"/>
  <c r="N38" i="22"/>
  <c r="M38" i="22"/>
  <c r="J38" i="22"/>
  <c r="I38" i="22"/>
  <c r="E38" i="22"/>
  <c r="Q37" i="22"/>
  <c r="S37" i="22"/>
  <c r="U37" i="22"/>
  <c r="W37" i="22"/>
  <c r="P37" i="22"/>
  <c r="R37" i="22"/>
  <c r="T37" i="22"/>
  <c r="V37" i="22"/>
  <c r="O37" i="22"/>
  <c r="N37" i="22"/>
  <c r="M37" i="22"/>
  <c r="J37" i="22"/>
  <c r="I37" i="22"/>
  <c r="E37" i="22"/>
  <c r="Q36" i="22"/>
  <c r="S36" i="22"/>
  <c r="U36" i="22"/>
  <c r="W36" i="22"/>
  <c r="P36" i="22"/>
  <c r="R36" i="22"/>
  <c r="T36" i="22"/>
  <c r="V36" i="22"/>
  <c r="O36" i="22"/>
  <c r="N36" i="22"/>
  <c r="M36" i="22"/>
  <c r="J36" i="22"/>
  <c r="I36" i="22"/>
  <c r="E36" i="22"/>
  <c r="Q35" i="22"/>
  <c r="S35" i="22"/>
  <c r="U35" i="22"/>
  <c r="W35" i="22"/>
  <c r="P35" i="22"/>
  <c r="R35" i="22"/>
  <c r="T35" i="22"/>
  <c r="V35" i="22"/>
  <c r="O35" i="22"/>
  <c r="N35" i="22"/>
  <c r="M35" i="22"/>
  <c r="J35" i="22"/>
  <c r="I35" i="22"/>
  <c r="E35" i="22"/>
  <c r="Q34" i="22"/>
  <c r="S34" i="22"/>
  <c r="U34" i="22"/>
  <c r="W34" i="22"/>
  <c r="P34" i="22"/>
  <c r="R34" i="22"/>
  <c r="T34" i="22"/>
  <c r="V34" i="22"/>
  <c r="O34" i="22"/>
  <c r="N34" i="22"/>
  <c r="M34" i="22"/>
  <c r="J34" i="22"/>
  <c r="I34" i="22"/>
  <c r="E34" i="22"/>
  <c r="Q33" i="22"/>
  <c r="S33" i="22"/>
  <c r="U33" i="22"/>
  <c r="W33" i="22"/>
  <c r="P33" i="22"/>
  <c r="R33" i="22"/>
  <c r="T33" i="22"/>
  <c r="V33" i="22"/>
  <c r="O33" i="22"/>
  <c r="N33" i="22"/>
  <c r="M33" i="22"/>
  <c r="J33" i="22"/>
  <c r="I33" i="22"/>
  <c r="E33" i="22"/>
  <c r="Q32" i="22"/>
  <c r="S32" i="22"/>
  <c r="U32" i="22"/>
  <c r="W32" i="22"/>
  <c r="P32" i="22"/>
  <c r="R32" i="22"/>
  <c r="T32" i="22"/>
  <c r="V32" i="22"/>
  <c r="O32" i="22"/>
  <c r="N32" i="22"/>
  <c r="M32" i="22"/>
  <c r="J32" i="22"/>
  <c r="I32" i="22"/>
  <c r="E32" i="22"/>
  <c r="Q31" i="22"/>
  <c r="S31" i="22"/>
  <c r="U31" i="22"/>
  <c r="W31" i="22"/>
  <c r="P31" i="22"/>
  <c r="R31" i="22"/>
  <c r="T31" i="22"/>
  <c r="V31" i="22"/>
  <c r="O31" i="22"/>
  <c r="N31" i="22"/>
  <c r="M31" i="22"/>
  <c r="J31" i="22"/>
  <c r="I31" i="22"/>
  <c r="E31" i="22"/>
  <c r="Q30" i="22"/>
  <c r="S30" i="22"/>
  <c r="U30" i="22"/>
  <c r="W30" i="22"/>
  <c r="P30" i="22"/>
  <c r="R30" i="22"/>
  <c r="T30" i="22"/>
  <c r="V30" i="22"/>
  <c r="O30" i="22"/>
  <c r="N30" i="22"/>
  <c r="M30" i="22"/>
  <c r="J30" i="22"/>
  <c r="I30" i="22"/>
  <c r="E30" i="22"/>
  <c r="Q29" i="22"/>
  <c r="S29" i="22"/>
  <c r="U29" i="22"/>
  <c r="W29" i="22"/>
  <c r="P29" i="22"/>
  <c r="R29" i="22"/>
  <c r="T29" i="22"/>
  <c r="V29" i="22"/>
  <c r="O29" i="22"/>
  <c r="N29" i="22"/>
  <c r="M29" i="22"/>
  <c r="J29" i="22"/>
  <c r="I29" i="22"/>
  <c r="E29" i="22"/>
  <c r="Q28" i="22"/>
  <c r="S28" i="22"/>
  <c r="U28" i="22"/>
  <c r="W28" i="22"/>
  <c r="P28" i="22"/>
  <c r="R28" i="22"/>
  <c r="T28" i="22"/>
  <c r="V28" i="22"/>
  <c r="O28" i="22"/>
  <c r="N28" i="22"/>
  <c r="M28" i="22"/>
  <c r="J28" i="22"/>
  <c r="I28" i="22"/>
  <c r="E28" i="22"/>
  <c r="Q27" i="22"/>
  <c r="S27" i="22"/>
  <c r="U27" i="22"/>
  <c r="W27" i="22"/>
  <c r="P27" i="22"/>
  <c r="R27" i="22"/>
  <c r="T27" i="22"/>
  <c r="V27" i="22"/>
  <c r="O27" i="22"/>
  <c r="N27" i="22"/>
  <c r="M27" i="22"/>
  <c r="J27" i="22"/>
  <c r="I27" i="22"/>
  <c r="E27" i="22"/>
  <c r="Q26" i="22"/>
  <c r="S26" i="22"/>
  <c r="U26" i="22"/>
  <c r="W26" i="22"/>
  <c r="P26" i="22"/>
  <c r="R26" i="22"/>
  <c r="T26" i="22"/>
  <c r="V26" i="22"/>
  <c r="O26" i="22"/>
  <c r="N26" i="22"/>
  <c r="M26" i="22"/>
  <c r="J26" i="22"/>
  <c r="I26" i="22"/>
  <c r="E26" i="22"/>
  <c r="Q25" i="22"/>
  <c r="S25" i="22"/>
  <c r="U25" i="22"/>
  <c r="W25" i="22"/>
  <c r="P25" i="22"/>
  <c r="R25" i="22"/>
  <c r="T25" i="22"/>
  <c r="V25" i="22"/>
  <c r="O25" i="22"/>
  <c r="N25" i="22"/>
  <c r="M25" i="22"/>
  <c r="J25" i="22"/>
  <c r="I25" i="22"/>
  <c r="E25" i="22"/>
  <c r="Q24" i="22"/>
  <c r="S24" i="22"/>
  <c r="U24" i="22"/>
  <c r="W24" i="22"/>
  <c r="P24" i="22"/>
  <c r="R24" i="22"/>
  <c r="T24" i="22"/>
  <c r="V24" i="22"/>
  <c r="O24" i="22"/>
  <c r="N24" i="22"/>
  <c r="M24" i="22"/>
  <c r="J24" i="22"/>
  <c r="I24" i="22"/>
  <c r="E24" i="22"/>
  <c r="Q23" i="22"/>
  <c r="S23" i="22"/>
  <c r="U23" i="22"/>
  <c r="W23" i="22"/>
  <c r="P23" i="22"/>
  <c r="R23" i="22"/>
  <c r="T23" i="22"/>
  <c r="V23" i="22"/>
  <c r="O23" i="22"/>
  <c r="N23" i="22"/>
  <c r="M23" i="22"/>
  <c r="J23" i="22"/>
  <c r="I23" i="22"/>
  <c r="E23" i="22"/>
  <c r="Q22" i="22"/>
  <c r="S22" i="22"/>
  <c r="U22" i="22"/>
  <c r="W22" i="22"/>
  <c r="P22" i="22"/>
  <c r="R22" i="22"/>
  <c r="T22" i="22"/>
  <c r="V22" i="22"/>
  <c r="O22" i="22"/>
  <c r="N22" i="22"/>
  <c r="M22" i="22"/>
  <c r="J22" i="22"/>
  <c r="I22" i="22"/>
  <c r="E22" i="22"/>
  <c r="S21" i="22"/>
  <c r="U21" i="22"/>
  <c r="W21" i="22"/>
  <c r="R21" i="22"/>
  <c r="T21" i="22"/>
  <c r="V21" i="22"/>
  <c r="O21" i="22"/>
  <c r="N21" i="22"/>
  <c r="M21" i="22"/>
  <c r="J21" i="22"/>
  <c r="I21" i="22"/>
  <c r="E21" i="22"/>
  <c r="S20" i="22"/>
  <c r="U20" i="22"/>
  <c r="W20" i="22"/>
  <c r="R20" i="22"/>
  <c r="T20" i="22"/>
  <c r="V20" i="22"/>
  <c r="O20" i="22"/>
  <c r="N20" i="22"/>
  <c r="M20" i="22"/>
  <c r="J20" i="22"/>
  <c r="I20" i="22"/>
  <c r="E20" i="22"/>
  <c r="S19" i="22"/>
  <c r="U19" i="22"/>
  <c r="W19" i="22"/>
  <c r="R19" i="22"/>
  <c r="T19" i="22"/>
  <c r="V19" i="22"/>
  <c r="O19" i="22"/>
  <c r="N19" i="22"/>
  <c r="M19" i="22"/>
  <c r="J19" i="22"/>
  <c r="I19" i="22"/>
  <c r="E19" i="22"/>
  <c r="S18" i="22"/>
  <c r="U18" i="22"/>
  <c r="W18" i="22"/>
  <c r="R18" i="22"/>
  <c r="T18" i="22"/>
  <c r="V18" i="22"/>
  <c r="O18" i="22"/>
  <c r="N18" i="22"/>
  <c r="M18" i="22"/>
  <c r="J18" i="22"/>
  <c r="I18" i="22"/>
  <c r="E18" i="22"/>
  <c r="S17" i="22"/>
  <c r="U17" i="22"/>
  <c r="W17" i="22"/>
  <c r="R17" i="22"/>
  <c r="T17" i="22"/>
  <c r="V17" i="22"/>
  <c r="O17" i="22"/>
  <c r="N17" i="22"/>
  <c r="M17" i="22"/>
  <c r="J17" i="22"/>
  <c r="I17" i="22"/>
  <c r="E17" i="22"/>
  <c r="S16" i="22"/>
  <c r="U16" i="22"/>
  <c r="W16" i="22"/>
  <c r="R16" i="22"/>
  <c r="T16" i="22"/>
  <c r="V16" i="22"/>
  <c r="O16" i="22"/>
  <c r="N16" i="22"/>
  <c r="M16" i="22"/>
  <c r="J16" i="22"/>
  <c r="I16" i="22"/>
  <c r="E16" i="22"/>
  <c r="S15" i="22"/>
  <c r="U15" i="22"/>
  <c r="W15" i="22"/>
  <c r="R15" i="22"/>
  <c r="T15" i="22"/>
  <c r="V15" i="22"/>
  <c r="O15" i="22"/>
  <c r="N15" i="22"/>
  <c r="M15" i="22"/>
  <c r="J15" i="22"/>
  <c r="I15" i="22"/>
  <c r="E15" i="22"/>
  <c r="S14" i="22"/>
  <c r="U14" i="22"/>
  <c r="W14" i="22"/>
  <c r="R14" i="22"/>
  <c r="T14" i="22"/>
  <c r="V14" i="22"/>
  <c r="O14" i="22"/>
  <c r="N14" i="22"/>
  <c r="M14" i="22"/>
  <c r="J14" i="22"/>
  <c r="I14" i="22"/>
  <c r="E14" i="22"/>
  <c r="S13" i="22"/>
  <c r="U13" i="22"/>
  <c r="W13" i="22"/>
  <c r="R13" i="22"/>
  <c r="T13" i="22"/>
  <c r="V13" i="22"/>
  <c r="O13" i="22"/>
  <c r="N13" i="22"/>
  <c r="M13" i="22"/>
  <c r="J13" i="22"/>
  <c r="I13" i="22"/>
  <c r="E13" i="22"/>
  <c r="U12" i="22"/>
  <c r="W12" i="22"/>
  <c r="T12" i="22"/>
  <c r="V12" i="22"/>
  <c r="O12" i="22"/>
  <c r="N12" i="22"/>
  <c r="M12" i="22"/>
  <c r="J12" i="22"/>
  <c r="I12" i="22"/>
  <c r="E12" i="22"/>
  <c r="U11" i="22"/>
  <c r="W11" i="22"/>
  <c r="T11" i="22"/>
  <c r="V11" i="22"/>
  <c r="O11" i="22"/>
  <c r="N11" i="22"/>
  <c r="M11" i="22"/>
  <c r="J11" i="22"/>
  <c r="I11" i="22"/>
  <c r="E11" i="22"/>
  <c r="U10" i="22"/>
  <c r="W10" i="22"/>
  <c r="T10" i="22"/>
  <c r="V10" i="22"/>
  <c r="O10" i="22"/>
  <c r="N10" i="22"/>
  <c r="M10" i="22"/>
  <c r="J10" i="22"/>
  <c r="I10" i="22"/>
  <c r="E10" i="22"/>
  <c r="U9" i="22"/>
  <c r="W9" i="22"/>
  <c r="T9" i="22"/>
  <c r="V9" i="22"/>
  <c r="O9" i="22"/>
  <c r="N9" i="22"/>
  <c r="M9" i="22"/>
  <c r="J9" i="22"/>
  <c r="I9" i="22"/>
  <c r="E9" i="22"/>
  <c r="U8" i="22"/>
  <c r="W8" i="22"/>
  <c r="T8" i="22"/>
  <c r="V8" i="22"/>
  <c r="O8" i="22"/>
  <c r="N8" i="22"/>
  <c r="M8" i="22"/>
  <c r="J8" i="22"/>
  <c r="I8" i="22"/>
  <c r="E8" i="22"/>
  <c r="U7" i="22"/>
  <c r="W7" i="22"/>
  <c r="T7" i="22"/>
  <c r="V7" i="22"/>
  <c r="O7" i="22"/>
  <c r="N7" i="22"/>
  <c r="M7" i="22"/>
  <c r="J7" i="22"/>
  <c r="I7" i="22"/>
  <c r="E7" i="22"/>
  <c r="U6" i="22"/>
  <c r="W6" i="22"/>
  <c r="T6" i="22"/>
  <c r="V6" i="22"/>
  <c r="O6" i="22"/>
  <c r="N6" i="22"/>
  <c r="M6" i="22"/>
  <c r="J6" i="22"/>
  <c r="I6" i="22"/>
  <c r="E6" i="22"/>
  <c r="U5" i="22"/>
  <c r="W5" i="22"/>
  <c r="T5" i="22"/>
  <c r="V5" i="22"/>
  <c r="O5" i="22"/>
  <c r="N5" i="22"/>
  <c r="M5" i="22"/>
  <c r="J5" i="22"/>
  <c r="I5" i="22"/>
  <c r="E5" i="22"/>
  <c r="U4" i="22"/>
  <c r="W4" i="22"/>
  <c r="T4" i="22"/>
  <c r="V4" i="22"/>
  <c r="O4" i="22"/>
  <c r="N4" i="22"/>
  <c r="M4" i="22"/>
  <c r="J4" i="22"/>
  <c r="I4" i="22"/>
  <c r="E4" i="22"/>
  <c r="U3" i="22"/>
  <c r="W3" i="22"/>
  <c r="T3" i="22"/>
  <c r="V3" i="22"/>
  <c r="O3" i="22"/>
  <c r="N3" i="22"/>
  <c r="J3" i="22"/>
  <c r="I3" i="22"/>
  <c r="E3" i="22"/>
  <c r="J2" i="22"/>
  <c r="I2" i="22"/>
  <c r="E2" i="22"/>
  <c r="D66" i="21"/>
  <c r="D52" i="21"/>
  <c r="D71" i="21"/>
  <c r="D65" i="21"/>
  <c r="D73" i="21"/>
  <c r="E66" i="21"/>
  <c r="E52" i="21"/>
  <c r="E71" i="21"/>
  <c r="E65" i="21"/>
  <c r="E73" i="21"/>
  <c r="F66" i="21"/>
  <c r="F52" i="21"/>
  <c r="F71" i="21"/>
  <c r="F65" i="21"/>
  <c r="F73" i="21"/>
  <c r="G66" i="21"/>
  <c r="G52" i="21"/>
  <c r="G71" i="21"/>
  <c r="G65" i="21"/>
  <c r="G73" i="21"/>
  <c r="H66" i="21"/>
  <c r="H52" i="21"/>
  <c r="H71" i="21"/>
  <c r="H65" i="21"/>
  <c r="H73" i="21"/>
  <c r="H75" i="21"/>
  <c r="D53" i="21"/>
  <c r="D39" i="21"/>
  <c r="D58" i="21"/>
  <c r="D60" i="21"/>
  <c r="E53" i="21"/>
  <c r="E39" i="21"/>
  <c r="E58" i="21"/>
  <c r="E60" i="21"/>
  <c r="F53" i="21"/>
  <c r="F39" i="21"/>
  <c r="F58" i="21"/>
  <c r="F60" i="21"/>
  <c r="G53" i="21"/>
  <c r="G39" i="21"/>
  <c r="G58" i="21"/>
  <c r="G60" i="21"/>
  <c r="H53" i="21"/>
  <c r="H39" i="21"/>
  <c r="H58" i="21"/>
  <c r="H60" i="21"/>
  <c r="H62" i="21"/>
  <c r="D40" i="21"/>
  <c r="D26" i="21"/>
  <c r="D45" i="21"/>
  <c r="D47" i="21"/>
  <c r="E40" i="21"/>
  <c r="E26" i="21"/>
  <c r="E45" i="21"/>
  <c r="E47" i="21"/>
  <c r="F40" i="21"/>
  <c r="F26" i="21"/>
  <c r="F45" i="21"/>
  <c r="F47" i="21"/>
  <c r="G40" i="21"/>
  <c r="G26" i="21"/>
  <c r="G45" i="21"/>
  <c r="G47" i="21"/>
  <c r="H40" i="21"/>
  <c r="H26" i="21"/>
  <c r="H45" i="21"/>
  <c r="H47" i="21"/>
  <c r="H49" i="21"/>
  <c r="D27" i="21"/>
  <c r="D32" i="21"/>
  <c r="D34" i="21"/>
  <c r="E27" i="21"/>
  <c r="E13" i="21"/>
  <c r="E32" i="21"/>
  <c r="E34" i="21"/>
  <c r="F27" i="21"/>
  <c r="F13" i="21"/>
  <c r="F32" i="21"/>
  <c r="F34" i="21"/>
  <c r="G27" i="21"/>
  <c r="G13" i="21"/>
  <c r="G32" i="21"/>
  <c r="G34" i="21"/>
  <c r="H27" i="21"/>
  <c r="H13" i="21"/>
  <c r="H32" i="21"/>
  <c r="H34" i="21"/>
  <c r="H36" i="21"/>
  <c r="D19" i="21"/>
  <c r="D3" i="21"/>
  <c r="D21" i="21"/>
  <c r="E19" i="21"/>
  <c r="E3" i="21"/>
  <c r="E21" i="21"/>
  <c r="F19" i="21"/>
  <c r="F3" i="21"/>
  <c r="F21" i="21"/>
  <c r="G19" i="21"/>
  <c r="G3" i="21"/>
  <c r="G21" i="21"/>
  <c r="H19" i="21"/>
  <c r="H3" i="21"/>
  <c r="H21" i="21"/>
  <c r="H23" i="21"/>
  <c r="D67" i="21"/>
  <c r="D68" i="21"/>
  <c r="E67" i="21"/>
  <c r="E68" i="21"/>
  <c r="F67" i="21"/>
  <c r="F68" i="21"/>
  <c r="G67" i="21"/>
  <c r="G68" i="21"/>
  <c r="H67" i="21"/>
  <c r="H68" i="21"/>
  <c r="D75" i="21"/>
  <c r="D74" i="21"/>
  <c r="H70" i="21"/>
  <c r="H72" i="21"/>
  <c r="G70" i="21"/>
  <c r="G72" i="21"/>
  <c r="F70" i="21"/>
  <c r="F72" i="21"/>
  <c r="E70" i="21"/>
  <c r="E72" i="21"/>
  <c r="D70" i="21"/>
  <c r="D72" i="21"/>
  <c r="H69" i="21"/>
  <c r="G69" i="21"/>
  <c r="F69" i="21"/>
  <c r="E69" i="21"/>
  <c r="D69" i="21"/>
  <c r="D54" i="21"/>
  <c r="E54" i="21"/>
  <c r="F54" i="21"/>
  <c r="G54" i="21"/>
  <c r="H54" i="21"/>
  <c r="D55" i="21"/>
  <c r="E55" i="21"/>
  <c r="F55" i="21"/>
  <c r="G55" i="21"/>
  <c r="H55" i="21"/>
  <c r="D56" i="21"/>
  <c r="E56" i="21"/>
  <c r="F56" i="21"/>
  <c r="G56" i="21"/>
  <c r="H56" i="21"/>
  <c r="D57" i="21"/>
  <c r="E57" i="21"/>
  <c r="F57" i="21"/>
  <c r="G57" i="21"/>
  <c r="H57" i="21"/>
  <c r="D59" i="21"/>
  <c r="E59" i="21"/>
  <c r="F59" i="21"/>
  <c r="G59" i="21"/>
  <c r="H59" i="21"/>
  <c r="D62" i="21"/>
  <c r="D61" i="21"/>
  <c r="D41" i="21"/>
  <c r="D42" i="21"/>
  <c r="E41" i="21"/>
  <c r="E42" i="21"/>
  <c r="F41" i="21"/>
  <c r="F42" i="21"/>
  <c r="G41" i="21"/>
  <c r="G42" i="21"/>
  <c r="H41" i="21"/>
  <c r="H42" i="21"/>
  <c r="D49" i="21"/>
  <c r="D48" i="21"/>
  <c r="H44" i="21"/>
  <c r="H46" i="21"/>
  <c r="G44" i="21"/>
  <c r="G46" i="21"/>
  <c r="F44" i="21"/>
  <c r="F46" i="21"/>
  <c r="E44" i="21"/>
  <c r="E46" i="21"/>
  <c r="D44" i="21"/>
  <c r="D46" i="21"/>
  <c r="H43" i="21"/>
  <c r="G43" i="21"/>
  <c r="F43" i="21"/>
  <c r="E43" i="21"/>
  <c r="D43" i="21"/>
  <c r="E31" i="21"/>
  <c r="F31" i="21"/>
  <c r="G31" i="21"/>
  <c r="H31" i="21"/>
  <c r="D31" i="21"/>
  <c r="D28" i="21"/>
  <c r="D29" i="21"/>
  <c r="E28" i="21"/>
  <c r="E29" i="21"/>
  <c r="F28" i="21"/>
  <c r="F29" i="21"/>
  <c r="G28" i="21"/>
  <c r="G29" i="21"/>
  <c r="H28" i="21"/>
  <c r="H29" i="21"/>
  <c r="D36" i="21"/>
  <c r="D35" i="21"/>
  <c r="H33" i="21"/>
  <c r="G33" i="21"/>
  <c r="F33" i="21"/>
  <c r="E33" i="21"/>
  <c r="D33" i="21"/>
  <c r="H30" i="21"/>
  <c r="G30" i="21"/>
  <c r="F30" i="21"/>
  <c r="E30" i="21"/>
  <c r="D30" i="21"/>
  <c r="D4" i="21"/>
  <c r="H4" i="21"/>
  <c r="G4" i="21"/>
  <c r="F4" i="21"/>
  <c r="E4" i="21"/>
  <c r="E18" i="21"/>
  <c r="E20" i="21"/>
  <c r="F18" i="21"/>
  <c r="F20" i="21"/>
  <c r="G18" i="21"/>
  <c r="G20" i="21"/>
  <c r="H18" i="21"/>
  <c r="H20" i="21"/>
  <c r="D18" i="21"/>
  <c r="D20" i="21"/>
  <c r="D14" i="21"/>
  <c r="D17" i="21"/>
  <c r="H14" i="21"/>
  <c r="G14" i="21"/>
  <c r="F14" i="21"/>
  <c r="E14" i="21"/>
  <c r="D15" i="21"/>
  <c r="D16" i="21"/>
  <c r="E15" i="21"/>
  <c r="E16" i="21"/>
  <c r="F15" i="21"/>
  <c r="F16" i="21"/>
  <c r="G15" i="21"/>
  <c r="G16" i="21"/>
  <c r="H15" i="21"/>
  <c r="H16" i="21"/>
  <c r="D23" i="21"/>
  <c r="D22" i="21"/>
  <c r="H17" i="21"/>
  <c r="G17" i="21"/>
  <c r="F17" i="21"/>
  <c r="E17" i="21"/>
  <c r="D5" i="21"/>
  <c r="D6" i="21"/>
  <c r="E5" i="21"/>
  <c r="E6" i="21"/>
  <c r="F5" i="21"/>
  <c r="F6" i="21"/>
  <c r="G5" i="21"/>
  <c r="G6" i="21"/>
  <c r="H5" i="21"/>
  <c r="H6" i="21"/>
  <c r="D9" i="21"/>
  <c r="D8" i="21"/>
  <c r="H7" i="21"/>
  <c r="G7" i="21"/>
  <c r="F7" i="21"/>
  <c r="E7" i="21"/>
  <c r="D7" i="21"/>
  <c r="AE86" i="19"/>
  <c r="AF85" i="19"/>
  <c r="AF87" i="19"/>
  <c r="AE85" i="19"/>
  <c r="AE87" i="19"/>
  <c r="X86" i="19"/>
  <c r="Y85" i="19"/>
  <c r="Y87" i="19"/>
  <c r="X85" i="19"/>
  <c r="X87" i="19"/>
  <c r="Q86" i="19"/>
  <c r="R85" i="19"/>
  <c r="R87" i="19"/>
  <c r="Q85" i="19"/>
  <c r="Q87" i="19"/>
  <c r="J86" i="19"/>
  <c r="K85" i="19"/>
  <c r="K87" i="19"/>
  <c r="J85" i="19"/>
  <c r="J87" i="19"/>
  <c r="C86" i="19"/>
  <c r="D85" i="19"/>
  <c r="D87" i="19"/>
  <c r="C85" i="19"/>
  <c r="C87" i="19"/>
  <c r="AE40" i="19"/>
  <c r="AF39" i="19"/>
  <c r="AF41" i="19"/>
  <c r="AE39" i="19"/>
  <c r="AE41" i="19"/>
  <c r="X40" i="19"/>
  <c r="Y39" i="19"/>
  <c r="Y41" i="19"/>
  <c r="X39" i="19"/>
  <c r="X41" i="19"/>
  <c r="Q40" i="19"/>
  <c r="R39" i="19"/>
  <c r="R41" i="19"/>
  <c r="Q39" i="19"/>
  <c r="Q41" i="19"/>
  <c r="J40" i="19"/>
  <c r="K39" i="19"/>
  <c r="K41" i="19"/>
  <c r="J39" i="19"/>
  <c r="J41" i="19"/>
  <c r="C40" i="19"/>
  <c r="D39" i="19"/>
  <c r="D41" i="19"/>
  <c r="C39" i="19"/>
  <c r="C41" i="19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W223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W168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13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13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W58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3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V223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168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V113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V58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V3" i="18"/>
  <c r="Q274" i="18"/>
  <c r="F292" i="18"/>
  <c r="P274" i="18"/>
  <c r="O274" i="18"/>
  <c r="N274" i="18"/>
  <c r="Q273" i="18"/>
  <c r="F291" i="18"/>
  <c r="P273" i="18"/>
  <c r="O273" i="18"/>
  <c r="N273" i="18"/>
  <c r="Q272" i="18"/>
  <c r="F290" i="18"/>
  <c r="P272" i="18"/>
  <c r="O272" i="18"/>
  <c r="N272" i="18"/>
  <c r="Q271" i="18"/>
  <c r="F289" i="18"/>
  <c r="P271" i="18"/>
  <c r="O271" i="18"/>
  <c r="N271" i="18"/>
  <c r="Q270" i="18"/>
  <c r="F288" i="18"/>
  <c r="P270" i="18"/>
  <c r="O270" i="18"/>
  <c r="N270" i="18"/>
  <c r="Q269" i="18"/>
  <c r="F287" i="18"/>
  <c r="P269" i="18"/>
  <c r="O269" i="18"/>
  <c r="N269" i="18"/>
  <c r="Q268" i="18"/>
  <c r="F286" i="18"/>
  <c r="P268" i="18"/>
  <c r="O268" i="18"/>
  <c r="N268" i="18"/>
  <c r="Q267" i="18"/>
  <c r="F285" i="18"/>
  <c r="P267" i="18"/>
  <c r="O267" i="18"/>
  <c r="N267" i="18"/>
  <c r="Q266" i="18"/>
  <c r="F284" i="18"/>
  <c r="P266" i="18"/>
  <c r="O266" i="18"/>
  <c r="N266" i="18"/>
  <c r="Q265" i="18"/>
  <c r="F283" i="18"/>
  <c r="P265" i="18"/>
  <c r="O265" i="18"/>
  <c r="N265" i="18"/>
  <c r="Q264" i="18"/>
  <c r="F282" i="18"/>
  <c r="P264" i="18"/>
  <c r="O264" i="18"/>
  <c r="N264" i="18"/>
  <c r="Q263" i="18"/>
  <c r="F281" i="18"/>
  <c r="P263" i="18"/>
  <c r="O263" i="18"/>
  <c r="N263" i="18"/>
  <c r="Q262" i="18"/>
  <c r="F280" i="18"/>
  <c r="P262" i="18"/>
  <c r="O262" i="18"/>
  <c r="N262" i="18"/>
  <c r="Q261" i="18"/>
  <c r="F279" i="18"/>
  <c r="P261" i="18"/>
  <c r="O261" i="18"/>
  <c r="N261" i="18"/>
  <c r="Q260" i="18"/>
  <c r="F278" i="18"/>
  <c r="P260" i="18"/>
  <c r="O260" i="18"/>
  <c r="N260" i="18"/>
  <c r="Q259" i="18"/>
  <c r="F277" i="18"/>
  <c r="P259" i="18"/>
  <c r="O259" i="18"/>
  <c r="N259" i="18"/>
  <c r="Q258" i="18"/>
  <c r="F276" i="18"/>
  <c r="P258" i="18"/>
  <c r="O258" i="18"/>
  <c r="N258" i="18"/>
  <c r="Q257" i="18"/>
  <c r="F275" i="18"/>
  <c r="P257" i="18"/>
  <c r="O257" i="18"/>
  <c r="N257" i="18"/>
  <c r="Q256" i="18"/>
  <c r="F274" i="18"/>
  <c r="P256" i="18"/>
  <c r="O256" i="18"/>
  <c r="N256" i="18"/>
  <c r="Q255" i="18"/>
  <c r="F273" i="18"/>
  <c r="P255" i="18"/>
  <c r="O255" i="18"/>
  <c r="N255" i="18"/>
  <c r="Q254" i="18"/>
  <c r="F272" i="18"/>
  <c r="P254" i="18"/>
  <c r="O254" i="18"/>
  <c r="N254" i="18"/>
  <c r="Q253" i="18"/>
  <c r="F271" i="18"/>
  <c r="P253" i="18"/>
  <c r="O253" i="18"/>
  <c r="N253" i="18"/>
  <c r="Q252" i="18"/>
  <c r="F270" i="18"/>
  <c r="P252" i="18"/>
  <c r="O252" i="18"/>
  <c r="N252" i="18"/>
  <c r="Q251" i="18"/>
  <c r="F269" i="18"/>
  <c r="P251" i="18"/>
  <c r="O251" i="18"/>
  <c r="N251" i="18"/>
  <c r="Q250" i="18"/>
  <c r="F268" i="18"/>
  <c r="P250" i="18"/>
  <c r="O250" i="18"/>
  <c r="N250" i="18"/>
  <c r="Q249" i="18"/>
  <c r="F267" i="18"/>
  <c r="P249" i="18"/>
  <c r="O249" i="18"/>
  <c r="N249" i="18"/>
  <c r="Q248" i="18"/>
  <c r="F266" i="18"/>
  <c r="P248" i="18"/>
  <c r="O248" i="18"/>
  <c r="N248" i="18"/>
  <c r="Q247" i="18"/>
  <c r="F265" i="18"/>
  <c r="P247" i="18"/>
  <c r="O247" i="18"/>
  <c r="N247" i="18"/>
  <c r="Q246" i="18"/>
  <c r="F264" i="18"/>
  <c r="P246" i="18"/>
  <c r="O246" i="18"/>
  <c r="N246" i="18"/>
  <c r="Q245" i="18"/>
  <c r="F263" i="18"/>
  <c r="P245" i="18"/>
  <c r="O245" i="18"/>
  <c r="N245" i="18"/>
  <c r="Q244" i="18"/>
  <c r="F262" i="18"/>
  <c r="P244" i="18"/>
  <c r="O244" i="18"/>
  <c r="N244" i="18"/>
  <c r="Q243" i="18"/>
  <c r="F261" i="18"/>
  <c r="P243" i="18"/>
  <c r="O243" i="18"/>
  <c r="N243" i="18"/>
  <c r="Q242" i="18"/>
  <c r="F260" i="18"/>
  <c r="P242" i="18"/>
  <c r="O242" i="18"/>
  <c r="N242" i="18"/>
  <c r="Q241" i="18"/>
  <c r="F259" i="18"/>
  <c r="P241" i="18"/>
  <c r="O241" i="18"/>
  <c r="N241" i="18"/>
  <c r="Q240" i="18"/>
  <c r="F258" i="18"/>
  <c r="P240" i="18"/>
  <c r="O240" i="18"/>
  <c r="N240" i="18"/>
  <c r="Q239" i="18"/>
  <c r="F257" i="18"/>
  <c r="P239" i="18"/>
  <c r="O239" i="18"/>
  <c r="N239" i="18"/>
  <c r="Q238" i="18"/>
  <c r="F256" i="18"/>
  <c r="P238" i="18"/>
  <c r="O238" i="18"/>
  <c r="N238" i="18"/>
  <c r="Q237" i="18"/>
  <c r="F255" i="18"/>
  <c r="P237" i="18"/>
  <c r="O237" i="18"/>
  <c r="N237" i="18"/>
  <c r="Q236" i="18"/>
  <c r="F254" i="18"/>
  <c r="P236" i="18"/>
  <c r="O236" i="18"/>
  <c r="N236" i="18"/>
  <c r="Q235" i="18"/>
  <c r="F253" i="18"/>
  <c r="P235" i="18"/>
  <c r="O235" i="18"/>
  <c r="N235" i="18"/>
  <c r="Q234" i="18"/>
  <c r="F252" i="18"/>
  <c r="P234" i="18"/>
  <c r="O234" i="18"/>
  <c r="N234" i="18"/>
  <c r="Q233" i="18"/>
  <c r="F251" i="18"/>
  <c r="P233" i="18"/>
  <c r="O233" i="18"/>
  <c r="N233" i="18"/>
  <c r="Q232" i="18"/>
  <c r="F250" i="18"/>
  <c r="P232" i="18"/>
  <c r="O232" i="18"/>
  <c r="N232" i="18"/>
  <c r="Q231" i="18"/>
  <c r="F249" i="18"/>
  <c r="P231" i="18"/>
  <c r="O231" i="18"/>
  <c r="N231" i="18"/>
  <c r="Q230" i="18"/>
  <c r="F248" i="18"/>
  <c r="P230" i="18"/>
  <c r="O230" i="18"/>
  <c r="N230" i="18"/>
  <c r="Q229" i="18"/>
  <c r="F247" i="18"/>
  <c r="P229" i="18"/>
  <c r="O229" i="18"/>
  <c r="N229" i="18"/>
  <c r="Q228" i="18"/>
  <c r="F246" i="18"/>
  <c r="P228" i="18"/>
  <c r="O228" i="18"/>
  <c r="N228" i="18"/>
  <c r="Q227" i="18"/>
  <c r="F245" i="18"/>
  <c r="P227" i="18"/>
  <c r="O227" i="18"/>
  <c r="N227" i="18"/>
  <c r="Q226" i="18"/>
  <c r="F244" i="18"/>
  <c r="P226" i="18"/>
  <c r="O226" i="18"/>
  <c r="N226" i="18"/>
  <c r="Q225" i="18"/>
  <c r="F243" i="18"/>
  <c r="P225" i="18"/>
  <c r="O225" i="18"/>
  <c r="N225" i="18"/>
  <c r="Q224" i="18"/>
  <c r="F242" i="18"/>
  <c r="P224" i="18"/>
  <c r="O224" i="18"/>
  <c r="N224" i="18"/>
  <c r="Q223" i="18"/>
  <c r="F241" i="18"/>
  <c r="P223" i="18"/>
  <c r="O223" i="18"/>
  <c r="N223" i="18"/>
  <c r="Q219" i="18"/>
  <c r="F240" i="18"/>
  <c r="P219" i="18"/>
  <c r="O219" i="18"/>
  <c r="N219" i="18"/>
  <c r="Q218" i="18"/>
  <c r="F239" i="18"/>
  <c r="P218" i="18"/>
  <c r="O218" i="18"/>
  <c r="N218" i="18"/>
  <c r="Q217" i="18"/>
  <c r="F238" i="18"/>
  <c r="P217" i="18"/>
  <c r="O217" i="18"/>
  <c r="N217" i="18"/>
  <c r="Q216" i="18"/>
  <c r="F237" i="18"/>
  <c r="P216" i="18"/>
  <c r="O216" i="18"/>
  <c r="N216" i="18"/>
  <c r="Q215" i="18"/>
  <c r="F236" i="18"/>
  <c r="P215" i="18"/>
  <c r="O215" i="18"/>
  <c r="N215" i="18"/>
  <c r="Q214" i="18"/>
  <c r="F235" i="18"/>
  <c r="P214" i="18"/>
  <c r="O214" i="18"/>
  <c r="N214" i="18"/>
  <c r="Q213" i="18"/>
  <c r="F234" i="18"/>
  <c r="P213" i="18"/>
  <c r="O213" i="18"/>
  <c r="N213" i="18"/>
  <c r="Q212" i="18"/>
  <c r="F233" i="18"/>
  <c r="P212" i="18"/>
  <c r="O212" i="18"/>
  <c r="N212" i="18"/>
  <c r="Q211" i="18"/>
  <c r="F232" i="18"/>
  <c r="P211" i="18"/>
  <c r="O211" i="18"/>
  <c r="N211" i="18"/>
  <c r="Q210" i="18"/>
  <c r="F231" i="18"/>
  <c r="P210" i="18"/>
  <c r="O210" i="18"/>
  <c r="N210" i="18"/>
  <c r="Q209" i="18"/>
  <c r="F230" i="18"/>
  <c r="P209" i="18"/>
  <c r="O209" i="18"/>
  <c r="N209" i="18"/>
  <c r="Q208" i="18"/>
  <c r="F229" i="18"/>
  <c r="P208" i="18"/>
  <c r="O208" i="18"/>
  <c r="N208" i="18"/>
  <c r="Q207" i="18"/>
  <c r="F228" i="18"/>
  <c r="P207" i="18"/>
  <c r="O207" i="18"/>
  <c r="N207" i="18"/>
  <c r="Q206" i="18"/>
  <c r="F227" i="18"/>
  <c r="P206" i="18"/>
  <c r="O206" i="18"/>
  <c r="N206" i="18"/>
  <c r="Q205" i="18"/>
  <c r="F226" i="18"/>
  <c r="P205" i="18"/>
  <c r="O205" i="18"/>
  <c r="N205" i="18"/>
  <c r="Q204" i="18"/>
  <c r="F225" i="18"/>
  <c r="P204" i="18"/>
  <c r="O204" i="18"/>
  <c r="N204" i="18"/>
  <c r="Q203" i="18"/>
  <c r="F224" i="18"/>
  <c r="P203" i="18"/>
  <c r="O203" i="18"/>
  <c r="N203" i="18"/>
  <c r="Q202" i="18"/>
  <c r="F223" i="18"/>
  <c r="P202" i="18"/>
  <c r="O202" i="18"/>
  <c r="N202" i="18"/>
  <c r="Q201" i="18"/>
  <c r="F222" i="18"/>
  <c r="P201" i="18"/>
  <c r="O201" i="18"/>
  <c r="N201" i="18"/>
  <c r="Q200" i="18"/>
  <c r="F221" i="18"/>
  <c r="P200" i="18"/>
  <c r="O200" i="18"/>
  <c r="N200" i="18"/>
  <c r="Q199" i="18"/>
  <c r="F220" i="18"/>
  <c r="P199" i="18"/>
  <c r="O199" i="18"/>
  <c r="N199" i="18"/>
  <c r="Q198" i="18"/>
  <c r="F219" i="18"/>
  <c r="P198" i="18"/>
  <c r="O198" i="18"/>
  <c r="N198" i="18"/>
  <c r="Q197" i="18"/>
  <c r="F218" i="18"/>
  <c r="P197" i="18"/>
  <c r="O197" i="18"/>
  <c r="N197" i="18"/>
  <c r="Q196" i="18"/>
  <c r="F217" i="18"/>
  <c r="P196" i="18"/>
  <c r="O196" i="18"/>
  <c r="N196" i="18"/>
  <c r="Q195" i="18"/>
  <c r="F216" i="18"/>
  <c r="P195" i="18"/>
  <c r="O195" i="18"/>
  <c r="N195" i="18"/>
  <c r="Q194" i="18"/>
  <c r="F215" i="18"/>
  <c r="P194" i="18"/>
  <c r="O194" i="18"/>
  <c r="N194" i="18"/>
  <c r="Q193" i="18"/>
  <c r="F214" i="18"/>
  <c r="P193" i="18"/>
  <c r="O193" i="18"/>
  <c r="N193" i="18"/>
  <c r="Q192" i="18"/>
  <c r="F213" i="18"/>
  <c r="P192" i="18"/>
  <c r="O192" i="18"/>
  <c r="N192" i="18"/>
  <c r="Q191" i="18"/>
  <c r="F212" i="18"/>
  <c r="P191" i="18"/>
  <c r="O191" i="18"/>
  <c r="N191" i="18"/>
  <c r="Q190" i="18"/>
  <c r="F211" i="18"/>
  <c r="P190" i="18"/>
  <c r="O190" i="18"/>
  <c r="N190" i="18"/>
  <c r="Q189" i="18"/>
  <c r="F210" i="18"/>
  <c r="P189" i="18"/>
  <c r="O189" i="18"/>
  <c r="N189" i="18"/>
  <c r="Q188" i="18"/>
  <c r="F209" i="18"/>
  <c r="P188" i="18"/>
  <c r="O188" i="18"/>
  <c r="N188" i="18"/>
  <c r="Q187" i="18"/>
  <c r="F208" i="18"/>
  <c r="P187" i="18"/>
  <c r="O187" i="18"/>
  <c r="N187" i="18"/>
  <c r="Q186" i="18"/>
  <c r="F207" i="18"/>
  <c r="P186" i="18"/>
  <c r="O186" i="18"/>
  <c r="N186" i="18"/>
  <c r="Q185" i="18"/>
  <c r="F206" i="18"/>
  <c r="P185" i="18"/>
  <c r="O185" i="18"/>
  <c r="N185" i="18"/>
  <c r="Q184" i="18"/>
  <c r="F205" i="18"/>
  <c r="P184" i="18"/>
  <c r="O184" i="18"/>
  <c r="N184" i="18"/>
  <c r="Q183" i="18"/>
  <c r="F204" i="18"/>
  <c r="P183" i="18"/>
  <c r="O183" i="18"/>
  <c r="N183" i="18"/>
  <c r="Q182" i="18"/>
  <c r="F203" i="18"/>
  <c r="P182" i="18"/>
  <c r="O182" i="18"/>
  <c r="N182" i="18"/>
  <c r="Q181" i="18"/>
  <c r="F202" i="18"/>
  <c r="P181" i="18"/>
  <c r="O181" i="18"/>
  <c r="N181" i="18"/>
  <c r="Q180" i="18"/>
  <c r="F201" i="18"/>
  <c r="P180" i="18"/>
  <c r="O180" i="18"/>
  <c r="N180" i="18"/>
  <c r="Q179" i="18"/>
  <c r="F200" i="18"/>
  <c r="P179" i="18"/>
  <c r="O179" i="18"/>
  <c r="N179" i="18"/>
  <c r="Q178" i="18"/>
  <c r="F199" i="18"/>
  <c r="P178" i="18"/>
  <c r="O178" i="18"/>
  <c r="N178" i="18"/>
  <c r="Q177" i="18"/>
  <c r="F198" i="18"/>
  <c r="P177" i="18"/>
  <c r="O177" i="18"/>
  <c r="N177" i="18"/>
  <c r="Q176" i="18"/>
  <c r="F197" i="18"/>
  <c r="P176" i="18"/>
  <c r="O176" i="18"/>
  <c r="N176" i="18"/>
  <c r="Q175" i="18"/>
  <c r="F196" i="18"/>
  <c r="P175" i="18"/>
  <c r="O175" i="18"/>
  <c r="N175" i="18"/>
  <c r="Q174" i="18"/>
  <c r="F195" i="18"/>
  <c r="P174" i="18"/>
  <c r="O174" i="18"/>
  <c r="N174" i="18"/>
  <c r="Q173" i="18"/>
  <c r="F194" i="18"/>
  <c r="P173" i="18"/>
  <c r="O173" i="18"/>
  <c r="N173" i="18"/>
  <c r="Q172" i="18"/>
  <c r="F193" i="18"/>
  <c r="P172" i="18"/>
  <c r="O172" i="18"/>
  <c r="N172" i="18"/>
  <c r="Q171" i="18"/>
  <c r="F192" i="18"/>
  <c r="P171" i="18"/>
  <c r="O171" i="18"/>
  <c r="N171" i="18"/>
  <c r="Q170" i="18"/>
  <c r="F191" i="18"/>
  <c r="P170" i="18"/>
  <c r="O170" i="18"/>
  <c r="N170" i="18"/>
  <c r="Q169" i="18"/>
  <c r="F190" i="18"/>
  <c r="P169" i="18"/>
  <c r="O169" i="18"/>
  <c r="N169" i="18"/>
  <c r="Q168" i="18"/>
  <c r="F189" i="18"/>
  <c r="P168" i="18"/>
  <c r="O168" i="18"/>
  <c r="N168" i="18"/>
  <c r="Q164" i="18"/>
  <c r="F84" i="18"/>
  <c r="F188" i="18"/>
  <c r="P164" i="18"/>
  <c r="O164" i="18"/>
  <c r="N164" i="18"/>
  <c r="Q163" i="18"/>
  <c r="F83" i="18"/>
  <c r="F187" i="18"/>
  <c r="P163" i="18"/>
  <c r="O163" i="18"/>
  <c r="N163" i="18"/>
  <c r="Q162" i="18"/>
  <c r="F82" i="18"/>
  <c r="F186" i="18"/>
  <c r="P162" i="18"/>
  <c r="O162" i="18"/>
  <c r="N162" i="18"/>
  <c r="Q161" i="18"/>
  <c r="F81" i="18"/>
  <c r="F185" i="18"/>
  <c r="P161" i="18"/>
  <c r="O161" i="18"/>
  <c r="N161" i="18"/>
  <c r="Q160" i="18"/>
  <c r="F80" i="18"/>
  <c r="F184" i="18"/>
  <c r="P160" i="18"/>
  <c r="O160" i="18"/>
  <c r="N160" i="18"/>
  <c r="Q159" i="18"/>
  <c r="F79" i="18"/>
  <c r="F183" i="18"/>
  <c r="P159" i="18"/>
  <c r="O159" i="18"/>
  <c r="N159" i="18"/>
  <c r="Q158" i="18"/>
  <c r="F78" i="18"/>
  <c r="F182" i="18"/>
  <c r="P158" i="18"/>
  <c r="O158" i="18"/>
  <c r="N158" i="18"/>
  <c r="Q157" i="18"/>
  <c r="F77" i="18"/>
  <c r="F181" i="18"/>
  <c r="P157" i="18"/>
  <c r="O157" i="18"/>
  <c r="N157" i="18"/>
  <c r="Q156" i="18"/>
  <c r="F76" i="18"/>
  <c r="F180" i="18"/>
  <c r="P156" i="18"/>
  <c r="O156" i="18"/>
  <c r="N156" i="18"/>
  <c r="Q155" i="18"/>
  <c r="F75" i="18"/>
  <c r="F179" i="18"/>
  <c r="P155" i="18"/>
  <c r="O155" i="18"/>
  <c r="N155" i="18"/>
  <c r="Q154" i="18"/>
  <c r="F74" i="18"/>
  <c r="F178" i="18"/>
  <c r="P154" i="18"/>
  <c r="O154" i="18"/>
  <c r="N154" i="18"/>
  <c r="Q153" i="18"/>
  <c r="F73" i="18"/>
  <c r="F177" i="18"/>
  <c r="P153" i="18"/>
  <c r="O153" i="18"/>
  <c r="N153" i="18"/>
  <c r="Q152" i="18"/>
  <c r="F72" i="18"/>
  <c r="F176" i="18"/>
  <c r="P152" i="18"/>
  <c r="O152" i="18"/>
  <c r="N152" i="18"/>
  <c r="Q151" i="18"/>
  <c r="F71" i="18"/>
  <c r="F175" i="18"/>
  <c r="P151" i="18"/>
  <c r="O151" i="18"/>
  <c r="N151" i="18"/>
  <c r="Q150" i="18"/>
  <c r="F70" i="18"/>
  <c r="F174" i="18"/>
  <c r="P150" i="18"/>
  <c r="O150" i="18"/>
  <c r="N150" i="18"/>
  <c r="Q149" i="18"/>
  <c r="F69" i="18"/>
  <c r="F173" i="18"/>
  <c r="P149" i="18"/>
  <c r="O149" i="18"/>
  <c r="N149" i="18"/>
  <c r="Q148" i="18"/>
  <c r="F68" i="18"/>
  <c r="F172" i="18"/>
  <c r="P148" i="18"/>
  <c r="O148" i="18"/>
  <c r="N148" i="18"/>
  <c r="Q147" i="18"/>
  <c r="F67" i="18"/>
  <c r="F171" i="18"/>
  <c r="P147" i="18"/>
  <c r="O147" i="18"/>
  <c r="N147" i="18"/>
  <c r="Q146" i="18"/>
  <c r="F66" i="18"/>
  <c r="F170" i="18"/>
  <c r="P146" i="18"/>
  <c r="O146" i="18"/>
  <c r="N146" i="18"/>
  <c r="Q145" i="18"/>
  <c r="F65" i="18"/>
  <c r="F169" i="18"/>
  <c r="P145" i="18"/>
  <c r="O145" i="18"/>
  <c r="N145" i="18"/>
  <c r="Q144" i="18"/>
  <c r="F64" i="18"/>
  <c r="F168" i="18"/>
  <c r="P144" i="18"/>
  <c r="O144" i="18"/>
  <c r="N144" i="18"/>
  <c r="Q143" i="18"/>
  <c r="F63" i="18"/>
  <c r="F167" i="18"/>
  <c r="P143" i="18"/>
  <c r="O143" i="18"/>
  <c r="N143" i="18"/>
  <c r="Q142" i="18"/>
  <c r="F62" i="18"/>
  <c r="F166" i="18"/>
  <c r="P142" i="18"/>
  <c r="O142" i="18"/>
  <c r="N142" i="18"/>
  <c r="Q141" i="18"/>
  <c r="F61" i="18"/>
  <c r="F165" i="18"/>
  <c r="P141" i="18"/>
  <c r="O141" i="18"/>
  <c r="N141" i="18"/>
  <c r="Q140" i="18"/>
  <c r="F60" i="18"/>
  <c r="F164" i="18"/>
  <c r="P140" i="18"/>
  <c r="O140" i="18"/>
  <c r="N140" i="18"/>
  <c r="Q139" i="18"/>
  <c r="F59" i="18"/>
  <c r="F163" i="18"/>
  <c r="P139" i="18"/>
  <c r="O139" i="18"/>
  <c r="N139" i="18"/>
  <c r="Q138" i="18"/>
  <c r="F58" i="18"/>
  <c r="F162" i="18"/>
  <c r="P138" i="18"/>
  <c r="O138" i="18"/>
  <c r="N138" i="18"/>
  <c r="Q137" i="18"/>
  <c r="F57" i="18"/>
  <c r="F161" i="18"/>
  <c r="P137" i="18"/>
  <c r="O137" i="18"/>
  <c r="N137" i="18"/>
  <c r="Q136" i="18"/>
  <c r="F56" i="18"/>
  <c r="F160" i="18"/>
  <c r="P136" i="18"/>
  <c r="O136" i="18"/>
  <c r="N136" i="18"/>
  <c r="Q135" i="18"/>
  <c r="F55" i="18"/>
  <c r="F159" i="18"/>
  <c r="P135" i="18"/>
  <c r="O135" i="18"/>
  <c r="N135" i="18"/>
  <c r="Q134" i="18"/>
  <c r="F54" i="18"/>
  <c r="F158" i="18"/>
  <c r="P134" i="18"/>
  <c r="O134" i="18"/>
  <c r="N134" i="18"/>
  <c r="Q133" i="18"/>
  <c r="F53" i="18"/>
  <c r="F157" i="18"/>
  <c r="P133" i="18"/>
  <c r="O133" i="18"/>
  <c r="N133" i="18"/>
  <c r="Q132" i="18"/>
  <c r="F52" i="18"/>
  <c r="F156" i="18"/>
  <c r="P132" i="18"/>
  <c r="O132" i="18"/>
  <c r="N132" i="18"/>
  <c r="Q131" i="18"/>
  <c r="F51" i="18"/>
  <c r="F155" i="18"/>
  <c r="P131" i="18"/>
  <c r="O131" i="18"/>
  <c r="N131" i="18"/>
  <c r="Q130" i="18"/>
  <c r="F50" i="18"/>
  <c r="F154" i="18"/>
  <c r="P130" i="18"/>
  <c r="O130" i="18"/>
  <c r="N130" i="18"/>
  <c r="Q129" i="18"/>
  <c r="F49" i="18"/>
  <c r="F153" i="18"/>
  <c r="P129" i="18"/>
  <c r="O129" i="18"/>
  <c r="N129" i="18"/>
  <c r="Q128" i="18"/>
  <c r="F48" i="18"/>
  <c r="F152" i="18"/>
  <c r="P128" i="18"/>
  <c r="O128" i="18"/>
  <c r="N128" i="18"/>
  <c r="Q127" i="18"/>
  <c r="F47" i="18"/>
  <c r="F151" i="18"/>
  <c r="P127" i="18"/>
  <c r="O127" i="18"/>
  <c r="N127" i="18"/>
  <c r="Q126" i="18"/>
  <c r="F46" i="18"/>
  <c r="F150" i="18"/>
  <c r="P126" i="18"/>
  <c r="O126" i="18"/>
  <c r="N126" i="18"/>
  <c r="Q125" i="18"/>
  <c r="F45" i="18"/>
  <c r="F149" i="18"/>
  <c r="P125" i="18"/>
  <c r="O125" i="18"/>
  <c r="N125" i="18"/>
  <c r="Q124" i="18"/>
  <c r="F44" i="18"/>
  <c r="F148" i="18"/>
  <c r="P124" i="18"/>
  <c r="O124" i="18"/>
  <c r="N124" i="18"/>
  <c r="Q123" i="18"/>
  <c r="F43" i="18"/>
  <c r="F147" i="18"/>
  <c r="P123" i="18"/>
  <c r="O123" i="18"/>
  <c r="N123" i="18"/>
  <c r="Q122" i="18"/>
  <c r="F42" i="18"/>
  <c r="F146" i="18"/>
  <c r="P122" i="18"/>
  <c r="O122" i="18"/>
  <c r="N122" i="18"/>
  <c r="Q121" i="18"/>
  <c r="F41" i="18"/>
  <c r="F145" i="18"/>
  <c r="P121" i="18"/>
  <c r="O121" i="18"/>
  <c r="N121" i="18"/>
  <c r="Q120" i="18"/>
  <c r="F40" i="18"/>
  <c r="F144" i="18"/>
  <c r="P120" i="18"/>
  <c r="O120" i="18"/>
  <c r="N120" i="18"/>
  <c r="Q119" i="18"/>
  <c r="F39" i="18"/>
  <c r="F143" i="18"/>
  <c r="P119" i="18"/>
  <c r="O119" i="18"/>
  <c r="N119" i="18"/>
  <c r="Q118" i="18"/>
  <c r="F38" i="18"/>
  <c r="F142" i="18"/>
  <c r="P118" i="18"/>
  <c r="O118" i="18"/>
  <c r="N118" i="18"/>
  <c r="Q117" i="18"/>
  <c r="F37" i="18"/>
  <c r="F141" i="18"/>
  <c r="P117" i="18"/>
  <c r="O117" i="18"/>
  <c r="N117" i="18"/>
  <c r="Q116" i="18"/>
  <c r="F36" i="18"/>
  <c r="F140" i="18"/>
  <c r="P116" i="18"/>
  <c r="O116" i="18"/>
  <c r="N116" i="18"/>
  <c r="Q115" i="18"/>
  <c r="F35" i="18"/>
  <c r="F139" i="18"/>
  <c r="P115" i="18"/>
  <c r="O115" i="18"/>
  <c r="N115" i="18"/>
  <c r="Q114" i="18"/>
  <c r="F34" i="18"/>
  <c r="F138" i="18"/>
  <c r="P114" i="18"/>
  <c r="O114" i="18"/>
  <c r="N114" i="18"/>
  <c r="Q113" i="18"/>
  <c r="F33" i="18"/>
  <c r="F137" i="18"/>
  <c r="P113" i="18"/>
  <c r="O113" i="18"/>
  <c r="N113" i="18"/>
  <c r="Q109" i="18"/>
  <c r="F136" i="18"/>
  <c r="P109" i="18"/>
  <c r="O109" i="18"/>
  <c r="N109" i="18"/>
  <c r="Q108" i="18"/>
  <c r="F135" i="18"/>
  <c r="P108" i="18"/>
  <c r="O108" i="18"/>
  <c r="N108" i="18"/>
  <c r="Q107" i="18"/>
  <c r="F134" i="18"/>
  <c r="P107" i="18"/>
  <c r="O107" i="18"/>
  <c r="N107" i="18"/>
  <c r="Q106" i="18"/>
  <c r="F133" i="18"/>
  <c r="P106" i="18"/>
  <c r="O106" i="18"/>
  <c r="N106" i="18"/>
  <c r="Q105" i="18"/>
  <c r="F132" i="18"/>
  <c r="P105" i="18"/>
  <c r="O105" i="18"/>
  <c r="N105" i="18"/>
  <c r="Q104" i="18"/>
  <c r="F131" i="18"/>
  <c r="P104" i="18"/>
  <c r="O104" i="18"/>
  <c r="N104" i="18"/>
  <c r="Q103" i="18"/>
  <c r="F130" i="18"/>
  <c r="P103" i="18"/>
  <c r="O103" i="18"/>
  <c r="N103" i="18"/>
  <c r="Q102" i="18"/>
  <c r="F129" i="18"/>
  <c r="P102" i="18"/>
  <c r="O102" i="18"/>
  <c r="N102" i="18"/>
  <c r="Q101" i="18"/>
  <c r="F128" i="18"/>
  <c r="P101" i="18"/>
  <c r="O101" i="18"/>
  <c r="N101" i="18"/>
  <c r="Q100" i="18"/>
  <c r="F127" i="18"/>
  <c r="P100" i="18"/>
  <c r="O100" i="18"/>
  <c r="N100" i="18"/>
  <c r="Q99" i="18"/>
  <c r="F126" i="18"/>
  <c r="P99" i="18"/>
  <c r="O99" i="18"/>
  <c r="N99" i="18"/>
  <c r="Q98" i="18"/>
  <c r="F125" i="18"/>
  <c r="P98" i="18"/>
  <c r="O98" i="18"/>
  <c r="N98" i="18"/>
  <c r="Q97" i="18"/>
  <c r="F124" i="18"/>
  <c r="P97" i="18"/>
  <c r="O97" i="18"/>
  <c r="N97" i="18"/>
  <c r="Q96" i="18"/>
  <c r="F123" i="18"/>
  <c r="P96" i="18"/>
  <c r="O96" i="18"/>
  <c r="N96" i="18"/>
  <c r="Q95" i="18"/>
  <c r="F122" i="18"/>
  <c r="P95" i="18"/>
  <c r="O95" i="18"/>
  <c r="N95" i="18"/>
  <c r="Q94" i="18"/>
  <c r="F121" i="18"/>
  <c r="P94" i="18"/>
  <c r="O94" i="18"/>
  <c r="N94" i="18"/>
  <c r="Q93" i="18"/>
  <c r="F120" i="18"/>
  <c r="P93" i="18"/>
  <c r="O93" i="18"/>
  <c r="N93" i="18"/>
  <c r="Q92" i="18"/>
  <c r="F119" i="18"/>
  <c r="P92" i="18"/>
  <c r="O92" i="18"/>
  <c r="N92" i="18"/>
  <c r="Q91" i="18"/>
  <c r="F118" i="18"/>
  <c r="P91" i="18"/>
  <c r="O91" i="18"/>
  <c r="N91" i="18"/>
  <c r="Q90" i="18"/>
  <c r="F117" i="18"/>
  <c r="P90" i="18"/>
  <c r="O90" i="18"/>
  <c r="N90" i="18"/>
  <c r="Q89" i="18"/>
  <c r="F116" i="18"/>
  <c r="P89" i="18"/>
  <c r="O89" i="18"/>
  <c r="N89" i="18"/>
  <c r="Q88" i="18"/>
  <c r="F115" i="18"/>
  <c r="P88" i="18"/>
  <c r="O88" i="18"/>
  <c r="N88" i="18"/>
  <c r="Q87" i="18"/>
  <c r="F114" i="18"/>
  <c r="P87" i="18"/>
  <c r="O87" i="18"/>
  <c r="N87" i="18"/>
  <c r="Q86" i="18"/>
  <c r="F113" i="18"/>
  <c r="P86" i="18"/>
  <c r="O86" i="18"/>
  <c r="N86" i="18"/>
  <c r="Q85" i="18"/>
  <c r="F112" i="18"/>
  <c r="P85" i="18"/>
  <c r="O85" i="18"/>
  <c r="N85" i="18"/>
  <c r="Q84" i="18"/>
  <c r="F111" i="18"/>
  <c r="P84" i="18"/>
  <c r="O84" i="18"/>
  <c r="N84" i="18"/>
  <c r="Q83" i="18"/>
  <c r="F110" i="18"/>
  <c r="P83" i="18"/>
  <c r="O83" i="18"/>
  <c r="N83" i="18"/>
  <c r="Q82" i="18"/>
  <c r="F109" i="18"/>
  <c r="P82" i="18"/>
  <c r="O82" i="18"/>
  <c r="N82" i="18"/>
  <c r="Q81" i="18"/>
  <c r="F108" i="18"/>
  <c r="P81" i="18"/>
  <c r="O81" i="18"/>
  <c r="N81" i="18"/>
  <c r="Q80" i="18"/>
  <c r="F107" i="18"/>
  <c r="P80" i="18"/>
  <c r="O80" i="18"/>
  <c r="N80" i="18"/>
  <c r="Q79" i="18"/>
  <c r="F106" i="18"/>
  <c r="P79" i="18"/>
  <c r="O79" i="18"/>
  <c r="N79" i="18"/>
  <c r="Q78" i="18"/>
  <c r="F105" i="18"/>
  <c r="P78" i="18"/>
  <c r="O78" i="18"/>
  <c r="N78" i="18"/>
  <c r="Q77" i="18"/>
  <c r="F104" i="18"/>
  <c r="P77" i="18"/>
  <c r="O77" i="18"/>
  <c r="N77" i="18"/>
  <c r="Q76" i="18"/>
  <c r="F103" i="18"/>
  <c r="P76" i="18"/>
  <c r="O76" i="18"/>
  <c r="N76" i="18"/>
  <c r="Q75" i="18"/>
  <c r="F102" i="18"/>
  <c r="P75" i="18"/>
  <c r="O75" i="18"/>
  <c r="N75" i="18"/>
  <c r="Q74" i="18"/>
  <c r="F101" i="18"/>
  <c r="P74" i="18"/>
  <c r="O74" i="18"/>
  <c r="N74" i="18"/>
  <c r="Q73" i="18"/>
  <c r="F100" i="18"/>
  <c r="P73" i="18"/>
  <c r="O73" i="18"/>
  <c r="N73" i="18"/>
  <c r="Q72" i="18"/>
  <c r="F99" i="18"/>
  <c r="P72" i="18"/>
  <c r="O72" i="18"/>
  <c r="N72" i="18"/>
  <c r="Q71" i="18"/>
  <c r="F98" i="18"/>
  <c r="P71" i="18"/>
  <c r="O71" i="18"/>
  <c r="N71" i="18"/>
  <c r="Q70" i="18"/>
  <c r="F97" i="18"/>
  <c r="P70" i="18"/>
  <c r="O70" i="18"/>
  <c r="N70" i="18"/>
  <c r="Q69" i="18"/>
  <c r="F96" i="18"/>
  <c r="P69" i="18"/>
  <c r="O69" i="18"/>
  <c r="N69" i="18"/>
  <c r="Q68" i="18"/>
  <c r="F95" i="18"/>
  <c r="P68" i="18"/>
  <c r="O68" i="18"/>
  <c r="N68" i="18"/>
  <c r="Q67" i="18"/>
  <c r="F94" i="18"/>
  <c r="P67" i="18"/>
  <c r="O67" i="18"/>
  <c r="N67" i="18"/>
  <c r="Q66" i="18"/>
  <c r="F93" i="18"/>
  <c r="P66" i="18"/>
  <c r="O66" i="18"/>
  <c r="N66" i="18"/>
  <c r="Q65" i="18"/>
  <c r="F92" i="18"/>
  <c r="P65" i="18"/>
  <c r="O65" i="18"/>
  <c r="N65" i="18"/>
  <c r="Q64" i="18"/>
  <c r="F91" i="18"/>
  <c r="P64" i="18"/>
  <c r="O64" i="18"/>
  <c r="N64" i="18"/>
  <c r="Q63" i="18"/>
  <c r="F90" i="18"/>
  <c r="P63" i="18"/>
  <c r="O63" i="18"/>
  <c r="N63" i="18"/>
  <c r="Q62" i="18"/>
  <c r="F89" i="18"/>
  <c r="P62" i="18"/>
  <c r="O62" i="18"/>
  <c r="N62" i="18"/>
  <c r="Q61" i="18"/>
  <c r="F88" i="18"/>
  <c r="P61" i="18"/>
  <c r="O61" i="18"/>
  <c r="N61" i="18"/>
  <c r="Q60" i="18"/>
  <c r="F87" i="18"/>
  <c r="P60" i="18"/>
  <c r="O60" i="18"/>
  <c r="N60" i="18"/>
  <c r="Q59" i="18"/>
  <c r="F86" i="18"/>
  <c r="P59" i="18"/>
  <c r="O59" i="18"/>
  <c r="N59" i="18"/>
  <c r="Q58" i="18"/>
  <c r="F85" i="18"/>
  <c r="P58" i="18"/>
  <c r="O58" i="18"/>
  <c r="N58" i="18"/>
  <c r="N35" i="18"/>
  <c r="O35" i="18"/>
  <c r="P35" i="18"/>
  <c r="Q35" i="18"/>
  <c r="N36" i="18"/>
  <c r="O36" i="18"/>
  <c r="P36" i="18"/>
  <c r="Q36" i="18"/>
  <c r="N37" i="18"/>
  <c r="O37" i="18"/>
  <c r="P37" i="18"/>
  <c r="Q37" i="18"/>
  <c r="N38" i="18"/>
  <c r="O38" i="18"/>
  <c r="P38" i="18"/>
  <c r="Q38" i="18"/>
  <c r="N39" i="18"/>
  <c r="O39" i="18"/>
  <c r="P39" i="18"/>
  <c r="Q39" i="18"/>
  <c r="N40" i="18"/>
  <c r="O40" i="18"/>
  <c r="P40" i="18"/>
  <c r="Q40" i="18"/>
  <c r="N41" i="18"/>
  <c r="O41" i="18"/>
  <c r="P41" i="18"/>
  <c r="Q41" i="18"/>
  <c r="N42" i="18"/>
  <c r="O42" i="18"/>
  <c r="P42" i="18"/>
  <c r="Q42" i="18"/>
  <c r="N43" i="18"/>
  <c r="O43" i="18"/>
  <c r="P43" i="18"/>
  <c r="Q43" i="18"/>
  <c r="N44" i="18"/>
  <c r="O44" i="18"/>
  <c r="P44" i="18"/>
  <c r="Q44" i="18"/>
  <c r="N45" i="18"/>
  <c r="O45" i="18"/>
  <c r="P45" i="18"/>
  <c r="Q45" i="18"/>
  <c r="N46" i="18"/>
  <c r="O46" i="18"/>
  <c r="P46" i="18"/>
  <c r="Q46" i="18"/>
  <c r="N47" i="18"/>
  <c r="O47" i="18"/>
  <c r="P47" i="18"/>
  <c r="Q47" i="18"/>
  <c r="N48" i="18"/>
  <c r="O48" i="18"/>
  <c r="P48" i="18"/>
  <c r="Q48" i="18"/>
  <c r="N49" i="18"/>
  <c r="O49" i="18"/>
  <c r="P49" i="18"/>
  <c r="Q49" i="18"/>
  <c r="N50" i="18"/>
  <c r="O50" i="18"/>
  <c r="P50" i="18"/>
  <c r="Q50" i="18"/>
  <c r="N51" i="18"/>
  <c r="O51" i="18"/>
  <c r="P51" i="18"/>
  <c r="Q51" i="18"/>
  <c r="N52" i="18"/>
  <c r="O52" i="18"/>
  <c r="P52" i="18"/>
  <c r="Q52" i="18"/>
  <c r="N53" i="18"/>
  <c r="O53" i="18"/>
  <c r="P53" i="18"/>
  <c r="Q53" i="18"/>
  <c r="N54" i="18"/>
  <c r="O54" i="18"/>
  <c r="P54" i="18"/>
  <c r="Q54" i="18"/>
  <c r="N34" i="18"/>
  <c r="O34" i="18"/>
  <c r="P34" i="18"/>
  <c r="Q34" i="18"/>
  <c r="N33" i="18"/>
  <c r="O33" i="18"/>
  <c r="P33" i="18"/>
  <c r="Q33" i="18"/>
  <c r="N14" i="18"/>
  <c r="O14" i="18"/>
  <c r="P14" i="18"/>
  <c r="Q14" i="18"/>
  <c r="N15" i="18"/>
  <c r="O15" i="18"/>
  <c r="P15" i="18"/>
  <c r="Q15" i="18"/>
  <c r="N16" i="18"/>
  <c r="O16" i="18"/>
  <c r="P16" i="18"/>
  <c r="Q16" i="18"/>
  <c r="N17" i="18"/>
  <c r="O17" i="18"/>
  <c r="P17" i="18"/>
  <c r="Q17" i="18"/>
  <c r="N18" i="18"/>
  <c r="O18" i="18"/>
  <c r="P18" i="18"/>
  <c r="Q18" i="18"/>
  <c r="N19" i="18"/>
  <c r="O19" i="18"/>
  <c r="P19" i="18"/>
  <c r="Q19" i="18"/>
  <c r="N20" i="18"/>
  <c r="O20" i="18"/>
  <c r="P20" i="18"/>
  <c r="Q20" i="18"/>
  <c r="N21" i="18"/>
  <c r="O21" i="18"/>
  <c r="P21" i="18"/>
  <c r="Q21" i="18"/>
  <c r="N22" i="18"/>
  <c r="O22" i="18"/>
  <c r="P22" i="18"/>
  <c r="Q22" i="18"/>
  <c r="N23" i="18"/>
  <c r="O23" i="18"/>
  <c r="P23" i="18"/>
  <c r="Q23" i="18"/>
  <c r="N24" i="18"/>
  <c r="O24" i="18"/>
  <c r="P24" i="18"/>
  <c r="Q24" i="18"/>
  <c r="N25" i="18"/>
  <c r="O25" i="18"/>
  <c r="P25" i="18"/>
  <c r="Q25" i="18"/>
  <c r="N26" i="18"/>
  <c r="O26" i="18"/>
  <c r="P26" i="18"/>
  <c r="Q26" i="18"/>
  <c r="N27" i="18"/>
  <c r="O27" i="18"/>
  <c r="P27" i="18"/>
  <c r="Q27" i="18"/>
  <c r="N28" i="18"/>
  <c r="O28" i="18"/>
  <c r="P28" i="18"/>
  <c r="Q28" i="18"/>
  <c r="N29" i="18"/>
  <c r="O29" i="18"/>
  <c r="P29" i="18"/>
  <c r="Q29" i="18"/>
  <c r="N30" i="18"/>
  <c r="O30" i="18"/>
  <c r="P30" i="18"/>
  <c r="Q30" i="18"/>
  <c r="N31" i="18"/>
  <c r="O31" i="18"/>
  <c r="P31" i="18"/>
  <c r="Q31" i="18"/>
  <c r="N32" i="18"/>
  <c r="O32" i="18"/>
  <c r="P32" i="18"/>
  <c r="Q32" i="18"/>
  <c r="Q4" i="18"/>
  <c r="Q5" i="18"/>
  <c r="Q6" i="18"/>
  <c r="Q7" i="18"/>
  <c r="Q8" i="18"/>
  <c r="Q9" i="18"/>
  <c r="Q10" i="18"/>
  <c r="Q11" i="18"/>
  <c r="Q12" i="18"/>
  <c r="Q13" i="18"/>
  <c r="Q3" i="18"/>
  <c r="N4" i="18"/>
  <c r="N5" i="18"/>
  <c r="N6" i="18"/>
  <c r="N7" i="18"/>
  <c r="N8" i="18"/>
  <c r="N9" i="18"/>
  <c r="N10" i="18"/>
  <c r="N11" i="18"/>
  <c r="N12" i="18"/>
  <c r="N13" i="18"/>
  <c r="N3" i="18"/>
  <c r="O13" i="18"/>
  <c r="F12" i="18"/>
  <c r="P13" i="18"/>
  <c r="F3" i="18"/>
  <c r="P4" i="18"/>
  <c r="F4" i="18"/>
  <c r="P5" i="18"/>
  <c r="F5" i="18"/>
  <c r="P6" i="18"/>
  <c r="F6" i="18"/>
  <c r="P7" i="18"/>
  <c r="F7" i="18"/>
  <c r="P8" i="18"/>
  <c r="F8" i="18"/>
  <c r="P9" i="18"/>
  <c r="F9" i="18"/>
  <c r="P10" i="18"/>
  <c r="F10" i="18"/>
  <c r="P11" i="18"/>
  <c r="F11" i="18"/>
  <c r="P12" i="18"/>
  <c r="F2" i="18"/>
  <c r="P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F23" i="18"/>
  <c r="F24" i="18"/>
  <c r="F25" i="18"/>
  <c r="F26" i="18"/>
  <c r="F27" i="18"/>
  <c r="F28" i="18"/>
  <c r="F29" i="18"/>
  <c r="F30" i="18"/>
  <c r="F31" i="18"/>
  <c r="F3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2" i="18"/>
  <c r="F13" i="18"/>
  <c r="F14" i="18"/>
  <c r="F15" i="18"/>
  <c r="F16" i="18"/>
  <c r="F17" i="18"/>
  <c r="F18" i="18"/>
  <c r="F19" i="18"/>
  <c r="F20" i="18"/>
  <c r="F21" i="18"/>
  <c r="F22" i="18"/>
  <c r="O5" i="18"/>
  <c r="O6" i="18"/>
  <c r="O7" i="18"/>
  <c r="O8" i="18"/>
  <c r="O9" i="18"/>
  <c r="O10" i="18"/>
  <c r="O11" i="18"/>
  <c r="O12" i="18"/>
  <c r="O4" i="18"/>
  <c r="O3" i="18"/>
  <c r="C6" i="13"/>
  <c r="C17" i="13"/>
  <c r="C28" i="13"/>
  <c r="C46" i="13"/>
  <c r="D6" i="13"/>
  <c r="D17" i="13"/>
  <c r="D28" i="13"/>
  <c r="D46" i="13"/>
  <c r="E6" i="13"/>
  <c r="E17" i="13"/>
  <c r="E28" i="13"/>
  <c r="E46" i="13"/>
  <c r="F6" i="13"/>
  <c r="F17" i="13"/>
  <c r="F28" i="13"/>
  <c r="F46" i="13"/>
  <c r="G6" i="13"/>
  <c r="G17" i="13"/>
  <c r="G28" i="13"/>
  <c r="G46" i="13"/>
  <c r="G7" i="13"/>
  <c r="G18" i="13"/>
  <c r="G29" i="13"/>
  <c r="G47" i="13"/>
  <c r="F7" i="13"/>
  <c r="F18" i="13"/>
  <c r="F29" i="13"/>
  <c r="F47" i="13"/>
  <c r="E7" i="13"/>
  <c r="E18" i="13"/>
  <c r="E29" i="13"/>
  <c r="E47" i="13"/>
  <c r="D7" i="13"/>
  <c r="D18" i="13"/>
  <c r="D29" i="13"/>
  <c r="D47" i="13"/>
  <c r="C7" i="13"/>
  <c r="C18" i="13"/>
  <c r="C29" i="13"/>
  <c r="C47" i="13"/>
  <c r="C37" i="13"/>
  <c r="C53" i="13"/>
  <c r="D37" i="13"/>
  <c r="D53" i="13"/>
  <c r="E37" i="13"/>
  <c r="E53" i="13"/>
  <c r="F37" i="13"/>
  <c r="F53" i="13"/>
  <c r="G37" i="13"/>
  <c r="G53" i="13"/>
  <c r="C38" i="13"/>
  <c r="C52" i="13"/>
  <c r="G38" i="13"/>
  <c r="G52" i="13"/>
  <c r="F38" i="13"/>
  <c r="F52" i="13"/>
  <c r="E38" i="13"/>
  <c r="E52" i="13"/>
  <c r="D38" i="13"/>
  <c r="D52" i="13"/>
  <c r="C51" i="13"/>
  <c r="G51" i="13"/>
  <c r="F51" i="13"/>
  <c r="E51" i="13"/>
  <c r="D51" i="13"/>
  <c r="C39" i="13"/>
  <c r="C40" i="13"/>
  <c r="D39" i="13"/>
  <c r="D40" i="13"/>
  <c r="E39" i="13"/>
  <c r="E40" i="13"/>
  <c r="F39" i="13"/>
  <c r="F40" i="13"/>
  <c r="G39" i="13"/>
  <c r="G40" i="13"/>
  <c r="C43" i="13"/>
  <c r="C42" i="13"/>
  <c r="G41" i="13"/>
  <c r="F41" i="13"/>
  <c r="E41" i="13"/>
  <c r="D41" i="13"/>
  <c r="C41" i="13"/>
  <c r="D38" i="15"/>
  <c r="E38" i="15"/>
  <c r="F38" i="15"/>
  <c r="G38" i="15"/>
  <c r="C38" i="15"/>
  <c r="D37" i="15"/>
  <c r="E37" i="15"/>
  <c r="F37" i="15"/>
  <c r="G37" i="15"/>
  <c r="C37" i="15"/>
  <c r="C46" i="15"/>
  <c r="C39" i="15"/>
  <c r="C40" i="15"/>
  <c r="D39" i="15"/>
  <c r="D40" i="15"/>
  <c r="E39" i="15"/>
  <c r="E40" i="15"/>
  <c r="F39" i="15"/>
  <c r="F40" i="15"/>
  <c r="G39" i="15"/>
  <c r="G40" i="15"/>
  <c r="C43" i="15"/>
  <c r="C42" i="15"/>
  <c r="G41" i="15"/>
  <c r="F41" i="15"/>
  <c r="E41" i="15"/>
  <c r="D41" i="15"/>
  <c r="C41" i="15"/>
  <c r="S89" i="4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3" i="17"/>
  <c r="AZ38" i="8"/>
  <c r="AZ39" i="8"/>
  <c r="AZ40" i="8"/>
  <c r="AZ41" i="8"/>
  <c r="AZ42" i="8"/>
  <c r="AZ43" i="8"/>
  <c r="AZ44" i="8"/>
  <c r="AZ45" i="8"/>
  <c r="AZ46" i="8"/>
  <c r="AZ37" i="8"/>
  <c r="AQ38" i="8"/>
  <c r="AQ39" i="8"/>
  <c r="AQ40" i="8"/>
  <c r="AQ41" i="8"/>
  <c r="AQ42" i="8"/>
  <c r="AQ43" i="8"/>
  <c r="AQ44" i="8"/>
  <c r="AQ45" i="8"/>
  <c r="AQ46" i="8"/>
  <c r="AQ37" i="8"/>
  <c r="Y38" i="8"/>
  <c r="Y39" i="8"/>
  <c r="Y40" i="8"/>
  <c r="Y41" i="8"/>
  <c r="Y42" i="8"/>
  <c r="Y43" i="8"/>
  <c r="Y44" i="8"/>
  <c r="Y45" i="8"/>
  <c r="Y46" i="8"/>
  <c r="Y37" i="8"/>
  <c r="P38" i="8"/>
  <c r="P39" i="8"/>
  <c r="P40" i="8"/>
  <c r="P41" i="8"/>
  <c r="P42" i="8"/>
  <c r="P43" i="8"/>
  <c r="P44" i="8"/>
  <c r="P45" i="8"/>
  <c r="P46" i="8"/>
  <c r="P37" i="8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27" i="7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" i="8"/>
  <c r="AZ4" i="8"/>
  <c r="AZ5" i="8"/>
  <c r="AZ6" i="8"/>
  <c r="AZ7" i="8"/>
  <c r="AZ8" i="8"/>
  <c r="AZ9" i="8"/>
  <c r="AZ10" i="8"/>
  <c r="AZ11" i="8"/>
  <c r="AZ12" i="8"/>
  <c r="AZ13" i="8"/>
  <c r="AZ14" i="8"/>
  <c r="AZ15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3" i="8"/>
  <c r="AZ34" i="8"/>
  <c r="AZ35" i="8"/>
  <c r="AZ36" i="8"/>
  <c r="AZ3" i="8"/>
  <c r="AQ4" i="8"/>
  <c r="AQ5" i="8"/>
  <c r="AQ6" i="8"/>
  <c r="AQ7" i="8"/>
  <c r="AQ8" i="8"/>
  <c r="AQ9" i="8"/>
  <c r="AQ10" i="8"/>
  <c r="AQ11" i="8"/>
  <c r="AQ12" i="8"/>
  <c r="AQ13" i="8"/>
  <c r="AQ14" i="8"/>
  <c r="AQ15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1" i="8"/>
  <c r="AQ32" i="8"/>
  <c r="AQ33" i="8"/>
  <c r="AQ34" i="8"/>
  <c r="AQ35" i="8"/>
  <c r="AQ36" i="8"/>
  <c r="AQ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" i="8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V129" i="12"/>
  <c r="AW128" i="12"/>
  <c r="AW130" i="12"/>
  <c r="AV128" i="12"/>
  <c r="AV130" i="12"/>
  <c r="AJ129" i="12"/>
  <c r="AK128" i="12"/>
  <c r="AK130" i="12"/>
  <c r="AJ128" i="12"/>
  <c r="AJ130" i="12"/>
  <c r="Y129" i="12"/>
  <c r="Z128" i="12"/>
  <c r="Z130" i="12"/>
  <c r="Y128" i="12"/>
  <c r="Y130" i="12"/>
  <c r="N129" i="12"/>
  <c r="O128" i="12"/>
  <c r="O130" i="12"/>
  <c r="N128" i="12"/>
  <c r="N130" i="12"/>
  <c r="C129" i="12"/>
  <c r="D128" i="12"/>
  <c r="D130" i="12"/>
  <c r="C128" i="12"/>
  <c r="C130" i="12"/>
  <c r="P4" i="7"/>
  <c r="C4" i="17"/>
  <c r="X4" i="7"/>
  <c r="D4" i="17"/>
  <c r="AH4" i="8"/>
  <c r="AF4" i="7"/>
  <c r="AO4" i="7"/>
  <c r="F4" i="17"/>
  <c r="AX5" i="7"/>
  <c r="G4" i="17"/>
  <c r="P5" i="7"/>
  <c r="C5" i="17"/>
  <c r="X5" i="7"/>
  <c r="D5" i="17"/>
  <c r="AH5" i="8"/>
  <c r="AF5" i="7"/>
  <c r="AO5" i="7"/>
  <c r="F5" i="17"/>
  <c r="AX6" i="7"/>
  <c r="G5" i="17"/>
  <c r="P6" i="7"/>
  <c r="C6" i="17"/>
  <c r="X6" i="7"/>
  <c r="D6" i="17"/>
  <c r="AH6" i="8"/>
  <c r="AF6" i="7"/>
  <c r="AO6" i="7"/>
  <c r="F6" i="17"/>
  <c r="AX7" i="7"/>
  <c r="G6" i="17"/>
  <c r="P7" i="7"/>
  <c r="C7" i="17"/>
  <c r="X7" i="7"/>
  <c r="D7" i="17"/>
  <c r="AH7" i="8"/>
  <c r="AF7" i="7"/>
  <c r="AO7" i="7"/>
  <c r="F7" i="17"/>
  <c r="AX8" i="7"/>
  <c r="G7" i="17"/>
  <c r="P8" i="7"/>
  <c r="C8" i="17"/>
  <c r="X8" i="7"/>
  <c r="D8" i="17"/>
  <c r="AH8" i="8"/>
  <c r="AF8" i="7"/>
  <c r="AO8" i="7"/>
  <c r="F8" i="17"/>
  <c r="AX9" i="7"/>
  <c r="G8" i="17"/>
  <c r="P9" i="7"/>
  <c r="C9" i="17"/>
  <c r="X9" i="7"/>
  <c r="D9" i="17"/>
  <c r="AH9" i="8"/>
  <c r="AF9" i="7"/>
  <c r="AO9" i="7"/>
  <c r="F9" i="17"/>
  <c r="AX10" i="7"/>
  <c r="G9" i="17"/>
  <c r="P10" i="7"/>
  <c r="C10" i="17"/>
  <c r="X10" i="7"/>
  <c r="D10" i="17"/>
  <c r="AH10" i="8"/>
  <c r="AF10" i="7"/>
  <c r="AO10" i="7"/>
  <c r="F10" i="17"/>
  <c r="AX11" i="7"/>
  <c r="G10" i="17"/>
  <c r="P11" i="7"/>
  <c r="C11" i="17"/>
  <c r="X11" i="7"/>
  <c r="D11" i="17"/>
  <c r="AH11" i="8"/>
  <c r="AF11" i="7"/>
  <c r="AO11" i="7"/>
  <c r="F11" i="17"/>
  <c r="AX12" i="7"/>
  <c r="G11" i="17"/>
  <c r="P12" i="7"/>
  <c r="C12" i="17"/>
  <c r="X12" i="7"/>
  <c r="D12" i="17"/>
  <c r="AH12" i="8"/>
  <c r="AF12" i="7"/>
  <c r="AO12" i="7"/>
  <c r="F12" i="17"/>
  <c r="AX13" i="7"/>
  <c r="G12" i="17"/>
  <c r="P13" i="7"/>
  <c r="C13" i="17"/>
  <c r="X13" i="7"/>
  <c r="D13" i="17"/>
  <c r="AH13" i="8"/>
  <c r="AF13" i="7"/>
  <c r="AO13" i="7"/>
  <c r="F13" i="17"/>
  <c r="AX14" i="7"/>
  <c r="G13" i="17"/>
  <c r="P14" i="7"/>
  <c r="C14" i="17"/>
  <c r="X14" i="7"/>
  <c r="D14" i="17"/>
  <c r="AH14" i="8"/>
  <c r="AF14" i="7"/>
  <c r="AO14" i="7"/>
  <c r="F14" i="17"/>
  <c r="AX15" i="7"/>
  <c r="G14" i="17"/>
  <c r="P15" i="7"/>
  <c r="C15" i="17"/>
  <c r="X15" i="7"/>
  <c r="D15" i="17"/>
  <c r="AH15" i="8"/>
  <c r="AF15" i="7"/>
  <c r="AO15" i="7"/>
  <c r="F15" i="17"/>
  <c r="AX16" i="7"/>
  <c r="G15" i="17"/>
  <c r="P16" i="7"/>
  <c r="C16" i="17"/>
  <c r="X16" i="7"/>
  <c r="D16" i="17"/>
  <c r="AH16" i="8"/>
  <c r="AF16" i="7"/>
  <c r="AO16" i="7"/>
  <c r="F16" i="17"/>
  <c r="AX17" i="7"/>
  <c r="G16" i="17"/>
  <c r="P17" i="7"/>
  <c r="C17" i="17"/>
  <c r="X17" i="7"/>
  <c r="D17" i="17"/>
  <c r="AH17" i="8"/>
  <c r="AF17" i="7"/>
  <c r="AO17" i="7"/>
  <c r="F17" i="17"/>
  <c r="AX18" i="7"/>
  <c r="G17" i="17"/>
  <c r="P18" i="7"/>
  <c r="C18" i="17"/>
  <c r="X18" i="7"/>
  <c r="D18" i="17"/>
  <c r="AH18" i="8"/>
  <c r="AF18" i="7"/>
  <c r="AO18" i="7"/>
  <c r="F18" i="17"/>
  <c r="AX19" i="7"/>
  <c r="G18" i="17"/>
  <c r="P19" i="7"/>
  <c r="C19" i="17"/>
  <c r="X19" i="7"/>
  <c r="D19" i="17"/>
  <c r="AH19" i="8"/>
  <c r="AF19" i="7"/>
  <c r="AO19" i="7"/>
  <c r="F19" i="17"/>
  <c r="AX20" i="7"/>
  <c r="G19" i="17"/>
  <c r="P20" i="7"/>
  <c r="C20" i="17"/>
  <c r="X20" i="7"/>
  <c r="D20" i="17"/>
  <c r="AH20" i="8"/>
  <c r="AF20" i="7"/>
  <c r="AO20" i="7"/>
  <c r="F20" i="17"/>
  <c r="AX21" i="7"/>
  <c r="G20" i="17"/>
  <c r="P21" i="7"/>
  <c r="C21" i="17"/>
  <c r="X21" i="7"/>
  <c r="D21" i="17"/>
  <c r="AH21" i="8"/>
  <c r="AF21" i="7"/>
  <c r="AO21" i="7"/>
  <c r="F21" i="17"/>
  <c r="AX22" i="7"/>
  <c r="G21" i="17"/>
  <c r="P22" i="7"/>
  <c r="C22" i="17"/>
  <c r="X22" i="7"/>
  <c r="D22" i="17"/>
  <c r="AH22" i="8"/>
  <c r="AF22" i="7"/>
  <c r="AO22" i="7"/>
  <c r="F22" i="17"/>
  <c r="AX23" i="7"/>
  <c r="G22" i="17"/>
  <c r="P23" i="7"/>
  <c r="C23" i="17"/>
  <c r="X23" i="7"/>
  <c r="D23" i="17"/>
  <c r="AH23" i="8"/>
  <c r="AF23" i="7"/>
  <c r="AO23" i="7"/>
  <c r="F23" i="17"/>
  <c r="AX24" i="7"/>
  <c r="G23" i="17"/>
  <c r="P24" i="7"/>
  <c r="C24" i="17"/>
  <c r="X24" i="7"/>
  <c r="D24" i="17"/>
  <c r="AH24" i="8"/>
  <c r="AF24" i="7"/>
  <c r="AO24" i="7"/>
  <c r="F24" i="17"/>
  <c r="AX25" i="7"/>
  <c r="G24" i="17"/>
  <c r="P25" i="7"/>
  <c r="C25" i="17"/>
  <c r="X25" i="7"/>
  <c r="D25" i="17"/>
  <c r="AH25" i="8"/>
  <c r="AF25" i="7"/>
  <c r="AO25" i="7"/>
  <c r="F25" i="17"/>
  <c r="AX26" i="7"/>
  <c r="G25" i="17"/>
  <c r="P26" i="7"/>
  <c r="C26" i="17"/>
  <c r="X26" i="7"/>
  <c r="D26" i="17"/>
  <c r="AH26" i="8"/>
  <c r="AF26" i="7"/>
  <c r="AO26" i="7"/>
  <c r="F26" i="17"/>
  <c r="AX27" i="7"/>
  <c r="G26" i="17"/>
  <c r="C27" i="17"/>
  <c r="X27" i="7"/>
  <c r="D27" i="17"/>
  <c r="AH27" i="8"/>
  <c r="AF27" i="7"/>
  <c r="AO27" i="7"/>
  <c r="F27" i="17"/>
  <c r="AX28" i="7"/>
  <c r="G27" i="17"/>
  <c r="C28" i="17"/>
  <c r="X28" i="7"/>
  <c r="D28" i="17"/>
  <c r="AH28" i="8"/>
  <c r="AF28" i="7"/>
  <c r="AO28" i="7"/>
  <c r="F28" i="17"/>
  <c r="AX29" i="7"/>
  <c r="G28" i="17"/>
  <c r="C29" i="17"/>
  <c r="X29" i="7"/>
  <c r="D29" i="17"/>
  <c r="AH29" i="8"/>
  <c r="AF29" i="7"/>
  <c r="AO29" i="7"/>
  <c r="F29" i="17"/>
  <c r="AX30" i="7"/>
  <c r="G29" i="17"/>
  <c r="C30" i="17"/>
  <c r="X30" i="7"/>
  <c r="D30" i="17"/>
  <c r="AH30" i="8"/>
  <c r="AF30" i="7"/>
  <c r="AO30" i="7"/>
  <c r="F30" i="17"/>
  <c r="AX31" i="7"/>
  <c r="G30" i="17"/>
  <c r="C31" i="17"/>
  <c r="X31" i="7"/>
  <c r="D31" i="17"/>
  <c r="AH31" i="8"/>
  <c r="AF31" i="7"/>
  <c r="AO31" i="7"/>
  <c r="F31" i="17"/>
  <c r="AX32" i="7"/>
  <c r="G31" i="17"/>
  <c r="C32" i="17"/>
  <c r="X32" i="7"/>
  <c r="D32" i="17"/>
  <c r="AH32" i="8"/>
  <c r="AF32" i="7"/>
  <c r="AO32" i="7"/>
  <c r="F32" i="17"/>
  <c r="AX33" i="7"/>
  <c r="G32" i="17"/>
  <c r="C33" i="17"/>
  <c r="X33" i="7"/>
  <c r="D33" i="17"/>
  <c r="AH33" i="8"/>
  <c r="AF33" i="7"/>
  <c r="AO33" i="7"/>
  <c r="F33" i="17"/>
  <c r="AX34" i="7"/>
  <c r="G33" i="17"/>
  <c r="C34" i="17"/>
  <c r="X34" i="7"/>
  <c r="D34" i="17"/>
  <c r="AH34" i="8"/>
  <c r="AF34" i="7"/>
  <c r="AO34" i="7"/>
  <c r="F34" i="17"/>
  <c r="AX35" i="7"/>
  <c r="G34" i="17"/>
  <c r="C35" i="17"/>
  <c r="X35" i="7"/>
  <c r="D35" i="17"/>
  <c r="AH35" i="8"/>
  <c r="AF35" i="7"/>
  <c r="AO35" i="7"/>
  <c r="F35" i="17"/>
  <c r="AX36" i="7"/>
  <c r="G35" i="17"/>
  <c r="C36" i="17"/>
  <c r="X36" i="7"/>
  <c r="D36" i="17"/>
  <c r="AH36" i="8"/>
  <c r="AF36" i="7"/>
  <c r="AO36" i="7"/>
  <c r="F36" i="17"/>
  <c r="AX37" i="7"/>
  <c r="G36" i="17"/>
  <c r="X37" i="7"/>
  <c r="D37" i="17"/>
  <c r="AH37" i="8"/>
  <c r="AF37" i="7"/>
  <c r="AO37" i="7"/>
  <c r="F37" i="17"/>
  <c r="AX38" i="7"/>
  <c r="G37" i="17"/>
  <c r="X38" i="7"/>
  <c r="D38" i="17"/>
  <c r="AH38" i="8"/>
  <c r="AF38" i="7"/>
  <c r="AO38" i="7"/>
  <c r="F38" i="17"/>
  <c r="AX39" i="7"/>
  <c r="G38" i="17"/>
  <c r="X39" i="7"/>
  <c r="D39" i="17"/>
  <c r="AH39" i="8"/>
  <c r="AF39" i="7"/>
  <c r="AO39" i="7"/>
  <c r="F39" i="17"/>
  <c r="AX40" i="7"/>
  <c r="G39" i="17"/>
  <c r="X40" i="7"/>
  <c r="D40" i="17"/>
  <c r="AH40" i="8"/>
  <c r="AF40" i="7"/>
  <c r="AO40" i="7"/>
  <c r="F40" i="17"/>
  <c r="AX41" i="7"/>
  <c r="G40" i="17"/>
  <c r="X41" i="7"/>
  <c r="D41" i="17"/>
  <c r="AH41" i="8"/>
  <c r="AF41" i="7"/>
  <c r="AO41" i="7"/>
  <c r="F41" i="17"/>
  <c r="AX42" i="7"/>
  <c r="G41" i="17"/>
  <c r="X42" i="7"/>
  <c r="D42" i="17"/>
  <c r="AH42" i="8"/>
  <c r="AF42" i="7"/>
  <c r="AO42" i="7"/>
  <c r="F42" i="17"/>
  <c r="AX43" i="7"/>
  <c r="G42" i="17"/>
  <c r="X43" i="7"/>
  <c r="D43" i="17"/>
  <c r="AH43" i="8"/>
  <c r="AF43" i="7"/>
  <c r="AO43" i="7"/>
  <c r="F43" i="17"/>
  <c r="AX44" i="7"/>
  <c r="G43" i="17"/>
  <c r="X44" i="7"/>
  <c r="D44" i="17"/>
  <c r="AH44" i="8"/>
  <c r="AF44" i="7"/>
  <c r="AO44" i="7"/>
  <c r="F44" i="17"/>
  <c r="AX45" i="7"/>
  <c r="G44" i="17"/>
  <c r="X45" i="7"/>
  <c r="D45" i="17"/>
  <c r="AH45" i="8"/>
  <c r="AF45" i="7"/>
  <c r="AO45" i="7"/>
  <c r="F45" i="17"/>
  <c r="AX46" i="7"/>
  <c r="G45" i="17"/>
  <c r="X46" i="7"/>
  <c r="D46" i="17"/>
  <c r="AH46" i="8"/>
  <c r="AF46" i="7"/>
  <c r="AO46" i="7"/>
  <c r="F46" i="17"/>
  <c r="G46" i="17"/>
  <c r="P3" i="7"/>
  <c r="C3" i="17"/>
  <c r="AX4" i="7"/>
  <c r="G3" i="17"/>
  <c r="AO3" i="7"/>
  <c r="F3" i="17"/>
  <c r="AH3" i="8"/>
  <c r="AF3" i="7"/>
  <c r="X3" i="7"/>
  <c r="D3" i="17"/>
  <c r="T46" i="2"/>
  <c r="S46" i="2"/>
  <c r="T45" i="2"/>
  <c r="S45" i="2"/>
  <c r="T44" i="2"/>
  <c r="S44" i="2"/>
  <c r="T43" i="2"/>
  <c r="S43" i="2"/>
  <c r="T42" i="2"/>
  <c r="S42" i="2"/>
  <c r="T41" i="2"/>
  <c r="S41" i="2"/>
  <c r="T40" i="2"/>
  <c r="S40" i="2"/>
  <c r="T39" i="2"/>
  <c r="S39" i="2"/>
  <c r="T38" i="2"/>
  <c r="S38" i="2"/>
  <c r="T37" i="2"/>
  <c r="S37" i="2"/>
  <c r="C84" i="15"/>
  <c r="G84" i="15"/>
  <c r="F84" i="15"/>
  <c r="E84" i="15"/>
  <c r="D84" i="15"/>
  <c r="C75" i="15"/>
  <c r="G75" i="15"/>
  <c r="F75" i="15"/>
  <c r="E75" i="15"/>
  <c r="D75" i="15"/>
  <c r="C66" i="15"/>
  <c r="G66" i="15"/>
  <c r="F66" i="15"/>
  <c r="E66" i="15"/>
  <c r="D66" i="15"/>
  <c r="D57" i="15"/>
  <c r="G57" i="15"/>
  <c r="F57" i="15"/>
  <c r="E57" i="15"/>
  <c r="C57" i="15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3" i="16"/>
  <c r="D4" i="16"/>
  <c r="E4" i="16"/>
  <c r="F4" i="16"/>
  <c r="D5" i="16"/>
  <c r="E5" i="16"/>
  <c r="F5" i="16"/>
  <c r="D6" i="16"/>
  <c r="E6" i="16"/>
  <c r="F6" i="16"/>
  <c r="D7" i="16"/>
  <c r="E7" i="16"/>
  <c r="F7" i="16"/>
  <c r="D8" i="16"/>
  <c r="E8" i="16"/>
  <c r="F8" i="16"/>
  <c r="D9" i="16"/>
  <c r="E9" i="16"/>
  <c r="F9" i="16"/>
  <c r="D10" i="16"/>
  <c r="E10" i="16"/>
  <c r="F10" i="16"/>
  <c r="D11" i="16"/>
  <c r="E11" i="16"/>
  <c r="F11" i="16"/>
  <c r="D12" i="16"/>
  <c r="E12" i="16"/>
  <c r="F12" i="16"/>
  <c r="D13" i="16"/>
  <c r="E13" i="16"/>
  <c r="F13" i="16"/>
  <c r="D14" i="16"/>
  <c r="E14" i="16"/>
  <c r="F14" i="16"/>
  <c r="D15" i="16"/>
  <c r="E15" i="16"/>
  <c r="F15" i="16"/>
  <c r="D16" i="16"/>
  <c r="E16" i="16"/>
  <c r="F16" i="16"/>
  <c r="D17" i="16"/>
  <c r="E17" i="16"/>
  <c r="F17" i="16"/>
  <c r="D18" i="16"/>
  <c r="E18" i="16"/>
  <c r="F18" i="16"/>
  <c r="D19" i="16"/>
  <c r="E19" i="16"/>
  <c r="F19" i="16"/>
  <c r="D20" i="16"/>
  <c r="E20" i="16"/>
  <c r="F20" i="16"/>
  <c r="D21" i="16"/>
  <c r="E21" i="16"/>
  <c r="F21" i="16"/>
  <c r="D22" i="16"/>
  <c r="E22" i="16"/>
  <c r="F22" i="16"/>
  <c r="D23" i="16"/>
  <c r="E23" i="16"/>
  <c r="F23" i="16"/>
  <c r="D24" i="16"/>
  <c r="E24" i="16"/>
  <c r="F24" i="16"/>
  <c r="D25" i="16"/>
  <c r="E25" i="16"/>
  <c r="F25" i="16"/>
  <c r="D26" i="16"/>
  <c r="E26" i="16"/>
  <c r="F26" i="16"/>
  <c r="D27" i="16"/>
  <c r="E27" i="16"/>
  <c r="F27" i="16"/>
  <c r="D28" i="16"/>
  <c r="E28" i="16"/>
  <c r="F28" i="16"/>
  <c r="D29" i="16"/>
  <c r="E29" i="16"/>
  <c r="F29" i="16"/>
  <c r="D30" i="16"/>
  <c r="E30" i="16"/>
  <c r="F30" i="16"/>
  <c r="D31" i="16"/>
  <c r="E31" i="16"/>
  <c r="F31" i="16"/>
  <c r="D32" i="16"/>
  <c r="E32" i="16"/>
  <c r="F32" i="16"/>
  <c r="D33" i="16"/>
  <c r="E33" i="16"/>
  <c r="F33" i="16"/>
  <c r="D34" i="16"/>
  <c r="E34" i="16"/>
  <c r="F34" i="16"/>
  <c r="D35" i="16"/>
  <c r="E35" i="16"/>
  <c r="F35" i="16"/>
  <c r="D36" i="16"/>
  <c r="E36" i="16"/>
  <c r="F36" i="16"/>
  <c r="D37" i="16"/>
  <c r="E37" i="16"/>
  <c r="F37" i="16"/>
  <c r="D38" i="16"/>
  <c r="E38" i="16"/>
  <c r="F38" i="16"/>
  <c r="D39" i="16"/>
  <c r="E39" i="16"/>
  <c r="F39" i="16"/>
  <c r="D40" i="16"/>
  <c r="E40" i="16"/>
  <c r="F40" i="16"/>
  <c r="D41" i="16"/>
  <c r="E41" i="16"/>
  <c r="F41" i="16"/>
  <c r="D42" i="16"/>
  <c r="E42" i="16"/>
  <c r="F42" i="16"/>
  <c r="D43" i="16"/>
  <c r="E43" i="16"/>
  <c r="F43" i="16"/>
  <c r="D44" i="16"/>
  <c r="E44" i="16"/>
  <c r="F44" i="16"/>
  <c r="D45" i="16"/>
  <c r="E45" i="16"/>
  <c r="F45" i="16"/>
  <c r="D46" i="16"/>
  <c r="E46" i="16"/>
  <c r="F46" i="16"/>
  <c r="F3" i="16"/>
  <c r="E3" i="16"/>
  <c r="D3" i="16"/>
  <c r="G83" i="15"/>
  <c r="F83" i="15"/>
  <c r="E83" i="15"/>
  <c r="D83" i="15"/>
  <c r="C83" i="15"/>
  <c r="G74" i="15"/>
  <c r="F74" i="15"/>
  <c r="E74" i="15"/>
  <c r="D74" i="15"/>
  <c r="C74" i="15"/>
  <c r="G65" i="15"/>
  <c r="F65" i="15"/>
  <c r="E65" i="15"/>
  <c r="D65" i="15"/>
  <c r="C65" i="15"/>
  <c r="C56" i="15"/>
  <c r="E56" i="15"/>
  <c r="F56" i="15"/>
  <c r="G56" i="15"/>
  <c r="D56" i="15"/>
  <c r="G29" i="15"/>
  <c r="F29" i="15"/>
  <c r="E29" i="15"/>
  <c r="D29" i="15"/>
  <c r="C29" i="15"/>
  <c r="G18" i="15"/>
  <c r="F18" i="15"/>
  <c r="E18" i="15"/>
  <c r="D18" i="15"/>
  <c r="C18" i="15"/>
  <c r="G7" i="15"/>
  <c r="F7" i="15"/>
  <c r="E7" i="15"/>
  <c r="D7" i="15"/>
  <c r="C7" i="15"/>
  <c r="G6" i="15"/>
  <c r="F6" i="15"/>
  <c r="E6" i="15"/>
  <c r="D6" i="15"/>
  <c r="C6" i="15"/>
  <c r="C85" i="15"/>
  <c r="C86" i="15"/>
  <c r="D85" i="15"/>
  <c r="D86" i="15"/>
  <c r="E85" i="15"/>
  <c r="E86" i="15"/>
  <c r="F85" i="15"/>
  <c r="F86" i="15"/>
  <c r="G85" i="15"/>
  <c r="G86" i="15"/>
  <c r="C89" i="15"/>
  <c r="C88" i="15"/>
  <c r="G87" i="15"/>
  <c r="F87" i="15"/>
  <c r="E87" i="15"/>
  <c r="D87" i="15"/>
  <c r="C87" i="15"/>
  <c r="C76" i="15"/>
  <c r="C77" i="15"/>
  <c r="D76" i="15"/>
  <c r="D77" i="15"/>
  <c r="E76" i="15"/>
  <c r="E77" i="15"/>
  <c r="F76" i="15"/>
  <c r="F77" i="15"/>
  <c r="G76" i="15"/>
  <c r="G77" i="15"/>
  <c r="C80" i="15"/>
  <c r="C79" i="15"/>
  <c r="G78" i="15"/>
  <c r="F78" i="15"/>
  <c r="E78" i="15"/>
  <c r="D78" i="15"/>
  <c r="C78" i="15"/>
  <c r="C67" i="15"/>
  <c r="C68" i="15"/>
  <c r="D67" i="15"/>
  <c r="D68" i="15"/>
  <c r="E67" i="15"/>
  <c r="E68" i="15"/>
  <c r="F67" i="15"/>
  <c r="F68" i="15"/>
  <c r="G67" i="15"/>
  <c r="G68" i="15"/>
  <c r="C71" i="15"/>
  <c r="C70" i="15"/>
  <c r="G69" i="15"/>
  <c r="F69" i="15"/>
  <c r="E69" i="15"/>
  <c r="D69" i="15"/>
  <c r="C69" i="15"/>
  <c r="C58" i="15"/>
  <c r="C59" i="15"/>
  <c r="D58" i="15"/>
  <c r="D59" i="15"/>
  <c r="E58" i="15"/>
  <c r="E59" i="15"/>
  <c r="F58" i="15"/>
  <c r="F59" i="15"/>
  <c r="G58" i="15"/>
  <c r="G59" i="15"/>
  <c r="C62" i="15"/>
  <c r="C61" i="15"/>
  <c r="G60" i="15"/>
  <c r="F60" i="15"/>
  <c r="E60" i="15"/>
  <c r="D60" i="15"/>
  <c r="C60" i="15"/>
  <c r="C47" i="15"/>
  <c r="C17" i="15"/>
  <c r="C28" i="15"/>
  <c r="C48" i="15"/>
  <c r="C49" i="15"/>
  <c r="D47" i="15"/>
  <c r="D17" i="15"/>
  <c r="D28" i="15"/>
  <c r="D46" i="15"/>
  <c r="D48" i="15"/>
  <c r="D49" i="15"/>
  <c r="E47" i="15"/>
  <c r="E17" i="15"/>
  <c r="E28" i="15"/>
  <c r="E46" i="15"/>
  <c r="E48" i="15"/>
  <c r="E49" i="15"/>
  <c r="F47" i="15"/>
  <c r="F17" i="15"/>
  <c r="F28" i="15"/>
  <c r="F46" i="15"/>
  <c r="F48" i="15"/>
  <c r="F49" i="15"/>
  <c r="G47" i="15"/>
  <c r="G17" i="15"/>
  <c r="G28" i="15"/>
  <c r="G46" i="15"/>
  <c r="G48" i="15"/>
  <c r="G49" i="15"/>
  <c r="C52" i="15"/>
  <c r="C51" i="15"/>
  <c r="G50" i="15"/>
  <c r="F50" i="15"/>
  <c r="E50" i="15"/>
  <c r="D50" i="15"/>
  <c r="C50" i="15"/>
  <c r="G30" i="15"/>
  <c r="F30" i="15"/>
  <c r="E30" i="15"/>
  <c r="D30" i="15"/>
  <c r="C30" i="15"/>
  <c r="H30" i="15"/>
  <c r="G19" i="15"/>
  <c r="F19" i="15"/>
  <c r="E19" i="15"/>
  <c r="D19" i="15"/>
  <c r="C19" i="15"/>
  <c r="H19" i="15"/>
  <c r="G8" i="15"/>
  <c r="F8" i="15"/>
  <c r="E8" i="15"/>
  <c r="D8" i="15"/>
  <c r="C8" i="15"/>
  <c r="H8" i="15"/>
  <c r="AR5" i="2"/>
  <c r="AR6" i="2"/>
  <c r="AR7" i="2"/>
  <c r="AR8" i="2"/>
  <c r="AR9" i="2"/>
  <c r="AR10" i="2"/>
  <c r="AR11" i="2"/>
  <c r="AR12" i="2"/>
  <c r="AR13" i="2"/>
  <c r="AR14" i="2"/>
  <c r="AR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U3" i="1"/>
  <c r="T3" i="1"/>
  <c r="U4" i="1"/>
  <c r="T4" i="1"/>
  <c r="U5" i="1"/>
  <c r="T5" i="1"/>
  <c r="U6" i="1"/>
  <c r="T6" i="1"/>
  <c r="U7" i="1"/>
  <c r="T7" i="1"/>
  <c r="U8" i="1"/>
  <c r="T8" i="1"/>
  <c r="U9" i="1"/>
  <c r="T9" i="1"/>
  <c r="U10" i="1"/>
  <c r="T10" i="1"/>
  <c r="U11" i="1"/>
  <c r="T11" i="1"/>
  <c r="U12" i="1"/>
  <c r="T12" i="1"/>
  <c r="U13" i="1"/>
  <c r="T13" i="1"/>
  <c r="U14" i="1"/>
  <c r="T14" i="1"/>
  <c r="U15" i="1"/>
  <c r="T15" i="1"/>
  <c r="U16" i="1"/>
  <c r="T16" i="1"/>
  <c r="U17" i="1"/>
  <c r="T17" i="1"/>
  <c r="U18" i="1"/>
  <c r="T18" i="1"/>
  <c r="U19" i="1"/>
  <c r="T19" i="1"/>
  <c r="U20" i="1"/>
  <c r="T20" i="1"/>
  <c r="U21" i="1"/>
  <c r="T21" i="1"/>
  <c r="U22" i="1"/>
  <c r="T22" i="1"/>
  <c r="U23" i="1"/>
  <c r="T23" i="1"/>
  <c r="U24" i="1"/>
  <c r="T24" i="1"/>
  <c r="U25" i="1"/>
  <c r="T25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3" i="3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3" i="2"/>
  <c r="T4" i="2"/>
  <c r="S4" i="2"/>
  <c r="T5" i="2"/>
  <c r="S5" i="2"/>
  <c r="T6" i="2"/>
  <c r="S6" i="2"/>
  <c r="T7" i="2"/>
  <c r="S7" i="2"/>
  <c r="T8" i="2"/>
  <c r="S8" i="2"/>
  <c r="T9" i="2"/>
  <c r="S9" i="2"/>
  <c r="T10" i="2"/>
  <c r="S10" i="2"/>
  <c r="T11" i="2"/>
  <c r="S11" i="2"/>
  <c r="T12" i="2"/>
  <c r="S12" i="2"/>
  <c r="T13" i="2"/>
  <c r="S13" i="2"/>
  <c r="T14" i="2"/>
  <c r="S14" i="2"/>
  <c r="T15" i="2"/>
  <c r="S15" i="2"/>
  <c r="T16" i="2"/>
  <c r="S16" i="2"/>
  <c r="T17" i="2"/>
  <c r="S17" i="2"/>
  <c r="T18" i="2"/>
  <c r="S18" i="2"/>
  <c r="T19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T3" i="2"/>
  <c r="S3" i="2"/>
  <c r="L4" i="2"/>
  <c r="K4" i="2"/>
  <c r="L5" i="2"/>
  <c r="K5" i="2"/>
  <c r="L6" i="2"/>
  <c r="K6" i="2"/>
  <c r="L7" i="2"/>
  <c r="K7" i="2"/>
  <c r="L8" i="2"/>
  <c r="K8" i="2"/>
  <c r="L9" i="2"/>
  <c r="K9" i="2"/>
  <c r="L10" i="2"/>
  <c r="K10" i="2"/>
  <c r="L11" i="2"/>
  <c r="K11" i="2"/>
  <c r="L12" i="2"/>
  <c r="K12" i="2"/>
  <c r="L13" i="2"/>
  <c r="K13" i="2"/>
  <c r="L14" i="2"/>
  <c r="K14" i="2"/>
  <c r="L15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L3" i="2"/>
  <c r="K3" i="2"/>
  <c r="AN3" i="2"/>
  <c r="AN3" i="3"/>
  <c r="AN4" i="2"/>
  <c r="AN4" i="3"/>
  <c r="AN5" i="2"/>
  <c r="AN5" i="3"/>
  <c r="AN6" i="2"/>
  <c r="AN6" i="3"/>
  <c r="AN7" i="2"/>
  <c r="AN7" i="3"/>
  <c r="AN8" i="2"/>
  <c r="AN8" i="3"/>
  <c r="AN9" i="2"/>
  <c r="AN9" i="3"/>
  <c r="AN10" i="2"/>
  <c r="AN10" i="3"/>
  <c r="AN11" i="2"/>
  <c r="AN11" i="3"/>
  <c r="AN12" i="2"/>
  <c r="AN12" i="3"/>
  <c r="AN13" i="2"/>
  <c r="AN13" i="3"/>
  <c r="AN14" i="2"/>
  <c r="AN14" i="3"/>
  <c r="AN15" i="2"/>
  <c r="AN15" i="3"/>
  <c r="AN16" i="2"/>
  <c r="AN16" i="3"/>
  <c r="AN17" i="2"/>
  <c r="AN17" i="3"/>
  <c r="AN18" i="2"/>
  <c r="AN18" i="3"/>
  <c r="AN19" i="2"/>
  <c r="AN19" i="3"/>
  <c r="AN20" i="2"/>
  <c r="AN20" i="3"/>
  <c r="AN21" i="2"/>
  <c r="AN21" i="3"/>
  <c r="AN22" i="2"/>
  <c r="AN22" i="3"/>
  <c r="AN23" i="2"/>
  <c r="AN23" i="3"/>
  <c r="AN24" i="2"/>
  <c r="AN24" i="3"/>
  <c r="AN25" i="2"/>
  <c r="AN25" i="3"/>
  <c r="AN26" i="2"/>
  <c r="AN26" i="3"/>
  <c r="AN27" i="2"/>
  <c r="AN27" i="3"/>
  <c r="AN28" i="2"/>
  <c r="AN28" i="3"/>
  <c r="AN29" i="2"/>
  <c r="AN29" i="3"/>
  <c r="AN30" i="2"/>
  <c r="AN30" i="3"/>
  <c r="AN31" i="2"/>
  <c r="AN31" i="3"/>
  <c r="AN32" i="2"/>
  <c r="AN32" i="3"/>
  <c r="AN33" i="2"/>
  <c r="AN33" i="3"/>
  <c r="AN34" i="2"/>
  <c r="AN34" i="3"/>
  <c r="AN35" i="2"/>
  <c r="AN35" i="3"/>
  <c r="AN36" i="2"/>
  <c r="AN36" i="3"/>
  <c r="AN37" i="2"/>
  <c r="AN37" i="3"/>
  <c r="AN38" i="2"/>
  <c r="AN38" i="3"/>
  <c r="AN39" i="2"/>
  <c r="AN39" i="3"/>
  <c r="AN40" i="2"/>
  <c r="AN40" i="3"/>
  <c r="AN41" i="2"/>
  <c r="AN41" i="3"/>
  <c r="AN42" i="2"/>
  <c r="AN42" i="3"/>
  <c r="AN43" i="2"/>
  <c r="AN43" i="3"/>
  <c r="AN44" i="2"/>
  <c r="AN44" i="3"/>
  <c r="AN45" i="2"/>
  <c r="AN45" i="3"/>
  <c r="AN46" i="2"/>
  <c r="AN46" i="3"/>
  <c r="AF3" i="2"/>
  <c r="AF3" i="3"/>
  <c r="AF4" i="2"/>
  <c r="AF4" i="3"/>
  <c r="AF5" i="2"/>
  <c r="AF5" i="3"/>
  <c r="AF6" i="2"/>
  <c r="AF6" i="3"/>
  <c r="AF7" i="2"/>
  <c r="AF7" i="3"/>
  <c r="AF8" i="2"/>
  <c r="AF8" i="3"/>
  <c r="AF9" i="2"/>
  <c r="AF9" i="3"/>
  <c r="AF10" i="2"/>
  <c r="AF10" i="3"/>
  <c r="AF11" i="2"/>
  <c r="AF11" i="3"/>
  <c r="AF12" i="2"/>
  <c r="AF12" i="3"/>
  <c r="AF13" i="2"/>
  <c r="AF13" i="3"/>
  <c r="AF14" i="2"/>
  <c r="AF14" i="3"/>
  <c r="AF15" i="2"/>
  <c r="AF15" i="3"/>
  <c r="AF16" i="2"/>
  <c r="AF16" i="3"/>
  <c r="AF17" i="2"/>
  <c r="AF17" i="3"/>
  <c r="AF18" i="2"/>
  <c r="AF18" i="3"/>
  <c r="AF19" i="2"/>
  <c r="AF19" i="3"/>
  <c r="AF20" i="2"/>
  <c r="AF20" i="3"/>
  <c r="AF21" i="2"/>
  <c r="AF21" i="3"/>
  <c r="AF22" i="2"/>
  <c r="AF22" i="3"/>
  <c r="AF23" i="2"/>
  <c r="AF23" i="3"/>
  <c r="AF24" i="2"/>
  <c r="AF24" i="3"/>
  <c r="AF25" i="2"/>
  <c r="AF25" i="3"/>
  <c r="AF26" i="2"/>
  <c r="AF26" i="3"/>
  <c r="AF27" i="2"/>
  <c r="AF27" i="3"/>
  <c r="AF28" i="2"/>
  <c r="AF28" i="3"/>
  <c r="AF29" i="2"/>
  <c r="AF29" i="3"/>
  <c r="AF30" i="2"/>
  <c r="AF30" i="3"/>
  <c r="AF31" i="2"/>
  <c r="AF31" i="3"/>
  <c r="AF32" i="2"/>
  <c r="AF32" i="3"/>
  <c r="AF33" i="2"/>
  <c r="AF33" i="3"/>
  <c r="AF34" i="2"/>
  <c r="AF34" i="3"/>
  <c r="AF35" i="2"/>
  <c r="AF35" i="3"/>
  <c r="AF36" i="2"/>
  <c r="AF36" i="3"/>
  <c r="AF37" i="2"/>
  <c r="AF37" i="3"/>
  <c r="AF38" i="2"/>
  <c r="AF38" i="3"/>
  <c r="AF39" i="2"/>
  <c r="AF39" i="3"/>
  <c r="AF40" i="2"/>
  <c r="AF40" i="3"/>
  <c r="AF41" i="2"/>
  <c r="AF41" i="3"/>
  <c r="AF42" i="2"/>
  <c r="AF42" i="3"/>
  <c r="AF43" i="2"/>
  <c r="AF43" i="3"/>
  <c r="AF44" i="2"/>
  <c r="AF44" i="3"/>
  <c r="AF45" i="2"/>
  <c r="AF45" i="3"/>
  <c r="AF46" i="2"/>
  <c r="AF46" i="3"/>
  <c r="X3" i="2"/>
  <c r="X3" i="3"/>
  <c r="X4" i="2"/>
  <c r="X4" i="3"/>
  <c r="X5" i="2"/>
  <c r="X5" i="3"/>
  <c r="X6" i="2"/>
  <c r="X6" i="3"/>
  <c r="X7" i="2"/>
  <c r="X7" i="3"/>
  <c r="X8" i="2"/>
  <c r="X8" i="3"/>
  <c r="X9" i="2"/>
  <c r="X9" i="3"/>
  <c r="X10" i="2"/>
  <c r="X10" i="3"/>
  <c r="X11" i="2"/>
  <c r="X11" i="3"/>
  <c r="X12" i="2"/>
  <c r="X12" i="3"/>
  <c r="X13" i="2"/>
  <c r="X13" i="3"/>
  <c r="X14" i="2"/>
  <c r="X14" i="3"/>
  <c r="X15" i="2"/>
  <c r="X15" i="3"/>
  <c r="X16" i="2"/>
  <c r="X16" i="3"/>
  <c r="X17" i="2"/>
  <c r="X17" i="3"/>
  <c r="X18" i="2"/>
  <c r="X18" i="3"/>
  <c r="X19" i="2"/>
  <c r="X19" i="3"/>
  <c r="X20" i="2"/>
  <c r="X20" i="3"/>
  <c r="X21" i="2"/>
  <c r="X21" i="3"/>
  <c r="X22" i="2"/>
  <c r="X22" i="3"/>
  <c r="X23" i="2"/>
  <c r="X23" i="3"/>
  <c r="X24" i="2"/>
  <c r="X24" i="3"/>
  <c r="X25" i="2"/>
  <c r="X25" i="3"/>
  <c r="X26" i="2"/>
  <c r="X26" i="3"/>
  <c r="X27" i="2"/>
  <c r="X27" i="3"/>
  <c r="X28" i="2"/>
  <c r="X28" i="3"/>
  <c r="X29" i="2"/>
  <c r="X29" i="3"/>
  <c r="X30" i="2"/>
  <c r="X30" i="3"/>
  <c r="X31" i="2"/>
  <c r="X31" i="3"/>
  <c r="X32" i="2"/>
  <c r="X32" i="3"/>
  <c r="X33" i="2"/>
  <c r="X33" i="3"/>
  <c r="X34" i="2"/>
  <c r="X34" i="3"/>
  <c r="X35" i="2"/>
  <c r="X35" i="3"/>
  <c r="X36" i="2"/>
  <c r="X36" i="3"/>
  <c r="X37" i="2"/>
  <c r="X37" i="3"/>
  <c r="X38" i="2"/>
  <c r="X38" i="3"/>
  <c r="X39" i="2"/>
  <c r="X39" i="3"/>
  <c r="X40" i="2"/>
  <c r="X40" i="3"/>
  <c r="X41" i="2"/>
  <c r="X41" i="3"/>
  <c r="X42" i="2"/>
  <c r="X42" i="3"/>
  <c r="X43" i="2"/>
  <c r="X43" i="3"/>
  <c r="X44" i="2"/>
  <c r="X44" i="3"/>
  <c r="X45" i="2"/>
  <c r="X45" i="3"/>
  <c r="X46" i="2"/>
  <c r="X46" i="3"/>
  <c r="D170" i="2"/>
  <c r="P3" i="2"/>
  <c r="P3" i="3"/>
  <c r="D171" i="2"/>
  <c r="P4" i="2"/>
  <c r="P4" i="3"/>
  <c r="D172" i="2"/>
  <c r="P5" i="2"/>
  <c r="P5" i="3"/>
  <c r="D173" i="2"/>
  <c r="P6" i="2"/>
  <c r="P6" i="3"/>
  <c r="D174" i="2"/>
  <c r="P7" i="2"/>
  <c r="P7" i="3"/>
  <c r="D175" i="2"/>
  <c r="P8" i="2"/>
  <c r="P8" i="3"/>
  <c r="D176" i="2"/>
  <c r="P9" i="2"/>
  <c r="P9" i="3"/>
  <c r="D177" i="2"/>
  <c r="P10" i="2"/>
  <c r="P10" i="3"/>
  <c r="D178" i="2"/>
  <c r="P11" i="2"/>
  <c r="P11" i="3"/>
  <c r="D179" i="2"/>
  <c r="P12" i="2"/>
  <c r="P12" i="3"/>
  <c r="D180" i="2"/>
  <c r="P13" i="2"/>
  <c r="P13" i="3"/>
  <c r="D181" i="2"/>
  <c r="P14" i="2"/>
  <c r="P14" i="3"/>
  <c r="D182" i="2"/>
  <c r="P15" i="2"/>
  <c r="P15" i="3"/>
  <c r="D183" i="2"/>
  <c r="P16" i="2"/>
  <c r="P16" i="3"/>
  <c r="D184" i="2"/>
  <c r="P17" i="2"/>
  <c r="P17" i="3"/>
  <c r="D185" i="2"/>
  <c r="P18" i="2"/>
  <c r="P18" i="3"/>
  <c r="D186" i="2"/>
  <c r="P19" i="2"/>
  <c r="P19" i="3"/>
  <c r="D187" i="2"/>
  <c r="P20" i="2"/>
  <c r="P20" i="3"/>
  <c r="D188" i="2"/>
  <c r="P21" i="2"/>
  <c r="P21" i="3"/>
  <c r="D189" i="2"/>
  <c r="P22" i="2"/>
  <c r="P22" i="3"/>
  <c r="D190" i="2"/>
  <c r="P23" i="2"/>
  <c r="P23" i="3"/>
  <c r="D191" i="2"/>
  <c r="P24" i="2"/>
  <c r="P24" i="3"/>
  <c r="D192" i="2"/>
  <c r="P25" i="2"/>
  <c r="P25" i="3"/>
  <c r="D193" i="2"/>
  <c r="P26" i="2"/>
  <c r="P26" i="3"/>
  <c r="D194" i="2"/>
  <c r="P27" i="2"/>
  <c r="P27" i="3"/>
  <c r="D195" i="2"/>
  <c r="P28" i="2"/>
  <c r="P28" i="3"/>
  <c r="D196" i="2"/>
  <c r="P29" i="2"/>
  <c r="P29" i="3"/>
  <c r="D197" i="2"/>
  <c r="P30" i="2"/>
  <c r="P30" i="3"/>
  <c r="D198" i="2"/>
  <c r="P31" i="2"/>
  <c r="P31" i="3"/>
  <c r="D199" i="2"/>
  <c r="P32" i="2"/>
  <c r="P32" i="3"/>
  <c r="D200" i="2"/>
  <c r="P33" i="2"/>
  <c r="P33" i="3"/>
  <c r="D201" i="2"/>
  <c r="P34" i="2"/>
  <c r="P34" i="3"/>
  <c r="D202" i="2"/>
  <c r="P35" i="2"/>
  <c r="P35" i="3"/>
  <c r="D203" i="2"/>
  <c r="P36" i="2"/>
  <c r="P36" i="3"/>
  <c r="D204" i="2"/>
  <c r="P37" i="2"/>
  <c r="P37" i="3"/>
  <c r="D205" i="2"/>
  <c r="P38" i="2"/>
  <c r="P38" i="3"/>
  <c r="D206" i="2"/>
  <c r="P39" i="2"/>
  <c r="P39" i="3"/>
  <c r="D207" i="2"/>
  <c r="P40" i="2"/>
  <c r="P40" i="3"/>
  <c r="D208" i="2"/>
  <c r="P41" i="2"/>
  <c r="P41" i="3"/>
  <c r="D209" i="2"/>
  <c r="P42" i="2"/>
  <c r="P42" i="3"/>
  <c r="D210" i="2"/>
  <c r="P43" i="2"/>
  <c r="P43" i="3"/>
  <c r="D211" i="2"/>
  <c r="P44" i="2"/>
  <c r="P44" i="3"/>
  <c r="D212" i="2"/>
  <c r="P45" i="2"/>
  <c r="P45" i="3"/>
  <c r="D213" i="2"/>
  <c r="P46" i="2"/>
  <c r="P46" i="3"/>
  <c r="H3" i="2"/>
  <c r="H3" i="3"/>
  <c r="H4" i="2"/>
  <c r="H4" i="3"/>
  <c r="H5" i="2"/>
  <c r="H5" i="3"/>
  <c r="H6" i="2"/>
  <c r="H6" i="3"/>
  <c r="H7" i="2"/>
  <c r="H7" i="3"/>
  <c r="H8" i="2"/>
  <c r="H8" i="3"/>
  <c r="H9" i="2"/>
  <c r="H9" i="3"/>
  <c r="H10" i="2"/>
  <c r="H10" i="3"/>
  <c r="H11" i="2"/>
  <c r="H11" i="3"/>
  <c r="H12" i="2"/>
  <c r="H12" i="3"/>
  <c r="H13" i="2"/>
  <c r="H13" i="3"/>
  <c r="H14" i="2"/>
  <c r="H14" i="3"/>
  <c r="H15" i="2"/>
  <c r="H15" i="3"/>
  <c r="H16" i="2"/>
  <c r="H16" i="3"/>
  <c r="H17" i="2"/>
  <c r="H17" i="3"/>
  <c r="H18" i="2"/>
  <c r="H18" i="3"/>
  <c r="H19" i="2"/>
  <c r="H19" i="3"/>
  <c r="H20" i="2"/>
  <c r="H20" i="3"/>
  <c r="H21" i="2"/>
  <c r="H21" i="3"/>
  <c r="H22" i="2"/>
  <c r="H22" i="3"/>
  <c r="H23" i="2"/>
  <c r="H23" i="3"/>
  <c r="H24" i="2"/>
  <c r="H24" i="3"/>
  <c r="H25" i="2"/>
  <c r="H25" i="3"/>
  <c r="H26" i="2"/>
  <c r="H26" i="3"/>
  <c r="H27" i="2"/>
  <c r="H27" i="3"/>
  <c r="H28" i="2"/>
  <c r="H28" i="3"/>
  <c r="H29" i="2"/>
  <c r="H29" i="3"/>
  <c r="H30" i="2"/>
  <c r="H30" i="3"/>
  <c r="H31" i="2"/>
  <c r="H31" i="3"/>
  <c r="H32" i="2"/>
  <c r="H32" i="3"/>
  <c r="H33" i="2"/>
  <c r="H33" i="3"/>
  <c r="H34" i="2"/>
  <c r="H34" i="3"/>
  <c r="H35" i="2"/>
  <c r="H35" i="3"/>
  <c r="H36" i="2"/>
  <c r="H36" i="3"/>
  <c r="H37" i="2"/>
  <c r="H37" i="3"/>
  <c r="H38" i="2"/>
  <c r="H38" i="3"/>
  <c r="H39" i="2"/>
  <c r="H39" i="3"/>
  <c r="H40" i="2"/>
  <c r="H40" i="3"/>
  <c r="H41" i="2"/>
  <c r="H41" i="3"/>
  <c r="H42" i="2"/>
  <c r="H42" i="3"/>
  <c r="H43" i="2"/>
  <c r="H43" i="3"/>
  <c r="H44" i="2"/>
  <c r="H44" i="3"/>
  <c r="H45" i="2"/>
  <c r="H45" i="3"/>
  <c r="H46" i="2"/>
  <c r="H46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3" i="2"/>
  <c r="L16" i="1"/>
  <c r="L17" i="1"/>
  <c r="L18" i="1"/>
  <c r="L19" i="1"/>
  <c r="L20" i="1"/>
  <c r="L21" i="1"/>
  <c r="L22" i="1"/>
  <c r="L23" i="1"/>
  <c r="L24" i="1"/>
  <c r="L25" i="1"/>
  <c r="L26" i="1"/>
  <c r="T26" i="1"/>
  <c r="AB26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3" i="1"/>
  <c r="G87" i="13"/>
  <c r="G86" i="13"/>
  <c r="G88" i="13"/>
  <c r="G89" i="13"/>
  <c r="F87" i="13"/>
  <c r="F86" i="13"/>
  <c r="F88" i="13"/>
  <c r="F89" i="13"/>
  <c r="E87" i="13"/>
  <c r="E86" i="13"/>
  <c r="E88" i="13"/>
  <c r="E89" i="13"/>
  <c r="D87" i="13"/>
  <c r="D86" i="13"/>
  <c r="D88" i="13"/>
  <c r="D89" i="13"/>
  <c r="C87" i="13"/>
  <c r="C86" i="13"/>
  <c r="C88" i="13"/>
  <c r="C89" i="13"/>
  <c r="C92" i="13"/>
  <c r="C91" i="13"/>
  <c r="G78" i="13"/>
  <c r="G77" i="13"/>
  <c r="G79" i="13"/>
  <c r="G80" i="13"/>
  <c r="F78" i="13"/>
  <c r="F77" i="13"/>
  <c r="F79" i="13"/>
  <c r="F80" i="13"/>
  <c r="E78" i="13"/>
  <c r="E77" i="13"/>
  <c r="E79" i="13"/>
  <c r="E80" i="13"/>
  <c r="D78" i="13"/>
  <c r="D77" i="13"/>
  <c r="D79" i="13"/>
  <c r="D80" i="13"/>
  <c r="C78" i="13"/>
  <c r="C77" i="13"/>
  <c r="C79" i="13"/>
  <c r="C80" i="13"/>
  <c r="C83" i="13"/>
  <c r="C82" i="13"/>
  <c r="G69" i="13"/>
  <c r="G68" i="13"/>
  <c r="G70" i="13"/>
  <c r="G71" i="13"/>
  <c r="F69" i="13"/>
  <c r="F68" i="13"/>
  <c r="F70" i="13"/>
  <c r="F71" i="13"/>
  <c r="E69" i="13"/>
  <c r="E68" i="13"/>
  <c r="E70" i="13"/>
  <c r="E71" i="13"/>
  <c r="D69" i="13"/>
  <c r="D68" i="13"/>
  <c r="D70" i="13"/>
  <c r="D71" i="13"/>
  <c r="C69" i="13"/>
  <c r="C68" i="13"/>
  <c r="C70" i="13"/>
  <c r="C71" i="13"/>
  <c r="C74" i="13"/>
  <c r="C73" i="13"/>
  <c r="G60" i="13"/>
  <c r="G59" i="13"/>
  <c r="G61" i="13"/>
  <c r="G62" i="13"/>
  <c r="F60" i="13"/>
  <c r="F59" i="13"/>
  <c r="F61" i="13"/>
  <c r="F62" i="13"/>
  <c r="E60" i="13"/>
  <c r="E59" i="13"/>
  <c r="E61" i="13"/>
  <c r="E62" i="13"/>
  <c r="D60" i="13"/>
  <c r="D59" i="13"/>
  <c r="D61" i="13"/>
  <c r="D62" i="13"/>
  <c r="C60" i="13"/>
  <c r="C59" i="13"/>
  <c r="C61" i="13"/>
  <c r="C62" i="13"/>
  <c r="C65" i="13"/>
  <c r="C64" i="13"/>
  <c r="C48" i="13"/>
  <c r="C49" i="13"/>
  <c r="D48" i="13"/>
  <c r="D49" i="13"/>
  <c r="E48" i="13"/>
  <c r="E49" i="13"/>
  <c r="F48" i="13"/>
  <c r="F49" i="13"/>
  <c r="G48" i="13"/>
  <c r="G49" i="13"/>
  <c r="C55" i="13"/>
  <c r="C54" i="13"/>
  <c r="C90" i="13"/>
  <c r="D90" i="13"/>
  <c r="E90" i="13"/>
  <c r="F90" i="13"/>
  <c r="G90" i="13"/>
  <c r="C81" i="13"/>
  <c r="D81" i="13"/>
  <c r="E81" i="13"/>
  <c r="F81" i="13"/>
  <c r="G81" i="13"/>
  <c r="C72" i="13"/>
  <c r="D72" i="13"/>
  <c r="E72" i="13"/>
  <c r="F72" i="13"/>
  <c r="G72" i="13"/>
  <c r="C63" i="13"/>
  <c r="D63" i="13"/>
  <c r="E63" i="13"/>
  <c r="F63" i="13"/>
  <c r="G63" i="13"/>
  <c r="C20" i="14"/>
  <c r="C45" i="14"/>
  <c r="C70" i="14"/>
  <c r="C79" i="14"/>
  <c r="C71" i="14"/>
  <c r="C80" i="14"/>
  <c r="N20" i="14"/>
  <c r="N45" i="14"/>
  <c r="N70" i="14"/>
  <c r="N79" i="14"/>
  <c r="N71" i="14"/>
  <c r="N80" i="14"/>
  <c r="Y20" i="14"/>
  <c r="Y45" i="14"/>
  <c r="Y70" i="14"/>
  <c r="Y79" i="14"/>
  <c r="Y71" i="14"/>
  <c r="Y80" i="14"/>
  <c r="AJ20" i="14"/>
  <c r="AP16" i="8"/>
  <c r="AJ45" i="14"/>
  <c r="AN16" i="7"/>
  <c r="AJ70" i="14"/>
  <c r="AJ79" i="14"/>
  <c r="AJ71" i="14"/>
  <c r="AJ80" i="14"/>
  <c r="AV20" i="14"/>
  <c r="AV45" i="14"/>
  <c r="AW16" i="7"/>
  <c r="AV70" i="14"/>
  <c r="AV79" i="14"/>
  <c r="AV71" i="14"/>
  <c r="AV80" i="14"/>
  <c r="C88" i="14"/>
  <c r="C21" i="14"/>
  <c r="C46" i="14"/>
  <c r="C83" i="14"/>
  <c r="N21" i="14"/>
  <c r="N46" i="14"/>
  <c r="N83" i="14"/>
  <c r="Y21" i="14"/>
  <c r="Y46" i="14"/>
  <c r="Y83" i="14"/>
  <c r="AJ21" i="14"/>
  <c r="AJ46" i="14"/>
  <c r="AJ83" i="14"/>
  <c r="AV21" i="14"/>
  <c r="AV46" i="14"/>
  <c r="AV83" i="14"/>
  <c r="C86" i="14"/>
  <c r="C82" i="14"/>
  <c r="N82" i="14"/>
  <c r="Y82" i="14"/>
  <c r="AJ82" i="14"/>
  <c r="AV82" i="14"/>
  <c r="C85" i="14"/>
  <c r="D81" i="14"/>
  <c r="O81" i="14"/>
  <c r="Z81" i="14"/>
  <c r="AK81" i="14"/>
  <c r="AW81" i="14"/>
  <c r="E84" i="14"/>
  <c r="D84" i="14"/>
  <c r="C81" i="14"/>
  <c r="N81" i="14"/>
  <c r="Y81" i="14"/>
  <c r="AJ81" i="14"/>
  <c r="AV81" i="14"/>
  <c r="C84" i="14"/>
  <c r="BB71" i="14"/>
  <c r="BB70" i="14"/>
  <c r="BB72" i="14"/>
  <c r="BA71" i="14"/>
  <c r="BA70" i="14"/>
  <c r="BA72" i="14"/>
  <c r="AW72" i="14"/>
  <c r="AV72" i="14"/>
  <c r="AS71" i="14"/>
  <c r="AS70" i="14"/>
  <c r="AS72" i="14"/>
  <c r="AR71" i="14"/>
  <c r="AR70" i="14"/>
  <c r="AR72" i="14"/>
  <c r="AK72" i="14"/>
  <c r="AJ72" i="14"/>
  <c r="AG71" i="14"/>
  <c r="AG70" i="14"/>
  <c r="AG72" i="14"/>
  <c r="Z72" i="14"/>
  <c r="Y72" i="14"/>
  <c r="V71" i="14"/>
  <c r="V70" i="14"/>
  <c r="V72" i="14"/>
  <c r="U71" i="14"/>
  <c r="U70" i="14"/>
  <c r="U72" i="14"/>
  <c r="T71" i="14"/>
  <c r="T70" i="14"/>
  <c r="T72" i="14"/>
  <c r="O72" i="14"/>
  <c r="N72" i="14"/>
  <c r="K71" i="14"/>
  <c r="K70" i="14"/>
  <c r="K72" i="14"/>
  <c r="J71" i="14"/>
  <c r="J70" i="14"/>
  <c r="J72" i="14"/>
  <c r="I71" i="14"/>
  <c r="I70" i="14"/>
  <c r="I72" i="14"/>
  <c r="H71" i="14"/>
  <c r="H70" i="14"/>
  <c r="H72" i="14"/>
  <c r="G71" i="14"/>
  <c r="G70" i="14"/>
  <c r="G72" i="14"/>
  <c r="D72" i="14"/>
  <c r="C72" i="14"/>
  <c r="C49" i="14"/>
  <c r="AW47" i="14"/>
  <c r="AV47" i="14"/>
  <c r="AK47" i="14"/>
  <c r="AJ47" i="14"/>
  <c r="Z47" i="14"/>
  <c r="Y47" i="14"/>
  <c r="O47" i="14"/>
  <c r="N47" i="14"/>
  <c r="D47" i="14"/>
  <c r="C47" i="14"/>
  <c r="AV57" i="9"/>
  <c r="AW20" i="14"/>
  <c r="AW22" i="14"/>
  <c r="AV22" i="14"/>
  <c r="AK20" i="14"/>
  <c r="AK22" i="14"/>
  <c r="AJ22" i="14"/>
  <c r="Z20" i="14"/>
  <c r="Z22" i="14"/>
  <c r="Y22" i="14"/>
  <c r="O20" i="14"/>
  <c r="O22" i="14"/>
  <c r="N22" i="14"/>
  <c r="D20" i="14"/>
  <c r="D22" i="14"/>
  <c r="C22" i="14"/>
  <c r="K15" i="9"/>
  <c r="T16" i="9"/>
  <c r="AC16" i="9"/>
  <c r="AL16" i="9"/>
  <c r="AU16" i="9"/>
  <c r="G50" i="13"/>
  <c r="F50" i="13"/>
  <c r="E50" i="13"/>
  <c r="D50" i="13"/>
  <c r="K16" i="9"/>
  <c r="C50" i="13"/>
  <c r="G30" i="13"/>
  <c r="F30" i="13"/>
  <c r="E30" i="13"/>
  <c r="D30" i="13"/>
  <c r="C30" i="13"/>
  <c r="H30" i="13"/>
  <c r="G19" i="13"/>
  <c r="F19" i="13"/>
  <c r="E19" i="13"/>
  <c r="D19" i="13"/>
  <c r="C19" i="13"/>
  <c r="H19" i="13"/>
  <c r="G8" i="13"/>
  <c r="F8" i="13"/>
  <c r="E8" i="13"/>
  <c r="D8" i="13"/>
  <c r="C8" i="13"/>
  <c r="H8" i="13"/>
  <c r="AX3" i="7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P46" i="8"/>
  <c r="AZ3" i="9"/>
  <c r="M16" i="7"/>
  <c r="C71" i="10"/>
  <c r="C80" i="10"/>
  <c r="O16" i="8"/>
  <c r="C45" i="10"/>
  <c r="C70" i="10"/>
  <c r="C79" i="10"/>
  <c r="U16" i="7"/>
  <c r="N71" i="10"/>
  <c r="N80" i="10"/>
  <c r="X16" i="8"/>
  <c r="N45" i="10"/>
  <c r="N70" i="10"/>
  <c r="N79" i="10"/>
  <c r="AK16" i="7"/>
  <c r="AJ71" i="10"/>
  <c r="AJ80" i="10"/>
  <c r="AJ45" i="10"/>
  <c r="AJ70" i="10"/>
  <c r="AJ79" i="10"/>
  <c r="AT16" i="7"/>
  <c r="AV71" i="10"/>
  <c r="AV80" i="10"/>
  <c r="AV45" i="10"/>
  <c r="AV70" i="10"/>
  <c r="AV79" i="10"/>
  <c r="Y45" i="10"/>
  <c r="Y70" i="10"/>
  <c r="Y79" i="10"/>
  <c r="AC16" i="7"/>
  <c r="Y71" i="10"/>
  <c r="Y80" i="10"/>
  <c r="K46" i="9"/>
  <c r="U57" i="9"/>
  <c r="O29" i="6"/>
  <c r="O38" i="6"/>
  <c r="AR16" i="3"/>
  <c r="O6" i="6"/>
  <c r="AR16" i="2"/>
  <c r="O17" i="6"/>
  <c r="O28" i="6"/>
  <c r="O37" i="6"/>
  <c r="L29" i="6"/>
  <c r="L38" i="6"/>
  <c r="AJ16" i="3"/>
  <c r="L6" i="6"/>
  <c r="AJ16" i="2"/>
  <c r="L17" i="6"/>
  <c r="L28" i="6"/>
  <c r="L37" i="6"/>
  <c r="I29" i="6"/>
  <c r="I38" i="6"/>
  <c r="AB16" i="3"/>
  <c r="I6" i="6"/>
  <c r="AB16" i="2"/>
  <c r="I17" i="6"/>
  <c r="I28" i="6"/>
  <c r="I37" i="6"/>
  <c r="Q16" i="1"/>
  <c r="F29" i="6"/>
  <c r="F38" i="6"/>
  <c r="T16" i="3"/>
  <c r="F6" i="6"/>
  <c r="F17" i="6"/>
  <c r="F28" i="6"/>
  <c r="F37" i="6"/>
  <c r="L16" i="3"/>
  <c r="C6" i="6"/>
  <c r="L16" i="2"/>
  <c r="C17" i="6"/>
  <c r="M16" i="1"/>
  <c r="C28" i="6"/>
  <c r="C37" i="6"/>
  <c r="C29" i="6"/>
  <c r="C38" i="6"/>
  <c r="C71" i="4"/>
  <c r="C79" i="4"/>
  <c r="C20" i="4"/>
  <c r="C45" i="4"/>
  <c r="C70" i="4"/>
  <c r="C78" i="4"/>
  <c r="C80" i="4"/>
  <c r="J71" i="4"/>
  <c r="J79" i="4"/>
  <c r="J20" i="4"/>
  <c r="J45" i="4"/>
  <c r="J70" i="4"/>
  <c r="J78" i="4"/>
  <c r="J80" i="4"/>
  <c r="Q71" i="4"/>
  <c r="Q79" i="4"/>
  <c r="Q20" i="4"/>
  <c r="Q45" i="4"/>
  <c r="Q70" i="4"/>
  <c r="Q78" i="4"/>
  <c r="Q80" i="4"/>
  <c r="X71" i="4"/>
  <c r="X79" i="4"/>
  <c r="X20" i="4"/>
  <c r="X45" i="4"/>
  <c r="X70" i="4"/>
  <c r="X78" i="4"/>
  <c r="X80" i="4"/>
  <c r="AE71" i="4"/>
  <c r="AE79" i="4"/>
  <c r="AE20" i="4"/>
  <c r="AE45" i="4"/>
  <c r="AE70" i="4"/>
  <c r="AE78" i="4"/>
  <c r="AE80" i="4"/>
  <c r="C81" i="4"/>
  <c r="C90" i="4"/>
  <c r="F87" i="4"/>
  <c r="E87" i="4"/>
  <c r="D87" i="4"/>
  <c r="C87" i="4"/>
  <c r="B87" i="4"/>
  <c r="F86" i="4"/>
  <c r="F85" i="4"/>
  <c r="E86" i="4"/>
  <c r="E85" i="4"/>
  <c r="D86" i="4"/>
  <c r="D85" i="4"/>
  <c r="C86" i="4"/>
  <c r="C85" i="4"/>
  <c r="B86" i="4"/>
  <c r="B85" i="4"/>
  <c r="AE46" i="4"/>
  <c r="X46" i="4"/>
  <c r="Q46" i="4"/>
  <c r="J46" i="4"/>
  <c r="C46" i="4"/>
  <c r="AE21" i="4"/>
  <c r="J21" i="4"/>
  <c r="C21" i="4"/>
  <c r="AV21" i="12"/>
  <c r="AL46" i="9"/>
  <c r="AW20" i="12"/>
  <c r="AW22" i="12"/>
  <c r="AJ21" i="12"/>
  <c r="AC46" i="9"/>
  <c r="AH46" i="9"/>
  <c r="AM57" i="9"/>
  <c r="AK20" i="12"/>
  <c r="AK22" i="12"/>
  <c r="Y21" i="12"/>
  <c r="T46" i="9"/>
  <c r="Y46" i="9"/>
  <c r="AD57" i="9"/>
  <c r="Z20" i="12"/>
  <c r="Z22" i="12"/>
  <c r="P46" i="9"/>
  <c r="O20" i="12"/>
  <c r="N21" i="12"/>
  <c r="O22" i="12"/>
  <c r="C21" i="12"/>
  <c r="K4" i="9"/>
  <c r="L57" i="9"/>
  <c r="D20" i="12"/>
  <c r="D22" i="12"/>
  <c r="AV58" i="9"/>
  <c r="P16" i="9"/>
  <c r="C20" i="12"/>
  <c r="C45" i="12"/>
  <c r="C70" i="12"/>
  <c r="C79" i="12"/>
  <c r="C71" i="12"/>
  <c r="C80" i="12"/>
  <c r="Y16" i="9"/>
  <c r="N20" i="12"/>
  <c r="N45" i="12"/>
  <c r="N70" i="12"/>
  <c r="N79" i="12"/>
  <c r="N71" i="12"/>
  <c r="N80" i="12"/>
  <c r="AH16" i="9"/>
  <c r="Y20" i="12"/>
  <c r="Y45" i="12"/>
  <c r="Y70" i="12"/>
  <c r="Y79" i="12"/>
  <c r="Y71" i="12"/>
  <c r="Y80" i="12"/>
  <c r="AJ20" i="12"/>
  <c r="AJ45" i="12"/>
  <c r="AJ70" i="12"/>
  <c r="AJ79" i="12"/>
  <c r="AJ71" i="12"/>
  <c r="AJ80" i="12"/>
  <c r="AV20" i="12"/>
  <c r="AV45" i="12"/>
  <c r="AV70" i="12"/>
  <c r="AV79" i="12"/>
  <c r="AV71" i="12"/>
  <c r="AV80" i="12"/>
  <c r="C88" i="12"/>
  <c r="K16" i="8"/>
  <c r="C46" i="12"/>
  <c r="C83" i="12"/>
  <c r="T16" i="8"/>
  <c r="N46" i="12"/>
  <c r="N83" i="12"/>
  <c r="AD16" i="8"/>
  <c r="Y46" i="12"/>
  <c r="Y83" i="12"/>
  <c r="AM16" i="8"/>
  <c r="AJ46" i="12"/>
  <c r="AJ83" i="12"/>
  <c r="AV16" i="8"/>
  <c r="AV46" i="12"/>
  <c r="AV83" i="12"/>
  <c r="C86" i="12"/>
  <c r="C82" i="12"/>
  <c r="N82" i="12"/>
  <c r="Y82" i="12"/>
  <c r="AJ82" i="12"/>
  <c r="AV82" i="12"/>
  <c r="C85" i="12"/>
  <c r="D81" i="12"/>
  <c r="O81" i="12"/>
  <c r="Z81" i="12"/>
  <c r="AK81" i="12"/>
  <c r="AW81" i="12"/>
  <c r="E84" i="12"/>
  <c r="D84" i="12"/>
  <c r="C81" i="12"/>
  <c r="N81" i="12"/>
  <c r="Y81" i="12"/>
  <c r="AJ81" i="12"/>
  <c r="AV81" i="12"/>
  <c r="C84" i="12"/>
  <c r="BB71" i="12"/>
  <c r="BB70" i="12"/>
  <c r="BB72" i="12"/>
  <c r="BA71" i="12"/>
  <c r="BA70" i="12"/>
  <c r="BA72" i="12"/>
  <c r="AW72" i="12"/>
  <c r="AV72" i="12"/>
  <c r="AS71" i="12"/>
  <c r="AS70" i="12"/>
  <c r="AS72" i="12"/>
  <c r="AR71" i="12"/>
  <c r="AR70" i="12"/>
  <c r="AR72" i="12"/>
  <c r="AK72" i="12"/>
  <c r="AJ72" i="12"/>
  <c r="AG71" i="12"/>
  <c r="AG70" i="12"/>
  <c r="AG72" i="12"/>
  <c r="Z72" i="12"/>
  <c r="Y72" i="12"/>
  <c r="V71" i="12"/>
  <c r="V70" i="12"/>
  <c r="V72" i="12"/>
  <c r="U71" i="12"/>
  <c r="U70" i="12"/>
  <c r="U72" i="12"/>
  <c r="T71" i="12"/>
  <c r="T70" i="12"/>
  <c r="T72" i="12"/>
  <c r="O72" i="12"/>
  <c r="N72" i="12"/>
  <c r="K71" i="12"/>
  <c r="K70" i="12"/>
  <c r="K72" i="12"/>
  <c r="J71" i="12"/>
  <c r="J70" i="12"/>
  <c r="J72" i="12"/>
  <c r="I71" i="12"/>
  <c r="I70" i="12"/>
  <c r="I72" i="12"/>
  <c r="H71" i="12"/>
  <c r="H70" i="12"/>
  <c r="H72" i="12"/>
  <c r="G71" i="12"/>
  <c r="G70" i="12"/>
  <c r="G72" i="12"/>
  <c r="D72" i="12"/>
  <c r="C72" i="12"/>
  <c r="C49" i="12"/>
  <c r="AW47" i="12"/>
  <c r="AV47" i="12"/>
  <c r="AK47" i="12"/>
  <c r="AJ47" i="12"/>
  <c r="Z47" i="12"/>
  <c r="Y47" i="12"/>
  <c r="O47" i="12"/>
  <c r="N47" i="12"/>
  <c r="D47" i="12"/>
  <c r="C47" i="12"/>
  <c r="AV22" i="12"/>
  <c r="AJ22" i="12"/>
  <c r="Y22" i="12"/>
  <c r="N22" i="12"/>
  <c r="C22" i="12"/>
  <c r="N46" i="11"/>
  <c r="N45" i="11"/>
  <c r="C49" i="11"/>
  <c r="C46" i="11"/>
  <c r="C45" i="11"/>
  <c r="AV21" i="11"/>
  <c r="AV20" i="11"/>
  <c r="AJ21" i="11"/>
  <c r="AQ3" i="9"/>
  <c r="Y21" i="11"/>
  <c r="AH4" i="9"/>
  <c r="AH5" i="9"/>
  <c r="AH6" i="9"/>
  <c r="AH7" i="9"/>
  <c r="AH8" i="9"/>
  <c r="AH9" i="9"/>
  <c r="AH10" i="9"/>
  <c r="AH11" i="9"/>
  <c r="AH12" i="9"/>
  <c r="AH13" i="9"/>
  <c r="AH14" i="9"/>
  <c r="AH15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3" i="9"/>
  <c r="N21" i="11"/>
  <c r="N20" i="11"/>
  <c r="Y4" i="9"/>
  <c r="Y5" i="9"/>
  <c r="Y6" i="9"/>
  <c r="Y7" i="9"/>
  <c r="Y8" i="9"/>
  <c r="Y9" i="9"/>
  <c r="Y10" i="9"/>
  <c r="Y11" i="9"/>
  <c r="Y12" i="9"/>
  <c r="Y13" i="9"/>
  <c r="Y14" i="9"/>
  <c r="Y15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3" i="9"/>
  <c r="AJ20" i="11"/>
  <c r="Y20" i="11"/>
  <c r="C21" i="11"/>
  <c r="C20" i="11"/>
  <c r="P4" i="9"/>
  <c r="P5" i="9"/>
  <c r="P6" i="9"/>
  <c r="P7" i="9"/>
  <c r="P8" i="9"/>
  <c r="P9" i="9"/>
  <c r="P10" i="9"/>
  <c r="P11" i="9"/>
  <c r="P12" i="9"/>
  <c r="P13" i="9"/>
  <c r="P14" i="9"/>
  <c r="P15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3" i="9"/>
  <c r="C70" i="11"/>
  <c r="C79" i="11"/>
  <c r="C71" i="11"/>
  <c r="C80" i="11"/>
  <c r="N70" i="11"/>
  <c r="N79" i="11"/>
  <c r="N71" i="11"/>
  <c r="N80" i="11"/>
  <c r="Y45" i="11"/>
  <c r="Y70" i="11"/>
  <c r="Y79" i="11"/>
  <c r="Y71" i="11"/>
  <c r="Y80" i="11"/>
  <c r="AJ45" i="11"/>
  <c r="AJ70" i="11"/>
  <c r="AJ79" i="11"/>
  <c r="AJ71" i="11"/>
  <c r="AJ80" i="11"/>
  <c r="AV45" i="11"/>
  <c r="AV70" i="11"/>
  <c r="AV79" i="11"/>
  <c r="AV71" i="11"/>
  <c r="AV80" i="11"/>
  <c r="C88" i="11"/>
  <c r="C83" i="11"/>
  <c r="N83" i="11"/>
  <c r="Y46" i="11"/>
  <c r="Y83" i="11"/>
  <c r="AJ46" i="11"/>
  <c r="AJ83" i="11"/>
  <c r="AV46" i="11"/>
  <c r="AV83" i="11"/>
  <c r="C86" i="11"/>
  <c r="C82" i="11"/>
  <c r="N82" i="11"/>
  <c r="Y82" i="11"/>
  <c r="AJ82" i="11"/>
  <c r="AV82" i="11"/>
  <c r="C85" i="11"/>
  <c r="D81" i="11"/>
  <c r="O81" i="11"/>
  <c r="Z81" i="11"/>
  <c r="AK81" i="11"/>
  <c r="AW81" i="11"/>
  <c r="E84" i="11"/>
  <c r="D84" i="11"/>
  <c r="C81" i="11"/>
  <c r="N81" i="11"/>
  <c r="Y81" i="11"/>
  <c r="AJ81" i="11"/>
  <c r="AV81" i="11"/>
  <c r="C84" i="11"/>
  <c r="BB71" i="11"/>
  <c r="BB70" i="11"/>
  <c r="BB72" i="11"/>
  <c r="BA71" i="11"/>
  <c r="BA70" i="11"/>
  <c r="BA72" i="11"/>
  <c r="AW72" i="11"/>
  <c r="AV72" i="11"/>
  <c r="AS71" i="11"/>
  <c r="AS70" i="11"/>
  <c r="AS72" i="11"/>
  <c r="AR71" i="11"/>
  <c r="AR70" i="11"/>
  <c r="AR72" i="11"/>
  <c r="AK72" i="11"/>
  <c r="AJ72" i="11"/>
  <c r="AG71" i="11"/>
  <c r="AG70" i="11"/>
  <c r="AG72" i="11"/>
  <c r="Z72" i="11"/>
  <c r="Y72" i="11"/>
  <c r="V71" i="11"/>
  <c r="V70" i="11"/>
  <c r="V72" i="11"/>
  <c r="U71" i="11"/>
  <c r="U70" i="11"/>
  <c r="U72" i="11"/>
  <c r="T71" i="11"/>
  <c r="T70" i="11"/>
  <c r="T72" i="11"/>
  <c r="O72" i="11"/>
  <c r="N72" i="11"/>
  <c r="K71" i="11"/>
  <c r="K70" i="11"/>
  <c r="K72" i="11"/>
  <c r="J71" i="11"/>
  <c r="J70" i="11"/>
  <c r="J72" i="11"/>
  <c r="I71" i="11"/>
  <c r="I70" i="11"/>
  <c r="I72" i="11"/>
  <c r="H71" i="11"/>
  <c r="H70" i="11"/>
  <c r="H72" i="11"/>
  <c r="G71" i="11"/>
  <c r="G70" i="11"/>
  <c r="G72" i="11"/>
  <c r="D72" i="11"/>
  <c r="C72" i="11"/>
  <c r="AW47" i="11"/>
  <c r="AV47" i="11"/>
  <c r="AK47" i="11"/>
  <c r="AJ47" i="11"/>
  <c r="Z47" i="11"/>
  <c r="Y47" i="11"/>
  <c r="O47" i="11"/>
  <c r="N47" i="11"/>
  <c r="D47" i="11"/>
  <c r="C47" i="11"/>
  <c r="AW22" i="11"/>
  <c r="AV22" i="11"/>
  <c r="AK22" i="11"/>
  <c r="AJ22" i="11"/>
  <c r="Y22" i="11"/>
  <c r="O22" i="11"/>
  <c r="N22" i="11"/>
  <c r="D22" i="11"/>
  <c r="C22" i="11"/>
  <c r="AU6" i="9"/>
  <c r="AU7" i="9"/>
  <c r="AU8" i="9"/>
  <c r="AU9" i="9"/>
  <c r="AU10" i="9"/>
  <c r="AU11" i="9"/>
  <c r="AU12" i="9"/>
  <c r="AU13" i="9"/>
  <c r="AU14" i="9"/>
  <c r="AU15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5" i="9"/>
  <c r="AL4" i="9"/>
  <c r="AL5" i="9"/>
  <c r="AL6" i="9"/>
  <c r="AL7" i="9"/>
  <c r="AL8" i="9"/>
  <c r="AL9" i="9"/>
  <c r="AL10" i="9"/>
  <c r="AL11" i="9"/>
  <c r="AL12" i="9"/>
  <c r="AL13" i="9"/>
  <c r="AL14" i="9"/>
  <c r="AL15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3" i="9"/>
  <c r="T4" i="9"/>
  <c r="T5" i="9"/>
  <c r="T6" i="9"/>
  <c r="T7" i="9"/>
  <c r="T8" i="9"/>
  <c r="T9" i="9"/>
  <c r="T10" i="9"/>
  <c r="T11" i="9"/>
  <c r="T12" i="9"/>
  <c r="T13" i="9"/>
  <c r="T14" i="9"/>
  <c r="T15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3" i="9"/>
  <c r="K5" i="9"/>
  <c r="K6" i="9"/>
  <c r="K7" i="9"/>
  <c r="K8" i="9"/>
  <c r="K9" i="9"/>
  <c r="K10" i="9"/>
  <c r="K11" i="9"/>
  <c r="K12" i="9"/>
  <c r="K13" i="9"/>
  <c r="K14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3" i="9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5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3" i="8"/>
  <c r="AC4" i="8"/>
  <c r="AC5" i="8"/>
  <c r="AC6" i="8"/>
  <c r="AC7" i="8"/>
  <c r="AC8" i="8"/>
  <c r="AC9" i="8"/>
  <c r="AC10" i="8"/>
  <c r="AC11" i="8"/>
  <c r="AC12" i="8"/>
  <c r="AC13" i="8"/>
  <c r="AC14" i="8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T4" i="8"/>
  <c r="T5" i="8"/>
  <c r="T6" i="8"/>
  <c r="T7" i="8"/>
  <c r="T8" i="8"/>
  <c r="T9" i="8"/>
  <c r="T10" i="8"/>
  <c r="T11" i="8"/>
  <c r="T12" i="8"/>
  <c r="T13" i="8"/>
  <c r="T14" i="8"/>
  <c r="T15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AC3" i="8"/>
  <c r="T3" i="8"/>
  <c r="K4" i="8"/>
  <c r="K5" i="8"/>
  <c r="K6" i="8"/>
  <c r="K7" i="8"/>
  <c r="K8" i="8"/>
  <c r="K9" i="8"/>
  <c r="K10" i="8"/>
  <c r="K11" i="8"/>
  <c r="K12" i="8"/>
  <c r="K13" i="8"/>
  <c r="K14" i="8"/>
  <c r="K15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3" i="8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5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M4" i="7"/>
  <c r="M3" i="7"/>
  <c r="L3" i="7"/>
  <c r="D185" i="9"/>
  <c r="L16" i="9"/>
  <c r="C21" i="10"/>
  <c r="O16" i="9"/>
  <c r="C20" i="10"/>
  <c r="L16" i="8"/>
  <c r="C46" i="10"/>
  <c r="C83" i="10"/>
  <c r="D141" i="9"/>
  <c r="U16" i="9"/>
  <c r="N21" i="10"/>
  <c r="X16" i="9"/>
  <c r="N20" i="10"/>
  <c r="U16" i="8"/>
  <c r="N46" i="10"/>
  <c r="N83" i="10"/>
  <c r="D99" i="9"/>
  <c r="AD16" i="9"/>
  <c r="Y21" i="10"/>
  <c r="AG16" i="9"/>
  <c r="Y20" i="10"/>
  <c r="Y46" i="10"/>
  <c r="Y83" i="10"/>
  <c r="D57" i="9"/>
  <c r="AM16" i="9"/>
  <c r="AJ21" i="10"/>
  <c r="AP16" i="9"/>
  <c r="AJ20" i="10"/>
  <c r="AJ46" i="10"/>
  <c r="AJ83" i="10"/>
  <c r="D14" i="9"/>
  <c r="AV16" i="9"/>
  <c r="AV21" i="10"/>
  <c r="AY16" i="9"/>
  <c r="AV20" i="10"/>
  <c r="AV46" i="10"/>
  <c r="AV83" i="10"/>
  <c r="C86" i="10"/>
  <c r="AY6" i="9"/>
  <c r="AY7" i="9"/>
  <c r="AY8" i="9"/>
  <c r="AY9" i="9"/>
  <c r="AY10" i="9"/>
  <c r="AY11" i="9"/>
  <c r="AY12" i="9"/>
  <c r="AY13" i="9"/>
  <c r="AY14" i="9"/>
  <c r="AY15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5" i="9"/>
  <c r="AP4" i="9"/>
  <c r="AP5" i="9"/>
  <c r="AP6" i="9"/>
  <c r="AP7" i="9"/>
  <c r="AP8" i="9"/>
  <c r="AP9" i="9"/>
  <c r="AP10" i="9"/>
  <c r="AP11" i="9"/>
  <c r="AP12" i="9"/>
  <c r="AP13" i="9"/>
  <c r="AP14" i="9"/>
  <c r="AP15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3" i="9"/>
  <c r="X4" i="9"/>
  <c r="X5" i="9"/>
  <c r="X6" i="9"/>
  <c r="X7" i="9"/>
  <c r="X8" i="9"/>
  <c r="X9" i="9"/>
  <c r="X10" i="9"/>
  <c r="X11" i="9"/>
  <c r="X12" i="9"/>
  <c r="X13" i="9"/>
  <c r="X14" i="9"/>
  <c r="X15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3" i="9"/>
  <c r="O4" i="9"/>
  <c r="O5" i="9"/>
  <c r="O6" i="9"/>
  <c r="O7" i="9"/>
  <c r="O8" i="9"/>
  <c r="O9" i="9"/>
  <c r="O10" i="9"/>
  <c r="O11" i="9"/>
  <c r="O12" i="9"/>
  <c r="O13" i="9"/>
  <c r="O14" i="9"/>
  <c r="O15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3" i="9"/>
  <c r="D4" i="9"/>
  <c r="D5" i="9"/>
  <c r="D6" i="9"/>
  <c r="D7" i="9"/>
  <c r="D8" i="9"/>
  <c r="D9" i="9"/>
  <c r="D10" i="9"/>
  <c r="D11" i="9"/>
  <c r="D12" i="9"/>
  <c r="D13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3" i="9"/>
  <c r="AY3" i="8"/>
  <c r="AV6" i="8"/>
  <c r="AV7" i="8"/>
  <c r="AV8" i="8"/>
  <c r="AV9" i="8"/>
  <c r="AV10" i="8"/>
  <c r="AV11" i="8"/>
  <c r="AV12" i="8"/>
  <c r="AV13" i="8"/>
  <c r="AV14" i="8"/>
  <c r="AV15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5" i="8"/>
  <c r="AP4" i="8"/>
  <c r="AP5" i="8"/>
  <c r="AP6" i="8"/>
  <c r="AP7" i="8"/>
  <c r="AP8" i="8"/>
  <c r="AP9" i="8"/>
  <c r="AP10" i="8"/>
  <c r="AP11" i="8"/>
  <c r="AP12" i="8"/>
  <c r="AP13" i="8"/>
  <c r="AP14" i="8"/>
  <c r="AP15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3" i="8"/>
  <c r="AD4" i="8"/>
  <c r="AD5" i="8"/>
  <c r="AD6" i="8"/>
  <c r="AD7" i="8"/>
  <c r="AD8" i="8"/>
  <c r="AD9" i="8"/>
  <c r="AD10" i="8"/>
  <c r="AD11" i="8"/>
  <c r="AD12" i="8"/>
  <c r="AD13" i="8"/>
  <c r="AD14" i="8"/>
  <c r="AD15" i="8"/>
  <c r="AD17" i="8"/>
  <c r="AD18" i="8"/>
  <c r="AD19" i="8"/>
  <c r="AD20" i="8"/>
  <c r="AD21" i="8"/>
  <c r="AD22" i="8"/>
  <c r="AD23" i="8"/>
  <c r="AD24" i="8"/>
  <c r="AD25" i="8"/>
  <c r="AD26" i="8"/>
  <c r="AD27" i="8"/>
  <c r="AD28" i="8"/>
  <c r="AD29" i="8"/>
  <c r="AD30" i="8"/>
  <c r="AD31" i="8"/>
  <c r="AD32" i="8"/>
  <c r="AD33" i="8"/>
  <c r="AD34" i="8"/>
  <c r="AD35" i="8"/>
  <c r="AD36" i="8"/>
  <c r="AD37" i="8"/>
  <c r="AD38" i="8"/>
  <c r="AD39" i="8"/>
  <c r="AD40" i="8"/>
  <c r="AD41" i="8"/>
  <c r="AD42" i="8"/>
  <c r="AD43" i="8"/>
  <c r="AD44" i="8"/>
  <c r="AD45" i="8"/>
  <c r="AD46" i="8"/>
  <c r="AD3" i="8"/>
  <c r="X4" i="8"/>
  <c r="X5" i="8"/>
  <c r="X6" i="8"/>
  <c r="X7" i="8"/>
  <c r="X8" i="8"/>
  <c r="X9" i="8"/>
  <c r="X10" i="8"/>
  <c r="X11" i="8"/>
  <c r="X12" i="8"/>
  <c r="X13" i="8"/>
  <c r="X14" i="8"/>
  <c r="X15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3" i="8"/>
  <c r="U4" i="8"/>
  <c r="U5" i="8"/>
  <c r="U6" i="8"/>
  <c r="U7" i="8"/>
  <c r="U8" i="8"/>
  <c r="U9" i="8"/>
  <c r="U10" i="8"/>
  <c r="U11" i="8"/>
  <c r="U12" i="8"/>
  <c r="U13" i="8"/>
  <c r="U14" i="8"/>
  <c r="U15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3" i="8"/>
  <c r="O4" i="8"/>
  <c r="O5" i="8"/>
  <c r="O6" i="8"/>
  <c r="O7" i="8"/>
  <c r="O8" i="8"/>
  <c r="O9" i="8"/>
  <c r="O10" i="8"/>
  <c r="O11" i="8"/>
  <c r="O12" i="8"/>
  <c r="O13" i="8"/>
  <c r="O14" i="8"/>
  <c r="O15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3" i="8"/>
  <c r="L6" i="8"/>
  <c r="L7" i="8"/>
  <c r="L8" i="8"/>
  <c r="L9" i="8"/>
  <c r="L10" i="8"/>
  <c r="L11" i="8"/>
  <c r="L12" i="8"/>
  <c r="L13" i="8"/>
  <c r="L14" i="8"/>
  <c r="L15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5" i="8"/>
  <c r="L4" i="8"/>
  <c r="L3" i="8"/>
  <c r="C88" i="10"/>
  <c r="C82" i="10"/>
  <c r="N82" i="10"/>
  <c r="Y82" i="10"/>
  <c r="AJ82" i="10"/>
  <c r="AV82" i="10"/>
  <c r="C85" i="10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A58" i="6"/>
  <c r="C58" i="6"/>
  <c r="D58" i="6"/>
  <c r="F58" i="6"/>
  <c r="G58" i="6"/>
  <c r="I58" i="6"/>
  <c r="J58" i="6"/>
  <c r="L58" i="6"/>
  <c r="M58" i="6"/>
  <c r="O58" i="6"/>
  <c r="A59" i="6"/>
  <c r="C59" i="6"/>
  <c r="D59" i="6"/>
  <c r="F59" i="6"/>
  <c r="G59" i="6"/>
  <c r="I59" i="6"/>
  <c r="J59" i="6"/>
  <c r="L59" i="6"/>
  <c r="M59" i="6"/>
  <c r="O59" i="6"/>
  <c r="A60" i="6"/>
  <c r="C39" i="6"/>
  <c r="C60" i="6"/>
  <c r="D60" i="6"/>
  <c r="F39" i="6"/>
  <c r="F60" i="6"/>
  <c r="G60" i="6"/>
  <c r="I39" i="6"/>
  <c r="I60" i="6"/>
  <c r="J60" i="6"/>
  <c r="L39" i="6"/>
  <c r="L60" i="6"/>
  <c r="M60" i="6"/>
  <c r="O39" i="6"/>
  <c r="O60" i="6"/>
  <c r="A61" i="6"/>
  <c r="C40" i="6"/>
  <c r="C61" i="6"/>
  <c r="F40" i="6"/>
  <c r="F61" i="6"/>
  <c r="I40" i="6"/>
  <c r="I61" i="6"/>
  <c r="L40" i="6"/>
  <c r="L61" i="6"/>
  <c r="O40" i="6"/>
  <c r="O61" i="6"/>
  <c r="A62" i="6"/>
  <c r="B62" i="6"/>
  <c r="C41" i="6"/>
  <c r="C62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A66" i="6"/>
  <c r="C45" i="6"/>
  <c r="C66" i="6"/>
  <c r="D66" i="6"/>
  <c r="F45" i="6"/>
  <c r="F66" i="6"/>
  <c r="G66" i="6"/>
  <c r="I45" i="6"/>
  <c r="I66" i="6"/>
  <c r="J66" i="6"/>
  <c r="L45" i="6"/>
  <c r="L66" i="6"/>
  <c r="M66" i="6"/>
  <c r="O45" i="6"/>
  <c r="O66" i="6"/>
  <c r="A67" i="6"/>
  <c r="C46" i="6"/>
  <c r="C67" i="6"/>
  <c r="D67" i="6"/>
  <c r="F46" i="6"/>
  <c r="F67" i="6"/>
  <c r="G67" i="6"/>
  <c r="I46" i="6"/>
  <c r="I67" i="6"/>
  <c r="J67" i="6"/>
  <c r="L46" i="6"/>
  <c r="L67" i="6"/>
  <c r="M67" i="6"/>
  <c r="O46" i="6"/>
  <c r="O67" i="6"/>
  <c r="A68" i="6"/>
  <c r="C47" i="6"/>
  <c r="C68" i="6"/>
  <c r="D68" i="6"/>
  <c r="F47" i="6"/>
  <c r="F68" i="6"/>
  <c r="G68" i="6"/>
  <c r="I47" i="6"/>
  <c r="I68" i="6"/>
  <c r="J68" i="6"/>
  <c r="L47" i="6"/>
  <c r="L68" i="6"/>
  <c r="M68" i="6"/>
  <c r="O47" i="6"/>
  <c r="O68" i="6"/>
  <c r="A69" i="6"/>
  <c r="C48" i="6"/>
  <c r="C69" i="6"/>
  <c r="F48" i="6"/>
  <c r="F69" i="6"/>
  <c r="I48" i="6"/>
  <c r="I69" i="6"/>
  <c r="L48" i="6"/>
  <c r="L69" i="6"/>
  <c r="O48" i="6"/>
  <c r="O69" i="6"/>
  <c r="A70" i="6"/>
  <c r="B70" i="6"/>
  <c r="C49" i="6"/>
  <c r="C70" i="6"/>
  <c r="D80" i="4"/>
  <c r="K80" i="4"/>
  <c r="R80" i="4"/>
  <c r="Y80" i="4"/>
  <c r="AF80" i="4"/>
  <c r="D81" i="4"/>
  <c r="O72" i="10"/>
  <c r="D81" i="10"/>
  <c r="D47" i="10"/>
  <c r="AR70" i="10"/>
  <c r="AS71" i="10"/>
  <c r="AR71" i="10"/>
  <c r="AR72" i="10"/>
  <c r="BB71" i="10"/>
  <c r="BA71" i="10"/>
  <c r="BA70" i="10"/>
  <c r="BA72" i="10"/>
  <c r="BB70" i="10"/>
  <c r="D22" i="10"/>
  <c r="O22" i="10"/>
  <c r="AK22" i="10"/>
  <c r="AW22" i="10"/>
  <c r="AW47" i="10"/>
  <c r="AK47" i="10"/>
  <c r="Z47" i="10"/>
  <c r="O47" i="10"/>
  <c r="T70" i="10"/>
  <c r="U70" i="10"/>
  <c r="AS70" i="10"/>
  <c r="AG70" i="10"/>
  <c r="V70" i="10"/>
  <c r="K70" i="10"/>
  <c r="K71" i="10"/>
  <c r="K72" i="10"/>
  <c r="J71" i="10"/>
  <c r="I71" i="10"/>
  <c r="J70" i="10"/>
  <c r="H71" i="10"/>
  <c r="I70" i="10"/>
  <c r="H70" i="10"/>
  <c r="G71" i="10"/>
  <c r="G70" i="10"/>
  <c r="J72" i="10"/>
  <c r="I72" i="10"/>
  <c r="H72" i="10"/>
  <c r="G72" i="10"/>
  <c r="AV46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5" i="7"/>
  <c r="AT5" i="7"/>
  <c r="AW4" i="7"/>
  <c r="AW5" i="7"/>
  <c r="AW6" i="7"/>
  <c r="AW7" i="7"/>
  <c r="AW8" i="7"/>
  <c r="AW9" i="7"/>
  <c r="AW10" i="7"/>
  <c r="AW11" i="7"/>
  <c r="AW12" i="7"/>
  <c r="AW13" i="7"/>
  <c r="AW14" i="7"/>
  <c r="AW15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3" i="7"/>
  <c r="AT6" i="7"/>
  <c r="AT7" i="7"/>
  <c r="AT8" i="7"/>
  <c r="AT9" i="7"/>
  <c r="AT10" i="7"/>
  <c r="AT11" i="7"/>
  <c r="AT12" i="7"/>
  <c r="AT13" i="7"/>
  <c r="AT14" i="7"/>
  <c r="AT15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3" i="7"/>
  <c r="AK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3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3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M46" i="7"/>
  <c r="M5" i="7"/>
  <c r="M6" i="7"/>
  <c r="M7" i="7"/>
  <c r="M8" i="7"/>
  <c r="M9" i="7"/>
  <c r="M10" i="7"/>
  <c r="M11" i="7"/>
  <c r="M12" i="7"/>
  <c r="M13" i="7"/>
  <c r="M14" i="7"/>
  <c r="M15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C49" i="10"/>
  <c r="BB72" i="10"/>
  <c r="AS72" i="10"/>
  <c r="C72" i="10"/>
  <c r="V71" i="10"/>
  <c r="V72" i="10"/>
  <c r="U71" i="10"/>
  <c r="AW72" i="10"/>
  <c r="Z72" i="10"/>
  <c r="AG71" i="10"/>
  <c r="AG72" i="10"/>
  <c r="AK72" i="10"/>
  <c r="D72" i="10"/>
  <c r="AQ51" i="7"/>
  <c r="AS51" i="8"/>
  <c r="U72" i="10"/>
  <c r="T71" i="10"/>
  <c r="T72" i="10"/>
  <c r="AV5" i="9"/>
  <c r="AV6" i="9"/>
  <c r="AV7" i="9"/>
  <c r="AV8" i="9"/>
  <c r="AV9" i="9"/>
  <c r="AV10" i="9"/>
  <c r="AV11" i="9"/>
  <c r="AV12" i="9"/>
  <c r="AV13" i="9"/>
  <c r="AV14" i="9"/>
  <c r="AV15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M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Y72" i="10"/>
  <c r="AV72" i="10"/>
  <c r="N72" i="10"/>
  <c r="N47" i="10"/>
  <c r="AV47" i="10"/>
  <c r="AJ47" i="10"/>
  <c r="Y47" i="10"/>
  <c r="C47" i="10"/>
  <c r="AS51" i="9"/>
  <c r="AW81" i="10"/>
  <c r="AJ22" i="10"/>
  <c r="Y22" i="10"/>
  <c r="O81" i="10"/>
  <c r="C22" i="10"/>
  <c r="N22" i="10"/>
  <c r="AV22" i="10"/>
  <c r="N81" i="10"/>
  <c r="AV81" i="10"/>
  <c r="AJ72" i="10"/>
  <c r="O18" i="6"/>
  <c r="L18" i="6"/>
  <c r="I18" i="6"/>
  <c r="F18" i="6"/>
  <c r="C18" i="6"/>
  <c r="O7" i="6"/>
  <c r="L7" i="6"/>
  <c r="I7" i="6"/>
  <c r="F7" i="6"/>
  <c r="C7" i="6"/>
  <c r="AJ81" i="10"/>
  <c r="AK81" i="10"/>
  <c r="Y81" i="10"/>
  <c r="Z81" i="10"/>
  <c r="C81" i="10"/>
  <c r="C8" i="6"/>
  <c r="F19" i="6"/>
  <c r="O8" i="6"/>
  <c r="F8" i="6"/>
  <c r="I19" i="6"/>
  <c r="I8" i="6"/>
  <c r="L8" i="6"/>
  <c r="L19" i="6"/>
  <c r="C30" i="6"/>
  <c r="O30" i="6"/>
  <c r="C19" i="6"/>
  <c r="O19" i="6"/>
  <c r="F30" i="6"/>
  <c r="I30" i="6"/>
  <c r="L30" i="6"/>
  <c r="C72" i="4"/>
  <c r="J72" i="4"/>
  <c r="Q72" i="4"/>
  <c r="X72" i="4"/>
  <c r="AE72" i="4"/>
  <c r="C47" i="4"/>
  <c r="J47" i="4"/>
  <c r="Q47" i="4"/>
  <c r="X47" i="4"/>
  <c r="AE47" i="4"/>
  <c r="C22" i="4"/>
  <c r="J22" i="4"/>
  <c r="Q21" i="4"/>
  <c r="Q22" i="4"/>
  <c r="X21" i="4"/>
  <c r="X22" i="4"/>
  <c r="AE22" i="4"/>
  <c r="E84" i="10"/>
  <c r="D84" i="10"/>
  <c r="C84" i="10"/>
  <c r="U26" i="1"/>
  <c r="AR54" i="3"/>
  <c r="AO53" i="3"/>
  <c r="AO54" i="3"/>
  <c r="AR53" i="3"/>
  <c r="AP53" i="3"/>
  <c r="AP54" i="3"/>
  <c r="AL51" i="3"/>
  <c r="AR46" i="3"/>
  <c r="AJ46" i="3"/>
  <c r="AB46" i="3"/>
  <c r="T46" i="3"/>
  <c r="L46" i="3"/>
  <c r="AR45" i="3"/>
  <c r="AJ45" i="3"/>
  <c r="AB45" i="3"/>
  <c r="T45" i="3"/>
  <c r="L45" i="3"/>
  <c r="AR44" i="3"/>
  <c r="AJ44" i="3"/>
  <c r="AB44" i="3"/>
  <c r="T44" i="3"/>
  <c r="L44" i="3"/>
  <c r="AR43" i="3"/>
  <c r="AJ43" i="3"/>
  <c r="AB43" i="3"/>
  <c r="T43" i="3"/>
  <c r="L43" i="3"/>
  <c r="AR42" i="3"/>
  <c r="AJ42" i="3"/>
  <c r="AB42" i="3"/>
  <c r="T42" i="3"/>
  <c r="L42" i="3"/>
  <c r="AR41" i="3"/>
  <c r="AJ41" i="3"/>
  <c r="AB41" i="3"/>
  <c r="T41" i="3"/>
  <c r="L41" i="3"/>
  <c r="AR40" i="3"/>
  <c r="AJ40" i="3"/>
  <c r="AB40" i="3"/>
  <c r="T40" i="3"/>
  <c r="L40" i="3"/>
  <c r="AR39" i="3"/>
  <c r="AJ39" i="3"/>
  <c r="AB39" i="3"/>
  <c r="T39" i="3"/>
  <c r="L39" i="3"/>
  <c r="AR38" i="3"/>
  <c r="AJ38" i="3"/>
  <c r="AB38" i="3"/>
  <c r="T38" i="3"/>
  <c r="L38" i="3"/>
  <c r="AR37" i="3"/>
  <c r="AJ37" i="3"/>
  <c r="AB37" i="3"/>
  <c r="T37" i="3"/>
  <c r="L37" i="3"/>
  <c r="AR36" i="3"/>
  <c r="AJ36" i="3"/>
  <c r="AB36" i="3"/>
  <c r="T36" i="3"/>
  <c r="L36" i="3"/>
  <c r="AR35" i="3"/>
  <c r="AJ35" i="3"/>
  <c r="AB35" i="3"/>
  <c r="T35" i="3"/>
  <c r="L35" i="3"/>
  <c r="AR34" i="3"/>
  <c r="AJ34" i="3"/>
  <c r="AB34" i="3"/>
  <c r="T34" i="3"/>
  <c r="L34" i="3"/>
  <c r="AR33" i="3"/>
  <c r="AJ33" i="3"/>
  <c r="AB33" i="3"/>
  <c r="T33" i="3"/>
  <c r="L33" i="3"/>
  <c r="AR32" i="3"/>
  <c r="AJ32" i="3"/>
  <c r="AB32" i="3"/>
  <c r="T32" i="3"/>
  <c r="L32" i="3"/>
  <c r="AR31" i="3"/>
  <c r="AJ31" i="3"/>
  <c r="AB31" i="3"/>
  <c r="T31" i="3"/>
  <c r="L31" i="3"/>
  <c r="AR30" i="3"/>
  <c r="AJ30" i="3"/>
  <c r="AB30" i="3"/>
  <c r="T30" i="3"/>
  <c r="L30" i="3"/>
  <c r="AR29" i="3"/>
  <c r="AJ29" i="3"/>
  <c r="AB29" i="3"/>
  <c r="T29" i="3"/>
  <c r="L29" i="3"/>
  <c r="AR28" i="3"/>
  <c r="AJ28" i="3"/>
  <c r="AB28" i="3"/>
  <c r="T28" i="3"/>
  <c r="L28" i="3"/>
  <c r="AR27" i="3"/>
  <c r="AJ27" i="3"/>
  <c r="AB27" i="3"/>
  <c r="T27" i="3"/>
  <c r="L27" i="3"/>
  <c r="AR26" i="3"/>
  <c r="AJ26" i="3"/>
  <c r="AB26" i="3"/>
  <c r="T26" i="3"/>
  <c r="L26" i="3"/>
  <c r="AR25" i="3"/>
  <c r="AJ25" i="3"/>
  <c r="AB25" i="3"/>
  <c r="T25" i="3"/>
  <c r="L25" i="3"/>
  <c r="AR24" i="3"/>
  <c r="AJ24" i="3"/>
  <c r="AB24" i="3"/>
  <c r="T24" i="3"/>
  <c r="L24" i="3"/>
  <c r="AR23" i="3"/>
  <c r="AJ23" i="3"/>
  <c r="AB23" i="3"/>
  <c r="T23" i="3"/>
  <c r="L23" i="3"/>
  <c r="AR22" i="3"/>
  <c r="AJ22" i="3"/>
  <c r="AB22" i="3"/>
  <c r="T22" i="3"/>
  <c r="L22" i="3"/>
  <c r="AR21" i="3"/>
  <c r="AJ21" i="3"/>
  <c r="AB21" i="3"/>
  <c r="T21" i="3"/>
  <c r="L21" i="3"/>
  <c r="AR20" i="3"/>
  <c r="AJ20" i="3"/>
  <c r="AB20" i="3"/>
  <c r="T20" i="3"/>
  <c r="L20" i="3"/>
  <c r="AR19" i="3"/>
  <c r="AJ19" i="3"/>
  <c r="AB19" i="3"/>
  <c r="T19" i="3"/>
  <c r="L19" i="3"/>
  <c r="AR18" i="3"/>
  <c r="AJ18" i="3"/>
  <c r="AB18" i="3"/>
  <c r="T18" i="3"/>
  <c r="L18" i="3"/>
  <c r="AR17" i="3"/>
  <c r="AJ17" i="3"/>
  <c r="AB17" i="3"/>
  <c r="T17" i="3"/>
  <c r="L17" i="3"/>
  <c r="AR15" i="3"/>
  <c r="AJ15" i="3"/>
  <c r="AB15" i="3"/>
  <c r="T15" i="3"/>
  <c r="L15" i="3"/>
  <c r="AR14" i="3"/>
  <c r="AJ14" i="3"/>
  <c r="AB14" i="3"/>
  <c r="T14" i="3"/>
  <c r="L14" i="3"/>
  <c r="AR13" i="3"/>
  <c r="AJ13" i="3"/>
  <c r="AB13" i="3"/>
  <c r="T13" i="3"/>
  <c r="L13" i="3"/>
  <c r="AR12" i="3"/>
  <c r="AJ12" i="3"/>
  <c r="AB12" i="3"/>
  <c r="T12" i="3"/>
  <c r="L12" i="3"/>
  <c r="AR11" i="3"/>
  <c r="AJ11" i="3"/>
  <c r="AB11" i="3"/>
  <c r="T11" i="3"/>
  <c r="L11" i="3"/>
  <c r="AR10" i="3"/>
  <c r="AJ10" i="3"/>
  <c r="AB10" i="3"/>
  <c r="T10" i="3"/>
  <c r="L10" i="3"/>
  <c r="AR9" i="3"/>
  <c r="AJ9" i="3"/>
  <c r="AB9" i="3"/>
  <c r="T9" i="3"/>
  <c r="L9" i="3"/>
  <c r="AR8" i="3"/>
  <c r="AJ8" i="3"/>
  <c r="AB8" i="3"/>
  <c r="T8" i="3"/>
  <c r="L8" i="3"/>
  <c r="AR7" i="3"/>
  <c r="AJ7" i="3"/>
  <c r="AB7" i="3"/>
  <c r="T7" i="3"/>
  <c r="L7" i="3"/>
  <c r="AR6" i="3"/>
  <c r="AJ6" i="3"/>
  <c r="AB6" i="3"/>
  <c r="T6" i="3"/>
  <c r="L6" i="3"/>
  <c r="AR5" i="3"/>
  <c r="AJ5" i="3"/>
  <c r="AB5" i="3"/>
  <c r="T5" i="3"/>
  <c r="L5" i="3"/>
  <c r="AJ4" i="3"/>
  <c r="AB4" i="3"/>
  <c r="T4" i="3"/>
  <c r="L4" i="3"/>
  <c r="AJ3" i="3"/>
  <c r="AB3" i="3"/>
  <c r="T3" i="3"/>
  <c r="L3" i="3"/>
  <c r="H55" i="2"/>
  <c r="J54" i="2"/>
  <c r="H54" i="2"/>
  <c r="L53" i="2"/>
  <c r="H53" i="2"/>
  <c r="AR36" i="2"/>
  <c r="AJ36" i="2"/>
  <c r="AB36" i="2"/>
  <c r="T36" i="2"/>
  <c r="L36" i="2"/>
  <c r="AR35" i="2"/>
  <c r="AJ35" i="2"/>
  <c r="AB35" i="2"/>
  <c r="T35" i="2"/>
  <c r="L35" i="2"/>
  <c r="AR34" i="2"/>
  <c r="AJ34" i="2"/>
  <c r="AB34" i="2"/>
  <c r="T34" i="2"/>
  <c r="L34" i="2"/>
  <c r="AR33" i="2"/>
  <c r="AJ33" i="2"/>
  <c r="AB33" i="2"/>
  <c r="T33" i="2"/>
  <c r="L33" i="2"/>
  <c r="AR32" i="2"/>
  <c r="AJ32" i="2"/>
  <c r="AB32" i="2"/>
  <c r="T32" i="2"/>
  <c r="L32" i="2"/>
  <c r="AR31" i="2"/>
  <c r="AJ31" i="2"/>
  <c r="AB31" i="2"/>
  <c r="T31" i="2"/>
  <c r="L31" i="2"/>
  <c r="AR30" i="2"/>
  <c r="AJ30" i="2"/>
  <c r="AB30" i="2"/>
  <c r="T30" i="2"/>
  <c r="L30" i="2"/>
  <c r="AR29" i="2"/>
  <c r="AJ29" i="2"/>
  <c r="AB29" i="2"/>
  <c r="T29" i="2"/>
  <c r="L29" i="2"/>
  <c r="AR28" i="2"/>
  <c r="AJ28" i="2"/>
  <c r="AB28" i="2"/>
  <c r="T28" i="2"/>
  <c r="L28" i="2"/>
  <c r="AR27" i="2"/>
  <c r="AJ27" i="2"/>
  <c r="AB27" i="2"/>
  <c r="T27" i="2"/>
  <c r="L27" i="2"/>
  <c r="AR26" i="2"/>
  <c r="AJ26" i="2"/>
  <c r="AB26" i="2"/>
  <c r="T26" i="2"/>
  <c r="L26" i="2"/>
  <c r="AR25" i="2"/>
  <c r="AJ25" i="2"/>
  <c r="AB25" i="2"/>
  <c r="T25" i="2"/>
  <c r="L25" i="2"/>
  <c r="AR24" i="2"/>
  <c r="AJ24" i="2"/>
  <c r="AB24" i="2"/>
  <c r="T24" i="2"/>
  <c r="L24" i="2"/>
  <c r="AR23" i="2"/>
  <c r="AJ23" i="2"/>
  <c r="AB23" i="2"/>
  <c r="T23" i="2"/>
  <c r="L23" i="2"/>
  <c r="AR22" i="2"/>
  <c r="AJ22" i="2"/>
  <c r="AB22" i="2"/>
  <c r="T22" i="2"/>
  <c r="L22" i="2"/>
  <c r="AR21" i="2"/>
  <c r="AJ21" i="2"/>
  <c r="AB21" i="2"/>
  <c r="T21" i="2"/>
  <c r="L21" i="2"/>
  <c r="AR20" i="2"/>
  <c r="AJ20" i="2"/>
  <c r="AB20" i="2"/>
  <c r="T20" i="2"/>
  <c r="L20" i="2"/>
  <c r="AR19" i="2"/>
  <c r="AJ19" i="2"/>
  <c r="AB19" i="2"/>
  <c r="L19" i="2"/>
  <c r="AR18" i="2"/>
  <c r="AJ18" i="2"/>
  <c r="AB18" i="2"/>
  <c r="L18" i="2"/>
  <c r="AR17" i="2"/>
  <c r="AJ17" i="2"/>
  <c r="AB17" i="2"/>
  <c r="L17" i="2"/>
  <c r="AJ15" i="2"/>
  <c r="AB15" i="2"/>
  <c r="AJ14" i="2"/>
  <c r="AB14" i="2"/>
  <c r="AJ13" i="2"/>
  <c r="AB13" i="2"/>
  <c r="AJ12" i="2"/>
  <c r="AB12" i="2"/>
  <c r="AJ11" i="2"/>
  <c r="AB11" i="2"/>
  <c r="AJ10" i="2"/>
  <c r="AB10" i="2"/>
  <c r="AJ9" i="2"/>
  <c r="AB9" i="2"/>
  <c r="AJ8" i="2"/>
  <c r="AB8" i="2"/>
  <c r="AJ7" i="2"/>
  <c r="AB7" i="2"/>
  <c r="AJ6" i="2"/>
  <c r="AB6" i="2"/>
  <c r="AJ5" i="2"/>
  <c r="AB5" i="2"/>
  <c r="AJ4" i="2"/>
  <c r="AB4" i="2"/>
  <c r="AJ3" i="2"/>
  <c r="AB3" i="2"/>
  <c r="I55" i="1"/>
  <c r="K54" i="1"/>
  <c r="I54" i="1"/>
  <c r="M53" i="1"/>
  <c r="I53" i="1"/>
  <c r="Q46" i="1"/>
  <c r="Q45" i="1"/>
  <c r="Q44" i="1"/>
  <c r="Q43" i="1"/>
  <c r="Q42" i="1"/>
  <c r="Q41" i="1"/>
  <c r="Q40" i="1"/>
  <c r="Q39" i="1"/>
  <c r="Q38" i="1"/>
  <c r="Q37" i="1"/>
  <c r="Q36" i="1"/>
  <c r="M36" i="1"/>
  <c r="Q35" i="1"/>
  <c r="M35" i="1"/>
  <c r="Q34" i="1"/>
  <c r="M34" i="1"/>
  <c r="Q33" i="1"/>
  <c r="M33" i="1"/>
  <c r="Q32" i="1"/>
  <c r="M32" i="1"/>
  <c r="Q31" i="1"/>
  <c r="M31" i="1"/>
  <c r="Q30" i="1"/>
  <c r="M30" i="1"/>
  <c r="Q29" i="1"/>
  <c r="M29" i="1"/>
  <c r="Q28" i="1"/>
  <c r="M28" i="1"/>
  <c r="Q27" i="1"/>
  <c r="M27" i="1"/>
  <c r="AS26" i="1"/>
  <c r="AK26" i="1"/>
  <c r="AC26" i="1"/>
  <c r="Q26" i="1"/>
  <c r="M26" i="1"/>
  <c r="Q25" i="1"/>
  <c r="M25" i="1"/>
  <c r="Q24" i="1"/>
  <c r="M24" i="1"/>
  <c r="Q23" i="1"/>
  <c r="M23" i="1"/>
  <c r="Q22" i="1"/>
  <c r="M22" i="1"/>
  <c r="Q21" i="1"/>
  <c r="M21" i="1"/>
  <c r="Q20" i="1"/>
  <c r="M20" i="1"/>
  <c r="Q19" i="1"/>
  <c r="M19" i="1"/>
  <c r="Q18" i="1"/>
  <c r="M18" i="1"/>
  <c r="Q17" i="1"/>
  <c r="M17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C46" i="17"/>
  <c r="C45" i="17"/>
  <c r="C44" i="17"/>
  <c r="C43" i="17"/>
  <c r="C42" i="17"/>
  <c r="C41" i="17"/>
  <c r="C40" i="17"/>
  <c r="C39" i="17"/>
  <c r="C38" i="17"/>
  <c r="C37" i="17"/>
</calcChain>
</file>

<file path=xl/comments1.xml><?xml version="1.0" encoding="utf-8"?>
<comments xmlns="http://schemas.openxmlformats.org/spreadsheetml/2006/main">
  <authors>
    <author>PW</author>
  </authors>
  <commentList>
    <comment ref="D2" authorId="0">
      <text>
        <r>
          <rPr>
            <b/>
            <sz val="10"/>
            <color indexed="81"/>
            <rFont val="Calibri"/>
          </rPr>
          <t xml:space="preserve">PW:09/01/2017 Multiply by 100 for graphical purposes. Normalising can't be done as it invalidats Eureqa formula. </t>
        </r>
        <r>
          <rPr>
            <sz val="10"/>
            <color indexed="81"/>
            <rFont val="Calibri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PW</author>
  </authors>
  <commentList>
    <comment ref="E33" authorId="0">
      <text>
        <r>
          <rPr>
            <b/>
            <sz val="10"/>
            <color indexed="81"/>
            <rFont val="Calibri"/>
          </rPr>
          <t xml:space="preserve">PW:21/01/2017 **Why the extra lag in Alpha? Donn't think I knew abut this. See Fig 5.12 thesis for same. ???
</t>
        </r>
        <r>
          <rPr>
            <sz val="10"/>
            <color indexed="81"/>
            <rFont val="Calibri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PW</author>
  </authors>
  <commentList>
    <comment ref="D33" authorId="0">
      <text>
        <r>
          <rPr>
            <b/>
            <sz val="10"/>
            <color indexed="81"/>
            <rFont val="Calibri"/>
          </rPr>
          <t xml:space="preserve">PW:21/01/2017 **Why the extra lag in Alpha? Donn't think I knew abut this. See Fig 5.12 thesis for same. ???
</t>
        </r>
        <r>
          <rPr>
            <sz val="10"/>
            <color indexed="81"/>
            <rFont val="Calibri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<sst xmlns="http://schemas.openxmlformats.org/spreadsheetml/2006/main" count="4947" uniqueCount="1218">
  <si>
    <t xml:space="preserve">Data extracted from MT4 </t>
  </si>
  <si>
    <t>Monday Data</t>
  </si>
  <si>
    <t>Eureqa Monday Data</t>
  </si>
  <si>
    <t>Tuesday Data</t>
  </si>
  <si>
    <t>Eureqa Tuesday Data ??</t>
  </si>
  <si>
    <t>Wednesday Data</t>
  </si>
  <si>
    <t>Eureqa Wednesday Data</t>
  </si>
  <si>
    <t>Thursday Data</t>
  </si>
  <si>
    <t>Eureqa Thursday Data</t>
  </si>
  <si>
    <t>Friday Data</t>
  </si>
  <si>
    <t>Eureqa Friday Data</t>
  </si>
  <si>
    <t>Date</t>
  </si>
  <si>
    <t>Time</t>
  </si>
  <si>
    <t>DayOfWeek</t>
  </si>
  <si>
    <t>Alpha</t>
  </si>
  <si>
    <t>Index</t>
  </si>
  <si>
    <t xml:space="preserve">Time </t>
  </si>
  <si>
    <t>2013.10.21</t>
  </si>
  <si>
    <t>NA</t>
  </si>
  <si>
    <t>2013.10.18</t>
  </si>
  <si>
    <t xml:space="preserve">Eureqa formula: </t>
  </si>
  <si>
    <t xml:space="preserve">y = -882*sin(-99)/(-2433267) + (966*sin(-99)/(-2433267))*t + (-21*sin(-99)/(-2433267))*sin(-99*t) + (-441*sin(-99)/(-2433267))*sin(5 + sin(-99)^2*t) + (-21*sin(-99)/(-2433267))*t*sin(5 + sin(-99)^2*t)"
</t>
  </si>
  <si>
    <t xml:space="preserve">y = (sin(-5)/1441)*sin(8414*t) + (1/8018)*t*cos((1/8018)*t) + cos(1438*t)*sin(sin(-5)*t)/(7 + 1205*t)
</t>
  </si>
  <si>
    <t xml:space="preserve">y = (-1/1157)/t + (133 + 3417*t - 266*cos(5 - t))/(464225*sin(cos(464225) + t + 45*cos(t)) - 8301853)
</t>
  </si>
  <si>
    <t xml:space="preserve">y = sin((13/57)*t)*sin(2/57 + (13/57)*t)/(267*sin((13/57)*t) + (-169/3249)*t^2*sin(6500/57 + (70/57)*t) - 13*sin(6500/57 + (70/57)*t))
</t>
  </si>
  <si>
    <t>2013.10.17</t>
  </si>
  <si>
    <t>2013.10.16</t>
  </si>
  <si>
    <t>2013.10.15</t>
  </si>
  <si>
    <t>2013.10.14</t>
  </si>
  <si>
    <t xml:space="preserve">y = 0.0020201832600003 - 0.000218108079089791*t - 0.000922202291329357*cos(6.15207952171637 - 0.341261730241631*t)
</t>
  </si>
  <si>
    <t xml:space="preserve">y = -0.000632290394390048*sin(0.570891006426749 + 12943.5933012134*t) - 0.000135563517508869*t*sin(0.341920479605186 + 26923.1462805313*t)
</t>
  </si>
  <si>
    <t xml:space="preserve">y = sin(12*t)/(1982*t - 378) + (6 + t + t*sin(144*t))/(21091 + 12*t^2*sin(144*t)*sin(5*t) - t*sin(144*t)*sin(5*t) - 220*t*sin(5*t))
</t>
  </si>
  <si>
    <t xml:space="preserve">y = (27*t + t^3 - 12*t*cos((13/15)*t))/(t^4 - 115931*t - 115931*sin(sin(1507103/15)*t + sin((13/15)*t^2)))
</t>
  </si>
  <si>
    <t xml:space="preserve">y = (1/12)*cos(cos(-72201/380 + sin(3/16)*t))^2/(37 + 3*cos(37*t) - t*cos(cos(-72201/380 + sin(3/16)*t)))
</t>
  </si>
  <si>
    <t xml:space="preserve">y = 0.00316952659314565*sin(-37.5781211237436*t) - 0.00182617172002467
</t>
  </si>
  <si>
    <t>y= 0.00178881416085258 + 1.27114697684842E-06*t^2 + 0.000205469905145198*SIN(13.4041838798084*t + 1.44000678880361E-06*t^4) - 0.000128599950639095*t - 0.000815144125282658*SIN(0.374729306460954 - 0.426868058109339*t)</t>
  </si>
  <si>
    <t>y = 0.00085985101272285 + 1.7197008935985e-7*t^3 + 4.14980948630275e-5*t*cos(0.511173746272033 + 0.000341362131548616*t^3) - 0.000107920593074906*sin(t) - 4.52317918163531e-6*t^2 - 0.00164756949043625*cos(0.511173746272033 + 0.000341362131548616*t^3)</t>
  </si>
  <si>
    <t xml:space="preserve">y = 0.00274877801158109 + 3.99070502109818e-5*t^2 + 8.34239249600514e-9*t^4 + 1.48872383536297e-12*t^5 - 0.000574665000789226*t - 1.19912922081889e-6*t^3
</t>
  </si>
  <si>
    <t xml:space="preserve">y = 0.000107426613348732*t - 0.000392816369387796 - 0.00130485802642043*cos(1.03337610227046 + 87.5674684446597*t)
</t>
  </si>
  <si>
    <t>y</t>
  </si>
  <si>
    <t>deg</t>
  </si>
  <si>
    <t>rad</t>
  </si>
  <si>
    <t>30 point prediction</t>
  </si>
  <si>
    <t>Monday Graphs</t>
  </si>
  <si>
    <t>Tuesday</t>
  </si>
  <si>
    <t>Wednesday</t>
  </si>
  <si>
    <t>Thursday</t>
  </si>
  <si>
    <t>Friday</t>
  </si>
  <si>
    <t>03:00 - 18:00</t>
  </si>
  <si>
    <t>Actual &amp; Eureqa</t>
  </si>
  <si>
    <t>Predicted value</t>
  </si>
  <si>
    <t>Actual Value</t>
  </si>
  <si>
    <t>Prediction out by:</t>
  </si>
  <si>
    <r>
      <t>Eureqa R</t>
    </r>
    <r>
      <rPr>
        <vertAlign val="superscript"/>
        <sz val="11"/>
        <color theme="1"/>
        <rFont val="Calibri"/>
        <family val="2"/>
        <scheme val="minor"/>
      </rPr>
      <t>2</t>
    </r>
  </si>
  <si>
    <t>Fit</t>
  </si>
  <si>
    <t>Comment</t>
  </si>
  <si>
    <t>Best fit (0.14) gives 27% error</t>
  </si>
  <si>
    <t xml:space="preserve">Best fit (0.053, as above) gives -300% error. </t>
  </si>
  <si>
    <t>Error incorrect analyse again</t>
  </si>
  <si>
    <t>best fit = good prediciton</t>
  </si>
  <si>
    <t>20 point prediction</t>
  </si>
  <si>
    <t>08:30-18:00</t>
  </si>
  <si>
    <t>03:00 - 08:00</t>
  </si>
  <si>
    <t xml:space="preserve">Fit </t>
  </si>
  <si>
    <t>Fit selected to capture prediod</t>
  </si>
  <si>
    <t>Prefer eq with sint at end</t>
  </si>
  <si>
    <t>Eureqa changed to remove const building block</t>
  </si>
  <si>
    <t>10 point prediction</t>
  </si>
  <si>
    <t>More time needed. Poor fit</t>
  </si>
  <si>
    <t>Option of 0.2 fit predits better</t>
  </si>
  <si>
    <t>Excellent fit</t>
  </si>
  <si>
    <t>Again great fit</t>
  </si>
  <si>
    <t>Average predition</t>
  </si>
  <si>
    <t xml:space="preserve">y = sin(2)/3031 + (sin(-5)/3016)*t*sin(6*t) + (sin(2)/6106)*sin(sin(3016) + t)*sin(2*t + t*sin(sin(3016) + t))
</t>
  </si>
  <si>
    <t>R1</t>
  </si>
  <si>
    <t>R0</t>
  </si>
  <si>
    <t xml:space="preserve">Reason </t>
  </si>
  <si>
    <t>If() case added for analyses of prediction errors</t>
  </si>
  <si>
    <t>Area</t>
  </si>
  <si>
    <t>Average over week:</t>
  </si>
  <si>
    <t>R2</t>
  </si>
  <si>
    <t xml:space="preserve">Table tab added to generate a table of results for Report 1 </t>
  </si>
  <si>
    <t>Monday</t>
  </si>
  <si>
    <t>R3</t>
  </si>
  <si>
    <t>Tab added to generate new week of results.  Table tab hidden.</t>
  </si>
  <si>
    <t xml:space="preserve">R3_10, R3_20, R3_30 points analysis tabs added. </t>
  </si>
  <si>
    <t>Table tab. Copied from Graphs tab.</t>
  </si>
  <si>
    <t>Graphs tab only. Changed prediciton error for 10,20,30 and summary.</t>
  </si>
  <si>
    <t>Low Dev.</t>
  </si>
  <si>
    <t>Upper Dev.</t>
  </si>
  <si>
    <t>Stoch. Vol.</t>
  </si>
  <si>
    <t>Day of Week</t>
  </si>
  <si>
    <t>2014.02.14</t>
  </si>
  <si>
    <t>2014.02.13</t>
  </si>
  <si>
    <t>2014.02.12</t>
  </si>
  <si>
    <t>2014.02.11</t>
  </si>
  <si>
    <t>2014.02.10</t>
  </si>
  <si>
    <t>y = (0.001*cos(1.35294117647059 + 0.000571899567466182*t^3) + 0.023*sin(0.283662185463226*t + 0.0305188199389624*t*cos(0.218284464294852*t)))/t</t>
  </si>
  <si>
    <t xml:space="preserve">0.001*cos(3.88496162102456 + 13*t)*cos(-0.676771956887308*sin(0.993888653923375 + 12*t + 58619*cos(3.88496162102456 + 13*t) + cos(3.85214833592909 - 13*t)))
</t>
  </si>
  <si>
    <t>y = (7.999 - 0.001*t)/(3202 + 426*t + 102*t*cos(t + 8/(2*t + 2*t*sin(3999.5/t + -2*t/(2*t + cos(3.85867864559077 + 426*t))) + cos(3.85867864559077 + 426*t)*sin(3999.5/t + -2*t/(2*t + cos(3.85867864559077 + 426*t))) + cos(3.85867864559077 + 426*t))))</t>
  </si>
  <si>
    <t>y = 0.000835673682896391 - 1.69491525423729e-5*cos(279841*t) - 0.000166666666666667*t*cos(279841*t) - 1.69491525423729e-5*t*sin(4.62553006428061 + 1352564.83333333*t)</t>
  </si>
  <si>
    <t>y = (0.001*t*sin(t + cos(t)) + 0.001*cos(t)*sin(t + cos(t)) - 0.003*sin(t + cos(t)))/(3*t*sin(t + cos(t)) + t*sin(t + cos(t))*cos(6*t*sin(2*t) - t) + cos(6*t*sin(2*t) - t) - cos(t)*cos(6*t*sin(2*t) - t) - cos(6*t*sin(2*t) - t)^2*sin(t + cos(t)))</t>
  </si>
  <si>
    <t xml:space="preserve">y = 0.00107692307692308*sin(0.690230273852706 + t*cos(1.01045296167247 - 0.0020703933747412*t*cos(0.998609179415855*t^2 - 150.789986091794*t)) - 1446*t)
</t>
  </si>
  <si>
    <t>y = 0.004*cos(cos(3280*t)) + (-0.000756802495307928*sin(3.93731535198645/t) - 0.004*cos(cos(3280*t)))/t - 0.001*cos(-0.330337177202726*cos(15*sin(3.93731535198645/t))/cos(cos(3280*t)))</t>
  </si>
  <si>
    <t>y = 0.000420167036826641 + 4.90012084657035e-5*t - 1.91980105805368e-5*t*cos(1.44251095486567 + 93.5798329631734*t) - 1.49348094762031e-6*t^2*cos(1.44251095486567 + 93.5798329631734*t)</t>
  </si>
  <si>
    <t>y = 0.001*sin(5.36313564608919 + sin(-0.275793862754079*t)) - 0.001*sin((-0.275793862754079*t - 0.00526315789473684*t^2*sin(0.536952235297491 - 136*t))/(t - 0.957659480323385))</t>
  </si>
  <si>
    <t>y = 0.001*sin(-0.162931297997982*t)*cos(6 + -5.28356033493739e-5*t^3*sin(1.73445725385659 + t)/sin(-0.162931297997982*t) - 0.00570361979013738*t^2)</t>
  </si>
  <si>
    <t>y = 0.002*sin(4.58407346410207 + 0.154469750902964*t) + 0.002*sin(4.43362938564083 + 0.206896551724138*t*sin(2*sin(4.58407346410207 + 0.154469750902964*t)))/(0.206896551724138*t + sin(2 + sin(2*sin(4.58407346410207 + 0.154469750902964*t))))</t>
  </si>
  <si>
    <t>y = (0.00066031670824408*t^3*sin(0.66031670824408*t) - 3.095 - 0.001*t^3 - 0.003*t^2*sin(t) - 0.383*sin(t)*sin(0.66031670824408*t))/(-2412 - 574*t - 574*sin(t))</t>
  </si>
  <si>
    <t>y = (0.002*t^2 + 0.012*t*cos(5.1946710584651 - 13*t) - 0.052*t)/(2 + 21*t + t^2 - t*cos(t) - cos(4.76104167282426 - 13*t))</t>
  </si>
  <si>
    <t xml:space="preserve">y = 0.001*cos(-19*t)*cos(0.1*t*cos(-19/t^2)) + 0.001*cos(19*t + 0.1*t*cos(-26*t)*cos(-19/t^2)*sin(6.13274122871834 + 5/t^2))
</t>
  </si>
  <si>
    <t>R4</t>
  </si>
  <si>
    <t>Vol results aded to all datasets</t>
  </si>
  <si>
    <t xml:space="preserve">10 (2) 20( 2) and 30 (2) tabs. Eureqa time column changed to Vol. Vol added to graphs page. </t>
  </si>
  <si>
    <t>Error added in terms of physical entity too instead of %</t>
  </si>
  <si>
    <t>R4A</t>
  </si>
  <si>
    <t>Comparison of Monday 10 pt (2) predictions using Eureqa.</t>
  </si>
  <si>
    <t>50% training</t>
  </si>
  <si>
    <t>Reversed</t>
  </si>
  <si>
    <t>25 non reversed</t>
  </si>
  <si>
    <t>Mean Abs Error</t>
  </si>
  <si>
    <t>rev</t>
  </si>
  <si>
    <t>25 rev</t>
  </si>
  <si>
    <t>Mean Absolute Error</t>
  </si>
  <si>
    <t>MAE added (related to above)</t>
  </si>
  <si>
    <t>R5</t>
  </si>
  <si>
    <t>MAE added to 1st set of results</t>
  </si>
  <si>
    <t>R6</t>
  </si>
  <si>
    <t>Graphs Tab</t>
  </si>
  <si>
    <t xml:space="preserve">Multiply results on Graph tab by 1000. </t>
  </si>
  <si>
    <t>Create new tables with results only to discuss with JMB</t>
  </si>
  <si>
    <t>Table Tab</t>
  </si>
  <si>
    <t>Prediction out by (%):</t>
  </si>
  <si>
    <t>Average predition (First Results)</t>
  </si>
  <si>
    <t xml:space="preserve">Average predition (Second Results) </t>
  </si>
  <si>
    <t>Note: Voltility jumped during this reading</t>
  </si>
  <si>
    <t>Without this outlier, average is 6%. With outlier average is 60%</t>
  </si>
  <si>
    <t>R7</t>
  </si>
  <si>
    <t xml:space="preserve">Revise Table tab to include results with new method of </t>
  </si>
  <si>
    <t>calculating prediction error (RMSE)</t>
  </si>
  <si>
    <t>Note, Revision 7. Update the above tables to include the new method of calculating error accuracy (root mean square error). 29/05/2014</t>
  </si>
  <si>
    <t>RMSE</t>
  </si>
  <si>
    <t>Average % error over week:</t>
  </si>
  <si>
    <t>Average RMSE over week</t>
  </si>
  <si>
    <t>RMSE of Weekly Avg. Figures</t>
  </si>
  <si>
    <t>Revise 20 point (2) and 39 point (2) to multiply Alpha values by 1000</t>
  </si>
  <si>
    <t>Table tab, 20 Point (2), 30 point (2)</t>
  </si>
  <si>
    <t>MAPE</t>
  </si>
  <si>
    <t>Average MAPE over week</t>
  </si>
  <si>
    <t>Mape of weekly Avg. figures</t>
  </si>
  <si>
    <t>Addition of MAPE to Graphs (2) tab</t>
  </si>
  <si>
    <t>Graphs (2)</t>
  </si>
  <si>
    <t>R8</t>
  </si>
  <si>
    <t>10 point (2), 20 point (2), 30 point (3)</t>
  </si>
  <si>
    <t>Addition of original G prices from CV file.</t>
  </si>
  <si>
    <t>Price</t>
  </si>
  <si>
    <t>R9</t>
  </si>
  <si>
    <t>Addition of Tab Graphs (3), where actual Gasoil predictions collated.</t>
  </si>
  <si>
    <t>Graphs (3)</t>
  </si>
  <si>
    <t>Eureqa Price Formula:</t>
  </si>
  <si>
    <t>y = 920.105 + 2.427/t + 0.814*sin(-125*t) + 0.59*sin(3.4690953738334 - t) - 0.0042*t^2*sin(251*t) - 0.725*sin(1.69047142867976 + t)*sin(251*t)</t>
  </si>
  <si>
    <t>y = 911.622 + 0.525*t + 1.423*sin(3.00012057741355 - 13*t) - 0.01*t^2 - 0.001*t^2*cos(t)^4 - 0.234*sin(6682*t - sin(3.00012057741355 - 13*t)) - 0.013*t*sin(6682*t - sin(3.00012057741355 - 13*t))</t>
  </si>
  <si>
    <t>y = 918.985 + 0.001*t + 1.011/t + 0.005*t^2 - 0.029*t*sin(t + -1022/t) - 0.008*t^2*sin(6.24939870066009 + sin(t))^2*sin(0.66031670824408*t)</t>
  </si>
  <si>
    <t>y = 917.566 + -0.01/cos(49*t) + 0.049*t*cos(-155/t) + 0.001*t^2*sin(5.24951927806251 + 49*t*cos(-155/t))*sin(cos(1.03366602910683 - 10*t) - 2*t) - 0.049*t - 0.038*t*sin(cos(1.03366602910683 - 10*t) - 2*t)</t>
  </si>
  <si>
    <t xml:space="preserve">NB, r2 is crap. Also, general mimic is crap! </t>
  </si>
  <si>
    <t>Come back to this, good example of a problem</t>
  </si>
  <si>
    <t>Eureqa Price</t>
  </si>
  <si>
    <t>Eureq price</t>
  </si>
  <si>
    <t>Eureqa Tuesday Data</t>
  </si>
  <si>
    <t>Eureqa Formula</t>
  </si>
  <si>
    <t>R10</t>
  </si>
  <si>
    <t xml:space="preserve">Graphs (3) now changed to Graphs (4) &amp; exponential smoothing added. </t>
  </si>
  <si>
    <t>Eureqa</t>
  </si>
  <si>
    <t>Exp. Smoothing</t>
  </si>
  <si>
    <t>Exponential Smoothing</t>
  </si>
  <si>
    <t>Forecast Coefficient</t>
  </si>
  <si>
    <t>For Latex</t>
  </si>
  <si>
    <t>Actual</t>
  </si>
  <si>
    <t>% Error</t>
  </si>
  <si>
    <t>Weekly Avg</t>
  </si>
  <si>
    <t>Weekly MAPE</t>
  </si>
  <si>
    <t>AI Predicted</t>
  </si>
  <si>
    <t>AI Prediction error:</t>
  </si>
  <si>
    <t>y = 922.060975419257 + 0.01988409486755*t^2 - 0.412989205779634*t - 1.0505171128793e-5*t^4 - 1.17627243062544e-7*t^5*cos(3.54187664010443e-10*t^7)</t>
  </si>
  <si>
    <t>y = (-2 - cos(-2))*sin(258*t) + cos(sin(cos(-2))*t) - 1085*cos(34) - cos(t/(t + sin(81375*t)*cos(t - 2)) - t - sin(81375*t)*cos(t - 2))</t>
  </si>
  <si>
    <t>y = 830 + -42549/(t + sin(-7)*t*cos(1660 + sin(-7)*t) + t*cos(830*t)*sin(10*t - 8300)*cos(1660 + sin(-7)*t) + cos(688070*t) + cos(t + sin(-7)*t*cos(1660 + sin(-7)*t) + t*cos(830*t)*sin(10*t - 8300)*cos(1660 + sin(-7)*t)) - 477)</t>
  </si>
  <si>
    <t>y = 917 + cos(15)*sin(23*t) + (-(sin(917 + t)*cos(t^3)) - 3*cos(t^3))/t + cos(sin(-31)*t + (5/23)/t)</t>
  </si>
  <si>
    <t>y = 920 + 591*cos(t + 53/t)/(1711 + t^2*cos(715*t/(cos(574*cos(t + 53/t)) - t^2)) - t^2 - 50*t - 571*cos(715*t/(cos(574*cos(t + 53/t)) - t^2)))</t>
  </si>
  <si>
    <r>
      <t>Eureqa R</t>
    </r>
    <r>
      <rPr>
        <b/>
        <vertAlign val="superscript"/>
        <sz val="11"/>
        <color theme="1"/>
        <rFont val="Calibri"/>
        <scheme val="minor"/>
      </rPr>
      <t>2</t>
    </r>
  </si>
  <si>
    <t>y = 918 + sin(401166 + sin(920)*t + cos(sin(278518/t)/cos(429/t)))</t>
  </si>
  <si>
    <t xml:space="preserve">y = 922 + (287/1844)/(t*cos(t)) + (1/142)*t^3*cos(t)*cos(7*t)*cos((1844/287)*t^3)*sin(922 + (287/1844)/(t*cos(t)))"
</t>
  </si>
  <si>
    <t>y = 917 + sin(cos(917)*t^2 - 24) + cos(sin(917) + cos(7 + cos(917)*t^2 + t*sin(-24 - t)))</t>
  </si>
  <si>
    <t>y = 922 + cos(-24)*t*sin(-7*t) + 11*cos(-24)*cos(922 + 922*t)^2*sin(3*sin(-9*t))^2*sin(-9*t)</t>
  </si>
  <si>
    <t>y = 917 + (1/470)*t*cos(t) + sin(917 + (-835399/911)*t - cos(t) - sin(2*sin(911 + t) + cos(-23)*sin(t*sin(t) - 911)))</t>
  </si>
  <si>
    <t>y = 21164/23 + t*cos(1/3 + t)*sin(sin((1/23)*t))*cos(sin(t + cos((cos(42330)/14)*t^2))) + cos(1/3 + t)*cos(sin(t + cos((cos(42330)/14)*t^2)))/(t + cos((cos(42330)/14)*t^2))</t>
  </si>
  <si>
    <t>Predicted Value</t>
  </si>
  <si>
    <t>Graphs(5) added where 30 point is projects out 5 HH in fuure</t>
  </si>
  <si>
    <t>Average prediction (T+1)</t>
  </si>
  <si>
    <t>Average prediction (T+2)</t>
  </si>
  <si>
    <t>Average prediction (T+3)</t>
  </si>
  <si>
    <t>Average prediction (T+4)</t>
  </si>
  <si>
    <t>Average prediction (T+5)</t>
  </si>
  <si>
    <t>MAPE over week:</t>
  </si>
  <si>
    <t>Helper Abs</t>
  </si>
  <si>
    <t>Where is the origina Matlab that generate 10,20,30 points?</t>
  </si>
  <si>
    <t>10,20,30 point. Now normalising the weeks values between 0-1.</t>
  </si>
  <si>
    <t>Alpha from Matlab</t>
  </si>
  <si>
    <t>Tue</t>
  </si>
  <si>
    <t>Wed</t>
  </si>
  <si>
    <t>Thu</t>
  </si>
  <si>
    <t>Fri</t>
  </si>
  <si>
    <t>Average Prediction</t>
  </si>
  <si>
    <t>Average Long Term Forecast</t>
  </si>
  <si>
    <t>Average Long term forecast</t>
  </si>
  <si>
    <t>Average prediction (T)</t>
  </si>
  <si>
    <t>Eureqa Value</t>
  </si>
  <si>
    <t>Eureqa out by (%):</t>
  </si>
  <si>
    <t>Eureqa out by:</t>
  </si>
  <si>
    <t>Actual Price Movement</t>
  </si>
  <si>
    <t>Eureqa predicted movement</t>
  </si>
  <si>
    <t>Eureqa profit</t>
  </si>
  <si>
    <t>2010.10.01</t>
  </si>
  <si>
    <t>2010.10.04</t>
  </si>
  <si>
    <t>2010.10.05</t>
  </si>
  <si>
    <t>2010.10.06</t>
  </si>
  <si>
    <t>2010.10.07</t>
  </si>
  <si>
    <t>2010.10.08</t>
  </si>
  <si>
    <t>2010.10.11</t>
  </si>
  <si>
    <t>2010.10.12</t>
  </si>
  <si>
    <t>2010.10.13</t>
  </si>
  <si>
    <t>2010.10.14</t>
  </si>
  <si>
    <t>2010.10.15</t>
  </si>
  <si>
    <t>2010.10.18</t>
  </si>
  <si>
    <t>2010.10.19</t>
  </si>
  <si>
    <t>2010.10.20</t>
  </si>
  <si>
    <t>2010.10.21</t>
  </si>
  <si>
    <t>2010.10.22</t>
  </si>
  <si>
    <t>2010.10.25</t>
  </si>
  <si>
    <t>2010.10.26</t>
  </si>
  <si>
    <t>2010.10.27</t>
  </si>
  <si>
    <t>2010.10.28</t>
  </si>
  <si>
    <t>2010.10.29</t>
  </si>
  <si>
    <t>2010.11.01</t>
  </si>
  <si>
    <t>2010.11.02</t>
  </si>
  <si>
    <t>2010.11.03</t>
  </si>
  <si>
    <t>2010.11.05</t>
  </si>
  <si>
    <t>2010.11.08</t>
  </si>
  <si>
    <t>2010.11.09</t>
  </si>
  <si>
    <t>2010.11.10</t>
  </si>
  <si>
    <t>2010.11.11</t>
  </si>
  <si>
    <t>2010.11.12</t>
  </si>
  <si>
    <t>2010.11.15</t>
  </si>
  <si>
    <t>2010.11.16</t>
  </si>
  <si>
    <t>2010.11.17</t>
  </si>
  <si>
    <t>2010.11.18</t>
  </si>
  <si>
    <t>2010.11.19</t>
  </si>
  <si>
    <t>2010.11.22</t>
  </si>
  <si>
    <t>2010.11.23</t>
  </si>
  <si>
    <t>2010.11.24</t>
  </si>
  <si>
    <t>2010.11.25</t>
  </si>
  <si>
    <t>2010.11.26</t>
  </si>
  <si>
    <t>2010.11.29</t>
  </si>
  <si>
    <t>2010.11.30</t>
  </si>
  <si>
    <t>2010.12.01</t>
  </si>
  <si>
    <t>2010.12.02</t>
  </si>
  <si>
    <t>2010.12.03</t>
  </si>
  <si>
    <t>2010.12.06</t>
  </si>
  <si>
    <t>2010.12.07</t>
  </si>
  <si>
    <t>2010.12.08</t>
  </si>
  <si>
    <t>2010.12.09</t>
  </si>
  <si>
    <t>2010.12.10</t>
  </si>
  <si>
    <t>2010.12.13</t>
  </si>
  <si>
    <t>2010.12.14</t>
  </si>
  <si>
    <t>2010.12.15</t>
  </si>
  <si>
    <t>2010.12.16</t>
  </si>
  <si>
    <t>2010.12.17</t>
  </si>
  <si>
    <t>2010.12.20</t>
  </si>
  <si>
    <t>2010.12.21</t>
  </si>
  <si>
    <t>2010.12.22</t>
  </si>
  <si>
    <t>2010.12.23</t>
  </si>
  <si>
    <t>2010.12.24</t>
  </si>
  <si>
    <t>2010.12.27</t>
  </si>
  <si>
    <t>2010.12.28</t>
  </si>
  <si>
    <t>2010.12.29</t>
  </si>
  <si>
    <t>2010.12.30</t>
  </si>
  <si>
    <t>2011.01.03</t>
  </si>
  <si>
    <t>2011.01.04</t>
  </si>
  <si>
    <t>2011.01.05</t>
  </si>
  <si>
    <t>2011.01.06</t>
  </si>
  <si>
    <t>2011.01.07</t>
  </si>
  <si>
    <t>2011.01.10</t>
  </si>
  <si>
    <t>2011.01.11</t>
  </si>
  <si>
    <t>2011.01.12</t>
  </si>
  <si>
    <t>2011.01.13</t>
  </si>
  <si>
    <t>2011.01.14</t>
  </si>
  <si>
    <t>2011.01.17</t>
  </si>
  <si>
    <t>2011.01.18</t>
  </si>
  <si>
    <t>2011.01.19</t>
  </si>
  <si>
    <t>2011.01.20</t>
  </si>
  <si>
    <t>2011.01.21</t>
  </si>
  <si>
    <t>2011.01.24</t>
  </si>
  <si>
    <t>2011.01.25</t>
  </si>
  <si>
    <t>2011.01.26</t>
  </si>
  <si>
    <t>2011.01.27</t>
  </si>
  <si>
    <t>2011.01.28</t>
  </si>
  <si>
    <t>2011.01.31</t>
  </si>
  <si>
    <t>2011.02.01</t>
  </si>
  <si>
    <t>2011.02.02</t>
  </si>
  <si>
    <t>2011.02.03</t>
  </si>
  <si>
    <t>2011.02.07</t>
  </si>
  <si>
    <t>2011.02.08</t>
  </si>
  <si>
    <t>2011.02.09</t>
  </si>
  <si>
    <t>2011.02.10</t>
  </si>
  <si>
    <t>2011.02.11</t>
  </si>
  <si>
    <t>2011.02.14</t>
  </si>
  <si>
    <t>2011.02.15</t>
  </si>
  <si>
    <t>2011.02.16</t>
  </si>
  <si>
    <t>2011.02.17</t>
  </si>
  <si>
    <t>2011.02.18</t>
  </si>
  <si>
    <t>2011.02.21</t>
  </si>
  <si>
    <t>2011.02.22</t>
  </si>
  <si>
    <t>2011.02.23</t>
  </si>
  <si>
    <t>2011.02.24</t>
  </si>
  <si>
    <t>2011.02.25</t>
  </si>
  <si>
    <t>2011.02.28</t>
  </si>
  <si>
    <t>2011.03.01</t>
  </si>
  <si>
    <t>2011.03.02</t>
  </si>
  <si>
    <t>2011.03.03</t>
  </si>
  <si>
    <t>2011.03.04</t>
  </si>
  <si>
    <t>2011.03.07</t>
  </si>
  <si>
    <t>2011.03.08</t>
  </si>
  <si>
    <t>2011.03.09</t>
  </si>
  <si>
    <t>2011.03.10</t>
  </si>
  <si>
    <t>2011.03.14</t>
  </si>
  <si>
    <t>2011.03.15</t>
  </si>
  <si>
    <t>2011.03.16</t>
  </si>
  <si>
    <t>2011.03.17</t>
  </si>
  <si>
    <t>2011.03.18</t>
  </si>
  <si>
    <t>2011.03.21</t>
  </si>
  <si>
    <t>2011.03.22</t>
  </si>
  <si>
    <t>2011.03.23</t>
  </si>
  <si>
    <t>2011.03.24</t>
  </si>
  <si>
    <t>2011.03.25</t>
  </si>
  <si>
    <t>2011.03.28</t>
  </si>
  <si>
    <t>2011.03.29</t>
  </si>
  <si>
    <t>2011.03.30</t>
  </si>
  <si>
    <t>2011.03.31</t>
  </si>
  <si>
    <t>2011.04.01</t>
  </si>
  <si>
    <t>2011.04.04</t>
  </si>
  <si>
    <t>2011.04.05</t>
  </si>
  <si>
    <t>2011.04.06</t>
  </si>
  <si>
    <t>2011.04.07</t>
  </si>
  <si>
    <t>2011.04.08</t>
  </si>
  <si>
    <t>2011.04.11</t>
  </si>
  <si>
    <t>2011.04.12</t>
  </si>
  <si>
    <t>2011.04.13</t>
  </si>
  <si>
    <t>2011.04.14</t>
  </si>
  <si>
    <t>2011.04.15</t>
  </si>
  <si>
    <t>2011.04.18</t>
  </si>
  <si>
    <t>2011.04.19</t>
  </si>
  <si>
    <t>2011.04.20</t>
  </si>
  <si>
    <t>2011.04.21</t>
  </si>
  <si>
    <t>2011.04.25</t>
  </si>
  <si>
    <t>2011.04.26</t>
  </si>
  <si>
    <t>2011.04.27</t>
  </si>
  <si>
    <t>2011.04.28</t>
  </si>
  <si>
    <t>2011.04.29</t>
  </si>
  <si>
    <t>2011.05.02</t>
  </si>
  <si>
    <t>2011.05.03</t>
  </si>
  <si>
    <t>2011.05.04</t>
  </si>
  <si>
    <t>2011.05.05</t>
  </si>
  <si>
    <t>2011.05.06</t>
  </si>
  <si>
    <t>2011.05.09</t>
  </si>
  <si>
    <t>2011.05.10</t>
  </si>
  <si>
    <t>2011.05.11</t>
  </si>
  <si>
    <t>2011.05.12</t>
  </si>
  <si>
    <t>2011.05.13</t>
  </si>
  <si>
    <t>2011.05.16</t>
  </si>
  <si>
    <t>2011.05.17</t>
  </si>
  <si>
    <t>2011.05.18</t>
  </si>
  <si>
    <t>2011.05.19</t>
  </si>
  <si>
    <t>2011.05.20</t>
  </si>
  <si>
    <t>2011.05.23</t>
  </si>
  <si>
    <t>2011.05.24</t>
  </si>
  <si>
    <t>2011.05.25</t>
  </si>
  <si>
    <t>2011.05.26</t>
  </si>
  <si>
    <t>2011.05.27</t>
  </si>
  <si>
    <t>2011.05.30</t>
  </si>
  <si>
    <t>2011.05.31</t>
  </si>
  <si>
    <t>2011.06.01</t>
  </si>
  <si>
    <t>2011.06.02</t>
  </si>
  <si>
    <t>2011.06.03</t>
  </si>
  <si>
    <t>2011.06.06</t>
  </si>
  <si>
    <t>2011.06.07</t>
  </si>
  <si>
    <t>2011.06.08</t>
  </si>
  <si>
    <t>2011.06.09</t>
  </si>
  <si>
    <t>2011.06.10</t>
  </si>
  <si>
    <t>2011.06.13</t>
  </si>
  <si>
    <t>2011.06.14</t>
  </si>
  <si>
    <t>2011.06.15</t>
  </si>
  <si>
    <t>2011.06.16</t>
  </si>
  <si>
    <t>2011.06.17</t>
  </si>
  <si>
    <t>2011.06.20</t>
  </si>
  <si>
    <t>2011.06.21</t>
  </si>
  <si>
    <t>2011.06.22</t>
  </si>
  <si>
    <t>2011.06.23</t>
  </si>
  <si>
    <t>2011.06.24</t>
  </si>
  <si>
    <t>2011.06.27</t>
  </si>
  <si>
    <t>2011.06.28</t>
  </si>
  <si>
    <t>2011.06.29</t>
  </si>
  <si>
    <t>2011.06.30</t>
  </si>
  <si>
    <t>2011.07.01</t>
  </si>
  <si>
    <t>2011.07.04</t>
  </si>
  <si>
    <t>2011.07.05</t>
  </si>
  <si>
    <t>2011.07.06</t>
  </si>
  <si>
    <t>2011.07.07</t>
  </si>
  <si>
    <t>2011.07.08</t>
  </si>
  <si>
    <t>2011.07.11</t>
  </si>
  <si>
    <t>2011.07.12</t>
  </si>
  <si>
    <t>2011.07.13</t>
  </si>
  <si>
    <t>2011.07.14</t>
  </si>
  <si>
    <t>2011.07.15</t>
  </si>
  <si>
    <t>2011.07.18</t>
  </si>
  <si>
    <t>2011.07.19</t>
  </si>
  <si>
    <t>2011.07.20</t>
  </si>
  <si>
    <t>2011.07.21</t>
  </si>
  <si>
    <t>2011.07.22</t>
  </si>
  <si>
    <t>2011.07.25</t>
  </si>
  <si>
    <t>2011.07.26</t>
  </si>
  <si>
    <t>2011.07.27</t>
  </si>
  <si>
    <t>2011.07.28</t>
  </si>
  <si>
    <t>2011.07.29</t>
  </si>
  <si>
    <t>2011.08.01</t>
  </si>
  <si>
    <t>2011.08.02</t>
  </si>
  <si>
    <t>2011.08.03</t>
  </si>
  <si>
    <t>2011.08.04</t>
  </si>
  <si>
    <t>2011.08.05</t>
  </si>
  <si>
    <t>2011.08.08</t>
  </si>
  <si>
    <t>2011.08.09</t>
  </si>
  <si>
    <t>2011.08.10</t>
  </si>
  <si>
    <t>2011.08.11</t>
  </si>
  <si>
    <t>2011.08.12</t>
  </si>
  <si>
    <t>2011.08.15</t>
  </si>
  <si>
    <t>2011.08.16</t>
  </si>
  <si>
    <t>2011.08.17</t>
  </si>
  <si>
    <t>2011.08.18</t>
  </si>
  <si>
    <t>2011.08.19</t>
  </si>
  <si>
    <t>2011.08.22</t>
  </si>
  <si>
    <t>2011.08.23</t>
  </si>
  <si>
    <t>2011.08.24</t>
  </si>
  <si>
    <t>2011.08.25</t>
  </si>
  <si>
    <t>2011.08.26</t>
  </si>
  <si>
    <t>2011.08.29</t>
  </si>
  <si>
    <t>2011.08.30</t>
  </si>
  <si>
    <t>2011.08.31</t>
  </si>
  <si>
    <t>2011.09.01</t>
  </si>
  <si>
    <t>2011.09.02</t>
  </si>
  <si>
    <t>2011.09.05</t>
  </si>
  <si>
    <t>2011.09.06</t>
  </si>
  <si>
    <t>2011.09.07</t>
  </si>
  <si>
    <t>2011.09.08</t>
  </si>
  <si>
    <t>2011.09.09</t>
  </si>
  <si>
    <t>2011.09.12</t>
  </si>
  <si>
    <t>2011.09.13</t>
  </si>
  <si>
    <t>2011.09.14</t>
  </si>
  <si>
    <t>2011.09.15</t>
  </si>
  <si>
    <t>2011.09.16</t>
  </si>
  <si>
    <t>2011.09.19</t>
  </si>
  <si>
    <t>2011.09.20</t>
  </si>
  <si>
    <t>2011.09.21</t>
  </si>
  <si>
    <t>2011.09.22</t>
  </si>
  <si>
    <t>2011.09.23</t>
  </si>
  <si>
    <t>2011.09.26</t>
  </si>
  <si>
    <t>2011.09.27</t>
  </si>
  <si>
    <t>2011.09.28</t>
  </si>
  <si>
    <t>2011.09.29</t>
  </si>
  <si>
    <t>2011.09.30</t>
  </si>
  <si>
    <t>2011.10.03</t>
  </si>
  <si>
    <t>2011.10.04</t>
  </si>
  <si>
    <t>2011.10.05</t>
  </si>
  <si>
    <t>2011.10.06</t>
  </si>
  <si>
    <t>2011.10.07</t>
  </si>
  <si>
    <t>2011.10.10</t>
  </si>
  <si>
    <t>2011.10.11</t>
  </si>
  <si>
    <t>2011.10.12</t>
  </si>
  <si>
    <t>2011.10.13</t>
  </si>
  <si>
    <t>2011.10.14</t>
  </si>
  <si>
    <t>2011.10.17</t>
  </si>
  <si>
    <t>2011.10.18</t>
  </si>
  <si>
    <t>2011.10.19</t>
  </si>
  <si>
    <t>2011.10.20</t>
  </si>
  <si>
    <t>2011.10.21</t>
  </si>
  <si>
    <t>2011.10.24</t>
  </si>
  <si>
    <t>2011.10.25</t>
  </si>
  <si>
    <t>2011.10.26</t>
  </si>
  <si>
    <t>2011.10.27</t>
  </si>
  <si>
    <t>2011.10.28</t>
  </si>
  <si>
    <t>2011.10.31</t>
  </si>
  <si>
    <t>2011.11.02</t>
  </si>
  <si>
    <t>2011.11.03</t>
  </si>
  <si>
    <t>2011.11.04</t>
  </si>
  <si>
    <t>2011.11.07</t>
  </si>
  <si>
    <t>2011.11.08</t>
  </si>
  <si>
    <t>2011.11.09</t>
  </si>
  <si>
    <t>2011.11.11</t>
  </si>
  <si>
    <t>2011.11.14</t>
  </si>
  <si>
    <t>2011.11.15</t>
  </si>
  <si>
    <t>2011.11.16</t>
  </si>
  <si>
    <t>2011.11.17</t>
  </si>
  <si>
    <t>2011.11.18</t>
  </si>
  <si>
    <t>2011.11.21</t>
  </si>
  <si>
    <t>2011.11.22</t>
  </si>
  <si>
    <t>2011.11.23</t>
  </si>
  <si>
    <t>2011.11.24</t>
  </si>
  <si>
    <t>2011.11.25</t>
  </si>
  <si>
    <t>2011.11.28</t>
  </si>
  <si>
    <t>2011.11.29</t>
  </si>
  <si>
    <t>2011.11.30</t>
  </si>
  <si>
    <t>2011.12.01</t>
  </si>
  <si>
    <t>2011.12.02</t>
  </si>
  <si>
    <t>2011.12.05</t>
  </si>
  <si>
    <t>2011.12.06</t>
  </si>
  <si>
    <t>2011.12.07</t>
  </si>
  <si>
    <t>2011.12.08</t>
  </si>
  <si>
    <t>2011.12.09</t>
  </si>
  <si>
    <t>2011.12.12</t>
  </si>
  <si>
    <t>2011.12.13</t>
  </si>
  <si>
    <t>2011.12.14</t>
  </si>
  <si>
    <t>2011.12.15</t>
  </si>
  <si>
    <t>2011.12.16</t>
  </si>
  <si>
    <t>2011.12.19</t>
  </si>
  <si>
    <t>2011.12.20</t>
  </si>
  <si>
    <t>2011.12.21</t>
  </si>
  <si>
    <t>2011.12.22</t>
  </si>
  <si>
    <t>2011.12.23</t>
  </si>
  <si>
    <t>2011.12.27</t>
  </si>
  <si>
    <t>2011.12.28</t>
  </si>
  <si>
    <t>2011.12.29</t>
  </si>
  <si>
    <t>2012.01.03</t>
  </si>
  <si>
    <t>2012.01.04</t>
  </si>
  <si>
    <t>2012.01.05</t>
  </si>
  <si>
    <t>2012.01.06</t>
  </si>
  <si>
    <t>2012.01.09</t>
  </si>
  <si>
    <t>2012.01.10</t>
  </si>
  <si>
    <t>2012.01.11</t>
  </si>
  <si>
    <t>2012.01.12</t>
  </si>
  <si>
    <t>2012.01.13</t>
  </si>
  <si>
    <t>2012.01.16</t>
  </si>
  <si>
    <t>2012.01.17</t>
  </si>
  <si>
    <t>2012.01.18</t>
  </si>
  <si>
    <t>2012.01.19</t>
  </si>
  <si>
    <t>2012.01.20</t>
  </si>
  <si>
    <t>2012.01.23</t>
  </si>
  <si>
    <t>2012.01.24</t>
  </si>
  <si>
    <t>2012.01.25</t>
  </si>
  <si>
    <t>2012.01.26</t>
  </si>
  <si>
    <t>2012.01.27</t>
  </si>
  <si>
    <t>2012.01.30</t>
  </si>
  <si>
    <t>2012.01.31</t>
  </si>
  <si>
    <t>2012.02.01</t>
  </si>
  <si>
    <t>2012.02.02</t>
  </si>
  <si>
    <t>2012.02.03</t>
  </si>
  <si>
    <t>2012.02.06</t>
  </si>
  <si>
    <t>2012.02.07</t>
  </si>
  <si>
    <t>2012.02.08</t>
  </si>
  <si>
    <t>2012.02.09</t>
  </si>
  <si>
    <t>2012.02.10</t>
  </si>
  <si>
    <t>2012.02.13</t>
  </si>
  <si>
    <t>2012.02.14</t>
  </si>
  <si>
    <t>2012.02.15</t>
  </si>
  <si>
    <t>2012.02.16</t>
  </si>
  <si>
    <t>2012.02.17</t>
  </si>
  <si>
    <t>2012.02.20</t>
  </si>
  <si>
    <t>2012.02.21</t>
  </si>
  <si>
    <t>2012.02.22</t>
  </si>
  <si>
    <t>2012.02.23</t>
  </si>
  <si>
    <t>2012.02.24</t>
  </si>
  <si>
    <t>2012.02.27</t>
  </si>
  <si>
    <t>2012.02.28</t>
  </si>
  <si>
    <t>2012.02.29</t>
  </si>
  <si>
    <t>2012.03.01</t>
  </si>
  <si>
    <t>2012.03.02</t>
  </si>
  <si>
    <t>2012.03.05</t>
  </si>
  <si>
    <t>2012.03.06</t>
  </si>
  <si>
    <t>2012.03.07</t>
  </si>
  <si>
    <t>2012.03.08</t>
  </si>
  <si>
    <t>2012.03.09</t>
  </si>
  <si>
    <t>2012.03.12</t>
  </si>
  <si>
    <t>2012.03.13</t>
  </si>
  <si>
    <t>2012.03.14</t>
  </si>
  <si>
    <t>2012.03.15</t>
  </si>
  <si>
    <t>2012.03.16</t>
  </si>
  <si>
    <t>2012.03.19</t>
  </si>
  <si>
    <t>2012.03.20</t>
  </si>
  <si>
    <t>2012.03.21</t>
  </si>
  <si>
    <t>2012.04.09</t>
  </si>
  <si>
    <t>2012.04.10</t>
  </si>
  <si>
    <t>2012.04.11</t>
  </si>
  <si>
    <t>2012.04.12</t>
  </si>
  <si>
    <t>2012.04.13</t>
  </si>
  <si>
    <t>2012.04.16</t>
  </si>
  <si>
    <t>2012.04.17</t>
  </si>
  <si>
    <t>2012.04.18</t>
  </si>
  <si>
    <t>2012.04.19</t>
  </si>
  <si>
    <t>2012.04.20</t>
  </si>
  <si>
    <t>2012.04.23</t>
  </si>
  <si>
    <t>2012.04.24</t>
  </si>
  <si>
    <t>2012.04.25</t>
  </si>
  <si>
    <t>2012.04.26</t>
  </si>
  <si>
    <t>2012.04.27</t>
  </si>
  <si>
    <t>2012.04.30</t>
  </si>
  <si>
    <t>2012.05.01</t>
  </si>
  <si>
    <t>2012.05.02</t>
  </si>
  <si>
    <t>2012.05.03</t>
  </si>
  <si>
    <t>2012.05.04</t>
  </si>
  <si>
    <t>2012.05.07</t>
  </si>
  <si>
    <t>2012.05.08</t>
  </si>
  <si>
    <t>2012.05.09</t>
  </si>
  <si>
    <t>2012.05.10</t>
  </si>
  <si>
    <t>2012.05.11</t>
  </si>
  <si>
    <t>2012.05.14</t>
  </si>
  <si>
    <t>2012.05.15</t>
  </si>
  <si>
    <t>2012.05.16</t>
  </si>
  <si>
    <t>2012.05.17</t>
  </si>
  <si>
    <t>2012.05.18</t>
  </si>
  <si>
    <t>2012.05.21</t>
  </si>
  <si>
    <t>2012.05.22</t>
  </si>
  <si>
    <t>2012.05.23</t>
  </si>
  <si>
    <t>2012.05.24</t>
  </si>
  <si>
    <t>2012.05.25</t>
  </si>
  <si>
    <t>2012.05.28</t>
  </si>
  <si>
    <t>2012.05.29</t>
  </si>
  <si>
    <t>2012.05.30</t>
  </si>
  <si>
    <t>2012.05.31</t>
  </si>
  <si>
    <t>2012.06.01</t>
  </si>
  <si>
    <t>2012.06.04</t>
  </si>
  <si>
    <t>2012.06.05</t>
  </si>
  <si>
    <t>2012.06.06</t>
  </si>
  <si>
    <t>2012.06.07</t>
  </si>
  <si>
    <t>2012.06.08</t>
  </si>
  <si>
    <t>2012.06.11</t>
  </si>
  <si>
    <t>2012.06.12</t>
  </si>
  <si>
    <t>2012.06.13</t>
  </si>
  <si>
    <t>2012.06.14</t>
  </si>
  <si>
    <t>2012.06.15</t>
  </si>
  <si>
    <t>2012.06.18</t>
  </si>
  <si>
    <t>2012.06.19</t>
  </si>
  <si>
    <t>2012.06.20</t>
  </si>
  <si>
    <t>2012.06.21</t>
  </si>
  <si>
    <t>2012.06.22</t>
  </si>
  <si>
    <t>2012.06.25</t>
  </si>
  <si>
    <t>2012.06.26</t>
  </si>
  <si>
    <t>2012.06.27</t>
  </si>
  <si>
    <t>2012.06.28</t>
  </si>
  <si>
    <t>2012.06.29</t>
  </si>
  <si>
    <t>2012.07.02</t>
  </si>
  <si>
    <t>2012.07.03</t>
  </si>
  <si>
    <t>2012.07.04</t>
  </si>
  <si>
    <t>2012.07.05</t>
  </si>
  <si>
    <t>2012.07.06</t>
  </si>
  <si>
    <t>2012.07.09</t>
  </si>
  <si>
    <t>2012.07.10</t>
  </si>
  <si>
    <t>2012.07.11</t>
  </si>
  <si>
    <t>2012.07.12</t>
  </si>
  <si>
    <t>2012.07.13</t>
  </si>
  <si>
    <t>2012.07.16</t>
  </si>
  <si>
    <t>2012.07.17</t>
  </si>
  <si>
    <t>2012.07.18</t>
  </si>
  <si>
    <t>2012.07.19</t>
  </si>
  <si>
    <t>2012.07.20</t>
  </si>
  <si>
    <t>2012.07.23</t>
  </si>
  <si>
    <t>2012.07.24</t>
  </si>
  <si>
    <t>2012.07.25</t>
  </si>
  <si>
    <t>2012.07.26</t>
  </si>
  <si>
    <t>2012.07.27</t>
  </si>
  <si>
    <t>2012.07.30</t>
  </si>
  <si>
    <t>2012.07.31</t>
  </si>
  <si>
    <t>2012.08.01</t>
  </si>
  <si>
    <t>2012.08.02</t>
  </si>
  <si>
    <t>2012.08.03</t>
  </si>
  <si>
    <t>2012.08.06</t>
  </si>
  <si>
    <t>2012.08.07</t>
  </si>
  <si>
    <t>2012.08.08</t>
  </si>
  <si>
    <t>2012.08.09</t>
  </si>
  <si>
    <t>2012.08.10</t>
  </si>
  <si>
    <t>2012.08.13</t>
  </si>
  <si>
    <t>2012.08.14</t>
  </si>
  <si>
    <t>2012.08.15</t>
  </si>
  <si>
    <t>2012.08.16</t>
  </si>
  <si>
    <t>2012.08.17</t>
  </si>
  <si>
    <t>2012.08.20</t>
  </si>
  <si>
    <t>2012.08.21</t>
  </si>
  <si>
    <t>2012.08.22</t>
  </si>
  <si>
    <t>2012.08.23</t>
  </si>
  <si>
    <t>2012.08.24</t>
  </si>
  <si>
    <t>2012.08.27</t>
  </si>
  <si>
    <t>2012.08.28</t>
  </si>
  <si>
    <t>2012.08.29</t>
  </si>
  <si>
    <t>2012.08.31</t>
  </si>
  <si>
    <t>2012.09.03</t>
  </si>
  <si>
    <t>2012.09.04</t>
  </si>
  <si>
    <t>2012.09.05</t>
  </si>
  <si>
    <t>2012.09.06</t>
  </si>
  <si>
    <t>2012.09.07</t>
  </si>
  <si>
    <t>2012.09.10</t>
  </si>
  <si>
    <t>2012.09.11</t>
  </si>
  <si>
    <t>2012.09.12</t>
  </si>
  <si>
    <t>2012.09.13</t>
  </si>
  <si>
    <t>2012.09.14</t>
  </si>
  <si>
    <t>2012.09.17</t>
  </si>
  <si>
    <t>2012.09.18</t>
  </si>
  <si>
    <t>2012.09.19</t>
  </si>
  <si>
    <t>2012.09.20</t>
  </si>
  <si>
    <t>2012.09.21</t>
  </si>
  <si>
    <t>2012.10.02</t>
  </si>
  <si>
    <t>2012.10.03</t>
  </si>
  <si>
    <t>2012.10.04</t>
  </si>
  <si>
    <t>2012.10.05</t>
  </si>
  <si>
    <t>2012.10.08</t>
  </si>
  <si>
    <t>2012.10.09</t>
  </si>
  <si>
    <t>2012.10.10</t>
  </si>
  <si>
    <t>2012.10.11</t>
  </si>
  <si>
    <t>2012.10.12</t>
  </si>
  <si>
    <t>2012.10.15</t>
  </si>
  <si>
    <t>2012.10.16</t>
  </si>
  <si>
    <t>2012.10.17</t>
  </si>
  <si>
    <t>2012.10.18</t>
  </si>
  <si>
    <t>2012.10.19</t>
  </si>
  <si>
    <t>2012.10.22</t>
  </si>
  <si>
    <t>2012.10.23</t>
  </si>
  <si>
    <t>2012.10.24</t>
  </si>
  <si>
    <t>2012.10.25</t>
  </si>
  <si>
    <t>2012.10.26</t>
  </si>
  <si>
    <t>2012.10.29</t>
  </si>
  <si>
    <t>2012.10.31</t>
  </si>
  <si>
    <t>2012.11.01</t>
  </si>
  <si>
    <t>2012.11.02</t>
  </si>
  <si>
    <t>2012.11.05</t>
  </si>
  <si>
    <t>2012.11.06</t>
  </si>
  <si>
    <t>2012.11.07</t>
  </si>
  <si>
    <t>2012.11.08</t>
  </si>
  <si>
    <t>2012.11.09</t>
  </si>
  <si>
    <t>2012.11.12</t>
  </si>
  <si>
    <t>2012.11.13</t>
  </si>
  <si>
    <t>2012.11.14</t>
  </si>
  <si>
    <t>2012.11.15</t>
  </si>
  <si>
    <t>2012.11.16</t>
  </si>
  <si>
    <t>2012.11.19</t>
  </si>
  <si>
    <t>2012.11.20</t>
  </si>
  <si>
    <t>2012.11.21</t>
  </si>
  <si>
    <t>2012.11.22</t>
  </si>
  <si>
    <t>2012.11.23</t>
  </si>
  <si>
    <t>2012.11.26</t>
  </si>
  <si>
    <t>2012.11.27</t>
  </si>
  <si>
    <t>2012.11.28</t>
  </si>
  <si>
    <t>2012.11.29</t>
  </si>
  <si>
    <t>2012.11.30</t>
  </si>
  <si>
    <t>2012.12.03</t>
  </si>
  <si>
    <t>2012.12.04</t>
  </si>
  <si>
    <t>2012.12.05</t>
  </si>
  <si>
    <t>2012.12.06</t>
  </si>
  <si>
    <t>2012.12.10</t>
  </si>
  <si>
    <t>2012.12.11</t>
  </si>
  <si>
    <t>2012.12.12</t>
  </si>
  <si>
    <t>2012.12.13</t>
  </si>
  <si>
    <t>2012.12.14</t>
  </si>
  <si>
    <t>2012.12.17</t>
  </si>
  <si>
    <t>2012.12.18</t>
  </si>
  <si>
    <t>2013.03.11</t>
  </si>
  <si>
    <t>2013.03.12</t>
  </si>
  <si>
    <t>2013.03.13</t>
  </si>
  <si>
    <t>2013.03.14</t>
  </si>
  <si>
    <t>2013.03.15</t>
  </si>
  <si>
    <t>2013.03.18</t>
  </si>
  <si>
    <t>2013.03.19</t>
  </si>
  <si>
    <t>2013.03.20</t>
  </si>
  <si>
    <t>2013.03.21</t>
  </si>
  <si>
    <t>2013.03.22</t>
  </si>
  <si>
    <t>2013.03.25</t>
  </si>
  <si>
    <t>2013.03.26</t>
  </si>
  <si>
    <t>2013.03.27</t>
  </si>
  <si>
    <t>2013.03.28</t>
  </si>
  <si>
    <t>2013.04.01</t>
  </si>
  <si>
    <t>2013.04.03</t>
  </si>
  <si>
    <t>2013.04.04</t>
  </si>
  <si>
    <t>2013.04.05</t>
  </si>
  <si>
    <t>2013.04.08</t>
  </si>
  <si>
    <t>2013.04.09</t>
  </si>
  <si>
    <t>2013.04.10</t>
  </si>
  <si>
    <t>2013.04.15</t>
  </si>
  <si>
    <t>2013.04.16</t>
  </si>
  <si>
    <t>2013.04.17</t>
  </si>
  <si>
    <t>2013.04.18</t>
  </si>
  <si>
    <t>2013.04.19</t>
  </si>
  <si>
    <t>2013.04.22</t>
  </si>
  <si>
    <t>2013.04.23</t>
  </si>
  <si>
    <t>2013.04.24</t>
  </si>
  <si>
    <t>2013.04.25</t>
  </si>
  <si>
    <t>2013.04.26</t>
  </si>
  <si>
    <t>2013.04.29</t>
  </si>
  <si>
    <t>2013.04.30</t>
  </si>
  <si>
    <t>2013.05.01</t>
  </si>
  <si>
    <t>2013.05.02</t>
  </si>
  <si>
    <t>2013.05.03</t>
  </si>
  <si>
    <t>2013.05.06</t>
  </si>
  <si>
    <t>2013.05.07</t>
  </si>
  <si>
    <t>2013.05.08</t>
  </si>
  <si>
    <t>2013.05.09</t>
  </si>
  <si>
    <t>2013.05.10</t>
  </si>
  <si>
    <t>2013.05.13</t>
  </si>
  <si>
    <t>2013.05.14</t>
  </si>
  <si>
    <t>2013.05.15</t>
  </si>
  <si>
    <t>2013.05.16</t>
  </si>
  <si>
    <t>2013.05.17</t>
  </si>
  <si>
    <t>2013.05.20</t>
  </si>
  <si>
    <t>2013.05.21</t>
  </si>
  <si>
    <t>2013.05.22</t>
  </si>
  <si>
    <t>2013.05.23</t>
  </si>
  <si>
    <t>2013.05.24</t>
  </si>
  <si>
    <t>2013.05.27</t>
  </si>
  <si>
    <t>2013.05.28</t>
  </si>
  <si>
    <t>2013.05.29</t>
  </si>
  <si>
    <t>2013.05.30</t>
  </si>
  <si>
    <t>2013.05.31</t>
  </si>
  <si>
    <t>2013.06.03</t>
  </si>
  <si>
    <t>2013.06.04</t>
  </si>
  <si>
    <t>2013.06.05</t>
  </si>
  <si>
    <t>2013.06.06</t>
  </si>
  <si>
    <t>2013.06.07</t>
  </si>
  <si>
    <t>2013.06.10</t>
  </si>
  <si>
    <t>2013.06.11</t>
  </si>
  <si>
    <t>2013.06.17</t>
  </si>
  <si>
    <t>2013.06.18</t>
  </si>
  <si>
    <t>2013.06.19</t>
  </si>
  <si>
    <t>2013.06.20</t>
  </si>
  <si>
    <t>2013.06.21</t>
  </si>
  <si>
    <t>2013.06.24</t>
  </si>
  <si>
    <t>2013.06.25</t>
  </si>
  <si>
    <t>2013.06.26</t>
  </si>
  <si>
    <t>2013.06.27</t>
  </si>
  <si>
    <t>2013.06.28</t>
  </si>
  <si>
    <t>2013.07.01</t>
  </si>
  <si>
    <t>2013.07.02</t>
  </si>
  <si>
    <t>2013.07.03</t>
  </si>
  <si>
    <t>2013.07.04</t>
  </si>
  <si>
    <t>2013.07.05</t>
  </si>
  <si>
    <t>2013.07.08</t>
  </si>
  <si>
    <t>2013.07.09</t>
  </si>
  <si>
    <t>2013.07.10</t>
  </si>
  <si>
    <t>2013.07.11</t>
  </si>
  <si>
    <t>2013.07.12</t>
  </si>
  <si>
    <t>2013.07.15</t>
  </si>
  <si>
    <t>2013.07.16</t>
  </si>
  <si>
    <t>2013.07.17</t>
  </si>
  <si>
    <t>2013.07.18</t>
  </si>
  <si>
    <t>2013.07.19</t>
  </si>
  <si>
    <t>2013.07.22</t>
  </si>
  <si>
    <t>2013.07.23</t>
  </si>
  <si>
    <t>2013.07.24</t>
  </si>
  <si>
    <t>2013.07.25</t>
  </si>
  <si>
    <t>2013.07.26</t>
  </si>
  <si>
    <t>2013.07.29</t>
  </si>
  <si>
    <t>2013.07.30</t>
  </si>
  <si>
    <t>2013.07.31</t>
  </si>
  <si>
    <t>2013.08.01</t>
  </si>
  <si>
    <t>2013.08.02</t>
  </si>
  <si>
    <t>2013.08.05</t>
  </si>
  <si>
    <t>2013.08.06</t>
  </si>
  <si>
    <t>2013.08.07</t>
  </si>
  <si>
    <t>2013.08.08</t>
  </si>
  <si>
    <t>2013.08.09</t>
  </si>
  <si>
    <t>2013.08.12</t>
  </si>
  <si>
    <t>2013.08.13</t>
  </si>
  <si>
    <t>2013.08.14</t>
  </si>
  <si>
    <t>2013.08.15</t>
  </si>
  <si>
    <t>2013.08.16</t>
  </si>
  <si>
    <t>2013.08.19</t>
  </si>
  <si>
    <t>2013.08.20</t>
  </si>
  <si>
    <t>2013.08.21</t>
  </si>
  <si>
    <t>2013.08.22</t>
  </si>
  <si>
    <t>2013.08.23</t>
  </si>
  <si>
    <t>2013.08.26</t>
  </si>
  <si>
    <t>2013.08.27</t>
  </si>
  <si>
    <t>2013.08.28</t>
  </si>
  <si>
    <t>2013.08.29</t>
  </si>
  <si>
    <t>2013.08.30</t>
  </si>
  <si>
    <t>2013.09.02</t>
  </si>
  <si>
    <t>2013.09.03</t>
  </si>
  <si>
    <t>2013.09.04</t>
  </si>
  <si>
    <t>2013.09.05</t>
  </si>
  <si>
    <t>2013.09.06</t>
  </si>
  <si>
    <t>2013.09.09</t>
  </si>
  <si>
    <t>2013.09.10</t>
  </si>
  <si>
    <t>2013.09.11</t>
  </si>
  <si>
    <t>2013.09.12</t>
  </si>
  <si>
    <t>2013.09.13</t>
  </si>
  <si>
    <t>2013.09.16</t>
  </si>
  <si>
    <t>2013.09.17</t>
  </si>
  <si>
    <t>2013.09.18</t>
  </si>
  <si>
    <t>2013.09.19</t>
  </si>
  <si>
    <t>2013.09.20</t>
  </si>
  <si>
    <t>2013.09.23</t>
  </si>
  <si>
    <t>2013.09.24</t>
  </si>
  <si>
    <t>2013.09.25</t>
  </si>
  <si>
    <t>2013.09.26</t>
  </si>
  <si>
    <t>2013.09.27</t>
  </si>
  <si>
    <t>2013.09.30</t>
  </si>
  <si>
    <t>2013.10.01</t>
  </si>
  <si>
    <t>2013.10.02</t>
  </si>
  <si>
    <t>2013.10.03</t>
  </si>
  <si>
    <t>2013.10.04</t>
  </si>
  <si>
    <t>2013.10.07</t>
  </si>
  <si>
    <t>2013.10.08</t>
  </si>
  <si>
    <t>2013.10.09</t>
  </si>
  <si>
    <t>2013.10.10</t>
  </si>
  <si>
    <t>2013.10.11</t>
  </si>
  <si>
    <t>2013.10.22</t>
  </si>
  <si>
    <t>2013.10.23</t>
  </si>
  <si>
    <t>2013.10.24</t>
  </si>
  <si>
    <t>2013.10.25</t>
  </si>
  <si>
    <t>2013.10.28</t>
  </si>
  <si>
    <t>2013.10.29</t>
  </si>
  <si>
    <t>2013.10.30</t>
  </si>
  <si>
    <t>2013.10.31</t>
  </si>
  <si>
    <t>2013.11.01</t>
  </si>
  <si>
    <t>2013.11.04</t>
  </si>
  <si>
    <t>2013.11.05</t>
  </si>
  <si>
    <t>2013.11.06</t>
  </si>
  <si>
    <t>2013.11.07</t>
  </si>
  <si>
    <t>2013.11.08</t>
  </si>
  <si>
    <t>2013.11.11</t>
  </si>
  <si>
    <t>2013.11.12</t>
  </si>
  <si>
    <t>2013.11.13</t>
  </si>
  <si>
    <t>2013.11.14</t>
  </si>
  <si>
    <t>2013.11.15</t>
  </si>
  <si>
    <t>2013.11.18</t>
  </si>
  <si>
    <t>2013.11.19</t>
  </si>
  <si>
    <t>2013.11.20</t>
  </si>
  <si>
    <t>2013.11.21</t>
  </si>
  <si>
    <t>2013.11.22</t>
  </si>
  <si>
    <t>2013.11.25</t>
  </si>
  <si>
    <t>2013.11.26</t>
  </si>
  <si>
    <t>2013.11.27</t>
  </si>
  <si>
    <t>2013.11.28</t>
  </si>
  <si>
    <t>2013.11.29</t>
  </si>
  <si>
    <t>2013.12.02</t>
  </si>
  <si>
    <t>2013.12.03</t>
  </si>
  <si>
    <t>2013.12.04</t>
  </si>
  <si>
    <t>2013.12.05</t>
  </si>
  <si>
    <t>2013.12.06</t>
  </si>
  <si>
    <t>2013.12.09</t>
  </si>
  <si>
    <t>2013.12.10</t>
  </si>
  <si>
    <t>2013.12.11</t>
  </si>
  <si>
    <t>2013.12.12</t>
  </si>
  <si>
    <t>2013.12.13</t>
  </si>
  <si>
    <t>2013.12.16</t>
  </si>
  <si>
    <t>2013.12.17</t>
  </si>
  <si>
    <t>2013.12.18</t>
  </si>
  <si>
    <t>2013.12.19</t>
  </si>
  <si>
    <t>2013.12.20</t>
  </si>
  <si>
    <t>2013.12.23</t>
  </si>
  <si>
    <t>2013.12.24</t>
  </si>
  <si>
    <t>2013.12.27</t>
  </si>
  <si>
    <t>2013.12.30</t>
  </si>
  <si>
    <t>2013.12.31</t>
  </si>
  <si>
    <t>2014.01.02</t>
  </si>
  <si>
    <t>2014.01.03</t>
  </si>
  <si>
    <t>2014.01.06</t>
  </si>
  <si>
    <t>2014.01.07</t>
  </si>
  <si>
    <t>2014.01.08</t>
  </si>
  <si>
    <t>2014.01.09</t>
  </si>
  <si>
    <t>2014.01.10</t>
  </si>
  <si>
    <t>2014.01.13</t>
  </si>
  <si>
    <t>2014.01.14</t>
  </si>
  <si>
    <t>2014.01.15</t>
  </si>
  <si>
    <t>2014.01.16</t>
  </si>
  <si>
    <t>2014.01.17</t>
  </si>
  <si>
    <t>2014.01.20</t>
  </si>
  <si>
    <t>2014.01.21</t>
  </si>
  <si>
    <t>2014.01.22</t>
  </si>
  <si>
    <t>2014.01.23</t>
  </si>
  <si>
    <t>2014.01.24</t>
  </si>
  <si>
    <t>2014.01.27</t>
  </si>
  <si>
    <t>2014.01.28</t>
  </si>
  <si>
    <t>2014.01.29</t>
  </si>
  <si>
    <t>2014.01.30</t>
  </si>
  <si>
    <t>2014.01.31</t>
  </si>
  <si>
    <t>2014.02.03</t>
  </si>
  <si>
    <t>2014.02.04</t>
  </si>
  <si>
    <t>2014.02.05</t>
  </si>
  <si>
    <t>2014.02.06</t>
  </si>
  <si>
    <t>2014.02.07</t>
  </si>
  <si>
    <t>2014.02.17</t>
  </si>
  <si>
    <t>2014.02.18</t>
  </si>
  <si>
    <t>2014.02.19</t>
  </si>
  <si>
    <t>2014.02.20</t>
  </si>
  <si>
    <t>2014.02.21</t>
  </si>
  <si>
    <t>2014.02.24</t>
  </si>
  <si>
    <t>2014.02.25</t>
  </si>
  <si>
    <t>2014.02.26</t>
  </si>
  <si>
    <t>2014.02.27</t>
  </si>
  <si>
    <t>2014.02.28</t>
  </si>
  <si>
    <t>2014.03.03</t>
  </si>
  <si>
    <t>2014.03.04</t>
  </si>
  <si>
    <t>2014.03.05</t>
  </si>
  <si>
    <t>2014.03.06</t>
  </si>
  <si>
    <t>2014.03.07</t>
  </si>
  <si>
    <t>2014.03.10</t>
  </si>
  <si>
    <t>2014.03.11</t>
  </si>
  <si>
    <t>2014.03.12</t>
  </si>
  <si>
    <t>2014.03.13</t>
  </si>
  <si>
    <t>2014.03.17</t>
  </si>
  <si>
    <t>2014.03.18</t>
  </si>
  <si>
    <t>2014.03.19</t>
  </si>
  <si>
    <t>2014.03.20</t>
  </si>
  <si>
    <t>2014.03.21</t>
  </si>
  <si>
    <t>2014.03.24</t>
  </si>
  <si>
    <t>2014.03.25</t>
  </si>
  <si>
    <t>2014.03.27</t>
  </si>
  <si>
    <t>2014.03.28</t>
  </si>
  <si>
    <t>2014.03.31</t>
  </si>
  <si>
    <t>2014.04.01</t>
  </si>
  <si>
    <t>2014.04.02</t>
  </si>
  <si>
    <t>2014.04.03</t>
  </si>
  <si>
    <t>2014.04.04</t>
  </si>
  <si>
    <t>2014.04.07</t>
  </si>
  <si>
    <t>2014.04.08</t>
  </si>
  <si>
    <t>2014.04.09</t>
  </si>
  <si>
    <t>2014.04.10</t>
  </si>
  <si>
    <t>2014.04.11</t>
  </si>
  <si>
    <t>2014.04.14</t>
  </si>
  <si>
    <t>2014.04.15</t>
  </si>
  <si>
    <t>2014.04.16</t>
  </si>
  <si>
    <t>2014.04.17</t>
  </si>
  <si>
    <t>2014.04.21</t>
  </si>
  <si>
    <t>2014.04.22</t>
  </si>
  <si>
    <t>2014.04.23</t>
  </si>
  <si>
    <t>2014.04.24</t>
  </si>
  <si>
    <t>2014.04.25</t>
  </si>
  <si>
    <t>2014.04.28</t>
  </si>
  <si>
    <t>2014.04.29</t>
  </si>
  <si>
    <t>2014.04.30</t>
  </si>
  <si>
    <t>2014.05.01</t>
  </si>
  <si>
    <t>2014.05.02</t>
  </si>
  <si>
    <t>2014.05.05</t>
  </si>
  <si>
    <t>2014.05.06</t>
  </si>
  <si>
    <t>2014.05.07</t>
  </si>
  <si>
    <t>2014.05.08</t>
  </si>
  <si>
    <t>2014.05.09</t>
  </si>
  <si>
    <t>2014.05.12</t>
  </si>
  <si>
    <t>2014.05.13</t>
  </si>
  <si>
    <t>2014.05.14</t>
  </si>
  <si>
    <t>2014.05.15</t>
  </si>
  <si>
    <t>2014.05.16</t>
  </si>
  <si>
    <t>2014.05.19</t>
  </si>
  <si>
    <t>2014.05.20</t>
  </si>
  <si>
    <t>2014.05.21</t>
  </si>
  <si>
    <t>2014.05.22</t>
  </si>
  <si>
    <t>2014.05.23</t>
  </si>
  <si>
    <t>2014.05.26</t>
  </si>
  <si>
    <t>2014.05.27</t>
  </si>
  <si>
    <t>2014.05.28</t>
  </si>
  <si>
    <t>2014.05.29</t>
  </si>
  <si>
    <t>2014.05.30</t>
  </si>
  <si>
    <t>2014.06.02</t>
  </si>
  <si>
    <t>2014.06.03</t>
  </si>
  <si>
    <t>2014.06.04</t>
  </si>
  <si>
    <t>2014.06.05</t>
  </si>
  <si>
    <t>2014.06.06</t>
  </si>
  <si>
    <t>2014.06.09</t>
  </si>
  <si>
    <t>2014.06.10</t>
  </si>
  <si>
    <t>2014.06.11</t>
  </si>
  <si>
    <t>2014.06.12</t>
  </si>
  <si>
    <t>2014.06.13</t>
  </si>
  <si>
    <t>2014.06.16</t>
  </si>
  <si>
    <t>2014.06.17</t>
  </si>
  <si>
    <t>2014.06.18</t>
  </si>
  <si>
    <t>2014.06.19</t>
  </si>
  <si>
    <t>2014.06.20</t>
  </si>
  <si>
    <t>2014.06.23</t>
  </si>
  <si>
    <t>2014.06.24</t>
  </si>
  <si>
    <t>2014.06.25</t>
  </si>
  <si>
    <t>2014.06.26</t>
  </si>
  <si>
    <t>2014.06.27</t>
  </si>
  <si>
    <t>2014.06.30</t>
  </si>
  <si>
    <t>2014.07.01</t>
  </si>
  <si>
    <t>2014.07.02</t>
  </si>
  <si>
    <t>2014.07.03</t>
  </si>
  <si>
    <t>2014.07.04</t>
  </si>
  <si>
    <t>2014.07.07</t>
  </si>
  <si>
    <t>2014.07.08</t>
  </si>
  <si>
    <t>2014.07.09</t>
  </si>
  <si>
    <t>2014.07.10</t>
  </si>
  <si>
    <t>2014.07.11</t>
  </si>
  <si>
    <t>2014.07.14</t>
  </si>
  <si>
    <t>2014.07.15</t>
  </si>
  <si>
    <t>2014.07.16</t>
  </si>
  <si>
    <t>2014.07.17</t>
  </si>
  <si>
    <t>2014.07.18</t>
  </si>
  <si>
    <t>2014.07.21</t>
  </si>
  <si>
    <t>2014.07.22</t>
  </si>
  <si>
    <t>2014.07.23</t>
  </si>
  <si>
    <t>2014.07.24</t>
  </si>
  <si>
    <t>2014.07.25</t>
  </si>
  <si>
    <t>2014.07.28</t>
  </si>
  <si>
    <t>2014.07.29</t>
  </si>
  <si>
    <t>2014.07.30</t>
  </si>
  <si>
    <t>2014.07.31</t>
  </si>
  <si>
    <t>2014.08.01</t>
  </si>
  <si>
    <t>2014.08.04</t>
  </si>
  <si>
    <t>2014.08.05</t>
  </si>
  <si>
    <t>2014.08.06</t>
  </si>
  <si>
    <t>2014.08.07</t>
  </si>
  <si>
    <t>2014.08.08</t>
  </si>
  <si>
    <t>2014.08.11</t>
  </si>
  <si>
    <t>2014.08.12</t>
  </si>
  <si>
    <t>2014.08.13</t>
  </si>
  <si>
    <t>2014.08.14</t>
  </si>
  <si>
    <t>2014.08.15</t>
  </si>
  <si>
    <t>2014.08.18</t>
  </si>
  <si>
    <t>2014.08.19</t>
  </si>
  <si>
    <t>2014.08.20</t>
  </si>
  <si>
    <t>2014.08.21</t>
  </si>
  <si>
    <t>2014.08.22</t>
  </si>
  <si>
    <t>2014.08.25</t>
  </si>
  <si>
    <t>2014.08.26</t>
  </si>
  <si>
    <t>2014.08.27</t>
  </si>
  <si>
    <t>2014.08.28</t>
  </si>
  <si>
    <t>2014.08.29</t>
  </si>
  <si>
    <t>2014.09.01</t>
  </si>
  <si>
    <t>2014.09.02</t>
  </si>
  <si>
    <t>2014.09.03</t>
  </si>
  <si>
    <t>2014.09.04</t>
  </si>
  <si>
    <t>2014.09.05</t>
  </si>
  <si>
    <t>2014.09.08</t>
  </si>
  <si>
    <t>2014.09.09</t>
  </si>
  <si>
    <t>2014.09.10</t>
  </si>
  <si>
    <t>2014.09.11</t>
  </si>
  <si>
    <t>2014.09.12</t>
  </si>
  <si>
    <t>2014.09.15</t>
  </si>
  <si>
    <t>2014.09.16</t>
  </si>
  <si>
    <t>2014.09.17</t>
  </si>
  <si>
    <t>2014.09.18</t>
  </si>
  <si>
    <t>2014.09.19</t>
  </si>
  <si>
    <t>2014.09.22</t>
  </si>
  <si>
    <t>2014.09.23</t>
  </si>
  <si>
    <t>2014.09.24</t>
  </si>
  <si>
    <t>2014.09.25</t>
  </si>
  <si>
    <t>2014.09.26</t>
  </si>
  <si>
    <t>2014.09.29</t>
  </si>
  <si>
    <t>2014.09.30</t>
  </si>
  <si>
    <t>2014.10.01</t>
  </si>
  <si>
    <t>Norm Open</t>
  </si>
  <si>
    <t>Norm Alpha</t>
  </si>
  <si>
    <t>Matlab Norm Signal</t>
  </si>
  <si>
    <t>Gasoil Open</t>
  </si>
  <si>
    <t>Manual</t>
  </si>
  <si>
    <t>Data From Matlab</t>
  </si>
  <si>
    <t>Signal from Matlab</t>
  </si>
  <si>
    <t>Eureqa 10</t>
  </si>
  <si>
    <t>Eureqa 20</t>
  </si>
  <si>
    <t>Eureqa 30</t>
  </si>
  <si>
    <t>Eureqa Avg</t>
  </si>
  <si>
    <t>Test 1/5 Matlab</t>
  </si>
  <si>
    <t>Eureqa 10 Eq</t>
  </si>
  <si>
    <t>Eureqa 20 Eq</t>
  </si>
  <si>
    <t>Eureqa 30 Eq</t>
  </si>
  <si>
    <t>RE-Index</t>
  </si>
  <si>
    <t>Test 2/5 Matlab</t>
  </si>
  <si>
    <t>Test 3/5 Matlab</t>
  </si>
  <si>
    <t>Test 4/5 Matlab</t>
  </si>
  <si>
    <t>Test 5/5 Matlab</t>
  </si>
  <si>
    <t xml:space="preserve">Gasoil </t>
  </si>
  <si>
    <t>y = 0.20627749016953*sin(5.17818211031383 + 0.244906561393915*x + 3.35820113446921e-7*x^4) - 0.0386244099919093 - 1.76684141494541e-12*x^7</t>
  </si>
  <si>
    <t>y = 2.77783131820823 + 0.000144630293481281*x^3 + 0.0194213127888644*sin(sin(1.5108564217856*x^2)) - 0.204355874154385*x - 2.66941435441069e-11*x^7 - 0.000510286828727663*x*sin(1.5108564217856*x^2)</t>
  </si>
  <si>
    <t>y = 0.039805553836372*x + 0.000808407633877955*x*sin(sin(1.02177351573455*x)) - 0.212214745046646 - 0.00125818762156904*x^2 - 0.0129654325604596*sin(1.02177351573455*x) - 0.0134166997805094*x*sin(-0.220333062752821*x) - 0.00616675546660078*sin(x)*sin(-0.220333062752821*x)</t>
  </si>
  <si>
    <t>y = 0.169417415550571*x + 0.188409350662366*sin(x^2) + -3.5544027005539*sin(x^2)/x + 0.00432092894251698*cos(0.652929244326223*x + 0.287662691453019*sin(x^2)) - 1.68358878325748 - 0.00388632957957359*x^2 - 7.04373776858068e-5*x^2*sin(x^2)</t>
  </si>
  <si>
    <t>y = 0.0269654029329296*x + 4.26656949249685e-5*x^3 + 2.68261236922564e-14*x^9 - 0.47947796800367 - 8.63978130686894e-8*x^5</t>
  </si>
  <si>
    <t>y = 0.0222472284397862*x + 0.379404269265199/x + 2.18638800637753e-5/cos(x) + 0.00247346396712795*x^2 + 0.00355962865843487*sin(x^2) + -0.20167543101786*cos(x)/x^2 - 0.607921392118473 - 8.89086043039556e-5*x^3</t>
  </si>
  <si>
    <t>y = 0.00111108764962237*x^2 + 0.0536060695876852*sin(5.0460414287541 + x) + -0.000475327650989434/sin(5.0460414287541 + x) - 0.00828741688080488 - 3.54609451982963e-5*x^3 - 0.00205251114070251*x*sin(5.07795005042106 + x + 0.00583067248513477/sin(5.0460414287541 + x))</t>
  </si>
  <si>
    <t>y = 0.0451138836303026*x + 9.25220784116606/x + 0.000969040570009695*cos(2.1445592174035*x) + 0.000151432226420709*x*cos(0.136348975053597*x^2 - 2.1445592174035*x) + 0.000969040570009695*cos(2.1445592174035*x)*cos(0.136348975053597*x^2 - 2.1445592174035*x) - 1.01907600972351 - 2.2288606642022e-5*x^3</t>
  </si>
  <si>
    <t>y = 0.691779997684129 + 0.000736830730617144*x^3 + 3.62679470945673e-9*x^6 - 1.82740543875594e-5*x^4 - 0.00931576130511671*x^2 - 0.00464047543527166*cos(5.45157644134967*x)</t>
  </si>
  <si>
    <t>y = 0.0932991090717695*x + 25.3879508942856/x^2 - 0.16635253333136 - 0.000673333780914762*x^2 - 0.0531018822419063*x*cos(0.104674417310152*sin(0.0932991090717695 + x + 0.0456111877066541*x^3))</t>
  </si>
  <si>
    <t>y = 0.138052262079828 + 0.0229792123926715*x + 0.00212149418839357*cos(x) + 0.00021039552362968/cos(0.303404850271128 + x) - 0.000399539435763892*x^2 - 0.000148001351617926*x*cos(5.75250273296294 + x*cos(x) + 0.0207418597489627/(x*cos(x)) + 0.0229792123926715*x*cos(0.303404850271128 + x))</t>
  </si>
  <si>
    <t>y = 0.49100517304964 + 0.000156947573520768/sin(0.880958471108858*x) + 0.00409394099700071*sin(5.60313002500724 - 0.880958471108858*x) + (0.000210118629270018*sin(x) - 0.00170578902670465*x)/(0.0401657953653645 + 0.00313768358239055*x + 3.47574539847758e-6*x^4)</t>
  </si>
  <si>
    <t>y = sin(5.37165392685144 + 0.102487808223078*x + 1.00433631420318e-14*x^9 - 0.00243113408097812*x^2) - 0.00361842812632107*cos(x^2 + x*sin(0.0204451519811414*x^2))</t>
  </si>
  <si>
    <t>y = 0.0648404436397299*x + 4.60540675444524e-7*x^4 + 0.000164838411812451*x*sin(5.86119153634295 + x^2*cos(4.60540675444524e-7*x^3)^2) - 0.433335012847362 - 0.00191245514981385*x^2 - 0.00345016719780213*sin(-0.653508990125767*x)</t>
  </si>
  <si>
    <t>y = 0.0132600732241764 + 0.00427537431431413*x^2 + 4.18254376774365e-8*x^5 + 0.00379721135809261*sin(sin(0.0136952776113412*x^5)) - 0.0258433813641859*x - 0.000145717912659283*x^3</t>
  </si>
  <si>
    <t>Size</t>
  </si>
  <si>
    <t>y = 0.0394113850860955*x + 0.000135543311375905/sin(x) + 0.000521587859361989*x*sin(0.936633764256954*x) - 0.398161345449616 - 0.000629752518118819*x^2</t>
  </si>
  <si>
    <t>x = 0.0155850686104013*t + 4188676555352.15/t^12 + 24642.8459628124/t^4 + -55105483.0929628/t^7 - 0.262119503522886 - 0.0093256722739152*sin(t^2)</t>
  </si>
  <si>
    <t>y = 0.0434829820755649 + 0.0682888274414957/x + 0.000662795960561278*x^2 + 0.350616793889411*sin(2.32817760578541e-5*x + 0.00665763525514584*x^2 - 5.96969342178034e-6*x^4) - 0.0247760892542244*x</t>
  </si>
  <si>
    <t>y = 0.00292299633133694*x^2 - 1.63739287085177 - 0.981829286633628*cos(6.28108805063022 + 0.165832789595016*x + -0.00301650082970093/(0.132844034816092 + sin(0.0150416595639522 + 1.63117634263735*x)))</t>
  </si>
  <si>
    <t>y = 0.247606189678217 + 0.0164101943641162*x + 0.0173555482529458*sin(sin(1.03492358744032*x)) + 0.00220144591549947*x*sin(x)*sin(1.03492358744032*x) + 0.0544517492380515*sin(2.5217375248285 + 0.00880270828830702*x^2) - sin(0.000780508708943262*x*sin(x))</t>
  </si>
  <si>
    <t>y = 0.246644564713535 + 0.073276176383734*x + 0.000350805223467043/sin(x) + 0.000576524652891019*x^3 - 9.91471321311903e-6*x^4 - 0.0103628146007595*x^2 - 5.82901903739689e-8*x^4*sin(x)</t>
  </si>
  <si>
    <t>y = 0.601439403208758 + 0.000228915876193553/sin(1.00387713733171*x) + 4.57118209814283e-5*x^2*sin(1.41410802763298*x)*sin(1.00387713733171*x) - 0.000335067224331939*x - 6.37092834673152e-8*x^4*sin(1.40353630301115*x)</t>
  </si>
  <si>
    <t>y = 1.69095983769584 + 0.103847752740156*sin(x) + 0.00200956488657722*x^2 + 0.257920311427037*cos(2.06670669654242*x - 0.0407558588988562*x^2) - 0.0935519021350475*x - 0.012150724221226*x*cos(2.06670669654242*x - 0.0407558588988562*x^2) - 0.0066683771349235*x*sin(x)*cos(2.06670669654242*x - 0.0407558588988562*x^2)</t>
  </si>
  <si>
    <t>y = 0.732031485603381 + 0.0647059574215018*x + 0.0288454460738976*cos(x) + 0.00013721464822717*x^3 - 0.00627706905605469*x^2 - 0.0647059574215018*sin(4.23722066057235 + 0.568433960356318*x + 0.0086076872701833*x/cos(0.727811115070394*x))</t>
  </si>
  <si>
    <t>y = 3.17014075273909 + -434.603259529996/x^2 + 0.131162961604053*sin(1.0174021384939*x) + 0.00952536125834523*sin(1.0174021384939*x)^2 + -2.57712941452802*sin(1.0174021384939*x)/x - x*sin(1.0174021384939*x)^2*sin(9.2056139332955e-8*x^3) - 0.0684150730734174*x</t>
  </si>
  <si>
    <t>y = 0.632853232398614 + 0.0092513973565571*x + 1.28035024331953e-10*x^6*sin(0.797067198354781*x) - 3.26042951586659e-7*x^4 - 9.36304239772636e-7*x^3*cos(2.14857155788858*x)</t>
  </si>
  <si>
    <t>y = 0.43531687023457 + 0.0523946485625556*x + 8.55495811292763e-5*x^3 + 6.54353271254924e-5*x^2*sin(sin(sin(sin(8.55495811292763e-5*x^4)))) - 1.05128163331072e-9*x^6 - 0.00333396194943796*x^2</t>
  </si>
  <si>
    <t>y = 0.00361247548315158*x^2 - 0.37223327610217 - 8.21462023025109e-5*x^3 - 0.0385062000759188*cos(0.00361247548315158 + 0.977837583847557*x + 0.00542490908828285/(0.00542490908828285 + cos(5.92704127877762 + 0.00361247548315158*x^2)^2*sin(0.000386873616993029*x^3)))</t>
  </si>
  <si>
    <t>y = 0.774643661473557 + 1.88027324747944e-5*x^4 - 3.07679392069935e-7*x^5 - 0.000290514655398169*x^3 - 0.039850154565621*sin(0.625470747848224 + 0.53800638629301*x^3)</t>
  </si>
  <si>
    <t>y = 0.664331659108409 + 4.09070998943327e-7*x^5 + 0.0427734411330567*sin(sin(0.88416116858837*x)) - 4.49749141039073e-12*x^8 - 8.65379370868083e-6*x^4</t>
  </si>
  <si>
    <t>Alpha Average Prediction</t>
  </si>
  <si>
    <t>Alpha Average Long Term Forecast</t>
  </si>
  <si>
    <t>Gasoil Average Prediction</t>
  </si>
  <si>
    <t>Gasoil Average Long Term Forecast</t>
  </si>
  <si>
    <t>Test 1</t>
  </si>
  <si>
    <t>Test 2</t>
  </si>
  <si>
    <t>Test 3</t>
  </si>
  <si>
    <t>Test 4</t>
  </si>
  <si>
    <t>Test 5</t>
  </si>
  <si>
    <t>Correct Direction</t>
  </si>
  <si>
    <t>Profit</t>
  </si>
  <si>
    <t>t=0 value</t>
  </si>
  <si>
    <t>t+1 Actual Value</t>
  </si>
  <si>
    <t>t+1 Predicted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</si>
</sst>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00000"/>
    <numFmt numFmtId="165" formatCode="0.00000"/>
    <numFmt numFmtId="166" formatCode="0.0000"/>
    <numFmt numFmtId="167" formatCode="0.000000"/>
    <numFmt numFmtId="168" formatCode="0.000"/>
    <numFmt numFmtId="169" formatCode="h:mm:ss;@"/>
    <numFmt numFmtId="170" formatCode="yyyy\-mm\-dd"/>
    <numFmt numFmtId="171" formatCode="yyyy\-mm\-dd;@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vertAlign val="superscript"/>
      <sz val="11"/>
      <color theme="1"/>
      <name val="Calibri"/>
      <scheme val="minor"/>
    </font>
    <font>
      <sz val="8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</fonts>
  <fills count="5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C9AE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9393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00">
    <xf numFmtId="0" fontId="0" fillId="0" borderId="0"/>
    <xf numFmtId="0" fontId="5" fillId="0" borderId="22" applyNumberFormat="0" applyFill="0" applyAlignment="0" applyProtection="0"/>
    <xf numFmtId="0" fontId="6" fillId="0" borderId="23" applyNumberFormat="0" applyFill="0" applyAlignment="0" applyProtection="0"/>
    <xf numFmtId="0" fontId="7" fillId="0" borderId="24" applyNumberFormat="0" applyFill="0" applyAlignment="0" applyProtection="0"/>
    <xf numFmtId="0" fontId="7" fillId="0" borderId="0" applyNumberFormat="0" applyFill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10" fillId="13" borderId="0" applyNumberFormat="0" applyBorder="0" applyAlignment="0" applyProtection="0"/>
    <xf numFmtId="0" fontId="11" fillId="14" borderId="25" applyNumberFormat="0" applyAlignment="0" applyProtection="0"/>
    <xf numFmtId="0" fontId="12" fillId="15" borderId="26" applyNumberFormat="0" applyAlignment="0" applyProtection="0"/>
    <xf numFmtId="0" fontId="13" fillId="15" borderId="25" applyNumberFormat="0" applyAlignment="0" applyProtection="0"/>
    <xf numFmtId="0" fontId="14" fillId="0" borderId="27" applyNumberFormat="0" applyFill="0" applyAlignment="0" applyProtection="0"/>
    <xf numFmtId="0" fontId="15" fillId="16" borderId="28" applyNumberFormat="0" applyAlignment="0" applyProtection="0"/>
    <xf numFmtId="0" fontId="16" fillId="0" borderId="0" applyNumberFormat="0" applyFill="0" applyBorder="0" applyAlignment="0" applyProtection="0"/>
    <xf numFmtId="0" fontId="4" fillId="17" borderId="29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30" applyNumberFormat="0" applyFill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18" fillId="41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57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20" fontId="1" fillId="0" borderId="4" xfId="0" applyNumberFormat="1" applyFont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20" fontId="0" fillId="3" borderId="9" xfId="0" applyNumberForma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" fontId="0" fillId="4" borderId="8" xfId="0" applyNumberFormat="1" applyFill="1" applyBorder="1" applyAlignment="1">
      <alignment horizontal="center"/>
    </xf>
    <xf numFmtId="20" fontId="0" fillId="4" borderId="9" xfId="0" applyNumberForma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" fontId="0" fillId="4" borderId="5" xfId="0" applyNumberFormat="1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1" fontId="0" fillId="5" borderId="8" xfId="0" applyNumberFormat="1" applyFill="1" applyBorder="1" applyAlignment="1">
      <alignment horizontal="center"/>
    </xf>
    <xf numFmtId="20" fontId="0" fillId="5" borderId="9" xfId="0" applyNumberForma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" fontId="0" fillId="6" borderId="8" xfId="0" applyNumberFormat="1" applyFill="1" applyBorder="1" applyAlignment="1">
      <alignment horizontal="center"/>
    </xf>
    <xf numFmtId="20" fontId="0" fillId="6" borderId="9" xfId="0" applyNumberFormat="1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1" fontId="0" fillId="7" borderId="8" xfId="0" applyNumberFormat="1" applyFill="1" applyBorder="1" applyAlignment="1">
      <alignment horizontal="center"/>
    </xf>
    <xf numFmtId="20" fontId="0" fillId="7" borderId="9" xfId="0" applyNumberFormat="1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20" fontId="0" fillId="3" borderId="0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20" fontId="0" fillId="4" borderId="0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20" fontId="0" fillId="5" borderId="0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20" fontId="0" fillId="6" borderId="0" xfId="0" applyNumberFormat="1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20" fontId="0" fillId="7" borderId="0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1" fontId="0" fillId="4" borderId="11" xfId="0" applyNumberFormat="1" applyFill="1" applyBorder="1" applyAlignment="1">
      <alignment horizontal="center"/>
    </xf>
    <xf numFmtId="1" fontId="0" fillId="4" borderId="7" xfId="0" applyNumberFormat="1" applyFill="1" applyBorder="1" applyAlignment="1">
      <alignment horizontal="center"/>
    </xf>
    <xf numFmtId="1" fontId="0" fillId="5" borderId="11" xfId="0" applyNumberFormat="1" applyFill="1" applyBorder="1" applyAlignment="1">
      <alignment horizontal="center"/>
    </xf>
    <xf numFmtId="1" fontId="0" fillId="6" borderId="11" xfId="0" applyNumberFormat="1" applyFill="1" applyBorder="1" applyAlignment="1">
      <alignment horizontal="center"/>
    </xf>
    <xf numFmtId="1" fontId="0" fillId="7" borderId="11" xfId="0" applyNumberForma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1" fontId="0" fillId="4" borderId="13" xfId="0" applyNumberFormat="1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1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1" fontId="0" fillId="7" borderId="12" xfId="0" applyNumberFormat="1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0" borderId="14" xfId="0" applyBorder="1" applyAlignment="1">
      <alignment horizontal="center"/>
    </xf>
    <xf numFmtId="20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/>
    <xf numFmtId="1" fontId="0" fillId="3" borderId="16" xfId="0" applyNumberFormat="1" applyFill="1" applyBorder="1" applyAlignment="1">
      <alignment horizontal="center"/>
    </xf>
    <xf numFmtId="20" fontId="0" fillId="3" borderId="15" xfId="0" applyNumberFormat="1" applyFill="1" applyBorder="1" applyAlignment="1">
      <alignment horizontal="center"/>
    </xf>
    <xf numFmtId="1" fontId="0" fillId="3" borderId="17" xfId="0" applyNumberFormat="1" applyFill="1" applyBorder="1" applyAlignment="1">
      <alignment horizontal="center"/>
    </xf>
    <xf numFmtId="1" fontId="0" fillId="4" borderId="12" xfId="0" applyNumberFormat="1" applyFill="1" applyBorder="1" applyAlignment="1">
      <alignment horizontal="center"/>
    </xf>
    <xf numFmtId="20" fontId="0" fillId="4" borderId="15" xfId="0" applyNumberFormat="1" applyFill="1" applyBorder="1" applyAlignment="1">
      <alignment horizontal="center"/>
    </xf>
    <xf numFmtId="20" fontId="0" fillId="5" borderId="15" xfId="0" applyNumberFormat="1" applyFill="1" applyBorder="1" applyAlignment="1">
      <alignment horizontal="center"/>
    </xf>
    <xf numFmtId="20" fontId="0" fillId="6" borderId="15" xfId="0" applyNumberFormat="1" applyFill="1" applyBorder="1" applyAlignment="1">
      <alignment horizontal="center"/>
    </xf>
    <xf numFmtId="20" fontId="0" fillId="7" borderId="15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0" borderId="0" xfId="0" applyBorder="1"/>
    <xf numFmtId="1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1" fontId="0" fillId="4" borderId="0" xfId="0" applyNumberForma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" fontId="0" fillId="5" borderId="0" xfId="0" applyNumberForma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" fontId="0" fillId="6" borderId="4" xfId="0" applyNumberFormat="1" applyFill="1" applyBorder="1" applyAlignment="1">
      <alignment horizontal="center"/>
    </xf>
    <xf numFmtId="1" fontId="0" fillId="7" borderId="0" xfId="0" applyNumberForma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20" fontId="0" fillId="3" borderId="18" xfId="0" applyNumberFormat="1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20" fontId="0" fillId="4" borderId="18" xfId="0" applyNumberFormat="1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20" fontId="0" fillId="5" borderId="18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20" fontId="0" fillId="6" borderId="18" xfId="0" applyNumberFormat="1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20" fontId="0" fillId="7" borderId="18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20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6" borderId="8" xfId="0" applyFill="1" applyBorder="1" applyAlignment="1">
      <alignment horizontal="center" wrapText="1"/>
    </xf>
    <xf numFmtId="0" fontId="0" fillId="3" borderId="0" xfId="0" applyFill="1"/>
    <xf numFmtId="20" fontId="0" fillId="0" borderId="0" xfId="0" applyNumberFormat="1"/>
    <xf numFmtId="10" fontId="0" fillId="0" borderId="0" xfId="0" applyNumberFormat="1"/>
    <xf numFmtId="14" fontId="0" fillId="3" borderId="0" xfId="0" applyNumberFormat="1" applyFill="1"/>
    <xf numFmtId="14" fontId="0" fillId="0" borderId="0" xfId="0" applyNumberFormat="1"/>
    <xf numFmtId="0" fontId="0" fillId="10" borderId="6" xfId="0" applyFill="1" applyBorder="1"/>
    <xf numFmtId="0" fontId="0" fillId="10" borderId="0" xfId="0" applyFill="1" applyBorder="1"/>
    <xf numFmtId="0" fontId="0" fillId="10" borderId="2" xfId="0" applyFill="1" applyBorder="1"/>
    <xf numFmtId="10" fontId="0" fillId="10" borderId="11" xfId="0" applyNumberFormat="1" applyFill="1" applyBorder="1"/>
    <xf numFmtId="10" fontId="0" fillId="10" borderId="0" xfId="0" applyNumberFormat="1" applyFill="1" applyBorder="1"/>
    <xf numFmtId="0" fontId="0" fillId="10" borderId="9" xfId="0" applyFill="1" applyBorder="1"/>
    <xf numFmtId="0" fontId="0" fillId="10" borderId="3" xfId="0" applyFill="1" applyBorder="1"/>
    <xf numFmtId="0" fontId="1" fillId="0" borderId="8" xfId="0" applyFont="1" applyFill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/>
    <xf numFmtId="0" fontId="0" fillId="0" borderId="5" xfId="0" applyBorder="1"/>
    <xf numFmtId="0" fontId="0" fillId="0" borderId="7" xfId="0" applyBorder="1"/>
    <xf numFmtId="0" fontId="0" fillId="0" borderId="18" xfId="0" applyBorder="1"/>
    <xf numFmtId="0" fontId="0" fillId="0" borderId="19" xfId="0" applyBorder="1"/>
    <xf numFmtId="0" fontId="0" fillId="5" borderId="7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5" borderId="7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5" borderId="5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0" fontId="0" fillId="0" borderId="0" xfId="0"/>
    <xf numFmtId="20" fontId="0" fillId="42" borderId="0" xfId="0" applyNumberFormat="1" applyFill="1" applyBorder="1" applyAlignment="1">
      <alignment horizontal="center"/>
    </xf>
    <xf numFmtId="1" fontId="0" fillId="42" borderId="11" xfId="0" applyNumberFormat="1" applyFill="1" applyBorder="1" applyAlignment="1">
      <alignment horizontal="center"/>
    </xf>
    <xf numFmtId="0" fontId="0" fillId="42" borderId="10" xfId="0" applyFill="1" applyBorder="1" applyAlignment="1">
      <alignment horizontal="center"/>
    </xf>
    <xf numFmtId="0" fontId="0" fillId="42" borderId="11" xfId="0" applyFill="1" applyBorder="1" applyAlignment="1">
      <alignment horizontal="center"/>
    </xf>
    <xf numFmtId="0" fontId="0" fillId="42" borderId="4" xfId="0" applyFill="1" applyBorder="1" applyAlignment="1">
      <alignment horizontal="center"/>
    </xf>
    <xf numFmtId="0" fontId="0" fillId="42" borderId="8" xfId="0" applyFill="1" applyBorder="1" applyAlignment="1">
      <alignment horizontal="center"/>
    </xf>
    <xf numFmtId="0" fontId="0" fillId="43" borderId="6" xfId="0" applyFill="1" applyBorder="1" applyAlignment="1">
      <alignment horizontal="center"/>
    </xf>
    <xf numFmtId="20" fontId="0" fillId="43" borderId="0" xfId="0" applyNumberFormat="1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43" borderId="0" xfId="0" applyFill="1" applyBorder="1"/>
    <xf numFmtId="0" fontId="0" fillId="43" borderId="7" xfId="0" applyFill="1" applyBorder="1"/>
    <xf numFmtId="0" fontId="0" fillId="43" borderId="0" xfId="0" applyFill="1"/>
    <xf numFmtId="1" fontId="0" fillId="43" borderId="11" xfId="0" applyNumberFormat="1" applyFill="1" applyBorder="1" applyAlignment="1">
      <alignment horizontal="center"/>
    </xf>
    <xf numFmtId="0" fontId="0" fillId="43" borderId="11" xfId="0" applyFill="1" applyBorder="1" applyAlignment="1">
      <alignment horizontal="center"/>
    </xf>
    <xf numFmtId="1" fontId="0" fillId="43" borderId="17" xfId="0" applyNumberFormat="1" applyFill="1" applyBorder="1" applyAlignment="1">
      <alignment horizontal="center"/>
    </xf>
    <xf numFmtId="0" fontId="0" fillId="43" borderId="7" xfId="0" applyFill="1" applyBorder="1" applyAlignment="1">
      <alignment horizontal="center"/>
    </xf>
    <xf numFmtId="1" fontId="0" fillId="43" borderId="7" xfId="0" applyNumberFormat="1" applyFill="1" applyBorder="1" applyAlignment="1">
      <alignment horizontal="center"/>
    </xf>
    <xf numFmtId="1" fontId="0" fillId="44" borderId="8" xfId="0" applyNumberFormat="1" applyFill="1" applyBorder="1" applyAlignment="1">
      <alignment horizontal="center"/>
    </xf>
    <xf numFmtId="0" fontId="0" fillId="44" borderId="11" xfId="0" applyFill="1" applyBorder="1" applyAlignment="1">
      <alignment horizontal="center"/>
    </xf>
    <xf numFmtId="1" fontId="0" fillId="44" borderId="11" xfId="0" applyNumberFormat="1" applyFill="1" applyBorder="1" applyAlignment="1">
      <alignment horizontal="center"/>
    </xf>
    <xf numFmtId="1" fontId="0" fillId="44" borderId="12" xfId="0" applyNumberFormat="1" applyFill="1" applyBorder="1" applyAlignment="1">
      <alignment horizontal="center"/>
    </xf>
    <xf numFmtId="0" fontId="0" fillId="44" borderId="10" xfId="0" applyFill="1" applyBorder="1" applyAlignment="1">
      <alignment horizontal="center"/>
    </xf>
    <xf numFmtId="1" fontId="0" fillId="42" borderId="8" xfId="0" applyNumberFormat="1" applyFill="1" applyBorder="1" applyAlignment="1">
      <alignment horizontal="center"/>
    </xf>
    <xf numFmtId="1" fontId="0" fillId="42" borderId="12" xfId="0" applyNumberFormat="1" applyFill="1" applyBorder="1" applyAlignment="1">
      <alignment horizontal="center"/>
    </xf>
    <xf numFmtId="20" fontId="0" fillId="44" borderId="9" xfId="0" applyNumberFormat="1" applyFill="1" applyBorder="1" applyAlignment="1">
      <alignment horizontal="center"/>
    </xf>
    <xf numFmtId="0" fontId="0" fillId="44" borderId="7" xfId="0" applyFill="1" applyBorder="1" applyAlignment="1">
      <alignment horizontal="center"/>
    </xf>
    <xf numFmtId="0" fontId="0" fillId="44" borderId="8" xfId="0" applyFill="1" applyBorder="1" applyAlignment="1">
      <alignment horizontal="center"/>
    </xf>
    <xf numFmtId="20" fontId="0" fillId="44" borderId="0" xfId="0" applyNumberFormat="1" applyFill="1" applyBorder="1" applyAlignment="1">
      <alignment horizontal="center"/>
    </xf>
    <xf numFmtId="20" fontId="0" fillId="44" borderId="18" xfId="0" applyNumberFormat="1" applyFill="1" applyBorder="1" applyAlignment="1">
      <alignment horizontal="center"/>
    </xf>
    <xf numFmtId="1" fontId="0" fillId="45" borderId="8" xfId="0" applyNumberFormat="1" applyFill="1" applyBorder="1" applyAlignment="1">
      <alignment horizontal="center"/>
    </xf>
    <xf numFmtId="20" fontId="0" fillId="45" borderId="9" xfId="0" applyNumberFormat="1" applyFill="1" applyBorder="1" applyAlignment="1">
      <alignment horizontal="center"/>
    </xf>
    <xf numFmtId="0" fontId="0" fillId="45" borderId="7" xfId="0" applyFill="1" applyBorder="1" applyAlignment="1">
      <alignment horizontal="center"/>
    </xf>
    <xf numFmtId="0" fontId="0" fillId="45" borderId="8" xfId="0" applyFill="1" applyBorder="1" applyAlignment="1">
      <alignment horizontal="center" wrapText="1"/>
    </xf>
    <xf numFmtId="0" fontId="0" fillId="45" borderId="11" xfId="0" applyFill="1" applyBorder="1" applyAlignment="1">
      <alignment horizontal="center"/>
    </xf>
    <xf numFmtId="20" fontId="0" fillId="45" borderId="0" xfId="0" applyNumberFormat="1" applyFill="1" applyBorder="1" applyAlignment="1">
      <alignment horizontal="center"/>
    </xf>
    <xf numFmtId="1" fontId="0" fillId="45" borderId="11" xfId="0" applyNumberFormat="1" applyFill="1" applyBorder="1" applyAlignment="1">
      <alignment horizontal="center"/>
    </xf>
    <xf numFmtId="1" fontId="0" fillId="45" borderId="12" xfId="0" applyNumberFormat="1" applyFill="1" applyBorder="1" applyAlignment="1">
      <alignment horizontal="center"/>
    </xf>
    <xf numFmtId="0" fontId="0" fillId="45" borderId="10" xfId="0" applyFill="1" applyBorder="1" applyAlignment="1">
      <alignment horizontal="center"/>
    </xf>
    <xf numFmtId="20" fontId="0" fillId="45" borderId="18" xfId="0" applyNumberFormat="1" applyFill="1" applyBorder="1" applyAlignment="1">
      <alignment horizontal="center"/>
    </xf>
    <xf numFmtId="20" fontId="0" fillId="42" borderId="9" xfId="0" applyNumberFormat="1" applyFill="1" applyBorder="1" applyAlignment="1">
      <alignment horizontal="center"/>
    </xf>
    <xf numFmtId="20" fontId="0" fillId="42" borderId="18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5" fontId="0" fillId="4" borderId="9" xfId="0" applyNumberFormat="1" applyFill="1" applyBorder="1" applyAlignment="1">
      <alignment horizontal="center"/>
    </xf>
    <xf numFmtId="165" fontId="0" fillId="5" borderId="9" xfId="0" applyNumberFormat="1" applyFill="1" applyBorder="1" applyAlignment="1">
      <alignment horizontal="center"/>
    </xf>
    <xf numFmtId="165" fontId="0" fillId="6" borderId="9" xfId="0" applyNumberFormat="1" applyFill="1" applyBorder="1" applyAlignment="1">
      <alignment horizontal="center"/>
    </xf>
    <xf numFmtId="165" fontId="0" fillId="7" borderId="0" xfId="0" applyNumberFormat="1" applyFill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0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2" fontId="0" fillId="10" borderId="0" xfId="0" applyNumberFormat="1" applyFill="1" applyBorder="1"/>
    <xf numFmtId="2" fontId="0" fillId="10" borderId="11" xfId="0" applyNumberFormat="1" applyFill="1" applyBorder="1"/>
    <xf numFmtId="168" fontId="0" fillId="10" borderId="8" xfId="0" applyNumberFormat="1" applyFill="1" applyBorder="1"/>
    <xf numFmtId="168" fontId="0" fillId="10" borderId="0" xfId="0" applyNumberFormat="1" applyFill="1" applyBorder="1"/>
    <xf numFmtId="168" fontId="0" fillId="10" borderId="11" xfId="0" applyNumberFormat="1" applyFill="1" applyBorder="1"/>
    <xf numFmtId="0" fontId="0" fillId="10" borderId="18" xfId="0" applyFill="1" applyBorder="1"/>
    <xf numFmtId="2" fontId="0" fillId="10" borderId="18" xfId="0" applyNumberFormat="1" applyFill="1" applyBorder="1"/>
    <xf numFmtId="0" fontId="0" fillId="10" borderId="21" xfId="0" applyFill="1" applyBorder="1"/>
    <xf numFmtId="168" fontId="0" fillId="10" borderId="9" xfId="0" applyNumberFormat="1" applyFill="1" applyBorder="1"/>
    <xf numFmtId="0" fontId="0" fillId="10" borderId="20" xfId="0" applyFill="1" applyBorder="1"/>
    <xf numFmtId="10" fontId="0" fillId="10" borderId="2" xfId="0" applyNumberFormat="1" applyFill="1" applyBorder="1" applyAlignment="1"/>
    <xf numFmtId="0" fontId="0" fillId="10" borderId="5" xfId="0" applyFill="1" applyBorder="1"/>
    <xf numFmtId="0" fontId="0" fillId="10" borderId="7" xfId="0" applyFill="1" applyBorder="1"/>
    <xf numFmtId="2" fontId="0" fillId="10" borderId="10" xfId="0" applyNumberFormat="1" applyFill="1" applyBorder="1"/>
    <xf numFmtId="10" fontId="0" fillId="10" borderId="4" xfId="0" applyNumberFormat="1" applyFill="1" applyBorder="1" applyAlignment="1"/>
    <xf numFmtId="0" fontId="0" fillId="10" borderId="4" xfId="0" applyFill="1" applyBorder="1"/>
    <xf numFmtId="10" fontId="0" fillId="46" borderId="11" xfId="0" applyNumberFormat="1" applyFill="1" applyBorder="1"/>
    <xf numFmtId="0" fontId="0" fillId="46" borderId="0" xfId="0" applyFill="1"/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2" fontId="0" fillId="3" borderId="11" xfId="0" applyNumberFormat="1" applyFill="1" applyBorder="1" applyAlignment="1">
      <alignment horizontal="center"/>
    </xf>
    <xf numFmtId="2" fontId="0" fillId="3" borderId="10" xfId="0" applyNumberFormat="1" applyFill="1" applyBorder="1" applyAlignment="1">
      <alignment horizontal="center"/>
    </xf>
    <xf numFmtId="0" fontId="0" fillId="0" borderId="0" xfId="0" applyFill="1" applyBorder="1"/>
    <xf numFmtId="2" fontId="0" fillId="4" borderId="8" xfId="0" applyNumberFormat="1" applyFill="1" applyBorder="1" applyAlignment="1">
      <alignment horizontal="center"/>
    </xf>
    <xf numFmtId="2" fontId="0" fillId="4" borderId="11" xfId="0" applyNumberFormat="1" applyFill="1" applyBorder="1" applyAlignment="1">
      <alignment horizontal="center"/>
    </xf>
    <xf numFmtId="2" fontId="0" fillId="4" borderId="10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2" fontId="0" fillId="5" borderId="0" xfId="0" applyNumberFormat="1" applyFill="1" applyBorder="1" applyAlignment="1">
      <alignment horizontal="center"/>
    </xf>
    <xf numFmtId="2" fontId="0" fillId="6" borderId="0" xfId="0" applyNumberFormat="1" applyFill="1" applyBorder="1" applyAlignment="1">
      <alignment horizontal="center"/>
    </xf>
    <xf numFmtId="2" fontId="0" fillId="7" borderId="0" xfId="0" applyNumberForma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2" fontId="0" fillId="3" borderId="9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2" fontId="0" fillId="43" borderId="0" xfId="0" applyNumberFormat="1" applyFill="1" applyBorder="1" applyAlignment="1">
      <alignment horizontal="center"/>
    </xf>
    <xf numFmtId="2" fontId="0" fillId="3" borderId="18" xfId="0" applyNumberFormat="1" applyFill="1" applyBorder="1" applyAlignment="1">
      <alignment horizontal="center"/>
    </xf>
    <xf numFmtId="2" fontId="0" fillId="4" borderId="9" xfId="0" applyNumberFormat="1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2" fontId="0" fillId="4" borderId="18" xfId="0" applyNumberFormat="1" applyFill="1" applyBorder="1" applyAlignment="1">
      <alignment horizontal="center"/>
    </xf>
    <xf numFmtId="2" fontId="0" fillId="42" borderId="9" xfId="0" applyNumberFormat="1" applyFill="1" applyBorder="1" applyAlignment="1">
      <alignment horizontal="center"/>
    </xf>
    <xf numFmtId="2" fontId="0" fillId="42" borderId="0" xfId="0" applyNumberFormat="1" applyFill="1" applyBorder="1" applyAlignment="1">
      <alignment horizontal="center"/>
    </xf>
    <xf numFmtId="2" fontId="0" fillId="42" borderId="18" xfId="0" applyNumberFormat="1" applyFill="1" applyBorder="1" applyAlignment="1">
      <alignment horizontal="center"/>
    </xf>
    <xf numFmtId="2" fontId="0" fillId="45" borderId="0" xfId="0" applyNumberFormat="1" applyFill="1" applyBorder="1" applyAlignment="1">
      <alignment horizontal="center"/>
    </xf>
    <xf numFmtId="2" fontId="0" fillId="44" borderId="0" xfId="0" applyNumberFormat="1" applyFill="1" applyBorder="1" applyAlignment="1">
      <alignment horizontal="center"/>
    </xf>
    <xf numFmtId="2" fontId="0" fillId="5" borderId="18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31" xfId="0" applyFont="1" applyFill="1" applyBorder="1" applyAlignment="1">
      <alignment horizontal="center"/>
    </xf>
    <xf numFmtId="0" fontId="0" fillId="6" borderId="0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0" fontId="1" fillId="2" borderId="8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1" fillId="2" borderId="0" xfId="0" applyFont="1" applyFill="1" applyBorder="1" applyAlignment="1">
      <alignment horizontal="center" vertical="center"/>
    </xf>
    <xf numFmtId="0" fontId="0" fillId="47" borderId="0" xfId="0" applyFill="1"/>
    <xf numFmtId="0" fontId="0" fillId="0" borderId="0" xfId="0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9" fontId="1" fillId="0" borderId="2" xfId="0" applyNumberFormat="1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15" xfId="0" applyNumberFormat="1" applyBorder="1" applyAlignment="1">
      <alignment horizontal="center"/>
    </xf>
    <xf numFmtId="169" fontId="0" fillId="0" borderId="18" xfId="0" applyNumberFormat="1" applyBorder="1" applyAlignment="1">
      <alignment horizontal="center"/>
    </xf>
    <xf numFmtId="169" fontId="0" fillId="0" borderId="0" xfId="0" applyNumberFormat="1"/>
    <xf numFmtId="165" fontId="0" fillId="10" borderId="8" xfId="0" applyNumberFormat="1" applyFill="1" applyBorder="1"/>
    <xf numFmtId="165" fontId="0" fillId="10" borderId="11" xfId="0" applyNumberFormat="1" applyFill="1" applyBorder="1"/>
    <xf numFmtId="0" fontId="0" fillId="0" borderId="0" xfId="0" applyAlignment="1">
      <alignment horizontal="center" wrapText="1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0" borderId="0" xfId="0" applyFill="1"/>
    <xf numFmtId="20" fontId="0" fillId="10" borderId="0" xfId="0" applyNumberFormat="1" applyFill="1"/>
    <xf numFmtId="0" fontId="0" fillId="10" borderId="0" xfId="0" applyFill="1"/>
    <xf numFmtId="0" fontId="1" fillId="10" borderId="0" xfId="0" applyFont="1" applyFill="1"/>
    <xf numFmtId="2" fontId="0" fillId="10" borderId="0" xfId="0" applyNumberFormat="1" applyFill="1"/>
    <xf numFmtId="168" fontId="0" fillId="10" borderId="0" xfId="0" applyNumberFormat="1" applyFill="1"/>
    <xf numFmtId="10" fontId="0" fillId="10" borderId="0" xfId="0" applyNumberFormat="1" applyFill="1"/>
    <xf numFmtId="0" fontId="0" fillId="45" borderId="0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0" fillId="44" borderId="0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2" fontId="0" fillId="10" borderId="8" xfId="0" applyNumberFormat="1" applyFill="1" applyBorder="1"/>
    <xf numFmtId="0" fontId="0" fillId="3" borderId="1" xfId="0" applyFill="1" applyBorder="1" applyAlignment="1"/>
    <xf numFmtId="0" fontId="0" fillId="3" borderId="2" xfId="0" applyFill="1" applyBorder="1" applyAlignment="1"/>
    <xf numFmtId="10" fontId="0" fillId="10" borderId="10" xfId="0" applyNumberFormat="1" applyFill="1" applyBorder="1" applyAlignment="1"/>
    <xf numFmtId="0" fontId="0" fillId="10" borderId="19" xfId="0" applyFill="1" applyBorder="1"/>
    <xf numFmtId="0" fontId="0" fillId="3" borderId="21" xfId="0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168" fontId="1" fillId="0" borderId="3" xfId="0" applyNumberFormat="1" applyFon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0" xfId="0" applyNumberFormat="1"/>
    <xf numFmtId="0" fontId="0" fillId="3" borderId="32" xfId="0" applyFill="1" applyBorder="1" applyAlignment="1">
      <alignment horizontal="center"/>
    </xf>
    <xf numFmtId="1" fontId="0" fillId="4" borderId="33" xfId="0" applyNumberFormat="1" applyFill="1" applyBorder="1" applyAlignment="1">
      <alignment horizontal="center"/>
    </xf>
    <xf numFmtId="1" fontId="0" fillId="5" borderId="32" xfId="0" applyNumberFormat="1" applyFill="1" applyBorder="1" applyAlignment="1">
      <alignment horizontal="center"/>
    </xf>
    <xf numFmtId="1" fontId="0" fillId="6" borderId="32" xfId="0" applyNumberFormat="1" applyFill="1" applyBorder="1" applyAlignment="1">
      <alignment horizontal="center"/>
    </xf>
    <xf numFmtId="1" fontId="0" fillId="7" borderId="32" xfId="0" applyNumberFormat="1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1" fontId="0" fillId="4" borderId="35" xfId="0" applyNumberFormat="1" applyFill="1" applyBorder="1" applyAlignment="1">
      <alignment horizontal="center"/>
    </xf>
    <xf numFmtId="1" fontId="0" fillId="5" borderId="34" xfId="0" applyNumberFormat="1" applyFill="1" applyBorder="1" applyAlignment="1">
      <alignment horizontal="center"/>
    </xf>
    <xf numFmtId="1" fontId="0" fillId="6" borderId="34" xfId="0" applyNumberFormat="1" applyFill="1" applyBorder="1" applyAlignment="1">
      <alignment horizontal="center"/>
    </xf>
    <xf numFmtId="1" fontId="0" fillId="7" borderId="34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" fontId="0" fillId="3" borderId="36" xfId="0" applyNumberForma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0" fillId="3" borderId="0" xfId="0" applyNumberFormat="1" applyFill="1" applyBorder="1" applyAlignment="1">
      <alignment horizontal="center"/>
    </xf>
    <xf numFmtId="166" fontId="0" fillId="3" borderId="18" xfId="0" applyNumberForma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6" fontId="0" fillId="3" borderId="1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168" fontId="0" fillId="6" borderId="7" xfId="0" applyNumberFormat="1" applyFill="1" applyBorder="1" applyAlignment="1">
      <alignment horizontal="center"/>
    </xf>
    <xf numFmtId="168" fontId="0" fillId="7" borderId="7" xfId="0" applyNumberFormat="1" applyFill="1" applyBorder="1" applyAlignment="1">
      <alignment horizontal="center"/>
    </xf>
    <xf numFmtId="166" fontId="0" fillId="7" borderId="9" xfId="0" applyNumberFormat="1" applyFill="1" applyBorder="1" applyAlignment="1">
      <alignment horizontal="center"/>
    </xf>
    <xf numFmtId="166" fontId="0" fillId="7" borderId="0" xfId="0" applyNumberFormat="1" applyFill="1" applyBorder="1" applyAlignment="1">
      <alignment horizontal="center"/>
    </xf>
    <xf numFmtId="166" fontId="0" fillId="6" borderId="9" xfId="0" applyNumberFormat="1" applyFill="1" applyBorder="1" applyAlignment="1">
      <alignment horizontal="center"/>
    </xf>
    <xf numFmtId="166" fontId="0" fillId="6" borderId="0" xfId="0" applyNumberFormat="1" applyFill="1" applyBorder="1" applyAlignment="1">
      <alignment horizontal="center"/>
    </xf>
    <xf numFmtId="166" fontId="0" fillId="5" borderId="9" xfId="0" applyNumberFormat="1" applyFill="1" applyBorder="1" applyAlignment="1">
      <alignment horizontal="center"/>
    </xf>
    <xf numFmtId="166" fontId="0" fillId="5" borderId="0" xfId="0" applyNumberFormat="1" applyFill="1" applyBorder="1" applyAlignment="1">
      <alignment horizontal="center"/>
    </xf>
    <xf numFmtId="166" fontId="0" fillId="5" borderId="18" xfId="0" applyNumberFormat="1" applyFill="1" applyBorder="1" applyAlignment="1">
      <alignment horizontal="center"/>
    </xf>
    <xf numFmtId="166" fontId="0" fillId="4" borderId="0" xfId="0" applyNumberFormat="1" applyFill="1" applyBorder="1" applyAlignment="1">
      <alignment horizontal="center"/>
    </xf>
    <xf numFmtId="166" fontId="0" fillId="4" borderId="18" xfId="0" applyNumberFormat="1" applyFill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0" fontId="0" fillId="48" borderId="6" xfId="0" applyFill="1" applyBorder="1" applyAlignment="1">
      <alignment horizontal="center"/>
    </xf>
    <xf numFmtId="20" fontId="0" fillId="48" borderId="0" xfId="0" applyNumberFormat="1" applyFill="1" applyBorder="1" applyAlignment="1">
      <alignment horizontal="center"/>
    </xf>
    <xf numFmtId="0" fontId="0" fillId="48" borderId="0" xfId="0" applyFill="1" applyBorder="1" applyAlignment="1">
      <alignment horizontal="center"/>
    </xf>
    <xf numFmtId="0" fontId="0" fillId="48" borderId="7" xfId="0" applyFill="1" applyBorder="1" applyAlignment="1">
      <alignment horizontal="center"/>
    </xf>
    <xf numFmtId="0" fontId="0" fillId="48" borderId="0" xfId="0" applyFill="1"/>
    <xf numFmtId="0" fontId="0" fillId="48" borderId="11" xfId="0" applyFill="1" applyBorder="1" applyAlignment="1">
      <alignment horizontal="center"/>
    </xf>
    <xf numFmtId="0" fontId="0" fillId="48" borderId="19" xfId="0" applyFill="1" applyBorder="1" applyAlignment="1">
      <alignment horizontal="center"/>
    </xf>
    <xf numFmtId="166" fontId="0" fillId="48" borderId="0" xfId="0" applyNumberFormat="1" applyFill="1" applyBorder="1" applyAlignment="1">
      <alignment horizontal="center"/>
    </xf>
    <xf numFmtId="0" fontId="0" fillId="48" borderId="10" xfId="0" applyFill="1" applyBorder="1" applyAlignment="1">
      <alignment horizontal="center"/>
    </xf>
    <xf numFmtId="166" fontId="0" fillId="48" borderId="9" xfId="0" applyNumberFormat="1" applyFill="1" applyBorder="1" applyAlignment="1">
      <alignment horizontal="center"/>
    </xf>
    <xf numFmtId="0" fontId="0" fillId="48" borderId="4" xfId="0" applyFill="1" applyBorder="1" applyAlignment="1">
      <alignment horizontal="center"/>
    </xf>
    <xf numFmtId="0" fontId="0" fillId="48" borderId="8" xfId="0" applyFill="1" applyBorder="1" applyAlignment="1">
      <alignment horizontal="center" wrapText="1"/>
    </xf>
    <xf numFmtId="0" fontId="0" fillId="48" borderId="8" xfId="0" applyFill="1" applyBorder="1" applyAlignment="1">
      <alignment horizontal="center"/>
    </xf>
    <xf numFmtId="0" fontId="0" fillId="2" borderId="4" xfId="0" applyFill="1" applyBorder="1"/>
    <xf numFmtId="0" fontId="0" fillId="49" borderId="11" xfId="0" applyFill="1" applyBorder="1" applyAlignment="1">
      <alignment horizontal="center"/>
    </xf>
    <xf numFmtId="20" fontId="0" fillId="49" borderId="0" xfId="0" applyNumberFormat="1" applyFill="1" applyBorder="1" applyAlignment="1">
      <alignment horizontal="center"/>
    </xf>
    <xf numFmtId="166" fontId="0" fillId="49" borderId="19" xfId="0" applyNumberFormat="1" applyFill="1" applyBorder="1" applyAlignment="1">
      <alignment horizontal="center"/>
    </xf>
    <xf numFmtId="0" fontId="0" fillId="2" borderId="11" xfId="0" applyFill="1" applyBorder="1"/>
    <xf numFmtId="0" fontId="0" fillId="3" borderId="4" xfId="0" applyFill="1" applyBorder="1" applyAlignment="1">
      <alignment horizontal="center"/>
    </xf>
    <xf numFmtId="0" fontId="2" fillId="8" borderId="0" xfId="0" applyFont="1" applyFill="1" applyAlignment="1">
      <alignment vertical="center"/>
    </xf>
    <xf numFmtId="0" fontId="0" fillId="3" borderId="21" xfId="0" applyFill="1" applyBorder="1" applyAlignment="1">
      <alignment horizontal="center"/>
    </xf>
    <xf numFmtId="2" fontId="0" fillId="10" borderId="7" xfId="0" applyNumberFormat="1" applyFill="1" applyBorder="1"/>
    <xf numFmtId="2" fontId="0" fillId="10" borderId="5" xfId="0" applyNumberFormat="1" applyFill="1" applyBorder="1"/>
    <xf numFmtId="10" fontId="0" fillId="10" borderId="7" xfId="0" applyNumberFormat="1" applyFill="1" applyBorder="1"/>
    <xf numFmtId="2" fontId="0" fillId="10" borderId="9" xfId="0" applyNumberFormat="1" applyFill="1" applyBorder="1"/>
    <xf numFmtId="0" fontId="0" fillId="3" borderId="5" xfId="0" applyFill="1" applyBorder="1" applyAlignment="1">
      <alignment horizontal="center"/>
    </xf>
    <xf numFmtId="0" fontId="0" fillId="51" borderId="37" xfId="0" applyFont="1" applyFill="1" applyBorder="1"/>
    <xf numFmtId="20" fontId="0" fillId="51" borderId="38" xfId="0" applyNumberFormat="1" applyFont="1" applyFill="1" applyBorder="1"/>
    <xf numFmtId="0" fontId="0" fillId="51" borderId="38" xfId="0" applyFont="1" applyFill="1" applyBorder="1"/>
    <xf numFmtId="0" fontId="0" fillId="0" borderId="37" xfId="0" applyFont="1" applyBorder="1"/>
    <xf numFmtId="20" fontId="0" fillId="0" borderId="38" xfId="0" applyNumberFormat="1" applyFont="1" applyBorder="1"/>
    <xf numFmtId="0" fontId="0" fillId="0" borderId="38" xfId="0" applyFont="1" applyBorder="1"/>
    <xf numFmtId="20" fontId="1" fillId="0" borderId="20" xfId="0" applyNumberFormat="1" applyFont="1" applyBorder="1" applyAlignment="1">
      <alignment horizontal="center"/>
    </xf>
    <xf numFmtId="0" fontId="15" fillId="50" borderId="39" xfId="0" applyFont="1" applyFill="1" applyBorder="1" applyAlignment="1">
      <alignment wrapText="1"/>
    </xf>
    <xf numFmtId="0" fontId="15" fillId="50" borderId="40" xfId="0" applyFont="1" applyFill="1" applyBorder="1" applyAlignment="1">
      <alignment wrapText="1"/>
    </xf>
    <xf numFmtId="0" fontId="0" fillId="0" borderId="0" xfId="0" applyAlignment="1">
      <alignment wrapText="1"/>
    </xf>
    <xf numFmtId="165" fontId="0" fillId="3" borderId="21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20" xfId="0" applyNumberFormat="1" applyFill="1" applyBorder="1" applyAlignment="1">
      <alignment horizontal="center"/>
    </xf>
    <xf numFmtId="20" fontId="1" fillId="0" borderId="6" xfId="0" applyNumberFormat="1" applyFont="1" applyBorder="1" applyAlignment="1">
      <alignment horizontal="center"/>
    </xf>
    <xf numFmtId="20" fontId="0" fillId="3" borderId="21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0" fontId="0" fillId="3" borderId="6" xfId="0" applyNumberFormat="1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0" fontId="0" fillId="3" borderId="20" xfId="0" applyNumberFormat="1" applyFill="1" applyBorder="1" applyAlignment="1">
      <alignment horizontal="center"/>
    </xf>
    <xf numFmtId="2" fontId="0" fillId="3" borderId="19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2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0" fontId="1" fillId="0" borderId="21" xfId="0" applyNumberFormat="1" applyFont="1" applyBorder="1" applyAlignment="1">
      <alignment horizontal="center"/>
    </xf>
    <xf numFmtId="20" fontId="0" fillId="49" borderId="6" xfId="0" applyNumberFormat="1" applyFill="1" applyBorder="1" applyAlignment="1">
      <alignment horizontal="center"/>
    </xf>
    <xf numFmtId="2" fontId="0" fillId="49" borderId="0" xfId="0" applyNumberFormat="1" applyFill="1" applyBorder="1" applyAlignment="1">
      <alignment horizontal="center"/>
    </xf>
    <xf numFmtId="2" fontId="0" fillId="49" borderId="7" xfId="0" applyNumberFormat="1" applyFill="1" applyBorder="1" applyAlignment="1">
      <alignment horizontal="center"/>
    </xf>
    <xf numFmtId="165" fontId="0" fillId="49" borderId="6" xfId="0" applyNumberFormat="1" applyFill="1" applyBorder="1" applyAlignment="1">
      <alignment horizontal="center"/>
    </xf>
    <xf numFmtId="0" fontId="0" fillId="49" borderId="7" xfId="0" applyFill="1" applyBorder="1" applyAlignment="1">
      <alignment horizontal="center"/>
    </xf>
    <xf numFmtId="20" fontId="1" fillId="49" borderId="20" xfId="0" applyNumberFormat="1" applyFont="1" applyFill="1" applyBorder="1" applyAlignment="1">
      <alignment horizontal="center"/>
    </xf>
    <xf numFmtId="20" fontId="1" fillId="49" borderId="6" xfId="0" applyNumberFormat="1" applyFont="1" applyFill="1" applyBorder="1" applyAlignment="1">
      <alignment horizontal="center"/>
    </xf>
    <xf numFmtId="20" fontId="1" fillId="49" borderId="21" xfId="0" applyNumberFormat="1" applyFont="1" applyFill="1" applyBorder="1" applyAlignment="1">
      <alignment horizontal="center"/>
    </xf>
    <xf numFmtId="2" fontId="1" fillId="49" borderId="8" xfId="0" applyNumberFormat="1" applyFont="1" applyFill="1" applyBorder="1" applyAlignment="1">
      <alignment horizontal="center"/>
    </xf>
    <xf numFmtId="0" fontId="1" fillId="49" borderId="5" xfId="0" applyFont="1" applyFill="1" applyBorder="1" applyAlignment="1">
      <alignment horizontal="center"/>
    </xf>
    <xf numFmtId="0" fontId="1" fillId="49" borderId="9" xfId="0" applyFont="1" applyFill="1" applyBorder="1" applyAlignment="1">
      <alignment horizontal="center"/>
    </xf>
    <xf numFmtId="1" fontId="0" fillId="49" borderId="21" xfId="0" applyNumberFormat="1" applyFill="1" applyBorder="1" applyAlignment="1">
      <alignment horizontal="center"/>
    </xf>
    <xf numFmtId="20" fontId="0" fillId="49" borderId="21" xfId="0" applyNumberFormat="1" applyFill="1" applyBorder="1" applyAlignment="1">
      <alignment horizontal="center"/>
    </xf>
    <xf numFmtId="20" fontId="0" fillId="49" borderId="9" xfId="0" applyNumberFormat="1" applyFill="1" applyBorder="1" applyAlignment="1">
      <alignment horizontal="center"/>
    </xf>
    <xf numFmtId="2" fontId="0" fillId="49" borderId="9" xfId="0" applyNumberFormat="1" applyFill="1" applyBorder="1" applyAlignment="1">
      <alignment horizontal="center"/>
    </xf>
    <xf numFmtId="2" fontId="0" fillId="49" borderId="5" xfId="0" applyNumberFormat="1" applyFill="1" applyBorder="1" applyAlignment="1">
      <alignment horizontal="center"/>
    </xf>
    <xf numFmtId="165" fontId="0" fillId="49" borderId="21" xfId="0" applyNumberFormat="1" applyFill="1" applyBorder="1" applyAlignment="1">
      <alignment horizontal="center"/>
    </xf>
    <xf numFmtId="0" fontId="0" fillId="49" borderId="5" xfId="0" applyFill="1" applyBorder="1" applyAlignment="1">
      <alignment horizontal="center"/>
    </xf>
    <xf numFmtId="1" fontId="0" fillId="49" borderId="4" xfId="0" applyNumberFormat="1" applyFill="1" applyBorder="1" applyAlignment="1">
      <alignment horizontal="center"/>
    </xf>
    <xf numFmtId="20" fontId="0" fillId="49" borderId="20" xfId="0" applyNumberFormat="1" applyFill="1" applyBorder="1" applyAlignment="1">
      <alignment horizontal="center"/>
    </xf>
    <xf numFmtId="20" fontId="0" fillId="49" borderId="18" xfId="0" applyNumberFormat="1" applyFill="1" applyBorder="1" applyAlignment="1">
      <alignment horizontal="center"/>
    </xf>
    <xf numFmtId="2" fontId="0" fillId="49" borderId="18" xfId="0" applyNumberFormat="1" applyFill="1" applyBorder="1" applyAlignment="1">
      <alignment horizontal="center"/>
    </xf>
    <xf numFmtId="2" fontId="0" fillId="49" borderId="19" xfId="0" applyNumberFormat="1" applyFill="1" applyBorder="1" applyAlignment="1">
      <alignment horizontal="center"/>
    </xf>
    <xf numFmtId="165" fontId="0" fillId="49" borderId="20" xfId="0" applyNumberFormat="1" applyFill="1" applyBorder="1" applyAlignment="1">
      <alignment horizontal="center"/>
    </xf>
    <xf numFmtId="0" fontId="0" fillId="49" borderId="19" xfId="0" applyFill="1" applyBorder="1" applyAlignment="1">
      <alignment horizontal="center"/>
    </xf>
    <xf numFmtId="20" fontId="1" fillId="52" borderId="20" xfId="0" applyNumberFormat="1" applyFont="1" applyFill="1" applyBorder="1" applyAlignment="1">
      <alignment horizontal="center"/>
    </xf>
    <xf numFmtId="20" fontId="1" fillId="52" borderId="6" xfId="0" applyNumberFormat="1" applyFont="1" applyFill="1" applyBorder="1" applyAlignment="1">
      <alignment horizontal="center"/>
    </xf>
    <xf numFmtId="20" fontId="1" fillId="52" borderId="21" xfId="0" applyNumberFormat="1" applyFont="1" applyFill="1" applyBorder="1" applyAlignment="1">
      <alignment horizontal="center"/>
    </xf>
    <xf numFmtId="2" fontId="1" fillId="52" borderId="8" xfId="0" applyNumberFormat="1" applyFont="1" applyFill="1" applyBorder="1" applyAlignment="1">
      <alignment horizontal="center"/>
    </xf>
    <xf numFmtId="0" fontId="1" fillId="52" borderId="5" xfId="0" applyFont="1" applyFill="1" applyBorder="1" applyAlignment="1">
      <alignment horizontal="center"/>
    </xf>
    <xf numFmtId="0" fontId="1" fillId="52" borderId="9" xfId="0" applyFont="1" applyFill="1" applyBorder="1" applyAlignment="1">
      <alignment horizontal="center"/>
    </xf>
    <xf numFmtId="1" fontId="0" fillId="52" borderId="21" xfId="0" applyNumberFormat="1" applyFill="1" applyBorder="1" applyAlignment="1">
      <alignment horizontal="center"/>
    </xf>
    <xf numFmtId="20" fontId="0" fillId="52" borderId="21" xfId="0" applyNumberFormat="1" applyFill="1" applyBorder="1" applyAlignment="1">
      <alignment horizontal="center"/>
    </xf>
    <xf numFmtId="20" fontId="0" fillId="52" borderId="9" xfId="0" applyNumberFormat="1" applyFill="1" applyBorder="1" applyAlignment="1">
      <alignment horizontal="center"/>
    </xf>
    <xf numFmtId="2" fontId="0" fillId="52" borderId="9" xfId="0" applyNumberFormat="1" applyFill="1" applyBorder="1" applyAlignment="1">
      <alignment horizontal="center"/>
    </xf>
    <xf numFmtId="2" fontId="0" fillId="52" borderId="5" xfId="0" applyNumberFormat="1" applyFill="1" applyBorder="1" applyAlignment="1">
      <alignment horizontal="center"/>
    </xf>
    <xf numFmtId="165" fontId="0" fillId="52" borderId="21" xfId="0" applyNumberFormat="1" applyFill="1" applyBorder="1" applyAlignment="1">
      <alignment horizontal="center"/>
    </xf>
    <xf numFmtId="0" fontId="0" fillId="52" borderId="5" xfId="0" applyFill="1" applyBorder="1" applyAlignment="1">
      <alignment horizontal="center"/>
    </xf>
    <xf numFmtId="20" fontId="0" fillId="52" borderId="6" xfId="0" applyNumberFormat="1" applyFill="1" applyBorder="1" applyAlignment="1">
      <alignment horizontal="center"/>
    </xf>
    <xf numFmtId="20" fontId="0" fillId="52" borderId="0" xfId="0" applyNumberFormat="1" applyFill="1" applyBorder="1" applyAlignment="1">
      <alignment horizontal="center"/>
    </xf>
    <xf numFmtId="2" fontId="0" fillId="52" borderId="0" xfId="0" applyNumberFormat="1" applyFill="1" applyBorder="1" applyAlignment="1">
      <alignment horizontal="center"/>
    </xf>
    <xf numFmtId="2" fontId="0" fillId="52" borderId="7" xfId="0" applyNumberFormat="1" applyFill="1" applyBorder="1" applyAlignment="1">
      <alignment horizontal="center"/>
    </xf>
    <xf numFmtId="165" fontId="0" fillId="52" borderId="6" xfId="0" applyNumberFormat="1" applyFill="1" applyBorder="1" applyAlignment="1">
      <alignment horizontal="center"/>
    </xf>
    <xf numFmtId="0" fontId="0" fillId="52" borderId="7" xfId="0" applyFill="1" applyBorder="1" applyAlignment="1">
      <alignment horizontal="center"/>
    </xf>
    <xf numFmtId="1" fontId="0" fillId="52" borderId="4" xfId="0" applyNumberFormat="1" applyFill="1" applyBorder="1" applyAlignment="1">
      <alignment horizontal="center"/>
    </xf>
    <xf numFmtId="20" fontId="0" fillId="52" borderId="20" xfId="0" applyNumberFormat="1" applyFill="1" applyBorder="1" applyAlignment="1">
      <alignment horizontal="center"/>
    </xf>
    <xf numFmtId="20" fontId="0" fillId="52" borderId="18" xfId="0" applyNumberFormat="1" applyFill="1" applyBorder="1" applyAlignment="1">
      <alignment horizontal="center"/>
    </xf>
    <xf numFmtId="2" fontId="0" fillId="52" borderId="18" xfId="0" applyNumberFormat="1" applyFill="1" applyBorder="1" applyAlignment="1">
      <alignment horizontal="center"/>
    </xf>
    <xf numFmtId="2" fontId="0" fillId="52" borderId="19" xfId="0" applyNumberFormat="1" applyFill="1" applyBorder="1" applyAlignment="1">
      <alignment horizontal="center"/>
    </xf>
    <xf numFmtId="165" fontId="0" fillId="52" borderId="20" xfId="0" applyNumberFormat="1" applyFill="1" applyBorder="1" applyAlignment="1">
      <alignment horizontal="center"/>
    </xf>
    <xf numFmtId="0" fontId="0" fillId="52" borderId="19" xfId="0" applyFill="1" applyBorder="1" applyAlignment="1">
      <alignment horizontal="center"/>
    </xf>
    <xf numFmtId="20" fontId="1" fillId="53" borderId="20" xfId="0" applyNumberFormat="1" applyFont="1" applyFill="1" applyBorder="1" applyAlignment="1">
      <alignment horizontal="center"/>
    </xf>
    <xf numFmtId="20" fontId="1" fillId="53" borderId="6" xfId="0" applyNumberFormat="1" applyFont="1" applyFill="1" applyBorder="1" applyAlignment="1">
      <alignment horizontal="center"/>
    </xf>
    <xf numFmtId="20" fontId="1" fillId="53" borderId="21" xfId="0" applyNumberFormat="1" applyFont="1" applyFill="1" applyBorder="1" applyAlignment="1">
      <alignment horizontal="center"/>
    </xf>
    <xf numFmtId="2" fontId="1" fillId="53" borderId="8" xfId="0" applyNumberFormat="1" applyFont="1" applyFill="1" applyBorder="1" applyAlignment="1">
      <alignment horizontal="center"/>
    </xf>
    <xf numFmtId="0" fontId="1" fillId="53" borderId="5" xfId="0" applyFont="1" applyFill="1" applyBorder="1" applyAlignment="1">
      <alignment horizontal="center"/>
    </xf>
    <xf numFmtId="0" fontId="1" fillId="53" borderId="9" xfId="0" applyFont="1" applyFill="1" applyBorder="1" applyAlignment="1">
      <alignment horizontal="center"/>
    </xf>
    <xf numFmtId="1" fontId="0" fillId="53" borderId="21" xfId="0" applyNumberFormat="1" applyFill="1" applyBorder="1" applyAlignment="1">
      <alignment horizontal="center"/>
    </xf>
    <xf numFmtId="20" fontId="0" fillId="53" borderId="21" xfId="0" applyNumberFormat="1" applyFill="1" applyBorder="1" applyAlignment="1">
      <alignment horizontal="center"/>
    </xf>
    <xf numFmtId="20" fontId="0" fillId="53" borderId="9" xfId="0" applyNumberFormat="1" applyFill="1" applyBorder="1" applyAlignment="1">
      <alignment horizontal="center"/>
    </xf>
    <xf numFmtId="2" fontId="0" fillId="53" borderId="9" xfId="0" applyNumberFormat="1" applyFill="1" applyBorder="1" applyAlignment="1">
      <alignment horizontal="center"/>
    </xf>
    <xf numFmtId="2" fontId="0" fillId="53" borderId="5" xfId="0" applyNumberFormat="1" applyFill="1" applyBorder="1" applyAlignment="1">
      <alignment horizontal="center"/>
    </xf>
    <xf numFmtId="165" fontId="0" fillId="53" borderId="21" xfId="0" applyNumberFormat="1" applyFill="1" applyBorder="1" applyAlignment="1">
      <alignment horizontal="center"/>
    </xf>
    <xf numFmtId="0" fontId="0" fillId="53" borderId="5" xfId="0" applyFill="1" applyBorder="1" applyAlignment="1">
      <alignment horizontal="center"/>
    </xf>
    <xf numFmtId="20" fontId="0" fillId="53" borderId="6" xfId="0" applyNumberFormat="1" applyFill="1" applyBorder="1" applyAlignment="1">
      <alignment horizontal="center"/>
    </xf>
    <xf numFmtId="20" fontId="0" fillId="53" borderId="0" xfId="0" applyNumberFormat="1" applyFill="1" applyBorder="1" applyAlignment="1">
      <alignment horizontal="center"/>
    </xf>
    <xf numFmtId="2" fontId="0" fillId="53" borderId="0" xfId="0" applyNumberFormat="1" applyFill="1" applyBorder="1" applyAlignment="1">
      <alignment horizontal="center"/>
    </xf>
    <xf numFmtId="2" fontId="0" fillId="53" borderId="7" xfId="0" applyNumberFormat="1" applyFill="1" applyBorder="1" applyAlignment="1">
      <alignment horizontal="center"/>
    </xf>
    <xf numFmtId="165" fontId="0" fillId="53" borderId="6" xfId="0" applyNumberFormat="1" applyFill="1" applyBorder="1" applyAlignment="1">
      <alignment horizontal="center"/>
    </xf>
    <xf numFmtId="0" fontId="0" fillId="53" borderId="7" xfId="0" applyFill="1" applyBorder="1" applyAlignment="1">
      <alignment horizontal="center"/>
    </xf>
    <xf numFmtId="1" fontId="0" fillId="53" borderId="4" xfId="0" applyNumberFormat="1" applyFill="1" applyBorder="1" applyAlignment="1">
      <alignment horizontal="center"/>
    </xf>
    <xf numFmtId="20" fontId="0" fillId="53" borderId="20" xfId="0" applyNumberFormat="1" applyFill="1" applyBorder="1" applyAlignment="1">
      <alignment horizontal="center"/>
    </xf>
    <xf numFmtId="20" fontId="0" fillId="53" borderId="18" xfId="0" applyNumberFormat="1" applyFill="1" applyBorder="1" applyAlignment="1">
      <alignment horizontal="center"/>
    </xf>
    <xf numFmtId="2" fontId="0" fillId="53" borderId="18" xfId="0" applyNumberFormat="1" applyFill="1" applyBorder="1" applyAlignment="1">
      <alignment horizontal="center"/>
    </xf>
    <xf numFmtId="2" fontId="0" fillId="53" borderId="19" xfId="0" applyNumberFormat="1" applyFill="1" applyBorder="1" applyAlignment="1">
      <alignment horizontal="center"/>
    </xf>
    <xf numFmtId="165" fontId="0" fillId="53" borderId="20" xfId="0" applyNumberFormat="1" applyFill="1" applyBorder="1" applyAlignment="1">
      <alignment horizontal="center"/>
    </xf>
    <xf numFmtId="0" fontId="0" fillId="53" borderId="19" xfId="0" applyFill="1" applyBorder="1" applyAlignment="1">
      <alignment horizontal="center"/>
    </xf>
    <xf numFmtId="20" fontId="1" fillId="48" borderId="20" xfId="0" applyNumberFormat="1" applyFont="1" applyFill="1" applyBorder="1" applyAlignment="1">
      <alignment horizontal="center"/>
    </xf>
    <xf numFmtId="20" fontId="1" fillId="48" borderId="6" xfId="0" applyNumberFormat="1" applyFont="1" applyFill="1" applyBorder="1" applyAlignment="1">
      <alignment horizontal="center"/>
    </xf>
    <xf numFmtId="20" fontId="1" fillId="48" borderId="21" xfId="0" applyNumberFormat="1" applyFont="1" applyFill="1" applyBorder="1" applyAlignment="1">
      <alignment horizontal="center"/>
    </xf>
    <xf numFmtId="2" fontId="1" fillId="48" borderId="8" xfId="0" applyNumberFormat="1" applyFont="1" applyFill="1" applyBorder="1" applyAlignment="1">
      <alignment horizontal="center"/>
    </xf>
    <xf numFmtId="0" fontId="1" fillId="48" borderId="5" xfId="0" applyFont="1" applyFill="1" applyBorder="1" applyAlignment="1">
      <alignment horizontal="center"/>
    </xf>
    <xf numFmtId="0" fontId="1" fillId="48" borderId="9" xfId="0" applyFont="1" applyFill="1" applyBorder="1" applyAlignment="1">
      <alignment horizontal="center"/>
    </xf>
    <xf numFmtId="1" fontId="0" fillId="48" borderId="21" xfId="0" applyNumberFormat="1" applyFill="1" applyBorder="1" applyAlignment="1">
      <alignment horizontal="center"/>
    </xf>
    <xf numFmtId="20" fontId="0" fillId="48" borderId="21" xfId="0" applyNumberFormat="1" applyFill="1" applyBorder="1" applyAlignment="1">
      <alignment horizontal="center"/>
    </xf>
    <xf numFmtId="20" fontId="0" fillId="48" borderId="9" xfId="0" applyNumberFormat="1" applyFill="1" applyBorder="1" applyAlignment="1">
      <alignment horizontal="center"/>
    </xf>
    <xf numFmtId="2" fontId="0" fillId="48" borderId="9" xfId="0" applyNumberFormat="1" applyFill="1" applyBorder="1" applyAlignment="1">
      <alignment horizontal="center"/>
    </xf>
    <xf numFmtId="2" fontId="0" fillId="48" borderId="5" xfId="0" applyNumberFormat="1" applyFill="1" applyBorder="1" applyAlignment="1">
      <alignment horizontal="center"/>
    </xf>
    <xf numFmtId="165" fontId="0" fillId="48" borderId="21" xfId="0" applyNumberFormat="1" applyFill="1" applyBorder="1" applyAlignment="1">
      <alignment horizontal="center"/>
    </xf>
    <xf numFmtId="0" fontId="0" fillId="48" borderId="5" xfId="0" applyFill="1" applyBorder="1" applyAlignment="1">
      <alignment horizontal="center"/>
    </xf>
    <xf numFmtId="20" fontId="0" fillId="48" borderId="6" xfId="0" applyNumberFormat="1" applyFill="1" applyBorder="1" applyAlignment="1">
      <alignment horizontal="center"/>
    </xf>
    <xf numFmtId="2" fontId="0" fillId="48" borderId="0" xfId="0" applyNumberFormat="1" applyFill="1" applyBorder="1" applyAlignment="1">
      <alignment horizontal="center"/>
    </xf>
    <xf numFmtId="2" fontId="0" fillId="48" borderId="7" xfId="0" applyNumberFormat="1" applyFill="1" applyBorder="1" applyAlignment="1">
      <alignment horizontal="center"/>
    </xf>
    <xf numFmtId="165" fontId="0" fillId="48" borderId="6" xfId="0" applyNumberFormat="1" applyFill="1" applyBorder="1" applyAlignment="1">
      <alignment horizontal="center"/>
    </xf>
    <xf numFmtId="1" fontId="0" fillId="48" borderId="4" xfId="0" applyNumberFormat="1" applyFill="1" applyBorder="1" applyAlignment="1">
      <alignment horizontal="center"/>
    </xf>
    <xf numFmtId="20" fontId="0" fillId="48" borderId="20" xfId="0" applyNumberFormat="1" applyFill="1" applyBorder="1" applyAlignment="1">
      <alignment horizontal="center"/>
    </xf>
    <xf numFmtId="20" fontId="0" fillId="48" borderId="18" xfId="0" applyNumberFormat="1" applyFill="1" applyBorder="1" applyAlignment="1">
      <alignment horizontal="center"/>
    </xf>
    <xf numFmtId="2" fontId="0" fillId="48" borderId="18" xfId="0" applyNumberFormat="1" applyFill="1" applyBorder="1" applyAlignment="1">
      <alignment horizontal="center"/>
    </xf>
    <xf numFmtId="2" fontId="0" fillId="48" borderId="19" xfId="0" applyNumberFormat="1" applyFill="1" applyBorder="1" applyAlignment="1">
      <alignment horizontal="center"/>
    </xf>
    <xf numFmtId="165" fontId="0" fillId="48" borderId="20" xfId="0" applyNumberFormat="1" applyFill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2" fontId="1" fillId="0" borderId="9" xfId="0" applyNumberFormat="1" applyFont="1" applyBorder="1" applyAlignment="1">
      <alignment horizontal="center"/>
    </xf>
    <xf numFmtId="2" fontId="0" fillId="3" borderId="21" xfId="0" applyNumberFormat="1" applyFill="1" applyBorder="1" applyAlignment="1">
      <alignment horizontal="center"/>
    </xf>
    <xf numFmtId="2" fontId="0" fillId="3" borderId="6" xfId="0" applyNumberFormat="1" applyFill="1" applyBorder="1" applyAlignment="1">
      <alignment horizontal="center"/>
    </xf>
    <xf numFmtId="2" fontId="0" fillId="3" borderId="20" xfId="0" applyNumberFormat="1" applyFill="1" applyBorder="1" applyAlignment="1">
      <alignment horizontal="center"/>
    </xf>
    <xf numFmtId="2" fontId="1" fillId="49" borderId="9" xfId="0" applyNumberFormat="1" applyFont="1" applyFill="1" applyBorder="1" applyAlignment="1">
      <alignment horizontal="center"/>
    </xf>
    <xf numFmtId="2" fontId="0" fillId="49" borderId="21" xfId="0" applyNumberFormat="1" applyFill="1" applyBorder="1" applyAlignment="1">
      <alignment horizontal="center"/>
    </xf>
    <xf numFmtId="2" fontId="0" fillId="49" borderId="6" xfId="0" applyNumberFormat="1" applyFill="1" applyBorder="1" applyAlignment="1">
      <alignment horizontal="center"/>
    </xf>
    <xf numFmtId="2" fontId="0" fillId="49" borderId="20" xfId="0" applyNumberFormat="1" applyFill="1" applyBorder="1" applyAlignment="1">
      <alignment horizontal="center"/>
    </xf>
    <xf numFmtId="2" fontId="1" fillId="52" borderId="9" xfId="0" applyNumberFormat="1" applyFont="1" applyFill="1" applyBorder="1" applyAlignment="1">
      <alignment horizontal="center"/>
    </xf>
    <xf numFmtId="2" fontId="0" fillId="52" borderId="21" xfId="0" applyNumberFormat="1" applyFill="1" applyBorder="1" applyAlignment="1">
      <alignment horizontal="center"/>
    </xf>
    <xf numFmtId="2" fontId="0" fillId="52" borderId="6" xfId="0" applyNumberFormat="1" applyFill="1" applyBorder="1" applyAlignment="1">
      <alignment horizontal="center"/>
    </xf>
    <xf numFmtId="2" fontId="0" fillId="52" borderId="20" xfId="0" applyNumberFormat="1" applyFill="1" applyBorder="1" applyAlignment="1">
      <alignment horizontal="center"/>
    </xf>
    <xf numFmtId="2" fontId="1" fillId="53" borderId="9" xfId="0" applyNumberFormat="1" applyFont="1" applyFill="1" applyBorder="1" applyAlignment="1">
      <alignment horizontal="center"/>
    </xf>
    <xf numFmtId="2" fontId="0" fillId="53" borderId="21" xfId="0" applyNumberFormat="1" applyFill="1" applyBorder="1" applyAlignment="1">
      <alignment horizontal="center"/>
    </xf>
    <xf numFmtId="2" fontId="0" fillId="53" borderId="6" xfId="0" applyNumberFormat="1" applyFill="1" applyBorder="1" applyAlignment="1">
      <alignment horizontal="center"/>
    </xf>
    <xf numFmtId="2" fontId="0" fillId="53" borderId="20" xfId="0" applyNumberFormat="1" applyFill="1" applyBorder="1" applyAlignment="1">
      <alignment horizontal="center"/>
    </xf>
    <xf numFmtId="2" fontId="1" fillId="48" borderId="9" xfId="0" applyNumberFormat="1" applyFont="1" applyFill="1" applyBorder="1" applyAlignment="1">
      <alignment horizontal="center"/>
    </xf>
    <xf numFmtId="2" fontId="0" fillId="48" borderId="21" xfId="0" applyNumberFormat="1" applyFill="1" applyBorder="1" applyAlignment="1">
      <alignment horizontal="center"/>
    </xf>
    <xf numFmtId="2" fontId="0" fillId="48" borderId="6" xfId="0" applyNumberFormat="1" applyFill="1" applyBorder="1" applyAlignment="1">
      <alignment horizontal="center"/>
    </xf>
    <xf numFmtId="2" fontId="0" fillId="48" borderId="20" xfId="0" applyNumberFormat="1" applyFill="1" applyBorder="1" applyAlignment="1">
      <alignment horizontal="center"/>
    </xf>
    <xf numFmtId="0" fontId="0" fillId="53" borderId="21" xfId="0" applyNumberFormat="1" applyFill="1" applyBorder="1" applyAlignment="1">
      <alignment horizontal="center"/>
    </xf>
    <xf numFmtId="0" fontId="0" fillId="49" borderId="9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49" borderId="18" xfId="0" applyFill="1" applyBorder="1" applyAlignment="1">
      <alignment horizontal="center"/>
    </xf>
    <xf numFmtId="165" fontId="0" fillId="49" borderId="5" xfId="0" applyNumberFormat="1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2" fontId="0" fillId="10" borderId="8" xfId="0" applyNumberFormat="1" applyFill="1" applyBorder="1" applyAlignment="1">
      <alignment horizontal="center"/>
    </xf>
    <xf numFmtId="2" fontId="0" fillId="10" borderId="11" xfId="0" applyNumberFormat="1" applyFill="1" applyBorder="1" applyAlignment="1">
      <alignment horizontal="center"/>
    </xf>
    <xf numFmtId="10" fontId="0" fillId="10" borderId="11" xfId="0" applyNumberFormat="1" applyFill="1" applyBorder="1" applyAlignment="1">
      <alignment horizontal="center"/>
    </xf>
    <xf numFmtId="2" fontId="0" fillId="10" borderId="8" xfId="0" applyNumberFormat="1" applyFill="1" applyBorder="1" applyAlignment="1">
      <alignment horizontal="center" vertical="center"/>
    </xf>
    <xf numFmtId="2" fontId="0" fillId="10" borderId="11" xfId="0" applyNumberFormat="1" applyFill="1" applyBorder="1" applyAlignment="1">
      <alignment horizontal="center" vertical="center"/>
    </xf>
    <xf numFmtId="10" fontId="0" fillId="10" borderId="11" xfId="0" applyNumberFormat="1" applyFill="1" applyBorder="1" applyAlignment="1">
      <alignment horizontal="center" vertical="center"/>
    </xf>
    <xf numFmtId="2" fontId="0" fillId="10" borderId="10" xfId="0" applyNumberFormat="1" applyFill="1" applyBorder="1" applyAlignment="1">
      <alignment horizontal="center" vertical="center"/>
    </xf>
    <xf numFmtId="2" fontId="0" fillId="10" borderId="19" xfId="0" applyNumberFormat="1" applyFill="1" applyBorder="1"/>
    <xf numFmtId="170" fontId="0" fillId="0" borderId="0" xfId="0" applyNumberFormat="1" applyBorder="1" applyProtection="1">
      <protection locked="0"/>
    </xf>
    <xf numFmtId="1" fontId="0" fillId="0" borderId="0" xfId="0" applyNumberFormat="1" applyBorder="1" applyProtection="1">
      <protection locked="0"/>
    </xf>
    <xf numFmtId="0" fontId="0" fillId="0" borderId="0" xfId="0" applyBorder="1" applyProtection="1">
      <protection locked="0"/>
    </xf>
    <xf numFmtId="0" fontId="0" fillId="0" borderId="0" xfId="0" applyNumberFormat="1"/>
    <xf numFmtId="171" fontId="1" fillId="0" borderId="21" xfId="0" applyNumberFormat="1" applyFont="1" applyBorder="1" applyAlignment="1">
      <alignment horizontal="center"/>
    </xf>
    <xf numFmtId="171" fontId="0" fillId="3" borderId="21" xfId="0" applyNumberFormat="1" applyFill="1" applyBorder="1" applyAlignment="1">
      <alignment horizontal="center"/>
    </xf>
    <xf numFmtId="171" fontId="0" fillId="3" borderId="6" xfId="0" applyNumberFormat="1" applyFill="1" applyBorder="1" applyAlignment="1">
      <alignment horizontal="center"/>
    </xf>
    <xf numFmtId="171" fontId="0" fillId="3" borderId="20" xfId="0" applyNumberFormat="1" applyFill="1" applyBorder="1" applyAlignment="1">
      <alignment horizontal="center"/>
    </xf>
    <xf numFmtId="171" fontId="0" fillId="0" borderId="0" xfId="0" applyNumberFormat="1"/>
    <xf numFmtId="171" fontId="1" fillId="49" borderId="21" xfId="0" applyNumberFormat="1" applyFont="1" applyFill="1" applyBorder="1" applyAlignment="1">
      <alignment horizontal="center"/>
    </xf>
    <xf numFmtId="171" fontId="0" fillId="49" borderId="21" xfId="0" applyNumberFormat="1" applyFill="1" applyBorder="1" applyAlignment="1">
      <alignment horizontal="center"/>
    </xf>
    <xf numFmtId="171" fontId="0" fillId="49" borderId="6" xfId="0" applyNumberFormat="1" applyFill="1" applyBorder="1" applyAlignment="1">
      <alignment horizontal="center"/>
    </xf>
    <xf numFmtId="171" fontId="0" fillId="49" borderId="20" xfId="0" applyNumberFormat="1" applyFill="1" applyBorder="1" applyAlignment="1">
      <alignment horizontal="center"/>
    </xf>
    <xf numFmtId="171" fontId="1" fillId="52" borderId="21" xfId="0" applyNumberFormat="1" applyFont="1" applyFill="1" applyBorder="1" applyAlignment="1">
      <alignment horizontal="center"/>
    </xf>
    <xf numFmtId="171" fontId="0" fillId="52" borderId="21" xfId="0" applyNumberFormat="1" applyFill="1" applyBorder="1" applyAlignment="1">
      <alignment horizontal="center"/>
    </xf>
    <xf numFmtId="171" fontId="0" fillId="52" borderId="6" xfId="0" applyNumberFormat="1" applyFill="1" applyBorder="1" applyAlignment="1">
      <alignment horizontal="center"/>
    </xf>
    <xf numFmtId="171" fontId="0" fillId="52" borderId="20" xfId="0" applyNumberFormat="1" applyFill="1" applyBorder="1" applyAlignment="1">
      <alignment horizontal="center"/>
    </xf>
    <xf numFmtId="171" fontId="1" fillId="53" borderId="21" xfId="0" applyNumberFormat="1" applyFont="1" applyFill="1" applyBorder="1" applyAlignment="1">
      <alignment horizontal="center"/>
    </xf>
    <xf numFmtId="171" fontId="0" fillId="53" borderId="21" xfId="0" applyNumberFormat="1" applyFill="1" applyBorder="1" applyAlignment="1">
      <alignment horizontal="center"/>
    </xf>
    <xf numFmtId="171" fontId="0" fillId="53" borderId="6" xfId="0" applyNumberFormat="1" applyFill="1" applyBorder="1" applyAlignment="1">
      <alignment horizontal="center"/>
    </xf>
    <xf numFmtId="171" fontId="0" fillId="53" borderId="20" xfId="0" applyNumberFormat="1" applyFill="1" applyBorder="1" applyAlignment="1">
      <alignment horizontal="center"/>
    </xf>
    <xf numFmtId="171" fontId="1" fillId="48" borderId="21" xfId="0" applyNumberFormat="1" applyFont="1" applyFill="1" applyBorder="1" applyAlignment="1">
      <alignment horizontal="center"/>
    </xf>
    <xf numFmtId="171" fontId="0" fillId="48" borderId="21" xfId="0" applyNumberFormat="1" applyFill="1" applyBorder="1" applyAlignment="1">
      <alignment horizontal="center"/>
    </xf>
    <xf numFmtId="171" fontId="0" fillId="48" borderId="6" xfId="0" applyNumberFormat="1" applyFill="1" applyBorder="1" applyAlignment="1">
      <alignment horizontal="center"/>
    </xf>
    <xf numFmtId="171" fontId="0" fillId="48" borderId="20" xfId="0" applyNumberForma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10" fontId="0" fillId="10" borderId="2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0" fillId="3" borderId="2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5" xfId="0" applyNumberForma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/>
    </xf>
    <xf numFmtId="0" fontId="0" fillId="10" borderId="2" xfId="0" applyFill="1" applyBorder="1" applyAlignment="1">
      <alignment horizontal="left"/>
    </xf>
    <xf numFmtId="0" fontId="2" fillId="9" borderId="0" xfId="0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48" borderId="1" xfId="0" applyFont="1" applyFill="1" applyBorder="1" applyAlignment="1">
      <alignment horizontal="center" vertical="center" wrapText="1"/>
    </xf>
    <xf numFmtId="0" fontId="1" fillId="48" borderId="2" xfId="0" applyFont="1" applyFill="1" applyBorder="1" applyAlignment="1">
      <alignment horizontal="center" vertical="center" wrapText="1"/>
    </xf>
    <xf numFmtId="0" fontId="1" fillId="48" borderId="3" xfId="0" applyFont="1" applyFill="1" applyBorder="1" applyAlignment="1">
      <alignment horizontal="center" vertical="center" wrapText="1"/>
    </xf>
    <xf numFmtId="0" fontId="1" fillId="53" borderId="1" xfId="0" applyFont="1" applyFill="1" applyBorder="1" applyAlignment="1">
      <alignment horizontal="center" vertical="center" wrapText="1"/>
    </xf>
    <xf numFmtId="0" fontId="1" fillId="53" borderId="2" xfId="0" applyFont="1" applyFill="1" applyBorder="1" applyAlignment="1">
      <alignment horizontal="center" vertical="center" wrapText="1"/>
    </xf>
    <xf numFmtId="0" fontId="1" fillId="53" borderId="3" xfId="0" applyFont="1" applyFill="1" applyBorder="1" applyAlignment="1">
      <alignment horizontal="center" vertical="center" wrapText="1"/>
    </xf>
    <xf numFmtId="0" fontId="1" fillId="52" borderId="1" xfId="0" applyFont="1" applyFill="1" applyBorder="1" applyAlignment="1">
      <alignment horizontal="center" vertical="center" wrapText="1"/>
    </xf>
    <xf numFmtId="0" fontId="1" fillId="52" borderId="2" xfId="0" applyFont="1" applyFill="1" applyBorder="1" applyAlignment="1">
      <alignment horizontal="center" vertical="center" wrapText="1"/>
    </xf>
    <xf numFmtId="0" fontId="1" fillId="52" borderId="3" xfId="0" applyFont="1" applyFill="1" applyBorder="1" applyAlignment="1">
      <alignment horizontal="center" vertical="center" wrapText="1"/>
    </xf>
    <xf numFmtId="0" fontId="1" fillId="49" borderId="1" xfId="0" applyFont="1" applyFill="1" applyBorder="1" applyAlignment="1">
      <alignment horizontal="center" vertical="center" wrapText="1"/>
    </xf>
    <xf numFmtId="0" fontId="1" fillId="49" borderId="2" xfId="0" applyFont="1" applyFill="1" applyBorder="1" applyAlignment="1">
      <alignment horizontal="center" vertical="center" wrapText="1"/>
    </xf>
    <xf numFmtId="0" fontId="1" fillId="49" borderId="3" xfId="0" applyFont="1" applyFill="1" applyBorder="1" applyAlignment="1">
      <alignment horizontal="center" vertical="center" wrapText="1"/>
    </xf>
  </cellXfs>
  <cellStyles count="100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14">
    <dxf>
      <numFmt numFmtId="0" formatCode="General"/>
    </dxf>
    <dxf>
      <numFmt numFmtId="0" formatCode="General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protection locked="0" hidden="0"/>
    </dxf>
    <dxf>
      <numFmt numFmtId="170" formatCode="yyyy\-mm\-dd"/>
      <protection locked="0" hidden="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textRotation="0" wrapText="1" justifyLastLine="0" shrinkToFit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textRotation="0" wrapText="1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31.xml.rels><?xml version="1.0" encoding="UTF-8" standalone="yes"?>
<Relationships xmlns="http://schemas.openxmlformats.org/package/2006/relationships"><Relationship Id="rId1" Type="http://schemas.microsoft.com/office/2011/relationships/chartStyle" Target="style31.xml"/><Relationship Id="rId2" Type="http://schemas.microsoft.com/office/2011/relationships/chartColorStyle" Target="colors31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33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34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35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36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_rels/chart37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39.xml"/><Relationship Id="rId2" Type="http://schemas.microsoft.com/office/2011/relationships/chartColorStyle" Target="colors39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/Relationships>
</file>

<file path=xl/charts/_rels/chart42.xml.rels><?xml version="1.0" encoding="UTF-8" standalone="yes"?>
<Relationships xmlns="http://schemas.openxmlformats.org/package/2006/relationships"><Relationship Id="rId1" Type="http://schemas.microsoft.com/office/2011/relationships/chartStyle" Target="style42.xml"/><Relationship Id="rId2" Type="http://schemas.microsoft.com/office/2011/relationships/chartColorStyle" Target="colors42.xml"/></Relationships>
</file>

<file path=xl/charts/_rels/chart43.xml.rels><?xml version="1.0" encoding="UTF-8" standalone="yes"?>
<Relationships xmlns="http://schemas.openxmlformats.org/package/2006/relationships"><Relationship Id="rId1" Type="http://schemas.microsoft.com/office/2011/relationships/chartStyle" Target="style43.xml"/><Relationship Id="rId2" Type="http://schemas.microsoft.com/office/2011/relationships/chartColorStyle" Target="colors43.xml"/></Relationships>
</file>

<file path=xl/charts/_rels/chart44.xml.rels><?xml version="1.0" encoding="UTF-8" standalone="yes"?>
<Relationships xmlns="http://schemas.openxmlformats.org/package/2006/relationships"><Relationship Id="rId1" Type="http://schemas.microsoft.com/office/2011/relationships/chartStyle" Target="style44.xml"/><Relationship Id="rId2" Type="http://schemas.microsoft.com/office/2011/relationships/chartColorStyle" Target="colors44.xml"/></Relationships>
</file>

<file path=xl/charts/_rels/chart45.xml.rels><?xml version="1.0" encoding="UTF-8" standalone="yes"?>
<Relationships xmlns="http://schemas.openxmlformats.org/package/2006/relationships"><Relationship Id="rId1" Type="http://schemas.microsoft.com/office/2011/relationships/chartStyle" Target="style45.xml"/><Relationship Id="rId2" Type="http://schemas.microsoft.com/office/2011/relationships/chartColorStyle" Target="colors45.xml"/></Relationships>
</file>

<file path=xl/charts/_rels/chart46.xml.rels><?xml version="1.0" encoding="UTF-8" standalone="yes"?>
<Relationships xmlns="http://schemas.openxmlformats.org/package/2006/relationships"><Relationship Id="rId1" Type="http://schemas.microsoft.com/office/2011/relationships/chartStyle" Target="style46.xml"/><Relationship Id="rId2" Type="http://schemas.microsoft.com/office/2011/relationships/chartColorStyle" Target="colors46.xml"/></Relationships>
</file>

<file path=xl/charts/_rels/chart47.xml.rels><?xml version="1.0" encoding="UTF-8" standalone="yes"?>
<Relationships xmlns="http://schemas.openxmlformats.org/package/2006/relationships"><Relationship Id="rId1" Type="http://schemas.microsoft.com/office/2011/relationships/chartStyle" Target="style47.xml"/><Relationship Id="rId2" Type="http://schemas.microsoft.com/office/2011/relationships/chartColorStyle" Target="colors47.xml"/></Relationships>
</file>

<file path=xl/charts/_rels/chart48.xml.rels><?xml version="1.0" encoding="UTF-8" standalone="yes"?>
<Relationships xmlns="http://schemas.openxmlformats.org/package/2006/relationships"><Relationship Id="rId1" Type="http://schemas.microsoft.com/office/2011/relationships/chartStyle" Target="style48.xml"/><Relationship Id="rId2" Type="http://schemas.microsoft.com/office/2011/relationships/chartColorStyle" Target="colors48.xml"/></Relationships>
</file>

<file path=xl/charts/_rels/chart49.xml.rels><?xml version="1.0" encoding="UTF-8" standalone="yes"?>
<Relationships xmlns="http://schemas.openxmlformats.org/package/2006/relationships"><Relationship Id="rId1" Type="http://schemas.microsoft.com/office/2011/relationships/chartStyle" Target="style49.xml"/><Relationship Id="rId2" Type="http://schemas.microsoft.com/office/2011/relationships/chartColorStyle" Target="colors49.xml"/></Relationships>
</file>

<file path=xl/charts/_rels/chart50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/Relationships>
</file>

<file path=xl/charts/_rels/chart51.xml.rels><?xml version="1.0" encoding="UTF-8" standalone="yes"?>
<Relationships xmlns="http://schemas.openxmlformats.org/package/2006/relationships"><Relationship Id="rId1" Type="http://schemas.microsoft.com/office/2011/relationships/chartStyle" Target="style51.xml"/><Relationship Id="rId2" Type="http://schemas.microsoft.com/office/2011/relationships/chartColorStyle" Target="colors51.xml"/></Relationships>
</file>

<file path=xl/charts/_rels/chart52.xml.rels><?xml version="1.0" encoding="UTF-8" standalone="yes"?>
<Relationships xmlns="http://schemas.openxmlformats.org/package/2006/relationships"><Relationship Id="rId1" Type="http://schemas.microsoft.com/office/2011/relationships/chartStyle" Target="style52.xml"/><Relationship Id="rId2" Type="http://schemas.microsoft.com/office/2011/relationships/chartColorStyle" Target="colors52.xml"/></Relationships>
</file>

<file path=xl/charts/_rels/chart53.xml.rels><?xml version="1.0" encoding="UTF-8" standalone="yes"?>
<Relationships xmlns="http://schemas.openxmlformats.org/package/2006/relationships"><Relationship Id="rId1" Type="http://schemas.microsoft.com/office/2011/relationships/chartStyle" Target="style53.xml"/><Relationship Id="rId2" Type="http://schemas.microsoft.com/office/2011/relationships/chartColorStyle" Target="colors53.xml"/></Relationships>
</file>

<file path=xl/charts/_rels/chart54.xml.rels><?xml version="1.0" encoding="UTF-8" standalone="yes"?>
<Relationships xmlns="http://schemas.openxmlformats.org/package/2006/relationships"><Relationship Id="rId1" Type="http://schemas.microsoft.com/office/2011/relationships/chartStyle" Target="style54.xml"/><Relationship Id="rId2" Type="http://schemas.microsoft.com/office/2011/relationships/chartColorStyle" Target="colors54.xml"/></Relationships>
</file>

<file path=xl/charts/_rels/chart55.xml.rels><?xml version="1.0" encoding="UTF-8" standalone="yes"?>
<Relationships xmlns="http://schemas.openxmlformats.org/package/2006/relationships"><Relationship Id="rId1" Type="http://schemas.microsoft.com/office/2011/relationships/chartStyle" Target="style55.xml"/><Relationship Id="rId2" Type="http://schemas.microsoft.com/office/2011/relationships/chartColorStyle" Target="colors55.xml"/></Relationships>
</file>

<file path=xl/charts/_rels/chart56.xml.rels><?xml version="1.0" encoding="UTF-8" standalone="yes"?>
<Relationships xmlns="http://schemas.openxmlformats.org/package/2006/relationships"><Relationship Id="rId1" Type="http://schemas.microsoft.com/office/2011/relationships/chartStyle" Target="style56.xml"/><Relationship Id="rId2" Type="http://schemas.microsoft.com/office/2011/relationships/chartColorStyle" Target="colors56.xml"/></Relationships>
</file>

<file path=xl/charts/_rels/chart57.xml.rels><?xml version="1.0" encoding="UTF-8" standalone="yes"?>
<Relationships xmlns="http://schemas.openxmlformats.org/package/2006/relationships"><Relationship Id="rId1" Type="http://schemas.microsoft.com/office/2011/relationships/chartStyle" Target="style57.xml"/><Relationship Id="rId2" Type="http://schemas.microsoft.com/office/2011/relationships/chartColorStyle" Target="colors57.xml"/></Relationships>
</file>

<file path=xl/charts/_rels/chart58.xml.rels><?xml version="1.0" encoding="UTF-8" standalone="yes"?>
<Relationships xmlns="http://schemas.openxmlformats.org/package/2006/relationships"><Relationship Id="rId1" Type="http://schemas.microsoft.com/office/2011/relationships/chartStyle" Target="style58.xml"/><Relationship Id="rId2" Type="http://schemas.microsoft.com/office/2011/relationships/chartColorStyle" Target="colors58.xml"/></Relationships>
</file>

<file path=xl/charts/_rels/chart59.xml.rels><?xml version="1.0" encoding="UTF-8" standalone="yes"?>
<Relationships xmlns="http://schemas.openxmlformats.org/package/2006/relationships"><Relationship Id="rId1" Type="http://schemas.microsoft.com/office/2011/relationships/chartStyle" Target="style59.xml"/><Relationship Id="rId2" Type="http://schemas.microsoft.com/office/2011/relationships/chartColorStyle" Target="colors59.xml"/></Relationships>
</file>

<file path=xl/charts/_rels/chart60.xml.rels><?xml version="1.0" encoding="UTF-8" standalone="yes"?>
<Relationships xmlns="http://schemas.openxmlformats.org/package/2006/relationships"><Relationship Id="rId1" Type="http://schemas.microsoft.com/office/2011/relationships/chartStyle" Target="style60.xml"/><Relationship Id="rId2" Type="http://schemas.microsoft.com/office/2011/relationships/chartColorStyle" Target="colors60.xml"/></Relationships>
</file>

<file path=xl/charts/_rels/chart61.xml.rels><?xml version="1.0" encoding="UTF-8" standalone="yes"?>
<Relationships xmlns="http://schemas.openxmlformats.org/package/2006/relationships"><Relationship Id="rId1" Type="http://schemas.microsoft.com/office/2011/relationships/chartStyle" Target="style61.xml"/><Relationship Id="rId2" Type="http://schemas.microsoft.com/office/2011/relationships/chartColorStyle" Target="colors61.xml"/></Relationships>
</file>

<file path=xl/charts/_rels/chart62.xml.rels><?xml version="1.0" encoding="UTF-8" standalone="yes"?>
<Relationships xmlns="http://schemas.openxmlformats.org/package/2006/relationships"><Relationship Id="rId1" Type="http://schemas.microsoft.com/office/2011/relationships/chartStyle" Target="style62.xml"/><Relationship Id="rId2" Type="http://schemas.microsoft.com/office/2011/relationships/chartColorStyle" Target="colors62.xml"/></Relationships>
</file>

<file path=xl/charts/_rels/chart63.xml.rels><?xml version="1.0" encoding="UTF-8" standalone="yes"?>
<Relationships xmlns="http://schemas.openxmlformats.org/package/2006/relationships"><Relationship Id="rId1" Type="http://schemas.microsoft.com/office/2011/relationships/chartStyle" Target="style63.xml"/><Relationship Id="rId2" Type="http://schemas.microsoft.com/office/2011/relationships/chartColorStyle" Target="colors63.xml"/></Relationships>
</file>

<file path=xl/charts/_rels/chart64.xml.rels><?xml version="1.0" encoding="UTF-8" standalone="yes"?>
<Relationships xmlns="http://schemas.openxmlformats.org/package/2006/relationships"><Relationship Id="rId1" Type="http://schemas.microsoft.com/office/2011/relationships/chartStyle" Target="style64.xml"/><Relationship Id="rId2" Type="http://schemas.microsoft.com/office/2011/relationships/chartColorStyle" Target="colors64.xml"/></Relationships>
</file>

<file path=xl/charts/_rels/chart65.xml.rels><?xml version="1.0" encoding="UTF-8" standalone="yes"?>
<Relationships xmlns="http://schemas.openxmlformats.org/package/2006/relationships"><Relationship Id="rId1" Type="http://schemas.microsoft.com/office/2011/relationships/chartStyle" Target="style65.xml"/><Relationship Id="rId2" Type="http://schemas.microsoft.com/office/2011/relationships/chartColorStyle" Target="colors65.xml"/></Relationships>
</file>

<file path=xl/charts/_rels/chart66.xml.rels><?xml version="1.0" encoding="UTF-8" standalone="yes"?>
<Relationships xmlns="http://schemas.openxmlformats.org/package/2006/relationships"><Relationship Id="rId1" Type="http://schemas.microsoft.com/office/2011/relationships/chartStyle" Target="style66.xml"/><Relationship Id="rId2" Type="http://schemas.microsoft.com/office/2011/relationships/chartColorStyle" Target="colors66.xml"/></Relationships>
</file>

<file path=xl/charts/_rels/chart67.xml.rels><?xml version="1.0" encoding="UTF-8" standalone="yes"?>
<Relationships xmlns="http://schemas.openxmlformats.org/package/2006/relationships"><Relationship Id="rId1" Type="http://schemas.microsoft.com/office/2011/relationships/chartStyle" Target="style67.xml"/><Relationship Id="rId2" Type="http://schemas.microsoft.com/office/2011/relationships/chartColorStyle" Target="colors67.xml"/></Relationships>
</file>

<file path=xl/charts/_rels/chart68.xml.rels><?xml version="1.0" encoding="UTF-8" standalone="yes"?>
<Relationships xmlns="http://schemas.openxmlformats.org/package/2006/relationships"><Relationship Id="rId1" Type="http://schemas.microsoft.com/office/2011/relationships/chartStyle" Target="style68.xml"/><Relationship Id="rId2" Type="http://schemas.microsoft.com/office/2011/relationships/chartColorStyle" Target="colors68.xml"/></Relationships>
</file>

<file path=xl/charts/_rels/chart69.xml.rels><?xml version="1.0" encoding="UTF-8" standalone="yes"?>
<Relationships xmlns="http://schemas.openxmlformats.org/package/2006/relationships"><Relationship Id="rId1" Type="http://schemas.microsoft.com/office/2011/relationships/chartStyle" Target="style69.xml"/><Relationship Id="rId2" Type="http://schemas.microsoft.com/office/2011/relationships/chartColorStyle" Target="colors69.xml"/></Relationships>
</file>

<file path=xl/charts/_rels/chart70.xml.rels><?xml version="1.0" encoding="UTF-8" standalone="yes"?>
<Relationships xmlns="http://schemas.openxmlformats.org/package/2006/relationships"><Relationship Id="rId1" Type="http://schemas.microsoft.com/office/2011/relationships/chartStyle" Target="style70.xml"/><Relationship Id="rId2" Type="http://schemas.microsoft.com/office/2011/relationships/chartColorStyle" Target="colors70.xml"/></Relationships>
</file>

<file path=xl/charts/_rels/chart71.xml.rels><?xml version="1.0" encoding="UTF-8" standalone="yes"?>
<Relationships xmlns="http://schemas.openxmlformats.org/package/2006/relationships"><Relationship Id="rId1" Type="http://schemas.microsoft.com/office/2011/relationships/chartStyle" Target="style71.xml"/><Relationship Id="rId2" Type="http://schemas.microsoft.com/office/2011/relationships/chartColorStyle" Target="colors71.xml"/></Relationships>
</file>

<file path=xl/charts/_rels/chart72.xml.rels><?xml version="1.0" encoding="UTF-8" standalone="yes"?>
<Relationships xmlns="http://schemas.openxmlformats.org/package/2006/relationships"><Relationship Id="rId1" Type="http://schemas.microsoft.com/office/2011/relationships/chartStyle" Target="style72.xml"/><Relationship Id="rId2" Type="http://schemas.microsoft.com/office/2011/relationships/chartColorStyle" Target="colors72.xml"/></Relationships>
</file>

<file path=xl/charts/_rels/chart73.xml.rels><?xml version="1.0" encoding="UTF-8" standalone="yes"?>
<Relationships xmlns="http://schemas.openxmlformats.org/package/2006/relationships"><Relationship Id="rId1" Type="http://schemas.microsoft.com/office/2011/relationships/chartStyle" Target="style73.xml"/><Relationship Id="rId2" Type="http://schemas.microsoft.com/office/2011/relationships/chartColorStyle" Target="colors73.xml"/></Relationships>
</file>

<file path=xl/charts/_rels/chart74.xml.rels><?xml version="1.0" encoding="UTF-8" standalone="yes"?>
<Relationships xmlns="http://schemas.openxmlformats.org/package/2006/relationships"><Relationship Id="rId1" Type="http://schemas.microsoft.com/office/2011/relationships/chartStyle" Target="style74.xml"/><Relationship Id="rId2" Type="http://schemas.microsoft.com/office/2011/relationships/chartColorStyle" Target="colors74.xml"/></Relationships>
</file>

<file path=xl/charts/_rels/chart75.xml.rels><?xml version="1.0" encoding="UTF-8" standalone="yes"?>
<Relationships xmlns="http://schemas.openxmlformats.org/package/2006/relationships"><Relationship Id="rId1" Type="http://schemas.microsoft.com/office/2011/relationships/chartStyle" Target="style75.xml"/><Relationship Id="rId2" Type="http://schemas.microsoft.com/office/2011/relationships/chartColorStyle" Target="colors75.xml"/></Relationships>
</file>

<file path=xl/charts/_rels/chart76.xml.rels><?xml version="1.0" encoding="UTF-8" standalone="yes"?>
<Relationships xmlns="http://schemas.openxmlformats.org/package/2006/relationships"><Relationship Id="rId1" Type="http://schemas.microsoft.com/office/2011/relationships/chartStyle" Target="style76.xml"/><Relationship Id="rId2" Type="http://schemas.microsoft.com/office/2011/relationships/chartColorStyle" Target="colors76.xml"/></Relationships>
</file>

<file path=xl/charts/_rels/chart77.xml.rels><?xml version="1.0" encoding="UTF-8" standalone="yes"?>
<Relationships xmlns="http://schemas.openxmlformats.org/package/2006/relationships"><Relationship Id="rId1" Type="http://schemas.microsoft.com/office/2011/relationships/chartStyle" Target="style77.xml"/><Relationship Id="rId2" Type="http://schemas.microsoft.com/office/2011/relationships/chartColorStyle" Target="colors77.xml"/></Relationships>
</file>

<file path=xl/charts/_rels/chart78.xml.rels><?xml version="1.0" encoding="UTF-8" standalone="yes"?>
<Relationships xmlns="http://schemas.openxmlformats.org/package/2006/relationships"><Relationship Id="rId1" Type="http://schemas.microsoft.com/office/2011/relationships/chartStyle" Target="style78.xml"/><Relationship Id="rId2" Type="http://schemas.microsoft.com/office/2011/relationships/chartColorStyle" Target="colors78.xml"/></Relationships>
</file>

<file path=xl/charts/_rels/chart79.xml.rels><?xml version="1.0" encoding="UTF-8" standalone="yes"?>
<Relationships xmlns="http://schemas.openxmlformats.org/package/2006/relationships"><Relationship Id="rId1" Type="http://schemas.microsoft.com/office/2011/relationships/chartStyle" Target="style79.xml"/><Relationship Id="rId2" Type="http://schemas.microsoft.com/office/2011/relationships/chartColorStyle" Target="colors79.xml"/></Relationships>
</file>

<file path=xl/charts/_rels/chart80.xml.rels><?xml version="1.0" encoding="UTF-8" standalone="yes"?>
<Relationships xmlns="http://schemas.openxmlformats.org/package/2006/relationships"><Relationship Id="rId1" Type="http://schemas.microsoft.com/office/2011/relationships/chartStyle" Target="style80.xml"/><Relationship Id="rId2" Type="http://schemas.microsoft.com/office/2011/relationships/chartColorStyle" Target="colors80.xml"/></Relationships>
</file>

<file path=xl/charts/_rels/chart81.xml.rels><?xml version="1.0" encoding="UTF-8" standalone="yes"?>
<Relationships xmlns="http://schemas.openxmlformats.org/package/2006/relationships"><Relationship Id="rId1" Type="http://schemas.microsoft.com/office/2011/relationships/chartStyle" Target="style81.xml"/><Relationship Id="rId2" Type="http://schemas.microsoft.com/office/2011/relationships/chartColorStyle" Target="colors81.xml"/></Relationships>
</file>

<file path=xl/charts/_rels/chart82.xml.rels><?xml version="1.0" encoding="UTF-8" standalone="yes"?>
<Relationships xmlns="http://schemas.openxmlformats.org/package/2006/relationships"><Relationship Id="rId1" Type="http://schemas.microsoft.com/office/2011/relationships/chartStyle" Target="style82.xml"/><Relationship Id="rId2" Type="http://schemas.microsoft.com/office/2011/relationships/chartColorStyle" Target="colors82.xml"/></Relationships>
</file>

<file path=xl/charts/_rels/chart83.xml.rels><?xml version="1.0" encoding="UTF-8" standalone="yes"?>
<Relationships xmlns="http://schemas.openxmlformats.org/package/2006/relationships"><Relationship Id="rId1" Type="http://schemas.microsoft.com/office/2011/relationships/chartStyle" Target="style83.xml"/><Relationship Id="rId2" Type="http://schemas.microsoft.com/office/2011/relationships/chartColorStyle" Target="colors83.xml"/></Relationships>
</file>

<file path=xl/charts/_rels/chart84.xml.rels><?xml version="1.0" encoding="UTF-8" standalone="yes"?>
<Relationships xmlns="http://schemas.openxmlformats.org/package/2006/relationships"><Relationship Id="rId1" Type="http://schemas.microsoft.com/office/2011/relationships/chartStyle" Target="style84.xml"/><Relationship Id="rId2" Type="http://schemas.microsoft.com/office/2011/relationships/chartColorStyle" Target="colors84.xml"/></Relationships>
</file>

<file path=xl/charts/_rels/chart85.xml.rels><?xml version="1.0" encoding="UTF-8" standalone="yes"?>
<Relationships xmlns="http://schemas.openxmlformats.org/package/2006/relationships"><Relationship Id="rId1" Type="http://schemas.microsoft.com/office/2011/relationships/chartStyle" Target="style85.xml"/><Relationship Id="rId2" Type="http://schemas.microsoft.com/office/2011/relationships/chartColorStyle" Target="colors85.xml"/></Relationships>
</file>

<file path=xl/charts/_rels/chart86.xml.rels><?xml version="1.0" encoding="UTF-8" standalone="yes"?>
<Relationships xmlns="http://schemas.openxmlformats.org/package/2006/relationships"><Relationship Id="rId1" Type="http://schemas.microsoft.com/office/2011/relationships/chartStyle" Target="style86.xml"/><Relationship Id="rId2" Type="http://schemas.microsoft.com/office/2011/relationships/chartColorStyle" Target="colors86.xml"/></Relationships>
</file>

<file path=xl/charts/_rels/chart87.xml.rels><?xml version="1.0" encoding="UTF-8" standalone="yes"?>
<Relationships xmlns="http://schemas.openxmlformats.org/package/2006/relationships"><Relationship Id="rId1" Type="http://schemas.microsoft.com/office/2011/relationships/chartStyle" Target="style87.xml"/><Relationship Id="rId2" Type="http://schemas.microsoft.com/office/2011/relationships/chartColorStyle" Target="colors87.xml"/></Relationships>
</file>

<file path=xl/charts/_rels/chart88.xml.rels><?xml version="1.0" encoding="UTF-8" standalone="yes"?>
<Relationships xmlns="http://schemas.openxmlformats.org/package/2006/relationships"><Relationship Id="rId1" Type="http://schemas.microsoft.com/office/2011/relationships/chartStyle" Target="style88.xml"/><Relationship Id="rId2" Type="http://schemas.microsoft.com/office/2011/relationships/chartColorStyle" Target="colors88.xml"/></Relationships>
</file>

<file path=xl/charts/_rels/chart89.xml.rels><?xml version="1.0" encoding="UTF-8" standalone="yes"?>
<Relationships xmlns="http://schemas.openxmlformats.org/package/2006/relationships"><Relationship Id="rId1" Type="http://schemas.microsoft.com/office/2011/relationships/chartStyle" Target="style89.xml"/><Relationship Id="rId2" Type="http://schemas.microsoft.com/office/2011/relationships/chartColorStyle" Target="colors89.xml"/></Relationships>
</file>

<file path=xl/charts/_rels/chart90.xml.rels><?xml version="1.0" encoding="UTF-8" standalone="yes"?>
<Relationships xmlns="http://schemas.openxmlformats.org/package/2006/relationships"><Relationship Id="rId1" Type="http://schemas.microsoft.com/office/2011/relationships/chartStyle" Target="style90.xml"/><Relationship Id="rId2" Type="http://schemas.microsoft.com/office/2011/relationships/chartColorStyle" Target="colors90.xml"/></Relationships>
</file>

<file path=xl/charts/_rels/chart91.xml.rels><?xml version="1.0" encoding="UTF-8" standalone="yes"?>
<Relationships xmlns="http://schemas.openxmlformats.org/package/2006/relationships"><Relationship Id="rId1" Type="http://schemas.microsoft.com/office/2011/relationships/chartStyle" Target="style91.xml"/><Relationship Id="rId2" Type="http://schemas.microsoft.com/office/2011/relationships/chartColorStyle" Target="colors91.xml"/></Relationships>
</file>

<file path=xl/charts/_rels/chart92.xml.rels><?xml version="1.0" encoding="UTF-8" standalone="yes"?>
<Relationships xmlns="http://schemas.openxmlformats.org/package/2006/relationships"><Relationship Id="rId1" Type="http://schemas.microsoft.com/office/2011/relationships/chartStyle" Target="style92.xml"/><Relationship Id="rId2" Type="http://schemas.microsoft.com/office/2011/relationships/chartColorStyle" Target="colors92.xml"/></Relationships>
</file>

<file path=xl/charts/_rels/chart93.xml.rels><?xml version="1.0" encoding="UTF-8" standalone="yes"?>
<Relationships xmlns="http://schemas.openxmlformats.org/package/2006/relationships"><Relationship Id="rId1" Type="http://schemas.microsoft.com/office/2011/relationships/chartStyle" Target="style93.xml"/><Relationship Id="rId2" Type="http://schemas.microsoft.com/office/2011/relationships/chartColorStyle" Target="colors93.xml"/></Relationships>
</file>

<file path=xl/charts/_rels/chart94.xml.rels><?xml version="1.0" encoding="UTF-8" standalone="yes"?>
<Relationships xmlns="http://schemas.openxmlformats.org/package/2006/relationships"><Relationship Id="rId1" Type="http://schemas.microsoft.com/office/2011/relationships/chartStyle" Target="style94.xml"/><Relationship Id="rId2" Type="http://schemas.microsoft.com/office/2011/relationships/chartColorStyle" Target="colors94.xml"/></Relationships>
</file>

<file path=xl/charts/_rels/chart95.xml.rels><?xml version="1.0" encoding="UTF-8" standalone="yes"?>
<Relationships xmlns="http://schemas.openxmlformats.org/package/2006/relationships"><Relationship Id="rId1" Type="http://schemas.microsoft.com/office/2011/relationships/chartStyle" Target="style95.xml"/><Relationship Id="rId2" Type="http://schemas.microsoft.com/office/2011/relationships/chartColorStyle" Target="colors95.xml"/></Relationships>
</file>

<file path=xl/charts/_rels/chart96.xml.rels><?xml version="1.0" encoding="UTF-8" standalone="yes"?>
<Relationships xmlns="http://schemas.openxmlformats.org/package/2006/relationships"><Relationship Id="rId1" Type="http://schemas.microsoft.com/office/2011/relationships/chartStyle" Target="style96.xml"/><Relationship Id="rId2" Type="http://schemas.microsoft.com/office/2011/relationships/chartColorStyle" Target="colors96.xml"/></Relationships>
</file>

<file path=xl/charts/_rels/chart97.xml.rels><?xml version="1.0" encoding="UTF-8" standalone="yes"?>
<Relationships xmlns="http://schemas.openxmlformats.org/package/2006/relationships"><Relationship Id="rId1" Type="http://schemas.microsoft.com/office/2011/relationships/chartStyle" Target="style97.xml"/><Relationship Id="rId2" Type="http://schemas.microsoft.com/office/2011/relationships/chartColorStyle" Target="colors97.xml"/></Relationships>
</file>

<file path=xl/charts/_rels/chart98.xml.rels><?xml version="1.0" encoding="UTF-8" standalone="yes"?>
<Relationships xmlns="http://schemas.openxmlformats.org/package/2006/relationships"><Relationship Id="rId1" Type="http://schemas.microsoft.com/office/2011/relationships/chartStyle" Target="style98.xml"/><Relationship Id="rId2" Type="http://schemas.microsoft.com/office/2011/relationships/chartColorStyle" Target="colors98.xml"/></Relationships>
</file>

<file path=xl/charts/_rels/chart99.xml.rels><?xml version="1.0" encoding="UTF-8" standalone="yes"?>
<Relationships xmlns="http://schemas.openxmlformats.org/package/2006/relationships"><Relationship Id="rId1" Type="http://schemas.microsoft.com/office/2011/relationships/chartStyle" Target="style99.xml"/><Relationship Id="rId2" Type="http://schemas.microsoft.com/office/2011/relationships/chartColorStyle" Target="colors99.xml"/></Relationships>
</file>

<file path=xl/charts/_rels/chart100.xml.rels><?xml version="1.0" encoding="UTF-8" standalone="yes"?>
<Relationships xmlns="http://schemas.openxmlformats.org/package/2006/relationships"><Relationship Id="rId1" Type="http://schemas.microsoft.com/office/2011/relationships/chartStyle" Target="style100.xml"/><Relationship Id="rId2" Type="http://schemas.microsoft.com/office/2011/relationships/chartColorStyle" Target="colors100.xml"/></Relationships>
</file>

<file path=xl/charts/_rels/chart101.xml.rels><?xml version="1.0" encoding="UTF-8" standalone="yes"?>
<Relationships xmlns="http://schemas.openxmlformats.org/package/2006/relationships"><Relationship Id="rId1" Type="http://schemas.microsoft.com/office/2011/relationships/chartStyle" Target="style101.xml"/><Relationship Id="rId2" Type="http://schemas.microsoft.com/office/2011/relationships/chartColorStyle" Target="colors101.xml"/></Relationships>
</file>

<file path=xl/charts/_rels/chart102.xml.rels><?xml version="1.0" encoding="UTF-8" standalone="yes"?>
<Relationships xmlns="http://schemas.openxmlformats.org/package/2006/relationships"><Relationship Id="rId1" Type="http://schemas.microsoft.com/office/2011/relationships/chartStyle" Target="style102.xml"/><Relationship Id="rId2" Type="http://schemas.microsoft.com/office/2011/relationships/chartColorStyle" Target="colors102.xml"/></Relationships>
</file>

<file path=xl/charts/_rels/chart103.xml.rels><?xml version="1.0" encoding="UTF-8" standalone="yes"?>
<Relationships xmlns="http://schemas.openxmlformats.org/package/2006/relationships"><Relationship Id="rId1" Type="http://schemas.microsoft.com/office/2011/relationships/chartStyle" Target="style103.xml"/><Relationship Id="rId2" Type="http://schemas.microsoft.com/office/2011/relationships/chartColorStyle" Target="colors103.xml"/></Relationships>
</file>

<file path=xl/charts/_rels/chart104.xml.rels><?xml version="1.0" encoding="UTF-8" standalone="yes"?>
<Relationships xmlns="http://schemas.openxmlformats.org/package/2006/relationships"><Relationship Id="rId1" Type="http://schemas.microsoft.com/office/2011/relationships/chartStyle" Target="style104.xml"/><Relationship Id="rId2" Type="http://schemas.microsoft.com/office/2011/relationships/chartColorStyle" Target="colors104.xml"/></Relationships>
</file>

<file path=xl/charts/_rels/chart105.xml.rels><?xml version="1.0" encoding="UTF-8" standalone="yes"?>
<Relationships xmlns="http://schemas.openxmlformats.org/package/2006/relationships"><Relationship Id="rId1" Type="http://schemas.microsoft.com/office/2011/relationships/chartStyle" Target="style105.xml"/><Relationship Id="rId2" Type="http://schemas.microsoft.com/office/2011/relationships/chartColorStyle" Target="colors105.xml"/></Relationships>
</file>

<file path=xl/charts/_rels/chart106.xml.rels><?xml version="1.0" encoding="UTF-8" standalone="yes"?>
<Relationships xmlns="http://schemas.openxmlformats.org/package/2006/relationships"><Relationship Id="rId1" Type="http://schemas.microsoft.com/office/2011/relationships/chartStyle" Target="style106.xml"/><Relationship Id="rId2" Type="http://schemas.microsoft.com/office/2011/relationships/chartColorStyle" Target="colors106.xml"/></Relationships>
</file>

<file path=xl/charts/_rels/chart107.xml.rels><?xml version="1.0" encoding="UTF-8" standalone="yes"?>
<Relationships xmlns="http://schemas.openxmlformats.org/package/2006/relationships"><Relationship Id="rId1" Type="http://schemas.microsoft.com/office/2011/relationships/chartStyle" Target="style107.xml"/><Relationship Id="rId2" Type="http://schemas.microsoft.com/office/2011/relationships/chartColorStyle" Target="colors107.xml"/></Relationships>
</file>

<file path=xl/charts/_rels/chart108.xml.rels><?xml version="1.0" encoding="UTF-8" standalone="yes"?>
<Relationships xmlns="http://schemas.openxmlformats.org/package/2006/relationships"><Relationship Id="rId1" Type="http://schemas.microsoft.com/office/2011/relationships/chartStyle" Target="style108.xml"/><Relationship Id="rId2" Type="http://schemas.microsoft.com/office/2011/relationships/chartColorStyle" Target="colors108.xml"/></Relationships>
</file>

<file path=xl/charts/_rels/chart109.xml.rels><?xml version="1.0" encoding="UTF-8" standalone="yes"?>
<Relationships xmlns="http://schemas.openxmlformats.org/package/2006/relationships"><Relationship Id="rId1" Type="http://schemas.microsoft.com/office/2011/relationships/chartStyle" Target="style109.xml"/><Relationship Id="rId2" Type="http://schemas.microsoft.com/office/2011/relationships/chartColorStyle" Target="colors109.xml"/></Relationships>
</file>

<file path=xl/charts/_rels/chart110.xml.rels><?xml version="1.0" encoding="UTF-8" standalone="yes"?>
<Relationships xmlns="http://schemas.openxmlformats.org/package/2006/relationships"><Relationship Id="rId1" Type="http://schemas.microsoft.com/office/2011/relationships/chartStyle" Target="style110.xml"/><Relationship Id="rId2" Type="http://schemas.microsoft.com/office/2011/relationships/chartColorStyle" Target="colors110.xml"/></Relationships>
</file>

<file path=xl/charts/_rels/chart111.xml.rels><?xml version="1.0" encoding="UTF-8" standalone="yes"?>
<Relationships xmlns="http://schemas.openxmlformats.org/package/2006/relationships"><Relationship Id="rId1" Type="http://schemas.microsoft.com/office/2011/relationships/chartStyle" Target="style111.xml"/><Relationship Id="rId2" Type="http://schemas.microsoft.com/office/2011/relationships/chartColorStyle" Target="colors111.xml"/></Relationships>
</file>

<file path=xl/charts/_rels/chart112.xml.rels><?xml version="1.0" encoding="UTF-8" standalone="yes"?>
<Relationships xmlns="http://schemas.openxmlformats.org/package/2006/relationships"><Relationship Id="rId1" Type="http://schemas.microsoft.com/office/2011/relationships/chartStyle" Target="style112.xml"/><Relationship Id="rId2" Type="http://schemas.microsoft.com/office/2011/relationships/chartColorStyle" Target="colors112.xml"/></Relationships>
</file>

<file path=xl/charts/_rels/chart113.xml.rels><?xml version="1.0" encoding="UTF-8" standalone="yes"?>
<Relationships xmlns="http://schemas.openxmlformats.org/package/2006/relationships"><Relationship Id="rId1" Type="http://schemas.microsoft.com/office/2011/relationships/chartStyle" Target="style113.xml"/><Relationship Id="rId2" Type="http://schemas.microsoft.com/office/2011/relationships/chartColorStyle" Target="colors113.xml"/></Relationships>
</file>

<file path=xl/charts/_rels/chart114.xml.rels><?xml version="1.0" encoding="UTF-8" standalone="yes"?>
<Relationships xmlns="http://schemas.openxmlformats.org/package/2006/relationships"><Relationship Id="rId1" Type="http://schemas.microsoft.com/office/2011/relationships/chartStyle" Target="style114.xml"/><Relationship Id="rId2" Type="http://schemas.microsoft.com/office/2011/relationships/chartColorStyle" Target="colors114.xml"/></Relationships>
</file>

<file path=xl/charts/_rels/chart115.xml.rels><?xml version="1.0" encoding="UTF-8" standalone="yes"?>
<Relationships xmlns="http://schemas.openxmlformats.org/package/2006/relationships"><Relationship Id="rId1" Type="http://schemas.microsoft.com/office/2011/relationships/chartStyle" Target="style115.xml"/><Relationship Id="rId2" Type="http://schemas.microsoft.com/office/2011/relationships/chartColorStyle" Target="colors115.xml"/></Relationships>
</file>

<file path=xl/charts/_rels/chart116.xml.rels><?xml version="1.0" encoding="UTF-8" standalone="yes"?>
<Relationships xmlns="http://schemas.openxmlformats.org/package/2006/relationships"><Relationship Id="rId1" Type="http://schemas.microsoft.com/office/2011/relationships/chartStyle" Target="style116.xml"/><Relationship Id="rId2" Type="http://schemas.microsoft.com/office/2011/relationships/chartColorStyle" Target="colors116.xml"/></Relationships>
</file>

<file path=xl/charts/_rels/chart117.xml.rels><?xml version="1.0" encoding="UTF-8" standalone="yes"?>
<Relationships xmlns="http://schemas.openxmlformats.org/package/2006/relationships"><Relationship Id="rId1" Type="http://schemas.microsoft.com/office/2011/relationships/chartStyle" Target="style117.xml"/><Relationship Id="rId2" Type="http://schemas.microsoft.com/office/2011/relationships/chartColorStyle" Target="colors117.xml"/></Relationships>
</file>

<file path=xl/charts/_rels/chart118.xml.rels><?xml version="1.0" encoding="UTF-8" standalone="yes"?>
<Relationships xmlns="http://schemas.openxmlformats.org/package/2006/relationships"><Relationship Id="rId1" Type="http://schemas.microsoft.com/office/2011/relationships/chartStyle" Target="style118.xml"/><Relationship Id="rId2" Type="http://schemas.microsoft.com/office/2011/relationships/chartColorStyle" Target="colors118.xml"/></Relationships>
</file>

<file path=xl/charts/_rels/chart119.xml.rels><?xml version="1.0" encoding="UTF-8" standalone="yes"?>
<Relationships xmlns="http://schemas.openxmlformats.org/package/2006/relationships"><Relationship Id="rId1" Type="http://schemas.microsoft.com/office/2011/relationships/chartStyle" Target="style119.xml"/><Relationship Id="rId2" Type="http://schemas.microsoft.com/office/2011/relationships/chartColorStyle" Target="colors119.xml"/></Relationships>
</file>

<file path=xl/charts/_rels/chart120.xml.rels><?xml version="1.0" encoding="UTF-8" standalone="yes"?>
<Relationships xmlns="http://schemas.openxmlformats.org/package/2006/relationships"><Relationship Id="rId1" Type="http://schemas.microsoft.com/office/2011/relationships/chartStyle" Target="style120.xml"/><Relationship Id="rId2" Type="http://schemas.microsoft.com/office/2011/relationships/chartColorStyle" Target="colors120.xml"/></Relationships>
</file>

<file path=xl/charts/_rels/chart121.xml.rels><?xml version="1.0" encoding="UTF-8" standalone="yes"?>
<Relationships xmlns="http://schemas.openxmlformats.org/package/2006/relationships"><Relationship Id="rId1" Type="http://schemas.microsoft.com/office/2011/relationships/chartStyle" Target="style121.xml"/><Relationship Id="rId2" Type="http://schemas.microsoft.com/office/2011/relationships/chartColorStyle" Target="colors121.xml"/></Relationships>
</file>

<file path=xl/charts/_rels/chart122.xml.rels><?xml version="1.0" encoding="UTF-8" standalone="yes"?>
<Relationships xmlns="http://schemas.openxmlformats.org/package/2006/relationships"><Relationship Id="rId1" Type="http://schemas.microsoft.com/office/2011/relationships/chartStyle" Target="style122.xml"/><Relationship Id="rId2" Type="http://schemas.microsoft.com/office/2011/relationships/chartColorStyle" Target="colors122.xml"/></Relationships>
</file>

<file path=xl/charts/_rels/chart123.xml.rels><?xml version="1.0" encoding="UTF-8" standalone="yes"?>
<Relationships xmlns="http://schemas.openxmlformats.org/package/2006/relationships"><Relationship Id="rId1" Type="http://schemas.microsoft.com/office/2011/relationships/chartStyle" Target="style123.xml"/><Relationship Id="rId2" Type="http://schemas.microsoft.com/office/2011/relationships/chartColorStyle" Target="colors123.xml"/></Relationships>
</file>

<file path=xl/charts/_rels/chart124.xml.rels><?xml version="1.0" encoding="UTF-8" standalone="yes"?>
<Relationships xmlns="http://schemas.openxmlformats.org/package/2006/relationships"><Relationship Id="rId1" Type="http://schemas.microsoft.com/office/2011/relationships/chartStyle" Target="style124.xml"/><Relationship Id="rId2" Type="http://schemas.microsoft.com/office/2011/relationships/chartColorStyle" Target="colors124.xml"/></Relationships>
</file>

<file path=xl/charts/_rels/chart125.xml.rels><?xml version="1.0" encoding="UTF-8" standalone="yes"?>
<Relationships xmlns="http://schemas.openxmlformats.org/package/2006/relationships"><Relationship Id="rId1" Type="http://schemas.microsoft.com/office/2011/relationships/chartStyle" Target="style125.xml"/><Relationship Id="rId2" Type="http://schemas.microsoft.com/office/2011/relationships/chartColorStyle" Target="colors125.xml"/></Relationships>
</file>

<file path=xl/charts/_rels/chart126.xml.rels><?xml version="1.0" encoding="UTF-8" standalone="yes"?>
<Relationships xmlns="http://schemas.openxmlformats.org/package/2006/relationships"><Relationship Id="rId1" Type="http://schemas.microsoft.com/office/2011/relationships/chartStyle" Target="style126.xml"/><Relationship Id="rId2" Type="http://schemas.microsoft.com/office/2011/relationships/chartColorStyle" Target="colors126.xml"/></Relationships>
</file>

<file path=xl/charts/_rels/chart127.xml.rels><?xml version="1.0" encoding="UTF-8" standalone="yes"?>
<Relationships xmlns="http://schemas.openxmlformats.org/package/2006/relationships"><Relationship Id="rId1" Type="http://schemas.microsoft.com/office/2011/relationships/chartStyle" Target="style127.xml"/><Relationship Id="rId2" Type="http://schemas.microsoft.com/office/2011/relationships/chartColorStyle" Target="colors127.xml"/></Relationships>
</file>

<file path=xl/charts/_rels/chart128.xml.rels><?xml version="1.0" encoding="UTF-8" standalone="yes"?>
<Relationships xmlns="http://schemas.openxmlformats.org/package/2006/relationships"><Relationship Id="rId1" Type="http://schemas.microsoft.com/office/2011/relationships/chartStyle" Target="style128.xml"/><Relationship Id="rId2" Type="http://schemas.microsoft.com/office/2011/relationships/chartColorStyle" Target="colors128.xml"/></Relationships>
</file>

<file path=xl/charts/_rels/chart129.xml.rels><?xml version="1.0" encoding="UTF-8" standalone="yes"?>
<Relationships xmlns="http://schemas.openxmlformats.org/package/2006/relationships"><Relationship Id="rId1" Type="http://schemas.microsoft.com/office/2011/relationships/chartStyle" Target="style129.xml"/><Relationship Id="rId2" Type="http://schemas.microsoft.com/office/2011/relationships/chartColorStyle" Target="colors129.xml"/></Relationships>
</file>

<file path=xl/charts/_rels/chart130.xml.rels><?xml version="1.0" encoding="UTF-8" standalone="yes"?>
<Relationships xmlns="http://schemas.openxmlformats.org/package/2006/relationships"><Relationship Id="rId1" Type="http://schemas.microsoft.com/office/2011/relationships/chartStyle" Target="style130.xml"/><Relationship Id="rId2" Type="http://schemas.microsoft.com/office/2011/relationships/chartColorStyle" Target="colors130.xml"/></Relationships>
</file>

<file path=xl/charts/_rels/chart131.xml.rels><?xml version="1.0" encoding="UTF-8" standalone="yes"?>
<Relationships xmlns="http://schemas.openxmlformats.org/package/2006/relationships"><Relationship Id="rId1" Type="http://schemas.microsoft.com/office/2011/relationships/chartStyle" Target="style131.xml"/><Relationship Id="rId2" Type="http://schemas.microsoft.com/office/2011/relationships/chartColorStyle" Target="colors131.xml"/></Relationships>
</file>

<file path=xl/charts/_rels/chart132.xml.rels><?xml version="1.0" encoding="UTF-8" standalone="yes"?>
<Relationships xmlns="http://schemas.openxmlformats.org/package/2006/relationships"><Relationship Id="rId1" Type="http://schemas.microsoft.com/office/2011/relationships/chartStyle" Target="style132.xml"/><Relationship Id="rId2" Type="http://schemas.microsoft.com/office/2011/relationships/chartColorStyle" Target="colors132.xml"/></Relationships>
</file>

<file path=xl/charts/_rels/chart133.xml.rels><?xml version="1.0" encoding="UTF-8" standalone="yes"?>
<Relationships xmlns="http://schemas.openxmlformats.org/package/2006/relationships"><Relationship Id="rId1" Type="http://schemas.microsoft.com/office/2011/relationships/chartStyle" Target="style133.xml"/><Relationship Id="rId2" Type="http://schemas.microsoft.com/office/2011/relationships/chartColorStyle" Target="colors133.xml"/></Relationships>
</file>

<file path=xl/charts/_rels/chart134.xml.rels><?xml version="1.0" encoding="UTF-8" standalone="yes"?>
<Relationships xmlns="http://schemas.openxmlformats.org/package/2006/relationships"><Relationship Id="rId1" Type="http://schemas.microsoft.com/office/2011/relationships/chartStyle" Target="style134.xml"/><Relationship Id="rId2" Type="http://schemas.microsoft.com/office/2011/relationships/chartColorStyle" Target="colors134.xml"/></Relationships>
</file>

<file path=xl/charts/_rels/chart135.xml.rels><?xml version="1.0" encoding="UTF-8" standalone="yes"?>
<Relationships xmlns="http://schemas.openxmlformats.org/package/2006/relationships"><Relationship Id="rId1" Type="http://schemas.microsoft.com/office/2011/relationships/chartStyle" Target="style135.xml"/><Relationship Id="rId2" Type="http://schemas.microsoft.com/office/2011/relationships/chartColorStyle" Target="colors135.xml"/></Relationships>
</file>

<file path=xl/charts/_rels/chart136.xml.rels><?xml version="1.0" encoding="UTF-8" standalone="yes"?>
<Relationships xmlns="http://schemas.openxmlformats.org/package/2006/relationships"><Relationship Id="rId1" Type="http://schemas.microsoft.com/office/2011/relationships/chartStyle" Target="style136.xml"/><Relationship Id="rId2" Type="http://schemas.microsoft.com/office/2011/relationships/chartColorStyle" Target="colors136.xml"/></Relationships>
</file>

<file path=xl/charts/_rels/chart137.xml.rels><?xml version="1.0" encoding="UTF-8" standalone="yes"?>
<Relationships xmlns="http://schemas.openxmlformats.org/package/2006/relationships"><Relationship Id="rId1" Type="http://schemas.microsoft.com/office/2011/relationships/chartStyle" Target="style137.xml"/><Relationship Id="rId2" Type="http://schemas.microsoft.com/office/2011/relationships/chartColorStyle" Target="colors137.xml"/></Relationships>
</file>

<file path=xl/charts/_rels/chart138.xml.rels><?xml version="1.0" encoding="UTF-8" standalone="yes"?>
<Relationships xmlns="http://schemas.openxmlformats.org/package/2006/relationships"><Relationship Id="rId1" Type="http://schemas.microsoft.com/office/2011/relationships/chartStyle" Target="style138.xml"/><Relationship Id="rId2" Type="http://schemas.microsoft.com/office/2011/relationships/chartColorStyle" Target="colors1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point'!$D$3:$D$257</c:f>
              <c:numCache>
                <c:formatCode>0.000</c:formatCode>
                <c:ptCount val="255"/>
                <c:pt idx="0">
                  <c:v>-0.0508</c:v>
                </c:pt>
                <c:pt idx="1">
                  <c:v>-0.0483</c:v>
                </c:pt>
                <c:pt idx="2">
                  <c:v>-0.0509</c:v>
                </c:pt>
                <c:pt idx="3">
                  <c:v>-0.0202</c:v>
                </c:pt>
                <c:pt idx="4">
                  <c:v>-0.0066</c:v>
                </c:pt>
                <c:pt idx="5">
                  <c:v>0.0126</c:v>
                </c:pt>
                <c:pt idx="6">
                  <c:v>0.0359</c:v>
                </c:pt>
                <c:pt idx="7">
                  <c:v>0.0296</c:v>
                </c:pt>
                <c:pt idx="8">
                  <c:v>0.0235</c:v>
                </c:pt>
                <c:pt idx="9">
                  <c:v>-0.0025</c:v>
                </c:pt>
                <c:pt idx="10">
                  <c:v>-0.0456</c:v>
                </c:pt>
                <c:pt idx="11">
                  <c:v>-0.1119</c:v>
                </c:pt>
                <c:pt idx="12">
                  <c:v>-0.1143</c:v>
                </c:pt>
                <c:pt idx="13">
                  <c:v>-0.1162</c:v>
                </c:pt>
                <c:pt idx="14">
                  <c:v>-0.1066</c:v>
                </c:pt>
                <c:pt idx="15">
                  <c:v>-0.121</c:v>
                </c:pt>
                <c:pt idx="16">
                  <c:v>-0.1283</c:v>
                </c:pt>
                <c:pt idx="17">
                  <c:v>-0.1266</c:v>
                </c:pt>
                <c:pt idx="18">
                  <c:v>-0.1114</c:v>
                </c:pt>
                <c:pt idx="19">
                  <c:v>-0.1031</c:v>
                </c:pt>
                <c:pt idx="20">
                  <c:v>-0.092</c:v>
                </c:pt>
                <c:pt idx="21">
                  <c:v>-0.0651</c:v>
                </c:pt>
                <c:pt idx="22">
                  <c:v>-0.0322</c:v>
                </c:pt>
                <c:pt idx="23">
                  <c:v>-0.0011</c:v>
                </c:pt>
                <c:pt idx="24">
                  <c:v>0.0233</c:v>
                </c:pt>
                <c:pt idx="25">
                  <c:v>0.0434</c:v>
                </c:pt>
                <c:pt idx="26">
                  <c:v>0.0514</c:v>
                </c:pt>
                <c:pt idx="27">
                  <c:v>0.0883</c:v>
                </c:pt>
                <c:pt idx="28">
                  <c:v>0.1277</c:v>
                </c:pt>
                <c:pt idx="29">
                  <c:v>0.1512</c:v>
                </c:pt>
                <c:pt idx="30">
                  <c:v>0.1624</c:v>
                </c:pt>
                <c:pt idx="31">
                  <c:v>0.1604</c:v>
                </c:pt>
                <c:pt idx="32">
                  <c:v>0.1639</c:v>
                </c:pt>
                <c:pt idx="33">
                  <c:v>0.1694</c:v>
                </c:pt>
                <c:pt idx="34">
                  <c:v>0.1853</c:v>
                </c:pt>
                <c:pt idx="35">
                  <c:v>0.1973</c:v>
                </c:pt>
                <c:pt idx="36">
                  <c:v>0.2176</c:v>
                </c:pt>
                <c:pt idx="37">
                  <c:v>0.2354</c:v>
                </c:pt>
                <c:pt idx="38">
                  <c:v>0.2834</c:v>
                </c:pt>
                <c:pt idx="39">
                  <c:v>0.3196</c:v>
                </c:pt>
                <c:pt idx="40">
                  <c:v>0.3282</c:v>
                </c:pt>
                <c:pt idx="41">
                  <c:v>0.327</c:v>
                </c:pt>
                <c:pt idx="42">
                  <c:v>0.3134</c:v>
                </c:pt>
                <c:pt idx="43">
                  <c:v>0.2806</c:v>
                </c:pt>
                <c:pt idx="44">
                  <c:v>0.2706</c:v>
                </c:pt>
                <c:pt idx="45">
                  <c:v>0.2612</c:v>
                </c:pt>
                <c:pt idx="46">
                  <c:v>0.2584</c:v>
                </c:pt>
                <c:pt idx="47">
                  <c:v>0.2824</c:v>
                </c:pt>
                <c:pt idx="48">
                  <c:v>0.3022</c:v>
                </c:pt>
                <c:pt idx="49">
                  <c:v>0.2915</c:v>
                </c:pt>
                <c:pt idx="50">
                  <c:v>0.3054</c:v>
                </c:pt>
                <c:pt idx="51">
                  <c:v>0.3288</c:v>
                </c:pt>
                <c:pt idx="52">
                  <c:v>0.3771</c:v>
                </c:pt>
                <c:pt idx="53">
                  <c:v>0.3884</c:v>
                </c:pt>
                <c:pt idx="54">
                  <c:v>0.3608</c:v>
                </c:pt>
                <c:pt idx="55">
                  <c:v>0.2961</c:v>
                </c:pt>
                <c:pt idx="56">
                  <c:v>0.2396</c:v>
                </c:pt>
                <c:pt idx="57">
                  <c:v>0.1709</c:v>
                </c:pt>
                <c:pt idx="58">
                  <c:v>0.1203</c:v>
                </c:pt>
                <c:pt idx="59">
                  <c:v>0.0703</c:v>
                </c:pt>
                <c:pt idx="60">
                  <c:v>0.0318</c:v>
                </c:pt>
                <c:pt idx="61">
                  <c:v>0.0207</c:v>
                </c:pt>
                <c:pt idx="62">
                  <c:v>0.0482</c:v>
                </c:pt>
                <c:pt idx="63">
                  <c:v>0.0764</c:v>
                </c:pt>
                <c:pt idx="64">
                  <c:v>0.1172</c:v>
                </c:pt>
                <c:pt idx="65">
                  <c:v>0.1579</c:v>
                </c:pt>
                <c:pt idx="66">
                  <c:v>0.1825</c:v>
                </c:pt>
                <c:pt idx="67">
                  <c:v>0.1994</c:v>
                </c:pt>
                <c:pt idx="68">
                  <c:v>0.1914</c:v>
                </c:pt>
                <c:pt idx="69">
                  <c:v>0.1762</c:v>
                </c:pt>
                <c:pt idx="70">
                  <c:v>0.1456</c:v>
                </c:pt>
                <c:pt idx="71">
                  <c:v>0.1017</c:v>
                </c:pt>
                <c:pt idx="72">
                  <c:v>0.0633</c:v>
                </c:pt>
                <c:pt idx="73">
                  <c:v>0.021</c:v>
                </c:pt>
                <c:pt idx="74">
                  <c:v>-0.0208</c:v>
                </c:pt>
                <c:pt idx="75">
                  <c:v>-0.0859</c:v>
                </c:pt>
                <c:pt idx="76">
                  <c:v>-0.1659</c:v>
                </c:pt>
                <c:pt idx="77">
                  <c:v>-0.251</c:v>
                </c:pt>
                <c:pt idx="78">
                  <c:v>-0.3164</c:v>
                </c:pt>
                <c:pt idx="79">
                  <c:v>-0.3879</c:v>
                </c:pt>
                <c:pt idx="80">
                  <c:v>-0.4267</c:v>
                </c:pt>
                <c:pt idx="81">
                  <c:v>-0.4731</c:v>
                </c:pt>
                <c:pt idx="82">
                  <c:v>-0.5208</c:v>
                </c:pt>
                <c:pt idx="83">
                  <c:v>-0.5569</c:v>
                </c:pt>
                <c:pt idx="84">
                  <c:v>-0.5994</c:v>
                </c:pt>
                <c:pt idx="85">
                  <c:v>-0.6099</c:v>
                </c:pt>
                <c:pt idx="86">
                  <c:v>-0.6336</c:v>
                </c:pt>
                <c:pt idx="87">
                  <c:v>-0.6585</c:v>
                </c:pt>
                <c:pt idx="88">
                  <c:v>-0.6376</c:v>
                </c:pt>
                <c:pt idx="89">
                  <c:v>-0.6128</c:v>
                </c:pt>
                <c:pt idx="90">
                  <c:v>-0.5648</c:v>
                </c:pt>
                <c:pt idx="91">
                  <c:v>-0.4971</c:v>
                </c:pt>
                <c:pt idx="92">
                  <c:v>-0.4642</c:v>
                </c:pt>
                <c:pt idx="93">
                  <c:v>-0.4157</c:v>
                </c:pt>
                <c:pt idx="94">
                  <c:v>-0.3665</c:v>
                </c:pt>
                <c:pt idx="95">
                  <c:v>-0.364</c:v>
                </c:pt>
                <c:pt idx="96">
                  <c:v>-0.3076</c:v>
                </c:pt>
                <c:pt idx="97">
                  <c:v>-0.2473</c:v>
                </c:pt>
                <c:pt idx="98">
                  <c:v>-0.1985</c:v>
                </c:pt>
                <c:pt idx="99">
                  <c:v>-0.1818</c:v>
                </c:pt>
                <c:pt idx="100">
                  <c:v>-0.1617</c:v>
                </c:pt>
                <c:pt idx="101">
                  <c:v>-0.1477</c:v>
                </c:pt>
                <c:pt idx="102">
                  <c:v>-0.1296</c:v>
                </c:pt>
                <c:pt idx="103">
                  <c:v>-0.1285</c:v>
                </c:pt>
                <c:pt idx="104">
                  <c:v>-0.0971</c:v>
                </c:pt>
                <c:pt idx="105">
                  <c:v>-0.0751</c:v>
                </c:pt>
                <c:pt idx="106">
                  <c:v>-0.0605</c:v>
                </c:pt>
                <c:pt idx="107">
                  <c:v>-0.0377</c:v>
                </c:pt>
                <c:pt idx="108">
                  <c:v>-0.0458</c:v>
                </c:pt>
                <c:pt idx="109">
                  <c:v>-0.0537</c:v>
                </c:pt>
                <c:pt idx="110">
                  <c:v>-0.0612</c:v>
                </c:pt>
                <c:pt idx="111">
                  <c:v>-0.051</c:v>
                </c:pt>
                <c:pt idx="112">
                  <c:v>-0.0207</c:v>
                </c:pt>
                <c:pt idx="113">
                  <c:v>-0.0109</c:v>
                </c:pt>
                <c:pt idx="114">
                  <c:v>0.0028</c:v>
                </c:pt>
                <c:pt idx="115">
                  <c:v>0.0121</c:v>
                </c:pt>
                <c:pt idx="116">
                  <c:v>0.0168</c:v>
                </c:pt>
                <c:pt idx="117">
                  <c:v>0.0302</c:v>
                </c:pt>
                <c:pt idx="118">
                  <c:v>0.0724</c:v>
                </c:pt>
                <c:pt idx="119">
                  <c:v>0.1071</c:v>
                </c:pt>
                <c:pt idx="120">
                  <c:v>0.1536</c:v>
                </c:pt>
                <c:pt idx="121">
                  <c:v>0.1746</c:v>
                </c:pt>
                <c:pt idx="122">
                  <c:v>0.2019</c:v>
                </c:pt>
                <c:pt idx="123">
                  <c:v>0.2249</c:v>
                </c:pt>
                <c:pt idx="124">
                  <c:v>0.2602</c:v>
                </c:pt>
                <c:pt idx="125">
                  <c:v>0.2864</c:v>
                </c:pt>
                <c:pt idx="126">
                  <c:v>0.305</c:v>
                </c:pt>
                <c:pt idx="127">
                  <c:v>0.3372</c:v>
                </c:pt>
                <c:pt idx="128">
                  <c:v>0.3585</c:v>
                </c:pt>
                <c:pt idx="129">
                  <c:v>0.3851</c:v>
                </c:pt>
                <c:pt idx="130">
                  <c:v>0.4131</c:v>
                </c:pt>
                <c:pt idx="131">
                  <c:v>0.4299</c:v>
                </c:pt>
                <c:pt idx="132">
                  <c:v>0.4193</c:v>
                </c:pt>
                <c:pt idx="133">
                  <c:v>0.371</c:v>
                </c:pt>
                <c:pt idx="134">
                  <c:v>0.3334</c:v>
                </c:pt>
                <c:pt idx="135">
                  <c:v>0.2903</c:v>
                </c:pt>
                <c:pt idx="136">
                  <c:v>0.2622</c:v>
                </c:pt>
                <c:pt idx="137">
                  <c:v>0.1925</c:v>
                </c:pt>
                <c:pt idx="138">
                  <c:v>0.1651</c:v>
                </c:pt>
                <c:pt idx="139">
                  <c:v>0.1242</c:v>
                </c:pt>
                <c:pt idx="140">
                  <c:v>0.0556</c:v>
                </c:pt>
                <c:pt idx="141">
                  <c:v>-0.0074</c:v>
                </c:pt>
                <c:pt idx="142">
                  <c:v>0.018</c:v>
                </c:pt>
                <c:pt idx="143">
                  <c:v>0.0405</c:v>
                </c:pt>
                <c:pt idx="144">
                  <c:v>0.0735</c:v>
                </c:pt>
                <c:pt idx="145">
                  <c:v>0.0878</c:v>
                </c:pt>
                <c:pt idx="146">
                  <c:v>0.1055</c:v>
                </c:pt>
                <c:pt idx="147">
                  <c:v>0.1181</c:v>
                </c:pt>
                <c:pt idx="148">
                  <c:v>0.1251</c:v>
                </c:pt>
                <c:pt idx="149">
                  <c:v>0.0977</c:v>
                </c:pt>
                <c:pt idx="150">
                  <c:v>0.0794</c:v>
                </c:pt>
                <c:pt idx="151">
                  <c:v>0.0753</c:v>
                </c:pt>
                <c:pt idx="152">
                  <c:v>0.0443</c:v>
                </c:pt>
                <c:pt idx="153">
                  <c:v>0.0105</c:v>
                </c:pt>
                <c:pt idx="154">
                  <c:v>0.0193</c:v>
                </c:pt>
                <c:pt idx="155">
                  <c:v>0.0042</c:v>
                </c:pt>
                <c:pt idx="156">
                  <c:v>-0.0029</c:v>
                </c:pt>
                <c:pt idx="157">
                  <c:v>-0.0148</c:v>
                </c:pt>
                <c:pt idx="158">
                  <c:v>-0.0365</c:v>
                </c:pt>
                <c:pt idx="159">
                  <c:v>-0.052</c:v>
                </c:pt>
                <c:pt idx="160">
                  <c:v>-0.0508</c:v>
                </c:pt>
                <c:pt idx="161">
                  <c:v>-0.0449</c:v>
                </c:pt>
                <c:pt idx="162">
                  <c:v>-0.0419</c:v>
                </c:pt>
                <c:pt idx="163">
                  <c:v>-0.0359</c:v>
                </c:pt>
                <c:pt idx="164">
                  <c:v>-0.0446</c:v>
                </c:pt>
                <c:pt idx="165">
                  <c:v>-0.0552</c:v>
                </c:pt>
                <c:pt idx="166">
                  <c:v>-0.0642</c:v>
                </c:pt>
                <c:pt idx="167">
                  <c:v>-0.0996</c:v>
                </c:pt>
                <c:pt idx="168">
                  <c:v>-0.1064</c:v>
                </c:pt>
                <c:pt idx="169">
                  <c:v>-0.0988</c:v>
                </c:pt>
                <c:pt idx="170">
                  <c:v>-0.0779</c:v>
                </c:pt>
                <c:pt idx="171">
                  <c:v>-0.0889</c:v>
                </c:pt>
                <c:pt idx="172">
                  <c:v>-0.0692</c:v>
                </c:pt>
                <c:pt idx="173">
                  <c:v>-0.0389</c:v>
                </c:pt>
                <c:pt idx="174">
                  <c:v>-0.0139</c:v>
                </c:pt>
                <c:pt idx="175">
                  <c:v>0.0166</c:v>
                </c:pt>
                <c:pt idx="176">
                  <c:v>0.0412</c:v>
                </c:pt>
                <c:pt idx="177">
                  <c:v>0.0367</c:v>
                </c:pt>
                <c:pt idx="178">
                  <c:v>0.0176</c:v>
                </c:pt>
                <c:pt idx="179">
                  <c:v>0.0062</c:v>
                </c:pt>
                <c:pt idx="180">
                  <c:v>-0.0143</c:v>
                </c:pt>
                <c:pt idx="181">
                  <c:v>-0.0749</c:v>
                </c:pt>
                <c:pt idx="182">
                  <c:v>-0.1281</c:v>
                </c:pt>
                <c:pt idx="183">
                  <c:v>-0.1795</c:v>
                </c:pt>
                <c:pt idx="184">
                  <c:v>-0.1728</c:v>
                </c:pt>
                <c:pt idx="185">
                  <c:v>-0.1572</c:v>
                </c:pt>
                <c:pt idx="186">
                  <c:v>-0.1146</c:v>
                </c:pt>
                <c:pt idx="187">
                  <c:v>-0.0715</c:v>
                </c:pt>
                <c:pt idx="188">
                  <c:v>-0.046</c:v>
                </c:pt>
                <c:pt idx="189">
                  <c:v>-0.0105</c:v>
                </c:pt>
                <c:pt idx="190">
                  <c:v>0.0186</c:v>
                </c:pt>
                <c:pt idx="191">
                  <c:v>0.0342</c:v>
                </c:pt>
                <c:pt idx="192">
                  <c:v>0.0546</c:v>
                </c:pt>
                <c:pt idx="193">
                  <c:v>0.0572</c:v>
                </c:pt>
                <c:pt idx="194">
                  <c:v>0.0745</c:v>
                </c:pt>
                <c:pt idx="195">
                  <c:v>0.0357</c:v>
                </c:pt>
                <c:pt idx="196">
                  <c:v>-0.0063</c:v>
                </c:pt>
                <c:pt idx="197">
                  <c:v>-0.0553</c:v>
                </c:pt>
                <c:pt idx="198">
                  <c:v>-0.0515</c:v>
                </c:pt>
                <c:pt idx="199">
                  <c:v>-0.0427</c:v>
                </c:pt>
                <c:pt idx="200">
                  <c:v>-0.016</c:v>
                </c:pt>
                <c:pt idx="201">
                  <c:v>0.0232</c:v>
                </c:pt>
                <c:pt idx="202">
                  <c:v>0.0668</c:v>
                </c:pt>
                <c:pt idx="203">
                  <c:v>0.0992</c:v>
                </c:pt>
                <c:pt idx="204">
                  <c:v>0.1207</c:v>
                </c:pt>
                <c:pt idx="205">
                  <c:v>0.1512</c:v>
                </c:pt>
                <c:pt idx="206">
                  <c:v>0.1823</c:v>
                </c:pt>
                <c:pt idx="207">
                  <c:v>0.204</c:v>
                </c:pt>
                <c:pt idx="208">
                  <c:v>0.2118</c:v>
                </c:pt>
                <c:pt idx="209">
                  <c:v>0.2083</c:v>
                </c:pt>
                <c:pt idx="210">
                  <c:v>0.1959</c:v>
                </c:pt>
                <c:pt idx="211">
                  <c:v>0.1824</c:v>
                </c:pt>
                <c:pt idx="212">
                  <c:v>0.1806</c:v>
                </c:pt>
                <c:pt idx="213">
                  <c:v>0.1544</c:v>
                </c:pt>
                <c:pt idx="214">
                  <c:v>0.1295</c:v>
                </c:pt>
                <c:pt idx="215">
                  <c:v>0.0914</c:v>
                </c:pt>
                <c:pt idx="216">
                  <c:v>0.079</c:v>
                </c:pt>
                <c:pt idx="217">
                  <c:v>0.0582</c:v>
                </c:pt>
                <c:pt idx="218">
                  <c:v>0.0149</c:v>
                </c:pt>
                <c:pt idx="219">
                  <c:v>-0.0388</c:v>
                </c:pt>
                <c:pt idx="220">
                  <c:v>-0.0717</c:v>
                </c:pt>
                <c:pt idx="221">
                  <c:v>-0.1152</c:v>
                </c:pt>
                <c:pt idx="222">
                  <c:v>-0.1619</c:v>
                </c:pt>
                <c:pt idx="223">
                  <c:v>-0.2529</c:v>
                </c:pt>
                <c:pt idx="224">
                  <c:v>-0.3465</c:v>
                </c:pt>
                <c:pt idx="225">
                  <c:v>-0.3367</c:v>
                </c:pt>
                <c:pt idx="226">
                  <c:v>-0.2963</c:v>
                </c:pt>
                <c:pt idx="227">
                  <c:v>-0.2729</c:v>
                </c:pt>
                <c:pt idx="228">
                  <c:v>-0.2625</c:v>
                </c:pt>
                <c:pt idx="229">
                  <c:v>-0.2371</c:v>
                </c:pt>
                <c:pt idx="230">
                  <c:v>-0.1644</c:v>
                </c:pt>
                <c:pt idx="231">
                  <c:v>-0.1066</c:v>
                </c:pt>
                <c:pt idx="232">
                  <c:v>-0.0684</c:v>
                </c:pt>
                <c:pt idx="233">
                  <c:v>-0.0327</c:v>
                </c:pt>
                <c:pt idx="234">
                  <c:v>0.0154</c:v>
                </c:pt>
                <c:pt idx="235">
                  <c:v>0.084</c:v>
                </c:pt>
                <c:pt idx="236">
                  <c:v>0.1306</c:v>
                </c:pt>
                <c:pt idx="237">
                  <c:v>0.1151</c:v>
                </c:pt>
                <c:pt idx="238">
                  <c:v>0.1243</c:v>
                </c:pt>
                <c:pt idx="239">
                  <c:v>0.1092</c:v>
                </c:pt>
                <c:pt idx="240">
                  <c:v>0.1225</c:v>
                </c:pt>
                <c:pt idx="241">
                  <c:v>0.1085</c:v>
                </c:pt>
                <c:pt idx="242">
                  <c:v>0.0961</c:v>
                </c:pt>
                <c:pt idx="243">
                  <c:v>0.1015</c:v>
                </c:pt>
                <c:pt idx="244">
                  <c:v>0.093</c:v>
                </c:pt>
                <c:pt idx="245">
                  <c:v>0.0877</c:v>
                </c:pt>
                <c:pt idx="246">
                  <c:v>0.0973</c:v>
                </c:pt>
                <c:pt idx="247">
                  <c:v>0.0954</c:v>
                </c:pt>
                <c:pt idx="248">
                  <c:v>0.098</c:v>
                </c:pt>
                <c:pt idx="249">
                  <c:v>0.0555</c:v>
                </c:pt>
                <c:pt idx="250">
                  <c:v>0.0095</c:v>
                </c:pt>
                <c:pt idx="251">
                  <c:v>-0.0504</c:v>
                </c:pt>
                <c:pt idx="252">
                  <c:v>-0.0735</c:v>
                </c:pt>
                <c:pt idx="253">
                  <c:v>-0.101</c:v>
                </c:pt>
                <c:pt idx="254">
                  <c:v>-0.1203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3584"/>
        <c:axId val="1527204992"/>
      </c:lineChart>
      <c:catAx>
        <c:axId val="152722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04992"/>
        <c:crosses val="autoZero"/>
        <c:auto val="1"/>
        <c:lblAlgn val="ctr"/>
        <c:lblOffset val="100"/>
        <c:noMultiLvlLbl val="0"/>
      </c:catAx>
      <c:valAx>
        <c:axId val="1527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2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point'!$H$16:$H$46</c:f>
              <c:numCache>
                <c:formatCode>General</c:formatCode>
                <c:ptCount val="31"/>
                <c:pt idx="0">
                  <c:v>-0.3465</c:v>
                </c:pt>
                <c:pt idx="1">
                  <c:v>-0.3367</c:v>
                </c:pt>
                <c:pt idx="2">
                  <c:v>-0.2963</c:v>
                </c:pt>
                <c:pt idx="3">
                  <c:v>-0.2729</c:v>
                </c:pt>
                <c:pt idx="4">
                  <c:v>-0.2625</c:v>
                </c:pt>
                <c:pt idx="5">
                  <c:v>-0.2371</c:v>
                </c:pt>
                <c:pt idx="6">
                  <c:v>-0.1644</c:v>
                </c:pt>
                <c:pt idx="7">
                  <c:v>-0.1066</c:v>
                </c:pt>
                <c:pt idx="8">
                  <c:v>-0.0684</c:v>
                </c:pt>
                <c:pt idx="9">
                  <c:v>-0.0327</c:v>
                </c:pt>
                <c:pt idx="10">
                  <c:v>0.0154</c:v>
                </c:pt>
                <c:pt idx="11">
                  <c:v>0.084</c:v>
                </c:pt>
                <c:pt idx="12">
                  <c:v>0.1306</c:v>
                </c:pt>
                <c:pt idx="13">
                  <c:v>0.1151</c:v>
                </c:pt>
                <c:pt idx="14">
                  <c:v>0.1243</c:v>
                </c:pt>
                <c:pt idx="15">
                  <c:v>0.1092</c:v>
                </c:pt>
                <c:pt idx="16">
                  <c:v>0.1225</c:v>
                </c:pt>
                <c:pt idx="17">
                  <c:v>0.1085</c:v>
                </c:pt>
                <c:pt idx="18">
                  <c:v>0.0961</c:v>
                </c:pt>
                <c:pt idx="19">
                  <c:v>0.1015</c:v>
                </c:pt>
                <c:pt idx="20">
                  <c:v>0.093</c:v>
                </c:pt>
                <c:pt idx="21">
                  <c:v>0.0877</c:v>
                </c:pt>
                <c:pt idx="22">
                  <c:v>0.0973</c:v>
                </c:pt>
                <c:pt idx="23">
                  <c:v>0.0954</c:v>
                </c:pt>
                <c:pt idx="24">
                  <c:v>0.098</c:v>
                </c:pt>
                <c:pt idx="25">
                  <c:v>0.0555</c:v>
                </c:pt>
                <c:pt idx="26">
                  <c:v>0.0095</c:v>
                </c:pt>
                <c:pt idx="27">
                  <c:v>-0.0504</c:v>
                </c:pt>
                <c:pt idx="28">
                  <c:v>-0.0735</c:v>
                </c:pt>
                <c:pt idx="29">
                  <c:v>-0.101</c:v>
                </c:pt>
                <c:pt idx="30">
                  <c:v>-0.1203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point'!$K$16:$K$46</c:f>
              <c:numCache>
                <c:formatCode>0.0000</c:formatCode>
                <c:ptCount val="31"/>
                <c:pt idx="0">
                  <c:v>-0.363960259692283</c:v>
                </c:pt>
                <c:pt idx="1">
                  <c:v>-0.331259777779225</c:v>
                </c:pt>
                <c:pt idx="2">
                  <c:v>-0.296386006430878</c:v>
                </c:pt>
                <c:pt idx="3">
                  <c:v>-0.25984883174917</c:v>
                </c:pt>
                <c:pt idx="4">
                  <c:v>-0.222182460298373</c:v>
                </c:pt>
                <c:pt idx="5">
                  <c:v>-0.183937608521471</c:v>
                </c:pt>
                <c:pt idx="6">
                  <c:v>-0.145673450767512</c:v>
                </c:pt>
                <c:pt idx="7">
                  <c:v>-0.10794944365637</c:v>
                </c:pt>
                <c:pt idx="8">
                  <c:v>-0.07131714631662</c:v>
                </c:pt>
                <c:pt idx="9">
                  <c:v>-0.0363121560918552</c:v>
                </c:pt>
                <c:pt idx="10">
                  <c:v>-0.00344627762274632</c:v>
                </c:pt>
                <c:pt idx="11">
                  <c:v>0.0267999602000216</c:v>
                </c:pt>
                <c:pt idx="12">
                  <c:v>0.0539843300031759</c:v>
                </c:pt>
                <c:pt idx="13">
                  <c:v>0.077709371695151</c:v>
                </c:pt>
                <c:pt idx="14">
                  <c:v>0.0976282036924899</c:v>
                </c:pt>
                <c:pt idx="15">
                  <c:v>0.113449594642534</c:v>
                </c:pt>
                <c:pt idx="16">
                  <c:v>0.124942221489396</c:v>
                </c:pt>
                <c:pt idx="17">
                  <c:v>0.131938051626411</c:v>
                </c:pt>
                <c:pt idx="18">
                  <c:v>0.134334799684937</c:v>
                </c:pt>
                <c:pt idx="19">
                  <c:v>0.132097423039026</c:v>
                </c:pt>
                <c:pt idx="20">
                  <c:v>0.125258634160324</c:v>
                </c:pt>
                <c:pt idx="21">
                  <c:v>0.113918422332143</c:v>
                </c:pt>
                <c:pt idx="22">
                  <c:v>0.0982425917156091</c:v>
                </c:pt>
                <c:pt idx="23">
                  <c:v>0.07846033714279</c:v>
                </c:pt>
                <c:pt idx="24">
                  <c:v>0.0548608930807794</c:v>
                </c:pt>
                <c:pt idx="25">
                  <c:v>0.0277893047620101</c:v>
                </c:pt>
                <c:pt idx="26">
                  <c:v>-0.00235861668936904</c:v>
                </c:pt>
                <c:pt idx="27">
                  <c:v>-0.0351420813743744</c:v>
                </c:pt>
                <c:pt idx="28">
                  <c:v>-0.0700817653664547</c:v>
                </c:pt>
                <c:pt idx="29">
                  <c:v>-0.106666818861175</c:v>
                </c:pt>
                <c:pt idx="30">
                  <c:v>-0.144362335262717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293920"/>
        <c:axId val="1894234224"/>
      </c:lineChart>
      <c:catAx>
        <c:axId val="152929392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34224"/>
        <c:crosses val="autoZero"/>
        <c:auto val="1"/>
        <c:lblAlgn val="ctr"/>
        <c:lblOffset val="100"/>
        <c:noMultiLvlLbl val="0"/>
      </c:catAx>
      <c:valAx>
        <c:axId val="189423422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29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point'!$P$16:$P$46</c:f>
              <c:numCache>
                <c:formatCode>General</c:formatCode>
                <c:ptCount val="31"/>
                <c:pt idx="0">
                  <c:v>-0.0143</c:v>
                </c:pt>
                <c:pt idx="1">
                  <c:v>-0.0749</c:v>
                </c:pt>
                <c:pt idx="2">
                  <c:v>-0.1281</c:v>
                </c:pt>
                <c:pt idx="3">
                  <c:v>-0.1795</c:v>
                </c:pt>
                <c:pt idx="4">
                  <c:v>-0.1728</c:v>
                </c:pt>
                <c:pt idx="5">
                  <c:v>-0.1572</c:v>
                </c:pt>
                <c:pt idx="6">
                  <c:v>-0.1146</c:v>
                </c:pt>
                <c:pt idx="7">
                  <c:v>-0.0715</c:v>
                </c:pt>
                <c:pt idx="8">
                  <c:v>-0.046</c:v>
                </c:pt>
                <c:pt idx="9">
                  <c:v>-0.0105</c:v>
                </c:pt>
                <c:pt idx="10">
                  <c:v>0.0186</c:v>
                </c:pt>
                <c:pt idx="11">
                  <c:v>0.0342</c:v>
                </c:pt>
                <c:pt idx="12">
                  <c:v>0.0546</c:v>
                </c:pt>
                <c:pt idx="13">
                  <c:v>0.0572</c:v>
                </c:pt>
                <c:pt idx="14">
                  <c:v>0.0745</c:v>
                </c:pt>
                <c:pt idx="15">
                  <c:v>0.0357</c:v>
                </c:pt>
                <c:pt idx="16">
                  <c:v>-0.0063</c:v>
                </c:pt>
                <c:pt idx="17">
                  <c:v>-0.0553</c:v>
                </c:pt>
                <c:pt idx="18">
                  <c:v>-0.0515</c:v>
                </c:pt>
                <c:pt idx="19">
                  <c:v>-0.0427</c:v>
                </c:pt>
                <c:pt idx="20">
                  <c:v>-0.016</c:v>
                </c:pt>
                <c:pt idx="21">
                  <c:v>0.0232</c:v>
                </c:pt>
                <c:pt idx="22">
                  <c:v>0.0668</c:v>
                </c:pt>
                <c:pt idx="23">
                  <c:v>0.0992</c:v>
                </c:pt>
                <c:pt idx="24">
                  <c:v>0.1207</c:v>
                </c:pt>
                <c:pt idx="25">
                  <c:v>0.1512</c:v>
                </c:pt>
                <c:pt idx="26">
                  <c:v>0.1823</c:v>
                </c:pt>
                <c:pt idx="27">
                  <c:v>0.204</c:v>
                </c:pt>
                <c:pt idx="28">
                  <c:v>0.2118</c:v>
                </c:pt>
                <c:pt idx="29">
                  <c:v>0.2083</c:v>
                </c:pt>
                <c:pt idx="30">
                  <c:v>0.1959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point'!$U$16:$U$46</c:f>
              <c:numCache>
                <c:formatCode>General</c:formatCode>
                <c:ptCount val="3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000912"/>
        <c:axId val="-2071518080"/>
      </c:lineChart>
      <c:catAx>
        <c:axId val="15070009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518080"/>
        <c:crosses val="autoZero"/>
        <c:auto val="1"/>
        <c:lblAlgn val="ctr"/>
        <c:lblOffset val="100"/>
        <c:noMultiLvlLbl val="0"/>
      </c:catAx>
      <c:valAx>
        <c:axId val="-20715180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point'!$X$16:$X$46</c:f>
              <c:numCache>
                <c:formatCode>General</c:formatCode>
                <c:ptCount val="31"/>
                <c:pt idx="0">
                  <c:v>0.2622</c:v>
                </c:pt>
                <c:pt idx="1">
                  <c:v>0.1925</c:v>
                </c:pt>
                <c:pt idx="2">
                  <c:v>0.1651</c:v>
                </c:pt>
                <c:pt idx="3">
                  <c:v>0.1242</c:v>
                </c:pt>
                <c:pt idx="4">
                  <c:v>0.0556</c:v>
                </c:pt>
                <c:pt idx="5">
                  <c:v>-0.0074</c:v>
                </c:pt>
                <c:pt idx="6">
                  <c:v>0.018</c:v>
                </c:pt>
                <c:pt idx="7">
                  <c:v>0.0405</c:v>
                </c:pt>
                <c:pt idx="8">
                  <c:v>0.0735</c:v>
                </c:pt>
                <c:pt idx="9">
                  <c:v>0.0878</c:v>
                </c:pt>
                <c:pt idx="10">
                  <c:v>0.1055</c:v>
                </c:pt>
                <c:pt idx="11">
                  <c:v>0.1181</c:v>
                </c:pt>
                <c:pt idx="12">
                  <c:v>0.1251</c:v>
                </c:pt>
                <c:pt idx="13">
                  <c:v>0.0977</c:v>
                </c:pt>
                <c:pt idx="14">
                  <c:v>0.0794</c:v>
                </c:pt>
                <c:pt idx="15">
                  <c:v>0.0753</c:v>
                </c:pt>
                <c:pt idx="16">
                  <c:v>0.0443</c:v>
                </c:pt>
                <c:pt idx="17">
                  <c:v>0.0105</c:v>
                </c:pt>
                <c:pt idx="18">
                  <c:v>0.0193</c:v>
                </c:pt>
                <c:pt idx="19">
                  <c:v>0.0042</c:v>
                </c:pt>
                <c:pt idx="20">
                  <c:v>-0.0029</c:v>
                </c:pt>
                <c:pt idx="21">
                  <c:v>-0.0148</c:v>
                </c:pt>
                <c:pt idx="22">
                  <c:v>-0.0365</c:v>
                </c:pt>
                <c:pt idx="23">
                  <c:v>-0.052</c:v>
                </c:pt>
                <c:pt idx="24">
                  <c:v>-0.0508</c:v>
                </c:pt>
                <c:pt idx="25">
                  <c:v>-0.0449</c:v>
                </c:pt>
                <c:pt idx="26">
                  <c:v>-0.0419</c:v>
                </c:pt>
                <c:pt idx="27">
                  <c:v>-0.0359</c:v>
                </c:pt>
                <c:pt idx="28">
                  <c:v>-0.0446</c:v>
                </c:pt>
                <c:pt idx="29">
                  <c:v>-0.0552</c:v>
                </c:pt>
                <c:pt idx="30">
                  <c:v>-0.0642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point'!$AA$16:$AA$46</c:f>
              <c:numCache>
                <c:formatCode>0.0000</c:formatCode>
                <c:ptCount val="31"/>
                <c:pt idx="0">
                  <c:v>0.179168354217901</c:v>
                </c:pt>
                <c:pt idx="1">
                  <c:v>0.192307553243576</c:v>
                </c:pt>
                <c:pt idx="2">
                  <c:v>0.169116000344278</c:v>
                </c:pt>
                <c:pt idx="3">
                  <c:v>0.113247164121006</c:v>
                </c:pt>
                <c:pt idx="4">
                  <c:v>0.0536233993428462</c:v>
                </c:pt>
                <c:pt idx="5">
                  <c:v>0.018849938315896</c:v>
                </c:pt>
                <c:pt idx="6">
                  <c:v>0.0181716109902331</c:v>
                </c:pt>
                <c:pt idx="7">
                  <c:v>0.0407029291043793</c:v>
                </c:pt>
                <c:pt idx="8">
                  <c:v>0.0683935160116669</c:v>
                </c:pt>
                <c:pt idx="9">
                  <c:v>0.0896910419832871</c:v>
                </c:pt>
                <c:pt idx="10">
                  <c:v>0.103671693031999</c:v>
                </c:pt>
                <c:pt idx="11">
                  <c:v>0.114129830144261</c:v>
                </c:pt>
                <c:pt idx="12">
                  <c:v>0.121382542016645</c:v>
                </c:pt>
                <c:pt idx="13">
                  <c:v>0.120090576998952</c:v>
                </c:pt>
                <c:pt idx="14">
                  <c:v>0.104676357170014</c:v>
                </c:pt>
                <c:pt idx="15">
                  <c:v>0.0764093635717874</c:v>
                </c:pt>
                <c:pt idx="16">
                  <c:v>0.0447015796156703</c:v>
                </c:pt>
                <c:pt idx="17">
                  <c:v>0.020750561133454</c:v>
                </c:pt>
                <c:pt idx="18">
                  <c:v>0.0090243009195973</c:v>
                </c:pt>
                <c:pt idx="19">
                  <c:v>0.00432076462209776</c:v>
                </c:pt>
                <c:pt idx="20">
                  <c:v>-0.00283530981366683</c:v>
                </c:pt>
                <c:pt idx="21">
                  <c:v>-0.0172922512818117</c:v>
                </c:pt>
                <c:pt idx="22">
                  <c:v>-0.034911678085439</c:v>
                </c:pt>
                <c:pt idx="23">
                  <c:v>-0.0466377629570988</c:v>
                </c:pt>
                <c:pt idx="24">
                  <c:v>-0.0471650402113513</c:v>
                </c:pt>
                <c:pt idx="25">
                  <c:v>-0.0401768101355752</c:v>
                </c:pt>
                <c:pt idx="26">
                  <c:v>-0.0353044710451689</c:v>
                </c:pt>
                <c:pt idx="27">
                  <c:v>-0.0395885941012931</c:v>
                </c:pt>
                <c:pt idx="28">
                  <c:v>-0.0512902394515725</c:v>
                </c:pt>
                <c:pt idx="29">
                  <c:v>-0.0617477890348617</c:v>
                </c:pt>
                <c:pt idx="30">
                  <c:v>-0.0635812708131804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550160"/>
        <c:axId val="-2099797504"/>
      </c:lineChart>
      <c:catAx>
        <c:axId val="194555016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797504"/>
        <c:crosses val="autoZero"/>
        <c:auto val="1"/>
        <c:lblAlgn val="ctr"/>
        <c:lblOffset val="100"/>
        <c:noMultiLvlLbl val="0"/>
      </c:catAx>
      <c:valAx>
        <c:axId val="-20997975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point'!$AF$16:$AF$46</c:f>
              <c:numCache>
                <c:formatCode>General</c:formatCode>
                <c:ptCount val="31"/>
                <c:pt idx="0">
                  <c:v>-0.4642</c:v>
                </c:pt>
                <c:pt idx="1">
                  <c:v>-0.4157</c:v>
                </c:pt>
                <c:pt idx="2">
                  <c:v>-0.3665</c:v>
                </c:pt>
                <c:pt idx="3">
                  <c:v>-0.364</c:v>
                </c:pt>
                <c:pt idx="4">
                  <c:v>-0.3076</c:v>
                </c:pt>
                <c:pt idx="5">
                  <c:v>-0.2473</c:v>
                </c:pt>
                <c:pt idx="6">
                  <c:v>-0.1985</c:v>
                </c:pt>
                <c:pt idx="7">
                  <c:v>-0.1818</c:v>
                </c:pt>
                <c:pt idx="8">
                  <c:v>-0.1617</c:v>
                </c:pt>
                <c:pt idx="9">
                  <c:v>-0.1477</c:v>
                </c:pt>
                <c:pt idx="10">
                  <c:v>-0.1296</c:v>
                </c:pt>
                <c:pt idx="11">
                  <c:v>-0.1285</c:v>
                </c:pt>
                <c:pt idx="12">
                  <c:v>-0.0971</c:v>
                </c:pt>
                <c:pt idx="13">
                  <c:v>-0.0751</c:v>
                </c:pt>
                <c:pt idx="14">
                  <c:v>-0.0605</c:v>
                </c:pt>
                <c:pt idx="15">
                  <c:v>-0.0377</c:v>
                </c:pt>
                <c:pt idx="16">
                  <c:v>-0.0458</c:v>
                </c:pt>
                <c:pt idx="17">
                  <c:v>-0.0537</c:v>
                </c:pt>
                <c:pt idx="18">
                  <c:v>-0.0612</c:v>
                </c:pt>
                <c:pt idx="19">
                  <c:v>-0.051</c:v>
                </c:pt>
                <c:pt idx="20">
                  <c:v>-0.0207</c:v>
                </c:pt>
                <c:pt idx="21">
                  <c:v>-0.0109</c:v>
                </c:pt>
                <c:pt idx="22">
                  <c:v>0.0028</c:v>
                </c:pt>
                <c:pt idx="23">
                  <c:v>0.0121</c:v>
                </c:pt>
                <c:pt idx="24">
                  <c:v>0.0168</c:v>
                </c:pt>
                <c:pt idx="25">
                  <c:v>0.0302</c:v>
                </c:pt>
                <c:pt idx="26">
                  <c:v>0.0724</c:v>
                </c:pt>
                <c:pt idx="27">
                  <c:v>0.1071</c:v>
                </c:pt>
                <c:pt idx="28">
                  <c:v>0.1536</c:v>
                </c:pt>
                <c:pt idx="29">
                  <c:v>0.1746</c:v>
                </c:pt>
                <c:pt idx="30">
                  <c:v>0.2019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point'!$AI$16:$AI$46</c:f>
              <c:numCache>
                <c:formatCode>0.0000</c:formatCode>
                <c:ptCount val="31"/>
                <c:pt idx="0">
                  <c:v>-0.469142481776389</c:v>
                </c:pt>
                <c:pt idx="1">
                  <c:v>-0.415780187335862</c:v>
                </c:pt>
                <c:pt idx="2">
                  <c:v>-0.366928920704869</c:v>
                </c:pt>
                <c:pt idx="3">
                  <c:v>-0.322467621344228</c:v>
                </c:pt>
                <c:pt idx="4">
                  <c:v>-0.282254688896872</c:v>
                </c:pt>
                <c:pt idx="5">
                  <c:v>-0.246128001052534</c:v>
                </c:pt>
                <c:pt idx="6">
                  <c:v>-0.213904931412437</c:v>
                </c:pt>
                <c:pt idx="7">
                  <c:v>-0.185382367353972</c:v>
                </c:pt>
                <c:pt idx="8">
                  <c:v>-0.160336727895393</c:v>
                </c:pt>
                <c:pt idx="9">
                  <c:v>-0.138523981560496</c:v>
                </c:pt>
                <c:pt idx="10">
                  <c:v>-0.119679664243312</c:v>
                </c:pt>
                <c:pt idx="11">
                  <c:v>-0.103518897072785</c:v>
                </c:pt>
                <c:pt idx="12">
                  <c:v>-0.0897364042774636</c:v>
                </c:pt>
                <c:pt idx="13">
                  <c:v>-0.0780065310501867</c:v>
                </c:pt>
                <c:pt idx="14">
                  <c:v>-0.0679832614127669</c:v>
                </c:pt>
                <c:pt idx="15">
                  <c:v>-0.0593002360806777</c:v>
                </c:pt>
                <c:pt idx="16">
                  <c:v>-0.051570770327741</c:v>
                </c:pt>
                <c:pt idx="17">
                  <c:v>-0.0443878718508114</c:v>
                </c:pt>
                <c:pt idx="18">
                  <c:v>-0.037324258634462</c:v>
                </c:pt>
                <c:pt idx="19">
                  <c:v>-0.0299323768156721</c:v>
                </c:pt>
                <c:pt idx="20">
                  <c:v>-0.0217444185485121</c:v>
                </c:pt>
                <c:pt idx="21">
                  <c:v>-0.0122723398688293</c:v>
                </c:pt>
                <c:pt idx="22">
                  <c:v>-0.00100787855893442</c:v>
                </c:pt>
                <c:pt idx="23">
                  <c:v>0.012577427987712</c:v>
                </c:pt>
                <c:pt idx="24">
                  <c:v>0.0290322249018146</c:v>
                </c:pt>
                <c:pt idx="25">
                  <c:v>0.0489253219735565</c:v>
                </c:pt>
                <c:pt idx="26">
                  <c:v>0.0728456757879132</c:v>
                </c:pt>
                <c:pt idx="27">
                  <c:v>0.101402371859967</c:v>
                </c:pt>
                <c:pt idx="28">
                  <c:v>0.135224606770221</c:v>
                </c:pt>
                <c:pt idx="29">
                  <c:v>0.174961670299911</c:v>
                </c:pt>
                <c:pt idx="30">
                  <c:v>0.221282927566325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390384"/>
        <c:axId val="1506823904"/>
      </c:lineChart>
      <c:catAx>
        <c:axId val="152939038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23904"/>
        <c:crosses val="autoZero"/>
        <c:auto val="1"/>
        <c:lblAlgn val="ctr"/>
        <c:lblOffset val="100"/>
        <c:noMultiLvlLbl val="0"/>
      </c:catAx>
      <c:valAx>
        <c:axId val="15068239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point'!$H$17:$H$36</c:f>
              <c:numCache>
                <c:formatCode>General</c:formatCode>
                <c:ptCount val="20"/>
                <c:pt idx="0">
                  <c:v>-0.3367</c:v>
                </c:pt>
                <c:pt idx="1">
                  <c:v>-0.2963</c:v>
                </c:pt>
                <c:pt idx="2">
                  <c:v>-0.2729</c:v>
                </c:pt>
                <c:pt idx="3">
                  <c:v>-0.2625</c:v>
                </c:pt>
                <c:pt idx="4">
                  <c:v>-0.2371</c:v>
                </c:pt>
                <c:pt idx="5">
                  <c:v>-0.1644</c:v>
                </c:pt>
                <c:pt idx="6">
                  <c:v>-0.1066</c:v>
                </c:pt>
                <c:pt idx="7">
                  <c:v>-0.0684</c:v>
                </c:pt>
                <c:pt idx="8">
                  <c:v>-0.0327</c:v>
                </c:pt>
                <c:pt idx="9">
                  <c:v>0.0154</c:v>
                </c:pt>
                <c:pt idx="10">
                  <c:v>0.084</c:v>
                </c:pt>
                <c:pt idx="11">
                  <c:v>0.1306</c:v>
                </c:pt>
                <c:pt idx="12">
                  <c:v>0.1151</c:v>
                </c:pt>
                <c:pt idx="13">
                  <c:v>0.1243</c:v>
                </c:pt>
                <c:pt idx="14">
                  <c:v>0.1092</c:v>
                </c:pt>
                <c:pt idx="15">
                  <c:v>0.1225</c:v>
                </c:pt>
                <c:pt idx="16">
                  <c:v>0.1085</c:v>
                </c:pt>
                <c:pt idx="17">
                  <c:v>0.0961</c:v>
                </c:pt>
                <c:pt idx="18">
                  <c:v>0.1015</c:v>
                </c:pt>
                <c:pt idx="19">
                  <c:v>0.093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point'!$K$16:$K$36</c:f>
              <c:numCache>
                <c:formatCode>0.0000</c:formatCode>
                <c:ptCount val="21"/>
                <c:pt idx="0">
                  <c:v>-0.304711549222254</c:v>
                </c:pt>
                <c:pt idx="1">
                  <c:v>-0.306301002700374</c:v>
                </c:pt>
                <c:pt idx="2">
                  <c:v>-0.29957452994391</c:v>
                </c:pt>
                <c:pt idx="3">
                  <c:v>-0.282792398601012</c:v>
                </c:pt>
                <c:pt idx="4">
                  <c:v>-0.255374632741647</c:v>
                </c:pt>
                <c:pt idx="5">
                  <c:v>-0.217967903633931</c:v>
                </c:pt>
                <c:pt idx="6">
                  <c:v>-0.172370946746945</c:v>
                </c:pt>
                <c:pt idx="7">
                  <c:v>-0.121327106913894</c:v>
                </c:pt>
                <c:pt idx="8">
                  <c:v>-0.0682079381918023</c:v>
                </c:pt>
                <c:pt idx="9">
                  <c:v>-0.016624350020115</c:v>
                </c:pt>
                <c:pt idx="10">
                  <c:v>0.0299898523652155</c:v>
                </c:pt>
                <c:pt idx="11">
                  <c:v>0.068774001432613</c:v>
                </c:pt>
                <c:pt idx="12">
                  <c:v>0.0977704987573719</c:v>
                </c:pt>
                <c:pt idx="13">
                  <c:v>0.116150592112723</c:v>
                </c:pt>
                <c:pt idx="14">
                  <c:v>0.124309958539687</c:v>
                </c:pt>
                <c:pt idx="15">
                  <c:v>0.123823069445556</c:v>
                </c:pt>
                <c:pt idx="16">
                  <c:v>0.117261600973552</c:v>
                </c:pt>
                <c:pt idx="17">
                  <c:v>0.107897833049607</c:v>
                </c:pt>
                <c:pt idx="18">
                  <c:v>0.0993272451949198</c:v>
                </c:pt>
                <c:pt idx="19">
                  <c:v>0.0950538365297699</c:v>
                </c:pt>
                <c:pt idx="20">
                  <c:v>0.0980859965514642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419984"/>
        <c:axId val="1894508304"/>
      </c:lineChart>
      <c:catAx>
        <c:axId val="189441998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08304"/>
        <c:crosses val="autoZero"/>
        <c:auto val="1"/>
        <c:lblAlgn val="ctr"/>
        <c:lblOffset val="100"/>
        <c:noMultiLvlLbl val="0"/>
      </c:catAx>
      <c:valAx>
        <c:axId val="18945083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4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point'!$R$16:$R$36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point'!$P$16:$P$36</c:f>
              <c:numCache>
                <c:formatCode>General</c:formatCode>
                <c:ptCount val="21"/>
                <c:pt idx="0">
                  <c:v>-0.0143</c:v>
                </c:pt>
                <c:pt idx="1">
                  <c:v>-0.0749</c:v>
                </c:pt>
                <c:pt idx="2">
                  <c:v>-0.1281</c:v>
                </c:pt>
                <c:pt idx="3">
                  <c:v>-0.1795</c:v>
                </c:pt>
                <c:pt idx="4">
                  <c:v>-0.1728</c:v>
                </c:pt>
                <c:pt idx="5">
                  <c:v>-0.1572</c:v>
                </c:pt>
                <c:pt idx="6">
                  <c:v>-0.1146</c:v>
                </c:pt>
                <c:pt idx="7">
                  <c:v>-0.0715</c:v>
                </c:pt>
                <c:pt idx="8">
                  <c:v>-0.046</c:v>
                </c:pt>
                <c:pt idx="9">
                  <c:v>-0.0105</c:v>
                </c:pt>
                <c:pt idx="10">
                  <c:v>0.0186</c:v>
                </c:pt>
                <c:pt idx="11">
                  <c:v>0.0342</c:v>
                </c:pt>
                <c:pt idx="12">
                  <c:v>0.0546</c:v>
                </c:pt>
                <c:pt idx="13">
                  <c:v>0.0572</c:v>
                </c:pt>
                <c:pt idx="14">
                  <c:v>0.0745</c:v>
                </c:pt>
                <c:pt idx="15">
                  <c:v>0.0357</c:v>
                </c:pt>
                <c:pt idx="16">
                  <c:v>-0.0063</c:v>
                </c:pt>
                <c:pt idx="17">
                  <c:v>-0.0553</c:v>
                </c:pt>
                <c:pt idx="18">
                  <c:v>-0.0515</c:v>
                </c:pt>
                <c:pt idx="19">
                  <c:v>-0.0427</c:v>
                </c:pt>
                <c:pt idx="20">
                  <c:v>-0.016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point'!$R$16:$R$36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point'!$U$16:$U$36</c:f>
              <c:numCache>
                <c:formatCode>General</c:formatCode>
                <c:ptCount val="2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588080"/>
        <c:axId val="2010811296"/>
      </c:lineChart>
      <c:catAx>
        <c:axId val="201158808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11296"/>
        <c:crosses val="autoZero"/>
        <c:auto val="1"/>
        <c:lblAlgn val="ctr"/>
        <c:lblOffset val="100"/>
        <c:noMultiLvlLbl val="0"/>
      </c:catAx>
      <c:valAx>
        <c:axId val="201081129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point'!$X$16:$X$36</c:f>
              <c:numCache>
                <c:formatCode>General</c:formatCode>
                <c:ptCount val="21"/>
                <c:pt idx="0">
                  <c:v>0.2622</c:v>
                </c:pt>
                <c:pt idx="1">
                  <c:v>0.1925</c:v>
                </c:pt>
                <c:pt idx="2">
                  <c:v>0.1651</c:v>
                </c:pt>
                <c:pt idx="3">
                  <c:v>0.1242</c:v>
                </c:pt>
                <c:pt idx="4">
                  <c:v>0.0556</c:v>
                </c:pt>
                <c:pt idx="5">
                  <c:v>-0.0074</c:v>
                </c:pt>
                <c:pt idx="6">
                  <c:v>0.018</c:v>
                </c:pt>
                <c:pt idx="7">
                  <c:v>0.0405</c:v>
                </c:pt>
                <c:pt idx="8">
                  <c:v>0.0735</c:v>
                </c:pt>
                <c:pt idx="9">
                  <c:v>0.0878</c:v>
                </c:pt>
                <c:pt idx="10">
                  <c:v>0.1055</c:v>
                </c:pt>
                <c:pt idx="11">
                  <c:v>0.1181</c:v>
                </c:pt>
                <c:pt idx="12">
                  <c:v>0.1251</c:v>
                </c:pt>
                <c:pt idx="13">
                  <c:v>0.0977</c:v>
                </c:pt>
                <c:pt idx="14">
                  <c:v>0.0794</c:v>
                </c:pt>
                <c:pt idx="15">
                  <c:v>0.0753</c:v>
                </c:pt>
                <c:pt idx="16">
                  <c:v>0.0443</c:v>
                </c:pt>
                <c:pt idx="17">
                  <c:v>0.0105</c:v>
                </c:pt>
                <c:pt idx="18">
                  <c:v>0.0193</c:v>
                </c:pt>
                <c:pt idx="19">
                  <c:v>0.0042</c:v>
                </c:pt>
                <c:pt idx="20">
                  <c:v>-0.0029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point'!$AA$16:$AA$36</c:f>
              <c:numCache>
                <c:formatCode>0.0000</c:formatCode>
                <c:ptCount val="21"/>
                <c:pt idx="0">
                  <c:v>0.232360649123022</c:v>
                </c:pt>
                <c:pt idx="1">
                  <c:v>0.192495536813822</c:v>
                </c:pt>
                <c:pt idx="2">
                  <c:v>0.164773234435816</c:v>
                </c:pt>
                <c:pt idx="3">
                  <c:v>0.124203021099483</c:v>
                </c:pt>
                <c:pt idx="4">
                  <c:v>0.0550635315523768</c:v>
                </c:pt>
                <c:pt idx="5">
                  <c:v>0.0244398481893479</c:v>
                </c:pt>
                <c:pt idx="6">
                  <c:v>0.0236812502222236</c:v>
                </c:pt>
                <c:pt idx="7">
                  <c:v>0.0484865110851596</c:v>
                </c:pt>
                <c:pt idx="8">
                  <c:v>0.0742700560342745</c:v>
                </c:pt>
                <c:pt idx="9">
                  <c:v>0.0871545232791443</c:v>
                </c:pt>
                <c:pt idx="10">
                  <c:v>0.104186061991261</c:v>
                </c:pt>
                <c:pt idx="11">
                  <c:v>0.12050848100619</c:v>
                </c:pt>
                <c:pt idx="12">
                  <c:v>0.123797894356858</c:v>
                </c:pt>
                <c:pt idx="13">
                  <c:v>0.10798070701507</c:v>
                </c:pt>
                <c:pt idx="14">
                  <c:v>0.0796062312002148</c:v>
                </c:pt>
                <c:pt idx="15">
                  <c:v>0.0540664216158815</c:v>
                </c:pt>
                <c:pt idx="16">
                  <c:v>0.0357509068773575</c:v>
                </c:pt>
                <c:pt idx="17">
                  <c:v>0.0218880766078981</c:v>
                </c:pt>
                <c:pt idx="18">
                  <c:v>0.0113302017579474</c:v>
                </c:pt>
                <c:pt idx="19">
                  <c:v>0.00420101902543154</c:v>
                </c:pt>
                <c:pt idx="20">
                  <c:v>-0.00290383691271302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2786912"/>
        <c:axId val="2012767072"/>
      </c:lineChart>
      <c:catAx>
        <c:axId val="17727869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67072"/>
        <c:crosses val="autoZero"/>
        <c:auto val="1"/>
        <c:lblAlgn val="ctr"/>
        <c:lblOffset val="100"/>
        <c:noMultiLvlLbl val="0"/>
      </c:catAx>
      <c:valAx>
        <c:axId val="20127670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8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point'!$AF$16:$AF$36</c:f>
              <c:numCache>
                <c:formatCode>General</c:formatCode>
                <c:ptCount val="21"/>
                <c:pt idx="0">
                  <c:v>-0.4642</c:v>
                </c:pt>
                <c:pt idx="1">
                  <c:v>-0.4157</c:v>
                </c:pt>
                <c:pt idx="2">
                  <c:v>-0.3665</c:v>
                </c:pt>
                <c:pt idx="3">
                  <c:v>-0.364</c:v>
                </c:pt>
                <c:pt idx="4">
                  <c:v>-0.3076</c:v>
                </c:pt>
                <c:pt idx="5">
                  <c:v>-0.2473</c:v>
                </c:pt>
                <c:pt idx="6">
                  <c:v>-0.1985</c:v>
                </c:pt>
                <c:pt idx="7">
                  <c:v>-0.1818</c:v>
                </c:pt>
                <c:pt idx="8">
                  <c:v>-0.1617</c:v>
                </c:pt>
                <c:pt idx="9">
                  <c:v>-0.1477</c:v>
                </c:pt>
                <c:pt idx="10">
                  <c:v>-0.1296</c:v>
                </c:pt>
                <c:pt idx="11">
                  <c:v>-0.1285</c:v>
                </c:pt>
                <c:pt idx="12">
                  <c:v>-0.0971</c:v>
                </c:pt>
                <c:pt idx="13">
                  <c:v>-0.0751</c:v>
                </c:pt>
                <c:pt idx="14">
                  <c:v>-0.0605</c:v>
                </c:pt>
                <c:pt idx="15">
                  <c:v>-0.0377</c:v>
                </c:pt>
                <c:pt idx="16">
                  <c:v>-0.0458</c:v>
                </c:pt>
                <c:pt idx="17">
                  <c:v>-0.0537</c:v>
                </c:pt>
                <c:pt idx="18">
                  <c:v>-0.0612</c:v>
                </c:pt>
                <c:pt idx="19">
                  <c:v>-0.051</c:v>
                </c:pt>
                <c:pt idx="20">
                  <c:v>-0.0207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point'!$AI$16:$AI$36</c:f>
              <c:numCache>
                <c:formatCode>0.0000</c:formatCode>
                <c:ptCount val="21"/>
                <c:pt idx="0">
                  <c:v>-0.408937244793015</c:v>
                </c:pt>
                <c:pt idx="1">
                  <c:v>-0.415315525696016</c:v>
                </c:pt>
                <c:pt idx="2">
                  <c:v>-0.365083340409905</c:v>
                </c:pt>
                <c:pt idx="3">
                  <c:v>-0.345067147048225</c:v>
                </c:pt>
                <c:pt idx="4">
                  <c:v>-0.309130389665728</c:v>
                </c:pt>
                <c:pt idx="5">
                  <c:v>-0.236323940198398</c:v>
                </c:pt>
                <c:pt idx="6">
                  <c:v>-0.201343507978944</c:v>
                </c:pt>
                <c:pt idx="7">
                  <c:v>-0.175556706386949</c:v>
                </c:pt>
                <c:pt idx="8">
                  <c:v>-0.173644118924902</c:v>
                </c:pt>
                <c:pt idx="9">
                  <c:v>-0.148468227917058</c:v>
                </c:pt>
                <c:pt idx="10">
                  <c:v>-0.139507927680318</c:v>
                </c:pt>
                <c:pt idx="11">
                  <c:v>-0.126658242918216</c:v>
                </c:pt>
                <c:pt idx="12">
                  <c:v>-0.0910234909333832</c:v>
                </c:pt>
                <c:pt idx="13">
                  <c:v>-0.0774052914884596</c:v>
                </c:pt>
                <c:pt idx="14">
                  <c:v>-0.0566101563643497</c:v>
                </c:pt>
                <c:pt idx="15">
                  <c:v>-0.0425478710240893</c:v>
                </c:pt>
                <c:pt idx="16">
                  <c:v>-0.0451923429583953</c:v>
                </c:pt>
                <c:pt idx="17">
                  <c:v>-0.0595859933719733</c:v>
                </c:pt>
                <c:pt idx="18">
                  <c:v>-0.0589763416241031</c:v>
                </c:pt>
                <c:pt idx="19">
                  <c:v>-0.054502748752828</c:v>
                </c:pt>
                <c:pt idx="20">
                  <c:v>-0.0176352253138595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934352"/>
        <c:axId val="2011195856"/>
      </c:lineChart>
      <c:catAx>
        <c:axId val="201193435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195856"/>
        <c:crosses val="autoZero"/>
        <c:auto val="1"/>
        <c:lblAlgn val="ctr"/>
        <c:lblOffset val="100"/>
        <c:noMultiLvlLbl val="0"/>
      </c:catAx>
      <c:valAx>
        <c:axId val="201119585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3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point'!$AN$16:$AN$36</c:f>
              <c:numCache>
                <c:formatCode>General</c:formatCode>
                <c:ptCount val="21"/>
                <c:pt idx="0">
                  <c:v>0.3022</c:v>
                </c:pt>
                <c:pt idx="1">
                  <c:v>0.2915</c:v>
                </c:pt>
                <c:pt idx="2">
                  <c:v>0.3054</c:v>
                </c:pt>
                <c:pt idx="3">
                  <c:v>0.3288</c:v>
                </c:pt>
                <c:pt idx="4">
                  <c:v>0.3771</c:v>
                </c:pt>
                <c:pt idx="5">
                  <c:v>0.3884</c:v>
                </c:pt>
                <c:pt idx="6">
                  <c:v>0.3608</c:v>
                </c:pt>
                <c:pt idx="7">
                  <c:v>0.2961</c:v>
                </c:pt>
                <c:pt idx="8">
                  <c:v>0.2396</c:v>
                </c:pt>
                <c:pt idx="9">
                  <c:v>0.1709</c:v>
                </c:pt>
                <c:pt idx="10">
                  <c:v>0.1203</c:v>
                </c:pt>
                <c:pt idx="11">
                  <c:v>0.0703</c:v>
                </c:pt>
                <c:pt idx="12">
                  <c:v>0.0318</c:v>
                </c:pt>
                <c:pt idx="13">
                  <c:v>0.0207</c:v>
                </c:pt>
                <c:pt idx="14">
                  <c:v>0.0482</c:v>
                </c:pt>
                <c:pt idx="15">
                  <c:v>0.0764</c:v>
                </c:pt>
                <c:pt idx="16">
                  <c:v>0.1172</c:v>
                </c:pt>
                <c:pt idx="17">
                  <c:v>0.1579</c:v>
                </c:pt>
                <c:pt idx="18">
                  <c:v>0.1825</c:v>
                </c:pt>
                <c:pt idx="19">
                  <c:v>0.1994</c:v>
                </c:pt>
                <c:pt idx="20">
                  <c:v>0.1914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point'!$AQ$16:$AQ$36</c:f>
              <c:numCache>
                <c:formatCode>0.0000</c:formatCode>
                <c:ptCount val="21"/>
                <c:pt idx="0">
                  <c:v>0.226550001844066</c:v>
                </c:pt>
                <c:pt idx="1">
                  <c:v>0.268114238633555</c:v>
                </c:pt>
                <c:pt idx="2">
                  <c:v>0.306080607648784</c:v>
                </c:pt>
                <c:pt idx="3">
                  <c:v>0.340704806933046</c:v>
                </c:pt>
                <c:pt idx="4">
                  <c:v>0.368959704473755</c:v>
                </c:pt>
                <c:pt idx="5">
                  <c:v>0.381608679115861</c:v>
                </c:pt>
                <c:pt idx="6">
                  <c:v>0.364924377300225</c:v>
                </c:pt>
                <c:pt idx="7">
                  <c:v>0.312461307244424</c:v>
                </c:pt>
                <c:pt idx="8">
                  <c:v>0.238571195210587</c:v>
                </c:pt>
                <c:pt idx="9">
                  <c:v>0.168856119484565</c:v>
                </c:pt>
                <c:pt idx="10">
                  <c:v>0.118250692989618</c:v>
                </c:pt>
                <c:pt idx="11">
                  <c:v>0.0876248266993416</c:v>
                </c:pt>
                <c:pt idx="12">
                  <c:v>0.0726104228413522</c:v>
                </c:pt>
                <c:pt idx="13">
                  <c:v>0.0695535433226425</c:v>
                </c:pt>
                <c:pt idx="14">
                  <c:v>0.0769495583604603</c:v>
                </c:pt>
                <c:pt idx="15">
                  <c:v>0.0944955948461514</c:v>
                </c:pt>
                <c:pt idx="16">
                  <c:v>0.120584595583072</c:v>
                </c:pt>
                <c:pt idx="17">
                  <c:v>0.150047016748807</c:v>
                </c:pt>
                <c:pt idx="18">
                  <c:v>0.175951911630161</c:v>
                </c:pt>
                <c:pt idx="19">
                  <c:v>0.194175145666547</c:v>
                </c:pt>
                <c:pt idx="20">
                  <c:v>0.204376864139034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370128"/>
        <c:axId val="1555389072"/>
      </c:lineChart>
      <c:catAx>
        <c:axId val="15553701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89072"/>
        <c:crosses val="autoZero"/>
        <c:auto val="1"/>
        <c:lblAlgn val="ctr"/>
        <c:lblOffset val="100"/>
        <c:noMultiLvlLbl val="0"/>
      </c:catAx>
      <c:valAx>
        <c:axId val="15553890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point'!$I$16:$I$26</c:f>
              <c:numCache>
                <c:formatCode>0.0000</c:formatCode>
                <c:ptCount val="11"/>
                <c:pt idx="0">
                  <c:v>-0.3465</c:v>
                </c:pt>
                <c:pt idx="1">
                  <c:v>-0.3367</c:v>
                </c:pt>
                <c:pt idx="2">
                  <c:v>-0.2963</c:v>
                </c:pt>
                <c:pt idx="3">
                  <c:v>-0.2729</c:v>
                </c:pt>
                <c:pt idx="4">
                  <c:v>-0.2625</c:v>
                </c:pt>
                <c:pt idx="5">
                  <c:v>-0.2371</c:v>
                </c:pt>
                <c:pt idx="6">
                  <c:v>-0.1644</c:v>
                </c:pt>
                <c:pt idx="7">
                  <c:v>-0.1066</c:v>
                </c:pt>
                <c:pt idx="8">
                  <c:v>-0.0684</c:v>
                </c:pt>
                <c:pt idx="9">
                  <c:v>-0.0327</c:v>
                </c:pt>
                <c:pt idx="10">
                  <c:v>0.0154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point'!$L$16:$L$26</c:f>
              <c:numCache>
                <c:formatCode>0.0000</c:formatCode>
                <c:ptCount val="11"/>
                <c:pt idx="0">
                  <c:v>-0.40839517693539</c:v>
                </c:pt>
                <c:pt idx="1">
                  <c:v>-0.342425011605447</c:v>
                </c:pt>
                <c:pt idx="2">
                  <c:v>-0.294413173669258</c:v>
                </c:pt>
                <c:pt idx="3">
                  <c:v>-0.271178228664759</c:v>
                </c:pt>
                <c:pt idx="4">
                  <c:v>-0.255469191079665</c:v>
                </c:pt>
                <c:pt idx="5">
                  <c:v>-0.224869615498895</c:v>
                </c:pt>
                <c:pt idx="6">
                  <c:v>-0.173325048419011</c:v>
                </c:pt>
                <c:pt idx="7">
                  <c:v>-0.113581698133932</c:v>
                </c:pt>
                <c:pt idx="8">
                  <c:v>-0.0631517504106131</c:v>
                </c:pt>
                <c:pt idx="9">
                  <c:v>-0.0300657515302486</c:v>
                </c:pt>
                <c:pt idx="10">
                  <c:v>-0.00791762430483444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002368"/>
        <c:axId val="1527034416"/>
      </c:lineChart>
      <c:catAx>
        <c:axId val="15270023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34416"/>
        <c:crosses val="autoZero"/>
        <c:auto val="1"/>
        <c:lblAlgn val="ctr"/>
        <c:lblOffset val="100"/>
        <c:noMultiLvlLbl val="0"/>
      </c:catAx>
      <c:valAx>
        <c:axId val="152703441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point'!$Q$16:$Q$26</c:f>
              <c:numCache>
                <c:formatCode>General</c:formatCode>
                <c:ptCount val="11"/>
                <c:pt idx="0">
                  <c:v>-0.0143</c:v>
                </c:pt>
                <c:pt idx="1">
                  <c:v>-0.0749</c:v>
                </c:pt>
                <c:pt idx="2">
                  <c:v>-0.1281</c:v>
                </c:pt>
                <c:pt idx="3">
                  <c:v>-0.1795</c:v>
                </c:pt>
                <c:pt idx="4">
                  <c:v>-0.1728</c:v>
                </c:pt>
                <c:pt idx="5">
                  <c:v>-0.1572</c:v>
                </c:pt>
                <c:pt idx="6">
                  <c:v>-0.1146</c:v>
                </c:pt>
                <c:pt idx="7">
                  <c:v>-0.0715</c:v>
                </c:pt>
                <c:pt idx="8">
                  <c:v>-0.046</c:v>
                </c:pt>
                <c:pt idx="9">
                  <c:v>-0.0105</c:v>
                </c:pt>
                <c:pt idx="10">
                  <c:v>0.0186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point'!$T$16:$T$26</c:f>
              <c:numCache>
                <c:formatCode>0.0000</c:formatCode>
                <c:ptCount val="11"/>
                <c:pt idx="0">
                  <c:v>0.035553983405941</c:v>
                </c:pt>
                <c:pt idx="1">
                  <c:v>-0.0757678253382694</c:v>
                </c:pt>
                <c:pt idx="2">
                  <c:v>-0.125944546696913</c:v>
                </c:pt>
                <c:pt idx="3">
                  <c:v>-0.179499692101352</c:v>
                </c:pt>
                <c:pt idx="4">
                  <c:v>-0.172802133117669</c:v>
                </c:pt>
                <c:pt idx="5">
                  <c:v>-0.156167667312684</c:v>
                </c:pt>
                <c:pt idx="6">
                  <c:v>-0.115606197664228</c:v>
                </c:pt>
                <c:pt idx="7">
                  <c:v>-0.073278362629291</c:v>
                </c:pt>
                <c:pt idx="8">
                  <c:v>-0.0417071485553305</c:v>
                </c:pt>
                <c:pt idx="9">
                  <c:v>-0.0107061154592834</c:v>
                </c:pt>
                <c:pt idx="10">
                  <c:v>0.0245255609673758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078736"/>
        <c:axId val="1527084656"/>
      </c:lineChart>
      <c:catAx>
        <c:axId val="152707873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84656"/>
        <c:crosses val="autoZero"/>
        <c:auto val="1"/>
        <c:lblAlgn val="ctr"/>
        <c:lblOffset val="100"/>
        <c:noMultiLvlLbl val="0"/>
      </c:catAx>
      <c:valAx>
        <c:axId val="152708465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0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point'!$Y$16:$Y$26</c:f>
              <c:numCache>
                <c:formatCode>0.000</c:formatCode>
                <c:ptCount val="11"/>
                <c:pt idx="0">
                  <c:v>0.2622</c:v>
                </c:pt>
                <c:pt idx="1">
                  <c:v>0.1925</c:v>
                </c:pt>
                <c:pt idx="2">
                  <c:v>0.1651</c:v>
                </c:pt>
                <c:pt idx="3">
                  <c:v>0.1242</c:v>
                </c:pt>
                <c:pt idx="4">
                  <c:v>0.0556</c:v>
                </c:pt>
                <c:pt idx="5">
                  <c:v>-0.0074</c:v>
                </c:pt>
                <c:pt idx="6">
                  <c:v>0.018</c:v>
                </c:pt>
                <c:pt idx="7">
                  <c:v>0.0405</c:v>
                </c:pt>
                <c:pt idx="8">
                  <c:v>0.0735</c:v>
                </c:pt>
                <c:pt idx="9">
                  <c:v>0.0878</c:v>
                </c:pt>
                <c:pt idx="10">
                  <c:v>0.1055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point'!$AB$16:$AB$26</c:f>
              <c:numCache>
                <c:formatCode>0.0000</c:formatCode>
                <c:ptCount val="11"/>
                <c:pt idx="0">
                  <c:v>0.173579516987584</c:v>
                </c:pt>
                <c:pt idx="1">
                  <c:v>0.189206483734018</c:v>
                </c:pt>
                <c:pt idx="2">
                  <c:v>0.171357670812077</c:v>
                </c:pt>
                <c:pt idx="3">
                  <c:v>0.124207163462689</c:v>
                </c:pt>
                <c:pt idx="4">
                  <c:v>0.0555394798529903</c:v>
                </c:pt>
                <c:pt idx="5">
                  <c:v>0.00670703447886521</c:v>
                </c:pt>
                <c:pt idx="6">
                  <c:v>0.0163171318492773</c:v>
                </c:pt>
                <c:pt idx="7">
                  <c:v>0.054880120638517</c:v>
                </c:pt>
                <c:pt idx="8">
                  <c:v>0.0741400755581246</c:v>
                </c:pt>
                <c:pt idx="9">
                  <c:v>0.08640466642245</c:v>
                </c:pt>
                <c:pt idx="10">
                  <c:v>0.105496544552745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881728"/>
        <c:axId val="1526887648"/>
      </c:lineChart>
      <c:catAx>
        <c:axId val="15268817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87648"/>
        <c:crosses val="autoZero"/>
        <c:auto val="1"/>
        <c:lblAlgn val="ctr"/>
        <c:lblOffset val="100"/>
        <c:noMultiLvlLbl val="0"/>
      </c:catAx>
      <c:valAx>
        <c:axId val="152688764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point'!$AG$16:$AG$26</c:f>
              <c:numCache>
                <c:formatCode>0.000</c:formatCode>
                <c:ptCount val="11"/>
                <c:pt idx="0">
                  <c:v>-0.4642</c:v>
                </c:pt>
                <c:pt idx="1">
                  <c:v>-0.4157</c:v>
                </c:pt>
                <c:pt idx="2">
                  <c:v>-0.3665</c:v>
                </c:pt>
                <c:pt idx="3">
                  <c:v>-0.364</c:v>
                </c:pt>
                <c:pt idx="4">
                  <c:v>-0.3076</c:v>
                </c:pt>
                <c:pt idx="5">
                  <c:v>-0.2473</c:v>
                </c:pt>
                <c:pt idx="6">
                  <c:v>-0.1985</c:v>
                </c:pt>
                <c:pt idx="7">
                  <c:v>-0.1818</c:v>
                </c:pt>
                <c:pt idx="8">
                  <c:v>-0.1617</c:v>
                </c:pt>
                <c:pt idx="9">
                  <c:v>-0.1477</c:v>
                </c:pt>
                <c:pt idx="10">
                  <c:v>-0.1296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point'!$AJ$16:$AJ$26</c:f>
              <c:numCache>
                <c:formatCode>0.0000</c:formatCode>
                <c:ptCount val="11"/>
                <c:pt idx="0">
                  <c:v>-0.435319965208835</c:v>
                </c:pt>
                <c:pt idx="1">
                  <c:v>-0.415788930192713</c:v>
                </c:pt>
                <c:pt idx="2">
                  <c:v>-0.368360275248853</c:v>
                </c:pt>
                <c:pt idx="3">
                  <c:v>-0.362939305217811</c:v>
                </c:pt>
                <c:pt idx="4">
                  <c:v>-0.306724037975759</c:v>
                </c:pt>
                <c:pt idx="5">
                  <c:v>-0.24847317689974</c:v>
                </c:pt>
                <c:pt idx="6">
                  <c:v>-0.210867681423358</c:v>
                </c:pt>
                <c:pt idx="7">
                  <c:v>-0.18130129538762</c:v>
                </c:pt>
                <c:pt idx="8">
                  <c:v>-0.161454354928958</c:v>
                </c:pt>
                <c:pt idx="9">
                  <c:v>-0.135278094377801</c:v>
                </c:pt>
                <c:pt idx="10">
                  <c:v>-0.131018970775237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020736"/>
        <c:axId val="1555413904"/>
      </c:lineChart>
      <c:catAx>
        <c:axId val="155602073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13904"/>
        <c:crosses val="autoZero"/>
        <c:auto val="1"/>
        <c:lblAlgn val="ctr"/>
        <c:lblOffset val="100"/>
        <c:noMultiLvlLbl val="0"/>
      </c:catAx>
      <c:valAx>
        <c:axId val="15554139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0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point'!$AO$16:$AO$26</c:f>
              <c:numCache>
                <c:formatCode>0.000</c:formatCode>
                <c:ptCount val="11"/>
                <c:pt idx="0">
                  <c:v>0.3022</c:v>
                </c:pt>
                <c:pt idx="1">
                  <c:v>0.2915</c:v>
                </c:pt>
                <c:pt idx="2">
                  <c:v>0.3054</c:v>
                </c:pt>
                <c:pt idx="3">
                  <c:v>0.3288</c:v>
                </c:pt>
                <c:pt idx="4">
                  <c:v>0.3771</c:v>
                </c:pt>
                <c:pt idx="5">
                  <c:v>0.3884</c:v>
                </c:pt>
                <c:pt idx="6">
                  <c:v>0.3608</c:v>
                </c:pt>
                <c:pt idx="7">
                  <c:v>0.2961</c:v>
                </c:pt>
                <c:pt idx="8">
                  <c:v>0.2396</c:v>
                </c:pt>
                <c:pt idx="9">
                  <c:v>0.1709</c:v>
                </c:pt>
                <c:pt idx="10">
                  <c:v>0.1203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point'!$AR$16:$AR$26</c:f>
              <c:numCache>
                <c:formatCode>0.0000</c:formatCode>
                <c:ptCount val="11"/>
                <c:pt idx="0">
                  <c:v>0.23853701090929</c:v>
                </c:pt>
                <c:pt idx="1">
                  <c:v>0.291199334433519</c:v>
                </c:pt>
                <c:pt idx="2">
                  <c:v>0.313186802654659</c:v>
                </c:pt>
                <c:pt idx="3">
                  <c:v>0.338224867414705</c:v>
                </c:pt>
                <c:pt idx="4">
                  <c:v>0.371476073012616</c:v>
                </c:pt>
                <c:pt idx="5">
                  <c:v>0.389210650638912</c:v>
                </c:pt>
                <c:pt idx="6">
                  <c:v>0.360819187328885</c:v>
                </c:pt>
                <c:pt idx="7">
                  <c:v>0.295939162660698</c:v>
                </c:pt>
                <c:pt idx="8">
                  <c:v>0.228594173569419</c:v>
                </c:pt>
                <c:pt idx="9">
                  <c:v>0.17185225668278</c:v>
                </c:pt>
                <c:pt idx="10">
                  <c:v>0.118676091911929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110256"/>
        <c:axId val="1527104880"/>
      </c:lineChart>
      <c:catAx>
        <c:axId val="152711025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04880"/>
        <c:crosses val="autoZero"/>
        <c:auto val="1"/>
        <c:lblAlgn val="ctr"/>
        <c:lblOffset val="100"/>
        <c:noMultiLvlLbl val="0"/>
      </c:catAx>
      <c:valAx>
        <c:axId val="15271048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1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point'!$AN$16:$AN$46</c:f>
              <c:numCache>
                <c:formatCode>General</c:formatCode>
                <c:ptCount val="31"/>
                <c:pt idx="0">
                  <c:v>0.3022</c:v>
                </c:pt>
                <c:pt idx="1">
                  <c:v>0.2915</c:v>
                </c:pt>
                <c:pt idx="2">
                  <c:v>0.3054</c:v>
                </c:pt>
                <c:pt idx="3">
                  <c:v>0.3288</c:v>
                </c:pt>
                <c:pt idx="4">
                  <c:v>0.3771</c:v>
                </c:pt>
                <c:pt idx="5">
                  <c:v>0.3884</c:v>
                </c:pt>
                <c:pt idx="6">
                  <c:v>0.3608</c:v>
                </c:pt>
                <c:pt idx="7">
                  <c:v>0.2961</c:v>
                </c:pt>
                <c:pt idx="8">
                  <c:v>0.2396</c:v>
                </c:pt>
                <c:pt idx="9">
                  <c:v>0.1709</c:v>
                </c:pt>
                <c:pt idx="10">
                  <c:v>0.1203</c:v>
                </c:pt>
                <c:pt idx="11">
                  <c:v>0.0703</c:v>
                </c:pt>
                <c:pt idx="12">
                  <c:v>0.0318</c:v>
                </c:pt>
                <c:pt idx="13">
                  <c:v>0.0207</c:v>
                </c:pt>
                <c:pt idx="14">
                  <c:v>0.0482</c:v>
                </c:pt>
                <c:pt idx="15">
                  <c:v>0.0764</c:v>
                </c:pt>
                <c:pt idx="16">
                  <c:v>0.1172</c:v>
                </c:pt>
                <c:pt idx="17">
                  <c:v>0.1579</c:v>
                </c:pt>
                <c:pt idx="18">
                  <c:v>0.1825</c:v>
                </c:pt>
                <c:pt idx="19">
                  <c:v>0.1994</c:v>
                </c:pt>
                <c:pt idx="20">
                  <c:v>0.1914</c:v>
                </c:pt>
                <c:pt idx="21">
                  <c:v>0.1762</c:v>
                </c:pt>
                <c:pt idx="22">
                  <c:v>0.1456</c:v>
                </c:pt>
                <c:pt idx="23">
                  <c:v>0.1017</c:v>
                </c:pt>
                <c:pt idx="24">
                  <c:v>0.0633</c:v>
                </c:pt>
                <c:pt idx="25">
                  <c:v>0.021</c:v>
                </c:pt>
                <c:pt idx="26">
                  <c:v>-0.0208</c:v>
                </c:pt>
                <c:pt idx="27">
                  <c:v>-0.0859</c:v>
                </c:pt>
                <c:pt idx="28">
                  <c:v>-0.1659</c:v>
                </c:pt>
                <c:pt idx="29">
                  <c:v>-0.251</c:v>
                </c:pt>
                <c:pt idx="30">
                  <c:v>-0.3164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point'!$AQ$16:$AQ$46</c:f>
              <c:numCache>
                <c:formatCode>0.0000</c:formatCode>
                <c:ptCount val="31"/>
                <c:pt idx="0">
                  <c:v>0.257435763475998</c:v>
                </c:pt>
                <c:pt idx="1">
                  <c:v>0.29799366375298</c:v>
                </c:pt>
                <c:pt idx="2">
                  <c:v>0.336217563545624</c:v>
                </c:pt>
                <c:pt idx="3">
                  <c:v>0.364485957914196</c:v>
                </c:pt>
                <c:pt idx="4">
                  <c:v>0.376726887813383</c:v>
                </c:pt>
                <c:pt idx="5">
                  <c:v>0.36936302312056</c:v>
                </c:pt>
                <c:pt idx="6">
                  <c:v>0.341868463819337</c:v>
                </c:pt>
                <c:pt idx="7">
                  <c:v>0.296850594830443</c:v>
                </c:pt>
                <c:pt idx="8">
                  <c:v>0.239644254019361</c:v>
                </c:pt>
                <c:pt idx="9">
                  <c:v>0.177481379968262</c:v>
                </c:pt>
                <c:pt idx="10">
                  <c:v>0.118365381456505</c:v>
                </c:pt>
                <c:pt idx="11">
                  <c:v>0.0698254298157238</c:v>
                </c:pt>
                <c:pt idx="12">
                  <c:v>0.0377445649847205</c:v>
                </c:pt>
                <c:pt idx="13">
                  <c:v>0.02544401719915</c:v>
                </c:pt>
                <c:pt idx="14">
                  <c:v>0.033166267021384</c:v>
                </c:pt>
                <c:pt idx="15">
                  <c:v>0.0580373039357415</c:v>
                </c:pt>
                <c:pt idx="16">
                  <c:v>0.0945139578505853</c:v>
                </c:pt>
                <c:pt idx="17">
                  <c:v>0.135246677640725</c:v>
                </c:pt>
                <c:pt idx="18">
                  <c:v>0.172223467721993</c:v>
                </c:pt>
                <c:pt idx="19">
                  <c:v>0.198016932207948</c:v>
                </c:pt>
                <c:pt idx="20">
                  <c:v>0.206940327798354</c:v>
                </c:pt>
                <c:pt idx="21">
                  <c:v>0.195932689080248</c:v>
                </c:pt>
                <c:pt idx="22">
                  <c:v>0.165035259024121</c:v>
                </c:pt>
                <c:pt idx="23">
                  <c:v>0.117385069633706</c:v>
                </c:pt>
                <c:pt idx="24">
                  <c:v>0.0587266719028977</c:v>
                </c:pt>
                <c:pt idx="25">
                  <c:v>-0.00348198708708674</c:v>
                </c:pt>
                <c:pt idx="26">
                  <c:v>-0.0612303722623325</c:v>
                </c:pt>
                <c:pt idx="27">
                  <c:v>-0.107202177388523</c:v>
                </c:pt>
                <c:pt idx="28">
                  <c:v>-0.135914087173567</c:v>
                </c:pt>
                <c:pt idx="29">
                  <c:v>-0.14456923958193</c:v>
                </c:pt>
                <c:pt idx="30">
                  <c:v>-0.133492549396864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371472"/>
        <c:axId val="1944523104"/>
      </c:lineChart>
      <c:catAx>
        <c:axId val="176037147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523104"/>
        <c:crosses val="autoZero"/>
        <c:auto val="1"/>
        <c:lblAlgn val="ctr"/>
        <c:lblOffset val="100"/>
        <c:noMultiLvlLbl val="0"/>
      </c:catAx>
      <c:valAx>
        <c:axId val="19445231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3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point'!$H$16:$H$46</c:f>
              <c:numCache>
                <c:formatCode>General</c:formatCode>
                <c:ptCount val="31"/>
                <c:pt idx="0">
                  <c:v>-0.3465</c:v>
                </c:pt>
                <c:pt idx="1">
                  <c:v>-0.3367</c:v>
                </c:pt>
                <c:pt idx="2">
                  <c:v>-0.2963</c:v>
                </c:pt>
                <c:pt idx="3">
                  <c:v>-0.2729</c:v>
                </c:pt>
                <c:pt idx="4">
                  <c:v>-0.2625</c:v>
                </c:pt>
                <c:pt idx="5">
                  <c:v>-0.2371</c:v>
                </c:pt>
                <c:pt idx="6">
                  <c:v>-0.1644</c:v>
                </c:pt>
                <c:pt idx="7">
                  <c:v>-0.1066</c:v>
                </c:pt>
                <c:pt idx="8">
                  <c:v>-0.0684</c:v>
                </c:pt>
                <c:pt idx="9">
                  <c:v>-0.0327</c:v>
                </c:pt>
                <c:pt idx="10">
                  <c:v>0.0154</c:v>
                </c:pt>
                <c:pt idx="11">
                  <c:v>0.084</c:v>
                </c:pt>
                <c:pt idx="12">
                  <c:v>0.1306</c:v>
                </c:pt>
                <c:pt idx="13">
                  <c:v>0.1151</c:v>
                </c:pt>
                <c:pt idx="14">
                  <c:v>0.1243</c:v>
                </c:pt>
                <c:pt idx="15">
                  <c:v>0.1092</c:v>
                </c:pt>
                <c:pt idx="16">
                  <c:v>0.1225</c:v>
                </c:pt>
                <c:pt idx="17">
                  <c:v>0.1085</c:v>
                </c:pt>
                <c:pt idx="18">
                  <c:v>0.0961</c:v>
                </c:pt>
                <c:pt idx="19">
                  <c:v>0.1015</c:v>
                </c:pt>
                <c:pt idx="20">
                  <c:v>0.093</c:v>
                </c:pt>
                <c:pt idx="21">
                  <c:v>0.0877</c:v>
                </c:pt>
                <c:pt idx="22">
                  <c:v>0.0973</c:v>
                </c:pt>
                <c:pt idx="23">
                  <c:v>0.0954</c:v>
                </c:pt>
                <c:pt idx="24">
                  <c:v>0.098</c:v>
                </c:pt>
                <c:pt idx="25">
                  <c:v>0.0555</c:v>
                </c:pt>
                <c:pt idx="26">
                  <c:v>0.0095</c:v>
                </c:pt>
                <c:pt idx="27">
                  <c:v>-0.0504</c:v>
                </c:pt>
                <c:pt idx="28">
                  <c:v>-0.0735</c:v>
                </c:pt>
                <c:pt idx="29">
                  <c:v>-0.101</c:v>
                </c:pt>
                <c:pt idx="30">
                  <c:v>-0.1203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Avg!$C$16:$C$46</c:f>
              <c:numCache>
                <c:formatCode>0.0000</c:formatCode>
                <c:ptCount val="31"/>
                <c:pt idx="0">
                  <c:v>-0.359022328616642</c:v>
                </c:pt>
                <c:pt idx="1">
                  <c:v>-0.326661930695016</c:v>
                </c:pt>
                <c:pt idx="2">
                  <c:v>-0.296791236681349</c:v>
                </c:pt>
                <c:pt idx="3">
                  <c:v>-0.27127315300498</c:v>
                </c:pt>
                <c:pt idx="4">
                  <c:v>-0.244342094706562</c:v>
                </c:pt>
                <c:pt idx="5">
                  <c:v>-0.208925042551432</c:v>
                </c:pt>
                <c:pt idx="6">
                  <c:v>-0.163789815311156</c:v>
                </c:pt>
                <c:pt idx="7">
                  <c:v>-0.114286082901399</c:v>
                </c:pt>
                <c:pt idx="8">
                  <c:v>-0.0675589449730118</c:v>
                </c:pt>
                <c:pt idx="9">
                  <c:v>-0.0276674192140729</c:v>
                </c:pt>
                <c:pt idx="10">
                  <c:v>0.00620865014587826</c:v>
                </c:pt>
                <c:pt idx="11">
                  <c:v>0.0477869808163173</c:v>
                </c:pt>
                <c:pt idx="12">
                  <c:v>0.0758774143802739</c:v>
                </c:pt>
                <c:pt idx="13">
                  <c:v>0.096929981903937</c:v>
                </c:pt>
                <c:pt idx="14">
                  <c:v>0.110969081116089</c:v>
                </c:pt>
                <c:pt idx="15">
                  <c:v>0.118636332044045</c:v>
                </c:pt>
                <c:pt idx="16">
                  <c:v>0.121101911231474</c:v>
                </c:pt>
                <c:pt idx="17">
                  <c:v>0.119917942338009</c:v>
                </c:pt>
                <c:pt idx="18">
                  <c:v>0.116831022439929</c:v>
                </c:pt>
                <c:pt idx="19">
                  <c:v>0.113575629784398</c:v>
                </c:pt>
                <c:pt idx="20">
                  <c:v>0.111672315355894</c:v>
                </c:pt>
                <c:pt idx="21">
                  <c:v>0.0569592111660713</c:v>
                </c:pt>
                <c:pt idx="22">
                  <c:v>0.0491212958578045</c:v>
                </c:pt>
                <c:pt idx="23">
                  <c:v>0.039230168571395</c:v>
                </c:pt>
                <c:pt idx="24">
                  <c:v>0.0274304465403897</c:v>
                </c:pt>
                <c:pt idx="25">
                  <c:v>0.0138946523810051</c:v>
                </c:pt>
                <c:pt idx="26">
                  <c:v>-0.00117930834468452</c:v>
                </c:pt>
                <c:pt idx="27">
                  <c:v>-0.0175710406871872</c:v>
                </c:pt>
                <c:pt idx="28">
                  <c:v>-0.0350408826832273</c:v>
                </c:pt>
                <c:pt idx="29">
                  <c:v>-0.0533334094305874</c:v>
                </c:pt>
                <c:pt idx="30">
                  <c:v>-0.0721811676313584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118512"/>
        <c:axId val="1555124432"/>
      </c:lineChart>
      <c:catAx>
        <c:axId val="15551185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24432"/>
        <c:crosses val="autoZero"/>
        <c:auto val="1"/>
        <c:lblAlgn val="ctr"/>
        <c:lblOffset val="100"/>
        <c:noMultiLvlLbl val="0"/>
      </c:catAx>
      <c:valAx>
        <c:axId val="15551244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1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point'!$P$16:$P$46</c:f>
              <c:numCache>
                <c:formatCode>General</c:formatCode>
                <c:ptCount val="31"/>
                <c:pt idx="0">
                  <c:v>-0.0143</c:v>
                </c:pt>
                <c:pt idx="1">
                  <c:v>-0.0749</c:v>
                </c:pt>
                <c:pt idx="2">
                  <c:v>-0.1281</c:v>
                </c:pt>
                <c:pt idx="3">
                  <c:v>-0.1795</c:v>
                </c:pt>
                <c:pt idx="4">
                  <c:v>-0.1728</c:v>
                </c:pt>
                <c:pt idx="5">
                  <c:v>-0.1572</c:v>
                </c:pt>
                <c:pt idx="6">
                  <c:v>-0.1146</c:v>
                </c:pt>
                <c:pt idx="7">
                  <c:v>-0.0715</c:v>
                </c:pt>
                <c:pt idx="8">
                  <c:v>-0.046</c:v>
                </c:pt>
                <c:pt idx="9">
                  <c:v>-0.0105</c:v>
                </c:pt>
                <c:pt idx="10">
                  <c:v>0.0186</c:v>
                </c:pt>
                <c:pt idx="11">
                  <c:v>0.0342</c:v>
                </c:pt>
                <c:pt idx="12">
                  <c:v>0.0546</c:v>
                </c:pt>
                <c:pt idx="13">
                  <c:v>0.0572</c:v>
                </c:pt>
                <c:pt idx="14">
                  <c:v>0.0745</c:v>
                </c:pt>
                <c:pt idx="15">
                  <c:v>0.0357</c:v>
                </c:pt>
                <c:pt idx="16">
                  <c:v>-0.0063</c:v>
                </c:pt>
                <c:pt idx="17">
                  <c:v>-0.0553</c:v>
                </c:pt>
                <c:pt idx="18">
                  <c:v>-0.0515</c:v>
                </c:pt>
                <c:pt idx="19">
                  <c:v>-0.0427</c:v>
                </c:pt>
                <c:pt idx="20">
                  <c:v>-0.016</c:v>
                </c:pt>
                <c:pt idx="21">
                  <c:v>0.0232</c:v>
                </c:pt>
                <c:pt idx="22">
                  <c:v>0.0668</c:v>
                </c:pt>
                <c:pt idx="23">
                  <c:v>0.0992</c:v>
                </c:pt>
                <c:pt idx="24">
                  <c:v>0.1207</c:v>
                </c:pt>
                <c:pt idx="25">
                  <c:v>0.1512</c:v>
                </c:pt>
                <c:pt idx="26">
                  <c:v>0.1823</c:v>
                </c:pt>
                <c:pt idx="27">
                  <c:v>0.204</c:v>
                </c:pt>
                <c:pt idx="28">
                  <c:v>0.2118</c:v>
                </c:pt>
                <c:pt idx="29">
                  <c:v>0.2083</c:v>
                </c:pt>
                <c:pt idx="30">
                  <c:v>0.1959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Avg!$D$16:$D$46</c:f>
              <c:numCache>
                <c:formatCode>0.0000</c:formatCode>
                <c:ptCount val="31"/>
                <c:pt idx="0">
                  <c:v>-0.0164373823869944</c:v>
                </c:pt>
                <c:pt idx="1">
                  <c:v>-0.083615589900046</c:v>
                </c:pt>
                <c:pt idx="2">
                  <c:v>-0.129661065191776</c:v>
                </c:pt>
                <c:pt idx="3">
                  <c:v>-0.168565146547776</c:v>
                </c:pt>
                <c:pt idx="4">
                  <c:v>-0.172267671191666</c:v>
                </c:pt>
                <c:pt idx="5">
                  <c:v>-0.15600174630971</c:v>
                </c:pt>
                <c:pt idx="6">
                  <c:v>-0.119729541756859</c:v>
                </c:pt>
                <c:pt idx="7">
                  <c:v>-0.0784718906357977</c:v>
                </c:pt>
                <c:pt idx="8">
                  <c:v>-0.042639339516964</c:v>
                </c:pt>
                <c:pt idx="9">
                  <c:v>-0.0112267436384861</c:v>
                </c:pt>
                <c:pt idx="10">
                  <c:v>0.018033282386048</c:v>
                </c:pt>
                <c:pt idx="11">
                  <c:v>0.0371240729776902</c:v>
                </c:pt>
                <c:pt idx="12">
                  <c:v>0.053888890455609</c:v>
                </c:pt>
                <c:pt idx="13">
                  <c:v>0.0603925558130191</c:v>
                </c:pt>
                <c:pt idx="14">
                  <c:v>0.0522130242464469</c:v>
                </c:pt>
                <c:pt idx="15">
                  <c:v>0.0292947375496633</c:v>
                </c:pt>
                <c:pt idx="16">
                  <c:v>-0.00221986246307015</c:v>
                </c:pt>
                <c:pt idx="17">
                  <c:v>-0.0318641349867154</c:v>
                </c:pt>
                <c:pt idx="18">
                  <c:v>-0.04938528351775</c:v>
                </c:pt>
                <c:pt idx="19">
                  <c:v>-0.0492244706914051</c:v>
                </c:pt>
                <c:pt idx="20">
                  <c:v>-0.0323519755283308</c:v>
                </c:pt>
                <c:pt idx="21">
                  <c:v>0.0199563318954941</c:v>
                </c:pt>
                <c:pt idx="22">
                  <c:v>0.0409800649862102</c:v>
                </c:pt>
                <c:pt idx="23">
                  <c:v>0.057923720183345</c:v>
                </c:pt>
                <c:pt idx="24">
                  <c:v>0.0714374417907838</c:v>
                </c:pt>
                <c:pt idx="25">
                  <c:v>0.0841509613446555</c:v>
                </c:pt>
                <c:pt idx="26">
                  <c:v>0.0975018623637587</c:v>
                </c:pt>
                <c:pt idx="27">
                  <c:v>0.109696044224996</c:v>
                </c:pt>
                <c:pt idx="28">
                  <c:v>0.11632600521121</c:v>
                </c:pt>
                <c:pt idx="29">
                  <c:v>0.113329435880161</c:v>
                </c:pt>
                <c:pt idx="30">
                  <c:v>0.100325925800393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247136"/>
        <c:axId val="1555359504"/>
      </c:lineChart>
      <c:catAx>
        <c:axId val="177824713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59504"/>
        <c:crosses val="autoZero"/>
        <c:auto val="1"/>
        <c:lblAlgn val="ctr"/>
        <c:lblOffset val="100"/>
        <c:noMultiLvlLbl val="0"/>
      </c:catAx>
      <c:valAx>
        <c:axId val="15553595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24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point'!$X$16:$X$46</c:f>
              <c:numCache>
                <c:formatCode>General</c:formatCode>
                <c:ptCount val="31"/>
                <c:pt idx="0">
                  <c:v>0.2622</c:v>
                </c:pt>
                <c:pt idx="1">
                  <c:v>0.1925</c:v>
                </c:pt>
                <c:pt idx="2">
                  <c:v>0.1651</c:v>
                </c:pt>
                <c:pt idx="3">
                  <c:v>0.1242</c:v>
                </c:pt>
                <c:pt idx="4">
                  <c:v>0.0556</c:v>
                </c:pt>
                <c:pt idx="5">
                  <c:v>-0.0074</c:v>
                </c:pt>
                <c:pt idx="6">
                  <c:v>0.018</c:v>
                </c:pt>
                <c:pt idx="7">
                  <c:v>0.0405</c:v>
                </c:pt>
                <c:pt idx="8">
                  <c:v>0.0735</c:v>
                </c:pt>
                <c:pt idx="9">
                  <c:v>0.0878</c:v>
                </c:pt>
                <c:pt idx="10">
                  <c:v>0.1055</c:v>
                </c:pt>
                <c:pt idx="11">
                  <c:v>0.1181</c:v>
                </c:pt>
                <c:pt idx="12">
                  <c:v>0.1251</c:v>
                </c:pt>
                <c:pt idx="13">
                  <c:v>0.0977</c:v>
                </c:pt>
                <c:pt idx="14">
                  <c:v>0.0794</c:v>
                </c:pt>
                <c:pt idx="15">
                  <c:v>0.0753</c:v>
                </c:pt>
                <c:pt idx="16">
                  <c:v>0.0443</c:v>
                </c:pt>
                <c:pt idx="17">
                  <c:v>0.0105</c:v>
                </c:pt>
                <c:pt idx="18">
                  <c:v>0.0193</c:v>
                </c:pt>
                <c:pt idx="19">
                  <c:v>0.0042</c:v>
                </c:pt>
                <c:pt idx="20">
                  <c:v>-0.0029</c:v>
                </c:pt>
                <c:pt idx="21">
                  <c:v>-0.0148</c:v>
                </c:pt>
                <c:pt idx="22">
                  <c:v>-0.0365</c:v>
                </c:pt>
                <c:pt idx="23">
                  <c:v>-0.052</c:v>
                </c:pt>
                <c:pt idx="24">
                  <c:v>-0.0508</c:v>
                </c:pt>
                <c:pt idx="25">
                  <c:v>-0.0449</c:v>
                </c:pt>
                <c:pt idx="26">
                  <c:v>-0.0419</c:v>
                </c:pt>
                <c:pt idx="27">
                  <c:v>-0.0359</c:v>
                </c:pt>
                <c:pt idx="28">
                  <c:v>-0.0446</c:v>
                </c:pt>
                <c:pt idx="29">
                  <c:v>-0.0552</c:v>
                </c:pt>
                <c:pt idx="30">
                  <c:v>-0.0642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Avg!$E$16:$E$46</c:f>
              <c:numCache>
                <c:formatCode>0.0000</c:formatCode>
                <c:ptCount val="31"/>
                <c:pt idx="0">
                  <c:v>0.195036173442836</c:v>
                </c:pt>
                <c:pt idx="1">
                  <c:v>0.191336524597139</c:v>
                </c:pt>
                <c:pt idx="2">
                  <c:v>0.16841563519739</c:v>
                </c:pt>
                <c:pt idx="3">
                  <c:v>0.120552449561059</c:v>
                </c:pt>
                <c:pt idx="4">
                  <c:v>0.0547421369160711</c:v>
                </c:pt>
                <c:pt idx="5">
                  <c:v>0.016665606994703</c:v>
                </c:pt>
                <c:pt idx="6">
                  <c:v>0.0193899976872447</c:v>
                </c:pt>
                <c:pt idx="7">
                  <c:v>0.0480231869426853</c:v>
                </c:pt>
                <c:pt idx="8">
                  <c:v>0.0722678825346887</c:v>
                </c:pt>
                <c:pt idx="9">
                  <c:v>0.0877500772282938</c:v>
                </c:pt>
                <c:pt idx="10">
                  <c:v>0.104451433192002</c:v>
                </c:pt>
                <c:pt idx="11">
                  <c:v>0.117319155575225</c:v>
                </c:pt>
                <c:pt idx="12">
                  <c:v>0.122590218186752</c:v>
                </c:pt>
                <c:pt idx="13">
                  <c:v>0.114035642007011</c:v>
                </c:pt>
                <c:pt idx="14">
                  <c:v>0.0921412941851144</c:v>
                </c:pt>
                <c:pt idx="15">
                  <c:v>0.0652378925938344</c:v>
                </c:pt>
                <c:pt idx="16">
                  <c:v>0.0402262432465139</c:v>
                </c:pt>
                <c:pt idx="17">
                  <c:v>0.0213193188706761</c:v>
                </c:pt>
                <c:pt idx="18">
                  <c:v>0.0101772513387724</c:v>
                </c:pt>
                <c:pt idx="19">
                  <c:v>0.00426089182376465</c:v>
                </c:pt>
                <c:pt idx="20">
                  <c:v>-0.00286957336318993</c:v>
                </c:pt>
                <c:pt idx="21">
                  <c:v>-0.00864612564090583</c:v>
                </c:pt>
                <c:pt idx="22">
                  <c:v>-0.0174558390427195</c:v>
                </c:pt>
                <c:pt idx="23">
                  <c:v>-0.0233188814785494</c:v>
                </c:pt>
                <c:pt idx="24">
                  <c:v>-0.0235825201056756</c:v>
                </c:pt>
                <c:pt idx="25">
                  <c:v>-0.0200884050677876</c:v>
                </c:pt>
                <c:pt idx="26">
                  <c:v>-0.0176522355225844</c:v>
                </c:pt>
                <c:pt idx="27">
                  <c:v>-0.0197942970506466</c:v>
                </c:pt>
                <c:pt idx="28">
                  <c:v>-0.0256451197257863</c:v>
                </c:pt>
                <c:pt idx="29">
                  <c:v>-0.0308738945174309</c:v>
                </c:pt>
                <c:pt idx="30">
                  <c:v>-0.0317906354065902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435952"/>
        <c:axId val="1777496272"/>
      </c:lineChart>
      <c:catAx>
        <c:axId val="177743595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96272"/>
        <c:crosses val="autoZero"/>
        <c:auto val="1"/>
        <c:lblAlgn val="ctr"/>
        <c:lblOffset val="100"/>
        <c:noMultiLvlLbl val="0"/>
      </c:catAx>
      <c:valAx>
        <c:axId val="17774962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point'!$AF$16:$AF$46</c:f>
              <c:numCache>
                <c:formatCode>General</c:formatCode>
                <c:ptCount val="31"/>
                <c:pt idx="0">
                  <c:v>-0.4642</c:v>
                </c:pt>
                <c:pt idx="1">
                  <c:v>-0.4157</c:v>
                </c:pt>
                <c:pt idx="2">
                  <c:v>-0.3665</c:v>
                </c:pt>
                <c:pt idx="3">
                  <c:v>-0.364</c:v>
                </c:pt>
                <c:pt idx="4">
                  <c:v>-0.3076</c:v>
                </c:pt>
                <c:pt idx="5">
                  <c:v>-0.2473</c:v>
                </c:pt>
                <c:pt idx="6">
                  <c:v>-0.1985</c:v>
                </c:pt>
                <c:pt idx="7">
                  <c:v>-0.1818</c:v>
                </c:pt>
                <c:pt idx="8">
                  <c:v>-0.1617</c:v>
                </c:pt>
                <c:pt idx="9">
                  <c:v>-0.1477</c:v>
                </c:pt>
                <c:pt idx="10">
                  <c:v>-0.1296</c:v>
                </c:pt>
                <c:pt idx="11">
                  <c:v>-0.1285</c:v>
                </c:pt>
                <c:pt idx="12">
                  <c:v>-0.0971</c:v>
                </c:pt>
                <c:pt idx="13">
                  <c:v>-0.0751</c:v>
                </c:pt>
                <c:pt idx="14">
                  <c:v>-0.0605</c:v>
                </c:pt>
                <c:pt idx="15">
                  <c:v>-0.0377</c:v>
                </c:pt>
                <c:pt idx="16">
                  <c:v>-0.0458</c:v>
                </c:pt>
                <c:pt idx="17">
                  <c:v>-0.0537</c:v>
                </c:pt>
                <c:pt idx="18">
                  <c:v>-0.0612</c:v>
                </c:pt>
                <c:pt idx="19">
                  <c:v>-0.051</c:v>
                </c:pt>
                <c:pt idx="20">
                  <c:v>-0.0207</c:v>
                </c:pt>
                <c:pt idx="21">
                  <c:v>-0.0109</c:v>
                </c:pt>
                <c:pt idx="22">
                  <c:v>0.0028</c:v>
                </c:pt>
                <c:pt idx="23">
                  <c:v>0.0121</c:v>
                </c:pt>
                <c:pt idx="24">
                  <c:v>0.0168</c:v>
                </c:pt>
                <c:pt idx="25">
                  <c:v>0.0302</c:v>
                </c:pt>
                <c:pt idx="26">
                  <c:v>0.0724</c:v>
                </c:pt>
                <c:pt idx="27">
                  <c:v>0.1071</c:v>
                </c:pt>
                <c:pt idx="28">
                  <c:v>0.1536</c:v>
                </c:pt>
                <c:pt idx="29">
                  <c:v>0.1746</c:v>
                </c:pt>
                <c:pt idx="30">
                  <c:v>0.2019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Avg!$F$16:$F$46</c:f>
              <c:numCache>
                <c:formatCode>0.0000</c:formatCode>
                <c:ptCount val="31"/>
                <c:pt idx="0">
                  <c:v>-0.437799897259413</c:v>
                </c:pt>
                <c:pt idx="1">
                  <c:v>-0.415628214408197</c:v>
                </c:pt>
                <c:pt idx="2">
                  <c:v>-0.366790845454542</c:v>
                </c:pt>
                <c:pt idx="3">
                  <c:v>-0.343491357870088</c:v>
                </c:pt>
                <c:pt idx="4">
                  <c:v>-0.299369705512786</c:v>
                </c:pt>
                <c:pt idx="5">
                  <c:v>-0.243641706050224</c:v>
                </c:pt>
                <c:pt idx="6">
                  <c:v>-0.208705373604913</c:v>
                </c:pt>
                <c:pt idx="7">
                  <c:v>-0.180746789709514</c:v>
                </c:pt>
                <c:pt idx="8">
                  <c:v>-0.165145067249751</c:v>
                </c:pt>
                <c:pt idx="9">
                  <c:v>-0.140756767951785</c:v>
                </c:pt>
                <c:pt idx="10">
                  <c:v>-0.130068854232956</c:v>
                </c:pt>
                <c:pt idx="11">
                  <c:v>-0.1150885699955</c:v>
                </c:pt>
                <c:pt idx="12">
                  <c:v>-0.0903799476054234</c:v>
                </c:pt>
                <c:pt idx="13">
                  <c:v>-0.0777059112693232</c:v>
                </c:pt>
                <c:pt idx="14">
                  <c:v>-0.0622967088885583</c:v>
                </c:pt>
                <c:pt idx="15">
                  <c:v>-0.0509240535523835</c:v>
                </c:pt>
                <c:pt idx="16">
                  <c:v>-0.0483815566430682</c:v>
                </c:pt>
                <c:pt idx="17">
                  <c:v>-0.0519869326113924</c:v>
                </c:pt>
                <c:pt idx="18">
                  <c:v>-0.0481503001292825</c:v>
                </c:pt>
                <c:pt idx="19">
                  <c:v>-0.04221756278425</c:v>
                </c:pt>
                <c:pt idx="20">
                  <c:v>-0.0196898219311858</c:v>
                </c:pt>
                <c:pt idx="21">
                  <c:v>-0.00613616993441465</c:v>
                </c:pt>
                <c:pt idx="22">
                  <c:v>-0.000503939279467209</c:v>
                </c:pt>
                <c:pt idx="23">
                  <c:v>0.006288713993856</c:v>
                </c:pt>
                <c:pt idx="24">
                  <c:v>0.0145161124509073</c:v>
                </c:pt>
                <c:pt idx="25">
                  <c:v>0.0244626609867782</c:v>
                </c:pt>
                <c:pt idx="26">
                  <c:v>0.0364228378939566</c:v>
                </c:pt>
                <c:pt idx="27">
                  <c:v>0.0507011859299835</c:v>
                </c:pt>
                <c:pt idx="28">
                  <c:v>0.0676123033851103</c:v>
                </c:pt>
                <c:pt idx="29">
                  <c:v>0.0874808351499556</c:v>
                </c:pt>
                <c:pt idx="30">
                  <c:v>0.110641463783162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062192"/>
        <c:axId val="2012997520"/>
      </c:lineChart>
      <c:catAx>
        <c:axId val="201306219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997520"/>
        <c:crosses val="autoZero"/>
        <c:auto val="1"/>
        <c:lblAlgn val="ctr"/>
        <c:lblOffset val="100"/>
        <c:noMultiLvlLbl val="0"/>
      </c:catAx>
      <c:valAx>
        <c:axId val="201299752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6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point'!$AN$16:$AN$46</c:f>
              <c:numCache>
                <c:formatCode>General</c:formatCode>
                <c:ptCount val="31"/>
                <c:pt idx="0">
                  <c:v>0.3022</c:v>
                </c:pt>
                <c:pt idx="1">
                  <c:v>0.2915</c:v>
                </c:pt>
                <c:pt idx="2">
                  <c:v>0.3054</c:v>
                </c:pt>
                <c:pt idx="3">
                  <c:v>0.3288</c:v>
                </c:pt>
                <c:pt idx="4">
                  <c:v>0.3771</c:v>
                </c:pt>
                <c:pt idx="5">
                  <c:v>0.3884</c:v>
                </c:pt>
                <c:pt idx="6">
                  <c:v>0.3608</c:v>
                </c:pt>
                <c:pt idx="7">
                  <c:v>0.2961</c:v>
                </c:pt>
                <c:pt idx="8">
                  <c:v>0.2396</c:v>
                </c:pt>
                <c:pt idx="9">
                  <c:v>0.1709</c:v>
                </c:pt>
                <c:pt idx="10">
                  <c:v>0.1203</c:v>
                </c:pt>
                <c:pt idx="11">
                  <c:v>0.0703</c:v>
                </c:pt>
                <c:pt idx="12">
                  <c:v>0.0318</c:v>
                </c:pt>
                <c:pt idx="13">
                  <c:v>0.0207</c:v>
                </c:pt>
                <c:pt idx="14">
                  <c:v>0.0482</c:v>
                </c:pt>
                <c:pt idx="15">
                  <c:v>0.0764</c:v>
                </c:pt>
                <c:pt idx="16">
                  <c:v>0.1172</c:v>
                </c:pt>
                <c:pt idx="17">
                  <c:v>0.1579</c:v>
                </c:pt>
                <c:pt idx="18">
                  <c:v>0.1825</c:v>
                </c:pt>
                <c:pt idx="19">
                  <c:v>0.1994</c:v>
                </c:pt>
                <c:pt idx="20">
                  <c:v>0.1914</c:v>
                </c:pt>
                <c:pt idx="21">
                  <c:v>0.1762</c:v>
                </c:pt>
                <c:pt idx="22">
                  <c:v>0.1456</c:v>
                </c:pt>
                <c:pt idx="23">
                  <c:v>0.1017</c:v>
                </c:pt>
                <c:pt idx="24">
                  <c:v>0.0633</c:v>
                </c:pt>
                <c:pt idx="25">
                  <c:v>0.021</c:v>
                </c:pt>
                <c:pt idx="26">
                  <c:v>-0.0208</c:v>
                </c:pt>
                <c:pt idx="27">
                  <c:v>-0.0859</c:v>
                </c:pt>
                <c:pt idx="28">
                  <c:v>-0.1659</c:v>
                </c:pt>
                <c:pt idx="29">
                  <c:v>-0.251</c:v>
                </c:pt>
                <c:pt idx="30">
                  <c:v>-0.3164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Avg!$G$16:$G$46</c:f>
              <c:numCache>
                <c:formatCode>0.0000</c:formatCode>
                <c:ptCount val="31"/>
                <c:pt idx="0">
                  <c:v>0.240840925409785</c:v>
                </c:pt>
                <c:pt idx="1">
                  <c:v>0.285769078940018</c:v>
                </c:pt>
                <c:pt idx="2">
                  <c:v>0.318494991283022</c:v>
                </c:pt>
                <c:pt idx="3">
                  <c:v>0.347805210753982</c:v>
                </c:pt>
                <c:pt idx="4">
                  <c:v>0.372387555099918</c:v>
                </c:pt>
                <c:pt idx="5">
                  <c:v>0.380060784291778</c:v>
                </c:pt>
                <c:pt idx="6">
                  <c:v>0.355870676149482</c:v>
                </c:pt>
                <c:pt idx="7">
                  <c:v>0.301750354911855</c:v>
                </c:pt>
                <c:pt idx="8">
                  <c:v>0.235603207599789</c:v>
                </c:pt>
                <c:pt idx="9">
                  <c:v>0.172729918711869</c:v>
                </c:pt>
                <c:pt idx="10">
                  <c:v>0.118430722119351</c:v>
                </c:pt>
                <c:pt idx="11">
                  <c:v>0.0787251282575327</c:v>
                </c:pt>
                <c:pt idx="12">
                  <c:v>0.0551774939130364</c:v>
                </c:pt>
                <c:pt idx="13">
                  <c:v>0.0474987802608962</c:v>
                </c:pt>
                <c:pt idx="14">
                  <c:v>0.0550579126909221</c:v>
                </c:pt>
                <c:pt idx="15">
                  <c:v>0.0762664493909465</c:v>
                </c:pt>
                <c:pt idx="16">
                  <c:v>0.107549276716829</c:v>
                </c:pt>
                <c:pt idx="17">
                  <c:v>0.142646847194766</c:v>
                </c:pt>
                <c:pt idx="18">
                  <c:v>0.174087689676077</c:v>
                </c:pt>
                <c:pt idx="19">
                  <c:v>0.196096038937247</c:v>
                </c:pt>
                <c:pt idx="20">
                  <c:v>0.205658595968694</c:v>
                </c:pt>
                <c:pt idx="21">
                  <c:v>0.0979663445401238</c:v>
                </c:pt>
                <c:pt idx="22">
                  <c:v>0.0825176295120605</c:v>
                </c:pt>
                <c:pt idx="23">
                  <c:v>0.0586925348168532</c:v>
                </c:pt>
                <c:pt idx="24">
                  <c:v>0.0293633359514489</c:v>
                </c:pt>
                <c:pt idx="25">
                  <c:v>-0.00174099354354337</c:v>
                </c:pt>
                <c:pt idx="26">
                  <c:v>-0.0306151861311663</c:v>
                </c:pt>
                <c:pt idx="27">
                  <c:v>-0.0536010886942617</c:v>
                </c:pt>
                <c:pt idx="28">
                  <c:v>-0.0679570435867835</c:v>
                </c:pt>
                <c:pt idx="29">
                  <c:v>-0.0722846197909649</c:v>
                </c:pt>
                <c:pt idx="30">
                  <c:v>-0.0667462746984318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0628688"/>
        <c:axId val="1837978176"/>
      </c:lineChart>
      <c:catAx>
        <c:axId val="-21406286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978176"/>
        <c:crosses val="autoZero"/>
        <c:auto val="1"/>
        <c:lblAlgn val="ctr"/>
        <c:lblOffset val="100"/>
        <c:noMultiLvlLbl val="0"/>
      </c:catAx>
      <c:valAx>
        <c:axId val="183797817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point'!$J$5:$J$46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point'!$H$5:$H$46</c:f>
              <c:numCache>
                <c:formatCode>General</c:formatCode>
                <c:ptCount val="42"/>
                <c:pt idx="0">
                  <c:v>0.1544</c:v>
                </c:pt>
                <c:pt idx="1">
                  <c:v>0.1295</c:v>
                </c:pt>
                <c:pt idx="2">
                  <c:v>0.0914</c:v>
                </c:pt>
                <c:pt idx="3">
                  <c:v>0.079</c:v>
                </c:pt>
                <c:pt idx="4">
                  <c:v>0.0582</c:v>
                </c:pt>
                <c:pt idx="5">
                  <c:v>0.0149</c:v>
                </c:pt>
                <c:pt idx="6">
                  <c:v>-0.0388</c:v>
                </c:pt>
                <c:pt idx="7">
                  <c:v>-0.0717</c:v>
                </c:pt>
                <c:pt idx="8">
                  <c:v>-0.1152</c:v>
                </c:pt>
                <c:pt idx="9">
                  <c:v>-0.1619</c:v>
                </c:pt>
                <c:pt idx="10">
                  <c:v>-0.2529</c:v>
                </c:pt>
                <c:pt idx="11">
                  <c:v>-0.3465</c:v>
                </c:pt>
                <c:pt idx="12">
                  <c:v>-0.3367</c:v>
                </c:pt>
                <c:pt idx="13">
                  <c:v>-0.2963</c:v>
                </c:pt>
                <c:pt idx="14">
                  <c:v>-0.2729</c:v>
                </c:pt>
                <c:pt idx="15">
                  <c:v>-0.2625</c:v>
                </c:pt>
                <c:pt idx="16">
                  <c:v>-0.2371</c:v>
                </c:pt>
                <c:pt idx="17">
                  <c:v>-0.1644</c:v>
                </c:pt>
                <c:pt idx="18">
                  <c:v>-0.1066</c:v>
                </c:pt>
                <c:pt idx="19">
                  <c:v>-0.0684</c:v>
                </c:pt>
                <c:pt idx="20">
                  <c:v>-0.0327</c:v>
                </c:pt>
                <c:pt idx="21">
                  <c:v>0.0154</c:v>
                </c:pt>
                <c:pt idx="22">
                  <c:v>0.084</c:v>
                </c:pt>
                <c:pt idx="23">
                  <c:v>0.1306</c:v>
                </c:pt>
                <c:pt idx="24">
                  <c:v>0.1151</c:v>
                </c:pt>
                <c:pt idx="25">
                  <c:v>0.1243</c:v>
                </c:pt>
                <c:pt idx="26">
                  <c:v>0.1092</c:v>
                </c:pt>
                <c:pt idx="27">
                  <c:v>0.1225</c:v>
                </c:pt>
                <c:pt idx="28">
                  <c:v>0.1085</c:v>
                </c:pt>
                <c:pt idx="29">
                  <c:v>0.0961</c:v>
                </c:pt>
                <c:pt idx="30">
                  <c:v>0.1015</c:v>
                </c:pt>
                <c:pt idx="31">
                  <c:v>0.093</c:v>
                </c:pt>
                <c:pt idx="32">
                  <c:v>0.0877</c:v>
                </c:pt>
                <c:pt idx="33">
                  <c:v>0.0973</c:v>
                </c:pt>
                <c:pt idx="34">
                  <c:v>0.0954</c:v>
                </c:pt>
                <c:pt idx="35">
                  <c:v>0.098</c:v>
                </c:pt>
                <c:pt idx="36">
                  <c:v>0.0555</c:v>
                </c:pt>
                <c:pt idx="37">
                  <c:v>0.0095</c:v>
                </c:pt>
                <c:pt idx="38">
                  <c:v>-0.0504</c:v>
                </c:pt>
                <c:pt idx="39">
                  <c:v>-0.0735</c:v>
                </c:pt>
                <c:pt idx="40">
                  <c:v>-0.101</c:v>
                </c:pt>
                <c:pt idx="41">
                  <c:v>-0.1203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point'!$J$5:$J$46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Avg!$C$5:$C$46</c:f>
              <c:numCache>
                <c:formatCode>0.0000</c:formatCode>
                <c:ptCount val="42"/>
                <c:pt idx="0">
                  <c:v>-0.59309675845421</c:v>
                </c:pt>
                <c:pt idx="1">
                  <c:v>-0.569141398808372</c:v>
                </c:pt>
                <c:pt idx="2">
                  <c:v>-0.552928491163948</c:v>
                </c:pt>
                <c:pt idx="3">
                  <c:v>-0.534622161033469</c:v>
                </c:pt>
                <c:pt idx="4">
                  <c:v>-0.507422696033907</c:v>
                </c:pt>
                <c:pt idx="5">
                  <c:v>-0.474208326035042</c:v>
                </c:pt>
                <c:pt idx="6">
                  <c:v>-0.444120806386472</c:v>
                </c:pt>
                <c:pt idx="7">
                  <c:v>-0.424037967810158</c:v>
                </c:pt>
                <c:pt idx="8">
                  <c:v>-0.413050072052171</c:v>
                </c:pt>
                <c:pt idx="9">
                  <c:v>-0.403375954822973</c:v>
                </c:pt>
                <c:pt idx="10">
                  <c:v>-0.386305349541079</c:v>
                </c:pt>
                <c:pt idx="11">
                  <c:v>-0.359022328616642</c:v>
                </c:pt>
                <c:pt idx="12">
                  <c:v>-0.326661930695016</c:v>
                </c:pt>
                <c:pt idx="13">
                  <c:v>-0.296791236681349</c:v>
                </c:pt>
                <c:pt idx="14">
                  <c:v>-0.27127315300498</c:v>
                </c:pt>
                <c:pt idx="15">
                  <c:v>-0.244342094706562</c:v>
                </c:pt>
                <c:pt idx="16">
                  <c:v>-0.208925042551432</c:v>
                </c:pt>
                <c:pt idx="17">
                  <c:v>-0.163789815311156</c:v>
                </c:pt>
                <c:pt idx="18">
                  <c:v>-0.114286082901399</c:v>
                </c:pt>
                <c:pt idx="19">
                  <c:v>-0.0675589449730118</c:v>
                </c:pt>
                <c:pt idx="20">
                  <c:v>-0.0276674192140729</c:v>
                </c:pt>
                <c:pt idx="21">
                  <c:v>0.00620865014587826</c:v>
                </c:pt>
                <c:pt idx="22">
                  <c:v>0.0477869808163173</c:v>
                </c:pt>
                <c:pt idx="23">
                  <c:v>0.0758774143802739</c:v>
                </c:pt>
                <c:pt idx="24">
                  <c:v>0.096929981903937</c:v>
                </c:pt>
                <c:pt idx="25">
                  <c:v>0.110969081116089</c:v>
                </c:pt>
                <c:pt idx="26">
                  <c:v>0.118636332044045</c:v>
                </c:pt>
                <c:pt idx="27">
                  <c:v>0.121101911231474</c:v>
                </c:pt>
                <c:pt idx="28">
                  <c:v>0.119917942338009</c:v>
                </c:pt>
                <c:pt idx="29">
                  <c:v>0.116831022439929</c:v>
                </c:pt>
                <c:pt idx="30">
                  <c:v>0.113575629784398</c:v>
                </c:pt>
                <c:pt idx="31">
                  <c:v>0.111672315355894</c:v>
                </c:pt>
                <c:pt idx="32">
                  <c:v>0.0569592111660713</c:v>
                </c:pt>
                <c:pt idx="33">
                  <c:v>0.0491212958578045</c:v>
                </c:pt>
                <c:pt idx="34">
                  <c:v>0.039230168571395</c:v>
                </c:pt>
                <c:pt idx="35">
                  <c:v>0.0274304465403897</c:v>
                </c:pt>
                <c:pt idx="36">
                  <c:v>0.0138946523810051</c:v>
                </c:pt>
                <c:pt idx="37">
                  <c:v>-0.00117930834468452</c:v>
                </c:pt>
                <c:pt idx="38">
                  <c:v>-0.0175710406871872</c:v>
                </c:pt>
                <c:pt idx="39">
                  <c:v>-0.0350408826832273</c:v>
                </c:pt>
                <c:pt idx="40">
                  <c:v>-0.0533334094305874</c:v>
                </c:pt>
                <c:pt idx="41">
                  <c:v>-0.0721811676313584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778016"/>
        <c:axId val="1776270752"/>
      </c:lineChart>
      <c:catAx>
        <c:axId val="21287780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70752"/>
        <c:crosses val="autoZero"/>
        <c:auto val="1"/>
        <c:lblAlgn val="ctr"/>
        <c:lblOffset val="100"/>
        <c:noMultiLvlLbl val="0"/>
      </c:catAx>
      <c:valAx>
        <c:axId val="177627075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point'!$R$5:$R$46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point'!$P$5:$P$46</c:f>
              <c:numCache>
                <c:formatCode>General</c:formatCode>
                <c:ptCount val="42"/>
                <c:pt idx="0">
                  <c:v>-0.0988</c:v>
                </c:pt>
                <c:pt idx="1">
                  <c:v>-0.0779</c:v>
                </c:pt>
                <c:pt idx="2">
                  <c:v>-0.0889</c:v>
                </c:pt>
                <c:pt idx="3">
                  <c:v>-0.0692</c:v>
                </c:pt>
                <c:pt idx="4">
                  <c:v>-0.0389</c:v>
                </c:pt>
                <c:pt idx="5">
                  <c:v>-0.0139</c:v>
                </c:pt>
                <c:pt idx="6">
                  <c:v>0.0166</c:v>
                </c:pt>
                <c:pt idx="7">
                  <c:v>0.0412</c:v>
                </c:pt>
                <c:pt idx="8">
                  <c:v>0.0367</c:v>
                </c:pt>
                <c:pt idx="9">
                  <c:v>0.0176</c:v>
                </c:pt>
                <c:pt idx="10">
                  <c:v>0.0062</c:v>
                </c:pt>
                <c:pt idx="11">
                  <c:v>-0.0143</c:v>
                </c:pt>
                <c:pt idx="12">
                  <c:v>-0.0749</c:v>
                </c:pt>
                <c:pt idx="13">
                  <c:v>-0.1281</c:v>
                </c:pt>
                <c:pt idx="14">
                  <c:v>-0.1795</c:v>
                </c:pt>
                <c:pt idx="15">
                  <c:v>-0.1728</c:v>
                </c:pt>
                <c:pt idx="16">
                  <c:v>-0.1572</c:v>
                </c:pt>
                <c:pt idx="17">
                  <c:v>-0.1146</c:v>
                </c:pt>
                <c:pt idx="18">
                  <c:v>-0.0715</c:v>
                </c:pt>
                <c:pt idx="19">
                  <c:v>-0.046</c:v>
                </c:pt>
                <c:pt idx="20">
                  <c:v>-0.0105</c:v>
                </c:pt>
                <c:pt idx="21">
                  <c:v>0.0186</c:v>
                </c:pt>
                <c:pt idx="22">
                  <c:v>0.0342</c:v>
                </c:pt>
                <c:pt idx="23">
                  <c:v>0.0546</c:v>
                </c:pt>
                <c:pt idx="24">
                  <c:v>0.0572</c:v>
                </c:pt>
                <c:pt idx="25">
                  <c:v>0.0745</c:v>
                </c:pt>
                <c:pt idx="26">
                  <c:v>0.0357</c:v>
                </c:pt>
                <c:pt idx="27">
                  <c:v>-0.0063</c:v>
                </c:pt>
                <c:pt idx="28">
                  <c:v>-0.0553</c:v>
                </c:pt>
                <c:pt idx="29">
                  <c:v>-0.0515</c:v>
                </c:pt>
                <c:pt idx="30">
                  <c:v>-0.0427</c:v>
                </c:pt>
                <c:pt idx="31">
                  <c:v>-0.016</c:v>
                </c:pt>
                <c:pt idx="32">
                  <c:v>0.0232</c:v>
                </c:pt>
                <c:pt idx="33">
                  <c:v>0.0668</c:v>
                </c:pt>
                <c:pt idx="34">
                  <c:v>0.0992</c:v>
                </c:pt>
                <c:pt idx="35">
                  <c:v>0.1207</c:v>
                </c:pt>
                <c:pt idx="36">
                  <c:v>0.1512</c:v>
                </c:pt>
                <c:pt idx="37">
                  <c:v>0.1823</c:v>
                </c:pt>
                <c:pt idx="38">
                  <c:v>0.204</c:v>
                </c:pt>
                <c:pt idx="39">
                  <c:v>0.2118</c:v>
                </c:pt>
                <c:pt idx="40">
                  <c:v>0.2083</c:v>
                </c:pt>
                <c:pt idx="41">
                  <c:v>0.1959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point'!$R$5:$R$46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Avg!$D$5:$D$46</c:f>
              <c:numCache>
                <c:formatCode>0.0000</c:formatCode>
                <c:ptCount val="42"/>
                <c:pt idx="0">
                  <c:v>-3.697392612824332</c:v>
                </c:pt>
                <c:pt idx="1">
                  <c:v>-2.816908343715292</c:v>
                </c:pt>
                <c:pt idx="2">
                  <c:v>-2.097138451928547</c:v>
                </c:pt>
                <c:pt idx="3">
                  <c:v>-1.515063238052895</c:v>
                </c:pt>
                <c:pt idx="4">
                  <c:v>-1.037872148628211</c:v>
                </c:pt>
                <c:pt idx="5">
                  <c:v>-0.670027735865002</c:v>
                </c:pt>
                <c:pt idx="6">
                  <c:v>-0.410758405109437</c:v>
                </c:pt>
                <c:pt idx="7">
                  <c:v>-0.228363902935854</c:v>
                </c:pt>
                <c:pt idx="8">
                  <c:v>-0.124954551682662</c:v>
                </c:pt>
                <c:pt idx="9">
                  <c:v>-0.0549731753191922</c:v>
                </c:pt>
                <c:pt idx="10">
                  <c:v>-0.025289359083518</c:v>
                </c:pt>
                <c:pt idx="11">
                  <c:v>-0.0164373823869944</c:v>
                </c:pt>
                <c:pt idx="12">
                  <c:v>-0.083615589900046</c:v>
                </c:pt>
                <c:pt idx="13">
                  <c:v>-0.129661065191776</c:v>
                </c:pt>
                <c:pt idx="14">
                  <c:v>-0.168565146547776</c:v>
                </c:pt>
                <c:pt idx="15">
                  <c:v>-0.172267671191666</c:v>
                </c:pt>
                <c:pt idx="16">
                  <c:v>-0.15600174630971</c:v>
                </c:pt>
                <c:pt idx="17">
                  <c:v>-0.119729541756859</c:v>
                </c:pt>
                <c:pt idx="18">
                  <c:v>-0.0784718906357977</c:v>
                </c:pt>
                <c:pt idx="19">
                  <c:v>-0.042639339516964</c:v>
                </c:pt>
                <c:pt idx="20">
                  <c:v>-0.0112267436384861</c:v>
                </c:pt>
                <c:pt idx="21">
                  <c:v>0.018033282386048</c:v>
                </c:pt>
                <c:pt idx="22">
                  <c:v>0.0371240729776902</c:v>
                </c:pt>
                <c:pt idx="23">
                  <c:v>0.053888890455609</c:v>
                </c:pt>
                <c:pt idx="24">
                  <c:v>0.0603925558130191</c:v>
                </c:pt>
                <c:pt idx="25">
                  <c:v>0.0522130242464469</c:v>
                </c:pt>
                <c:pt idx="26">
                  <c:v>0.0292947375496633</c:v>
                </c:pt>
                <c:pt idx="27">
                  <c:v>-0.00221986246307015</c:v>
                </c:pt>
                <c:pt idx="28">
                  <c:v>-0.0318641349867154</c:v>
                </c:pt>
                <c:pt idx="29">
                  <c:v>-0.04938528351775</c:v>
                </c:pt>
                <c:pt idx="30">
                  <c:v>-0.0492244706914051</c:v>
                </c:pt>
                <c:pt idx="31">
                  <c:v>-0.0323519755283308</c:v>
                </c:pt>
                <c:pt idx="32">
                  <c:v>0.0199563318954941</c:v>
                </c:pt>
                <c:pt idx="33">
                  <c:v>0.0409800649862102</c:v>
                </c:pt>
                <c:pt idx="34">
                  <c:v>0.057923720183345</c:v>
                </c:pt>
                <c:pt idx="35">
                  <c:v>0.0714374417907838</c:v>
                </c:pt>
                <c:pt idx="36">
                  <c:v>0.0841509613446555</c:v>
                </c:pt>
                <c:pt idx="37">
                  <c:v>0.0975018623637587</c:v>
                </c:pt>
                <c:pt idx="38">
                  <c:v>0.109696044224996</c:v>
                </c:pt>
                <c:pt idx="39">
                  <c:v>0.11632600521121</c:v>
                </c:pt>
                <c:pt idx="40">
                  <c:v>0.113329435880161</c:v>
                </c:pt>
                <c:pt idx="41">
                  <c:v>0.100325925800393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276432"/>
        <c:axId val="1958426432"/>
      </c:lineChart>
      <c:catAx>
        <c:axId val="195827643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26432"/>
        <c:crosses val="autoZero"/>
        <c:auto val="1"/>
        <c:lblAlgn val="ctr"/>
        <c:lblOffset val="100"/>
        <c:noMultiLvlLbl val="0"/>
      </c:catAx>
      <c:valAx>
        <c:axId val="19584264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2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point'!$Z$5:$Z$46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point'!$X$5:$X$46</c:f>
              <c:numCache>
                <c:formatCode>General</c:formatCode>
                <c:ptCount val="42"/>
                <c:pt idx="0">
                  <c:v>0.2864</c:v>
                </c:pt>
                <c:pt idx="1">
                  <c:v>0.305</c:v>
                </c:pt>
                <c:pt idx="2">
                  <c:v>0.3372</c:v>
                </c:pt>
                <c:pt idx="3">
                  <c:v>0.3585</c:v>
                </c:pt>
                <c:pt idx="4">
                  <c:v>0.3851</c:v>
                </c:pt>
                <c:pt idx="5">
                  <c:v>0.4131</c:v>
                </c:pt>
                <c:pt idx="6">
                  <c:v>0.4299</c:v>
                </c:pt>
                <c:pt idx="7">
                  <c:v>0.4193</c:v>
                </c:pt>
                <c:pt idx="8">
                  <c:v>0.371</c:v>
                </c:pt>
                <c:pt idx="9">
                  <c:v>0.3334</c:v>
                </c:pt>
                <c:pt idx="10">
                  <c:v>0.2903</c:v>
                </c:pt>
                <c:pt idx="11">
                  <c:v>0.2622</c:v>
                </c:pt>
                <c:pt idx="12">
                  <c:v>0.1925</c:v>
                </c:pt>
                <c:pt idx="13">
                  <c:v>0.1651</c:v>
                </c:pt>
                <c:pt idx="14">
                  <c:v>0.1242</c:v>
                </c:pt>
                <c:pt idx="15">
                  <c:v>0.0556</c:v>
                </c:pt>
                <c:pt idx="16">
                  <c:v>-0.0074</c:v>
                </c:pt>
                <c:pt idx="17">
                  <c:v>0.018</c:v>
                </c:pt>
                <c:pt idx="18">
                  <c:v>0.0405</c:v>
                </c:pt>
                <c:pt idx="19">
                  <c:v>0.0735</c:v>
                </c:pt>
                <c:pt idx="20">
                  <c:v>0.0878</c:v>
                </c:pt>
                <c:pt idx="21">
                  <c:v>0.1055</c:v>
                </c:pt>
                <c:pt idx="22">
                  <c:v>0.1181</c:v>
                </c:pt>
                <c:pt idx="23">
                  <c:v>0.1251</c:v>
                </c:pt>
                <c:pt idx="24">
                  <c:v>0.0977</c:v>
                </c:pt>
                <c:pt idx="25">
                  <c:v>0.0794</c:v>
                </c:pt>
                <c:pt idx="26">
                  <c:v>0.0753</c:v>
                </c:pt>
                <c:pt idx="27">
                  <c:v>0.0443</c:v>
                </c:pt>
                <c:pt idx="28">
                  <c:v>0.0105</c:v>
                </c:pt>
                <c:pt idx="29">
                  <c:v>0.0193</c:v>
                </c:pt>
                <c:pt idx="30">
                  <c:v>0.0042</c:v>
                </c:pt>
                <c:pt idx="31">
                  <c:v>-0.0029</c:v>
                </c:pt>
                <c:pt idx="32">
                  <c:v>-0.0148</c:v>
                </c:pt>
                <c:pt idx="33">
                  <c:v>-0.0365</c:v>
                </c:pt>
                <c:pt idx="34">
                  <c:v>-0.052</c:v>
                </c:pt>
                <c:pt idx="35">
                  <c:v>-0.0508</c:v>
                </c:pt>
                <c:pt idx="36">
                  <c:v>-0.0449</c:v>
                </c:pt>
                <c:pt idx="37">
                  <c:v>-0.0419</c:v>
                </c:pt>
                <c:pt idx="38">
                  <c:v>-0.0359</c:v>
                </c:pt>
                <c:pt idx="39">
                  <c:v>-0.0446</c:v>
                </c:pt>
                <c:pt idx="40">
                  <c:v>-0.0552</c:v>
                </c:pt>
                <c:pt idx="41">
                  <c:v>-0.0642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point'!$Z$5:$Z$46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Avg!$E$5:$E$46</c:f>
              <c:numCache>
                <c:formatCode>0.0000</c:formatCode>
                <c:ptCount val="42"/>
                <c:pt idx="0">
                  <c:v>0.455440041575917</c:v>
                </c:pt>
                <c:pt idx="1">
                  <c:v>0.373749913158129</c:v>
                </c:pt>
                <c:pt idx="2">
                  <c:v>0.342511031094828</c:v>
                </c:pt>
                <c:pt idx="3">
                  <c:v>0.325921740996073</c:v>
                </c:pt>
                <c:pt idx="4">
                  <c:v>0.579316702698287</c:v>
                </c:pt>
                <c:pt idx="5">
                  <c:v>0.316846985229987</c:v>
                </c:pt>
                <c:pt idx="6">
                  <c:v>0.318072067862665</c:v>
                </c:pt>
                <c:pt idx="7">
                  <c:v>0.361370602371751</c:v>
                </c:pt>
                <c:pt idx="8">
                  <c:v>0.334096858204853</c:v>
                </c:pt>
                <c:pt idx="9">
                  <c:v>0.306206867830561</c:v>
                </c:pt>
                <c:pt idx="10">
                  <c:v>0.297154429853712</c:v>
                </c:pt>
                <c:pt idx="11">
                  <c:v>0.195036173442836</c:v>
                </c:pt>
                <c:pt idx="12">
                  <c:v>0.191336524597139</c:v>
                </c:pt>
                <c:pt idx="13">
                  <c:v>0.16841563519739</c:v>
                </c:pt>
                <c:pt idx="14">
                  <c:v>0.120552449561059</c:v>
                </c:pt>
                <c:pt idx="15">
                  <c:v>0.0547421369160711</c:v>
                </c:pt>
                <c:pt idx="16">
                  <c:v>0.016665606994703</c:v>
                </c:pt>
                <c:pt idx="17">
                  <c:v>0.0193899976872447</c:v>
                </c:pt>
                <c:pt idx="18">
                  <c:v>0.0480231869426853</c:v>
                </c:pt>
                <c:pt idx="19">
                  <c:v>0.0722678825346887</c:v>
                </c:pt>
                <c:pt idx="20">
                  <c:v>0.0877500772282938</c:v>
                </c:pt>
                <c:pt idx="21">
                  <c:v>0.104451433192002</c:v>
                </c:pt>
                <c:pt idx="22">
                  <c:v>0.117319155575225</c:v>
                </c:pt>
                <c:pt idx="23">
                  <c:v>0.122590218186752</c:v>
                </c:pt>
                <c:pt idx="24">
                  <c:v>0.114035642007011</c:v>
                </c:pt>
                <c:pt idx="25">
                  <c:v>0.0921412941851144</c:v>
                </c:pt>
                <c:pt idx="26">
                  <c:v>0.0652378925938344</c:v>
                </c:pt>
                <c:pt idx="27">
                  <c:v>0.0402262432465139</c:v>
                </c:pt>
                <c:pt idx="28">
                  <c:v>0.0213193188706761</c:v>
                </c:pt>
                <c:pt idx="29">
                  <c:v>0.0101772513387724</c:v>
                </c:pt>
                <c:pt idx="30">
                  <c:v>0.00426089182376465</c:v>
                </c:pt>
                <c:pt idx="31">
                  <c:v>-0.00286957336318993</c:v>
                </c:pt>
                <c:pt idx="32">
                  <c:v>-0.00864612564090583</c:v>
                </c:pt>
                <c:pt idx="33">
                  <c:v>-0.0174558390427195</c:v>
                </c:pt>
                <c:pt idx="34">
                  <c:v>-0.0233188814785494</c:v>
                </c:pt>
                <c:pt idx="35">
                  <c:v>-0.0235825201056756</c:v>
                </c:pt>
                <c:pt idx="36">
                  <c:v>-0.0200884050677876</c:v>
                </c:pt>
                <c:pt idx="37">
                  <c:v>-0.0176522355225844</c:v>
                </c:pt>
                <c:pt idx="38">
                  <c:v>-0.0197942970506466</c:v>
                </c:pt>
                <c:pt idx="39">
                  <c:v>-0.0256451197257863</c:v>
                </c:pt>
                <c:pt idx="40">
                  <c:v>-0.0308738945174309</c:v>
                </c:pt>
                <c:pt idx="41">
                  <c:v>-0.0317906354065902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565664"/>
        <c:axId val="1759620048"/>
      </c:lineChart>
      <c:catAx>
        <c:axId val="181756566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20048"/>
        <c:crosses val="autoZero"/>
        <c:auto val="1"/>
        <c:lblAlgn val="ctr"/>
        <c:lblOffset val="100"/>
        <c:noMultiLvlLbl val="0"/>
      </c:catAx>
      <c:valAx>
        <c:axId val="175962004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point'!$AH$5:$AH$46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point'!$AF$5:$AF$46</c:f>
              <c:numCache>
                <c:formatCode>General</c:formatCode>
                <c:ptCount val="42"/>
                <c:pt idx="0">
                  <c:v>-0.4731</c:v>
                </c:pt>
                <c:pt idx="1">
                  <c:v>-0.5208</c:v>
                </c:pt>
                <c:pt idx="2">
                  <c:v>-0.5569</c:v>
                </c:pt>
                <c:pt idx="3">
                  <c:v>-0.5994</c:v>
                </c:pt>
                <c:pt idx="4">
                  <c:v>-0.6099</c:v>
                </c:pt>
                <c:pt idx="5">
                  <c:v>-0.6336</c:v>
                </c:pt>
                <c:pt idx="6">
                  <c:v>-0.6585</c:v>
                </c:pt>
                <c:pt idx="7">
                  <c:v>-0.6376</c:v>
                </c:pt>
                <c:pt idx="8">
                  <c:v>-0.6128</c:v>
                </c:pt>
                <c:pt idx="9">
                  <c:v>-0.5648</c:v>
                </c:pt>
                <c:pt idx="10">
                  <c:v>-0.4971</c:v>
                </c:pt>
                <c:pt idx="11">
                  <c:v>-0.4642</c:v>
                </c:pt>
                <c:pt idx="12">
                  <c:v>-0.4157</c:v>
                </c:pt>
                <c:pt idx="13">
                  <c:v>-0.3665</c:v>
                </c:pt>
                <c:pt idx="14">
                  <c:v>-0.364</c:v>
                </c:pt>
                <c:pt idx="15">
                  <c:v>-0.3076</c:v>
                </c:pt>
                <c:pt idx="16">
                  <c:v>-0.2473</c:v>
                </c:pt>
                <c:pt idx="17">
                  <c:v>-0.1985</c:v>
                </c:pt>
                <c:pt idx="18">
                  <c:v>-0.1818</c:v>
                </c:pt>
                <c:pt idx="19">
                  <c:v>-0.1617</c:v>
                </c:pt>
                <c:pt idx="20">
                  <c:v>-0.1477</c:v>
                </c:pt>
                <c:pt idx="21">
                  <c:v>-0.1296</c:v>
                </c:pt>
                <c:pt idx="22">
                  <c:v>-0.1285</c:v>
                </c:pt>
                <c:pt idx="23">
                  <c:v>-0.0971</c:v>
                </c:pt>
                <c:pt idx="24">
                  <c:v>-0.0751</c:v>
                </c:pt>
                <c:pt idx="25">
                  <c:v>-0.0605</c:v>
                </c:pt>
                <c:pt idx="26">
                  <c:v>-0.0377</c:v>
                </c:pt>
                <c:pt idx="27">
                  <c:v>-0.0458</c:v>
                </c:pt>
                <c:pt idx="28">
                  <c:v>-0.0537</c:v>
                </c:pt>
                <c:pt idx="29">
                  <c:v>-0.0612</c:v>
                </c:pt>
                <c:pt idx="30">
                  <c:v>-0.051</c:v>
                </c:pt>
                <c:pt idx="31">
                  <c:v>-0.0207</c:v>
                </c:pt>
                <c:pt idx="32">
                  <c:v>-0.0109</c:v>
                </c:pt>
                <c:pt idx="33">
                  <c:v>0.0028</c:v>
                </c:pt>
                <c:pt idx="34">
                  <c:v>0.0121</c:v>
                </c:pt>
                <c:pt idx="35">
                  <c:v>0.0168</c:v>
                </c:pt>
                <c:pt idx="36">
                  <c:v>0.0302</c:v>
                </c:pt>
                <c:pt idx="37">
                  <c:v>0.0724</c:v>
                </c:pt>
                <c:pt idx="38">
                  <c:v>0.1071</c:v>
                </c:pt>
                <c:pt idx="39">
                  <c:v>0.1536</c:v>
                </c:pt>
                <c:pt idx="40">
                  <c:v>0.1746</c:v>
                </c:pt>
                <c:pt idx="41">
                  <c:v>0.2019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point'!$AH$5:$AH$46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Avg!$F$5:$F$46</c:f>
              <c:numCache>
                <c:formatCode>0.0000</c:formatCode>
                <c:ptCount val="42"/>
                <c:pt idx="0">
                  <c:v>-2.43774984592254</c:v>
                </c:pt>
                <c:pt idx="1">
                  <c:v>-2.283204796440694</c:v>
                </c:pt>
                <c:pt idx="2">
                  <c:v>-2.00714030911776</c:v>
                </c:pt>
                <c:pt idx="3">
                  <c:v>-1.807144150356152</c:v>
                </c:pt>
                <c:pt idx="4">
                  <c:v>-1.619577980749671</c:v>
                </c:pt>
                <c:pt idx="5">
                  <c:v>-1.508626810552631</c:v>
                </c:pt>
                <c:pt idx="6">
                  <c:v>-1.353416712850206</c:v>
                </c:pt>
                <c:pt idx="7">
                  <c:v>-1.325224403347206</c:v>
                </c:pt>
                <c:pt idx="8">
                  <c:v>-1.24882093316241</c:v>
                </c:pt>
                <c:pt idx="9">
                  <c:v>-1.127026886788434</c:v>
                </c:pt>
                <c:pt idx="10">
                  <c:v>-1.027712841482372</c:v>
                </c:pt>
                <c:pt idx="11">
                  <c:v>-0.437799897259413</c:v>
                </c:pt>
                <c:pt idx="12">
                  <c:v>-0.415628214408197</c:v>
                </c:pt>
                <c:pt idx="13">
                  <c:v>-0.366790845454542</c:v>
                </c:pt>
                <c:pt idx="14">
                  <c:v>-0.343491357870088</c:v>
                </c:pt>
                <c:pt idx="15">
                  <c:v>-0.299369705512786</c:v>
                </c:pt>
                <c:pt idx="16">
                  <c:v>-0.243641706050224</c:v>
                </c:pt>
                <c:pt idx="17">
                  <c:v>-0.208705373604913</c:v>
                </c:pt>
                <c:pt idx="18">
                  <c:v>-0.180746789709514</c:v>
                </c:pt>
                <c:pt idx="19">
                  <c:v>-0.165145067249751</c:v>
                </c:pt>
                <c:pt idx="20">
                  <c:v>-0.140756767951785</c:v>
                </c:pt>
                <c:pt idx="21">
                  <c:v>-0.130068854232956</c:v>
                </c:pt>
                <c:pt idx="22">
                  <c:v>-0.1150885699955</c:v>
                </c:pt>
                <c:pt idx="23">
                  <c:v>-0.0903799476054234</c:v>
                </c:pt>
                <c:pt idx="24">
                  <c:v>-0.0777059112693232</c:v>
                </c:pt>
                <c:pt idx="25">
                  <c:v>-0.0622967088885583</c:v>
                </c:pt>
                <c:pt idx="26">
                  <c:v>-0.0509240535523835</c:v>
                </c:pt>
                <c:pt idx="27">
                  <c:v>-0.0483815566430682</c:v>
                </c:pt>
                <c:pt idx="28">
                  <c:v>-0.0519869326113924</c:v>
                </c:pt>
                <c:pt idx="29">
                  <c:v>-0.0481503001292825</c:v>
                </c:pt>
                <c:pt idx="30">
                  <c:v>-0.04221756278425</c:v>
                </c:pt>
                <c:pt idx="31">
                  <c:v>-0.0196898219311858</c:v>
                </c:pt>
                <c:pt idx="32">
                  <c:v>-0.00613616993441465</c:v>
                </c:pt>
                <c:pt idx="33">
                  <c:v>-0.000503939279467209</c:v>
                </c:pt>
                <c:pt idx="34">
                  <c:v>0.006288713993856</c:v>
                </c:pt>
                <c:pt idx="35">
                  <c:v>0.0145161124509073</c:v>
                </c:pt>
                <c:pt idx="36">
                  <c:v>0.0244626609867782</c:v>
                </c:pt>
                <c:pt idx="37">
                  <c:v>0.0364228378939566</c:v>
                </c:pt>
                <c:pt idx="38">
                  <c:v>0.0507011859299835</c:v>
                </c:pt>
                <c:pt idx="39">
                  <c:v>0.0676123033851103</c:v>
                </c:pt>
                <c:pt idx="40">
                  <c:v>0.0874808351499556</c:v>
                </c:pt>
                <c:pt idx="41">
                  <c:v>0.110641463783162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90448"/>
        <c:axId val="1527699200"/>
      </c:lineChart>
      <c:catAx>
        <c:axId val="152769044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99200"/>
        <c:crosses val="autoZero"/>
        <c:auto val="1"/>
        <c:lblAlgn val="ctr"/>
        <c:lblOffset val="100"/>
        <c:noMultiLvlLbl val="0"/>
      </c:catAx>
      <c:valAx>
        <c:axId val="152769920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point'!$AP$5:$AP$46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point'!$AN$5:$AN$46</c:f>
              <c:numCache>
                <c:formatCode>General</c:formatCode>
                <c:ptCount val="42"/>
                <c:pt idx="0">
                  <c:v>0.2354</c:v>
                </c:pt>
                <c:pt idx="1">
                  <c:v>0.2834</c:v>
                </c:pt>
                <c:pt idx="2">
                  <c:v>0.3196</c:v>
                </c:pt>
                <c:pt idx="3">
                  <c:v>0.3282</c:v>
                </c:pt>
                <c:pt idx="4">
                  <c:v>0.327</c:v>
                </c:pt>
                <c:pt idx="5">
                  <c:v>0.3134</c:v>
                </c:pt>
                <c:pt idx="6">
                  <c:v>0.2806</c:v>
                </c:pt>
                <c:pt idx="7">
                  <c:v>0.2706</c:v>
                </c:pt>
                <c:pt idx="8">
                  <c:v>0.2612</c:v>
                </c:pt>
                <c:pt idx="9">
                  <c:v>0.2584</c:v>
                </c:pt>
                <c:pt idx="10">
                  <c:v>0.2824</c:v>
                </c:pt>
                <c:pt idx="11">
                  <c:v>0.3022</c:v>
                </c:pt>
                <c:pt idx="12">
                  <c:v>0.2915</c:v>
                </c:pt>
                <c:pt idx="13">
                  <c:v>0.3054</c:v>
                </c:pt>
                <c:pt idx="14">
                  <c:v>0.3288</c:v>
                </c:pt>
                <c:pt idx="15">
                  <c:v>0.3771</c:v>
                </c:pt>
                <c:pt idx="16">
                  <c:v>0.3884</c:v>
                </c:pt>
                <c:pt idx="17">
                  <c:v>0.3608</c:v>
                </c:pt>
                <c:pt idx="18">
                  <c:v>0.2961</c:v>
                </c:pt>
                <c:pt idx="19">
                  <c:v>0.2396</c:v>
                </c:pt>
                <c:pt idx="20">
                  <c:v>0.1709</c:v>
                </c:pt>
                <c:pt idx="21">
                  <c:v>0.1203</c:v>
                </c:pt>
                <c:pt idx="22">
                  <c:v>0.0703</c:v>
                </c:pt>
                <c:pt idx="23">
                  <c:v>0.0318</c:v>
                </c:pt>
                <c:pt idx="24">
                  <c:v>0.0207</c:v>
                </c:pt>
                <c:pt idx="25">
                  <c:v>0.0482</c:v>
                </c:pt>
                <c:pt idx="26">
                  <c:v>0.0764</c:v>
                </c:pt>
                <c:pt idx="27">
                  <c:v>0.1172</c:v>
                </c:pt>
                <c:pt idx="28">
                  <c:v>0.1579</c:v>
                </c:pt>
                <c:pt idx="29">
                  <c:v>0.1825</c:v>
                </c:pt>
                <c:pt idx="30">
                  <c:v>0.1994</c:v>
                </c:pt>
                <c:pt idx="31">
                  <c:v>0.1914</c:v>
                </c:pt>
                <c:pt idx="32">
                  <c:v>0.1762</c:v>
                </c:pt>
                <c:pt idx="33">
                  <c:v>0.1456</c:v>
                </c:pt>
                <c:pt idx="34">
                  <c:v>0.1017</c:v>
                </c:pt>
                <c:pt idx="35">
                  <c:v>0.0633</c:v>
                </c:pt>
                <c:pt idx="36">
                  <c:v>0.021</c:v>
                </c:pt>
                <c:pt idx="37">
                  <c:v>-0.0208</c:v>
                </c:pt>
                <c:pt idx="38">
                  <c:v>-0.0859</c:v>
                </c:pt>
                <c:pt idx="39">
                  <c:v>-0.1659</c:v>
                </c:pt>
                <c:pt idx="40">
                  <c:v>-0.251</c:v>
                </c:pt>
                <c:pt idx="41">
                  <c:v>-0.3164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point'!$AP$5:$AP$46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Avg!$G$5:$G$46</c:f>
              <c:numCache>
                <c:formatCode>0.0000</c:formatCode>
                <c:ptCount val="42"/>
                <c:pt idx="0">
                  <c:v>0.13137377808695</c:v>
                </c:pt>
                <c:pt idx="1">
                  <c:v>0.135091497754999</c:v>
                </c:pt>
                <c:pt idx="2">
                  <c:v>0.12919107945756</c:v>
                </c:pt>
                <c:pt idx="3">
                  <c:v>0.124051828577108</c:v>
                </c:pt>
                <c:pt idx="4">
                  <c:v>0.148143148003844</c:v>
                </c:pt>
                <c:pt idx="5">
                  <c:v>0.211541418695476</c:v>
                </c:pt>
                <c:pt idx="6">
                  <c:v>0.306838944658128</c:v>
                </c:pt>
                <c:pt idx="7">
                  <c:v>0.465318258563153</c:v>
                </c:pt>
                <c:pt idx="8">
                  <c:v>0.870735684099511</c:v>
                </c:pt>
                <c:pt idx="9">
                  <c:v>1.118032922586547</c:v>
                </c:pt>
                <c:pt idx="10">
                  <c:v>0.9277537536734</c:v>
                </c:pt>
                <c:pt idx="11">
                  <c:v>0.240840925409785</c:v>
                </c:pt>
                <c:pt idx="12">
                  <c:v>0.285769078940018</c:v>
                </c:pt>
                <c:pt idx="13">
                  <c:v>0.318494991283022</c:v>
                </c:pt>
                <c:pt idx="14">
                  <c:v>0.347805210753982</c:v>
                </c:pt>
                <c:pt idx="15">
                  <c:v>0.372387555099918</c:v>
                </c:pt>
                <c:pt idx="16">
                  <c:v>0.380060784291778</c:v>
                </c:pt>
                <c:pt idx="17">
                  <c:v>0.355870676149482</c:v>
                </c:pt>
                <c:pt idx="18">
                  <c:v>0.301750354911855</c:v>
                </c:pt>
                <c:pt idx="19">
                  <c:v>0.235603207599789</c:v>
                </c:pt>
                <c:pt idx="20">
                  <c:v>0.172729918711869</c:v>
                </c:pt>
                <c:pt idx="21">
                  <c:v>0.118430722119351</c:v>
                </c:pt>
                <c:pt idx="22">
                  <c:v>0.0787251282575327</c:v>
                </c:pt>
                <c:pt idx="23">
                  <c:v>0.0551774939130364</c:v>
                </c:pt>
                <c:pt idx="24">
                  <c:v>0.0474987802608962</c:v>
                </c:pt>
                <c:pt idx="25">
                  <c:v>0.0550579126909221</c:v>
                </c:pt>
                <c:pt idx="26">
                  <c:v>0.0762664493909465</c:v>
                </c:pt>
                <c:pt idx="27">
                  <c:v>0.107549276716829</c:v>
                </c:pt>
                <c:pt idx="28">
                  <c:v>0.142646847194766</c:v>
                </c:pt>
                <c:pt idx="29">
                  <c:v>0.174087689676077</c:v>
                </c:pt>
                <c:pt idx="30">
                  <c:v>0.196096038937247</c:v>
                </c:pt>
                <c:pt idx="31">
                  <c:v>0.205658595968694</c:v>
                </c:pt>
                <c:pt idx="32">
                  <c:v>0.0979663445401238</c:v>
                </c:pt>
                <c:pt idx="33">
                  <c:v>0.0825176295120605</c:v>
                </c:pt>
                <c:pt idx="34">
                  <c:v>0.0586925348168532</c:v>
                </c:pt>
                <c:pt idx="35">
                  <c:v>0.0293633359514489</c:v>
                </c:pt>
                <c:pt idx="36">
                  <c:v>-0.00174099354354337</c:v>
                </c:pt>
                <c:pt idx="37">
                  <c:v>-0.0306151861311663</c:v>
                </c:pt>
                <c:pt idx="38">
                  <c:v>-0.0536010886942617</c:v>
                </c:pt>
                <c:pt idx="39">
                  <c:v>-0.0679570435867835</c:v>
                </c:pt>
                <c:pt idx="40">
                  <c:v>-0.0722846197909649</c:v>
                </c:pt>
                <c:pt idx="41">
                  <c:v>-0.0667462746984318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633008"/>
        <c:axId val="1527636832"/>
      </c:lineChart>
      <c:catAx>
        <c:axId val="152763300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36832"/>
        <c:crosses val="autoZero"/>
        <c:auto val="1"/>
        <c:lblAlgn val="ctr"/>
        <c:lblOffset val="100"/>
        <c:noMultiLvlLbl val="0"/>
      </c:catAx>
      <c:valAx>
        <c:axId val="15276368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3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(2)'!$L$16:$L$46</c:f>
              <c:numCache>
                <c:formatCode>General</c:formatCode>
                <c:ptCount val="31"/>
                <c:pt idx="0">
                  <c:v>-0.672</c:v>
                </c:pt>
                <c:pt idx="1">
                  <c:v>-0.344</c:v>
                </c:pt>
                <c:pt idx="2">
                  <c:v>0.072</c:v>
                </c:pt>
                <c:pt idx="3">
                  <c:v>0.365</c:v>
                </c:pt>
                <c:pt idx="4">
                  <c:v>1.0</c:v>
                </c:pt>
                <c:pt idx="5">
                  <c:v>0.948</c:v>
                </c:pt>
                <c:pt idx="6">
                  <c:v>0.83</c:v>
                </c:pt>
                <c:pt idx="7">
                  <c:v>0.63</c:v>
                </c:pt>
                <c:pt idx="8">
                  <c:v>0.358</c:v>
                </c:pt>
                <c:pt idx="9">
                  <c:v>0.036</c:v>
                </c:pt>
                <c:pt idx="10">
                  <c:v>-0.277</c:v>
                </c:pt>
                <c:pt idx="11">
                  <c:v>-0.483</c:v>
                </c:pt>
                <c:pt idx="12">
                  <c:v>-0.891</c:v>
                </c:pt>
                <c:pt idx="13">
                  <c:v>-1.437</c:v>
                </c:pt>
                <c:pt idx="14">
                  <c:v>-1.631</c:v>
                </c:pt>
                <c:pt idx="15">
                  <c:v>-1.401</c:v>
                </c:pt>
                <c:pt idx="16">
                  <c:v>-1.117</c:v>
                </c:pt>
                <c:pt idx="17">
                  <c:v>-0.664</c:v>
                </c:pt>
                <c:pt idx="18">
                  <c:v>-0.365</c:v>
                </c:pt>
                <c:pt idx="19">
                  <c:v>0.041</c:v>
                </c:pt>
                <c:pt idx="20">
                  <c:v>0.643</c:v>
                </c:pt>
                <c:pt idx="21">
                  <c:v>1.157</c:v>
                </c:pt>
                <c:pt idx="22">
                  <c:v>1.652</c:v>
                </c:pt>
                <c:pt idx="23">
                  <c:v>2.231</c:v>
                </c:pt>
                <c:pt idx="24">
                  <c:v>2.972</c:v>
                </c:pt>
                <c:pt idx="25">
                  <c:v>3.804</c:v>
                </c:pt>
                <c:pt idx="26">
                  <c:v>4.545999999999999</c:v>
                </c:pt>
                <c:pt idx="27">
                  <c:v>5.345</c:v>
                </c:pt>
                <c:pt idx="28">
                  <c:v>6.182</c:v>
                </c:pt>
                <c:pt idx="29">
                  <c:v>6.8</c:v>
                </c:pt>
                <c:pt idx="30">
                  <c:v>7.37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(2)'!$O$16:$O$46</c:f>
              <c:numCache>
                <c:formatCode>General</c:formatCode>
                <c:ptCount val="31"/>
                <c:pt idx="0">
                  <c:v>-0.123081366388641</c:v>
                </c:pt>
                <c:pt idx="1">
                  <c:v>0.00853646000126977</c:v>
                </c:pt>
                <c:pt idx="2">
                  <c:v>0.213679651541971</c:v>
                </c:pt>
                <c:pt idx="3">
                  <c:v>0.498826602572122</c:v>
                </c:pt>
                <c:pt idx="4">
                  <c:v>0.755468442140346</c:v>
                </c:pt>
                <c:pt idx="5">
                  <c:v>0.886766716996169</c:v>
                </c:pt>
                <c:pt idx="6">
                  <c:v>0.866483921133803</c:v>
                </c:pt>
                <c:pt idx="7">
                  <c:v>0.705244628634054</c:v>
                </c:pt>
                <c:pt idx="8">
                  <c:v>0.419315538151763</c:v>
                </c:pt>
                <c:pt idx="9">
                  <c:v>0.0366211530817531</c:v>
                </c:pt>
                <c:pt idx="10">
                  <c:v>-0.39045523343682</c:v>
                </c:pt>
                <c:pt idx="11">
                  <c:v>-0.791850168325056</c:v>
                </c:pt>
                <c:pt idx="12">
                  <c:v>-1.101929615195843</c:v>
                </c:pt>
                <c:pt idx="13">
                  <c:v>-1.279095806843396</c:v>
                </c:pt>
                <c:pt idx="14">
                  <c:v>-1.311920399127988</c:v>
                </c:pt>
                <c:pt idx="15">
                  <c:v>-1.212719757562644</c:v>
                </c:pt>
                <c:pt idx="16">
                  <c:v>-1.005605128550783</c:v>
                </c:pt>
                <c:pt idx="17">
                  <c:v>-0.715491828055643</c:v>
                </c:pt>
                <c:pt idx="18">
                  <c:v>-0.361160734817726</c:v>
                </c:pt>
                <c:pt idx="19">
                  <c:v>0.0474572229687523</c:v>
                </c:pt>
                <c:pt idx="20">
                  <c:v>0.508922936516519</c:v>
                </c:pt>
                <c:pt idx="21">
                  <c:v>1.028065666883589</c:v>
                </c:pt>
                <c:pt idx="22">
                  <c:v>1.612633557016208</c:v>
                </c:pt>
                <c:pt idx="23">
                  <c:v>2.26911455175886</c:v>
                </c:pt>
                <c:pt idx="24">
                  <c:v>2.997891179272725</c:v>
                </c:pt>
                <c:pt idx="25">
                  <c:v>3.788161388096027</c:v>
                </c:pt>
                <c:pt idx="26">
                  <c:v>4.61367286855697</c:v>
                </c:pt>
                <c:pt idx="27">
                  <c:v>5.431069963029073</c:v>
                </c:pt>
                <c:pt idx="28">
                  <c:v>6.183320678041252</c:v>
                </c:pt>
                <c:pt idx="29">
                  <c:v>6.812397130183841</c:v>
                </c:pt>
                <c:pt idx="30">
                  <c:v>7.307600860121631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059504"/>
        <c:axId val="1797383392"/>
      </c:lineChart>
      <c:catAx>
        <c:axId val="180205950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83392"/>
        <c:crosses val="autoZero"/>
        <c:auto val="1"/>
        <c:lblAlgn val="ctr"/>
        <c:lblOffset val="100"/>
        <c:noMultiLvlLbl val="0"/>
      </c:catAx>
      <c:valAx>
        <c:axId val="179738339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05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(2)'!$U$16:$U$46</c:f>
              <c:numCache>
                <c:formatCode>General</c:formatCode>
                <c:ptCount val="31"/>
                <c:pt idx="0">
                  <c:v>1.161</c:v>
                </c:pt>
                <c:pt idx="1">
                  <c:v>1.16</c:v>
                </c:pt>
                <c:pt idx="2">
                  <c:v>1.295</c:v>
                </c:pt>
                <c:pt idx="3">
                  <c:v>1.276</c:v>
                </c:pt>
                <c:pt idx="4">
                  <c:v>1.137</c:v>
                </c:pt>
                <c:pt idx="5">
                  <c:v>1.347</c:v>
                </c:pt>
                <c:pt idx="6">
                  <c:v>1.387</c:v>
                </c:pt>
                <c:pt idx="7">
                  <c:v>1.606</c:v>
                </c:pt>
                <c:pt idx="8">
                  <c:v>1.889</c:v>
                </c:pt>
                <c:pt idx="9">
                  <c:v>2.087</c:v>
                </c:pt>
                <c:pt idx="10">
                  <c:v>2.223</c:v>
                </c:pt>
                <c:pt idx="11">
                  <c:v>2.638</c:v>
                </c:pt>
                <c:pt idx="12">
                  <c:v>2.547</c:v>
                </c:pt>
                <c:pt idx="13">
                  <c:v>2.438</c:v>
                </c:pt>
                <c:pt idx="14">
                  <c:v>2.164</c:v>
                </c:pt>
                <c:pt idx="15">
                  <c:v>1.916</c:v>
                </c:pt>
                <c:pt idx="16">
                  <c:v>1.484</c:v>
                </c:pt>
                <c:pt idx="17">
                  <c:v>1.134</c:v>
                </c:pt>
                <c:pt idx="18">
                  <c:v>0.493</c:v>
                </c:pt>
                <c:pt idx="19">
                  <c:v>-0.21</c:v>
                </c:pt>
                <c:pt idx="20">
                  <c:v>-0.43</c:v>
                </c:pt>
                <c:pt idx="21">
                  <c:v>-0.554</c:v>
                </c:pt>
                <c:pt idx="22">
                  <c:v>-0.698</c:v>
                </c:pt>
                <c:pt idx="23">
                  <c:v>-0.955</c:v>
                </c:pt>
                <c:pt idx="24">
                  <c:v>-1.084</c:v>
                </c:pt>
                <c:pt idx="25">
                  <c:v>-1.484</c:v>
                </c:pt>
                <c:pt idx="26">
                  <c:v>-1.927</c:v>
                </c:pt>
                <c:pt idx="27">
                  <c:v>-2.302</c:v>
                </c:pt>
                <c:pt idx="28">
                  <c:v>-2.775</c:v>
                </c:pt>
                <c:pt idx="29">
                  <c:v>-3.228</c:v>
                </c:pt>
                <c:pt idx="30">
                  <c:v>-3.574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(2)'!$X$16:$X$46</c:f>
              <c:numCache>
                <c:formatCode>General</c:formatCode>
                <c:ptCount val="31"/>
                <c:pt idx="0">
                  <c:v>-0.150182559968369</c:v>
                </c:pt>
                <c:pt idx="1">
                  <c:v>0.580585886542754</c:v>
                </c:pt>
                <c:pt idx="2">
                  <c:v>0.981350386457112</c:v>
                </c:pt>
                <c:pt idx="3">
                  <c:v>1.038500673550057</c:v>
                </c:pt>
                <c:pt idx="4">
                  <c:v>1.14113265446105</c:v>
                </c:pt>
                <c:pt idx="5">
                  <c:v>1.340902752546371</c:v>
                </c:pt>
                <c:pt idx="6">
                  <c:v>1.59962550992107</c:v>
                </c:pt>
                <c:pt idx="7">
                  <c:v>1.877275718801495</c:v>
                </c:pt>
                <c:pt idx="8">
                  <c:v>2.121075146805608</c:v>
                </c:pt>
                <c:pt idx="9">
                  <c:v>2.290212690125833</c:v>
                </c:pt>
                <c:pt idx="10">
                  <c:v>2.376167461019456</c:v>
                </c:pt>
                <c:pt idx="11">
                  <c:v>2.391124358381776</c:v>
                </c:pt>
                <c:pt idx="12">
                  <c:v>2.350421972964648</c:v>
                </c:pt>
                <c:pt idx="13">
                  <c:v>2.266137973274797</c:v>
                </c:pt>
                <c:pt idx="14">
                  <c:v>2.143638506886747</c:v>
                </c:pt>
                <c:pt idx="15">
                  <c:v>1.965230126039641</c:v>
                </c:pt>
                <c:pt idx="16">
                  <c:v>1.662642505681385</c:v>
                </c:pt>
                <c:pt idx="17">
                  <c:v>1.138631351816903</c:v>
                </c:pt>
                <c:pt idx="18">
                  <c:v>0.417685326442553</c:v>
                </c:pt>
                <c:pt idx="19">
                  <c:v>-0.243857279211899</c:v>
                </c:pt>
                <c:pt idx="20">
                  <c:v>-0.603614533831423</c:v>
                </c:pt>
                <c:pt idx="21">
                  <c:v>-0.711091301826249</c:v>
                </c:pt>
                <c:pt idx="22">
                  <c:v>-0.766760949712234</c:v>
                </c:pt>
                <c:pt idx="23">
                  <c:v>-0.895284705918381</c:v>
                </c:pt>
                <c:pt idx="24">
                  <c:v>-1.128606165976787</c:v>
                </c:pt>
                <c:pt idx="25">
                  <c:v>-1.462141716816741</c:v>
                </c:pt>
                <c:pt idx="26">
                  <c:v>-1.871323233398526</c:v>
                </c:pt>
                <c:pt idx="27">
                  <c:v>-2.315138327468859</c:v>
                </c:pt>
                <c:pt idx="28">
                  <c:v>-2.757066450303313</c:v>
                </c:pt>
                <c:pt idx="29">
                  <c:v>-3.187467966983539</c:v>
                </c:pt>
                <c:pt idx="30">
                  <c:v>-3.632180992596054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915360"/>
        <c:axId val="1958279024"/>
      </c:lineChart>
      <c:catAx>
        <c:axId val="181691536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279024"/>
        <c:crosses val="autoZero"/>
        <c:auto val="1"/>
        <c:lblAlgn val="ctr"/>
        <c:lblOffset val="100"/>
        <c:noMultiLvlLbl val="0"/>
      </c:catAx>
      <c:valAx>
        <c:axId val="195827902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1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(2)'!$AD$16:$AD$46</c:f>
              <c:numCache>
                <c:formatCode>General</c:formatCode>
                <c:ptCount val="31"/>
                <c:pt idx="0">
                  <c:v>0.063</c:v>
                </c:pt>
                <c:pt idx="1">
                  <c:v>0.516</c:v>
                </c:pt>
                <c:pt idx="2">
                  <c:v>1.123</c:v>
                </c:pt>
                <c:pt idx="3">
                  <c:v>1.906</c:v>
                </c:pt>
                <c:pt idx="4">
                  <c:v>1.924</c:v>
                </c:pt>
                <c:pt idx="5">
                  <c:v>1.882</c:v>
                </c:pt>
                <c:pt idx="6">
                  <c:v>1.554</c:v>
                </c:pt>
                <c:pt idx="7">
                  <c:v>0.997</c:v>
                </c:pt>
                <c:pt idx="8">
                  <c:v>0.832</c:v>
                </c:pt>
                <c:pt idx="9">
                  <c:v>0.641</c:v>
                </c:pt>
                <c:pt idx="10">
                  <c:v>0.657</c:v>
                </c:pt>
                <c:pt idx="11">
                  <c:v>0.592</c:v>
                </c:pt>
                <c:pt idx="12">
                  <c:v>0.736</c:v>
                </c:pt>
                <c:pt idx="13">
                  <c:v>0.988</c:v>
                </c:pt>
                <c:pt idx="14">
                  <c:v>1.017</c:v>
                </c:pt>
                <c:pt idx="15">
                  <c:v>0.86</c:v>
                </c:pt>
                <c:pt idx="16">
                  <c:v>0.742</c:v>
                </c:pt>
                <c:pt idx="17">
                  <c:v>0.658</c:v>
                </c:pt>
                <c:pt idx="18">
                  <c:v>0.432</c:v>
                </c:pt>
                <c:pt idx="19">
                  <c:v>0.275</c:v>
                </c:pt>
                <c:pt idx="20">
                  <c:v>0.335</c:v>
                </c:pt>
                <c:pt idx="21">
                  <c:v>0.348</c:v>
                </c:pt>
                <c:pt idx="22">
                  <c:v>0.302</c:v>
                </c:pt>
                <c:pt idx="23">
                  <c:v>0.467</c:v>
                </c:pt>
                <c:pt idx="24">
                  <c:v>0.524</c:v>
                </c:pt>
                <c:pt idx="25">
                  <c:v>0.641</c:v>
                </c:pt>
                <c:pt idx="26">
                  <c:v>0.698</c:v>
                </c:pt>
                <c:pt idx="27">
                  <c:v>0.694</c:v>
                </c:pt>
                <c:pt idx="28">
                  <c:v>0.747</c:v>
                </c:pt>
                <c:pt idx="29">
                  <c:v>0.874</c:v>
                </c:pt>
                <c:pt idx="30">
                  <c:v>0.89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(2)'!$AG$16:$AG$46</c:f>
              <c:numCache>
                <c:formatCode>General</c:formatCode>
                <c:ptCount val="31"/>
                <c:pt idx="0">
                  <c:v>0.596731744505554</c:v>
                </c:pt>
                <c:pt idx="1">
                  <c:v>0.656332385463349</c:v>
                </c:pt>
                <c:pt idx="2">
                  <c:v>1.123363775080985</c:v>
                </c:pt>
                <c:pt idx="3">
                  <c:v>1.65043039200896</c:v>
                </c:pt>
                <c:pt idx="4">
                  <c:v>1.930713903265385</c:v>
                </c:pt>
                <c:pt idx="5">
                  <c:v>1.882674204155043</c:v>
                </c:pt>
                <c:pt idx="6">
                  <c:v>1.552745563972065</c:v>
                </c:pt>
                <c:pt idx="7">
                  <c:v>1.064126211560496</c:v>
                </c:pt>
                <c:pt idx="8">
                  <c:v>0.64522335134996</c:v>
                </c:pt>
                <c:pt idx="9">
                  <c:v>0.480441246122134</c:v>
                </c:pt>
                <c:pt idx="10">
                  <c:v>0.527147861135056</c:v>
                </c:pt>
                <c:pt idx="11">
                  <c:v>0.641285243594219</c:v>
                </c:pt>
                <c:pt idx="12">
                  <c:v>0.761511613040034</c:v>
                </c:pt>
                <c:pt idx="13">
                  <c:v>0.877249552455467</c:v>
                </c:pt>
                <c:pt idx="14">
                  <c:v>0.920270677202543</c:v>
                </c:pt>
                <c:pt idx="15">
                  <c:v>0.833538494451447</c:v>
                </c:pt>
                <c:pt idx="16">
                  <c:v>0.686512513128862</c:v>
                </c:pt>
                <c:pt idx="17">
                  <c:v>0.559567054802668</c:v>
                </c:pt>
                <c:pt idx="18">
                  <c:v>0.449228120419169</c:v>
                </c:pt>
                <c:pt idx="19">
                  <c:v>0.361203719411549</c:v>
                </c:pt>
                <c:pt idx="20">
                  <c:v>0.36982403529837</c:v>
                </c:pt>
                <c:pt idx="21">
                  <c:v>0.466668003208437</c:v>
                </c:pt>
                <c:pt idx="22">
                  <c:v>0.515978111912506</c:v>
                </c:pt>
                <c:pt idx="23">
                  <c:v>0.496913478120325</c:v>
                </c:pt>
                <c:pt idx="24">
                  <c:v>0.515570008584465</c:v>
                </c:pt>
                <c:pt idx="25">
                  <c:v>0.60808214151032</c:v>
                </c:pt>
                <c:pt idx="26">
                  <c:v>0.680479014392019</c:v>
                </c:pt>
                <c:pt idx="27">
                  <c:v>0.693410011476454</c:v>
                </c:pt>
                <c:pt idx="28">
                  <c:v>0.749471969489607</c:v>
                </c:pt>
                <c:pt idx="29">
                  <c:v>0.844259474972755</c:v>
                </c:pt>
                <c:pt idx="30">
                  <c:v>0.950070126370075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033152"/>
        <c:axId val="1772765680"/>
      </c:lineChart>
      <c:catAx>
        <c:axId val="201303315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65680"/>
        <c:crosses val="autoZero"/>
        <c:auto val="1"/>
        <c:lblAlgn val="ctr"/>
        <c:lblOffset val="100"/>
        <c:noMultiLvlLbl val="0"/>
      </c:catAx>
      <c:valAx>
        <c:axId val="17727656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(2)'!$AM$16:$AM$46</c:f>
              <c:numCache>
                <c:formatCode>General</c:formatCode>
                <c:ptCount val="31"/>
                <c:pt idx="0">
                  <c:v>0.557</c:v>
                </c:pt>
                <c:pt idx="1">
                  <c:v>0.137</c:v>
                </c:pt>
                <c:pt idx="2">
                  <c:v>0.133</c:v>
                </c:pt>
                <c:pt idx="3">
                  <c:v>0.357</c:v>
                </c:pt>
                <c:pt idx="4">
                  <c:v>0.366</c:v>
                </c:pt>
                <c:pt idx="5">
                  <c:v>0.189</c:v>
                </c:pt>
                <c:pt idx="6">
                  <c:v>0.205</c:v>
                </c:pt>
                <c:pt idx="7">
                  <c:v>0.042</c:v>
                </c:pt>
                <c:pt idx="8">
                  <c:v>-0.111</c:v>
                </c:pt>
                <c:pt idx="9">
                  <c:v>-0.248</c:v>
                </c:pt>
                <c:pt idx="10">
                  <c:v>-0.561</c:v>
                </c:pt>
                <c:pt idx="11">
                  <c:v>-0.713</c:v>
                </c:pt>
                <c:pt idx="12">
                  <c:v>-0.616</c:v>
                </c:pt>
                <c:pt idx="13">
                  <c:v>-0.692</c:v>
                </c:pt>
                <c:pt idx="14">
                  <c:v>-0.655</c:v>
                </c:pt>
                <c:pt idx="15">
                  <c:v>-0.542</c:v>
                </c:pt>
                <c:pt idx="16">
                  <c:v>-0.6</c:v>
                </c:pt>
                <c:pt idx="17">
                  <c:v>-0.635</c:v>
                </c:pt>
                <c:pt idx="18">
                  <c:v>-0.434</c:v>
                </c:pt>
                <c:pt idx="19">
                  <c:v>-0.516</c:v>
                </c:pt>
                <c:pt idx="20">
                  <c:v>-0.648</c:v>
                </c:pt>
                <c:pt idx="21">
                  <c:v>-0.729</c:v>
                </c:pt>
                <c:pt idx="22">
                  <c:v>-1.021</c:v>
                </c:pt>
                <c:pt idx="23">
                  <c:v>-1.292</c:v>
                </c:pt>
                <c:pt idx="24">
                  <c:v>-1.655</c:v>
                </c:pt>
                <c:pt idx="25">
                  <c:v>-1.931</c:v>
                </c:pt>
                <c:pt idx="26">
                  <c:v>-1.976</c:v>
                </c:pt>
                <c:pt idx="27">
                  <c:v>-2.103</c:v>
                </c:pt>
                <c:pt idx="28">
                  <c:v>-2.133</c:v>
                </c:pt>
                <c:pt idx="29">
                  <c:v>-2.115</c:v>
                </c:pt>
                <c:pt idx="30">
                  <c:v>-2.083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(2)'!$AP$16:$AP$46</c:f>
              <c:numCache>
                <c:formatCode>General</c:formatCode>
                <c:ptCount val="31"/>
                <c:pt idx="0">
                  <c:v>0.105424646146183</c:v>
                </c:pt>
                <c:pt idx="1">
                  <c:v>0.166462311478595</c:v>
                </c:pt>
                <c:pt idx="2">
                  <c:v>0.225737246574088</c:v>
                </c:pt>
                <c:pt idx="3">
                  <c:v>0.268947083312028</c:v>
                </c:pt>
                <c:pt idx="4">
                  <c:v>0.283087706810738</c:v>
                </c:pt>
                <c:pt idx="5">
                  <c:v>0.253325152429828</c:v>
                </c:pt>
                <c:pt idx="6">
                  <c:v>0.169718090509522</c:v>
                </c:pt>
                <c:pt idx="7">
                  <c:v>0.0392953862480357</c:v>
                </c:pt>
                <c:pt idx="8">
                  <c:v>-0.116675316772969</c:v>
                </c:pt>
                <c:pt idx="9">
                  <c:v>-0.279174260607585</c:v>
                </c:pt>
                <c:pt idx="10">
                  <c:v>-0.436364035845615</c:v>
                </c:pt>
                <c:pt idx="11">
                  <c:v>-0.572770482346393</c:v>
                </c:pt>
                <c:pt idx="12">
                  <c:v>-0.662387654802716</c:v>
                </c:pt>
                <c:pt idx="13">
                  <c:v>-0.684255700259754</c:v>
                </c:pt>
                <c:pt idx="14">
                  <c:v>-0.646072237697947</c:v>
                </c:pt>
                <c:pt idx="15">
                  <c:v>-0.578750405370047</c:v>
                </c:pt>
                <c:pt idx="16">
                  <c:v>-0.512217877913043</c:v>
                </c:pt>
                <c:pt idx="17">
                  <c:v>-0.466408260074958</c:v>
                </c:pt>
                <c:pt idx="18">
                  <c:v>-0.45654052211979</c:v>
                </c:pt>
                <c:pt idx="19">
                  <c:v>-0.496177076174283</c:v>
                </c:pt>
                <c:pt idx="20">
                  <c:v>-0.594215496343076</c:v>
                </c:pt>
                <c:pt idx="21">
                  <c:v>-0.756104767396504</c:v>
                </c:pt>
                <c:pt idx="22">
                  <c:v>-0.988312226172981</c:v>
                </c:pt>
                <c:pt idx="23">
                  <c:v>-1.289143074119673</c:v>
                </c:pt>
                <c:pt idx="24">
                  <c:v>-1.62086492269529</c:v>
                </c:pt>
                <c:pt idx="25">
                  <c:v>-1.898249238059225</c:v>
                </c:pt>
                <c:pt idx="26">
                  <c:v>-2.051230141828022</c:v>
                </c:pt>
                <c:pt idx="27">
                  <c:v>-2.098184452710864</c:v>
                </c:pt>
                <c:pt idx="28">
                  <c:v>-2.108414999458306</c:v>
                </c:pt>
                <c:pt idx="29">
                  <c:v>-2.118798015593363</c:v>
                </c:pt>
                <c:pt idx="30">
                  <c:v>-2.07324985537311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373936"/>
        <c:axId val="1956064512"/>
      </c:lineChart>
      <c:catAx>
        <c:axId val="195637393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64512"/>
        <c:crosses val="autoZero"/>
        <c:auto val="1"/>
        <c:lblAlgn val="ctr"/>
        <c:lblOffset val="100"/>
        <c:noMultiLvlLbl val="0"/>
      </c:catAx>
      <c:valAx>
        <c:axId val="195606451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3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(2)'!$L$16:$L$36</c:f>
              <c:numCache>
                <c:formatCode>General</c:formatCode>
                <c:ptCount val="21"/>
                <c:pt idx="0">
                  <c:v>-0.672</c:v>
                </c:pt>
                <c:pt idx="1">
                  <c:v>-0.344</c:v>
                </c:pt>
                <c:pt idx="2">
                  <c:v>0.072</c:v>
                </c:pt>
                <c:pt idx="3">
                  <c:v>0.365</c:v>
                </c:pt>
                <c:pt idx="4">
                  <c:v>1.0</c:v>
                </c:pt>
                <c:pt idx="5">
                  <c:v>0.948</c:v>
                </c:pt>
                <c:pt idx="6">
                  <c:v>0.83</c:v>
                </c:pt>
                <c:pt idx="7">
                  <c:v>0.63</c:v>
                </c:pt>
                <c:pt idx="8">
                  <c:v>0.358</c:v>
                </c:pt>
                <c:pt idx="9">
                  <c:v>0.036</c:v>
                </c:pt>
                <c:pt idx="10">
                  <c:v>-0.277</c:v>
                </c:pt>
                <c:pt idx="11">
                  <c:v>-0.483</c:v>
                </c:pt>
                <c:pt idx="12">
                  <c:v>-0.891</c:v>
                </c:pt>
                <c:pt idx="13">
                  <c:v>-1.437</c:v>
                </c:pt>
                <c:pt idx="14">
                  <c:v>-1.631</c:v>
                </c:pt>
                <c:pt idx="15">
                  <c:v>-1.401</c:v>
                </c:pt>
                <c:pt idx="16">
                  <c:v>-1.117</c:v>
                </c:pt>
                <c:pt idx="17">
                  <c:v>-0.664</c:v>
                </c:pt>
                <c:pt idx="18">
                  <c:v>-0.365</c:v>
                </c:pt>
                <c:pt idx="19">
                  <c:v>0.041</c:v>
                </c:pt>
                <c:pt idx="20">
                  <c:v>0.643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(2)'!$O$16:$O$36</c:f>
              <c:numCache>
                <c:formatCode>General</c:formatCode>
                <c:ptCount val="21"/>
                <c:pt idx="0">
                  <c:v>-0.512235294477726</c:v>
                </c:pt>
                <c:pt idx="1">
                  <c:v>-0.125902644390935</c:v>
                </c:pt>
                <c:pt idx="2">
                  <c:v>0.27548878483028</c:v>
                </c:pt>
                <c:pt idx="3">
                  <c:v>0.636159423220861</c:v>
                </c:pt>
                <c:pt idx="4">
                  <c:v>0.907750563456823</c:v>
                </c:pt>
                <c:pt idx="5">
                  <c:v>1.055480111248569</c:v>
                </c:pt>
                <c:pt idx="6">
                  <c:v>1.062133246222216</c:v>
                </c:pt>
                <c:pt idx="7">
                  <c:v>0.929522785789015</c:v>
                </c:pt>
                <c:pt idx="8">
                  <c:v>0.6774109539304</c:v>
                </c:pt>
                <c:pt idx="9">
                  <c:v>0.340207261097346</c:v>
                </c:pt>
                <c:pt idx="10">
                  <c:v>-0.0379903449739124</c:v>
                </c:pt>
                <c:pt idx="11">
                  <c:v>-0.409285369048551</c:v>
                </c:pt>
                <c:pt idx="12">
                  <c:v>-0.728022500409598</c:v>
                </c:pt>
                <c:pt idx="13">
                  <c:v>-0.956239173030844</c:v>
                </c:pt>
                <c:pt idx="14">
                  <c:v>-1.06791739907171</c:v>
                </c:pt>
                <c:pt idx="15">
                  <c:v>-1.051610803493861</c:v>
                </c:pt>
                <c:pt idx="16">
                  <c:v>-0.911240890572541</c:v>
                </c:pt>
                <c:pt idx="17">
                  <c:v>-0.665080349966304</c:v>
                </c:pt>
                <c:pt idx="18">
                  <c:v>-0.343144323325034</c:v>
                </c:pt>
                <c:pt idx="19">
                  <c:v>0.0166273041593365</c:v>
                </c:pt>
                <c:pt idx="20">
                  <c:v>0.372906074634031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764112"/>
        <c:axId val="1985292496"/>
      </c:lineChart>
      <c:catAx>
        <c:axId val="20077641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92496"/>
        <c:crosses val="autoZero"/>
        <c:auto val="1"/>
        <c:lblAlgn val="ctr"/>
        <c:lblOffset val="100"/>
        <c:noMultiLvlLbl val="0"/>
      </c:catAx>
      <c:valAx>
        <c:axId val="198529249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6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point'!$R$16:$R$36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(2)'!$U$16:$U$36</c:f>
              <c:numCache>
                <c:formatCode>General</c:formatCode>
                <c:ptCount val="21"/>
                <c:pt idx="0">
                  <c:v>1.161</c:v>
                </c:pt>
                <c:pt idx="1">
                  <c:v>1.16</c:v>
                </c:pt>
                <c:pt idx="2">
                  <c:v>1.295</c:v>
                </c:pt>
                <c:pt idx="3">
                  <c:v>1.276</c:v>
                </c:pt>
                <c:pt idx="4">
                  <c:v>1.137</c:v>
                </c:pt>
                <c:pt idx="5">
                  <c:v>1.347</c:v>
                </c:pt>
                <c:pt idx="6">
                  <c:v>1.387</c:v>
                </c:pt>
                <c:pt idx="7">
                  <c:v>1.606</c:v>
                </c:pt>
                <c:pt idx="8">
                  <c:v>1.889</c:v>
                </c:pt>
                <c:pt idx="9">
                  <c:v>2.087</c:v>
                </c:pt>
                <c:pt idx="10">
                  <c:v>2.223</c:v>
                </c:pt>
                <c:pt idx="11">
                  <c:v>2.638</c:v>
                </c:pt>
                <c:pt idx="12">
                  <c:v>2.547</c:v>
                </c:pt>
                <c:pt idx="13">
                  <c:v>2.438</c:v>
                </c:pt>
                <c:pt idx="14">
                  <c:v>2.164</c:v>
                </c:pt>
                <c:pt idx="15">
                  <c:v>1.916</c:v>
                </c:pt>
                <c:pt idx="16">
                  <c:v>1.484</c:v>
                </c:pt>
                <c:pt idx="17">
                  <c:v>1.134</c:v>
                </c:pt>
                <c:pt idx="18">
                  <c:v>0.493</c:v>
                </c:pt>
                <c:pt idx="19">
                  <c:v>-0.21</c:v>
                </c:pt>
                <c:pt idx="20">
                  <c:v>-0.43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point'!$R$16:$R$36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(2)'!$X$16:$X$36</c:f>
              <c:numCache>
                <c:formatCode>General</c:formatCode>
                <c:ptCount val="21"/>
                <c:pt idx="0">
                  <c:v>1.653187481321867</c:v>
                </c:pt>
                <c:pt idx="1">
                  <c:v>1.434848199136524</c:v>
                </c:pt>
                <c:pt idx="2">
                  <c:v>1.287606903989096</c:v>
                </c:pt>
                <c:pt idx="3">
                  <c:v>1.214123216072142</c:v>
                </c:pt>
                <c:pt idx="4">
                  <c:v>1.211326274613726</c:v>
                </c:pt>
                <c:pt idx="5">
                  <c:v>1.279543618513626</c:v>
                </c:pt>
                <c:pt idx="6">
                  <c:v>1.420839666155355</c:v>
                </c:pt>
                <c:pt idx="7">
                  <c:v>1.628874727325287</c:v>
                </c:pt>
                <c:pt idx="8">
                  <c:v>1.882546102875331</c:v>
                </c:pt>
                <c:pt idx="9">
                  <c:v>2.147769019073834</c:v>
                </c:pt>
                <c:pt idx="10">
                  <c:v>2.382681659769277</c:v>
                </c:pt>
                <c:pt idx="11">
                  <c:v>2.540890646672028</c:v>
                </c:pt>
                <c:pt idx="12">
                  <c:v>2.572676802288091</c:v>
                </c:pt>
                <c:pt idx="13">
                  <c:v>2.441635306931087</c:v>
                </c:pt>
                <c:pt idx="14">
                  <c:v>2.193844378886091</c:v>
                </c:pt>
                <c:pt idx="15">
                  <c:v>1.934854205824918</c:v>
                </c:pt>
                <c:pt idx="16">
                  <c:v>1.484979725182888</c:v>
                </c:pt>
                <c:pt idx="17">
                  <c:v>1.12040322390762</c:v>
                </c:pt>
                <c:pt idx="18">
                  <c:v>0.508471444049914</c:v>
                </c:pt>
                <c:pt idx="19">
                  <c:v>-0.151363247317078</c:v>
                </c:pt>
                <c:pt idx="20">
                  <c:v>-0.445785908941772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8332528"/>
        <c:axId val="-2068340512"/>
      </c:lineChart>
      <c:catAx>
        <c:axId val="-20683325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340512"/>
        <c:crosses val="autoZero"/>
        <c:auto val="1"/>
        <c:lblAlgn val="ctr"/>
        <c:lblOffset val="100"/>
        <c:noMultiLvlLbl val="0"/>
      </c:catAx>
      <c:valAx>
        <c:axId val="-206834051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3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(2)'!$AD$16:$AD$36</c:f>
              <c:numCache>
                <c:formatCode>General</c:formatCode>
                <c:ptCount val="21"/>
                <c:pt idx="0">
                  <c:v>0.063</c:v>
                </c:pt>
                <c:pt idx="1">
                  <c:v>0.516</c:v>
                </c:pt>
                <c:pt idx="2">
                  <c:v>1.123</c:v>
                </c:pt>
                <c:pt idx="3">
                  <c:v>1.906</c:v>
                </c:pt>
                <c:pt idx="4">
                  <c:v>1.924</c:v>
                </c:pt>
                <c:pt idx="5">
                  <c:v>1.882</c:v>
                </c:pt>
                <c:pt idx="6">
                  <c:v>1.554</c:v>
                </c:pt>
                <c:pt idx="7">
                  <c:v>0.997</c:v>
                </c:pt>
                <c:pt idx="8">
                  <c:v>0.832</c:v>
                </c:pt>
                <c:pt idx="9">
                  <c:v>0.641</c:v>
                </c:pt>
                <c:pt idx="10">
                  <c:v>0.657</c:v>
                </c:pt>
                <c:pt idx="11">
                  <c:v>0.592</c:v>
                </c:pt>
                <c:pt idx="12">
                  <c:v>0.736</c:v>
                </c:pt>
                <c:pt idx="13">
                  <c:v>0.988</c:v>
                </c:pt>
                <c:pt idx="14">
                  <c:v>1.017</c:v>
                </c:pt>
                <c:pt idx="15">
                  <c:v>0.86</c:v>
                </c:pt>
                <c:pt idx="16">
                  <c:v>0.742</c:v>
                </c:pt>
                <c:pt idx="17">
                  <c:v>0.658</c:v>
                </c:pt>
                <c:pt idx="18">
                  <c:v>0.432</c:v>
                </c:pt>
                <c:pt idx="19">
                  <c:v>0.275</c:v>
                </c:pt>
                <c:pt idx="20">
                  <c:v>0.335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(2)'!$AG$16:$AG$36</c:f>
              <c:numCache>
                <c:formatCode>General</c:formatCode>
                <c:ptCount val="21"/>
                <c:pt idx="0">
                  <c:v>8.05868939442063E-5</c:v>
                </c:pt>
                <c:pt idx="1">
                  <c:v>3.15752589641744E-5</c:v>
                </c:pt>
                <c:pt idx="2">
                  <c:v>0.000745325129834161</c:v>
                </c:pt>
                <c:pt idx="3">
                  <c:v>0.00182425689555896</c:v>
                </c:pt>
                <c:pt idx="4">
                  <c:v>0.00276209274394863</c:v>
                </c:pt>
                <c:pt idx="5">
                  <c:v>0.00316783575171811</c:v>
                </c:pt>
                <c:pt idx="6">
                  <c:v>0.00291675379222443</c:v>
                </c:pt>
                <c:pt idx="7">
                  <c:v>0.00217202295358725</c:v>
                </c:pt>
                <c:pt idx="8">
                  <c:v>0.00128214313120914</c:v>
                </c:pt>
                <c:pt idx="9">
                  <c:v>0.000612012948435161</c:v>
                </c:pt>
                <c:pt idx="10">
                  <c:v>0.00038758105989287</c:v>
                </c:pt>
                <c:pt idx="11">
                  <c:v>0.000618921829367312</c:v>
                </c:pt>
                <c:pt idx="12">
                  <c:v>0.00112501959716205</c:v>
                </c:pt>
                <c:pt idx="13">
                  <c:v>0.00163665013367051</c:v>
                </c:pt>
                <c:pt idx="14">
                  <c:v>0.00192276190136989</c:v>
                </c:pt>
                <c:pt idx="15">
                  <c:v>0.00188252829181652</c:v>
                </c:pt>
                <c:pt idx="16">
                  <c:v>0.00156791188341375</c:v>
                </c:pt>
                <c:pt idx="17">
                  <c:v>0.00113691626848859</c:v>
                </c:pt>
                <c:pt idx="18">
                  <c:v>0.00076830960830152</c:v>
                </c:pt>
                <c:pt idx="19">
                  <c:v>0.000581301053167138</c:v>
                </c:pt>
                <c:pt idx="20">
                  <c:v>0.000594997564516246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931712"/>
        <c:axId val="1555937632"/>
      </c:lineChart>
      <c:catAx>
        <c:axId val="15559317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37632"/>
        <c:crosses val="autoZero"/>
        <c:auto val="1"/>
        <c:lblAlgn val="ctr"/>
        <c:lblOffset val="100"/>
        <c:noMultiLvlLbl val="0"/>
      </c:catAx>
      <c:valAx>
        <c:axId val="15559376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3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(2)'!$AM$16:$AM$36</c:f>
              <c:numCache>
                <c:formatCode>General</c:formatCode>
                <c:ptCount val="21"/>
                <c:pt idx="0">
                  <c:v>0.557</c:v>
                </c:pt>
                <c:pt idx="1">
                  <c:v>0.137</c:v>
                </c:pt>
                <c:pt idx="2">
                  <c:v>0.133</c:v>
                </c:pt>
                <c:pt idx="3">
                  <c:v>0.357</c:v>
                </c:pt>
                <c:pt idx="4">
                  <c:v>0.366</c:v>
                </c:pt>
                <c:pt idx="5">
                  <c:v>0.189</c:v>
                </c:pt>
                <c:pt idx="6">
                  <c:v>0.205</c:v>
                </c:pt>
                <c:pt idx="7">
                  <c:v>0.042</c:v>
                </c:pt>
                <c:pt idx="8">
                  <c:v>-0.111</c:v>
                </c:pt>
                <c:pt idx="9">
                  <c:v>-0.248</c:v>
                </c:pt>
                <c:pt idx="10">
                  <c:v>-0.561</c:v>
                </c:pt>
                <c:pt idx="11">
                  <c:v>-0.713</c:v>
                </c:pt>
                <c:pt idx="12">
                  <c:v>-0.616</c:v>
                </c:pt>
                <c:pt idx="13">
                  <c:v>-0.692</c:v>
                </c:pt>
                <c:pt idx="14">
                  <c:v>-0.655</c:v>
                </c:pt>
                <c:pt idx="15">
                  <c:v>-0.542</c:v>
                </c:pt>
                <c:pt idx="16">
                  <c:v>-0.6</c:v>
                </c:pt>
                <c:pt idx="17">
                  <c:v>-0.635</c:v>
                </c:pt>
                <c:pt idx="18">
                  <c:v>-0.434</c:v>
                </c:pt>
                <c:pt idx="19">
                  <c:v>-0.516</c:v>
                </c:pt>
                <c:pt idx="20">
                  <c:v>-0.648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(2)'!$AP$16:$AP$36</c:f>
              <c:numCache>
                <c:formatCode>General</c:formatCode>
                <c:ptCount val="21"/>
                <c:pt idx="0">
                  <c:v>-0.175275228975179</c:v>
                </c:pt>
                <c:pt idx="1">
                  <c:v>0.157043622848645</c:v>
                </c:pt>
                <c:pt idx="2">
                  <c:v>0.140522249597501</c:v>
                </c:pt>
                <c:pt idx="3">
                  <c:v>0.351017424717989</c:v>
                </c:pt>
                <c:pt idx="4">
                  <c:v>0.428884246812791</c:v>
                </c:pt>
                <c:pt idx="5">
                  <c:v>0.238098683386366</c:v>
                </c:pt>
                <c:pt idx="6">
                  <c:v>0.252521909980881</c:v>
                </c:pt>
                <c:pt idx="7">
                  <c:v>0.058941960677794</c:v>
                </c:pt>
                <c:pt idx="8">
                  <c:v>-0.245689508003839</c:v>
                </c:pt>
                <c:pt idx="9">
                  <c:v>-0.334691129202937</c:v>
                </c:pt>
                <c:pt idx="10">
                  <c:v>-0.562524617856259</c:v>
                </c:pt>
                <c:pt idx="11">
                  <c:v>-0.703595499363675</c:v>
                </c:pt>
                <c:pt idx="12">
                  <c:v>-0.646330822024086</c:v>
                </c:pt>
                <c:pt idx="13">
                  <c:v>-0.700727773066731</c:v>
                </c:pt>
                <c:pt idx="14">
                  <c:v>-0.66279228152755</c:v>
                </c:pt>
                <c:pt idx="15">
                  <c:v>-0.58402236475421</c:v>
                </c:pt>
                <c:pt idx="16">
                  <c:v>-0.634919084401715</c:v>
                </c:pt>
                <c:pt idx="17">
                  <c:v>-0.617012636972372</c:v>
                </c:pt>
                <c:pt idx="18">
                  <c:v>-0.585037049125142</c:v>
                </c:pt>
                <c:pt idx="19">
                  <c:v>-0.503982909868815</c:v>
                </c:pt>
                <c:pt idx="20">
                  <c:v>-0.656730810099687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986064"/>
        <c:axId val="1509604528"/>
      </c:lineChart>
      <c:catAx>
        <c:axId val="200698606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04528"/>
        <c:crosses val="autoZero"/>
        <c:auto val="1"/>
        <c:lblAlgn val="ctr"/>
        <c:lblOffset val="100"/>
        <c:noMultiLvlLbl val="0"/>
      </c:catAx>
      <c:valAx>
        <c:axId val="150960452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(2)'!$AV$16:$AV$36</c:f>
              <c:numCache>
                <c:formatCode>General</c:formatCode>
                <c:ptCount val="2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  <c:pt idx="11">
                  <c:v>-0.555</c:v>
                </c:pt>
                <c:pt idx="12">
                  <c:v>-0.697</c:v>
                </c:pt>
                <c:pt idx="13">
                  <c:v>-0.761</c:v>
                </c:pt>
                <c:pt idx="14">
                  <c:v>-0.773</c:v>
                </c:pt>
                <c:pt idx="15">
                  <c:v>-0.692</c:v>
                </c:pt>
                <c:pt idx="16">
                  <c:v>-0.587</c:v>
                </c:pt>
                <c:pt idx="17">
                  <c:v>-0.591</c:v>
                </c:pt>
                <c:pt idx="18">
                  <c:v>-0.445</c:v>
                </c:pt>
                <c:pt idx="19">
                  <c:v>-0.346</c:v>
                </c:pt>
                <c:pt idx="20">
                  <c:v>-0.283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(2)'!$AY$16:$AY$36</c:f>
              <c:numCache>
                <c:formatCode>General</c:formatCode>
                <c:ptCount val="21"/>
                <c:pt idx="0">
                  <c:v>-0.00810492257845526</c:v>
                </c:pt>
                <c:pt idx="1">
                  <c:v>-0.110001075256877</c:v>
                </c:pt>
                <c:pt idx="2">
                  <c:v>-0.020266329839725</c:v>
                </c:pt>
                <c:pt idx="3">
                  <c:v>-0.115313423911861</c:v>
                </c:pt>
                <c:pt idx="4">
                  <c:v>0.155645686740038</c:v>
                </c:pt>
                <c:pt idx="5">
                  <c:v>0.268029282539304</c:v>
                </c:pt>
                <c:pt idx="6">
                  <c:v>0.148437111223706</c:v>
                </c:pt>
                <c:pt idx="7">
                  <c:v>-0.124264604095114</c:v>
                </c:pt>
                <c:pt idx="8">
                  <c:v>-0.36070544301994</c:v>
                </c:pt>
                <c:pt idx="9">
                  <c:v>-0.489987055251686</c:v>
                </c:pt>
                <c:pt idx="10">
                  <c:v>-0.558504388219371</c:v>
                </c:pt>
                <c:pt idx="11">
                  <c:v>-0.626260119459651</c:v>
                </c:pt>
                <c:pt idx="12">
                  <c:v>-0.705225117416402</c:v>
                </c:pt>
                <c:pt idx="13">
                  <c:v>-0.763837213021688</c:v>
                </c:pt>
                <c:pt idx="14">
                  <c:v>-0.774833612721374</c:v>
                </c:pt>
                <c:pt idx="15">
                  <c:v>-0.737415179508974</c:v>
                </c:pt>
                <c:pt idx="16">
                  <c:v>-0.66372305147892</c:v>
                </c:pt>
                <c:pt idx="17">
                  <c:v>-0.563883791632963</c:v>
                </c:pt>
                <c:pt idx="18">
                  <c:v>-0.443062673722274</c:v>
                </c:pt>
                <c:pt idx="19">
                  <c:v>-0.305183818912512</c:v>
                </c:pt>
                <c:pt idx="20">
                  <c:v>-0.155495456898446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28016"/>
        <c:axId val="1527536496"/>
      </c:lineChart>
      <c:catAx>
        <c:axId val="15275280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36496"/>
        <c:crosses val="autoZero"/>
        <c:auto val="1"/>
        <c:lblAlgn val="ctr"/>
        <c:lblOffset val="100"/>
        <c:noMultiLvlLbl val="0"/>
      </c:catAx>
      <c:valAx>
        <c:axId val="152753649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(2)'!$M$16:$M$26</c:f>
              <c:numCache>
                <c:formatCode>General</c:formatCode>
                <c:ptCount val="11"/>
                <c:pt idx="0">
                  <c:v>-0.672</c:v>
                </c:pt>
                <c:pt idx="1">
                  <c:v>-0.344</c:v>
                </c:pt>
                <c:pt idx="2">
                  <c:v>0.072</c:v>
                </c:pt>
                <c:pt idx="3">
                  <c:v>0.365</c:v>
                </c:pt>
                <c:pt idx="4">
                  <c:v>1.0</c:v>
                </c:pt>
                <c:pt idx="5">
                  <c:v>0.948</c:v>
                </c:pt>
                <c:pt idx="6">
                  <c:v>0.83</c:v>
                </c:pt>
                <c:pt idx="7">
                  <c:v>0.63</c:v>
                </c:pt>
                <c:pt idx="8">
                  <c:v>0.358</c:v>
                </c:pt>
                <c:pt idx="9">
                  <c:v>0.036</c:v>
                </c:pt>
                <c:pt idx="10">
                  <c:v>-0.277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(2)'!$P$16:$P$26</c:f>
              <c:numCache>
                <c:formatCode>General</c:formatCode>
                <c:ptCount val="11"/>
                <c:pt idx="0">
                  <c:v>925.1958332974736</c:v>
                </c:pt>
                <c:pt idx="1">
                  <c:v>918.7621740676984</c:v>
                </c:pt>
                <c:pt idx="2">
                  <c:v>917.4999645174722</c:v>
                </c:pt>
                <c:pt idx="3">
                  <c:v>921.4610203607651</c:v>
                </c:pt>
                <c:pt idx="4">
                  <c:v>922.0417307696595</c:v>
                </c:pt>
                <c:pt idx="5">
                  <c:v>922.4481931715912</c:v>
                </c:pt>
                <c:pt idx="6">
                  <c:v>922.2095690330573</c:v>
                </c:pt>
                <c:pt idx="7">
                  <c:v>922.205706159813</c:v>
                </c:pt>
                <c:pt idx="8">
                  <c:v>922.0266503695794</c:v>
                </c:pt>
                <c:pt idx="9">
                  <c:v>921.8143112356893</c:v>
                </c:pt>
                <c:pt idx="10">
                  <c:v>922.2852962529987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484928"/>
        <c:axId val="1527473328"/>
      </c:lineChart>
      <c:catAx>
        <c:axId val="15274849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73328"/>
        <c:crosses val="autoZero"/>
        <c:auto val="1"/>
        <c:lblAlgn val="ctr"/>
        <c:lblOffset val="100"/>
        <c:noMultiLvlLbl val="0"/>
      </c:catAx>
      <c:valAx>
        <c:axId val="152747332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8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(2)'!$U$16:$U$26</c:f>
              <c:numCache>
                <c:formatCode>General</c:formatCode>
                <c:ptCount val="11"/>
                <c:pt idx="0">
                  <c:v>1.161</c:v>
                </c:pt>
                <c:pt idx="1">
                  <c:v>1.16</c:v>
                </c:pt>
                <c:pt idx="2">
                  <c:v>1.295</c:v>
                </c:pt>
                <c:pt idx="3">
                  <c:v>1.276</c:v>
                </c:pt>
                <c:pt idx="4">
                  <c:v>1.137</c:v>
                </c:pt>
                <c:pt idx="5">
                  <c:v>1.347</c:v>
                </c:pt>
                <c:pt idx="6">
                  <c:v>1.387</c:v>
                </c:pt>
                <c:pt idx="7">
                  <c:v>1.606</c:v>
                </c:pt>
                <c:pt idx="8">
                  <c:v>1.889</c:v>
                </c:pt>
                <c:pt idx="9">
                  <c:v>2.087</c:v>
                </c:pt>
                <c:pt idx="10">
                  <c:v>2.223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(2)'!$X$16:$X$26</c:f>
              <c:numCache>
                <c:formatCode>General</c:formatCode>
                <c:ptCount val="11"/>
                <c:pt idx="0">
                  <c:v>918.736403846138</c:v>
                </c:pt>
                <c:pt idx="1">
                  <c:v>918.780946295507</c:v>
                </c:pt>
                <c:pt idx="2">
                  <c:v>918.9239024367638</c:v>
                </c:pt>
                <c:pt idx="3">
                  <c:v>916.793920814066</c:v>
                </c:pt>
                <c:pt idx="4">
                  <c:v>917.7656334963307</c:v>
                </c:pt>
                <c:pt idx="5">
                  <c:v>916.8409227773264</c:v>
                </c:pt>
                <c:pt idx="6">
                  <c:v>917.0022412144552</c:v>
                </c:pt>
                <c:pt idx="7">
                  <c:v>917.1865539857989</c:v>
                </c:pt>
                <c:pt idx="8">
                  <c:v>917.6127271428707</c:v>
                </c:pt>
                <c:pt idx="9">
                  <c:v>916.2641334898944</c:v>
                </c:pt>
                <c:pt idx="10">
                  <c:v>918.7255554432415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(2)'!$W$16:$W$26</c:f>
              <c:numCache>
                <c:formatCode>0.00000</c:formatCode>
                <c:ptCount val="11"/>
                <c:pt idx="0">
                  <c:v>0.4771</c:v>
                </c:pt>
                <c:pt idx="1">
                  <c:v>0.496</c:v>
                </c:pt>
                <c:pt idx="2">
                  <c:v>0.4796</c:v>
                </c:pt>
                <c:pt idx="3">
                  <c:v>0.4745</c:v>
                </c:pt>
                <c:pt idx="4">
                  <c:v>0.4914</c:v>
                </c:pt>
                <c:pt idx="5">
                  <c:v>0.4525</c:v>
                </c:pt>
                <c:pt idx="6">
                  <c:v>0.4553</c:v>
                </c:pt>
                <c:pt idx="7">
                  <c:v>0.4504</c:v>
                </c:pt>
                <c:pt idx="8">
                  <c:v>0.4255</c:v>
                </c:pt>
                <c:pt idx="9">
                  <c:v>0.4191</c:v>
                </c:pt>
                <c:pt idx="10">
                  <c:v>0.4294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969584"/>
        <c:axId val="1554308272"/>
      </c:lineChart>
      <c:catAx>
        <c:axId val="177796958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308272"/>
        <c:crosses val="autoZero"/>
        <c:auto val="1"/>
        <c:lblAlgn val="ctr"/>
        <c:lblOffset val="100"/>
        <c:noMultiLvlLbl val="0"/>
      </c:catAx>
      <c:valAx>
        <c:axId val="15543082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(2)'!$AC$16:$AC$26</c:f>
              <c:numCache>
                <c:formatCode>General</c:formatCode>
                <c:ptCount val="11"/>
                <c:pt idx="0">
                  <c:v>0.063</c:v>
                </c:pt>
                <c:pt idx="1">
                  <c:v>0.516</c:v>
                </c:pt>
                <c:pt idx="2">
                  <c:v>1.123</c:v>
                </c:pt>
                <c:pt idx="3">
                  <c:v>1.906</c:v>
                </c:pt>
                <c:pt idx="4">
                  <c:v>1.924</c:v>
                </c:pt>
                <c:pt idx="5">
                  <c:v>1.882</c:v>
                </c:pt>
                <c:pt idx="6">
                  <c:v>1.554</c:v>
                </c:pt>
                <c:pt idx="7">
                  <c:v>0.997</c:v>
                </c:pt>
                <c:pt idx="8">
                  <c:v>0.832</c:v>
                </c:pt>
                <c:pt idx="9">
                  <c:v>0.641</c:v>
                </c:pt>
                <c:pt idx="10">
                  <c:v>0.657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(2)'!$AF$16:$AF$26</c:f>
              <c:numCache>
                <c:formatCode>General</c:formatCode>
                <c:ptCount val="11"/>
                <c:pt idx="0">
                  <c:v>917.3934203704516</c:v>
                </c:pt>
                <c:pt idx="1">
                  <c:v>918.4309485333484</c:v>
                </c:pt>
                <c:pt idx="2">
                  <c:v>923.2288449944921</c:v>
                </c:pt>
                <c:pt idx="3">
                  <c:v>923.6321008730795</c:v>
                </c:pt>
                <c:pt idx="4">
                  <c:v>924.6866671695176</c:v>
                </c:pt>
                <c:pt idx="5">
                  <c:v>924.7275167067716</c:v>
                </c:pt>
                <c:pt idx="6">
                  <c:v>921.8231108074233</c:v>
                </c:pt>
                <c:pt idx="7">
                  <c:v>921.550520676294</c:v>
                </c:pt>
                <c:pt idx="8">
                  <c:v>920.6289281474171</c:v>
                </c:pt>
                <c:pt idx="9">
                  <c:v>921.2216911892875</c:v>
                </c:pt>
                <c:pt idx="10">
                  <c:v>920.0281159394764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(2)'!$AE$16:$AE$26</c:f>
              <c:numCache>
                <c:formatCode>0.00000</c:formatCode>
                <c:ptCount val="11"/>
                <c:pt idx="0">
                  <c:v>0.7374</c:v>
                </c:pt>
                <c:pt idx="1">
                  <c:v>0.7425</c:v>
                </c:pt>
                <c:pt idx="2">
                  <c:v>0.7425</c:v>
                </c:pt>
                <c:pt idx="3">
                  <c:v>0.3792</c:v>
                </c:pt>
                <c:pt idx="4">
                  <c:v>0.3646</c:v>
                </c:pt>
                <c:pt idx="5">
                  <c:v>0.3163</c:v>
                </c:pt>
                <c:pt idx="6">
                  <c:v>0.3115</c:v>
                </c:pt>
                <c:pt idx="7">
                  <c:v>0.3</c:v>
                </c:pt>
                <c:pt idx="8">
                  <c:v>0.3</c:v>
                </c:pt>
                <c:pt idx="9">
                  <c:v>0.301</c:v>
                </c:pt>
                <c:pt idx="10">
                  <c:v>0.2806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372624"/>
        <c:axId val="-2100849360"/>
      </c:lineChart>
      <c:catAx>
        <c:axId val="21143726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849360"/>
        <c:crosses val="autoZero"/>
        <c:auto val="1"/>
        <c:lblAlgn val="ctr"/>
        <c:lblOffset val="100"/>
        <c:noMultiLvlLbl val="0"/>
      </c:catAx>
      <c:valAx>
        <c:axId val="-210084936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3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(2)'!$AK$16:$AK$26</c:f>
              <c:numCache>
                <c:formatCode>General</c:formatCode>
                <c:ptCount val="11"/>
                <c:pt idx="0">
                  <c:v>0.557</c:v>
                </c:pt>
                <c:pt idx="1">
                  <c:v>0.137</c:v>
                </c:pt>
                <c:pt idx="2">
                  <c:v>0.133</c:v>
                </c:pt>
                <c:pt idx="3">
                  <c:v>0.357</c:v>
                </c:pt>
                <c:pt idx="4">
                  <c:v>0.366</c:v>
                </c:pt>
                <c:pt idx="5">
                  <c:v>0.189</c:v>
                </c:pt>
                <c:pt idx="6">
                  <c:v>0.205</c:v>
                </c:pt>
                <c:pt idx="7">
                  <c:v>0.042</c:v>
                </c:pt>
                <c:pt idx="8">
                  <c:v>-0.111</c:v>
                </c:pt>
                <c:pt idx="9">
                  <c:v>-0.248</c:v>
                </c:pt>
                <c:pt idx="10">
                  <c:v>-0.561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(2)'!$AN$16:$AN$26</c:f>
              <c:numCache>
                <c:formatCode>General</c:formatCode>
                <c:ptCount val="11"/>
                <c:pt idx="0">
                  <c:v>0.209286533734618</c:v>
                </c:pt>
                <c:pt idx="1">
                  <c:v>0.148609585009982</c:v>
                </c:pt>
                <c:pt idx="2">
                  <c:v>0.146539268661022</c:v>
                </c:pt>
                <c:pt idx="3">
                  <c:v>0.346296354313664</c:v>
                </c:pt>
                <c:pt idx="4">
                  <c:v>0.372466263167298</c:v>
                </c:pt>
                <c:pt idx="5">
                  <c:v>0.17222034227737</c:v>
                </c:pt>
                <c:pt idx="6">
                  <c:v>0.205073728425794</c:v>
                </c:pt>
                <c:pt idx="7">
                  <c:v>0.0383821165308674</c:v>
                </c:pt>
                <c:pt idx="8">
                  <c:v>-0.122799847104603</c:v>
                </c:pt>
                <c:pt idx="9">
                  <c:v>-0.225277278243147</c:v>
                </c:pt>
                <c:pt idx="10">
                  <c:v>-0.569068567570956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(2)'!$AM$16:$AM$26</c:f>
              <c:numCache>
                <c:formatCode>0.00000</c:formatCode>
                <c:ptCount val="11"/>
                <c:pt idx="0">
                  <c:v>0.4981</c:v>
                </c:pt>
                <c:pt idx="1">
                  <c:v>0.469</c:v>
                </c:pt>
                <c:pt idx="2">
                  <c:v>0.4774</c:v>
                </c:pt>
                <c:pt idx="3">
                  <c:v>0.4377</c:v>
                </c:pt>
                <c:pt idx="4">
                  <c:v>0.401</c:v>
                </c:pt>
                <c:pt idx="5">
                  <c:v>0.4018</c:v>
                </c:pt>
                <c:pt idx="6">
                  <c:v>0.379</c:v>
                </c:pt>
                <c:pt idx="7">
                  <c:v>0.379</c:v>
                </c:pt>
                <c:pt idx="8">
                  <c:v>0.3782</c:v>
                </c:pt>
                <c:pt idx="9">
                  <c:v>0.3886</c:v>
                </c:pt>
                <c:pt idx="10">
                  <c:v>0.4081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843424"/>
        <c:axId val="1555849408"/>
      </c:lineChart>
      <c:catAx>
        <c:axId val="15558434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49408"/>
        <c:crosses val="autoZero"/>
        <c:auto val="1"/>
        <c:lblAlgn val="ctr"/>
        <c:lblOffset val="100"/>
        <c:noMultiLvlLbl val="0"/>
      </c:catAx>
      <c:valAx>
        <c:axId val="15558494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(2)'!$AT$16:$AT$26</c:f>
              <c:numCache>
                <c:formatCode>General</c:formatCode>
                <c:ptCount val="1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(2)'!$AW$16:$AW$26</c:f>
              <c:numCache>
                <c:formatCode>General</c:formatCode>
                <c:ptCount val="11"/>
                <c:pt idx="0">
                  <c:v>-0.0177076294977132</c:v>
                </c:pt>
                <c:pt idx="1">
                  <c:v>-0.110624318349712</c:v>
                </c:pt>
                <c:pt idx="2">
                  <c:v>-0.159459575629364</c:v>
                </c:pt>
                <c:pt idx="3">
                  <c:v>-0.295189812409551</c:v>
                </c:pt>
                <c:pt idx="4">
                  <c:v>0.129680401052282</c:v>
                </c:pt>
                <c:pt idx="5">
                  <c:v>0.218428524038931</c:v>
                </c:pt>
                <c:pt idx="6">
                  <c:v>0.0977615496125905</c:v>
                </c:pt>
                <c:pt idx="7">
                  <c:v>-0.130823733515672</c:v>
                </c:pt>
                <c:pt idx="8">
                  <c:v>-0.293117908525002</c:v>
                </c:pt>
                <c:pt idx="9">
                  <c:v>-0.482657480560083</c:v>
                </c:pt>
                <c:pt idx="10">
                  <c:v>-0.561962018697813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(2)'!$AV$16:$AV$26</c:f>
              <c:numCache>
                <c:formatCode>0.00000</c:formatCode>
                <c:ptCount val="11"/>
                <c:pt idx="0">
                  <c:v>0.5746</c:v>
                </c:pt>
                <c:pt idx="1">
                  <c:v>0.4665</c:v>
                </c:pt>
                <c:pt idx="2">
                  <c:v>0.4567</c:v>
                </c:pt>
                <c:pt idx="3">
                  <c:v>0.4725</c:v>
                </c:pt>
                <c:pt idx="4">
                  <c:v>0.3503</c:v>
                </c:pt>
                <c:pt idx="5">
                  <c:v>0.2139</c:v>
                </c:pt>
                <c:pt idx="6">
                  <c:v>0.21</c:v>
                </c:pt>
                <c:pt idx="7">
                  <c:v>0.2185</c:v>
                </c:pt>
                <c:pt idx="8">
                  <c:v>0.2185</c:v>
                </c:pt>
                <c:pt idx="9">
                  <c:v>0.2183</c:v>
                </c:pt>
                <c:pt idx="10">
                  <c:v>0.2178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932640"/>
        <c:axId val="1819672640"/>
      </c:lineChart>
      <c:catAx>
        <c:axId val="181393264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72640"/>
        <c:crosses val="autoZero"/>
        <c:auto val="1"/>
        <c:lblAlgn val="ctr"/>
        <c:lblOffset val="100"/>
        <c:noMultiLvlLbl val="0"/>
      </c:catAx>
      <c:valAx>
        <c:axId val="181967264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9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(2)'!$AV$16:$AV$46</c:f>
              <c:numCache>
                <c:formatCode>General</c:formatCode>
                <c:ptCount val="3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  <c:pt idx="11">
                  <c:v>-0.555</c:v>
                </c:pt>
                <c:pt idx="12">
                  <c:v>-0.697</c:v>
                </c:pt>
                <c:pt idx="13">
                  <c:v>-0.761</c:v>
                </c:pt>
                <c:pt idx="14">
                  <c:v>-0.773</c:v>
                </c:pt>
                <c:pt idx="15">
                  <c:v>-0.692</c:v>
                </c:pt>
                <c:pt idx="16">
                  <c:v>-0.587</c:v>
                </c:pt>
                <c:pt idx="17">
                  <c:v>-0.591</c:v>
                </c:pt>
                <c:pt idx="18">
                  <c:v>-0.445</c:v>
                </c:pt>
                <c:pt idx="19">
                  <c:v>-0.346</c:v>
                </c:pt>
                <c:pt idx="20">
                  <c:v>-0.283</c:v>
                </c:pt>
                <c:pt idx="21">
                  <c:v>-0.004</c:v>
                </c:pt>
                <c:pt idx="22">
                  <c:v>0.353</c:v>
                </c:pt>
                <c:pt idx="23">
                  <c:v>0.674</c:v>
                </c:pt>
                <c:pt idx="24">
                  <c:v>0.912</c:v>
                </c:pt>
                <c:pt idx="25">
                  <c:v>1.261</c:v>
                </c:pt>
                <c:pt idx="26">
                  <c:v>1.492</c:v>
                </c:pt>
                <c:pt idx="27">
                  <c:v>1.652</c:v>
                </c:pt>
                <c:pt idx="28">
                  <c:v>1.748</c:v>
                </c:pt>
                <c:pt idx="29">
                  <c:v>1.792</c:v>
                </c:pt>
                <c:pt idx="30">
                  <c:v>1.947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(2)'!$AY$16:$AY$46</c:f>
              <c:numCache>
                <c:formatCode>General</c:formatCode>
                <c:ptCount val="31"/>
                <c:pt idx="0">
                  <c:v>0.0808957760718726</c:v>
                </c:pt>
                <c:pt idx="1">
                  <c:v>-0.260073873829793</c:v>
                </c:pt>
                <c:pt idx="2">
                  <c:v>-0.361494134299793</c:v>
                </c:pt>
                <c:pt idx="3">
                  <c:v>-0.2412243972468</c:v>
                </c:pt>
                <c:pt idx="4">
                  <c:v>-0.0126868349836433</c:v>
                </c:pt>
                <c:pt idx="5">
                  <c:v>0.147325717826089</c:v>
                </c:pt>
                <c:pt idx="6">
                  <c:v>0.0760325218925135</c:v>
                </c:pt>
                <c:pt idx="7">
                  <c:v>-0.168868845373062</c:v>
                </c:pt>
                <c:pt idx="8">
                  <c:v>-0.3536637107199</c:v>
                </c:pt>
                <c:pt idx="9">
                  <c:v>-0.412620031067549</c:v>
                </c:pt>
                <c:pt idx="10">
                  <c:v>-0.473656162275287</c:v>
                </c:pt>
                <c:pt idx="11">
                  <c:v>-0.578176467739539</c:v>
                </c:pt>
                <c:pt idx="12">
                  <c:v>-0.687210429444206</c:v>
                </c:pt>
                <c:pt idx="13">
                  <c:v>-0.778015672036115</c:v>
                </c:pt>
                <c:pt idx="14">
                  <c:v>-0.793488643458394</c:v>
                </c:pt>
                <c:pt idx="15">
                  <c:v>-0.686690655230048</c:v>
                </c:pt>
                <c:pt idx="16">
                  <c:v>-0.539101944804498</c:v>
                </c:pt>
                <c:pt idx="17">
                  <c:v>-0.458353851097631</c:v>
                </c:pt>
                <c:pt idx="18">
                  <c:v>-0.438904461469027</c:v>
                </c:pt>
                <c:pt idx="19">
                  <c:v>-0.392259085061276</c:v>
                </c:pt>
                <c:pt idx="20">
                  <c:v>-0.239371464931832</c:v>
                </c:pt>
                <c:pt idx="21">
                  <c:v>0.0312767865664753</c:v>
                </c:pt>
                <c:pt idx="22">
                  <c:v>0.356610692213286</c:v>
                </c:pt>
                <c:pt idx="23">
                  <c:v>0.658610631595317</c:v>
                </c:pt>
                <c:pt idx="24">
                  <c:v>0.915817928172199</c:v>
                </c:pt>
                <c:pt idx="25">
                  <c:v>1.159872608548044</c:v>
                </c:pt>
                <c:pt idx="26">
                  <c:v>1.417406128291869</c:v>
                </c:pt>
                <c:pt idx="27">
                  <c:v>1.6521778786629</c:v>
                </c:pt>
                <c:pt idx="28">
                  <c:v>1.765069555818264</c:v>
                </c:pt>
                <c:pt idx="29">
                  <c:v>1.910443392484116</c:v>
                </c:pt>
                <c:pt idx="30">
                  <c:v>1.980086693901273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430480"/>
        <c:axId val="2011844320"/>
      </c:lineChart>
      <c:catAx>
        <c:axId val="152943048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44320"/>
        <c:crosses val="autoZero"/>
        <c:auto val="1"/>
        <c:lblAlgn val="ctr"/>
        <c:lblOffset val="100"/>
        <c:noMultiLvlLbl val="0"/>
      </c:catAx>
      <c:valAx>
        <c:axId val="201184432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4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(2)'!$K$16:$K$46</c:f>
              <c:numCache>
                <c:formatCode>0.00</c:formatCode>
                <c:ptCount val="31"/>
                <c:pt idx="0">
                  <c:v>917.5</c:v>
                </c:pt>
                <c:pt idx="1">
                  <c:v>918.75</c:v>
                </c:pt>
                <c:pt idx="2">
                  <c:v>917.5</c:v>
                </c:pt>
                <c:pt idx="3">
                  <c:v>921.75</c:v>
                </c:pt>
                <c:pt idx="4">
                  <c:v>921.75</c:v>
                </c:pt>
                <c:pt idx="5">
                  <c:v>922.25</c:v>
                </c:pt>
                <c:pt idx="6">
                  <c:v>922.25</c:v>
                </c:pt>
                <c:pt idx="7">
                  <c:v>922.5</c:v>
                </c:pt>
                <c:pt idx="8">
                  <c:v>922.0</c:v>
                </c:pt>
                <c:pt idx="9">
                  <c:v>921.75</c:v>
                </c:pt>
                <c:pt idx="10">
                  <c:v>922.25</c:v>
                </c:pt>
                <c:pt idx="11">
                  <c:v>922.0</c:v>
                </c:pt>
                <c:pt idx="12">
                  <c:v>920.25</c:v>
                </c:pt>
                <c:pt idx="13">
                  <c:v>918.5</c:v>
                </c:pt>
                <c:pt idx="14">
                  <c:v>918.25</c:v>
                </c:pt>
                <c:pt idx="15">
                  <c:v>919.0</c:v>
                </c:pt>
                <c:pt idx="16">
                  <c:v>920.25</c:v>
                </c:pt>
                <c:pt idx="17">
                  <c:v>920.0</c:v>
                </c:pt>
                <c:pt idx="18">
                  <c:v>919.25</c:v>
                </c:pt>
                <c:pt idx="19">
                  <c:v>920.0</c:v>
                </c:pt>
                <c:pt idx="20">
                  <c:v>920.25</c:v>
                </c:pt>
                <c:pt idx="21">
                  <c:v>920.5</c:v>
                </c:pt>
                <c:pt idx="22">
                  <c:v>920.5</c:v>
                </c:pt>
                <c:pt idx="23">
                  <c:v>920.0</c:v>
                </c:pt>
                <c:pt idx="24">
                  <c:v>920.75</c:v>
                </c:pt>
                <c:pt idx="25">
                  <c:v>920.25</c:v>
                </c:pt>
                <c:pt idx="26">
                  <c:v>920.25</c:v>
                </c:pt>
                <c:pt idx="27">
                  <c:v>921.0</c:v>
                </c:pt>
                <c:pt idx="28">
                  <c:v>921.25</c:v>
                </c:pt>
                <c:pt idx="29">
                  <c:v>922.5</c:v>
                </c:pt>
                <c:pt idx="30">
                  <c:v>923.5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(2)'!$P$16:$P$46</c:f>
              <c:numCache>
                <c:formatCode>General</c:formatCode>
                <c:ptCount val="31"/>
                <c:pt idx="0">
                  <c:v>917.4518807875986</c:v>
                </c:pt>
                <c:pt idx="1">
                  <c:v>918.7757002619227</c:v>
                </c:pt>
                <c:pt idx="2">
                  <c:v>920.0614082357142</c:v>
                </c:pt>
                <c:pt idx="3">
                  <c:v>920.9673679091044</c:v>
                </c:pt>
                <c:pt idx="4">
                  <c:v>921.6604100576341</c:v>
                </c:pt>
                <c:pt idx="5">
                  <c:v>922.2489431476283</c:v>
                </c:pt>
                <c:pt idx="6">
                  <c:v>922.4779561330973</c:v>
                </c:pt>
                <c:pt idx="7">
                  <c:v>922.2441994237327</c:v>
                </c:pt>
                <c:pt idx="8">
                  <c:v>921.9999875002008</c:v>
                </c:pt>
                <c:pt idx="9">
                  <c:v>922.1731120704173</c:v>
                </c:pt>
                <c:pt idx="10">
                  <c:v>922.3634889523087</c:v>
                </c:pt>
                <c:pt idx="11">
                  <c:v>921.6844674336945</c:v>
                </c:pt>
                <c:pt idx="12">
                  <c:v>920.0266448344421</c:v>
                </c:pt>
                <c:pt idx="13">
                  <c:v>918.499876947042</c:v>
                </c:pt>
                <c:pt idx="14">
                  <c:v>918.2600115235807</c:v>
                </c:pt>
                <c:pt idx="15">
                  <c:v>919.1653443478688</c:v>
                </c:pt>
                <c:pt idx="16">
                  <c:v>920.0270380893053</c:v>
                </c:pt>
                <c:pt idx="17">
                  <c:v>920.0846784105441</c:v>
                </c:pt>
                <c:pt idx="18">
                  <c:v>919.7451302037998</c:v>
                </c:pt>
                <c:pt idx="19">
                  <c:v>919.7646303199011</c:v>
                </c:pt>
                <c:pt idx="20">
                  <c:v>920.1933205393004</c:v>
                </c:pt>
                <c:pt idx="21">
                  <c:v>920.5032049650064</c:v>
                </c:pt>
                <c:pt idx="22">
                  <c:v>920.4615983338321</c:v>
                </c:pt>
                <c:pt idx="23">
                  <c:v>920.3547320776394</c:v>
                </c:pt>
                <c:pt idx="24">
                  <c:v>920.3828997764268</c:v>
                </c:pt>
                <c:pt idx="25">
                  <c:v>920.3649306337794</c:v>
                </c:pt>
                <c:pt idx="26">
                  <c:v>920.2489176055571</c:v>
                </c:pt>
                <c:pt idx="27">
                  <c:v>920.4674491531756</c:v>
                </c:pt>
                <c:pt idx="28">
                  <c:v>921.3524466178807</c:v>
                </c:pt>
                <c:pt idx="29">
                  <c:v>922.4753278647127</c:v>
                </c:pt>
                <c:pt idx="30">
                  <c:v>923.5039930543497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392160"/>
        <c:axId val="1527398080"/>
      </c:lineChart>
      <c:catAx>
        <c:axId val="152739216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98080"/>
        <c:crosses val="autoZero"/>
        <c:auto val="1"/>
        <c:lblAlgn val="ctr"/>
        <c:lblOffset val="100"/>
        <c:noMultiLvlLbl val="0"/>
      </c:catAx>
      <c:valAx>
        <c:axId val="15273980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(2)'!$T$16:$T$46</c:f>
              <c:numCache>
                <c:formatCode>0.00</c:formatCode>
                <c:ptCount val="3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  <c:pt idx="11">
                  <c:v>918.75</c:v>
                </c:pt>
                <c:pt idx="12">
                  <c:v>919.25</c:v>
                </c:pt>
                <c:pt idx="13">
                  <c:v>918.75</c:v>
                </c:pt>
                <c:pt idx="14">
                  <c:v>919.25</c:v>
                </c:pt>
                <c:pt idx="15">
                  <c:v>918.5</c:v>
                </c:pt>
                <c:pt idx="16">
                  <c:v>918.5</c:v>
                </c:pt>
                <c:pt idx="17">
                  <c:v>917.75</c:v>
                </c:pt>
                <c:pt idx="18">
                  <c:v>914.5</c:v>
                </c:pt>
                <c:pt idx="19">
                  <c:v>914.0</c:v>
                </c:pt>
                <c:pt idx="20">
                  <c:v>914.5</c:v>
                </c:pt>
                <c:pt idx="21">
                  <c:v>914.75</c:v>
                </c:pt>
                <c:pt idx="22">
                  <c:v>914.5</c:v>
                </c:pt>
                <c:pt idx="23">
                  <c:v>914.75</c:v>
                </c:pt>
                <c:pt idx="24">
                  <c:v>914.5</c:v>
                </c:pt>
                <c:pt idx="25">
                  <c:v>914.5</c:v>
                </c:pt>
                <c:pt idx="26">
                  <c:v>914.75</c:v>
                </c:pt>
                <c:pt idx="27">
                  <c:v>915.0</c:v>
                </c:pt>
                <c:pt idx="28">
                  <c:v>914.0</c:v>
                </c:pt>
                <c:pt idx="29">
                  <c:v>914.25</c:v>
                </c:pt>
                <c:pt idx="30">
                  <c:v>912.75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(2)'!$Y$16:$Y$46</c:f>
              <c:numCache>
                <c:formatCode>General</c:formatCode>
                <c:ptCount val="31"/>
                <c:pt idx="0">
                  <c:v>918.9748051947626</c:v>
                </c:pt>
                <c:pt idx="1">
                  <c:v>918.7518762708257</c:v>
                </c:pt>
                <c:pt idx="2">
                  <c:v>918.9710370973808</c:v>
                </c:pt>
                <c:pt idx="3">
                  <c:v>916.839796872066</c:v>
                </c:pt>
                <c:pt idx="4">
                  <c:v>917.9550099059788</c:v>
                </c:pt>
                <c:pt idx="5">
                  <c:v>916.9241041821497</c:v>
                </c:pt>
                <c:pt idx="6">
                  <c:v>916.4975702772586</c:v>
                </c:pt>
                <c:pt idx="7">
                  <c:v>917.1719350104494</c:v>
                </c:pt>
                <c:pt idx="8">
                  <c:v>917.4988207179444</c:v>
                </c:pt>
                <c:pt idx="9">
                  <c:v>917.3376650979653</c:v>
                </c:pt>
                <c:pt idx="10">
                  <c:v>918.7145599581004</c:v>
                </c:pt>
                <c:pt idx="11">
                  <c:v>918.5783412781776</c:v>
                </c:pt>
                <c:pt idx="12">
                  <c:v>919.2511960310567</c:v>
                </c:pt>
                <c:pt idx="13">
                  <c:v>918.8294401772581</c:v>
                </c:pt>
                <c:pt idx="14">
                  <c:v>919.2717323097123</c:v>
                </c:pt>
                <c:pt idx="15">
                  <c:v>918.1526201127837</c:v>
                </c:pt>
                <c:pt idx="16">
                  <c:v>917.5612438353604</c:v>
                </c:pt>
                <c:pt idx="17">
                  <c:v>917.2281148310961</c:v>
                </c:pt>
                <c:pt idx="18">
                  <c:v>915.5546372112667</c:v>
                </c:pt>
                <c:pt idx="19">
                  <c:v>915.6254883151872</c:v>
                </c:pt>
                <c:pt idx="20">
                  <c:v>914.5056288905317</c:v>
                </c:pt>
                <c:pt idx="21">
                  <c:v>914.6737881281436</c:v>
                </c:pt>
                <c:pt idx="22">
                  <c:v>914.131953446622</c:v>
                </c:pt>
                <c:pt idx="23">
                  <c:v>914.8012598701761</c:v>
                </c:pt>
                <c:pt idx="24">
                  <c:v>914.4459719753263</c:v>
                </c:pt>
                <c:pt idx="25">
                  <c:v>915.2404734471452</c:v>
                </c:pt>
                <c:pt idx="26">
                  <c:v>914.7498138254243</c:v>
                </c:pt>
                <c:pt idx="27">
                  <c:v>915.2019149222342</c:v>
                </c:pt>
                <c:pt idx="28">
                  <c:v>914.2374287306821</c:v>
                </c:pt>
                <c:pt idx="29">
                  <c:v>914.0764867983003</c:v>
                </c:pt>
                <c:pt idx="30">
                  <c:v>912.7496302115874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555792"/>
        <c:axId val="1528602288"/>
      </c:lineChart>
      <c:catAx>
        <c:axId val="153155579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602288"/>
        <c:crosses val="autoZero"/>
        <c:auto val="1"/>
        <c:lblAlgn val="ctr"/>
        <c:lblOffset val="100"/>
        <c:noMultiLvlLbl val="0"/>
      </c:catAx>
      <c:valAx>
        <c:axId val="15286022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(2)'!$AC$16:$AC$46</c:f>
              <c:numCache>
                <c:formatCode>0.00</c:formatCode>
                <c:ptCount val="3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  <c:pt idx="11">
                  <c:v>919.75</c:v>
                </c:pt>
                <c:pt idx="12">
                  <c:v>920.75</c:v>
                </c:pt>
                <c:pt idx="13">
                  <c:v>922.0</c:v>
                </c:pt>
                <c:pt idx="14">
                  <c:v>921.75</c:v>
                </c:pt>
                <c:pt idx="15">
                  <c:v>920.5</c:v>
                </c:pt>
                <c:pt idx="16">
                  <c:v>921.25</c:v>
                </c:pt>
                <c:pt idx="17">
                  <c:v>920.5</c:v>
                </c:pt>
                <c:pt idx="18">
                  <c:v>919.5</c:v>
                </c:pt>
                <c:pt idx="19">
                  <c:v>919.25</c:v>
                </c:pt>
                <c:pt idx="20">
                  <c:v>919.5</c:v>
                </c:pt>
                <c:pt idx="21">
                  <c:v>919.25</c:v>
                </c:pt>
                <c:pt idx="22">
                  <c:v>919.25</c:v>
                </c:pt>
                <c:pt idx="23">
                  <c:v>919.5</c:v>
                </c:pt>
                <c:pt idx="24">
                  <c:v>919.5</c:v>
                </c:pt>
                <c:pt idx="25">
                  <c:v>919.5</c:v>
                </c:pt>
                <c:pt idx="26">
                  <c:v>919.0</c:v>
                </c:pt>
                <c:pt idx="27">
                  <c:v>919.0</c:v>
                </c:pt>
                <c:pt idx="28">
                  <c:v>919.25</c:v>
                </c:pt>
                <c:pt idx="29">
                  <c:v>919.75</c:v>
                </c:pt>
                <c:pt idx="30">
                  <c:v>920.0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(2)'!$AH$16:$AH$46</c:f>
              <c:numCache>
                <c:formatCode>General</c:formatCode>
                <c:ptCount val="31"/>
                <c:pt idx="0">
                  <c:v>923.302480548475</c:v>
                </c:pt>
                <c:pt idx="1">
                  <c:v>918.5618713734885</c:v>
                </c:pt>
                <c:pt idx="2">
                  <c:v>922.3995894234218</c:v>
                </c:pt>
                <c:pt idx="3">
                  <c:v>923.7396188739546</c:v>
                </c:pt>
                <c:pt idx="4">
                  <c:v>925.0794599522131</c:v>
                </c:pt>
                <c:pt idx="5">
                  <c:v>925.3228178481364</c:v>
                </c:pt>
                <c:pt idx="6">
                  <c:v>922.1494179756856</c:v>
                </c:pt>
                <c:pt idx="7">
                  <c:v>922.165891056424</c:v>
                </c:pt>
                <c:pt idx="8">
                  <c:v>920.7985641489215</c:v>
                </c:pt>
                <c:pt idx="9">
                  <c:v>921.0661730414059</c:v>
                </c:pt>
                <c:pt idx="10">
                  <c:v>919.8476213436924</c:v>
                </c:pt>
                <c:pt idx="11">
                  <c:v>919.7417579706833</c:v>
                </c:pt>
                <c:pt idx="12">
                  <c:v>920.7363351560443</c:v>
                </c:pt>
                <c:pt idx="13">
                  <c:v>921.953792268093</c:v>
                </c:pt>
                <c:pt idx="14">
                  <c:v>921.7155095643912</c:v>
                </c:pt>
                <c:pt idx="15">
                  <c:v>920.21357557489</c:v>
                </c:pt>
                <c:pt idx="16">
                  <c:v>920.5878497998299</c:v>
                </c:pt>
                <c:pt idx="17">
                  <c:v>920.1218318863548</c:v>
                </c:pt>
                <c:pt idx="18">
                  <c:v>919.9098410093414</c:v>
                </c:pt>
                <c:pt idx="19">
                  <c:v>919.191471356811</c:v>
                </c:pt>
                <c:pt idx="20">
                  <c:v>919.171268855622</c:v>
                </c:pt>
                <c:pt idx="21">
                  <c:v>919.2633990171054</c:v>
                </c:pt>
                <c:pt idx="22">
                  <c:v>919.33918426324</c:v>
                </c:pt>
                <c:pt idx="23">
                  <c:v>919.810602947077</c:v>
                </c:pt>
                <c:pt idx="24">
                  <c:v>919.6557179621665</c:v>
                </c:pt>
                <c:pt idx="25">
                  <c:v>919.5030758559806</c:v>
                </c:pt>
                <c:pt idx="26">
                  <c:v>919.1951503656597</c:v>
                </c:pt>
                <c:pt idx="27">
                  <c:v>919.3106506675982</c:v>
                </c:pt>
                <c:pt idx="28">
                  <c:v>919.282371621059</c:v>
                </c:pt>
                <c:pt idx="29">
                  <c:v>919.4978124264542</c:v>
                </c:pt>
                <c:pt idx="30">
                  <c:v>919.999947944778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061744"/>
        <c:axId val="2012759808"/>
      </c:lineChart>
      <c:catAx>
        <c:axId val="200706174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59808"/>
        <c:crosses val="autoZero"/>
        <c:auto val="1"/>
        <c:lblAlgn val="ctr"/>
        <c:lblOffset val="100"/>
        <c:noMultiLvlLbl val="0"/>
      </c:catAx>
      <c:valAx>
        <c:axId val="20127598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06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(2)'!$AL$16:$AL$46</c:f>
              <c:numCache>
                <c:formatCode>0.00</c:formatCode>
                <c:ptCount val="31"/>
                <c:pt idx="0">
                  <c:v>917.25</c:v>
                </c:pt>
                <c:pt idx="1">
                  <c:v>915.75</c:v>
                </c:pt>
                <c:pt idx="2">
                  <c:v>917.5</c:v>
                </c:pt>
                <c:pt idx="3">
                  <c:v>918.25</c:v>
                </c:pt>
                <c:pt idx="4">
                  <c:v>917.25</c:v>
                </c:pt>
                <c:pt idx="5">
                  <c:v>917.75</c:v>
                </c:pt>
                <c:pt idx="6">
                  <c:v>918.0</c:v>
                </c:pt>
                <c:pt idx="7">
                  <c:v>917.5</c:v>
                </c:pt>
                <c:pt idx="8">
                  <c:v>918.0</c:v>
                </c:pt>
                <c:pt idx="9">
                  <c:v>916.75</c:v>
                </c:pt>
                <c:pt idx="10">
                  <c:v>916.0</c:v>
                </c:pt>
                <c:pt idx="11">
                  <c:v>916.75</c:v>
                </c:pt>
                <c:pt idx="12">
                  <c:v>916.0</c:v>
                </c:pt>
                <c:pt idx="13">
                  <c:v>915.75</c:v>
                </c:pt>
                <c:pt idx="14">
                  <c:v>917.0</c:v>
                </c:pt>
                <c:pt idx="15">
                  <c:v>916.25</c:v>
                </c:pt>
                <c:pt idx="16">
                  <c:v>915.5</c:v>
                </c:pt>
                <c:pt idx="17">
                  <c:v>917.25</c:v>
                </c:pt>
                <c:pt idx="18">
                  <c:v>917.75</c:v>
                </c:pt>
                <c:pt idx="19">
                  <c:v>917.0</c:v>
                </c:pt>
                <c:pt idx="20">
                  <c:v>916.5</c:v>
                </c:pt>
                <c:pt idx="21">
                  <c:v>917.0</c:v>
                </c:pt>
                <c:pt idx="22">
                  <c:v>916.75</c:v>
                </c:pt>
                <c:pt idx="23">
                  <c:v>917.25</c:v>
                </c:pt>
                <c:pt idx="24">
                  <c:v>917.0</c:v>
                </c:pt>
                <c:pt idx="25">
                  <c:v>917.5</c:v>
                </c:pt>
                <c:pt idx="26">
                  <c:v>917.5</c:v>
                </c:pt>
                <c:pt idx="27">
                  <c:v>917.25</c:v>
                </c:pt>
                <c:pt idx="28">
                  <c:v>917.5</c:v>
                </c:pt>
                <c:pt idx="29">
                  <c:v>917.75</c:v>
                </c:pt>
                <c:pt idx="30">
                  <c:v>917.5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(2)'!$AQ$16:$AQ$46</c:f>
              <c:numCache>
                <c:formatCode>General</c:formatCode>
                <c:ptCount val="31"/>
                <c:pt idx="0">
                  <c:v>915.5767287189764</c:v>
                </c:pt>
                <c:pt idx="1">
                  <c:v>915.6803810137402</c:v>
                </c:pt>
                <c:pt idx="2">
                  <c:v>917.4978534704588</c:v>
                </c:pt>
                <c:pt idx="3">
                  <c:v>917.5061170875439</c:v>
                </c:pt>
                <c:pt idx="4">
                  <c:v>917.2952737012154</c:v>
                </c:pt>
                <c:pt idx="5">
                  <c:v>917.725887382072</c:v>
                </c:pt>
                <c:pt idx="6">
                  <c:v>917.768906341699</c:v>
                </c:pt>
                <c:pt idx="7">
                  <c:v>917.5766231639291</c:v>
                </c:pt>
                <c:pt idx="8">
                  <c:v>917.7011018261188</c:v>
                </c:pt>
                <c:pt idx="9">
                  <c:v>916.7128371223066</c:v>
                </c:pt>
                <c:pt idx="10">
                  <c:v>916.3164223741453</c:v>
                </c:pt>
                <c:pt idx="11">
                  <c:v>916.9103489151441</c:v>
                </c:pt>
                <c:pt idx="12">
                  <c:v>915.9408746991672</c:v>
                </c:pt>
                <c:pt idx="13">
                  <c:v>915.7494773331058</c:v>
                </c:pt>
                <c:pt idx="14">
                  <c:v>916.5142354606452</c:v>
                </c:pt>
                <c:pt idx="15">
                  <c:v>916.2720493988831</c:v>
                </c:pt>
                <c:pt idx="16">
                  <c:v>915.7325743199271</c:v>
                </c:pt>
                <c:pt idx="17">
                  <c:v>917.2548038618332</c:v>
                </c:pt>
                <c:pt idx="18">
                  <c:v>917.9733106169105</c:v>
                </c:pt>
                <c:pt idx="19">
                  <c:v>917.0094481458361</c:v>
                </c:pt>
                <c:pt idx="20">
                  <c:v>916.7234620040366</c:v>
                </c:pt>
                <c:pt idx="21">
                  <c:v>916.9494734869032</c:v>
                </c:pt>
                <c:pt idx="22">
                  <c:v>916.6794155087667</c:v>
                </c:pt>
                <c:pt idx="23">
                  <c:v>917.1867978630836</c:v>
                </c:pt>
                <c:pt idx="24">
                  <c:v>917.0253622012127</c:v>
                </c:pt>
                <c:pt idx="25">
                  <c:v>917.5035044320251</c:v>
                </c:pt>
                <c:pt idx="26">
                  <c:v>917.4775118355351</c:v>
                </c:pt>
                <c:pt idx="27">
                  <c:v>917.5746812954792</c:v>
                </c:pt>
                <c:pt idx="28">
                  <c:v>917.5138600215942</c:v>
                </c:pt>
                <c:pt idx="29">
                  <c:v>917.4409990286539</c:v>
                </c:pt>
                <c:pt idx="30">
                  <c:v>917.4690182640356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243216"/>
        <c:axId val="1528249136"/>
      </c:lineChart>
      <c:catAx>
        <c:axId val="15282432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49136"/>
        <c:crosses val="autoZero"/>
        <c:auto val="1"/>
        <c:lblAlgn val="ctr"/>
        <c:lblOffset val="100"/>
        <c:noMultiLvlLbl val="0"/>
      </c:catAx>
      <c:valAx>
        <c:axId val="152824913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(2)'!$K$16:$K$36</c:f>
              <c:numCache>
                <c:formatCode>0.00</c:formatCode>
                <c:ptCount val="21"/>
                <c:pt idx="0">
                  <c:v>917.5</c:v>
                </c:pt>
                <c:pt idx="1">
                  <c:v>918.75</c:v>
                </c:pt>
                <c:pt idx="2">
                  <c:v>917.5</c:v>
                </c:pt>
                <c:pt idx="3">
                  <c:v>921.75</c:v>
                </c:pt>
                <c:pt idx="4">
                  <c:v>921.75</c:v>
                </c:pt>
                <c:pt idx="5">
                  <c:v>922.25</c:v>
                </c:pt>
                <c:pt idx="6">
                  <c:v>922.25</c:v>
                </c:pt>
                <c:pt idx="7">
                  <c:v>922.5</c:v>
                </c:pt>
                <c:pt idx="8">
                  <c:v>922.0</c:v>
                </c:pt>
                <c:pt idx="9">
                  <c:v>921.75</c:v>
                </c:pt>
                <c:pt idx="10">
                  <c:v>922.25</c:v>
                </c:pt>
                <c:pt idx="11">
                  <c:v>922.0</c:v>
                </c:pt>
                <c:pt idx="12">
                  <c:v>920.25</c:v>
                </c:pt>
                <c:pt idx="13">
                  <c:v>918.5</c:v>
                </c:pt>
                <c:pt idx="14">
                  <c:v>918.25</c:v>
                </c:pt>
                <c:pt idx="15">
                  <c:v>919.0</c:v>
                </c:pt>
                <c:pt idx="16">
                  <c:v>920.25</c:v>
                </c:pt>
                <c:pt idx="17">
                  <c:v>920.0</c:v>
                </c:pt>
                <c:pt idx="18">
                  <c:v>919.25</c:v>
                </c:pt>
                <c:pt idx="19">
                  <c:v>920.0</c:v>
                </c:pt>
                <c:pt idx="20">
                  <c:v>920.25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(2)'!$P$16:$P$36</c:f>
              <c:numCache>
                <c:formatCode>General</c:formatCode>
                <c:ptCount val="21"/>
                <c:pt idx="0">
                  <c:v>917.755930991032</c:v>
                </c:pt>
                <c:pt idx="1">
                  <c:v>917.9925257437288</c:v>
                </c:pt>
                <c:pt idx="2">
                  <c:v>918.8772015626473</c:v>
                </c:pt>
                <c:pt idx="3">
                  <c:v>921.1417422930202</c:v>
                </c:pt>
                <c:pt idx="4">
                  <c:v>921.9094362547377</c:v>
                </c:pt>
                <c:pt idx="5">
                  <c:v>922.4231691958068</c:v>
                </c:pt>
                <c:pt idx="6">
                  <c:v>922.2011861080958</c:v>
                </c:pt>
                <c:pt idx="7">
                  <c:v>922.4404048752139</c:v>
                </c:pt>
                <c:pt idx="8">
                  <c:v>921.8587112874636</c:v>
                </c:pt>
                <c:pt idx="9">
                  <c:v>921.6606795603437</c:v>
                </c:pt>
                <c:pt idx="10">
                  <c:v>922.426474627267</c:v>
                </c:pt>
                <c:pt idx="11">
                  <c:v>922.0059968325572</c:v>
                </c:pt>
                <c:pt idx="12">
                  <c:v>920.9808872227117</c:v>
                </c:pt>
                <c:pt idx="13">
                  <c:v>918.6651674489661</c:v>
                </c:pt>
                <c:pt idx="14">
                  <c:v>918.2427511882671</c:v>
                </c:pt>
                <c:pt idx="15">
                  <c:v>918.9630146391164</c:v>
                </c:pt>
                <c:pt idx="16">
                  <c:v>919.7685547032987</c:v>
                </c:pt>
                <c:pt idx="17">
                  <c:v>920.0666867251661</c:v>
                </c:pt>
                <c:pt idx="18">
                  <c:v>919.3040445239695</c:v>
                </c:pt>
                <c:pt idx="19">
                  <c:v>920.008620397402</c:v>
                </c:pt>
                <c:pt idx="20">
                  <c:v>920.3850839017272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104768"/>
        <c:axId val="1528110688"/>
      </c:lineChart>
      <c:catAx>
        <c:axId val="15281047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10688"/>
        <c:crosses val="autoZero"/>
        <c:auto val="1"/>
        <c:lblAlgn val="ctr"/>
        <c:lblOffset val="100"/>
        <c:noMultiLvlLbl val="0"/>
      </c:catAx>
      <c:valAx>
        <c:axId val="15281106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1"/>
          <c:order val="0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(2)'!$Y$16:$Y$36</c:f>
              <c:numCache>
                <c:formatCode>General</c:formatCode>
                <c:ptCount val="21"/>
                <c:pt idx="0">
                  <c:v>918.5200632025277</c:v>
                </c:pt>
                <c:pt idx="1">
                  <c:v>918.8053870365325</c:v>
                </c:pt>
                <c:pt idx="2">
                  <c:v>918.6933864740103</c:v>
                </c:pt>
                <c:pt idx="3">
                  <c:v>917.002708253093</c:v>
                </c:pt>
                <c:pt idx="4">
                  <c:v>917.8521560977558</c:v>
                </c:pt>
                <c:pt idx="5">
                  <c:v>917.0218474891333</c:v>
                </c:pt>
                <c:pt idx="6">
                  <c:v>917.0044862010995</c:v>
                </c:pt>
                <c:pt idx="7">
                  <c:v>917.3088394478826</c:v>
                </c:pt>
                <c:pt idx="8">
                  <c:v>917.4519252843038</c:v>
                </c:pt>
                <c:pt idx="9">
                  <c:v>917.5798558386228</c:v>
                </c:pt>
                <c:pt idx="10">
                  <c:v>918.9962741582146</c:v>
                </c:pt>
                <c:pt idx="11">
                  <c:v>918.971158576131</c:v>
                </c:pt>
                <c:pt idx="12">
                  <c:v>918.9729125502274</c:v>
                </c:pt>
                <c:pt idx="13">
                  <c:v>918.9599963015635</c:v>
                </c:pt>
                <c:pt idx="14">
                  <c:v>918.959252766596</c:v>
                </c:pt>
                <c:pt idx="15">
                  <c:v>918.7005546056584</c:v>
                </c:pt>
                <c:pt idx="16">
                  <c:v>918.49874639963</c:v>
                </c:pt>
                <c:pt idx="17">
                  <c:v>917.7820236341113</c:v>
                </c:pt>
                <c:pt idx="18">
                  <c:v>917.0864381950969</c:v>
                </c:pt>
                <c:pt idx="19">
                  <c:v>917.04188089991</c:v>
                </c:pt>
                <c:pt idx="20">
                  <c:v>917.001156261004</c:v>
                </c:pt>
              </c:numCache>
            </c:numRef>
          </c:val>
          <c:smooth val="0"/>
        </c:ser>
        <c:ser>
          <c:idx val="0"/>
          <c:order val="1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(2)'!$T$16:$T$36</c:f>
              <c:numCache>
                <c:formatCode>0.00</c:formatCode>
                <c:ptCount val="2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  <c:pt idx="11">
                  <c:v>918.75</c:v>
                </c:pt>
                <c:pt idx="12">
                  <c:v>919.25</c:v>
                </c:pt>
                <c:pt idx="13">
                  <c:v>918.75</c:v>
                </c:pt>
                <c:pt idx="14">
                  <c:v>919.25</c:v>
                </c:pt>
                <c:pt idx="15">
                  <c:v>918.5</c:v>
                </c:pt>
                <c:pt idx="16">
                  <c:v>918.5</c:v>
                </c:pt>
                <c:pt idx="17">
                  <c:v>917.75</c:v>
                </c:pt>
                <c:pt idx="18">
                  <c:v>914.5</c:v>
                </c:pt>
                <c:pt idx="19">
                  <c:v>914.0</c:v>
                </c:pt>
                <c:pt idx="20">
                  <c:v>914.5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149888"/>
        <c:axId val="1528155808"/>
      </c:lineChart>
      <c:catAx>
        <c:axId val="15281498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55808"/>
        <c:crosses val="autoZero"/>
        <c:auto val="1"/>
        <c:lblAlgn val="ctr"/>
        <c:lblOffset val="100"/>
        <c:noMultiLvlLbl val="0"/>
      </c:catAx>
      <c:valAx>
        <c:axId val="15281558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4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(2)'!$AC$16:$AC$36</c:f>
              <c:numCache>
                <c:formatCode>0.00</c:formatCode>
                <c:ptCount val="2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  <c:pt idx="11">
                  <c:v>919.75</c:v>
                </c:pt>
                <c:pt idx="12">
                  <c:v>920.75</c:v>
                </c:pt>
                <c:pt idx="13">
                  <c:v>922.0</c:v>
                </c:pt>
                <c:pt idx="14">
                  <c:v>921.75</c:v>
                </c:pt>
                <c:pt idx="15">
                  <c:v>920.5</c:v>
                </c:pt>
                <c:pt idx="16">
                  <c:v>921.25</c:v>
                </c:pt>
                <c:pt idx="17">
                  <c:v>920.5</c:v>
                </c:pt>
                <c:pt idx="18">
                  <c:v>919.5</c:v>
                </c:pt>
                <c:pt idx="19">
                  <c:v>919.25</c:v>
                </c:pt>
                <c:pt idx="20">
                  <c:v>919.5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(2)'!$AI$16:$AI$36</c:f>
              <c:numCache>
                <c:formatCode>General</c:formatCode>
                <c:ptCount val="2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7280384"/>
        <c:axId val="1528259088"/>
      </c:lineChart>
      <c:catAx>
        <c:axId val="-206728038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59088"/>
        <c:crosses val="autoZero"/>
        <c:auto val="1"/>
        <c:lblAlgn val="ctr"/>
        <c:lblOffset val="100"/>
        <c:noMultiLvlLbl val="0"/>
      </c:catAx>
      <c:valAx>
        <c:axId val="15282590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2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(2)'!$AM$16:$AM$36</c:f>
              <c:numCache>
                <c:formatCode>General</c:formatCode>
                <c:ptCount val="21"/>
                <c:pt idx="0">
                  <c:v>0.557</c:v>
                </c:pt>
                <c:pt idx="1">
                  <c:v>0.137</c:v>
                </c:pt>
                <c:pt idx="2">
                  <c:v>0.133</c:v>
                </c:pt>
                <c:pt idx="3">
                  <c:v>0.357</c:v>
                </c:pt>
                <c:pt idx="4">
                  <c:v>0.366</c:v>
                </c:pt>
                <c:pt idx="5">
                  <c:v>0.189</c:v>
                </c:pt>
                <c:pt idx="6">
                  <c:v>0.205</c:v>
                </c:pt>
                <c:pt idx="7">
                  <c:v>0.042</c:v>
                </c:pt>
                <c:pt idx="8">
                  <c:v>-0.111</c:v>
                </c:pt>
                <c:pt idx="9">
                  <c:v>-0.248</c:v>
                </c:pt>
                <c:pt idx="10">
                  <c:v>-0.561</c:v>
                </c:pt>
                <c:pt idx="11">
                  <c:v>-0.713</c:v>
                </c:pt>
                <c:pt idx="12">
                  <c:v>-0.616</c:v>
                </c:pt>
                <c:pt idx="13">
                  <c:v>-0.692</c:v>
                </c:pt>
                <c:pt idx="14">
                  <c:v>-0.655</c:v>
                </c:pt>
                <c:pt idx="15">
                  <c:v>-0.542</c:v>
                </c:pt>
                <c:pt idx="16">
                  <c:v>-0.6</c:v>
                </c:pt>
                <c:pt idx="17">
                  <c:v>-0.635</c:v>
                </c:pt>
                <c:pt idx="18">
                  <c:v>-0.434</c:v>
                </c:pt>
                <c:pt idx="19">
                  <c:v>-0.516</c:v>
                </c:pt>
                <c:pt idx="20">
                  <c:v>-0.648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(2)'!$AP$16:$AP$36</c:f>
              <c:numCache>
                <c:formatCode>General</c:formatCode>
                <c:ptCount val="21"/>
                <c:pt idx="0">
                  <c:v>-0.175275228975179</c:v>
                </c:pt>
                <c:pt idx="1">
                  <c:v>0.157043622848645</c:v>
                </c:pt>
                <c:pt idx="2">
                  <c:v>0.140522249597501</c:v>
                </c:pt>
                <c:pt idx="3">
                  <c:v>0.351017424717989</c:v>
                </c:pt>
                <c:pt idx="4">
                  <c:v>0.428884246812791</c:v>
                </c:pt>
                <c:pt idx="5">
                  <c:v>0.238098683386366</c:v>
                </c:pt>
                <c:pt idx="6">
                  <c:v>0.252521909980881</c:v>
                </c:pt>
                <c:pt idx="7">
                  <c:v>0.058941960677794</c:v>
                </c:pt>
                <c:pt idx="8">
                  <c:v>-0.245689508003839</c:v>
                </c:pt>
                <c:pt idx="9">
                  <c:v>-0.334691129202937</c:v>
                </c:pt>
                <c:pt idx="10">
                  <c:v>-0.562524617856259</c:v>
                </c:pt>
                <c:pt idx="11">
                  <c:v>-0.703595499363675</c:v>
                </c:pt>
                <c:pt idx="12">
                  <c:v>-0.646330822024086</c:v>
                </c:pt>
                <c:pt idx="13">
                  <c:v>-0.700727773066731</c:v>
                </c:pt>
                <c:pt idx="14">
                  <c:v>-0.66279228152755</c:v>
                </c:pt>
                <c:pt idx="15">
                  <c:v>-0.58402236475421</c:v>
                </c:pt>
                <c:pt idx="16">
                  <c:v>-0.634919084401715</c:v>
                </c:pt>
                <c:pt idx="17">
                  <c:v>-0.617012636972372</c:v>
                </c:pt>
                <c:pt idx="18">
                  <c:v>-0.585037049125142</c:v>
                </c:pt>
                <c:pt idx="19">
                  <c:v>-0.503982909868815</c:v>
                </c:pt>
                <c:pt idx="20">
                  <c:v>-0.656730810099687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402112"/>
        <c:axId val="1557408032"/>
      </c:lineChart>
      <c:catAx>
        <c:axId val="15574021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08032"/>
        <c:crosses val="autoZero"/>
        <c:auto val="1"/>
        <c:lblAlgn val="ctr"/>
        <c:lblOffset val="100"/>
        <c:noMultiLvlLbl val="0"/>
      </c:catAx>
      <c:valAx>
        <c:axId val="15574080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0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(2)'!$AV$16:$AV$36</c:f>
              <c:numCache>
                <c:formatCode>General</c:formatCode>
                <c:ptCount val="2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  <c:pt idx="11">
                  <c:v>-0.555</c:v>
                </c:pt>
                <c:pt idx="12">
                  <c:v>-0.697</c:v>
                </c:pt>
                <c:pt idx="13">
                  <c:v>-0.761</c:v>
                </c:pt>
                <c:pt idx="14">
                  <c:v>-0.773</c:v>
                </c:pt>
                <c:pt idx="15">
                  <c:v>-0.692</c:v>
                </c:pt>
                <c:pt idx="16">
                  <c:v>-0.587</c:v>
                </c:pt>
                <c:pt idx="17">
                  <c:v>-0.591</c:v>
                </c:pt>
                <c:pt idx="18">
                  <c:v>-0.445</c:v>
                </c:pt>
                <c:pt idx="19">
                  <c:v>-0.346</c:v>
                </c:pt>
                <c:pt idx="20">
                  <c:v>-0.283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(2)'!$AY$16:$AY$36</c:f>
              <c:numCache>
                <c:formatCode>General</c:formatCode>
                <c:ptCount val="21"/>
                <c:pt idx="0">
                  <c:v>-0.00810492257845526</c:v>
                </c:pt>
                <c:pt idx="1">
                  <c:v>-0.110001075256877</c:v>
                </c:pt>
                <c:pt idx="2">
                  <c:v>-0.020266329839725</c:v>
                </c:pt>
                <c:pt idx="3">
                  <c:v>-0.115313423911861</c:v>
                </c:pt>
                <c:pt idx="4">
                  <c:v>0.155645686740038</c:v>
                </c:pt>
                <c:pt idx="5">
                  <c:v>0.268029282539304</c:v>
                </c:pt>
                <c:pt idx="6">
                  <c:v>0.148437111223706</c:v>
                </c:pt>
                <c:pt idx="7">
                  <c:v>-0.124264604095114</c:v>
                </c:pt>
                <c:pt idx="8">
                  <c:v>-0.36070544301994</c:v>
                </c:pt>
                <c:pt idx="9">
                  <c:v>-0.489987055251686</c:v>
                </c:pt>
                <c:pt idx="10">
                  <c:v>-0.558504388219371</c:v>
                </c:pt>
                <c:pt idx="11">
                  <c:v>-0.626260119459651</c:v>
                </c:pt>
                <c:pt idx="12">
                  <c:v>-0.705225117416402</c:v>
                </c:pt>
                <c:pt idx="13">
                  <c:v>-0.763837213021688</c:v>
                </c:pt>
                <c:pt idx="14">
                  <c:v>-0.774833612721374</c:v>
                </c:pt>
                <c:pt idx="15">
                  <c:v>-0.737415179508974</c:v>
                </c:pt>
                <c:pt idx="16">
                  <c:v>-0.66372305147892</c:v>
                </c:pt>
                <c:pt idx="17">
                  <c:v>-0.563883791632963</c:v>
                </c:pt>
                <c:pt idx="18">
                  <c:v>-0.443062673722274</c:v>
                </c:pt>
                <c:pt idx="19">
                  <c:v>-0.305183818912512</c:v>
                </c:pt>
                <c:pt idx="20">
                  <c:v>-0.155495456898446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815008"/>
        <c:axId val="1555820432"/>
      </c:lineChart>
      <c:catAx>
        <c:axId val="155581500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20432"/>
        <c:crosses val="autoZero"/>
        <c:auto val="1"/>
        <c:lblAlgn val="ctr"/>
        <c:lblOffset val="100"/>
        <c:noMultiLvlLbl val="0"/>
      </c:catAx>
      <c:valAx>
        <c:axId val="15558204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8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(2)'!$M$16:$M$26</c:f>
              <c:numCache>
                <c:formatCode>General</c:formatCode>
                <c:ptCount val="11"/>
                <c:pt idx="0">
                  <c:v>-0.672</c:v>
                </c:pt>
                <c:pt idx="1">
                  <c:v>-0.344</c:v>
                </c:pt>
                <c:pt idx="2">
                  <c:v>0.072</c:v>
                </c:pt>
                <c:pt idx="3">
                  <c:v>0.365</c:v>
                </c:pt>
                <c:pt idx="4">
                  <c:v>1.0</c:v>
                </c:pt>
                <c:pt idx="5">
                  <c:v>0.948</c:v>
                </c:pt>
                <c:pt idx="6">
                  <c:v>0.83</c:v>
                </c:pt>
                <c:pt idx="7">
                  <c:v>0.63</c:v>
                </c:pt>
                <c:pt idx="8">
                  <c:v>0.358</c:v>
                </c:pt>
                <c:pt idx="9">
                  <c:v>0.036</c:v>
                </c:pt>
                <c:pt idx="10">
                  <c:v>-0.277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(2)'!$P$16:$P$26</c:f>
              <c:numCache>
                <c:formatCode>General</c:formatCode>
                <c:ptCount val="11"/>
                <c:pt idx="0">
                  <c:v>925.1958332974736</c:v>
                </c:pt>
                <c:pt idx="1">
                  <c:v>918.7621740676984</c:v>
                </c:pt>
                <c:pt idx="2">
                  <c:v>917.4999645174722</c:v>
                </c:pt>
                <c:pt idx="3">
                  <c:v>921.4610203607651</c:v>
                </c:pt>
                <c:pt idx="4">
                  <c:v>922.0417307696595</c:v>
                </c:pt>
                <c:pt idx="5">
                  <c:v>922.4481931715912</c:v>
                </c:pt>
                <c:pt idx="6">
                  <c:v>922.2095690330573</c:v>
                </c:pt>
                <c:pt idx="7">
                  <c:v>922.205706159813</c:v>
                </c:pt>
                <c:pt idx="8">
                  <c:v>922.0266503695794</c:v>
                </c:pt>
                <c:pt idx="9">
                  <c:v>921.8143112356893</c:v>
                </c:pt>
                <c:pt idx="10">
                  <c:v>922.2852962529987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743808"/>
        <c:axId val="1555724896"/>
      </c:lineChart>
      <c:catAx>
        <c:axId val="155574380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24896"/>
        <c:crosses val="autoZero"/>
        <c:auto val="1"/>
        <c:lblAlgn val="ctr"/>
        <c:lblOffset val="100"/>
        <c:noMultiLvlLbl val="0"/>
      </c:catAx>
      <c:valAx>
        <c:axId val="155572489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(2)'!$U$16:$U$26</c:f>
              <c:numCache>
                <c:formatCode>General</c:formatCode>
                <c:ptCount val="11"/>
                <c:pt idx="0">
                  <c:v>1.161</c:v>
                </c:pt>
                <c:pt idx="1">
                  <c:v>1.16</c:v>
                </c:pt>
                <c:pt idx="2">
                  <c:v>1.295</c:v>
                </c:pt>
                <c:pt idx="3">
                  <c:v>1.276</c:v>
                </c:pt>
                <c:pt idx="4">
                  <c:v>1.137</c:v>
                </c:pt>
                <c:pt idx="5">
                  <c:v>1.347</c:v>
                </c:pt>
                <c:pt idx="6">
                  <c:v>1.387</c:v>
                </c:pt>
                <c:pt idx="7">
                  <c:v>1.606</c:v>
                </c:pt>
                <c:pt idx="8">
                  <c:v>1.889</c:v>
                </c:pt>
                <c:pt idx="9">
                  <c:v>2.087</c:v>
                </c:pt>
                <c:pt idx="10">
                  <c:v>2.223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(2)'!$X$16:$X$26</c:f>
              <c:numCache>
                <c:formatCode>General</c:formatCode>
                <c:ptCount val="11"/>
                <c:pt idx="0">
                  <c:v>918.736403846138</c:v>
                </c:pt>
                <c:pt idx="1">
                  <c:v>918.780946295507</c:v>
                </c:pt>
                <c:pt idx="2">
                  <c:v>918.9239024367638</c:v>
                </c:pt>
                <c:pt idx="3">
                  <c:v>916.793920814066</c:v>
                </c:pt>
                <c:pt idx="4">
                  <c:v>917.7656334963307</c:v>
                </c:pt>
                <c:pt idx="5">
                  <c:v>916.8409227773264</c:v>
                </c:pt>
                <c:pt idx="6">
                  <c:v>917.0022412144552</c:v>
                </c:pt>
                <c:pt idx="7">
                  <c:v>917.1865539857989</c:v>
                </c:pt>
                <c:pt idx="8">
                  <c:v>917.6127271428707</c:v>
                </c:pt>
                <c:pt idx="9">
                  <c:v>916.2641334898944</c:v>
                </c:pt>
                <c:pt idx="10">
                  <c:v>918.7255554432415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(2)'!$W$16:$W$26</c:f>
              <c:numCache>
                <c:formatCode>0.00000</c:formatCode>
                <c:ptCount val="11"/>
                <c:pt idx="0">
                  <c:v>0.4771</c:v>
                </c:pt>
                <c:pt idx="1">
                  <c:v>0.496</c:v>
                </c:pt>
                <c:pt idx="2">
                  <c:v>0.4796</c:v>
                </c:pt>
                <c:pt idx="3">
                  <c:v>0.4745</c:v>
                </c:pt>
                <c:pt idx="4">
                  <c:v>0.4914</c:v>
                </c:pt>
                <c:pt idx="5">
                  <c:v>0.4525</c:v>
                </c:pt>
                <c:pt idx="6">
                  <c:v>0.4553</c:v>
                </c:pt>
                <c:pt idx="7">
                  <c:v>0.4504</c:v>
                </c:pt>
                <c:pt idx="8">
                  <c:v>0.4255</c:v>
                </c:pt>
                <c:pt idx="9">
                  <c:v>0.4191</c:v>
                </c:pt>
                <c:pt idx="10">
                  <c:v>0.4294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176896"/>
        <c:axId val="1528326576"/>
      </c:lineChart>
      <c:catAx>
        <c:axId val="152817689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26576"/>
        <c:crosses val="autoZero"/>
        <c:auto val="1"/>
        <c:lblAlgn val="ctr"/>
        <c:lblOffset val="100"/>
        <c:noMultiLvlLbl val="0"/>
      </c:catAx>
      <c:valAx>
        <c:axId val="152832657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17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(2)'!$AC$16:$AC$26</c:f>
              <c:numCache>
                <c:formatCode>General</c:formatCode>
                <c:ptCount val="11"/>
                <c:pt idx="0">
                  <c:v>0.063</c:v>
                </c:pt>
                <c:pt idx="1">
                  <c:v>0.516</c:v>
                </c:pt>
                <c:pt idx="2">
                  <c:v>1.123</c:v>
                </c:pt>
                <c:pt idx="3">
                  <c:v>1.906</c:v>
                </c:pt>
                <c:pt idx="4">
                  <c:v>1.924</c:v>
                </c:pt>
                <c:pt idx="5">
                  <c:v>1.882</c:v>
                </c:pt>
                <c:pt idx="6">
                  <c:v>1.554</c:v>
                </c:pt>
                <c:pt idx="7">
                  <c:v>0.997</c:v>
                </c:pt>
                <c:pt idx="8">
                  <c:v>0.832</c:v>
                </c:pt>
                <c:pt idx="9">
                  <c:v>0.641</c:v>
                </c:pt>
                <c:pt idx="10">
                  <c:v>0.657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(2)'!$AF$16:$AF$26</c:f>
              <c:numCache>
                <c:formatCode>General</c:formatCode>
                <c:ptCount val="11"/>
                <c:pt idx="0">
                  <c:v>917.3934203704516</c:v>
                </c:pt>
                <c:pt idx="1">
                  <c:v>918.4309485333484</c:v>
                </c:pt>
                <c:pt idx="2">
                  <c:v>923.2288449944921</c:v>
                </c:pt>
                <c:pt idx="3">
                  <c:v>923.6321008730795</c:v>
                </c:pt>
                <c:pt idx="4">
                  <c:v>924.6866671695176</c:v>
                </c:pt>
                <c:pt idx="5">
                  <c:v>924.7275167067716</c:v>
                </c:pt>
                <c:pt idx="6">
                  <c:v>921.8231108074233</c:v>
                </c:pt>
                <c:pt idx="7">
                  <c:v>921.550520676294</c:v>
                </c:pt>
                <c:pt idx="8">
                  <c:v>920.6289281474171</c:v>
                </c:pt>
                <c:pt idx="9">
                  <c:v>921.2216911892875</c:v>
                </c:pt>
                <c:pt idx="10">
                  <c:v>920.0281159394764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(2)'!$AE$16:$AE$26</c:f>
              <c:numCache>
                <c:formatCode>0.00000</c:formatCode>
                <c:ptCount val="11"/>
                <c:pt idx="0">
                  <c:v>0.7374</c:v>
                </c:pt>
                <c:pt idx="1">
                  <c:v>0.7425</c:v>
                </c:pt>
                <c:pt idx="2">
                  <c:v>0.7425</c:v>
                </c:pt>
                <c:pt idx="3">
                  <c:v>0.3792</c:v>
                </c:pt>
                <c:pt idx="4">
                  <c:v>0.3646</c:v>
                </c:pt>
                <c:pt idx="5">
                  <c:v>0.3163</c:v>
                </c:pt>
                <c:pt idx="6">
                  <c:v>0.3115</c:v>
                </c:pt>
                <c:pt idx="7">
                  <c:v>0.3</c:v>
                </c:pt>
                <c:pt idx="8">
                  <c:v>0.3</c:v>
                </c:pt>
                <c:pt idx="9">
                  <c:v>0.301</c:v>
                </c:pt>
                <c:pt idx="10">
                  <c:v>0.2806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621968"/>
        <c:axId val="1777295488"/>
      </c:lineChart>
      <c:catAx>
        <c:axId val="19566219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95488"/>
        <c:crosses val="autoZero"/>
        <c:auto val="1"/>
        <c:lblAlgn val="ctr"/>
        <c:lblOffset val="100"/>
        <c:noMultiLvlLbl val="0"/>
      </c:catAx>
      <c:valAx>
        <c:axId val="17772954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2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(2)'!$AK$16:$AK$26</c:f>
              <c:numCache>
                <c:formatCode>General</c:formatCode>
                <c:ptCount val="11"/>
                <c:pt idx="0">
                  <c:v>0.557</c:v>
                </c:pt>
                <c:pt idx="1">
                  <c:v>0.137</c:v>
                </c:pt>
                <c:pt idx="2">
                  <c:v>0.133</c:v>
                </c:pt>
                <c:pt idx="3">
                  <c:v>0.357</c:v>
                </c:pt>
                <c:pt idx="4">
                  <c:v>0.366</c:v>
                </c:pt>
                <c:pt idx="5">
                  <c:v>0.189</c:v>
                </c:pt>
                <c:pt idx="6">
                  <c:v>0.205</c:v>
                </c:pt>
                <c:pt idx="7">
                  <c:v>0.042</c:v>
                </c:pt>
                <c:pt idx="8">
                  <c:v>-0.111</c:v>
                </c:pt>
                <c:pt idx="9">
                  <c:v>-0.248</c:v>
                </c:pt>
                <c:pt idx="10">
                  <c:v>-0.561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(2)'!$AN$16:$AN$26</c:f>
              <c:numCache>
                <c:formatCode>General</c:formatCode>
                <c:ptCount val="11"/>
                <c:pt idx="0">
                  <c:v>0.209286533734618</c:v>
                </c:pt>
                <c:pt idx="1">
                  <c:v>0.148609585009982</c:v>
                </c:pt>
                <c:pt idx="2">
                  <c:v>0.146539268661022</c:v>
                </c:pt>
                <c:pt idx="3">
                  <c:v>0.346296354313664</c:v>
                </c:pt>
                <c:pt idx="4">
                  <c:v>0.372466263167298</c:v>
                </c:pt>
                <c:pt idx="5">
                  <c:v>0.17222034227737</c:v>
                </c:pt>
                <c:pt idx="6">
                  <c:v>0.205073728425794</c:v>
                </c:pt>
                <c:pt idx="7">
                  <c:v>0.0383821165308674</c:v>
                </c:pt>
                <c:pt idx="8">
                  <c:v>-0.122799847104603</c:v>
                </c:pt>
                <c:pt idx="9">
                  <c:v>-0.225277278243147</c:v>
                </c:pt>
                <c:pt idx="10">
                  <c:v>-0.569068567570956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(2)'!$AM$16:$AM$26</c:f>
              <c:numCache>
                <c:formatCode>0.00000</c:formatCode>
                <c:ptCount val="11"/>
                <c:pt idx="0">
                  <c:v>0.4981</c:v>
                </c:pt>
                <c:pt idx="1">
                  <c:v>0.469</c:v>
                </c:pt>
                <c:pt idx="2">
                  <c:v>0.4774</c:v>
                </c:pt>
                <c:pt idx="3">
                  <c:v>0.4377</c:v>
                </c:pt>
                <c:pt idx="4">
                  <c:v>0.401</c:v>
                </c:pt>
                <c:pt idx="5">
                  <c:v>0.4018</c:v>
                </c:pt>
                <c:pt idx="6">
                  <c:v>0.379</c:v>
                </c:pt>
                <c:pt idx="7">
                  <c:v>0.379</c:v>
                </c:pt>
                <c:pt idx="8">
                  <c:v>0.3782</c:v>
                </c:pt>
                <c:pt idx="9">
                  <c:v>0.3886</c:v>
                </c:pt>
                <c:pt idx="10">
                  <c:v>0.4081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180288"/>
        <c:axId val="2012739840"/>
      </c:lineChart>
      <c:catAx>
        <c:axId val="15311802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39840"/>
        <c:crosses val="autoZero"/>
        <c:auto val="1"/>
        <c:lblAlgn val="ctr"/>
        <c:lblOffset val="100"/>
        <c:noMultiLvlLbl val="0"/>
      </c:catAx>
      <c:valAx>
        <c:axId val="201273984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8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(2)'!$AT$16:$AT$26</c:f>
              <c:numCache>
                <c:formatCode>General</c:formatCode>
                <c:ptCount val="1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(2)'!$AW$16:$AW$26</c:f>
              <c:numCache>
                <c:formatCode>General</c:formatCode>
                <c:ptCount val="11"/>
                <c:pt idx="0">
                  <c:v>-0.0177076294977132</c:v>
                </c:pt>
                <c:pt idx="1">
                  <c:v>-0.110624318349712</c:v>
                </c:pt>
                <c:pt idx="2">
                  <c:v>-0.159459575629364</c:v>
                </c:pt>
                <c:pt idx="3">
                  <c:v>-0.295189812409551</c:v>
                </c:pt>
                <c:pt idx="4">
                  <c:v>0.129680401052282</c:v>
                </c:pt>
                <c:pt idx="5">
                  <c:v>0.218428524038931</c:v>
                </c:pt>
                <c:pt idx="6">
                  <c:v>0.0977615496125905</c:v>
                </c:pt>
                <c:pt idx="7">
                  <c:v>-0.130823733515672</c:v>
                </c:pt>
                <c:pt idx="8">
                  <c:v>-0.293117908525002</c:v>
                </c:pt>
                <c:pt idx="9">
                  <c:v>-0.482657480560083</c:v>
                </c:pt>
                <c:pt idx="10">
                  <c:v>-0.561962018697813</c:v>
                </c:pt>
              </c:numCache>
            </c:numRef>
          </c:val>
          <c:smooth val="0"/>
        </c:ser>
        <c:ser>
          <c:idx val="2"/>
          <c:order val="2"/>
          <c:tx>
            <c:v>Volatility</c:v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'10 point (2)'!$AV$16:$AV$26</c:f>
              <c:numCache>
                <c:formatCode>0.00000</c:formatCode>
                <c:ptCount val="11"/>
                <c:pt idx="0">
                  <c:v>0.5746</c:v>
                </c:pt>
                <c:pt idx="1">
                  <c:v>0.4665</c:v>
                </c:pt>
                <c:pt idx="2">
                  <c:v>0.4567</c:v>
                </c:pt>
                <c:pt idx="3">
                  <c:v>0.4725</c:v>
                </c:pt>
                <c:pt idx="4">
                  <c:v>0.3503</c:v>
                </c:pt>
                <c:pt idx="5">
                  <c:v>0.2139</c:v>
                </c:pt>
                <c:pt idx="6">
                  <c:v>0.21</c:v>
                </c:pt>
                <c:pt idx="7">
                  <c:v>0.2185</c:v>
                </c:pt>
                <c:pt idx="8">
                  <c:v>0.2185</c:v>
                </c:pt>
                <c:pt idx="9">
                  <c:v>0.2183</c:v>
                </c:pt>
                <c:pt idx="10">
                  <c:v>0.2178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057280"/>
        <c:axId val="1817582624"/>
      </c:lineChart>
      <c:catAx>
        <c:axId val="179805728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82624"/>
        <c:crosses val="autoZero"/>
        <c:auto val="1"/>
        <c:lblAlgn val="ctr"/>
        <c:lblOffset val="100"/>
        <c:noMultiLvlLbl val="0"/>
      </c:catAx>
      <c:valAx>
        <c:axId val="181758262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5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(2)'!$AU$16:$AU$46</c:f>
              <c:numCache>
                <c:formatCode>0.00</c:formatCode>
                <c:ptCount val="31"/>
                <c:pt idx="0">
                  <c:v>921.0</c:v>
                </c:pt>
                <c:pt idx="1">
                  <c:v>918.75</c:v>
                </c:pt>
                <c:pt idx="2">
                  <c:v>917.0</c:v>
                </c:pt>
                <c:pt idx="3">
                  <c:v>919.5</c:v>
                </c:pt>
                <c:pt idx="4">
                  <c:v>921.25</c:v>
                </c:pt>
                <c:pt idx="5">
                  <c:v>921.25</c:v>
                </c:pt>
                <c:pt idx="6">
                  <c:v>920.5</c:v>
                </c:pt>
                <c:pt idx="7">
                  <c:v>920.75</c:v>
                </c:pt>
                <c:pt idx="8">
                  <c:v>919.75</c:v>
                </c:pt>
                <c:pt idx="9">
                  <c:v>919.5</c:v>
                </c:pt>
                <c:pt idx="10">
                  <c:v>920.25</c:v>
                </c:pt>
                <c:pt idx="11">
                  <c:v>919.75</c:v>
                </c:pt>
                <c:pt idx="12">
                  <c:v>920.25</c:v>
                </c:pt>
                <c:pt idx="13">
                  <c:v>919.75</c:v>
                </c:pt>
                <c:pt idx="14">
                  <c:v>919.5</c:v>
                </c:pt>
                <c:pt idx="15">
                  <c:v>919.75</c:v>
                </c:pt>
                <c:pt idx="16">
                  <c:v>919.5</c:v>
                </c:pt>
                <c:pt idx="17">
                  <c:v>920.0</c:v>
                </c:pt>
                <c:pt idx="18">
                  <c:v>919.75</c:v>
                </c:pt>
                <c:pt idx="19">
                  <c:v>919.5</c:v>
                </c:pt>
                <c:pt idx="20">
                  <c:v>919.75</c:v>
                </c:pt>
                <c:pt idx="21">
                  <c:v>919.5</c:v>
                </c:pt>
                <c:pt idx="22">
                  <c:v>919.5</c:v>
                </c:pt>
                <c:pt idx="23">
                  <c:v>920.0</c:v>
                </c:pt>
                <c:pt idx="24">
                  <c:v>920.0</c:v>
                </c:pt>
                <c:pt idx="25">
                  <c:v>920.75</c:v>
                </c:pt>
                <c:pt idx="26">
                  <c:v>921.5</c:v>
                </c:pt>
                <c:pt idx="27">
                  <c:v>921.25</c:v>
                </c:pt>
                <c:pt idx="28">
                  <c:v>921.0</c:v>
                </c:pt>
                <c:pt idx="29">
                  <c:v>921.25</c:v>
                </c:pt>
                <c:pt idx="30">
                  <c:v>921.25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(2)'!$AZ$16:$AZ$46</c:f>
              <c:numCache>
                <c:formatCode>General</c:formatCode>
                <c:ptCount val="31"/>
                <c:pt idx="0">
                  <c:v>921.8619522458613</c:v>
                </c:pt>
                <c:pt idx="1">
                  <c:v>918.749986336519</c:v>
                </c:pt>
                <c:pt idx="2">
                  <c:v>917.0002534117834</c:v>
                </c:pt>
                <c:pt idx="3">
                  <c:v>919.4945351415958</c:v>
                </c:pt>
                <c:pt idx="4">
                  <c:v>921.2499111966475</c:v>
                </c:pt>
                <c:pt idx="5">
                  <c:v>921.3007508357854</c:v>
                </c:pt>
                <c:pt idx="6">
                  <c:v>920.700264068464</c:v>
                </c:pt>
                <c:pt idx="7">
                  <c:v>920.167358746497</c:v>
                </c:pt>
                <c:pt idx="8">
                  <c:v>919.8709964748447</c:v>
                </c:pt>
                <c:pt idx="9">
                  <c:v>919.7535935966614</c:v>
                </c:pt>
                <c:pt idx="10">
                  <c:v>919.728108761715</c:v>
                </c:pt>
                <c:pt idx="11">
                  <c:v>919.7356191774558</c:v>
                </c:pt>
                <c:pt idx="12">
                  <c:v>919.746513117246</c:v>
                </c:pt>
                <c:pt idx="13">
                  <c:v>919.7497659247577</c:v>
                </c:pt>
                <c:pt idx="14">
                  <c:v>919.7440068740725</c:v>
                </c:pt>
                <c:pt idx="15">
                  <c:v>919.7322254677338</c:v>
                </c:pt>
                <c:pt idx="16">
                  <c:v>919.7190747123597</c:v>
                </c:pt>
                <c:pt idx="17">
                  <c:v>919.7096238125968</c:v>
                </c:pt>
                <c:pt idx="18">
                  <c:v>919.7088261979261</c:v>
                </c:pt>
                <c:pt idx="19">
                  <c:v>919.7213123172812</c:v>
                </c:pt>
                <c:pt idx="20">
                  <c:v>919.7513198902718</c:v>
                </c:pt>
                <c:pt idx="21">
                  <c:v>919.8026784864024</c:v>
                </c:pt>
                <c:pt idx="22">
                  <c:v>919.878814062627</c:v>
                </c:pt>
                <c:pt idx="23">
                  <c:v>919.982760255162</c:v>
                </c:pt>
                <c:pt idx="24">
                  <c:v>920.1171717504393</c:v>
                </c:pt>
                <c:pt idx="25">
                  <c:v>920.2843382285906</c:v>
                </c:pt>
                <c:pt idx="26">
                  <c:v>920.4861984449577</c:v>
                </c:pt>
                <c:pt idx="27">
                  <c:v>920.7243543399133</c:v>
                </c:pt>
                <c:pt idx="28">
                  <c:v>921.0000851534445</c:v>
                </c:pt>
                <c:pt idx="29">
                  <c:v>921.3143615403581</c:v>
                </c:pt>
                <c:pt idx="30">
                  <c:v>921.6678596855467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452000"/>
        <c:axId val="1557457920"/>
      </c:lineChart>
      <c:catAx>
        <c:axId val="155745200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57920"/>
        <c:crosses val="autoZero"/>
        <c:auto val="1"/>
        <c:lblAlgn val="ctr"/>
        <c:lblOffset val="100"/>
        <c:noMultiLvlLbl val="0"/>
      </c:catAx>
      <c:valAx>
        <c:axId val="155745792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(2)'!$K$12:$K$46</c:f>
              <c:numCache>
                <c:formatCode>0.00</c:formatCode>
                <c:ptCount val="35"/>
                <c:pt idx="0">
                  <c:v>916.5</c:v>
                </c:pt>
                <c:pt idx="1">
                  <c:v>917.0</c:v>
                </c:pt>
                <c:pt idx="2">
                  <c:v>916.75</c:v>
                </c:pt>
                <c:pt idx="3">
                  <c:v>917.25</c:v>
                </c:pt>
                <c:pt idx="4">
                  <c:v>917.5</c:v>
                </c:pt>
                <c:pt idx="5">
                  <c:v>918.75</c:v>
                </c:pt>
                <c:pt idx="6">
                  <c:v>917.5</c:v>
                </c:pt>
                <c:pt idx="7">
                  <c:v>921.75</c:v>
                </c:pt>
                <c:pt idx="8">
                  <c:v>921.75</c:v>
                </c:pt>
                <c:pt idx="9">
                  <c:v>922.25</c:v>
                </c:pt>
                <c:pt idx="10">
                  <c:v>922.25</c:v>
                </c:pt>
                <c:pt idx="11">
                  <c:v>922.5</c:v>
                </c:pt>
                <c:pt idx="12">
                  <c:v>922.0</c:v>
                </c:pt>
                <c:pt idx="13">
                  <c:v>921.75</c:v>
                </c:pt>
                <c:pt idx="14">
                  <c:v>922.25</c:v>
                </c:pt>
                <c:pt idx="15">
                  <c:v>922.0</c:v>
                </c:pt>
                <c:pt idx="16">
                  <c:v>920.25</c:v>
                </c:pt>
                <c:pt idx="17">
                  <c:v>918.5</c:v>
                </c:pt>
                <c:pt idx="18">
                  <c:v>918.25</c:v>
                </c:pt>
                <c:pt idx="19">
                  <c:v>919.0</c:v>
                </c:pt>
                <c:pt idx="20">
                  <c:v>920.25</c:v>
                </c:pt>
                <c:pt idx="21">
                  <c:v>920.0</c:v>
                </c:pt>
                <c:pt idx="22">
                  <c:v>919.25</c:v>
                </c:pt>
                <c:pt idx="23">
                  <c:v>920.0</c:v>
                </c:pt>
                <c:pt idx="24">
                  <c:v>920.25</c:v>
                </c:pt>
                <c:pt idx="25">
                  <c:v>920.5</c:v>
                </c:pt>
                <c:pt idx="26">
                  <c:v>920.5</c:v>
                </c:pt>
                <c:pt idx="27">
                  <c:v>920.0</c:v>
                </c:pt>
                <c:pt idx="28">
                  <c:v>920.75</c:v>
                </c:pt>
                <c:pt idx="29">
                  <c:v>920.25</c:v>
                </c:pt>
                <c:pt idx="30">
                  <c:v>920.25</c:v>
                </c:pt>
                <c:pt idx="31">
                  <c:v>921.0</c:v>
                </c:pt>
                <c:pt idx="32">
                  <c:v>921.25</c:v>
                </c:pt>
                <c:pt idx="33">
                  <c:v>922.5</c:v>
                </c:pt>
                <c:pt idx="34">
                  <c:v>923.5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(2)'!$P$12:$P$46</c:f>
              <c:numCache>
                <c:formatCode>General</c:formatCode>
                <c:ptCount val="35"/>
                <c:pt idx="0">
                  <c:v>915.284427728324</c:v>
                </c:pt>
                <c:pt idx="1">
                  <c:v>916.0308450957705</c:v>
                </c:pt>
                <c:pt idx="2">
                  <c:v>916.415589621107</c:v>
                </c:pt>
                <c:pt idx="3">
                  <c:v>916.6710296384856</c:v>
                </c:pt>
                <c:pt idx="4">
                  <c:v>917.4518807875986</c:v>
                </c:pt>
                <c:pt idx="5">
                  <c:v>918.7757002619227</c:v>
                </c:pt>
                <c:pt idx="6">
                  <c:v>920.0614082357142</c:v>
                </c:pt>
                <c:pt idx="7">
                  <c:v>920.9673679091044</c:v>
                </c:pt>
                <c:pt idx="8">
                  <c:v>921.6604100576341</c:v>
                </c:pt>
                <c:pt idx="9">
                  <c:v>922.2489431476283</c:v>
                </c:pt>
                <c:pt idx="10">
                  <c:v>922.4779561330973</c:v>
                </c:pt>
                <c:pt idx="11">
                  <c:v>922.2441994237327</c:v>
                </c:pt>
                <c:pt idx="12">
                  <c:v>921.9999875002008</c:v>
                </c:pt>
                <c:pt idx="13">
                  <c:v>922.1731120704173</c:v>
                </c:pt>
                <c:pt idx="14">
                  <c:v>922.3634889523087</c:v>
                </c:pt>
                <c:pt idx="15">
                  <c:v>921.6844674336945</c:v>
                </c:pt>
                <c:pt idx="16">
                  <c:v>920.0266448344421</c:v>
                </c:pt>
                <c:pt idx="17">
                  <c:v>918.499876947042</c:v>
                </c:pt>
                <c:pt idx="18">
                  <c:v>918.2600115235807</c:v>
                </c:pt>
                <c:pt idx="19">
                  <c:v>919.1653443478688</c:v>
                </c:pt>
                <c:pt idx="20">
                  <c:v>920.0270380893053</c:v>
                </c:pt>
                <c:pt idx="21">
                  <c:v>920.0846784105441</c:v>
                </c:pt>
                <c:pt idx="22">
                  <c:v>919.7451302037998</c:v>
                </c:pt>
                <c:pt idx="23">
                  <c:v>919.7646303199011</c:v>
                </c:pt>
                <c:pt idx="24">
                  <c:v>920.1933205393004</c:v>
                </c:pt>
                <c:pt idx="25">
                  <c:v>920.5032049650064</c:v>
                </c:pt>
                <c:pt idx="26">
                  <c:v>920.4615983338321</c:v>
                </c:pt>
                <c:pt idx="27">
                  <c:v>920.3547320776394</c:v>
                </c:pt>
                <c:pt idx="28">
                  <c:v>920.3828997764268</c:v>
                </c:pt>
                <c:pt idx="29">
                  <c:v>920.3649306337794</c:v>
                </c:pt>
                <c:pt idx="30">
                  <c:v>920.2489176055571</c:v>
                </c:pt>
                <c:pt idx="31">
                  <c:v>920.4674491531756</c:v>
                </c:pt>
                <c:pt idx="32">
                  <c:v>921.3524466178807</c:v>
                </c:pt>
                <c:pt idx="33">
                  <c:v>922.4753278647127</c:v>
                </c:pt>
                <c:pt idx="34">
                  <c:v>923.5039930543497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509248"/>
        <c:axId val="1557515168"/>
      </c:lineChart>
      <c:catAx>
        <c:axId val="155750924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515168"/>
        <c:crosses val="autoZero"/>
        <c:auto val="1"/>
        <c:lblAlgn val="ctr"/>
        <c:lblOffset val="100"/>
        <c:noMultiLvlLbl val="0"/>
      </c:catAx>
      <c:valAx>
        <c:axId val="155751516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5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(2)'!$T$16:$T$46</c:f>
              <c:numCache>
                <c:formatCode>0.00</c:formatCode>
                <c:ptCount val="3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  <c:pt idx="11">
                  <c:v>918.75</c:v>
                </c:pt>
                <c:pt idx="12">
                  <c:v>919.25</c:v>
                </c:pt>
                <c:pt idx="13">
                  <c:v>918.75</c:v>
                </c:pt>
                <c:pt idx="14">
                  <c:v>919.25</c:v>
                </c:pt>
                <c:pt idx="15">
                  <c:v>918.5</c:v>
                </c:pt>
                <c:pt idx="16">
                  <c:v>918.5</c:v>
                </c:pt>
                <c:pt idx="17">
                  <c:v>917.75</c:v>
                </c:pt>
                <c:pt idx="18">
                  <c:v>914.5</c:v>
                </c:pt>
                <c:pt idx="19">
                  <c:v>914.0</c:v>
                </c:pt>
                <c:pt idx="20">
                  <c:v>914.5</c:v>
                </c:pt>
                <c:pt idx="21">
                  <c:v>914.75</c:v>
                </c:pt>
                <c:pt idx="22">
                  <c:v>914.5</c:v>
                </c:pt>
                <c:pt idx="23">
                  <c:v>914.75</c:v>
                </c:pt>
                <c:pt idx="24">
                  <c:v>914.5</c:v>
                </c:pt>
                <c:pt idx="25">
                  <c:v>914.5</c:v>
                </c:pt>
                <c:pt idx="26">
                  <c:v>914.75</c:v>
                </c:pt>
                <c:pt idx="27">
                  <c:v>915.0</c:v>
                </c:pt>
                <c:pt idx="28">
                  <c:v>914.0</c:v>
                </c:pt>
                <c:pt idx="29">
                  <c:v>914.25</c:v>
                </c:pt>
                <c:pt idx="30">
                  <c:v>912.75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(2)'!$Y$16:$Y$46</c:f>
              <c:numCache>
                <c:formatCode>General</c:formatCode>
                <c:ptCount val="31"/>
                <c:pt idx="0">
                  <c:v>918.9748051947626</c:v>
                </c:pt>
                <c:pt idx="1">
                  <c:v>918.7518762708257</c:v>
                </c:pt>
                <c:pt idx="2">
                  <c:v>918.9710370973808</c:v>
                </c:pt>
                <c:pt idx="3">
                  <c:v>916.839796872066</c:v>
                </c:pt>
                <c:pt idx="4">
                  <c:v>917.9550099059788</c:v>
                </c:pt>
                <c:pt idx="5">
                  <c:v>916.9241041821497</c:v>
                </c:pt>
                <c:pt idx="6">
                  <c:v>916.4975702772586</c:v>
                </c:pt>
                <c:pt idx="7">
                  <c:v>917.1719350104494</c:v>
                </c:pt>
                <c:pt idx="8">
                  <c:v>917.4988207179444</c:v>
                </c:pt>
                <c:pt idx="9">
                  <c:v>917.3376650979653</c:v>
                </c:pt>
                <c:pt idx="10">
                  <c:v>918.7145599581004</c:v>
                </c:pt>
                <c:pt idx="11">
                  <c:v>918.5783412781776</c:v>
                </c:pt>
                <c:pt idx="12">
                  <c:v>919.2511960310567</c:v>
                </c:pt>
                <c:pt idx="13">
                  <c:v>918.8294401772581</c:v>
                </c:pt>
                <c:pt idx="14">
                  <c:v>919.2717323097123</c:v>
                </c:pt>
                <c:pt idx="15">
                  <c:v>918.1526201127837</c:v>
                </c:pt>
                <c:pt idx="16">
                  <c:v>917.5612438353604</c:v>
                </c:pt>
                <c:pt idx="17">
                  <c:v>917.2281148310961</c:v>
                </c:pt>
                <c:pt idx="18">
                  <c:v>915.5546372112667</c:v>
                </c:pt>
                <c:pt idx="19">
                  <c:v>915.6254883151872</c:v>
                </c:pt>
                <c:pt idx="20">
                  <c:v>914.5056288905317</c:v>
                </c:pt>
                <c:pt idx="21">
                  <c:v>914.6737881281436</c:v>
                </c:pt>
                <c:pt idx="22">
                  <c:v>914.131953446622</c:v>
                </c:pt>
                <c:pt idx="23">
                  <c:v>914.8012598701761</c:v>
                </c:pt>
                <c:pt idx="24">
                  <c:v>914.4459719753263</c:v>
                </c:pt>
                <c:pt idx="25">
                  <c:v>915.2404734471452</c:v>
                </c:pt>
                <c:pt idx="26">
                  <c:v>914.7498138254243</c:v>
                </c:pt>
                <c:pt idx="27">
                  <c:v>915.2019149222342</c:v>
                </c:pt>
                <c:pt idx="28">
                  <c:v>914.2374287306821</c:v>
                </c:pt>
                <c:pt idx="29">
                  <c:v>914.0764867983003</c:v>
                </c:pt>
                <c:pt idx="30">
                  <c:v>912.7496302115874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48832"/>
        <c:axId val="1527557200"/>
      </c:lineChart>
      <c:catAx>
        <c:axId val="152754883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57200"/>
        <c:crosses val="autoZero"/>
        <c:auto val="1"/>
        <c:lblAlgn val="ctr"/>
        <c:lblOffset val="100"/>
        <c:noMultiLvlLbl val="0"/>
      </c:catAx>
      <c:valAx>
        <c:axId val="152755720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(2)'!$AC$16:$AC$46</c:f>
              <c:numCache>
                <c:formatCode>0.00</c:formatCode>
                <c:ptCount val="3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  <c:pt idx="11">
                  <c:v>919.75</c:v>
                </c:pt>
                <c:pt idx="12">
                  <c:v>920.75</c:v>
                </c:pt>
                <c:pt idx="13">
                  <c:v>922.0</c:v>
                </c:pt>
                <c:pt idx="14">
                  <c:v>921.75</c:v>
                </c:pt>
                <c:pt idx="15">
                  <c:v>920.5</c:v>
                </c:pt>
                <c:pt idx="16">
                  <c:v>921.25</c:v>
                </c:pt>
                <c:pt idx="17">
                  <c:v>920.5</c:v>
                </c:pt>
                <c:pt idx="18">
                  <c:v>919.5</c:v>
                </c:pt>
                <c:pt idx="19">
                  <c:v>919.25</c:v>
                </c:pt>
                <c:pt idx="20">
                  <c:v>919.5</c:v>
                </c:pt>
                <c:pt idx="21">
                  <c:v>919.25</c:v>
                </c:pt>
                <c:pt idx="22">
                  <c:v>919.25</c:v>
                </c:pt>
                <c:pt idx="23">
                  <c:v>919.5</c:v>
                </c:pt>
                <c:pt idx="24">
                  <c:v>919.5</c:v>
                </c:pt>
                <c:pt idx="25">
                  <c:v>919.5</c:v>
                </c:pt>
                <c:pt idx="26">
                  <c:v>919.0</c:v>
                </c:pt>
                <c:pt idx="27">
                  <c:v>919.0</c:v>
                </c:pt>
                <c:pt idx="28">
                  <c:v>919.25</c:v>
                </c:pt>
                <c:pt idx="29">
                  <c:v>919.75</c:v>
                </c:pt>
                <c:pt idx="30">
                  <c:v>920.0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(2)'!$AH$16:$AH$46</c:f>
              <c:numCache>
                <c:formatCode>General</c:formatCode>
                <c:ptCount val="31"/>
                <c:pt idx="0">
                  <c:v>923.302480548475</c:v>
                </c:pt>
                <c:pt idx="1">
                  <c:v>918.5618713734885</c:v>
                </c:pt>
                <c:pt idx="2">
                  <c:v>922.3995894234218</c:v>
                </c:pt>
                <c:pt idx="3">
                  <c:v>923.7396188739546</c:v>
                </c:pt>
                <c:pt idx="4">
                  <c:v>925.0794599522131</c:v>
                </c:pt>
                <c:pt idx="5">
                  <c:v>925.3228178481364</c:v>
                </c:pt>
                <c:pt idx="6">
                  <c:v>922.1494179756856</c:v>
                </c:pt>
                <c:pt idx="7">
                  <c:v>922.165891056424</c:v>
                </c:pt>
                <c:pt idx="8">
                  <c:v>920.7985641489215</c:v>
                </c:pt>
                <c:pt idx="9">
                  <c:v>921.0661730414059</c:v>
                </c:pt>
                <c:pt idx="10">
                  <c:v>919.8476213436924</c:v>
                </c:pt>
                <c:pt idx="11">
                  <c:v>919.7417579706833</c:v>
                </c:pt>
                <c:pt idx="12">
                  <c:v>920.7363351560443</c:v>
                </c:pt>
                <c:pt idx="13">
                  <c:v>921.953792268093</c:v>
                </c:pt>
                <c:pt idx="14">
                  <c:v>921.7155095643912</c:v>
                </c:pt>
                <c:pt idx="15">
                  <c:v>920.21357557489</c:v>
                </c:pt>
                <c:pt idx="16">
                  <c:v>920.5878497998299</c:v>
                </c:pt>
                <c:pt idx="17">
                  <c:v>920.1218318863548</c:v>
                </c:pt>
                <c:pt idx="18">
                  <c:v>919.9098410093414</c:v>
                </c:pt>
                <c:pt idx="19">
                  <c:v>919.191471356811</c:v>
                </c:pt>
                <c:pt idx="20">
                  <c:v>919.171268855622</c:v>
                </c:pt>
                <c:pt idx="21">
                  <c:v>919.2633990171054</c:v>
                </c:pt>
                <c:pt idx="22">
                  <c:v>919.33918426324</c:v>
                </c:pt>
                <c:pt idx="23">
                  <c:v>919.810602947077</c:v>
                </c:pt>
                <c:pt idx="24">
                  <c:v>919.6557179621665</c:v>
                </c:pt>
                <c:pt idx="25">
                  <c:v>919.5030758559806</c:v>
                </c:pt>
                <c:pt idx="26">
                  <c:v>919.1951503656597</c:v>
                </c:pt>
                <c:pt idx="27">
                  <c:v>919.3106506675982</c:v>
                </c:pt>
                <c:pt idx="28">
                  <c:v>919.282371621059</c:v>
                </c:pt>
                <c:pt idx="29">
                  <c:v>919.4978124264542</c:v>
                </c:pt>
                <c:pt idx="30">
                  <c:v>919.999947944778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519824"/>
        <c:axId val="1556525744"/>
      </c:lineChart>
      <c:catAx>
        <c:axId val="15565198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25744"/>
        <c:crosses val="autoZero"/>
        <c:auto val="1"/>
        <c:lblAlgn val="ctr"/>
        <c:lblOffset val="100"/>
        <c:noMultiLvlLbl val="0"/>
      </c:catAx>
      <c:valAx>
        <c:axId val="155652574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1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(2)'!$AL$16:$AL$46</c:f>
              <c:numCache>
                <c:formatCode>0.00</c:formatCode>
                <c:ptCount val="31"/>
                <c:pt idx="0">
                  <c:v>917.25</c:v>
                </c:pt>
                <c:pt idx="1">
                  <c:v>915.75</c:v>
                </c:pt>
                <c:pt idx="2">
                  <c:v>917.5</c:v>
                </c:pt>
                <c:pt idx="3">
                  <c:v>918.25</c:v>
                </c:pt>
                <c:pt idx="4">
                  <c:v>917.25</c:v>
                </c:pt>
                <c:pt idx="5">
                  <c:v>917.75</c:v>
                </c:pt>
                <c:pt idx="6">
                  <c:v>918.0</c:v>
                </c:pt>
                <c:pt idx="7">
                  <c:v>917.5</c:v>
                </c:pt>
                <c:pt idx="8">
                  <c:v>918.0</c:v>
                </c:pt>
                <c:pt idx="9">
                  <c:v>916.75</c:v>
                </c:pt>
                <c:pt idx="10">
                  <c:v>916.0</c:v>
                </c:pt>
                <c:pt idx="11">
                  <c:v>916.75</c:v>
                </c:pt>
                <c:pt idx="12">
                  <c:v>916.0</c:v>
                </c:pt>
                <c:pt idx="13">
                  <c:v>915.75</c:v>
                </c:pt>
                <c:pt idx="14">
                  <c:v>917.0</c:v>
                </c:pt>
                <c:pt idx="15">
                  <c:v>916.25</c:v>
                </c:pt>
                <c:pt idx="16">
                  <c:v>915.5</c:v>
                </c:pt>
                <c:pt idx="17">
                  <c:v>917.25</c:v>
                </c:pt>
                <c:pt idx="18">
                  <c:v>917.75</c:v>
                </c:pt>
                <c:pt idx="19">
                  <c:v>917.0</c:v>
                </c:pt>
                <c:pt idx="20">
                  <c:v>916.5</c:v>
                </c:pt>
                <c:pt idx="21">
                  <c:v>917.0</c:v>
                </c:pt>
                <c:pt idx="22">
                  <c:v>916.75</c:v>
                </c:pt>
                <c:pt idx="23">
                  <c:v>917.25</c:v>
                </c:pt>
                <c:pt idx="24">
                  <c:v>917.0</c:v>
                </c:pt>
                <c:pt idx="25">
                  <c:v>917.5</c:v>
                </c:pt>
                <c:pt idx="26">
                  <c:v>917.5</c:v>
                </c:pt>
                <c:pt idx="27">
                  <c:v>917.25</c:v>
                </c:pt>
                <c:pt idx="28">
                  <c:v>917.5</c:v>
                </c:pt>
                <c:pt idx="29">
                  <c:v>917.75</c:v>
                </c:pt>
                <c:pt idx="30">
                  <c:v>917.5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(2)'!$AQ$16:$AQ$46</c:f>
              <c:numCache>
                <c:formatCode>General</c:formatCode>
                <c:ptCount val="31"/>
                <c:pt idx="0">
                  <c:v>915.5767287189764</c:v>
                </c:pt>
                <c:pt idx="1">
                  <c:v>915.6803810137402</c:v>
                </c:pt>
                <c:pt idx="2">
                  <c:v>917.4978534704588</c:v>
                </c:pt>
                <c:pt idx="3">
                  <c:v>917.5061170875439</c:v>
                </c:pt>
                <c:pt idx="4">
                  <c:v>917.2952737012154</c:v>
                </c:pt>
                <c:pt idx="5">
                  <c:v>917.725887382072</c:v>
                </c:pt>
                <c:pt idx="6">
                  <c:v>917.768906341699</c:v>
                </c:pt>
                <c:pt idx="7">
                  <c:v>917.5766231639291</c:v>
                </c:pt>
                <c:pt idx="8">
                  <c:v>917.7011018261188</c:v>
                </c:pt>
                <c:pt idx="9">
                  <c:v>916.7128371223066</c:v>
                </c:pt>
                <c:pt idx="10">
                  <c:v>916.3164223741453</c:v>
                </c:pt>
                <c:pt idx="11">
                  <c:v>916.9103489151441</c:v>
                </c:pt>
                <c:pt idx="12">
                  <c:v>915.9408746991672</c:v>
                </c:pt>
                <c:pt idx="13">
                  <c:v>915.7494773331058</c:v>
                </c:pt>
                <c:pt idx="14">
                  <c:v>916.5142354606452</c:v>
                </c:pt>
                <c:pt idx="15">
                  <c:v>916.2720493988831</c:v>
                </c:pt>
                <c:pt idx="16">
                  <c:v>915.7325743199271</c:v>
                </c:pt>
                <c:pt idx="17">
                  <c:v>917.2548038618332</c:v>
                </c:pt>
                <c:pt idx="18">
                  <c:v>917.9733106169105</c:v>
                </c:pt>
                <c:pt idx="19">
                  <c:v>917.0094481458361</c:v>
                </c:pt>
                <c:pt idx="20">
                  <c:v>916.7234620040366</c:v>
                </c:pt>
                <c:pt idx="21">
                  <c:v>916.9494734869032</c:v>
                </c:pt>
                <c:pt idx="22">
                  <c:v>916.6794155087667</c:v>
                </c:pt>
                <c:pt idx="23">
                  <c:v>917.1867978630836</c:v>
                </c:pt>
                <c:pt idx="24">
                  <c:v>917.0253622012127</c:v>
                </c:pt>
                <c:pt idx="25">
                  <c:v>917.5035044320251</c:v>
                </c:pt>
                <c:pt idx="26">
                  <c:v>917.4775118355351</c:v>
                </c:pt>
                <c:pt idx="27">
                  <c:v>917.5746812954792</c:v>
                </c:pt>
                <c:pt idx="28">
                  <c:v>917.5138600215942</c:v>
                </c:pt>
                <c:pt idx="29">
                  <c:v>917.4409990286539</c:v>
                </c:pt>
                <c:pt idx="30">
                  <c:v>917.4690182640356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230624"/>
        <c:axId val="1838071056"/>
      </c:lineChart>
      <c:catAx>
        <c:axId val="17772306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71056"/>
        <c:crosses val="autoZero"/>
        <c:auto val="1"/>
        <c:lblAlgn val="ctr"/>
        <c:lblOffset val="100"/>
        <c:noMultiLvlLbl val="0"/>
      </c:catAx>
      <c:valAx>
        <c:axId val="183807105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2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(2)'!$K$16:$K$36</c:f>
              <c:numCache>
                <c:formatCode>0.00</c:formatCode>
                <c:ptCount val="21"/>
                <c:pt idx="0">
                  <c:v>917.5</c:v>
                </c:pt>
                <c:pt idx="1">
                  <c:v>918.75</c:v>
                </c:pt>
                <c:pt idx="2">
                  <c:v>917.5</c:v>
                </c:pt>
                <c:pt idx="3">
                  <c:v>921.75</c:v>
                </c:pt>
                <c:pt idx="4">
                  <c:v>921.75</c:v>
                </c:pt>
                <c:pt idx="5">
                  <c:v>922.25</c:v>
                </c:pt>
                <c:pt idx="6">
                  <c:v>922.25</c:v>
                </c:pt>
                <c:pt idx="7">
                  <c:v>922.5</c:v>
                </c:pt>
                <c:pt idx="8">
                  <c:v>922.0</c:v>
                </c:pt>
                <c:pt idx="9">
                  <c:v>921.75</c:v>
                </c:pt>
                <c:pt idx="10">
                  <c:v>922.25</c:v>
                </c:pt>
                <c:pt idx="11">
                  <c:v>922.0</c:v>
                </c:pt>
                <c:pt idx="12">
                  <c:v>920.25</c:v>
                </c:pt>
                <c:pt idx="13">
                  <c:v>918.5</c:v>
                </c:pt>
                <c:pt idx="14">
                  <c:v>918.25</c:v>
                </c:pt>
                <c:pt idx="15">
                  <c:v>919.0</c:v>
                </c:pt>
                <c:pt idx="16">
                  <c:v>920.25</c:v>
                </c:pt>
                <c:pt idx="17">
                  <c:v>920.0</c:v>
                </c:pt>
                <c:pt idx="18">
                  <c:v>919.25</c:v>
                </c:pt>
                <c:pt idx="19">
                  <c:v>920.0</c:v>
                </c:pt>
                <c:pt idx="20">
                  <c:v>920.25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(2)'!$P$16:$P$36</c:f>
              <c:numCache>
                <c:formatCode>General</c:formatCode>
                <c:ptCount val="21"/>
                <c:pt idx="0">
                  <c:v>917.755930991032</c:v>
                </c:pt>
                <c:pt idx="1">
                  <c:v>917.9925257437288</c:v>
                </c:pt>
                <c:pt idx="2">
                  <c:v>918.8772015626473</c:v>
                </c:pt>
                <c:pt idx="3">
                  <c:v>921.1417422930202</c:v>
                </c:pt>
                <c:pt idx="4">
                  <c:v>921.9094362547377</c:v>
                </c:pt>
                <c:pt idx="5">
                  <c:v>922.4231691958068</c:v>
                </c:pt>
                <c:pt idx="6">
                  <c:v>922.2011861080958</c:v>
                </c:pt>
                <c:pt idx="7">
                  <c:v>922.4404048752139</c:v>
                </c:pt>
                <c:pt idx="8">
                  <c:v>921.8587112874636</c:v>
                </c:pt>
                <c:pt idx="9">
                  <c:v>921.6606795603437</c:v>
                </c:pt>
                <c:pt idx="10">
                  <c:v>922.426474627267</c:v>
                </c:pt>
                <c:pt idx="11">
                  <c:v>922.0059968325572</c:v>
                </c:pt>
                <c:pt idx="12">
                  <c:v>920.9808872227117</c:v>
                </c:pt>
                <c:pt idx="13">
                  <c:v>918.6651674489661</c:v>
                </c:pt>
                <c:pt idx="14">
                  <c:v>918.2427511882671</c:v>
                </c:pt>
                <c:pt idx="15">
                  <c:v>918.9630146391164</c:v>
                </c:pt>
                <c:pt idx="16">
                  <c:v>919.7685547032987</c:v>
                </c:pt>
                <c:pt idx="17">
                  <c:v>920.0666867251661</c:v>
                </c:pt>
                <c:pt idx="18">
                  <c:v>919.3040445239695</c:v>
                </c:pt>
                <c:pt idx="19">
                  <c:v>920.008620397402</c:v>
                </c:pt>
                <c:pt idx="20">
                  <c:v>920.3850839017272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627872"/>
        <c:axId val="2012974672"/>
      </c:lineChart>
      <c:catAx>
        <c:axId val="194462787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974672"/>
        <c:crosses val="autoZero"/>
        <c:auto val="1"/>
        <c:lblAlgn val="ctr"/>
        <c:lblOffset val="100"/>
        <c:noMultiLvlLbl val="0"/>
      </c:catAx>
      <c:valAx>
        <c:axId val="20129746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62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1"/>
          <c:order val="0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(2)'!$Y$16:$Y$36</c:f>
              <c:numCache>
                <c:formatCode>General</c:formatCode>
                <c:ptCount val="21"/>
                <c:pt idx="0">
                  <c:v>918.5200632025277</c:v>
                </c:pt>
                <c:pt idx="1">
                  <c:v>918.8053870365325</c:v>
                </c:pt>
                <c:pt idx="2">
                  <c:v>918.6933864740103</c:v>
                </c:pt>
                <c:pt idx="3">
                  <c:v>917.002708253093</c:v>
                </c:pt>
                <c:pt idx="4">
                  <c:v>917.8521560977558</c:v>
                </c:pt>
                <c:pt idx="5">
                  <c:v>917.0218474891333</c:v>
                </c:pt>
                <c:pt idx="6">
                  <c:v>917.0044862010995</c:v>
                </c:pt>
                <c:pt idx="7">
                  <c:v>917.3088394478826</c:v>
                </c:pt>
                <c:pt idx="8">
                  <c:v>917.4519252843038</c:v>
                </c:pt>
                <c:pt idx="9">
                  <c:v>917.5798558386228</c:v>
                </c:pt>
                <c:pt idx="10">
                  <c:v>918.9962741582146</c:v>
                </c:pt>
                <c:pt idx="11">
                  <c:v>918.971158576131</c:v>
                </c:pt>
                <c:pt idx="12">
                  <c:v>918.9729125502274</c:v>
                </c:pt>
                <c:pt idx="13">
                  <c:v>918.9599963015635</c:v>
                </c:pt>
                <c:pt idx="14">
                  <c:v>918.959252766596</c:v>
                </c:pt>
                <c:pt idx="15">
                  <c:v>918.7005546056584</c:v>
                </c:pt>
                <c:pt idx="16">
                  <c:v>918.49874639963</c:v>
                </c:pt>
                <c:pt idx="17">
                  <c:v>917.7820236341113</c:v>
                </c:pt>
                <c:pt idx="18">
                  <c:v>917.0864381950969</c:v>
                </c:pt>
                <c:pt idx="19">
                  <c:v>917.04188089991</c:v>
                </c:pt>
                <c:pt idx="20">
                  <c:v>917.001156261004</c:v>
                </c:pt>
              </c:numCache>
            </c:numRef>
          </c:val>
          <c:smooth val="0"/>
        </c:ser>
        <c:ser>
          <c:idx val="0"/>
          <c:order val="1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(2)'!$T$16:$T$36</c:f>
              <c:numCache>
                <c:formatCode>0.00</c:formatCode>
                <c:ptCount val="2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  <c:pt idx="11">
                  <c:v>918.75</c:v>
                </c:pt>
                <c:pt idx="12">
                  <c:v>919.25</c:v>
                </c:pt>
                <c:pt idx="13">
                  <c:v>918.75</c:v>
                </c:pt>
                <c:pt idx="14">
                  <c:v>919.25</c:v>
                </c:pt>
                <c:pt idx="15">
                  <c:v>918.5</c:v>
                </c:pt>
                <c:pt idx="16">
                  <c:v>918.5</c:v>
                </c:pt>
                <c:pt idx="17">
                  <c:v>917.75</c:v>
                </c:pt>
                <c:pt idx="18">
                  <c:v>914.5</c:v>
                </c:pt>
                <c:pt idx="19">
                  <c:v>914.0</c:v>
                </c:pt>
                <c:pt idx="20">
                  <c:v>914.5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669616"/>
        <c:axId val="1555617824"/>
      </c:lineChart>
      <c:catAx>
        <c:axId val="15556696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17824"/>
        <c:crosses val="autoZero"/>
        <c:auto val="1"/>
        <c:lblAlgn val="ctr"/>
        <c:lblOffset val="100"/>
        <c:noMultiLvlLbl val="0"/>
      </c:catAx>
      <c:valAx>
        <c:axId val="155561782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(2)'!$AC$16:$AC$36</c:f>
              <c:numCache>
                <c:formatCode>0.00</c:formatCode>
                <c:ptCount val="2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  <c:pt idx="11">
                  <c:v>919.75</c:v>
                </c:pt>
                <c:pt idx="12">
                  <c:v>920.75</c:v>
                </c:pt>
                <c:pt idx="13">
                  <c:v>922.0</c:v>
                </c:pt>
                <c:pt idx="14">
                  <c:v>921.75</c:v>
                </c:pt>
                <c:pt idx="15">
                  <c:v>920.5</c:v>
                </c:pt>
                <c:pt idx="16">
                  <c:v>921.25</c:v>
                </c:pt>
                <c:pt idx="17">
                  <c:v>920.5</c:v>
                </c:pt>
                <c:pt idx="18">
                  <c:v>919.5</c:v>
                </c:pt>
                <c:pt idx="19">
                  <c:v>919.25</c:v>
                </c:pt>
                <c:pt idx="20">
                  <c:v>919.5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(2)'!$AH$16:$AH$36</c:f>
              <c:numCache>
                <c:formatCode>General</c:formatCode>
                <c:ptCount val="21"/>
                <c:pt idx="0">
                  <c:v>921.7520637247172</c:v>
                </c:pt>
                <c:pt idx="1">
                  <c:v>918.5251969145727</c:v>
                </c:pt>
                <c:pt idx="2">
                  <c:v>923.304447224103</c:v>
                </c:pt>
                <c:pt idx="3">
                  <c:v>923.7501168257611</c:v>
                </c:pt>
                <c:pt idx="4">
                  <c:v>924.8946792488688</c:v>
                </c:pt>
                <c:pt idx="5">
                  <c:v>924.7471452756001</c:v>
                </c:pt>
                <c:pt idx="6">
                  <c:v>922.0962581207239</c:v>
                </c:pt>
                <c:pt idx="7">
                  <c:v>921.9545054796291</c:v>
                </c:pt>
                <c:pt idx="8">
                  <c:v>920.7746199855768</c:v>
                </c:pt>
                <c:pt idx="9">
                  <c:v>920.8509233933974</c:v>
                </c:pt>
                <c:pt idx="10">
                  <c:v>919.6648158391187</c:v>
                </c:pt>
                <c:pt idx="11">
                  <c:v>919.57833251455</c:v>
                </c:pt>
                <c:pt idx="12">
                  <c:v>920.6528924663838</c:v>
                </c:pt>
                <c:pt idx="13">
                  <c:v>922.0016680246625</c:v>
                </c:pt>
                <c:pt idx="14">
                  <c:v>921.9905189937855</c:v>
                </c:pt>
                <c:pt idx="15">
                  <c:v>920.5110294881736</c:v>
                </c:pt>
                <c:pt idx="16">
                  <c:v>920.495833234621</c:v>
                </c:pt>
                <c:pt idx="17">
                  <c:v>919.7872206457785</c:v>
                </c:pt>
                <c:pt idx="18">
                  <c:v>919.5312987599514</c:v>
                </c:pt>
                <c:pt idx="19">
                  <c:v>919.308554071866</c:v>
                </c:pt>
                <c:pt idx="20">
                  <c:v>919.3848867414467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473216"/>
        <c:axId val="1557435680"/>
      </c:lineChart>
      <c:catAx>
        <c:axId val="15574732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35680"/>
        <c:crosses val="autoZero"/>
        <c:auto val="1"/>
        <c:lblAlgn val="ctr"/>
        <c:lblOffset val="100"/>
        <c:noMultiLvlLbl val="0"/>
      </c:catAx>
      <c:valAx>
        <c:axId val="15574356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(2)'!$AL$16:$AL$36</c:f>
              <c:numCache>
                <c:formatCode>0.00</c:formatCode>
                <c:ptCount val="21"/>
                <c:pt idx="0">
                  <c:v>917.25</c:v>
                </c:pt>
                <c:pt idx="1">
                  <c:v>915.75</c:v>
                </c:pt>
                <c:pt idx="2">
                  <c:v>917.5</c:v>
                </c:pt>
                <c:pt idx="3">
                  <c:v>918.25</c:v>
                </c:pt>
                <c:pt idx="4">
                  <c:v>917.25</c:v>
                </c:pt>
                <c:pt idx="5">
                  <c:v>917.75</c:v>
                </c:pt>
                <c:pt idx="6">
                  <c:v>918.0</c:v>
                </c:pt>
                <c:pt idx="7">
                  <c:v>917.5</c:v>
                </c:pt>
                <c:pt idx="8">
                  <c:v>918.0</c:v>
                </c:pt>
                <c:pt idx="9">
                  <c:v>916.75</c:v>
                </c:pt>
                <c:pt idx="10">
                  <c:v>916.0</c:v>
                </c:pt>
                <c:pt idx="11">
                  <c:v>916.75</c:v>
                </c:pt>
                <c:pt idx="12">
                  <c:v>916.0</c:v>
                </c:pt>
                <c:pt idx="13">
                  <c:v>915.75</c:v>
                </c:pt>
                <c:pt idx="14">
                  <c:v>917.0</c:v>
                </c:pt>
                <c:pt idx="15">
                  <c:v>916.25</c:v>
                </c:pt>
                <c:pt idx="16">
                  <c:v>915.5</c:v>
                </c:pt>
                <c:pt idx="17">
                  <c:v>917.25</c:v>
                </c:pt>
                <c:pt idx="18">
                  <c:v>917.75</c:v>
                </c:pt>
                <c:pt idx="19">
                  <c:v>917.0</c:v>
                </c:pt>
                <c:pt idx="20">
                  <c:v>916.5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(2)'!$AQ$16:$AQ$36</c:f>
              <c:numCache>
                <c:formatCode>General</c:formatCode>
                <c:ptCount val="21"/>
                <c:pt idx="0">
                  <c:v>916.7765182222566</c:v>
                </c:pt>
                <c:pt idx="1">
                  <c:v>916.0150665298442</c:v>
                </c:pt>
                <c:pt idx="2">
                  <c:v>917.4944907160834</c:v>
                </c:pt>
                <c:pt idx="3">
                  <c:v>917.981448502633</c:v>
                </c:pt>
                <c:pt idx="4">
                  <c:v>916.9570213892207</c:v>
                </c:pt>
                <c:pt idx="5">
                  <c:v>918.146852378004</c:v>
                </c:pt>
                <c:pt idx="6">
                  <c:v>918.2373829292222</c:v>
                </c:pt>
                <c:pt idx="7">
                  <c:v>917.1093947809134</c:v>
                </c:pt>
                <c:pt idx="8">
                  <c:v>918.0476989184815</c:v>
                </c:pt>
                <c:pt idx="9">
                  <c:v>917.308214665924</c:v>
                </c:pt>
                <c:pt idx="10">
                  <c:v>915.903129631829</c:v>
                </c:pt>
                <c:pt idx="11">
                  <c:v>916.7067289102651</c:v>
                </c:pt>
                <c:pt idx="12">
                  <c:v>915.9826153981495</c:v>
                </c:pt>
                <c:pt idx="13">
                  <c:v>915.760997441519</c:v>
                </c:pt>
                <c:pt idx="14">
                  <c:v>916.978620566228</c:v>
                </c:pt>
                <c:pt idx="15">
                  <c:v>916.6850532317052</c:v>
                </c:pt>
                <c:pt idx="16">
                  <c:v>915.4932621581283</c:v>
                </c:pt>
                <c:pt idx="17">
                  <c:v>917.2468313555367</c:v>
                </c:pt>
                <c:pt idx="18">
                  <c:v>917.7072081657471</c:v>
                </c:pt>
                <c:pt idx="19">
                  <c:v>917.2140509764896</c:v>
                </c:pt>
                <c:pt idx="20">
                  <c:v>916.5058972094347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608960"/>
        <c:axId val="1557532400"/>
      </c:lineChart>
      <c:catAx>
        <c:axId val="155560896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532400"/>
        <c:crosses val="autoZero"/>
        <c:auto val="1"/>
        <c:lblAlgn val="ctr"/>
        <c:lblOffset val="100"/>
        <c:noMultiLvlLbl val="0"/>
      </c:catAx>
      <c:valAx>
        <c:axId val="155753240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60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(2)'!$AV$16:$AV$36</c:f>
              <c:numCache>
                <c:formatCode>General</c:formatCode>
                <c:ptCount val="21"/>
                <c:pt idx="0">
                  <c:v>-0.232</c:v>
                </c:pt>
                <c:pt idx="1">
                  <c:v>-0.058</c:v>
                </c:pt>
                <c:pt idx="2">
                  <c:v>-0.365</c:v>
                </c:pt>
                <c:pt idx="3">
                  <c:v>-0.295</c:v>
                </c:pt>
                <c:pt idx="4">
                  <c:v>0.127</c:v>
                </c:pt>
                <c:pt idx="5">
                  <c:v>0.273</c:v>
                </c:pt>
                <c:pt idx="6">
                  <c:v>0.097</c:v>
                </c:pt>
                <c:pt idx="7">
                  <c:v>-0.136</c:v>
                </c:pt>
                <c:pt idx="8">
                  <c:v>-0.276</c:v>
                </c:pt>
                <c:pt idx="9">
                  <c:v>-0.49</c:v>
                </c:pt>
                <c:pt idx="10">
                  <c:v>-0.576</c:v>
                </c:pt>
                <c:pt idx="11">
                  <c:v>-0.555</c:v>
                </c:pt>
                <c:pt idx="12">
                  <c:v>-0.697</c:v>
                </c:pt>
                <c:pt idx="13">
                  <c:v>-0.761</c:v>
                </c:pt>
                <c:pt idx="14">
                  <c:v>-0.773</c:v>
                </c:pt>
                <c:pt idx="15">
                  <c:v>-0.692</c:v>
                </c:pt>
                <c:pt idx="16">
                  <c:v>-0.587</c:v>
                </c:pt>
                <c:pt idx="17">
                  <c:v>-0.591</c:v>
                </c:pt>
                <c:pt idx="18">
                  <c:v>-0.445</c:v>
                </c:pt>
                <c:pt idx="19">
                  <c:v>-0.346</c:v>
                </c:pt>
                <c:pt idx="20">
                  <c:v>-0.283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(2)'!$AY$16:$AY$36</c:f>
              <c:numCache>
                <c:formatCode>General</c:formatCode>
                <c:ptCount val="21"/>
                <c:pt idx="0">
                  <c:v>-0.00810492257845526</c:v>
                </c:pt>
                <c:pt idx="1">
                  <c:v>-0.110001075256877</c:v>
                </c:pt>
                <c:pt idx="2">
                  <c:v>-0.020266329839725</c:v>
                </c:pt>
                <c:pt idx="3">
                  <c:v>-0.115313423911861</c:v>
                </c:pt>
                <c:pt idx="4">
                  <c:v>0.155645686740038</c:v>
                </c:pt>
                <c:pt idx="5">
                  <c:v>0.268029282539304</c:v>
                </c:pt>
                <c:pt idx="6">
                  <c:v>0.148437111223706</c:v>
                </c:pt>
                <c:pt idx="7">
                  <c:v>-0.124264604095114</c:v>
                </c:pt>
                <c:pt idx="8">
                  <c:v>-0.36070544301994</c:v>
                </c:pt>
                <c:pt idx="9">
                  <c:v>-0.489987055251686</c:v>
                </c:pt>
                <c:pt idx="10">
                  <c:v>-0.558504388219371</c:v>
                </c:pt>
                <c:pt idx="11">
                  <c:v>-0.626260119459651</c:v>
                </c:pt>
                <c:pt idx="12">
                  <c:v>-0.705225117416402</c:v>
                </c:pt>
                <c:pt idx="13">
                  <c:v>-0.763837213021688</c:v>
                </c:pt>
                <c:pt idx="14">
                  <c:v>-0.774833612721374</c:v>
                </c:pt>
                <c:pt idx="15">
                  <c:v>-0.737415179508974</c:v>
                </c:pt>
                <c:pt idx="16">
                  <c:v>-0.66372305147892</c:v>
                </c:pt>
                <c:pt idx="17">
                  <c:v>-0.563883791632963</c:v>
                </c:pt>
                <c:pt idx="18">
                  <c:v>-0.443062673722274</c:v>
                </c:pt>
                <c:pt idx="19">
                  <c:v>-0.305183818912512</c:v>
                </c:pt>
                <c:pt idx="20">
                  <c:v>-0.155495456898446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543472"/>
        <c:axId val="1555549392"/>
      </c:lineChart>
      <c:catAx>
        <c:axId val="155554347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49392"/>
        <c:crosses val="autoZero"/>
        <c:auto val="1"/>
        <c:lblAlgn val="ctr"/>
        <c:lblOffset val="100"/>
        <c:noMultiLvlLbl val="0"/>
      </c:catAx>
      <c:valAx>
        <c:axId val="155554939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(2)'!$L$16:$L$26</c:f>
              <c:numCache>
                <c:formatCode>0.00</c:formatCode>
                <c:ptCount val="11"/>
                <c:pt idx="0">
                  <c:v>917.5</c:v>
                </c:pt>
                <c:pt idx="1">
                  <c:v>918.75</c:v>
                </c:pt>
                <c:pt idx="2">
                  <c:v>917.5</c:v>
                </c:pt>
                <c:pt idx="3">
                  <c:v>921.75</c:v>
                </c:pt>
                <c:pt idx="4">
                  <c:v>921.75</c:v>
                </c:pt>
                <c:pt idx="5">
                  <c:v>922.25</c:v>
                </c:pt>
                <c:pt idx="6">
                  <c:v>922.25</c:v>
                </c:pt>
                <c:pt idx="7">
                  <c:v>922.5</c:v>
                </c:pt>
                <c:pt idx="8">
                  <c:v>922.0</c:v>
                </c:pt>
                <c:pt idx="9">
                  <c:v>921.75</c:v>
                </c:pt>
                <c:pt idx="10">
                  <c:v>922.25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(2)'!$P$16:$P$26</c:f>
              <c:numCache>
                <c:formatCode>General</c:formatCode>
                <c:ptCount val="11"/>
                <c:pt idx="0">
                  <c:v>925.1958332974736</c:v>
                </c:pt>
                <c:pt idx="1">
                  <c:v>918.7621740676984</c:v>
                </c:pt>
                <c:pt idx="2">
                  <c:v>917.4999645174722</c:v>
                </c:pt>
                <c:pt idx="3">
                  <c:v>921.4610203607651</c:v>
                </c:pt>
                <c:pt idx="4">
                  <c:v>922.0417307696595</c:v>
                </c:pt>
                <c:pt idx="5">
                  <c:v>922.4481931715912</c:v>
                </c:pt>
                <c:pt idx="6">
                  <c:v>922.2095690330573</c:v>
                </c:pt>
                <c:pt idx="7">
                  <c:v>922.205706159813</c:v>
                </c:pt>
                <c:pt idx="8">
                  <c:v>922.0266503695794</c:v>
                </c:pt>
                <c:pt idx="9">
                  <c:v>921.8143112356893</c:v>
                </c:pt>
                <c:pt idx="10">
                  <c:v>922.2852962529987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894368"/>
        <c:axId val="1557900288"/>
      </c:lineChart>
      <c:catAx>
        <c:axId val="15578943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900288"/>
        <c:crosses val="autoZero"/>
        <c:auto val="1"/>
        <c:lblAlgn val="ctr"/>
        <c:lblOffset val="100"/>
        <c:noMultiLvlLbl val="0"/>
      </c:catAx>
      <c:valAx>
        <c:axId val="155790028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(2)'!$T$16:$T$26</c:f>
              <c:numCache>
                <c:formatCode>0.00</c:formatCode>
                <c:ptCount val="1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(2)'!$X$16:$X$26</c:f>
              <c:numCache>
                <c:formatCode>General</c:formatCode>
                <c:ptCount val="11"/>
                <c:pt idx="0">
                  <c:v>918.736403846138</c:v>
                </c:pt>
                <c:pt idx="1">
                  <c:v>918.780946295507</c:v>
                </c:pt>
                <c:pt idx="2">
                  <c:v>918.9239024367638</c:v>
                </c:pt>
                <c:pt idx="3">
                  <c:v>916.793920814066</c:v>
                </c:pt>
                <c:pt idx="4">
                  <c:v>917.7656334963307</c:v>
                </c:pt>
                <c:pt idx="5">
                  <c:v>916.8409227773264</c:v>
                </c:pt>
                <c:pt idx="6">
                  <c:v>917.0022412144552</c:v>
                </c:pt>
                <c:pt idx="7">
                  <c:v>917.1865539857989</c:v>
                </c:pt>
                <c:pt idx="8">
                  <c:v>917.6127271428707</c:v>
                </c:pt>
                <c:pt idx="9">
                  <c:v>916.2641334898944</c:v>
                </c:pt>
                <c:pt idx="10">
                  <c:v>918.7255554432415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926816"/>
        <c:axId val="1557932736"/>
      </c:lineChart>
      <c:catAx>
        <c:axId val="155792681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932736"/>
        <c:crosses val="autoZero"/>
        <c:auto val="1"/>
        <c:lblAlgn val="ctr"/>
        <c:lblOffset val="100"/>
        <c:noMultiLvlLbl val="0"/>
      </c:catAx>
      <c:valAx>
        <c:axId val="155793273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92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(2)'!$AB$16:$AB$26</c:f>
              <c:numCache>
                <c:formatCode>0.00</c:formatCode>
                <c:ptCount val="1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(2)'!$AF$16:$AF$26</c:f>
              <c:numCache>
                <c:formatCode>General</c:formatCode>
                <c:ptCount val="11"/>
                <c:pt idx="0">
                  <c:v>917.3934203704516</c:v>
                </c:pt>
                <c:pt idx="1">
                  <c:v>918.4309485333484</c:v>
                </c:pt>
                <c:pt idx="2">
                  <c:v>923.2288449944921</c:v>
                </c:pt>
                <c:pt idx="3">
                  <c:v>923.6321008730795</c:v>
                </c:pt>
                <c:pt idx="4">
                  <c:v>924.6866671695176</c:v>
                </c:pt>
                <c:pt idx="5">
                  <c:v>924.7275167067716</c:v>
                </c:pt>
                <c:pt idx="6">
                  <c:v>921.8231108074233</c:v>
                </c:pt>
                <c:pt idx="7">
                  <c:v>921.550520676294</c:v>
                </c:pt>
                <c:pt idx="8">
                  <c:v>920.6289281474171</c:v>
                </c:pt>
                <c:pt idx="9">
                  <c:v>921.2216911892875</c:v>
                </c:pt>
                <c:pt idx="10">
                  <c:v>920.0281159394764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514896"/>
        <c:axId val="1533033360"/>
      </c:lineChart>
      <c:catAx>
        <c:axId val="155651489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033360"/>
        <c:crosses val="autoZero"/>
        <c:auto val="1"/>
        <c:lblAlgn val="ctr"/>
        <c:lblOffset val="100"/>
        <c:noMultiLvlLbl val="0"/>
      </c:catAx>
      <c:valAx>
        <c:axId val="153303336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1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(2)'!$AJ$16:$AJ$26</c:f>
              <c:numCache>
                <c:formatCode>0.00</c:formatCode>
                <c:ptCount val="11"/>
                <c:pt idx="0">
                  <c:v>917.25</c:v>
                </c:pt>
                <c:pt idx="1">
                  <c:v>915.75</c:v>
                </c:pt>
                <c:pt idx="2">
                  <c:v>917.5</c:v>
                </c:pt>
                <c:pt idx="3">
                  <c:v>918.25</c:v>
                </c:pt>
                <c:pt idx="4">
                  <c:v>917.25</c:v>
                </c:pt>
                <c:pt idx="5">
                  <c:v>917.75</c:v>
                </c:pt>
                <c:pt idx="6">
                  <c:v>918.0</c:v>
                </c:pt>
                <c:pt idx="7">
                  <c:v>917.5</c:v>
                </c:pt>
                <c:pt idx="8">
                  <c:v>918.0</c:v>
                </c:pt>
                <c:pt idx="9">
                  <c:v>916.75</c:v>
                </c:pt>
                <c:pt idx="10">
                  <c:v>916.0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(2)'!$AO$16:$AO$26</c:f>
              <c:numCache>
                <c:formatCode>General</c:formatCode>
                <c:ptCount val="11"/>
                <c:pt idx="0">
                  <c:v>916.329583394757</c:v>
                </c:pt>
                <c:pt idx="1">
                  <c:v>915.98585197476</c:v>
                </c:pt>
                <c:pt idx="2">
                  <c:v>917.4943126261704</c:v>
                </c:pt>
                <c:pt idx="3">
                  <c:v>917.9915228563299</c:v>
                </c:pt>
                <c:pt idx="4">
                  <c:v>917.2492202628611</c:v>
                </c:pt>
                <c:pt idx="5">
                  <c:v>917.7500175454096</c:v>
                </c:pt>
                <c:pt idx="6">
                  <c:v>918.0003754396853</c:v>
                </c:pt>
                <c:pt idx="7">
                  <c:v>917.5023903947566</c:v>
                </c:pt>
                <c:pt idx="8">
                  <c:v>917.99005466302</c:v>
                </c:pt>
                <c:pt idx="9">
                  <c:v>916.757791965261</c:v>
                </c:pt>
                <c:pt idx="10">
                  <c:v>916.0049594158272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658688"/>
        <c:axId val="1509024864"/>
      </c:lineChart>
      <c:catAx>
        <c:axId val="20126586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24864"/>
        <c:crosses val="autoZero"/>
        <c:auto val="1"/>
        <c:lblAlgn val="ctr"/>
        <c:lblOffset val="100"/>
        <c:noMultiLvlLbl val="0"/>
      </c:catAx>
      <c:valAx>
        <c:axId val="150902486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6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(2)'!$AS$16:$AS$26</c:f>
              <c:numCache>
                <c:formatCode>0.00</c:formatCode>
                <c:ptCount val="11"/>
                <c:pt idx="0">
                  <c:v>921.0</c:v>
                </c:pt>
                <c:pt idx="1">
                  <c:v>918.75</c:v>
                </c:pt>
                <c:pt idx="2">
                  <c:v>917.0</c:v>
                </c:pt>
                <c:pt idx="3">
                  <c:v>919.5</c:v>
                </c:pt>
                <c:pt idx="4">
                  <c:v>921.25</c:v>
                </c:pt>
                <c:pt idx="5">
                  <c:v>921.25</c:v>
                </c:pt>
                <c:pt idx="6">
                  <c:v>920.5</c:v>
                </c:pt>
                <c:pt idx="7">
                  <c:v>920.75</c:v>
                </c:pt>
                <c:pt idx="8">
                  <c:v>919.75</c:v>
                </c:pt>
                <c:pt idx="9">
                  <c:v>919.5</c:v>
                </c:pt>
                <c:pt idx="10">
                  <c:v>920.25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(2)'!$AX$16:$AX$26</c:f>
              <c:numCache>
                <c:formatCode>General</c:formatCode>
                <c:ptCount val="11"/>
                <c:pt idx="0">
                  <c:v>921.2933358858198</c:v>
                </c:pt>
                <c:pt idx="1">
                  <c:v>918.7129670184198</c:v>
                </c:pt>
                <c:pt idx="2">
                  <c:v>917.00041331846</c:v>
                </c:pt>
                <c:pt idx="3">
                  <c:v>919.4730071157791</c:v>
                </c:pt>
                <c:pt idx="4">
                  <c:v>921.253405670756</c:v>
                </c:pt>
                <c:pt idx="5">
                  <c:v>921.2546443781702</c:v>
                </c:pt>
                <c:pt idx="6">
                  <c:v>920.5788701898613</c:v>
                </c:pt>
                <c:pt idx="7">
                  <c:v>919.980114693233</c:v>
                </c:pt>
                <c:pt idx="8">
                  <c:v>919.6520644759025</c:v>
                </c:pt>
                <c:pt idx="9">
                  <c:v>919.8264747406189</c:v>
                </c:pt>
                <c:pt idx="10">
                  <c:v>920.252431021513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632800"/>
        <c:axId val="1775562752"/>
      </c:lineChart>
      <c:catAx>
        <c:axId val="180263280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562752"/>
        <c:crosses val="autoZero"/>
        <c:auto val="1"/>
        <c:lblAlgn val="ctr"/>
        <c:lblOffset val="100"/>
        <c:noMultiLvlLbl val="0"/>
      </c:catAx>
      <c:valAx>
        <c:axId val="177556275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(2)'!$AU$16:$AU$46</c:f>
              <c:numCache>
                <c:formatCode>0.00</c:formatCode>
                <c:ptCount val="31"/>
                <c:pt idx="0">
                  <c:v>921.0</c:v>
                </c:pt>
                <c:pt idx="1">
                  <c:v>918.75</c:v>
                </c:pt>
                <c:pt idx="2">
                  <c:v>917.0</c:v>
                </c:pt>
                <c:pt idx="3">
                  <c:v>919.5</c:v>
                </c:pt>
                <c:pt idx="4">
                  <c:v>921.25</c:v>
                </c:pt>
                <c:pt idx="5">
                  <c:v>921.25</c:v>
                </c:pt>
                <c:pt idx="6">
                  <c:v>920.5</c:v>
                </c:pt>
                <c:pt idx="7">
                  <c:v>920.75</c:v>
                </c:pt>
                <c:pt idx="8">
                  <c:v>919.75</c:v>
                </c:pt>
                <c:pt idx="9">
                  <c:v>919.5</c:v>
                </c:pt>
                <c:pt idx="10">
                  <c:v>920.25</c:v>
                </c:pt>
                <c:pt idx="11">
                  <c:v>919.75</c:v>
                </c:pt>
                <c:pt idx="12">
                  <c:v>920.25</c:v>
                </c:pt>
                <c:pt idx="13">
                  <c:v>919.75</c:v>
                </c:pt>
                <c:pt idx="14">
                  <c:v>919.5</c:v>
                </c:pt>
                <c:pt idx="15">
                  <c:v>919.75</c:v>
                </c:pt>
                <c:pt idx="16">
                  <c:v>919.5</c:v>
                </c:pt>
                <c:pt idx="17">
                  <c:v>920.0</c:v>
                </c:pt>
                <c:pt idx="18">
                  <c:v>919.75</c:v>
                </c:pt>
                <c:pt idx="19">
                  <c:v>919.5</c:v>
                </c:pt>
                <c:pt idx="20">
                  <c:v>919.75</c:v>
                </c:pt>
                <c:pt idx="21">
                  <c:v>919.5</c:v>
                </c:pt>
                <c:pt idx="22">
                  <c:v>919.5</c:v>
                </c:pt>
                <c:pt idx="23">
                  <c:v>920.0</c:v>
                </c:pt>
                <c:pt idx="24">
                  <c:v>920.0</c:v>
                </c:pt>
                <c:pt idx="25">
                  <c:v>920.75</c:v>
                </c:pt>
                <c:pt idx="26">
                  <c:v>921.5</c:v>
                </c:pt>
                <c:pt idx="27">
                  <c:v>921.25</c:v>
                </c:pt>
                <c:pt idx="28">
                  <c:v>921.0</c:v>
                </c:pt>
                <c:pt idx="29">
                  <c:v>921.25</c:v>
                </c:pt>
                <c:pt idx="30">
                  <c:v>921.25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(2)'!$AZ$16:$AZ$46</c:f>
              <c:numCache>
                <c:formatCode>General</c:formatCode>
                <c:ptCount val="31"/>
                <c:pt idx="0">
                  <c:v>921.8619522458613</c:v>
                </c:pt>
                <c:pt idx="1">
                  <c:v>918.749986336519</c:v>
                </c:pt>
                <c:pt idx="2">
                  <c:v>917.0002534117834</c:v>
                </c:pt>
                <c:pt idx="3">
                  <c:v>919.4945351415958</c:v>
                </c:pt>
                <c:pt idx="4">
                  <c:v>921.2499111966475</c:v>
                </c:pt>
                <c:pt idx="5">
                  <c:v>921.3007508357854</c:v>
                </c:pt>
                <c:pt idx="6">
                  <c:v>920.700264068464</c:v>
                </c:pt>
                <c:pt idx="7">
                  <c:v>920.167358746497</c:v>
                </c:pt>
                <c:pt idx="8">
                  <c:v>919.8709964748447</c:v>
                </c:pt>
                <c:pt idx="9">
                  <c:v>919.7535935966614</c:v>
                </c:pt>
                <c:pt idx="10">
                  <c:v>919.728108761715</c:v>
                </c:pt>
                <c:pt idx="11">
                  <c:v>919.7356191774558</c:v>
                </c:pt>
                <c:pt idx="12">
                  <c:v>919.746513117246</c:v>
                </c:pt>
                <c:pt idx="13">
                  <c:v>919.7497659247577</c:v>
                </c:pt>
                <c:pt idx="14">
                  <c:v>919.7440068740725</c:v>
                </c:pt>
                <c:pt idx="15">
                  <c:v>919.7322254677338</c:v>
                </c:pt>
                <c:pt idx="16">
                  <c:v>919.7190747123597</c:v>
                </c:pt>
                <c:pt idx="17">
                  <c:v>919.7096238125968</c:v>
                </c:pt>
                <c:pt idx="18">
                  <c:v>919.7088261979261</c:v>
                </c:pt>
                <c:pt idx="19">
                  <c:v>919.7213123172812</c:v>
                </c:pt>
                <c:pt idx="20">
                  <c:v>919.7513198902718</c:v>
                </c:pt>
                <c:pt idx="21">
                  <c:v>919.8026784864024</c:v>
                </c:pt>
                <c:pt idx="22">
                  <c:v>919.878814062627</c:v>
                </c:pt>
                <c:pt idx="23">
                  <c:v>919.982760255162</c:v>
                </c:pt>
                <c:pt idx="24">
                  <c:v>920.1171717504393</c:v>
                </c:pt>
                <c:pt idx="25">
                  <c:v>920.2843382285906</c:v>
                </c:pt>
                <c:pt idx="26">
                  <c:v>920.4861984449577</c:v>
                </c:pt>
                <c:pt idx="27">
                  <c:v>920.7243543399133</c:v>
                </c:pt>
                <c:pt idx="28">
                  <c:v>921.0000851534445</c:v>
                </c:pt>
                <c:pt idx="29">
                  <c:v>921.3143615403581</c:v>
                </c:pt>
                <c:pt idx="30">
                  <c:v>921.6678596855467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42608"/>
        <c:axId val="1770006112"/>
      </c:lineChart>
      <c:catAx>
        <c:axId val="177034260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006112"/>
        <c:crosses val="autoZero"/>
        <c:auto val="1"/>
        <c:lblAlgn val="ctr"/>
        <c:lblOffset val="100"/>
        <c:noMultiLvlLbl val="0"/>
      </c:catAx>
      <c:valAx>
        <c:axId val="177000611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(2)'!$K$3:$K$46</c:f>
              <c:numCache>
                <c:formatCode>0.00</c:formatCode>
                <c:ptCount val="44"/>
                <c:pt idx="0">
                  <c:v>913.25</c:v>
                </c:pt>
                <c:pt idx="1">
                  <c:v>913.5</c:v>
                </c:pt>
                <c:pt idx="2">
                  <c:v>913.5</c:v>
                </c:pt>
                <c:pt idx="3">
                  <c:v>913.5</c:v>
                </c:pt>
                <c:pt idx="4">
                  <c:v>914.25</c:v>
                </c:pt>
                <c:pt idx="5">
                  <c:v>914.75</c:v>
                </c:pt>
                <c:pt idx="6">
                  <c:v>914.5</c:v>
                </c:pt>
                <c:pt idx="7">
                  <c:v>914.5</c:v>
                </c:pt>
                <c:pt idx="8">
                  <c:v>914.5</c:v>
                </c:pt>
                <c:pt idx="9">
                  <c:v>916.5</c:v>
                </c:pt>
                <c:pt idx="10">
                  <c:v>917.0</c:v>
                </c:pt>
                <c:pt idx="11">
                  <c:v>916.75</c:v>
                </c:pt>
                <c:pt idx="12">
                  <c:v>917.25</c:v>
                </c:pt>
                <c:pt idx="13">
                  <c:v>917.5</c:v>
                </c:pt>
                <c:pt idx="14">
                  <c:v>918.75</c:v>
                </c:pt>
                <c:pt idx="15">
                  <c:v>917.5</c:v>
                </c:pt>
                <c:pt idx="16">
                  <c:v>921.75</c:v>
                </c:pt>
                <c:pt idx="17">
                  <c:v>921.75</c:v>
                </c:pt>
                <c:pt idx="18">
                  <c:v>922.25</c:v>
                </c:pt>
                <c:pt idx="19">
                  <c:v>922.25</c:v>
                </c:pt>
                <c:pt idx="20">
                  <c:v>922.5</c:v>
                </c:pt>
                <c:pt idx="21">
                  <c:v>922.0</c:v>
                </c:pt>
                <c:pt idx="22">
                  <c:v>921.75</c:v>
                </c:pt>
                <c:pt idx="23">
                  <c:v>922.25</c:v>
                </c:pt>
                <c:pt idx="24">
                  <c:v>922.0</c:v>
                </c:pt>
                <c:pt idx="25">
                  <c:v>920.25</c:v>
                </c:pt>
                <c:pt idx="26">
                  <c:v>918.5</c:v>
                </c:pt>
                <c:pt idx="27">
                  <c:v>918.25</c:v>
                </c:pt>
                <c:pt idx="28">
                  <c:v>919.0</c:v>
                </c:pt>
                <c:pt idx="29">
                  <c:v>920.25</c:v>
                </c:pt>
                <c:pt idx="30">
                  <c:v>920.0</c:v>
                </c:pt>
                <c:pt idx="31">
                  <c:v>919.25</c:v>
                </c:pt>
                <c:pt idx="32">
                  <c:v>920.0</c:v>
                </c:pt>
                <c:pt idx="33">
                  <c:v>920.25</c:v>
                </c:pt>
                <c:pt idx="34">
                  <c:v>920.5</c:v>
                </c:pt>
                <c:pt idx="35">
                  <c:v>920.5</c:v>
                </c:pt>
                <c:pt idx="36">
                  <c:v>920.0</c:v>
                </c:pt>
                <c:pt idx="37">
                  <c:v>920.75</c:v>
                </c:pt>
                <c:pt idx="38">
                  <c:v>920.25</c:v>
                </c:pt>
                <c:pt idx="39">
                  <c:v>920.25</c:v>
                </c:pt>
                <c:pt idx="40">
                  <c:v>921.0</c:v>
                </c:pt>
                <c:pt idx="41">
                  <c:v>921.25</c:v>
                </c:pt>
                <c:pt idx="42">
                  <c:v>922.5</c:v>
                </c:pt>
                <c:pt idx="43">
                  <c:v>923.5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'Avg (2)'!$C$3:$C$46</c:f>
              <c:numCache>
                <c:formatCode>0.0000</c:formatCode>
                <c:ptCount val="44"/>
                <c:pt idx="0">
                  <c:v>923.501344606481</c:v>
                </c:pt>
                <c:pt idx="1">
                  <c:v>920.908372953225</c:v>
                </c:pt>
                <c:pt idx="2">
                  <c:v>947.8585875171547</c:v>
                </c:pt>
                <c:pt idx="3">
                  <c:v>918.2504003333564</c:v>
                </c:pt>
                <c:pt idx="4">
                  <c:v>922.7291254254505</c:v>
                </c:pt>
                <c:pt idx="5">
                  <c:v>916.2603063990846</c:v>
                </c:pt>
                <c:pt idx="6">
                  <c:v>923.3904635872608</c:v>
                </c:pt>
                <c:pt idx="7">
                  <c:v>923.0595476383101</c:v>
                </c:pt>
                <c:pt idx="8">
                  <c:v>914.9119001847542</c:v>
                </c:pt>
                <c:pt idx="9">
                  <c:v>918.7112965184007</c:v>
                </c:pt>
                <c:pt idx="10">
                  <c:v>919.9278599018226</c:v>
                </c:pt>
                <c:pt idx="11">
                  <c:v>916.0148736828022</c:v>
                </c:pt>
                <c:pt idx="12">
                  <c:v>921.6651449660927</c:v>
                </c:pt>
                <c:pt idx="13">
                  <c:v>920.1345483587014</c:v>
                </c:pt>
                <c:pt idx="14">
                  <c:v>918.5101333577832</c:v>
                </c:pt>
                <c:pt idx="15">
                  <c:v>918.8128581052779</c:v>
                </c:pt>
                <c:pt idx="16">
                  <c:v>921.1900435209631</c:v>
                </c:pt>
                <c:pt idx="17">
                  <c:v>921.8705256940106</c:v>
                </c:pt>
                <c:pt idx="18">
                  <c:v>922.3734351716753</c:v>
                </c:pt>
                <c:pt idx="19">
                  <c:v>922.2962370914169</c:v>
                </c:pt>
                <c:pt idx="20">
                  <c:v>922.29677015292</c:v>
                </c:pt>
                <c:pt idx="21">
                  <c:v>921.9617830524147</c:v>
                </c:pt>
                <c:pt idx="22">
                  <c:v>921.8827009554834</c:v>
                </c:pt>
                <c:pt idx="23">
                  <c:v>922.3584199441914</c:v>
                </c:pt>
                <c:pt idx="24">
                  <c:v>921.8452321331258</c:v>
                </c:pt>
                <c:pt idx="25">
                  <c:v>920.503766028577</c:v>
                </c:pt>
                <c:pt idx="26">
                  <c:v>918.5825221980042</c:v>
                </c:pt>
                <c:pt idx="27">
                  <c:v>918.251381355924</c:v>
                </c:pt>
                <c:pt idx="28">
                  <c:v>919.0641794934927</c:v>
                </c:pt>
                <c:pt idx="29">
                  <c:v>919.897796396302</c:v>
                </c:pt>
                <c:pt idx="30">
                  <c:v>920.075682567855</c:v>
                </c:pt>
                <c:pt idx="31">
                  <c:v>919.5245873638846</c:v>
                </c:pt>
                <c:pt idx="32">
                  <c:v>919.8866253586516</c:v>
                </c:pt>
                <c:pt idx="33">
                  <c:v>920.2892022205138</c:v>
                </c:pt>
                <c:pt idx="34">
                  <c:v>920.5032049650064</c:v>
                </c:pt>
                <c:pt idx="35">
                  <c:v>920.4615983338321</c:v>
                </c:pt>
                <c:pt idx="36">
                  <c:v>920.3547320776394</c:v>
                </c:pt>
                <c:pt idx="37">
                  <c:v>920.3828997764268</c:v>
                </c:pt>
                <c:pt idx="38">
                  <c:v>920.3649306337794</c:v>
                </c:pt>
                <c:pt idx="39">
                  <c:v>920.2489176055571</c:v>
                </c:pt>
                <c:pt idx="40">
                  <c:v>920.4674491531756</c:v>
                </c:pt>
                <c:pt idx="41">
                  <c:v>921.3524466178807</c:v>
                </c:pt>
                <c:pt idx="42">
                  <c:v>922.4753278647127</c:v>
                </c:pt>
                <c:pt idx="43">
                  <c:v>923.5039930543497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500992"/>
        <c:axId val="1555506912"/>
      </c:lineChart>
      <c:catAx>
        <c:axId val="155550099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06912"/>
        <c:crosses val="autoZero"/>
        <c:auto val="1"/>
        <c:lblAlgn val="ctr"/>
        <c:lblOffset val="100"/>
        <c:noMultiLvlLbl val="0"/>
      </c:catAx>
      <c:valAx>
        <c:axId val="155550691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point'!$R$3:$R$46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(2)'!$T$3:$T$46</c:f>
              <c:numCache>
                <c:formatCode>0.00</c:formatCode>
                <c:ptCount val="44"/>
                <c:pt idx="0">
                  <c:v>919.75</c:v>
                </c:pt>
                <c:pt idx="1">
                  <c:v>920.0</c:v>
                </c:pt>
                <c:pt idx="2">
                  <c:v>919.75</c:v>
                </c:pt>
                <c:pt idx="3">
                  <c:v>919.75</c:v>
                </c:pt>
                <c:pt idx="4">
                  <c:v>919.0</c:v>
                </c:pt>
                <c:pt idx="5">
                  <c:v>918.5</c:v>
                </c:pt>
                <c:pt idx="6">
                  <c:v>918.5</c:v>
                </c:pt>
                <c:pt idx="7">
                  <c:v>919.0</c:v>
                </c:pt>
                <c:pt idx="8">
                  <c:v>918.75</c:v>
                </c:pt>
                <c:pt idx="9">
                  <c:v>918.0</c:v>
                </c:pt>
                <c:pt idx="10">
                  <c:v>919.0</c:v>
                </c:pt>
                <c:pt idx="11">
                  <c:v>919.0</c:v>
                </c:pt>
                <c:pt idx="12">
                  <c:v>919.25</c:v>
                </c:pt>
                <c:pt idx="13">
                  <c:v>918.5</c:v>
                </c:pt>
                <c:pt idx="14">
                  <c:v>918.75</c:v>
                </c:pt>
                <c:pt idx="15">
                  <c:v>919.0</c:v>
                </c:pt>
                <c:pt idx="16">
                  <c:v>916.75</c:v>
                </c:pt>
                <c:pt idx="17">
                  <c:v>917.75</c:v>
                </c:pt>
                <c:pt idx="18">
                  <c:v>916.75</c:v>
                </c:pt>
                <c:pt idx="19">
                  <c:v>917.0</c:v>
                </c:pt>
                <c:pt idx="20">
                  <c:v>917.25</c:v>
                </c:pt>
                <c:pt idx="21">
                  <c:v>917.5</c:v>
                </c:pt>
                <c:pt idx="22">
                  <c:v>916.25</c:v>
                </c:pt>
                <c:pt idx="23">
                  <c:v>919.25</c:v>
                </c:pt>
                <c:pt idx="24">
                  <c:v>918.75</c:v>
                </c:pt>
                <c:pt idx="25">
                  <c:v>919.25</c:v>
                </c:pt>
                <c:pt idx="26">
                  <c:v>918.75</c:v>
                </c:pt>
                <c:pt idx="27">
                  <c:v>919.25</c:v>
                </c:pt>
                <c:pt idx="28">
                  <c:v>918.5</c:v>
                </c:pt>
                <c:pt idx="29">
                  <c:v>918.5</c:v>
                </c:pt>
                <c:pt idx="30">
                  <c:v>917.75</c:v>
                </c:pt>
                <c:pt idx="31">
                  <c:v>914.5</c:v>
                </c:pt>
                <c:pt idx="32">
                  <c:v>914.0</c:v>
                </c:pt>
                <c:pt idx="33">
                  <c:v>914.5</c:v>
                </c:pt>
                <c:pt idx="34">
                  <c:v>914.75</c:v>
                </c:pt>
                <c:pt idx="35">
                  <c:v>914.5</c:v>
                </c:pt>
                <c:pt idx="36">
                  <c:v>914.75</c:v>
                </c:pt>
                <c:pt idx="37">
                  <c:v>914.5</c:v>
                </c:pt>
                <c:pt idx="38">
                  <c:v>914.5</c:v>
                </c:pt>
                <c:pt idx="39">
                  <c:v>914.75</c:v>
                </c:pt>
                <c:pt idx="40">
                  <c:v>915.0</c:v>
                </c:pt>
                <c:pt idx="41">
                  <c:v>914.0</c:v>
                </c:pt>
                <c:pt idx="42">
                  <c:v>914.25</c:v>
                </c:pt>
                <c:pt idx="43">
                  <c:v>912.75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point'!$R$3:$R$46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'Avg (2)'!$D$3:$D$46</c:f>
              <c:numCache>
                <c:formatCode>0.0000</c:formatCode>
                <c:ptCount val="44"/>
                <c:pt idx="0">
                  <c:v>917.2177147984877</c:v>
                </c:pt>
                <c:pt idx="1">
                  <c:v>917.2539704354332</c:v>
                </c:pt>
                <c:pt idx="2">
                  <c:v>916.53295996094</c:v>
                </c:pt>
                <c:pt idx="3">
                  <c:v>916.5531553144292</c:v>
                </c:pt>
                <c:pt idx="4">
                  <c:v>916.7131027462341</c:v>
                </c:pt>
                <c:pt idx="5">
                  <c:v>917.333003370714</c:v>
                </c:pt>
                <c:pt idx="6">
                  <c:v>916.091344330951</c:v>
                </c:pt>
                <c:pt idx="7">
                  <c:v>917.3398891289598</c:v>
                </c:pt>
                <c:pt idx="8">
                  <c:v>917.2916920440464</c:v>
                </c:pt>
                <c:pt idx="9">
                  <c:v>917.43823973105</c:v>
                </c:pt>
                <c:pt idx="10">
                  <c:v>918.090847469461</c:v>
                </c:pt>
                <c:pt idx="11">
                  <c:v>918.6986908271946</c:v>
                </c:pt>
                <c:pt idx="12">
                  <c:v>918.1457164907309</c:v>
                </c:pt>
                <c:pt idx="13">
                  <c:v>918.7437574144761</c:v>
                </c:pt>
                <c:pt idx="14">
                  <c:v>918.779403200955</c:v>
                </c:pt>
                <c:pt idx="15">
                  <c:v>918.8627753360516</c:v>
                </c:pt>
                <c:pt idx="16">
                  <c:v>916.8788086464082</c:v>
                </c:pt>
                <c:pt idx="17">
                  <c:v>917.857599833355</c:v>
                </c:pt>
                <c:pt idx="18">
                  <c:v>916.9289581495364</c:v>
                </c:pt>
                <c:pt idx="19">
                  <c:v>916.8347658976045</c:v>
                </c:pt>
                <c:pt idx="20">
                  <c:v>917.2224428147105</c:v>
                </c:pt>
                <c:pt idx="21">
                  <c:v>917.5211577150397</c:v>
                </c:pt>
                <c:pt idx="22">
                  <c:v>917.0605514754942</c:v>
                </c:pt>
                <c:pt idx="23">
                  <c:v>918.8121298531855</c:v>
                </c:pt>
                <c:pt idx="24">
                  <c:v>918.7899768901797</c:v>
                </c:pt>
                <c:pt idx="25">
                  <c:v>919.0148464658383</c:v>
                </c:pt>
                <c:pt idx="26">
                  <c:v>918.8699557650175</c:v>
                </c:pt>
                <c:pt idx="27">
                  <c:v>919.0171386308462</c:v>
                </c:pt>
                <c:pt idx="28">
                  <c:v>918.5578685115576</c:v>
                </c:pt>
                <c:pt idx="29">
                  <c:v>918.2934736837404</c:v>
                </c:pt>
                <c:pt idx="30">
                  <c:v>917.9435230938128</c:v>
                </c:pt>
                <c:pt idx="31">
                  <c:v>917.1538354075314</c:v>
                </c:pt>
                <c:pt idx="32">
                  <c:v>917.1626000104426</c:v>
                </c:pt>
                <c:pt idx="33">
                  <c:v>916.775738655922</c:v>
                </c:pt>
                <c:pt idx="34">
                  <c:v>916.7471094721872</c:v>
                </c:pt>
                <c:pt idx="35">
                  <c:v>916.4761921314264</c:v>
                </c:pt>
                <c:pt idx="36">
                  <c:v>916.8108453432035</c:v>
                </c:pt>
                <c:pt idx="37">
                  <c:v>916.6332013957785</c:v>
                </c:pt>
                <c:pt idx="38">
                  <c:v>917.030452131688</c:v>
                </c:pt>
                <c:pt idx="39">
                  <c:v>916.7851223208275</c:v>
                </c:pt>
                <c:pt idx="40">
                  <c:v>917.0111728692324</c:v>
                </c:pt>
                <c:pt idx="41">
                  <c:v>916.5289297734564</c:v>
                </c:pt>
                <c:pt idx="42">
                  <c:v>916.4484588072655</c:v>
                </c:pt>
                <c:pt idx="43">
                  <c:v>915.785030513909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044944"/>
        <c:axId val="1527418464"/>
      </c:lineChart>
      <c:catAx>
        <c:axId val="153304494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18464"/>
        <c:crosses val="autoZero"/>
        <c:auto val="1"/>
        <c:lblAlgn val="ctr"/>
        <c:lblOffset val="100"/>
        <c:noMultiLvlLbl val="0"/>
      </c:catAx>
      <c:valAx>
        <c:axId val="152741846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0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point'!$Z$3:$Z$46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(2)'!$AC$3:$AC$46</c:f>
              <c:numCache>
                <c:formatCode>0.00</c:formatCode>
                <c:ptCount val="44"/>
                <c:pt idx="0">
                  <c:v>917.75</c:v>
                </c:pt>
                <c:pt idx="1">
                  <c:v>917.5</c:v>
                </c:pt>
                <c:pt idx="2">
                  <c:v>917.25</c:v>
                </c:pt>
                <c:pt idx="3">
                  <c:v>918.5</c:v>
                </c:pt>
                <c:pt idx="4">
                  <c:v>918.25</c:v>
                </c:pt>
                <c:pt idx="5">
                  <c:v>918.0</c:v>
                </c:pt>
                <c:pt idx="6">
                  <c:v>917.5</c:v>
                </c:pt>
                <c:pt idx="7">
                  <c:v>918.0</c:v>
                </c:pt>
                <c:pt idx="8">
                  <c:v>917.75</c:v>
                </c:pt>
                <c:pt idx="9">
                  <c:v>917.5</c:v>
                </c:pt>
                <c:pt idx="10">
                  <c:v>918.5</c:v>
                </c:pt>
                <c:pt idx="11">
                  <c:v>919.0</c:v>
                </c:pt>
                <c:pt idx="12">
                  <c:v>918.25</c:v>
                </c:pt>
                <c:pt idx="13">
                  <c:v>918.0</c:v>
                </c:pt>
                <c:pt idx="14">
                  <c:v>918.5</c:v>
                </c:pt>
                <c:pt idx="15">
                  <c:v>923.25</c:v>
                </c:pt>
                <c:pt idx="16">
                  <c:v>923.75</c:v>
                </c:pt>
                <c:pt idx="17">
                  <c:v>924.75</c:v>
                </c:pt>
                <c:pt idx="18">
                  <c:v>924.75</c:v>
                </c:pt>
                <c:pt idx="19">
                  <c:v>922.25</c:v>
                </c:pt>
                <c:pt idx="20">
                  <c:v>922.0</c:v>
                </c:pt>
                <c:pt idx="21">
                  <c:v>920.75</c:v>
                </c:pt>
                <c:pt idx="22">
                  <c:v>921.25</c:v>
                </c:pt>
                <c:pt idx="23">
                  <c:v>919.75</c:v>
                </c:pt>
                <c:pt idx="24">
                  <c:v>919.75</c:v>
                </c:pt>
                <c:pt idx="25">
                  <c:v>920.75</c:v>
                </c:pt>
                <c:pt idx="26">
                  <c:v>922.0</c:v>
                </c:pt>
                <c:pt idx="27">
                  <c:v>921.75</c:v>
                </c:pt>
                <c:pt idx="28">
                  <c:v>920.5</c:v>
                </c:pt>
                <c:pt idx="29">
                  <c:v>921.25</c:v>
                </c:pt>
                <c:pt idx="30">
                  <c:v>920.5</c:v>
                </c:pt>
                <c:pt idx="31">
                  <c:v>919.5</c:v>
                </c:pt>
                <c:pt idx="32">
                  <c:v>919.25</c:v>
                </c:pt>
                <c:pt idx="33">
                  <c:v>919.5</c:v>
                </c:pt>
                <c:pt idx="34">
                  <c:v>919.25</c:v>
                </c:pt>
                <c:pt idx="35">
                  <c:v>919.25</c:v>
                </c:pt>
                <c:pt idx="36">
                  <c:v>919.5</c:v>
                </c:pt>
                <c:pt idx="37">
                  <c:v>919.5</c:v>
                </c:pt>
                <c:pt idx="38">
                  <c:v>919.5</c:v>
                </c:pt>
                <c:pt idx="39">
                  <c:v>919.0</c:v>
                </c:pt>
                <c:pt idx="40">
                  <c:v>919.0</c:v>
                </c:pt>
                <c:pt idx="41">
                  <c:v>919.25</c:v>
                </c:pt>
                <c:pt idx="42">
                  <c:v>919.75</c:v>
                </c:pt>
                <c:pt idx="43">
                  <c:v>920.0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point'!$Z$3:$Z$46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'Avg (2)'!$E$3:$E$46</c:f>
              <c:numCache>
                <c:formatCode>0.0000</c:formatCode>
                <c:ptCount val="44"/>
                <c:pt idx="0">
                  <c:v>929.5651101991134</c:v>
                </c:pt>
                <c:pt idx="1">
                  <c:v>927.2350521001865</c:v>
                </c:pt>
                <c:pt idx="2">
                  <c:v>923.1147996654626</c:v>
                </c:pt>
                <c:pt idx="3">
                  <c:v>926.74274967891</c:v>
                </c:pt>
                <c:pt idx="4">
                  <c:v>918.5114146391348</c:v>
                </c:pt>
                <c:pt idx="5">
                  <c:v>923.0779746286227</c:v>
                </c:pt>
                <c:pt idx="6">
                  <c:v>926.3931929914668</c:v>
                </c:pt>
                <c:pt idx="7">
                  <c:v>928.0152810525026</c:v>
                </c:pt>
                <c:pt idx="8">
                  <c:v>931.7244680195998</c:v>
                </c:pt>
                <c:pt idx="9">
                  <c:v>925.1698596145445</c:v>
                </c:pt>
                <c:pt idx="10">
                  <c:v>926.4826464956724</c:v>
                </c:pt>
                <c:pt idx="11">
                  <c:v>922.9079965188907</c:v>
                </c:pt>
                <c:pt idx="12">
                  <c:v>922.0847528298847</c:v>
                </c:pt>
                <c:pt idx="13">
                  <c:v>922.5272721365961</c:v>
                </c:pt>
                <c:pt idx="14">
                  <c:v>918.5435341440307</c:v>
                </c:pt>
                <c:pt idx="15">
                  <c:v>922.8520183237624</c:v>
                </c:pt>
                <c:pt idx="16">
                  <c:v>923.7448678498578</c:v>
                </c:pt>
                <c:pt idx="17">
                  <c:v>924.987069600541</c:v>
                </c:pt>
                <c:pt idx="18">
                  <c:v>925.0349815618683</c:v>
                </c:pt>
                <c:pt idx="19">
                  <c:v>922.1228380482048</c:v>
                </c:pt>
                <c:pt idx="20">
                  <c:v>922.0601982680266</c:v>
                </c:pt>
                <c:pt idx="21">
                  <c:v>920.786592067249</c:v>
                </c:pt>
                <c:pt idx="22">
                  <c:v>920.9585482174016</c:v>
                </c:pt>
                <c:pt idx="23">
                  <c:v>919.7562185914055</c:v>
                </c:pt>
                <c:pt idx="24">
                  <c:v>919.6600452426166</c:v>
                </c:pt>
                <c:pt idx="25">
                  <c:v>920.6946138112141</c:v>
                </c:pt>
                <c:pt idx="26">
                  <c:v>921.9777301463777</c:v>
                </c:pt>
                <c:pt idx="27">
                  <c:v>921.8530142790883</c:v>
                </c:pt>
                <c:pt idx="28">
                  <c:v>920.3623025315318</c:v>
                </c:pt>
                <c:pt idx="29">
                  <c:v>920.5418415172254</c:v>
                </c:pt>
                <c:pt idx="30">
                  <c:v>919.9545262660666</c:v>
                </c:pt>
                <c:pt idx="31">
                  <c:v>919.7205698846465</c:v>
                </c:pt>
                <c:pt idx="32">
                  <c:v>919.2500127143386</c:v>
                </c:pt>
                <c:pt idx="33">
                  <c:v>919.2780777985343</c:v>
                </c:pt>
                <c:pt idx="34">
                  <c:v>919.4201205611843</c:v>
                </c:pt>
                <c:pt idx="35">
                  <c:v>919.4580131842515</c:v>
                </c:pt>
                <c:pt idx="36">
                  <c:v>919.69372252617</c:v>
                </c:pt>
                <c:pt idx="37">
                  <c:v>919.6162800337149</c:v>
                </c:pt>
                <c:pt idx="38">
                  <c:v>919.5399589806218</c:v>
                </c:pt>
                <c:pt idx="39">
                  <c:v>919.3859962354614</c:v>
                </c:pt>
                <c:pt idx="40">
                  <c:v>919.4437463864307</c:v>
                </c:pt>
                <c:pt idx="41">
                  <c:v>919.4296068631611</c:v>
                </c:pt>
                <c:pt idx="42">
                  <c:v>919.5373272658587</c:v>
                </c:pt>
                <c:pt idx="43">
                  <c:v>919.7883950250205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6006704"/>
        <c:axId val="1945781232"/>
      </c:lineChart>
      <c:catAx>
        <c:axId val="194600670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781232"/>
        <c:crosses val="autoZero"/>
        <c:auto val="1"/>
        <c:lblAlgn val="ctr"/>
        <c:lblOffset val="100"/>
        <c:noMultiLvlLbl val="0"/>
      </c:catAx>
      <c:valAx>
        <c:axId val="19457812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0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point'!$AH$3:$AH$46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(2)'!$AL$3:$AL$46</c:f>
              <c:numCache>
                <c:formatCode>0.00</c:formatCode>
                <c:ptCount val="44"/>
                <c:pt idx="0">
                  <c:v>921.25</c:v>
                </c:pt>
                <c:pt idx="1">
                  <c:v>921.5</c:v>
                </c:pt>
                <c:pt idx="2">
                  <c:v>921.25</c:v>
                </c:pt>
                <c:pt idx="3">
                  <c:v>921.25</c:v>
                </c:pt>
                <c:pt idx="4">
                  <c:v>921.75</c:v>
                </c:pt>
                <c:pt idx="5">
                  <c:v>921.75</c:v>
                </c:pt>
                <c:pt idx="6">
                  <c:v>920.5</c:v>
                </c:pt>
                <c:pt idx="7">
                  <c:v>919.5</c:v>
                </c:pt>
                <c:pt idx="8">
                  <c:v>919.75</c:v>
                </c:pt>
                <c:pt idx="9">
                  <c:v>920.25</c:v>
                </c:pt>
                <c:pt idx="10">
                  <c:v>919.75</c:v>
                </c:pt>
                <c:pt idx="11">
                  <c:v>919.0</c:v>
                </c:pt>
                <c:pt idx="12">
                  <c:v>919.75</c:v>
                </c:pt>
                <c:pt idx="13">
                  <c:v>917.25</c:v>
                </c:pt>
                <c:pt idx="14">
                  <c:v>915.75</c:v>
                </c:pt>
                <c:pt idx="15">
                  <c:v>917.5</c:v>
                </c:pt>
                <c:pt idx="16">
                  <c:v>918.25</c:v>
                </c:pt>
                <c:pt idx="17">
                  <c:v>917.25</c:v>
                </c:pt>
                <c:pt idx="18">
                  <c:v>917.75</c:v>
                </c:pt>
                <c:pt idx="19">
                  <c:v>918.0</c:v>
                </c:pt>
                <c:pt idx="20">
                  <c:v>917.5</c:v>
                </c:pt>
                <c:pt idx="21">
                  <c:v>918.0</c:v>
                </c:pt>
                <c:pt idx="22">
                  <c:v>916.75</c:v>
                </c:pt>
                <c:pt idx="23">
                  <c:v>916.0</c:v>
                </c:pt>
                <c:pt idx="24">
                  <c:v>916.75</c:v>
                </c:pt>
                <c:pt idx="25">
                  <c:v>916.0</c:v>
                </c:pt>
                <c:pt idx="26">
                  <c:v>915.75</c:v>
                </c:pt>
                <c:pt idx="27">
                  <c:v>917.0</c:v>
                </c:pt>
                <c:pt idx="28">
                  <c:v>916.25</c:v>
                </c:pt>
                <c:pt idx="29">
                  <c:v>915.5</c:v>
                </c:pt>
                <c:pt idx="30">
                  <c:v>917.25</c:v>
                </c:pt>
                <c:pt idx="31">
                  <c:v>917.75</c:v>
                </c:pt>
                <c:pt idx="32">
                  <c:v>917.0</c:v>
                </c:pt>
                <c:pt idx="33">
                  <c:v>916.5</c:v>
                </c:pt>
                <c:pt idx="34">
                  <c:v>917.0</c:v>
                </c:pt>
                <c:pt idx="35">
                  <c:v>916.75</c:v>
                </c:pt>
                <c:pt idx="36">
                  <c:v>917.25</c:v>
                </c:pt>
                <c:pt idx="37">
                  <c:v>917.0</c:v>
                </c:pt>
                <c:pt idx="38">
                  <c:v>917.5</c:v>
                </c:pt>
                <c:pt idx="39">
                  <c:v>917.5</c:v>
                </c:pt>
                <c:pt idx="40">
                  <c:v>917.25</c:v>
                </c:pt>
                <c:pt idx="41">
                  <c:v>917.5</c:v>
                </c:pt>
                <c:pt idx="42">
                  <c:v>917.75</c:v>
                </c:pt>
                <c:pt idx="43">
                  <c:v>917.5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point'!$AH$3:$AH$46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'Avg (2)'!$F$3:$F$46</c:f>
              <c:numCache>
                <c:formatCode>0.0000</c:formatCode>
                <c:ptCount val="44"/>
                <c:pt idx="0">
                  <c:v>916.2320384449398</c:v>
                </c:pt>
                <c:pt idx="1">
                  <c:v>915.4886830865042</c:v>
                </c:pt>
                <c:pt idx="2">
                  <c:v>916.4248656475215</c:v>
                </c:pt>
                <c:pt idx="3">
                  <c:v>916.3698323209542</c:v>
                </c:pt>
                <c:pt idx="4">
                  <c:v>916.1223548015802</c:v>
                </c:pt>
                <c:pt idx="5">
                  <c:v>915.8512876510978</c:v>
                </c:pt>
                <c:pt idx="6">
                  <c:v>916.393646680328</c:v>
                </c:pt>
                <c:pt idx="7">
                  <c:v>915.7352154655053</c:v>
                </c:pt>
                <c:pt idx="8">
                  <c:v>917.6381720404111</c:v>
                </c:pt>
                <c:pt idx="9">
                  <c:v>916.084944213387</c:v>
                </c:pt>
                <c:pt idx="10">
                  <c:v>916.3545907530188</c:v>
                </c:pt>
                <c:pt idx="11">
                  <c:v>915.979638300981</c:v>
                </c:pt>
                <c:pt idx="12">
                  <c:v>916.7531607669317</c:v>
                </c:pt>
                <c:pt idx="13">
                  <c:v>916.2276101119968</c:v>
                </c:pt>
                <c:pt idx="14">
                  <c:v>915.8937665061148</c:v>
                </c:pt>
                <c:pt idx="15">
                  <c:v>917.4955522709042</c:v>
                </c:pt>
                <c:pt idx="16">
                  <c:v>917.8263628155023</c:v>
                </c:pt>
                <c:pt idx="17">
                  <c:v>917.1671717844324</c:v>
                </c:pt>
                <c:pt idx="18">
                  <c:v>917.874252435162</c:v>
                </c:pt>
                <c:pt idx="19">
                  <c:v>918.0022215702023</c:v>
                </c:pt>
                <c:pt idx="20">
                  <c:v>917.3961361131996</c:v>
                </c:pt>
                <c:pt idx="21">
                  <c:v>917.9129518025401</c:v>
                </c:pt>
                <c:pt idx="22">
                  <c:v>916.9262812511638</c:v>
                </c:pt>
                <c:pt idx="23">
                  <c:v>916.0748371406003</c:v>
                </c:pt>
                <c:pt idx="24">
                  <c:v>916.563015950365</c:v>
                </c:pt>
                <c:pt idx="25">
                  <c:v>915.9984867076674</c:v>
                </c:pt>
                <c:pt idx="26">
                  <c:v>915.8608149334369</c:v>
                </c:pt>
                <c:pt idx="27">
                  <c:v>916.5216086841865</c:v>
                </c:pt>
                <c:pt idx="28">
                  <c:v>916.3430242187582</c:v>
                </c:pt>
                <c:pt idx="29">
                  <c:v>915.765935501247</c:v>
                </c:pt>
                <c:pt idx="30">
                  <c:v>916.8578684143521</c:v>
                </c:pt>
                <c:pt idx="31">
                  <c:v>917.2508296027812</c:v>
                </c:pt>
                <c:pt idx="32">
                  <c:v>916.7651563826706</c:v>
                </c:pt>
                <c:pt idx="33">
                  <c:v>916.4337764130524</c:v>
                </c:pt>
                <c:pt idx="34">
                  <c:v>916.5107217562945</c:v>
                </c:pt>
                <c:pt idx="35">
                  <c:v>916.3756927672263</c:v>
                </c:pt>
                <c:pt idx="36">
                  <c:v>916.6293839443846</c:v>
                </c:pt>
                <c:pt idx="37">
                  <c:v>916.5486661134494</c:v>
                </c:pt>
                <c:pt idx="38">
                  <c:v>916.7877372288555</c:v>
                </c:pt>
                <c:pt idx="39">
                  <c:v>916.7747409306105</c:v>
                </c:pt>
                <c:pt idx="40">
                  <c:v>916.8233256605825</c:v>
                </c:pt>
                <c:pt idx="41">
                  <c:v>916.79291502364</c:v>
                </c:pt>
                <c:pt idx="42">
                  <c:v>916.75648452717</c:v>
                </c:pt>
                <c:pt idx="43">
                  <c:v>916.7704941448607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993520"/>
        <c:axId val="1554041424"/>
      </c:lineChart>
      <c:catAx>
        <c:axId val="155399352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1424"/>
        <c:crosses val="autoZero"/>
        <c:auto val="1"/>
        <c:lblAlgn val="ctr"/>
        <c:lblOffset val="100"/>
        <c:noMultiLvlLbl val="0"/>
      </c:catAx>
      <c:valAx>
        <c:axId val="155404142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9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point'!$AP$5:$AP$46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'30 point (2)'!$AU$5:$AU$46</c:f>
              <c:numCache>
                <c:formatCode>0.00</c:formatCode>
                <c:ptCount val="42"/>
                <c:pt idx="0">
                  <c:v>923.75</c:v>
                </c:pt>
                <c:pt idx="1">
                  <c:v>924.0</c:v>
                </c:pt>
                <c:pt idx="2">
                  <c:v>924.0</c:v>
                </c:pt>
                <c:pt idx="3">
                  <c:v>923.75</c:v>
                </c:pt>
                <c:pt idx="4">
                  <c:v>924.5</c:v>
                </c:pt>
                <c:pt idx="5">
                  <c:v>922.0</c:v>
                </c:pt>
                <c:pt idx="6">
                  <c:v>921.75</c:v>
                </c:pt>
                <c:pt idx="7">
                  <c:v>922.75</c:v>
                </c:pt>
                <c:pt idx="8">
                  <c:v>921.75</c:v>
                </c:pt>
                <c:pt idx="9">
                  <c:v>920.25</c:v>
                </c:pt>
                <c:pt idx="10">
                  <c:v>918.75</c:v>
                </c:pt>
                <c:pt idx="11">
                  <c:v>921.0</c:v>
                </c:pt>
                <c:pt idx="12">
                  <c:v>918.75</c:v>
                </c:pt>
                <c:pt idx="13">
                  <c:v>917.0</c:v>
                </c:pt>
                <c:pt idx="14">
                  <c:v>919.5</c:v>
                </c:pt>
                <c:pt idx="15">
                  <c:v>921.25</c:v>
                </c:pt>
                <c:pt idx="16">
                  <c:v>921.25</c:v>
                </c:pt>
                <c:pt idx="17">
                  <c:v>920.5</c:v>
                </c:pt>
                <c:pt idx="18">
                  <c:v>920.75</c:v>
                </c:pt>
                <c:pt idx="19">
                  <c:v>919.75</c:v>
                </c:pt>
                <c:pt idx="20">
                  <c:v>919.5</c:v>
                </c:pt>
                <c:pt idx="21">
                  <c:v>920.25</c:v>
                </c:pt>
                <c:pt idx="22">
                  <c:v>919.75</c:v>
                </c:pt>
                <c:pt idx="23">
                  <c:v>920.25</c:v>
                </c:pt>
                <c:pt idx="24">
                  <c:v>919.75</c:v>
                </c:pt>
                <c:pt idx="25">
                  <c:v>919.5</c:v>
                </c:pt>
                <c:pt idx="26">
                  <c:v>919.75</c:v>
                </c:pt>
                <c:pt idx="27">
                  <c:v>919.5</c:v>
                </c:pt>
                <c:pt idx="28">
                  <c:v>920.0</c:v>
                </c:pt>
                <c:pt idx="29">
                  <c:v>919.75</c:v>
                </c:pt>
                <c:pt idx="30">
                  <c:v>919.5</c:v>
                </c:pt>
                <c:pt idx="31">
                  <c:v>919.75</c:v>
                </c:pt>
                <c:pt idx="32">
                  <c:v>919.5</c:v>
                </c:pt>
                <c:pt idx="33">
                  <c:v>919.5</c:v>
                </c:pt>
                <c:pt idx="34">
                  <c:v>920.0</c:v>
                </c:pt>
                <c:pt idx="35">
                  <c:v>920.0</c:v>
                </c:pt>
                <c:pt idx="36">
                  <c:v>920.75</c:v>
                </c:pt>
                <c:pt idx="37">
                  <c:v>921.5</c:v>
                </c:pt>
                <c:pt idx="38">
                  <c:v>921.25</c:v>
                </c:pt>
                <c:pt idx="39">
                  <c:v>921.0</c:v>
                </c:pt>
                <c:pt idx="40">
                  <c:v>921.25</c:v>
                </c:pt>
                <c:pt idx="41">
                  <c:v>921.25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point'!$AP$5:$AP$46</c:f>
              <c:numCache>
                <c:formatCode>h:mm</c:formatCode>
                <c:ptCount val="42"/>
                <c:pt idx="0">
                  <c:v>0.979166666666667</c:v>
                </c:pt>
                <c:pt idx="1">
                  <c:v>0.958333333333333</c:v>
                </c:pt>
                <c:pt idx="2">
                  <c:v>0.9375</c:v>
                </c:pt>
                <c:pt idx="3">
                  <c:v>0.916666666666667</c:v>
                </c:pt>
                <c:pt idx="4">
                  <c:v>0.895833333333333</c:v>
                </c:pt>
                <c:pt idx="5">
                  <c:v>0.875</c:v>
                </c:pt>
                <c:pt idx="6">
                  <c:v>0.854166666666667</c:v>
                </c:pt>
                <c:pt idx="7">
                  <c:v>0.833333333333333</c:v>
                </c:pt>
                <c:pt idx="8">
                  <c:v>0.8125</c:v>
                </c:pt>
                <c:pt idx="9">
                  <c:v>0.791666666666667</c:v>
                </c:pt>
                <c:pt idx="10">
                  <c:v>0.770833333333333</c:v>
                </c:pt>
                <c:pt idx="11">
                  <c:v>0.75</c:v>
                </c:pt>
                <c:pt idx="12">
                  <c:v>0.729166666666667</c:v>
                </c:pt>
                <c:pt idx="13">
                  <c:v>0.708333333333333</c:v>
                </c:pt>
                <c:pt idx="14">
                  <c:v>0.6875</c:v>
                </c:pt>
                <c:pt idx="15">
                  <c:v>0.666666666666667</c:v>
                </c:pt>
                <c:pt idx="16">
                  <c:v>0.645833333333333</c:v>
                </c:pt>
                <c:pt idx="17">
                  <c:v>0.625</c:v>
                </c:pt>
                <c:pt idx="18">
                  <c:v>0.604166666666667</c:v>
                </c:pt>
                <c:pt idx="19">
                  <c:v>0.583333333333333</c:v>
                </c:pt>
                <c:pt idx="20">
                  <c:v>0.5625</c:v>
                </c:pt>
                <c:pt idx="21">
                  <c:v>0.541666666666667</c:v>
                </c:pt>
                <c:pt idx="22">
                  <c:v>0.520833333333333</c:v>
                </c:pt>
                <c:pt idx="23">
                  <c:v>0.5</c:v>
                </c:pt>
                <c:pt idx="24">
                  <c:v>0.479166666666667</c:v>
                </c:pt>
                <c:pt idx="25">
                  <c:v>0.458333333333333</c:v>
                </c:pt>
                <c:pt idx="26">
                  <c:v>0.4375</c:v>
                </c:pt>
                <c:pt idx="27">
                  <c:v>0.416666666666667</c:v>
                </c:pt>
                <c:pt idx="28">
                  <c:v>0.395833333333333</c:v>
                </c:pt>
                <c:pt idx="29">
                  <c:v>0.375</c:v>
                </c:pt>
                <c:pt idx="30">
                  <c:v>0.354166666666667</c:v>
                </c:pt>
                <c:pt idx="31">
                  <c:v>0.333333333333333</c:v>
                </c:pt>
                <c:pt idx="32">
                  <c:v>0.3125</c:v>
                </c:pt>
                <c:pt idx="33">
                  <c:v>0.291666666666667</c:v>
                </c:pt>
                <c:pt idx="34">
                  <c:v>0.270833333333333</c:v>
                </c:pt>
                <c:pt idx="35">
                  <c:v>0.25</c:v>
                </c:pt>
                <c:pt idx="36">
                  <c:v>0.229166666666667</c:v>
                </c:pt>
                <c:pt idx="37">
                  <c:v>0.208333333333333</c:v>
                </c:pt>
                <c:pt idx="38">
                  <c:v>0.1875</c:v>
                </c:pt>
                <c:pt idx="39">
                  <c:v>0.166666666666667</c:v>
                </c:pt>
                <c:pt idx="40">
                  <c:v>0.145833333333333</c:v>
                </c:pt>
                <c:pt idx="41">
                  <c:v>0.125</c:v>
                </c:pt>
              </c:numCache>
            </c:numRef>
          </c:cat>
          <c:val>
            <c:numRef>
              <c:f>'Avg (2)'!$G$5:$G$46</c:f>
              <c:numCache>
                <c:formatCode>0.0000</c:formatCode>
                <c:ptCount val="42"/>
                <c:pt idx="0">
                  <c:v>906.7883955797268</c:v>
                </c:pt>
                <c:pt idx="1">
                  <c:v>912.1883670640681</c:v>
                </c:pt>
                <c:pt idx="2">
                  <c:v>918.553975780971</c:v>
                </c:pt>
                <c:pt idx="3">
                  <c:v>919.020999973864</c:v>
                </c:pt>
                <c:pt idx="4">
                  <c:v>920.808731359221</c:v>
                </c:pt>
                <c:pt idx="5">
                  <c:v>918.4491642528364</c:v>
                </c:pt>
                <c:pt idx="6">
                  <c:v>919.6520681338651</c:v>
                </c:pt>
                <c:pt idx="7">
                  <c:v>920.3238737825089</c:v>
                </c:pt>
                <c:pt idx="8">
                  <c:v>916.8475883835376</c:v>
                </c:pt>
                <c:pt idx="9">
                  <c:v>898.6833957434333</c:v>
                </c:pt>
                <c:pt idx="10">
                  <c:v>920.4283028880427</c:v>
                </c:pt>
                <c:pt idx="11">
                  <c:v>920.168760025316</c:v>
                </c:pt>
                <c:pt idx="12">
                  <c:v>918.1655572591781</c:v>
                </c:pt>
                <c:pt idx="13">
                  <c:v>917.8247937938149</c:v>
                </c:pt>
                <c:pt idx="14">
                  <c:v>920.0820031838354</c:v>
                </c:pt>
                <c:pt idx="15">
                  <c:v>920.9231168821062</c:v>
                </c:pt>
                <c:pt idx="16">
                  <c:v>921.0536357222276</c:v>
                </c:pt>
                <c:pt idx="17">
                  <c:v>920.4115068489928</c:v>
                </c:pt>
                <c:pt idx="18">
                  <c:v>920.1252035080815</c:v>
                </c:pt>
                <c:pt idx="19">
                  <c:v>919.8568730985195</c:v>
                </c:pt>
                <c:pt idx="20">
                  <c:v>919.892519556193</c:v>
                </c:pt>
                <c:pt idx="21">
                  <c:v>920.0323973431742</c:v>
                </c:pt>
                <c:pt idx="22">
                  <c:v>920.0638229975397</c:v>
                </c:pt>
                <c:pt idx="23">
                  <c:v>920.1024661536922</c:v>
                </c:pt>
                <c:pt idx="24">
                  <c:v>920.1211798015851</c:v>
                </c:pt>
                <c:pt idx="25">
                  <c:v>920.0801524411214</c:v>
                </c:pt>
                <c:pt idx="26">
                  <c:v>920.1122928414097</c:v>
                </c:pt>
                <c:pt idx="27">
                  <c:v>920.007115481425</c:v>
                </c:pt>
                <c:pt idx="28">
                  <c:v>920.167365618167</c:v>
                </c:pt>
                <c:pt idx="29">
                  <c:v>920.1417669757424</c:v>
                </c:pt>
                <c:pt idx="30">
                  <c:v>920.0170187016632</c:v>
                </c:pt>
                <c:pt idx="31">
                  <c:v>920.0976000239449</c:v>
                </c:pt>
                <c:pt idx="32">
                  <c:v>920.3031397073664</c:v>
                </c:pt>
                <c:pt idx="33">
                  <c:v>920.3412074954788</c:v>
                </c:pt>
                <c:pt idx="34">
                  <c:v>920.3931805917462</c:v>
                </c:pt>
                <c:pt idx="35">
                  <c:v>920.4603863393848</c:v>
                </c:pt>
                <c:pt idx="36">
                  <c:v>920.5439695784605</c:v>
                </c:pt>
                <c:pt idx="37">
                  <c:v>920.644899686644</c:v>
                </c:pt>
                <c:pt idx="38">
                  <c:v>920.7639776341218</c:v>
                </c:pt>
                <c:pt idx="39">
                  <c:v>920.9018430408874</c:v>
                </c:pt>
                <c:pt idx="40">
                  <c:v>921.0589812343442</c:v>
                </c:pt>
                <c:pt idx="41">
                  <c:v>921.6678596855467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732624"/>
        <c:axId val="1526738544"/>
      </c:lineChart>
      <c:catAx>
        <c:axId val="15267326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738544"/>
        <c:crosses val="autoZero"/>
        <c:auto val="1"/>
        <c:lblAlgn val="ctr"/>
        <c:lblOffset val="100"/>
        <c:noMultiLvlLbl val="0"/>
      </c:catAx>
      <c:valAx>
        <c:axId val="152673854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73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(2)'!$K$16:$K$46</c:f>
              <c:numCache>
                <c:formatCode>0.00</c:formatCode>
                <c:ptCount val="31"/>
                <c:pt idx="0">
                  <c:v>917.5</c:v>
                </c:pt>
                <c:pt idx="1">
                  <c:v>918.75</c:v>
                </c:pt>
                <c:pt idx="2">
                  <c:v>917.5</c:v>
                </c:pt>
                <c:pt idx="3">
                  <c:v>921.75</c:v>
                </c:pt>
                <c:pt idx="4">
                  <c:v>921.75</c:v>
                </c:pt>
                <c:pt idx="5">
                  <c:v>922.25</c:v>
                </c:pt>
                <c:pt idx="6">
                  <c:v>922.25</c:v>
                </c:pt>
                <c:pt idx="7">
                  <c:v>922.5</c:v>
                </c:pt>
                <c:pt idx="8">
                  <c:v>922.0</c:v>
                </c:pt>
                <c:pt idx="9">
                  <c:v>921.75</c:v>
                </c:pt>
                <c:pt idx="10">
                  <c:v>922.25</c:v>
                </c:pt>
                <c:pt idx="11">
                  <c:v>922.0</c:v>
                </c:pt>
                <c:pt idx="12">
                  <c:v>920.25</c:v>
                </c:pt>
                <c:pt idx="13">
                  <c:v>918.5</c:v>
                </c:pt>
                <c:pt idx="14">
                  <c:v>918.25</c:v>
                </c:pt>
                <c:pt idx="15">
                  <c:v>919.0</c:v>
                </c:pt>
                <c:pt idx="16">
                  <c:v>920.25</c:v>
                </c:pt>
                <c:pt idx="17">
                  <c:v>920.0</c:v>
                </c:pt>
                <c:pt idx="18">
                  <c:v>919.25</c:v>
                </c:pt>
                <c:pt idx="19">
                  <c:v>920.0</c:v>
                </c:pt>
                <c:pt idx="20">
                  <c:v>920.25</c:v>
                </c:pt>
                <c:pt idx="21">
                  <c:v>920.5</c:v>
                </c:pt>
                <c:pt idx="22">
                  <c:v>920.5</c:v>
                </c:pt>
                <c:pt idx="23">
                  <c:v>920.0</c:v>
                </c:pt>
                <c:pt idx="24">
                  <c:v>920.75</c:v>
                </c:pt>
                <c:pt idx="25">
                  <c:v>920.25</c:v>
                </c:pt>
                <c:pt idx="26">
                  <c:v>920.25</c:v>
                </c:pt>
                <c:pt idx="27">
                  <c:v>921.0</c:v>
                </c:pt>
                <c:pt idx="28">
                  <c:v>921.25</c:v>
                </c:pt>
                <c:pt idx="29">
                  <c:v>922.5</c:v>
                </c:pt>
                <c:pt idx="30">
                  <c:v>923.5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point'!$J$16:$J$46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'Avg (2)'!$C$16:$C$46</c:f>
              <c:numCache>
                <c:formatCode>0.0000</c:formatCode>
                <c:ptCount val="31"/>
                <c:pt idx="0">
                  <c:v>920.1345483587014</c:v>
                </c:pt>
                <c:pt idx="1">
                  <c:v>918.5101333577832</c:v>
                </c:pt>
                <c:pt idx="2">
                  <c:v>918.8128581052779</c:v>
                </c:pt>
                <c:pt idx="3">
                  <c:v>921.1900435209631</c:v>
                </c:pt>
                <c:pt idx="4">
                  <c:v>921.8705256940106</c:v>
                </c:pt>
                <c:pt idx="5">
                  <c:v>922.3734351716753</c:v>
                </c:pt>
                <c:pt idx="6">
                  <c:v>922.2962370914169</c:v>
                </c:pt>
                <c:pt idx="7">
                  <c:v>922.29677015292</c:v>
                </c:pt>
                <c:pt idx="8">
                  <c:v>921.9617830524147</c:v>
                </c:pt>
                <c:pt idx="9">
                  <c:v>921.8827009554834</c:v>
                </c:pt>
                <c:pt idx="10">
                  <c:v>922.3584199441914</c:v>
                </c:pt>
                <c:pt idx="11">
                  <c:v>921.8452321331258</c:v>
                </c:pt>
                <c:pt idx="12">
                  <c:v>920.503766028577</c:v>
                </c:pt>
                <c:pt idx="13">
                  <c:v>918.5825221980042</c:v>
                </c:pt>
                <c:pt idx="14">
                  <c:v>918.251381355924</c:v>
                </c:pt>
                <c:pt idx="15">
                  <c:v>919.0641794934927</c:v>
                </c:pt>
                <c:pt idx="16">
                  <c:v>919.897796396302</c:v>
                </c:pt>
                <c:pt idx="17">
                  <c:v>920.075682567855</c:v>
                </c:pt>
                <c:pt idx="18">
                  <c:v>919.5245873638846</c:v>
                </c:pt>
                <c:pt idx="19">
                  <c:v>919.8866253586516</c:v>
                </c:pt>
                <c:pt idx="20">
                  <c:v>920.2892022205138</c:v>
                </c:pt>
                <c:pt idx="21">
                  <c:v>920.5032049650064</c:v>
                </c:pt>
                <c:pt idx="22">
                  <c:v>920.4615983338321</c:v>
                </c:pt>
                <c:pt idx="23">
                  <c:v>920.3547320776394</c:v>
                </c:pt>
                <c:pt idx="24">
                  <c:v>920.3828997764268</c:v>
                </c:pt>
                <c:pt idx="25">
                  <c:v>920.3649306337794</c:v>
                </c:pt>
                <c:pt idx="26">
                  <c:v>920.2489176055571</c:v>
                </c:pt>
                <c:pt idx="27">
                  <c:v>920.4674491531756</c:v>
                </c:pt>
                <c:pt idx="28">
                  <c:v>921.3524466178807</c:v>
                </c:pt>
                <c:pt idx="29">
                  <c:v>922.4753278647127</c:v>
                </c:pt>
                <c:pt idx="30">
                  <c:v>923.5039930543497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589488"/>
        <c:axId val="1531595408"/>
      </c:lineChart>
      <c:catAx>
        <c:axId val="15315894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95408"/>
        <c:crosses val="autoZero"/>
        <c:auto val="1"/>
        <c:lblAlgn val="ctr"/>
        <c:lblOffset val="100"/>
        <c:noMultiLvlLbl val="0"/>
      </c:catAx>
      <c:valAx>
        <c:axId val="15315954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58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(2)'!$T$16:$T$46</c:f>
              <c:numCache>
                <c:formatCode>0.00</c:formatCode>
                <c:ptCount val="31"/>
                <c:pt idx="0">
                  <c:v>918.5</c:v>
                </c:pt>
                <c:pt idx="1">
                  <c:v>918.75</c:v>
                </c:pt>
                <c:pt idx="2">
                  <c:v>919.0</c:v>
                </c:pt>
                <c:pt idx="3">
                  <c:v>916.75</c:v>
                </c:pt>
                <c:pt idx="4">
                  <c:v>917.75</c:v>
                </c:pt>
                <c:pt idx="5">
                  <c:v>916.75</c:v>
                </c:pt>
                <c:pt idx="6">
                  <c:v>917.0</c:v>
                </c:pt>
                <c:pt idx="7">
                  <c:v>917.25</c:v>
                </c:pt>
                <c:pt idx="8">
                  <c:v>917.5</c:v>
                </c:pt>
                <c:pt idx="9">
                  <c:v>916.25</c:v>
                </c:pt>
                <c:pt idx="10">
                  <c:v>919.25</c:v>
                </c:pt>
                <c:pt idx="11">
                  <c:v>918.75</c:v>
                </c:pt>
                <c:pt idx="12">
                  <c:v>919.25</c:v>
                </c:pt>
                <c:pt idx="13">
                  <c:v>918.75</c:v>
                </c:pt>
                <c:pt idx="14">
                  <c:v>919.25</c:v>
                </c:pt>
                <c:pt idx="15">
                  <c:v>918.5</c:v>
                </c:pt>
                <c:pt idx="16">
                  <c:v>918.5</c:v>
                </c:pt>
                <c:pt idx="17">
                  <c:v>917.75</c:v>
                </c:pt>
                <c:pt idx="18">
                  <c:v>914.5</c:v>
                </c:pt>
                <c:pt idx="19">
                  <c:v>914.0</c:v>
                </c:pt>
                <c:pt idx="20">
                  <c:v>914.5</c:v>
                </c:pt>
                <c:pt idx="21">
                  <c:v>914.75</c:v>
                </c:pt>
                <c:pt idx="22">
                  <c:v>914.5</c:v>
                </c:pt>
                <c:pt idx="23">
                  <c:v>914.75</c:v>
                </c:pt>
                <c:pt idx="24">
                  <c:v>914.5</c:v>
                </c:pt>
                <c:pt idx="25">
                  <c:v>914.5</c:v>
                </c:pt>
                <c:pt idx="26">
                  <c:v>914.75</c:v>
                </c:pt>
                <c:pt idx="27">
                  <c:v>915.0</c:v>
                </c:pt>
                <c:pt idx="28">
                  <c:v>914.0</c:v>
                </c:pt>
                <c:pt idx="29">
                  <c:v>914.25</c:v>
                </c:pt>
                <c:pt idx="30">
                  <c:v>912.75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point'!$R$16:$R$46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'Avg (2)'!$D$16:$D$46</c:f>
              <c:numCache>
                <c:formatCode>0.0000</c:formatCode>
                <c:ptCount val="31"/>
                <c:pt idx="0">
                  <c:v>918.7437574144761</c:v>
                </c:pt>
                <c:pt idx="1">
                  <c:v>918.779403200955</c:v>
                </c:pt>
                <c:pt idx="2">
                  <c:v>918.8627753360516</c:v>
                </c:pt>
                <c:pt idx="3">
                  <c:v>916.8788086464082</c:v>
                </c:pt>
                <c:pt idx="4">
                  <c:v>917.857599833355</c:v>
                </c:pt>
                <c:pt idx="5">
                  <c:v>916.9289581495364</c:v>
                </c:pt>
                <c:pt idx="6">
                  <c:v>916.8347658976045</c:v>
                </c:pt>
                <c:pt idx="7">
                  <c:v>917.2224428147105</c:v>
                </c:pt>
                <c:pt idx="8">
                  <c:v>917.5211577150397</c:v>
                </c:pt>
                <c:pt idx="9">
                  <c:v>917.0605514754942</c:v>
                </c:pt>
                <c:pt idx="10">
                  <c:v>918.8121298531855</c:v>
                </c:pt>
                <c:pt idx="11">
                  <c:v>918.7899768901797</c:v>
                </c:pt>
                <c:pt idx="12">
                  <c:v>919.0148464658383</c:v>
                </c:pt>
                <c:pt idx="13">
                  <c:v>918.8699557650175</c:v>
                </c:pt>
                <c:pt idx="14">
                  <c:v>919.0171386308462</c:v>
                </c:pt>
                <c:pt idx="15">
                  <c:v>918.5578685115576</c:v>
                </c:pt>
                <c:pt idx="16">
                  <c:v>918.2934736837404</c:v>
                </c:pt>
                <c:pt idx="17">
                  <c:v>917.9435230938128</c:v>
                </c:pt>
                <c:pt idx="18">
                  <c:v>917.1538354075314</c:v>
                </c:pt>
                <c:pt idx="19">
                  <c:v>917.1626000104426</c:v>
                </c:pt>
                <c:pt idx="20">
                  <c:v>916.775738655922</c:v>
                </c:pt>
                <c:pt idx="21">
                  <c:v>916.7471094721872</c:v>
                </c:pt>
                <c:pt idx="22">
                  <c:v>916.4761921314264</c:v>
                </c:pt>
                <c:pt idx="23">
                  <c:v>916.8108453432035</c:v>
                </c:pt>
                <c:pt idx="24">
                  <c:v>916.6332013957785</c:v>
                </c:pt>
                <c:pt idx="25">
                  <c:v>917.030452131688</c:v>
                </c:pt>
                <c:pt idx="26">
                  <c:v>916.7851223208275</c:v>
                </c:pt>
                <c:pt idx="27">
                  <c:v>917.0111728692324</c:v>
                </c:pt>
                <c:pt idx="28">
                  <c:v>916.5289297734564</c:v>
                </c:pt>
                <c:pt idx="29">
                  <c:v>916.4484588072655</c:v>
                </c:pt>
                <c:pt idx="30">
                  <c:v>915.785030513909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455328"/>
        <c:axId val="1554021728"/>
      </c:lineChart>
      <c:catAx>
        <c:axId val="15554553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21728"/>
        <c:crosses val="autoZero"/>
        <c:auto val="1"/>
        <c:lblAlgn val="ctr"/>
        <c:lblOffset val="100"/>
        <c:noMultiLvlLbl val="0"/>
      </c:catAx>
      <c:valAx>
        <c:axId val="155402172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4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(2)'!$AC$16:$AC$46</c:f>
              <c:numCache>
                <c:formatCode>0.00</c:formatCode>
                <c:ptCount val="31"/>
                <c:pt idx="0">
                  <c:v>918.0</c:v>
                </c:pt>
                <c:pt idx="1">
                  <c:v>918.5</c:v>
                </c:pt>
                <c:pt idx="2">
                  <c:v>923.25</c:v>
                </c:pt>
                <c:pt idx="3">
                  <c:v>923.75</c:v>
                </c:pt>
                <c:pt idx="4">
                  <c:v>924.75</c:v>
                </c:pt>
                <c:pt idx="5">
                  <c:v>924.75</c:v>
                </c:pt>
                <c:pt idx="6">
                  <c:v>922.25</c:v>
                </c:pt>
                <c:pt idx="7">
                  <c:v>922.0</c:v>
                </c:pt>
                <c:pt idx="8">
                  <c:v>920.75</c:v>
                </c:pt>
                <c:pt idx="9">
                  <c:v>921.25</c:v>
                </c:pt>
                <c:pt idx="10">
                  <c:v>919.75</c:v>
                </c:pt>
                <c:pt idx="11">
                  <c:v>919.75</c:v>
                </c:pt>
                <c:pt idx="12">
                  <c:v>920.75</c:v>
                </c:pt>
                <c:pt idx="13">
                  <c:v>922.0</c:v>
                </c:pt>
                <c:pt idx="14">
                  <c:v>921.75</c:v>
                </c:pt>
                <c:pt idx="15">
                  <c:v>920.5</c:v>
                </c:pt>
                <c:pt idx="16">
                  <c:v>921.25</c:v>
                </c:pt>
                <c:pt idx="17">
                  <c:v>920.5</c:v>
                </c:pt>
                <c:pt idx="18">
                  <c:v>919.5</c:v>
                </c:pt>
                <c:pt idx="19">
                  <c:v>919.25</c:v>
                </c:pt>
                <c:pt idx="20">
                  <c:v>919.5</c:v>
                </c:pt>
                <c:pt idx="21">
                  <c:v>919.25</c:v>
                </c:pt>
                <c:pt idx="22">
                  <c:v>919.25</c:v>
                </c:pt>
                <c:pt idx="23">
                  <c:v>919.5</c:v>
                </c:pt>
                <c:pt idx="24">
                  <c:v>919.5</c:v>
                </c:pt>
                <c:pt idx="25">
                  <c:v>919.5</c:v>
                </c:pt>
                <c:pt idx="26">
                  <c:v>919.0</c:v>
                </c:pt>
                <c:pt idx="27">
                  <c:v>919.0</c:v>
                </c:pt>
                <c:pt idx="28">
                  <c:v>919.25</c:v>
                </c:pt>
                <c:pt idx="29">
                  <c:v>919.75</c:v>
                </c:pt>
                <c:pt idx="30">
                  <c:v>920.0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'Avg (2)'!$E$16:$E$46</c:f>
              <c:numCache>
                <c:formatCode>0.0000</c:formatCode>
                <c:ptCount val="31"/>
                <c:pt idx="0">
                  <c:v>922.5272721365961</c:v>
                </c:pt>
                <c:pt idx="1">
                  <c:v>918.5435341440307</c:v>
                </c:pt>
                <c:pt idx="2">
                  <c:v>922.8520183237624</c:v>
                </c:pt>
                <c:pt idx="3">
                  <c:v>923.7448678498578</c:v>
                </c:pt>
                <c:pt idx="4">
                  <c:v>924.987069600541</c:v>
                </c:pt>
                <c:pt idx="5">
                  <c:v>925.0349815618683</c:v>
                </c:pt>
                <c:pt idx="6">
                  <c:v>922.1228380482048</c:v>
                </c:pt>
                <c:pt idx="7">
                  <c:v>922.0601982680266</c:v>
                </c:pt>
                <c:pt idx="8">
                  <c:v>920.786592067249</c:v>
                </c:pt>
                <c:pt idx="9">
                  <c:v>920.9585482174016</c:v>
                </c:pt>
                <c:pt idx="10">
                  <c:v>919.7562185914055</c:v>
                </c:pt>
                <c:pt idx="11">
                  <c:v>919.6600452426166</c:v>
                </c:pt>
                <c:pt idx="12">
                  <c:v>920.6946138112141</c:v>
                </c:pt>
                <c:pt idx="13">
                  <c:v>921.9777301463777</c:v>
                </c:pt>
                <c:pt idx="14">
                  <c:v>921.8530142790883</c:v>
                </c:pt>
                <c:pt idx="15">
                  <c:v>920.3623025315318</c:v>
                </c:pt>
                <c:pt idx="16">
                  <c:v>920.5418415172254</c:v>
                </c:pt>
                <c:pt idx="17">
                  <c:v>919.9545262660666</c:v>
                </c:pt>
                <c:pt idx="18">
                  <c:v>919.7205698846465</c:v>
                </c:pt>
                <c:pt idx="19">
                  <c:v>919.2500127143386</c:v>
                </c:pt>
                <c:pt idx="20">
                  <c:v>919.2780777985343</c:v>
                </c:pt>
                <c:pt idx="21">
                  <c:v>919.4201205611843</c:v>
                </c:pt>
                <c:pt idx="22">
                  <c:v>919.4580131842515</c:v>
                </c:pt>
                <c:pt idx="23">
                  <c:v>919.69372252617</c:v>
                </c:pt>
                <c:pt idx="24">
                  <c:v>919.6162800337149</c:v>
                </c:pt>
                <c:pt idx="25">
                  <c:v>919.5399589806218</c:v>
                </c:pt>
                <c:pt idx="26">
                  <c:v>919.3859962354614</c:v>
                </c:pt>
                <c:pt idx="27">
                  <c:v>919.4437463864307</c:v>
                </c:pt>
                <c:pt idx="28">
                  <c:v>919.4296068631611</c:v>
                </c:pt>
                <c:pt idx="29">
                  <c:v>919.5373272658587</c:v>
                </c:pt>
                <c:pt idx="30">
                  <c:v>919.7883950250205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510928"/>
        <c:axId val="1529327008"/>
      </c:lineChart>
      <c:catAx>
        <c:axId val="194551092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27008"/>
        <c:crosses val="autoZero"/>
        <c:auto val="1"/>
        <c:lblAlgn val="ctr"/>
        <c:lblOffset val="100"/>
        <c:noMultiLvlLbl val="0"/>
      </c:catAx>
      <c:valAx>
        <c:axId val="15293270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(2)'!$AL$16:$AL$46</c:f>
              <c:numCache>
                <c:formatCode>0.00</c:formatCode>
                <c:ptCount val="31"/>
                <c:pt idx="0">
                  <c:v>917.25</c:v>
                </c:pt>
                <c:pt idx="1">
                  <c:v>915.75</c:v>
                </c:pt>
                <c:pt idx="2">
                  <c:v>917.5</c:v>
                </c:pt>
                <c:pt idx="3">
                  <c:v>918.25</c:v>
                </c:pt>
                <c:pt idx="4">
                  <c:v>917.25</c:v>
                </c:pt>
                <c:pt idx="5">
                  <c:v>917.75</c:v>
                </c:pt>
                <c:pt idx="6">
                  <c:v>918.0</c:v>
                </c:pt>
                <c:pt idx="7">
                  <c:v>917.5</c:v>
                </c:pt>
                <c:pt idx="8">
                  <c:v>918.0</c:v>
                </c:pt>
                <c:pt idx="9">
                  <c:v>916.75</c:v>
                </c:pt>
                <c:pt idx="10">
                  <c:v>916.0</c:v>
                </c:pt>
                <c:pt idx="11">
                  <c:v>916.75</c:v>
                </c:pt>
                <c:pt idx="12">
                  <c:v>916.0</c:v>
                </c:pt>
                <c:pt idx="13">
                  <c:v>915.75</c:v>
                </c:pt>
                <c:pt idx="14">
                  <c:v>917.0</c:v>
                </c:pt>
                <c:pt idx="15">
                  <c:v>916.25</c:v>
                </c:pt>
                <c:pt idx="16">
                  <c:v>915.5</c:v>
                </c:pt>
                <c:pt idx="17">
                  <c:v>917.25</c:v>
                </c:pt>
                <c:pt idx="18">
                  <c:v>917.75</c:v>
                </c:pt>
                <c:pt idx="19">
                  <c:v>917.0</c:v>
                </c:pt>
                <c:pt idx="20">
                  <c:v>916.5</c:v>
                </c:pt>
                <c:pt idx="21">
                  <c:v>917.0</c:v>
                </c:pt>
                <c:pt idx="22">
                  <c:v>916.75</c:v>
                </c:pt>
                <c:pt idx="23">
                  <c:v>917.25</c:v>
                </c:pt>
                <c:pt idx="24">
                  <c:v>917.0</c:v>
                </c:pt>
                <c:pt idx="25">
                  <c:v>917.5</c:v>
                </c:pt>
                <c:pt idx="26">
                  <c:v>917.5</c:v>
                </c:pt>
                <c:pt idx="27">
                  <c:v>917.25</c:v>
                </c:pt>
                <c:pt idx="28">
                  <c:v>917.5</c:v>
                </c:pt>
                <c:pt idx="29">
                  <c:v>917.75</c:v>
                </c:pt>
                <c:pt idx="30">
                  <c:v>917.5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'Avg (2)'!$F$16:$F$46</c:f>
              <c:numCache>
                <c:formatCode>0.0000</c:formatCode>
                <c:ptCount val="31"/>
                <c:pt idx="0">
                  <c:v>916.2276101119968</c:v>
                </c:pt>
                <c:pt idx="1">
                  <c:v>915.8937665061148</c:v>
                </c:pt>
                <c:pt idx="2">
                  <c:v>917.4955522709042</c:v>
                </c:pt>
                <c:pt idx="3">
                  <c:v>917.8263628155023</c:v>
                </c:pt>
                <c:pt idx="4">
                  <c:v>917.1671717844324</c:v>
                </c:pt>
                <c:pt idx="5">
                  <c:v>917.874252435162</c:v>
                </c:pt>
                <c:pt idx="6">
                  <c:v>918.0022215702023</c:v>
                </c:pt>
                <c:pt idx="7">
                  <c:v>917.3961361131996</c:v>
                </c:pt>
                <c:pt idx="8">
                  <c:v>917.9129518025401</c:v>
                </c:pt>
                <c:pt idx="9">
                  <c:v>916.9262812511638</c:v>
                </c:pt>
                <c:pt idx="10">
                  <c:v>916.0748371406003</c:v>
                </c:pt>
                <c:pt idx="11">
                  <c:v>916.563015950365</c:v>
                </c:pt>
                <c:pt idx="12">
                  <c:v>915.9984867076674</c:v>
                </c:pt>
                <c:pt idx="13">
                  <c:v>915.8608149334369</c:v>
                </c:pt>
                <c:pt idx="14">
                  <c:v>916.5216086841865</c:v>
                </c:pt>
                <c:pt idx="15">
                  <c:v>916.3430242187582</c:v>
                </c:pt>
                <c:pt idx="16">
                  <c:v>915.765935501247</c:v>
                </c:pt>
                <c:pt idx="17">
                  <c:v>916.8578684143521</c:v>
                </c:pt>
                <c:pt idx="18">
                  <c:v>917.2508296027812</c:v>
                </c:pt>
                <c:pt idx="19">
                  <c:v>916.7651563826706</c:v>
                </c:pt>
                <c:pt idx="20">
                  <c:v>916.4337764130524</c:v>
                </c:pt>
                <c:pt idx="21">
                  <c:v>916.5107217562945</c:v>
                </c:pt>
                <c:pt idx="22">
                  <c:v>916.3756927672263</c:v>
                </c:pt>
                <c:pt idx="23">
                  <c:v>916.6293839443846</c:v>
                </c:pt>
                <c:pt idx="24">
                  <c:v>916.5486661134494</c:v>
                </c:pt>
                <c:pt idx="25">
                  <c:v>916.7877372288555</c:v>
                </c:pt>
                <c:pt idx="26">
                  <c:v>916.7747409306105</c:v>
                </c:pt>
                <c:pt idx="27">
                  <c:v>916.8233256605825</c:v>
                </c:pt>
                <c:pt idx="28">
                  <c:v>916.79291502364</c:v>
                </c:pt>
                <c:pt idx="29">
                  <c:v>916.75648452717</c:v>
                </c:pt>
                <c:pt idx="30">
                  <c:v>916.7704941448607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789888"/>
        <c:axId val="1529373248"/>
      </c:lineChart>
      <c:catAx>
        <c:axId val="201178988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73248"/>
        <c:crosses val="autoZero"/>
        <c:auto val="1"/>
        <c:lblAlgn val="ctr"/>
        <c:lblOffset val="100"/>
        <c:noMultiLvlLbl val="0"/>
      </c:catAx>
      <c:valAx>
        <c:axId val="152937324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(2)'!$AU$16:$AU$46</c:f>
              <c:numCache>
                <c:formatCode>0.00</c:formatCode>
                <c:ptCount val="31"/>
                <c:pt idx="0">
                  <c:v>921.0</c:v>
                </c:pt>
                <c:pt idx="1">
                  <c:v>918.75</c:v>
                </c:pt>
                <c:pt idx="2">
                  <c:v>917.0</c:v>
                </c:pt>
                <c:pt idx="3">
                  <c:v>919.5</c:v>
                </c:pt>
                <c:pt idx="4">
                  <c:v>921.25</c:v>
                </c:pt>
                <c:pt idx="5">
                  <c:v>921.25</c:v>
                </c:pt>
                <c:pt idx="6">
                  <c:v>920.5</c:v>
                </c:pt>
                <c:pt idx="7">
                  <c:v>920.75</c:v>
                </c:pt>
                <c:pt idx="8">
                  <c:v>919.75</c:v>
                </c:pt>
                <c:pt idx="9">
                  <c:v>919.5</c:v>
                </c:pt>
                <c:pt idx="10">
                  <c:v>920.25</c:v>
                </c:pt>
                <c:pt idx="11">
                  <c:v>919.75</c:v>
                </c:pt>
                <c:pt idx="12">
                  <c:v>920.25</c:v>
                </c:pt>
                <c:pt idx="13">
                  <c:v>919.75</c:v>
                </c:pt>
                <c:pt idx="14">
                  <c:v>919.5</c:v>
                </c:pt>
                <c:pt idx="15">
                  <c:v>919.75</c:v>
                </c:pt>
                <c:pt idx="16">
                  <c:v>919.5</c:v>
                </c:pt>
                <c:pt idx="17">
                  <c:v>920.0</c:v>
                </c:pt>
                <c:pt idx="18">
                  <c:v>919.75</c:v>
                </c:pt>
                <c:pt idx="19">
                  <c:v>919.5</c:v>
                </c:pt>
                <c:pt idx="20">
                  <c:v>919.75</c:v>
                </c:pt>
                <c:pt idx="21">
                  <c:v>919.5</c:v>
                </c:pt>
                <c:pt idx="22">
                  <c:v>919.5</c:v>
                </c:pt>
                <c:pt idx="23">
                  <c:v>920.0</c:v>
                </c:pt>
                <c:pt idx="24">
                  <c:v>920.0</c:v>
                </c:pt>
                <c:pt idx="25">
                  <c:v>920.75</c:v>
                </c:pt>
                <c:pt idx="26">
                  <c:v>921.5</c:v>
                </c:pt>
                <c:pt idx="27">
                  <c:v>921.25</c:v>
                </c:pt>
                <c:pt idx="28">
                  <c:v>921.0</c:v>
                </c:pt>
                <c:pt idx="29">
                  <c:v>921.25</c:v>
                </c:pt>
                <c:pt idx="30">
                  <c:v>921.25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'Avg (2)'!$G$16:$G$46</c:f>
              <c:numCache>
                <c:formatCode>0.0000</c:formatCode>
                <c:ptCount val="31"/>
                <c:pt idx="0">
                  <c:v>920.168760025316</c:v>
                </c:pt>
                <c:pt idx="1">
                  <c:v>918.1655572591781</c:v>
                </c:pt>
                <c:pt idx="2">
                  <c:v>917.8247937938149</c:v>
                </c:pt>
                <c:pt idx="3">
                  <c:v>920.0820031838354</c:v>
                </c:pt>
                <c:pt idx="4">
                  <c:v>920.9231168821062</c:v>
                </c:pt>
                <c:pt idx="5">
                  <c:v>921.0536357222276</c:v>
                </c:pt>
                <c:pt idx="6">
                  <c:v>920.4115068489928</c:v>
                </c:pt>
                <c:pt idx="7">
                  <c:v>920.1252035080815</c:v>
                </c:pt>
                <c:pt idx="8">
                  <c:v>919.8568730985195</c:v>
                </c:pt>
                <c:pt idx="9">
                  <c:v>919.892519556193</c:v>
                </c:pt>
                <c:pt idx="10">
                  <c:v>920.0323973431742</c:v>
                </c:pt>
                <c:pt idx="11">
                  <c:v>920.0638229975397</c:v>
                </c:pt>
                <c:pt idx="12">
                  <c:v>920.1024661536922</c:v>
                </c:pt>
                <c:pt idx="13">
                  <c:v>920.1211798015851</c:v>
                </c:pt>
                <c:pt idx="14">
                  <c:v>920.0801524411214</c:v>
                </c:pt>
                <c:pt idx="15">
                  <c:v>920.1122928414097</c:v>
                </c:pt>
                <c:pt idx="16">
                  <c:v>920.007115481425</c:v>
                </c:pt>
                <c:pt idx="17">
                  <c:v>920.167365618167</c:v>
                </c:pt>
                <c:pt idx="18">
                  <c:v>920.1417669757424</c:v>
                </c:pt>
                <c:pt idx="19">
                  <c:v>920.0170187016632</c:v>
                </c:pt>
                <c:pt idx="20">
                  <c:v>920.0976000239449</c:v>
                </c:pt>
                <c:pt idx="21">
                  <c:v>920.3031397073664</c:v>
                </c:pt>
                <c:pt idx="22">
                  <c:v>920.3412074954788</c:v>
                </c:pt>
                <c:pt idx="23">
                  <c:v>920.3931805917462</c:v>
                </c:pt>
                <c:pt idx="24">
                  <c:v>920.4603863393848</c:v>
                </c:pt>
                <c:pt idx="25">
                  <c:v>920.5439695784605</c:v>
                </c:pt>
                <c:pt idx="26">
                  <c:v>920.644899686644</c:v>
                </c:pt>
                <c:pt idx="27">
                  <c:v>920.7639776341218</c:v>
                </c:pt>
                <c:pt idx="28">
                  <c:v>920.9018430408874</c:v>
                </c:pt>
                <c:pt idx="29">
                  <c:v>921.0589812343442</c:v>
                </c:pt>
                <c:pt idx="30">
                  <c:v>921.6678596855467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805104"/>
        <c:axId val="1759624320"/>
      </c:lineChart>
      <c:catAx>
        <c:axId val="152680510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24320"/>
        <c:crosses val="autoZero"/>
        <c:auto val="1"/>
        <c:lblAlgn val="ctr"/>
        <c:lblOffset val="100"/>
        <c:noMultiLvlLbl val="0"/>
      </c:catAx>
      <c:valAx>
        <c:axId val="175962432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0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(2)'!$K$12:$K$46</c:f>
              <c:numCache>
                <c:formatCode>0.00</c:formatCode>
                <c:ptCount val="35"/>
                <c:pt idx="0">
                  <c:v>916.5</c:v>
                </c:pt>
                <c:pt idx="1">
                  <c:v>917.0</c:v>
                </c:pt>
                <c:pt idx="2">
                  <c:v>916.75</c:v>
                </c:pt>
                <c:pt idx="3">
                  <c:v>917.25</c:v>
                </c:pt>
                <c:pt idx="4">
                  <c:v>917.5</c:v>
                </c:pt>
                <c:pt idx="5">
                  <c:v>918.75</c:v>
                </c:pt>
                <c:pt idx="6">
                  <c:v>917.5</c:v>
                </c:pt>
                <c:pt idx="7">
                  <c:v>921.75</c:v>
                </c:pt>
                <c:pt idx="8">
                  <c:v>921.75</c:v>
                </c:pt>
                <c:pt idx="9">
                  <c:v>922.25</c:v>
                </c:pt>
                <c:pt idx="10">
                  <c:v>922.25</c:v>
                </c:pt>
                <c:pt idx="11">
                  <c:v>922.5</c:v>
                </c:pt>
                <c:pt idx="12">
                  <c:v>922.0</c:v>
                </c:pt>
                <c:pt idx="13">
                  <c:v>921.75</c:v>
                </c:pt>
                <c:pt idx="14">
                  <c:v>922.25</c:v>
                </c:pt>
                <c:pt idx="15">
                  <c:v>922.0</c:v>
                </c:pt>
                <c:pt idx="16">
                  <c:v>920.25</c:v>
                </c:pt>
                <c:pt idx="17">
                  <c:v>918.5</c:v>
                </c:pt>
                <c:pt idx="18">
                  <c:v>918.25</c:v>
                </c:pt>
                <c:pt idx="19">
                  <c:v>919.0</c:v>
                </c:pt>
                <c:pt idx="20">
                  <c:v>920.25</c:v>
                </c:pt>
                <c:pt idx="21">
                  <c:v>920.0</c:v>
                </c:pt>
                <c:pt idx="22">
                  <c:v>919.25</c:v>
                </c:pt>
                <c:pt idx="23">
                  <c:v>920.0</c:v>
                </c:pt>
                <c:pt idx="24">
                  <c:v>920.25</c:v>
                </c:pt>
                <c:pt idx="25">
                  <c:v>920.5</c:v>
                </c:pt>
                <c:pt idx="26">
                  <c:v>920.5</c:v>
                </c:pt>
                <c:pt idx="27">
                  <c:v>920.0</c:v>
                </c:pt>
                <c:pt idx="28">
                  <c:v>920.75</c:v>
                </c:pt>
                <c:pt idx="29">
                  <c:v>920.25</c:v>
                </c:pt>
                <c:pt idx="30">
                  <c:v>920.25</c:v>
                </c:pt>
                <c:pt idx="31">
                  <c:v>921.0</c:v>
                </c:pt>
                <c:pt idx="32">
                  <c:v>921.25</c:v>
                </c:pt>
                <c:pt idx="33">
                  <c:v>922.5</c:v>
                </c:pt>
                <c:pt idx="34">
                  <c:v>923.5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point'!$J$3:$J$46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(2)'!$P$12:$P$46</c:f>
              <c:numCache>
                <c:formatCode>General</c:formatCode>
                <c:ptCount val="35"/>
                <c:pt idx="0">
                  <c:v>915.284427728324</c:v>
                </c:pt>
                <c:pt idx="1">
                  <c:v>916.0308450957705</c:v>
                </c:pt>
                <c:pt idx="2">
                  <c:v>916.415589621107</c:v>
                </c:pt>
                <c:pt idx="3">
                  <c:v>916.6710296384856</c:v>
                </c:pt>
                <c:pt idx="4">
                  <c:v>917.4518807875986</c:v>
                </c:pt>
                <c:pt idx="5">
                  <c:v>918.7757002619227</c:v>
                </c:pt>
                <c:pt idx="6">
                  <c:v>920.0614082357142</c:v>
                </c:pt>
                <c:pt idx="7">
                  <c:v>920.9673679091044</c:v>
                </c:pt>
                <c:pt idx="8">
                  <c:v>921.6604100576341</c:v>
                </c:pt>
                <c:pt idx="9">
                  <c:v>922.2489431476283</c:v>
                </c:pt>
                <c:pt idx="10">
                  <c:v>922.4779561330973</c:v>
                </c:pt>
                <c:pt idx="11">
                  <c:v>922.2441994237327</c:v>
                </c:pt>
                <c:pt idx="12">
                  <c:v>921.9999875002008</c:v>
                </c:pt>
                <c:pt idx="13">
                  <c:v>922.1731120704173</c:v>
                </c:pt>
                <c:pt idx="14">
                  <c:v>922.3634889523087</c:v>
                </c:pt>
                <c:pt idx="15">
                  <c:v>921.6844674336945</c:v>
                </c:pt>
                <c:pt idx="16">
                  <c:v>920.0266448344421</c:v>
                </c:pt>
                <c:pt idx="17">
                  <c:v>918.499876947042</c:v>
                </c:pt>
                <c:pt idx="18">
                  <c:v>918.2600115235807</c:v>
                </c:pt>
                <c:pt idx="19">
                  <c:v>919.1653443478688</c:v>
                </c:pt>
                <c:pt idx="20">
                  <c:v>920.0270380893053</c:v>
                </c:pt>
                <c:pt idx="21">
                  <c:v>920.0846784105441</c:v>
                </c:pt>
                <c:pt idx="22">
                  <c:v>919.7451302037998</c:v>
                </c:pt>
                <c:pt idx="23">
                  <c:v>919.7646303199011</c:v>
                </c:pt>
                <c:pt idx="24">
                  <c:v>920.1933205393004</c:v>
                </c:pt>
                <c:pt idx="25">
                  <c:v>920.5032049650064</c:v>
                </c:pt>
                <c:pt idx="26">
                  <c:v>920.4615983338321</c:v>
                </c:pt>
                <c:pt idx="27">
                  <c:v>920.3547320776394</c:v>
                </c:pt>
                <c:pt idx="28">
                  <c:v>920.3828997764268</c:v>
                </c:pt>
                <c:pt idx="29">
                  <c:v>920.3649306337794</c:v>
                </c:pt>
                <c:pt idx="30">
                  <c:v>920.2489176055571</c:v>
                </c:pt>
                <c:pt idx="31">
                  <c:v>920.4674491531756</c:v>
                </c:pt>
                <c:pt idx="32">
                  <c:v>921.3524466178807</c:v>
                </c:pt>
                <c:pt idx="33">
                  <c:v>922.4753278647127</c:v>
                </c:pt>
                <c:pt idx="34">
                  <c:v>923.5039930543497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863664"/>
        <c:axId val="1526766912"/>
      </c:lineChart>
      <c:catAx>
        <c:axId val="152686366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766912"/>
        <c:crosses val="autoZero"/>
        <c:auto val="1"/>
        <c:lblAlgn val="ctr"/>
        <c:lblOffset val="100"/>
        <c:noMultiLvlLbl val="0"/>
      </c:catAx>
      <c:valAx>
        <c:axId val="152676691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8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point'!$R$3:$R$46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(2)'!$T$12:$T$46</c:f>
              <c:numCache>
                <c:formatCode>0.00</c:formatCode>
                <c:ptCount val="35"/>
                <c:pt idx="0">
                  <c:v>918.0</c:v>
                </c:pt>
                <c:pt idx="1">
                  <c:v>919.0</c:v>
                </c:pt>
                <c:pt idx="2">
                  <c:v>919.0</c:v>
                </c:pt>
                <c:pt idx="3">
                  <c:v>919.25</c:v>
                </c:pt>
                <c:pt idx="4">
                  <c:v>918.5</c:v>
                </c:pt>
                <c:pt idx="5">
                  <c:v>918.75</c:v>
                </c:pt>
                <c:pt idx="6">
                  <c:v>919.0</c:v>
                </c:pt>
                <c:pt idx="7">
                  <c:v>916.75</c:v>
                </c:pt>
                <c:pt idx="8">
                  <c:v>917.75</c:v>
                </c:pt>
                <c:pt idx="9">
                  <c:v>916.75</c:v>
                </c:pt>
                <c:pt idx="10">
                  <c:v>917.0</c:v>
                </c:pt>
                <c:pt idx="11">
                  <c:v>917.25</c:v>
                </c:pt>
                <c:pt idx="12">
                  <c:v>917.5</c:v>
                </c:pt>
                <c:pt idx="13">
                  <c:v>916.25</c:v>
                </c:pt>
                <c:pt idx="14">
                  <c:v>919.25</c:v>
                </c:pt>
                <c:pt idx="15">
                  <c:v>918.75</c:v>
                </c:pt>
                <c:pt idx="16">
                  <c:v>919.25</c:v>
                </c:pt>
                <c:pt idx="17">
                  <c:v>918.75</c:v>
                </c:pt>
                <c:pt idx="18">
                  <c:v>919.25</c:v>
                </c:pt>
                <c:pt idx="19">
                  <c:v>918.5</c:v>
                </c:pt>
                <c:pt idx="20">
                  <c:v>918.5</c:v>
                </c:pt>
                <c:pt idx="21">
                  <c:v>917.75</c:v>
                </c:pt>
                <c:pt idx="22">
                  <c:v>914.5</c:v>
                </c:pt>
                <c:pt idx="23">
                  <c:v>914.0</c:v>
                </c:pt>
                <c:pt idx="24">
                  <c:v>914.5</c:v>
                </c:pt>
                <c:pt idx="25">
                  <c:v>914.75</c:v>
                </c:pt>
                <c:pt idx="26">
                  <c:v>914.5</c:v>
                </c:pt>
                <c:pt idx="27">
                  <c:v>914.75</c:v>
                </c:pt>
                <c:pt idx="28">
                  <c:v>914.5</c:v>
                </c:pt>
                <c:pt idx="29">
                  <c:v>914.5</c:v>
                </c:pt>
                <c:pt idx="30">
                  <c:v>914.75</c:v>
                </c:pt>
                <c:pt idx="31">
                  <c:v>915.0</c:v>
                </c:pt>
                <c:pt idx="32">
                  <c:v>914.0</c:v>
                </c:pt>
                <c:pt idx="33">
                  <c:v>914.25</c:v>
                </c:pt>
                <c:pt idx="34">
                  <c:v>912.75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point'!$R$3:$R$46</c:f>
              <c:numCache>
                <c:formatCode>h:mm</c:formatCode>
                <c:ptCount val="44"/>
                <c:pt idx="0">
                  <c:v>0.0208333333333333</c:v>
                </c:pt>
                <c:pt idx="1">
                  <c:v>0.0</c:v>
                </c:pt>
                <c:pt idx="2">
                  <c:v>0.979166666666667</c:v>
                </c:pt>
                <c:pt idx="3">
                  <c:v>0.958333333333333</c:v>
                </c:pt>
                <c:pt idx="4">
                  <c:v>0.9375</c:v>
                </c:pt>
                <c:pt idx="5">
                  <c:v>0.916666666666667</c:v>
                </c:pt>
                <c:pt idx="6">
                  <c:v>0.895833333333333</c:v>
                </c:pt>
                <c:pt idx="7">
                  <c:v>0.875</c:v>
                </c:pt>
                <c:pt idx="8">
                  <c:v>0.854166666666667</c:v>
                </c:pt>
                <c:pt idx="9">
                  <c:v>0.833333333333333</c:v>
                </c:pt>
                <c:pt idx="10">
                  <c:v>0.8125</c:v>
                </c:pt>
                <c:pt idx="11">
                  <c:v>0.791666666666667</c:v>
                </c:pt>
                <c:pt idx="12">
                  <c:v>0.770833333333333</c:v>
                </c:pt>
                <c:pt idx="13">
                  <c:v>0.75</c:v>
                </c:pt>
                <c:pt idx="14">
                  <c:v>0.729166666666667</c:v>
                </c:pt>
                <c:pt idx="15">
                  <c:v>0.708333333333333</c:v>
                </c:pt>
                <c:pt idx="16">
                  <c:v>0.6875</c:v>
                </c:pt>
                <c:pt idx="17">
                  <c:v>0.666666666666667</c:v>
                </c:pt>
                <c:pt idx="18">
                  <c:v>0.645833333333333</c:v>
                </c:pt>
                <c:pt idx="19">
                  <c:v>0.625</c:v>
                </c:pt>
                <c:pt idx="20">
                  <c:v>0.604166666666667</c:v>
                </c:pt>
                <c:pt idx="21">
                  <c:v>0.583333333333333</c:v>
                </c:pt>
                <c:pt idx="22">
                  <c:v>0.5625</c:v>
                </c:pt>
                <c:pt idx="23">
                  <c:v>0.541666666666667</c:v>
                </c:pt>
                <c:pt idx="24">
                  <c:v>0.520833333333333</c:v>
                </c:pt>
                <c:pt idx="25">
                  <c:v>0.5</c:v>
                </c:pt>
                <c:pt idx="26">
                  <c:v>0.479166666666667</c:v>
                </c:pt>
                <c:pt idx="27">
                  <c:v>0.458333333333333</c:v>
                </c:pt>
                <c:pt idx="28">
                  <c:v>0.4375</c:v>
                </c:pt>
                <c:pt idx="29">
                  <c:v>0.416666666666667</c:v>
                </c:pt>
                <c:pt idx="30">
                  <c:v>0.395833333333333</c:v>
                </c:pt>
                <c:pt idx="31">
                  <c:v>0.375</c:v>
                </c:pt>
                <c:pt idx="32">
                  <c:v>0.354166666666667</c:v>
                </c:pt>
                <c:pt idx="33">
                  <c:v>0.333333333333333</c:v>
                </c:pt>
                <c:pt idx="34">
                  <c:v>0.3125</c:v>
                </c:pt>
                <c:pt idx="35">
                  <c:v>0.291666666666667</c:v>
                </c:pt>
                <c:pt idx="36">
                  <c:v>0.270833333333333</c:v>
                </c:pt>
                <c:pt idx="37">
                  <c:v>0.25</c:v>
                </c:pt>
                <c:pt idx="38">
                  <c:v>0.229166666666667</c:v>
                </c:pt>
                <c:pt idx="39">
                  <c:v>0.208333333333333</c:v>
                </c:pt>
                <c:pt idx="40">
                  <c:v>0.1875</c:v>
                </c:pt>
                <c:pt idx="41">
                  <c:v>0.166666666666667</c:v>
                </c:pt>
                <c:pt idx="42">
                  <c:v>0.145833333333333</c:v>
                </c:pt>
                <c:pt idx="43">
                  <c:v>0.125</c:v>
                </c:pt>
              </c:numCache>
            </c:numRef>
          </c:cat>
          <c:val>
            <c:numRef>
              <c:f>'30 point (2)'!$Y$12:$Y$46</c:f>
              <c:numCache>
                <c:formatCode>General</c:formatCode>
                <c:ptCount val="35"/>
                <c:pt idx="0">
                  <c:v>917.4967573733707</c:v>
                </c:pt>
                <c:pt idx="1">
                  <c:v>918.4554361103526</c:v>
                </c:pt>
                <c:pt idx="2">
                  <c:v>919.280073056422</c:v>
                </c:pt>
                <c:pt idx="3">
                  <c:v>919.1456945105681</c:v>
                </c:pt>
                <c:pt idx="4">
                  <c:v>918.9748051947626</c:v>
                </c:pt>
                <c:pt idx="5">
                  <c:v>918.7518762708257</c:v>
                </c:pt>
                <c:pt idx="6">
                  <c:v>918.9710370973808</c:v>
                </c:pt>
                <c:pt idx="7">
                  <c:v>916.839796872066</c:v>
                </c:pt>
                <c:pt idx="8">
                  <c:v>917.9550099059788</c:v>
                </c:pt>
                <c:pt idx="9">
                  <c:v>916.9241041821497</c:v>
                </c:pt>
                <c:pt idx="10">
                  <c:v>916.4975702772586</c:v>
                </c:pt>
                <c:pt idx="11">
                  <c:v>917.1719350104494</c:v>
                </c:pt>
                <c:pt idx="12">
                  <c:v>917.4988207179444</c:v>
                </c:pt>
                <c:pt idx="13">
                  <c:v>917.3376650979653</c:v>
                </c:pt>
                <c:pt idx="14">
                  <c:v>918.7145599581004</c:v>
                </c:pt>
                <c:pt idx="15">
                  <c:v>918.5783412781776</c:v>
                </c:pt>
                <c:pt idx="16">
                  <c:v>919.2511960310567</c:v>
                </c:pt>
                <c:pt idx="17">
                  <c:v>918.8294401772581</c:v>
                </c:pt>
                <c:pt idx="18">
                  <c:v>919.2717323097123</c:v>
                </c:pt>
                <c:pt idx="19">
                  <c:v>918.1526201127837</c:v>
                </c:pt>
                <c:pt idx="20">
                  <c:v>917.5612438353604</c:v>
                </c:pt>
                <c:pt idx="21">
                  <c:v>917.2281148310961</c:v>
                </c:pt>
                <c:pt idx="22">
                  <c:v>915.5546372112667</c:v>
                </c:pt>
                <c:pt idx="23">
                  <c:v>915.6254883151872</c:v>
                </c:pt>
                <c:pt idx="24">
                  <c:v>914.5056288905317</c:v>
                </c:pt>
                <c:pt idx="25">
                  <c:v>914.6737881281436</c:v>
                </c:pt>
                <c:pt idx="26">
                  <c:v>914.131953446622</c:v>
                </c:pt>
                <c:pt idx="27">
                  <c:v>914.8012598701761</c:v>
                </c:pt>
                <c:pt idx="28">
                  <c:v>914.4459719753263</c:v>
                </c:pt>
                <c:pt idx="29">
                  <c:v>915.2404734471452</c:v>
                </c:pt>
                <c:pt idx="30">
                  <c:v>914.7498138254243</c:v>
                </c:pt>
                <c:pt idx="31">
                  <c:v>915.2019149222342</c:v>
                </c:pt>
                <c:pt idx="32">
                  <c:v>914.2374287306821</c:v>
                </c:pt>
                <c:pt idx="33">
                  <c:v>914.0764867983003</c:v>
                </c:pt>
                <c:pt idx="34">
                  <c:v>912.7496302115874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55648"/>
        <c:axId val="1945593408"/>
      </c:lineChart>
      <c:catAx>
        <c:axId val="150685564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93408"/>
        <c:crosses val="autoZero"/>
        <c:auto val="1"/>
        <c:lblAlgn val="ctr"/>
        <c:lblOffset val="100"/>
        <c:noMultiLvlLbl val="0"/>
      </c:catAx>
      <c:valAx>
        <c:axId val="194559340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8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(2)'!$AC$12:$AC$46</c:f>
              <c:numCache>
                <c:formatCode>0.00</c:formatCode>
                <c:ptCount val="35"/>
                <c:pt idx="0">
                  <c:v>917.5</c:v>
                </c:pt>
                <c:pt idx="1">
                  <c:v>918.5</c:v>
                </c:pt>
                <c:pt idx="2">
                  <c:v>919.0</c:v>
                </c:pt>
                <c:pt idx="3">
                  <c:v>918.25</c:v>
                </c:pt>
                <c:pt idx="4">
                  <c:v>918.0</c:v>
                </c:pt>
                <c:pt idx="5">
                  <c:v>918.5</c:v>
                </c:pt>
                <c:pt idx="6">
                  <c:v>923.25</c:v>
                </c:pt>
                <c:pt idx="7">
                  <c:v>923.75</c:v>
                </c:pt>
                <c:pt idx="8">
                  <c:v>924.75</c:v>
                </c:pt>
                <c:pt idx="9">
                  <c:v>924.75</c:v>
                </c:pt>
                <c:pt idx="10">
                  <c:v>922.25</c:v>
                </c:pt>
                <c:pt idx="11">
                  <c:v>922.0</c:v>
                </c:pt>
                <c:pt idx="12">
                  <c:v>920.75</c:v>
                </c:pt>
                <c:pt idx="13">
                  <c:v>921.25</c:v>
                </c:pt>
                <c:pt idx="14">
                  <c:v>919.75</c:v>
                </c:pt>
                <c:pt idx="15">
                  <c:v>919.75</c:v>
                </c:pt>
                <c:pt idx="16">
                  <c:v>920.75</c:v>
                </c:pt>
                <c:pt idx="17">
                  <c:v>922.0</c:v>
                </c:pt>
                <c:pt idx="18">
                  <c:v>921.75</c:v>
                </c:pt>
                <c:pt idx="19">
                  <c:v>920.5</c:v>
                </c:pt>
                <c:pt idx="20">
                  <c:v>921.25</c:v>
                </c:pt>
                <c:pt idx="21">
                  <c:v>920.5</c:v>
                </c:pt>
                <c:pt idx="22">
                  <c:v>919.5</c:v>
                </c:pt>
                <c:pt idx="23">
                  <c:v>919.25</c:v>
                </c:pt>
                <c:pt idx="24">
                  <c:v>919.5</c:v>
                </c:pt>
                <c:pt idx="25">
                  <c:v>919.25</c:v>
                </c:pt>
                <c:pt idx="26">
                  <c:v>919.25</c:v>
                </c:pt>
                <c:pt idx="27">
                  <c:v>919.5</c:v>
                </c:pt>
                <c:pt idx="28">
                  <c:v>919.5</c:v>
                </c:pt>
                <c:pt idx="29">
                  <c:v>919.5</c:v>
                </c:pt>
                <c:pt idx="30">
                  <c:v>919.0</c:v>
                </c:pt>
                <c:pt idx="31">
                  <c:v>919.0</c:v>
                </c:pt>
                <c:pt idx="32">
                  <c:v>919.25</c:v>
                </c:pt>
                <c:pt idx="33">
                  <c:v>919.75</c:v>
                </c:pt>
                <c:pt idx="34">
                  <c:v>920.0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point'!$Z$16:$Z$46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(2)'!$AH$12:$AH$46</c:f>
              <c:numCache>
                <c:formatCode>General</c:formatCode>
                <c:ptCount val="35"/>
                <c:pt idx="0">
                  <c:v>927.3977709761707</c:v>
                </c:pt>
                <c:pt idx="1">
                  <c:v>926.4625232539994</c:v>
                </c:pt>
                <c:pt idx="2">
                  <c:v>922.4604354111604</c:v>
                </c:pt>
                <c:pt idx="3">
                  <c:v>922.5891697804258</c:v>
                </c:pt>
                <c:pt idx="4">
                  <c:v>923.302480548475</c:v>
                </c:pt>
                <c:pt idx="5">
                  <c:v>918.5618713734885</c:v>
                </c:pt>
                <c:pt idx="6">
                  <c:v>922.3995894234218</c:v>
                </c:pt>
                <c:pt idx="7">
                  <c:v>923.7396188739546</c:v>
                </c:pt>
                <c:pt idx="8">
                  <c:v>925.0794599522131</c:v>
                </c:pt>
                <c:pt idx="9">
                  <c:v>925.3228178481364</c:v>
                </c:pt>
                <c:pt idx="10">
                  <c:v>922.1494179756856</c:v>
                </c:pt>
                <c:pt idx="11">
                  <c:v>922.165891056424</c:v>
                </c:pt>
                <c:pt idx="12">
                  <c:v>920.7985641489215</c:v>
                </c:pt>
                <c:pt idx="13">
                  <c:v>921.0661730414059</c:v>
                </c:pt>
                <c:pt idx="14">
                  <c:v>919.8476213436924</c:v>
                </c:pt>
                <c:pt idx="15">
                  <c:v>919.7417579706833</c:v>
                </c:pt>
                <c:pt idx="16">
                  <c:v>920.7363351560443</c:v>
                </c:pt>
                <c:pt idx="17">
                  <c:v>921.953792268093</c:v>
                </c:pt>
                <c:pt idx="18">
                  <c:v>921.7155095643912</c:v>
                </c:pt>
                <c:pt idx="19">
                  <c:v>920.21357557489</c:v>
                </c:pt>
                <c:pt idx="20">
                  <c:v>920.5878497998299</c:v>
                </c:pt>
                <c:pt idx="21">
                  <c:v>920.1218318863548</c:v>
                </c:pt>
                <c:pt idx="22">
                  <c:v>919.9098410093414</c:v>
                </c:pt>
                <c:pt idx="23">
                  <c:v>919.191471356811</c:v>
                </c:pt>
                <c:pt idx="24">
                  <c:v>919.171268855622</c:v>
                </c:pt>
                <c:pt idx="25">
                  <c:v>919.2633990171054</c:v>
                </c:pt>
                <c:pt idx="26">
                  <c:v>919.33918426324</c:v>
                </c:pt>
                <c:pt idx="27">
                  <c:v>919.810602947077</c:v>
                </c:pt>
                <c:pt idx="28">
                  <c:v>919.6557179621665</c:v>
                </c:pt>
                <c:pt idx="29">
                  <c:v>919.5030758559806</c:v>
                </c:pt>
                <c:pt idx="30">
                  <c:v>919.1951503656597</c:v>
                </c:pt>
                <c:pt idx="31">
                  <c:v>919.3106506675982</c:v>
                </c:pt>
                <c:pt idx="32">
                  <c:v>919.282371621059</c:v>
                </c:pt>
                <c:pt idx="33">
                  <c:v>919.4978124264542</c:v>
                </c:pt>
                <c:pt idx="34">
                  <c:v>919.999947944778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9032336"/>
        <c:axId val="-2070132064"/>
      </c:lineChart>
      <c:catAx>
        <c:axId val="-2069032336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132064"/>
        <c:crosses val="autoZero"/>
        <c:auto val="1"/>
        <c:lblAlgn val="ctr"/>
        <c:lblOffset val="100"/>
        <c:noMultiLvlLbl val="0"/>
      </c:catAx>
      <c:valAx>
        <c:axId val="-207013206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0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(2)'!$AL$12:$AL$46</c:f>
              <c:numCache>
                <c:formatCode>0.00</c:formatCode>
                <c:ptCount val="35"/>
                <c:pt idx="0">
                  <c:v>920.25</c:v>
                </c:pt>
                <c:pt idx="1">
                  <c:v>919.75</c:v>
                </c:pt>
                <c:pt idx="2">
                  <c:v>919.0</c:v>
                </c:pt>
                <c:pt idx="3">
                  <c:v>919.75</c:v>
                </c:pt>
                <c:pt idx="4">
                  <c:v>917.25</c:v>
                </c:pt>
                <c:pt idx="5">
                  <c:v>915.75</c:v>
                </c:pt>
                <c:pt idx="6">
                  <c:v>917.5</c:v>
                </c:pt>
                <c:pt idx="7">
                  <c:v>918.25</c:v>
                </c:pt>
                <c:pt idx="8">
                  <c:v>917.25</c:v>
                </c:pt>
                <c:pt idx="9">
                  <c:v>917.75</c:v>
                </c:pt>
                <c:pt idx="10">
                  <c:v>918.0</c:v>
                </c:pt>
                <c:pt idx="11">
                  <c:v>917.5</c:v>
                </c:pt>
                <c:pt idx="12">
                  <c:v>918.0</c:v>
                </c:pt>
                <c:pt idx="13">
                  <c:v>916.75</c:v>
                </c:pt>
                <c:pt idx="14">
                  <c:v>916.0</c:v>
                </c:pt>
                <c:pt idx="15">
                  <c:v>916.75</c:v>
                </c:pt>
                <c:pt idx="16">
                  <c:v>916.0</c:v>
                </c:pt>
                <c:pt idx="17">
                  <c:v>915.75</c:v>
                </c:pt>
                <c:pt idx="18">
                  <c:v>917.0</c:v>
                </c:pt>
                <c:pt idx="19">
                  <c:v>916.25</c:v>
                </c:pt>
                <c:pt idx="20">
                  <c:v>915.5</c:v>
                </c:pt>
                <c:pt idx="21">
                  <c:v>917.25</c:v>
                </c:pt>
                <c:pt idx="22">
                  <c:v>917.75</c:v>
                </c:pt>
                <c:pt idx="23">
                  <c:v>917.0</c:v>
                </c:pt>
                <c:pt idx="24">
                  <c:v>916.5</c:v>
                </c:pt>
                <c:pt idx="25">
                  <c:v>917.0</c:v>
                </c:pt>
                <c:pt idx="26">
                  <c:v>916.75</c:v>
                </c:pt>
                <c:pt idx="27">
                  <c:v>917.25</c:v>
                </c:pt>
                <c:pt idx="28">
                  <c:v>917.0</c:v>
                </c:pt>
                <c:pt idx="29">
                  <c:v>917.5</c:v>
                </c:pt>
                <c:pt idx="30">
                  <c:v>917.5</c:v>
                </c:pt>
                <c:pt idx="31">
                  <c:v>917.25</c:v>
                </c:pt>
                <c:pt idx="32">
                  <c:v>917.5</c:v>
                </c:pt>
                <c:pt idx="33">
                  <c:v>917.75</c:v>
                </c:pt>
                <c:pt idx="34">
                  <c:v>917.5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point'!$AH$16:$AH$46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(2)'!$AQ$12:$AQ$46</c:f>
              <c:numCache>
                <c:formatCode>General</c:formatCode>
                <c:ptCount val="35"/>
                <c:pt idx="0">
                  <c:v>915.9648405135851</c:v>
                </c:pt>
                <c:pt idx="1">
                  <c:v>915.4931704516292</c:v>
                </c:pt>
                <c:pt idx="2">
                  <c:v>914.6982111810237</c:v>
                </c:pt>
                <c:pt idx="3">
                  <c:v>917.4128575774491</c:v>
                </c:pt>
                <c:pt idx="4">
                  <c:v>915.5767287189764</c:v>
                </c:pt>
                <c:pt idx="5">
                  <c:v>915.6803810137402</c:v>
                </c:pt>
                <c:pt idx="6">
                  <c:v>917.4978534704588</c:v>
                </c:pt>
                <c:pt idx="7">
                  <c:v>917.5061170875439</c:v>
                </c:pt>
                <c:pt idx="8">
                  <c:v>917.2952737012154</c:v>
                </c:pt>
                <c:pt idx="9">
                  <c:v>917.725887382072</c:v>
                </c:pt>
                <c:pt idx="10">
                  <c:v>917.768906341699</c:v>
                </c:pt>
                <c:pt idx="11">
                  <c:v>917.5766231639291</c:v>
                </c:pt>
                <c:pt idx="12">
                  <c:v>917.7011018261188</c:v>
                </c:pt>
                <c:pt idx="13">
                  <c:v>916.7128371223066</c:v>
                </c:pt>
                <c:pt idx="14">
                  <c:v>916.3164223741453</c:v>
                </c:pt>
                <c:pt idx="15">
                  <c:v>916.9103489151441</c:v>
                </c:pt>
                <c:pt idx="16">
                  <c:v>915.9408746991672</c:v>
                </c:pt>
                <c:pt idx="17">
                  <c:v>915.7494773331058</c:v>
                </c:pt>
                <c:pt idx="18">
                  <c:v>916.5142354606452</c:v>
                </c:pt>
                <c:pt idx="19">
                  <c:v>916.2720493988831</c:v>
                </c:pt>
                <c:pt idx="20">
                  <c:v>915.7325743199271</c:v>
                </c:pt>
                <c:pt idx="21">
                  <c:v>917.2548038618332</c:v>
                </c:pt>
                <c:pt idx="22">
                  <c:v>917.9733106169105</c:v>
                </c:pt>
                <c:pt idx="23">
                  <c:v>917.0094481458361</c:v>
                </c:pt>
                <c:pt idx="24">
                  <c:v>916.7234620040366</c:v>
                </c:pt>
                <c:pt idx="25">
                  <c:v>916.9494734869032</c:v>
                </c:pt>
                <c:pt idx="26">
                  <c:v>916.6794155087667</c:v>
                </c:pt>
                <c:pt idx="27">
                  <c:v>917.1867978630836</c:v>
                </c:pt>
                <c:pt idx="28">
                  <c:v>917.0253622012127</c:v>
                </c:pt>
                <c:pt idx="29">
                  <c:v>917.5035044320251</c:v>
                </c:pt>
                <c:pt idx="30">
                  <c:v>917.4775118355351</c:v>
                </c:pt>
                <c:pt idx="31">
                  <c:v>917.5746812954792</c:v>
                </c:pt>
                <c:pt idx="32">
                  <c:v>917.5138600215942</c:v>
                </c:pt>
                <c:pt idx="33">
                  <c:v>917.4409990286539</c:v>
                </c:pt>
                <c:pt idx="34">
                  <c:v>917.4690182640356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151312"/>
        <c:axId val="1533157232"/>
      </c:lineChart>
      <c:catAx>
        <c:axId val="1533151312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57232"/>
        <c:crosses val="autoZero"/>
        <c:auto val="1"/>
        <c:lblAlgn val="ctr"/>
        <c:lblOffset val="100"/>
        <c:noMultiLvlLbl val="0"/>
      </c:catAx>
      <c:valAx>
        <c:axId val="153315723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5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(2)'!$K$12:$K$36</c:f>
              <c:numCache>
                <c:formatCode>0.00</c:formatCode>
                <c:ptCount val="25"/>
                <c:pt idx="0">
                  <c:v>916.5</c:v>
                </c:pt>
                <c:pt idx="1">
                  <c:v>917.0</c:v>
                </c:pt>
                <c:pt idx="2">
                  <c:v>916.75</c:v>
                </c:pt>
                <c:pt idx="3">
                  <c:v>917.25</c:v>
                </c:pt>
                <c:pt idx="4">
                  <c:v>917.5</c:v>
                </c:pt>
                <c:pt idx="5">
                  <c:v>918.75</c:v>
                </c:pt>
                <c:pt idx="6">
                  <c:v>917.5</c:v>
                </c:pt>
                <c:pt idx="7">
                  <c:v>921.75</c:v>
                </c:pt>
                <c:pt idx="8">
                  <c:v>921.75</c:v>
                </c:pt>
                <c:pt idx="9">
                  <c:v>922.25</c:v>
                </c:pt>
                <c:pt idx="10">
                  <c:v>922.25</c:v>
                </c:pt>
                <c:pt idx="11">
                  <c:v>922.5</c:v>
                </c:pt>
                <c:pt idx="12">
                  <c:v>922.0</c:v>
                </c:pt>
                <c:pt idx="13">
                  <c:v>921.75</c:v>
                </c:pt>
                <c:pt idx="14">
                  <c:v>922.25</c:v>
                </c:pt>
                <c:pt idx="15">
                  <c:v>922.0</c:v>
                </c:pt>
                <c:pt idx="16">
                  <c:v>920.25</c:v>
                </c:pt>
                <c:pt idx="17">
                  <c:v>918.5</c:v>
                </c:pt>
                <c:pt idx="18">
                  <c:v>918.25</c:v>
                </c:pt>
                <c:pt idx="19">
                  <c:v>919.0</c:v>
                </c:pt>
                <c:pt idx="20">
                  <c:v>920.25</c:v>
                </c:pt>
                <c:pt idx="21">
                  <c:v>920.0</c:v>
                </c:pt>
                <c:pt idx="22">
                  <c:v>919.25</c:v>
                </c:pt>
                <c:pt idx="23">
                  <c:v>920.0</c:v>
                </c:pt>
                <c:pt idx="24">
                  <c:v>920.25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point'!$J$16:$J$36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(2)'!$P$12:$P$36</c:f>
              <c:numCache>
                <c:formatCode>General</c:formatCode>
                <c:ptCount val="25"/>
                <c:pt idx="0">
                  <c:v>919.615722975976</c:v>
                </c:pt>
                <c:pt idx="1">
                  <c:v>919.541799340168</c:v>
                </c:pt>
                <c:pt idx="2">
                  <c:v>919.909854130002</c:v>
                </c:pt>
                <c:pt idx="3">
                  <c:v>919.4235880723717</c:v>
                </c:pt>
                <c:pt idx="4">
                  <c:v>917.755930991032</c:v>
                </c:pt>
                <c:pt idx="5">
                  <c:v>917.9925257437288</c:v>
                </c:pt>
                <c:pt idx="6">
                  <c:v>918.8772015626473</c:v>
                </c:pt>
                <c:pt idx="7">
                  <c:v>921.1417422930202</c:v>
                </c:pt>
                <c:pt idx="8">
                  <c:v>921.9094362547377</c:v>
                </c:pt>
                <c:pt idx="9">
                  <c:v>922.4231691958068</c:v>
                </c:pt>
                <c:pt idx="10">
                  <c:v>922.2011861080958</c:v>
                </c:pt>
                <c:pt idx="11">
                  <c:v>922.4404048752139</c:v>
                </c:pt>
                <c:pt idx="12">
                  <c:v>921.8587112874636</c:v>
                </c:pt>
                <c:pt idx="13">
                  <c:v>921.6606795603437</c:v>
                </c:pt>
                <c:pt idx="14">
                  <c:v>922.426474627267</c:v>
                </c:pt>
                <c:pt idx="15">
                  <c:v>922.0059968325572</c:v>
                </c:pt>
                <c:pt idx="16">
                  <c:v>920.9808872227117</c:v>
                </c:pt>
                <c:pt idx="17">
                  <c:v>918.6651674489661</c:v>
                </c:pt>
                <c:pt idx="18">
                  <c:v>918.2427511882671</c:v>
                </c:pt>
                <c:pt idx="19">
                  <c:v>918.9630146391164</c:v>
                </c:pt>
                <c:pt idx="20">
                  <c:v>919.7685547032987</c:v>
                </c:pt>
                <c:pt idx="21">
                  <c:v>920.0666867251661</c:v>
                </c:pt>
                <c:pt idx="22">
                  <c:v>919.3040445239695</c:v>
                </c:pt>
                <c:pt idx="23">
                  <c:v>920.008620397402</c:v>
                </c:pt>
                <c:pt idx="24">
                  <c:v>920.3850839017272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215424"/>
        <c:axId val="1533227280"/>
      </c:lineChart>
      <c:catAx>
        <c:axId val="15332154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27280"/>
        <c:crosses val="autoZero"/>
        <c:auto val="1"/>
        <c:lblAlgn val="ctr"/>
        <c:lblOffset val="100"/>
        <c:noMultiLvlLbl val="0"/>
      </c:catAx>
      <c:valAx>
        <c:axId val="153322728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1"/>
          <c:order val="0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(2)'!$Y$12:$Y$36</c:f>
              <c:numCache>
                <c:formatCode>General</c:formatCode>
                <c:ptCount val="25"/>
                <c:pt idx="0">
                  <c:v>918.271889053439</c:v>
                </c:pt>
                <c:pt idx="1">
                  <c:v>918.0414644270427</c:v>
                </c:pt>
                <c:pt idx="2">
                  <c:v>918.808495246158</c:v>
                </c:pt>
                <c:pt idx="3">
                  <c:v>918.9545823365987</c:v>
                </c:pt>
                <c:pt idx="4">
                  <c:v>918.5200632025277</c:v>
                </c:pt>
                <c:pt idx="5">
                  <c:v>918.8053870365325</c:v>
                </c:pt>
                <c:pt idx="6">
                  <c:v>918.6933864740103</c:v>
                </c:pt>
                <c:pt idx="7">
                  <c:v>917.002708253093</c:v>
                </c:pt>
                <c:pt idx="8">
                  <c:v>917.8521560977558</c:v>
                </c:pt>
                <c:pt idx="9">
                  <c:v>917.0218474891333</c:v>
                </c:pt>
                <c:pt idx="10">
                  <c:v>917.0044862010995</c:v>
                </c:pt>
                <c:pt idx="11">
                  <c:v>917.3088394478826</c:v>
                </c:pt>
                <c:pt idx="12">
                  <c:v>917.4519252843038</c:v>
                </c:pt>
                <c:pt idx="13">
                  <c:v>917.5798558386228</c:v>
                </c:pt>
                <c:pt idx="14">
                  <c:v>918.9962741582146</c:v>
                </c:pt>
                <c:pt idx="15">
                  <c:v>918.971158576131</c:v>
                </c:pt>
                <c:pt idx="16">
                  <c:v>918.9729125502274</c:v>
                </c:pt>
                <c:pt idx="17">
                  <c:v>918.9599963015635</c:v>
                </c:pt>
                <c:pt idx="18">
                  <c:v>918.959252766596</c:v>
                </c:pt>
                <c:pt idx="19">
                  <c:v>918.7005546056584</c:v>
                </c:pt>
                <c:pt idx="20">
                  <c:v>918.49874639963</c:v>
                </c:pt>
                <c:pt idx="21">
                  <c:v>917.7820236341113</c:v>
                </c:pt>
                <c:pt idx="22">
                  <c:v>917.0864381950969</c:v>
                </c:pt>
                <c:pt idx="23">
                  <c:v>917.04188089991</c:v>
                </c:pt>
                <c:pt idx="24">
                  <c:v>917.001156261004</c:v>
                </c:pt>
              </c:numCache>
            </c:numRef>
          </c:val>
          <c:smooth val="0"/>
        </c:ser>
        <c:ser>
          <c:idx val="0"/>
          <c:order val="1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 (2)'!$S$16:$S$36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(2)'!$T$12:$T$36</c:f>
              <c:numCache>
                <c:formatCode>0.00</c:formatCode>
                <c:ptCount val="25"/>
                <c:pt idx="0">
                  <c:v>918.0</c:v>
                </c:pt>
                <c:pt idx="1">
                  <c:v>919.0</c:v>
                </c:pt>
                <c:pt idx="2">
                  <c:v>919.0</c:v>
                </c:pt>
                <c:pt idx="3">
                  <c:v>919.25</c:v>
                </c:pt>
                <c:pt idx="4">
                  <c:v>918.5</c:v>
                </c:pt>
                <c:pt idx="5">
                  <c:v>918.75</c:v>
                </c:pt>
                <c:pt idx="6">
                  <c:v>919.0</c:v>
                </c:pt>
                <c:pt idx="7">
                  <c:v>916.75</c:v>
                </c:pt>
                <c:pt idx="8">
                  <c:v>917.75</c:v>
                </c:pt>
                <c:pt idx="9">
                  <c:v>916.75</c:v>
                </c:pt>
                <c:pt idx="10">
                  <c:v>917.0</c:v>
                </c:pt>
                <c:pt idx="11">
                  <c:v>917.25</c:v>
                </c:pt>
                <c:pt idx="12">
                  <c:v>917.5</c:v>
                </c:pt>
                <c:pt idx="13">
                  <c:v>916.25</c:v>
                </c:pt>
                <c:pt idx="14">
                  <c:v>919.25</c:v>
                </c:pt>
                <c:pt idx="15">
                  <c:v>918.75</c:v>
                </c:pt>
                <c:pt idx="16">
                  <c:v>919.25</c:v>
                </c:pt>
                <c:pt idx="17">
                  <c:v>918.75</c:v>
                </c:pt>
                <c:pt idx="18">
                  <c:v>919.25</c:v>
                </c:pt>
                <c:pt idx="19">
                  <c:v>918.5</c:v>
                </c:pt>
                <c:pt idx="20">
                  <c:v>918.5</c:v>
                </c:pt>
                <c:pt idx="21">
                  <c:v>917.75</c:v>
                </c:pt>
                <c:pt idx="22">
                  <c:v>914.5</c:v>
                </c:pt>
                <c:pt idx="23">
                  <c:v>914.0</c:v>
                </c:pt>
                <c:pt idx="24">
                  <c:v>914.5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049264"/>
        <c:axId val="1775857984"/>
      </c:lineChart>
      <c:catAx>
        <c:axId val="177704926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57984"/>
        <c:crosses val="autoZero"/>
        <c:auto val="1"/>
        <c:lblAlgn val="ctr"/>
        <c:lblOffset val="100"/>
        <c:noMultiLvlLbl val="0"/>
      </c:catAx>
      <c:valAx>
        <c:axId val="177585798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(2)'!$AC$12:$AC$36</c:f>
              <c:numCache>
                <c:formatCode>0.00</c:formatCode>
                <c:ptCount val="25"/>
                <c:pt idx="0">
                  <c:v>917.5</c:v>
                </c:pt>
                <c:pt idx="1">
                  <c:v>918.5</c:v>
                </c:pt>
                <c:pt idx="2">
                  <c:v>919.0</c:v>
                </c:pt>
                <c:pt idx="3">
                  <c:v>918.25</c:v>
                </c:pt>
                <c:pt idx="4">
                  <c:v>918.0</c:v>
                </c:pt>
                <c:pt idx="5">
                  <c:v>918.5</c:v>
                </c:pt>
                <c:pt idx="6">
                  <c:v>923.25</c:v>
                </c:pt>
                <c:pt idx="7">
                  <c:v>923.75</c:v>
                </c:pt>
                <c:pt idx="8">
                  <c:v>924.75</c:v>
                </c:pt>
                <c:pt idx="9">
                  <c:v>924.75</c:v>
                </c:pt>
                <c:pt idx="10">
                  <c:v>922.25</c:v>
                </c:pt>
                <c:pt idx="11">
                  <c:v>922.0</c:v>
                </c:pt>
                <c:pt idx="12">
                  <c:v>920.75</c:v>
                </c:pt>
                <c:pt idx="13">
                  <c:v>921.25</c:v>
                </c:pt>
                <c:pt idx="14">
                  <c:v>919.75</c:v>
                </c:pt>
                <c:pt idx="15">
                  <c:v>919.75</c:v>
                </c:pt>
                <c:pt idx="16">
                  <c:v>920.75</c:v>
                </c:pt>
                <c:pt idx="17">
                  <c:v>922.0</c:v>
                </c:pt>
                <c:pt idx="18">
                  <c:v>921.75</c:v>
                </c:pt>
                <c:pt idx="19">
                  <c:v>920.5</c:v>
                </c:pt>
                <c:pt idx="20">
                  <c:v>921.25</c:v>
                </c:pt>
                <c:pt idx="21">
                  <c:v>920.5</c:v>
                </c:pt>
                <c:pt idx="22">
                  <c:v>919.5</c:v>
                </c:pt>
                <c:pt idx="23">
                  <c:v>919.25</c:v>
                </c:pt>
                <c:pt idx="24">
                  <c:v>919.5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point'!$Z$16:$Z$36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(2)'!$AH$12:$AH$36</c:f>
              <c:numCache>
                <c:formatCode>General</c:formatCode>
                <c:ptCount val="25"/>
                <c:pt idx="0">
                  <c:v>922.9419482529182</c:v>
                </c:pt>
                <c:pt idx="1">
                  <c:v>926.5027697373453</c:v>
                </c:pt>
                <c:pt idx="2">
                  <c:v>923.3555576266211</c:v>
                </c:pt>
                <c:pt idx="3">
                  <c:v>921.5803358793436</c:v>
                </c:pt>
                <c:pt idx="4">
                  <c:v>921.7520637247172</c:v>
                </c:pt>
                <c:pt idx="5">
                  <c:v>918.5251969145727</c:v>
                </c:pt>
                <c:pt idx="6">
                  <c:v>923.304447224103</c:v>
                </c:pt>
                <c:pt idx="7">
                  <c:v>923.7501168257611</c:v>
                </c:pt>
                <c:pt idx="8">
                  <c:v>924.8946792488688</c:v>
                </c:pt>
                <c:pt idx="9">
                  <c:v>924.7471452756001</c:v>
                </c:pt>
                <c:pt idx="10">
                  <c:v>922.0962581207239</c:v>
                </c:pt>
                <c:pt idx="11">
                  <c:v>921.9545054796291</c:v>
                </c:pt>
                <c:pt idx="12">
                  <c:v>920.7746199855768</c:v>
                </c:pt>
                <c:pt idx="13">
                  <c:v>920.8509233933974</c:v>
                </c:pt>
                <c:pt idx="14">
                  <c:v>919.6648158391187</c:v>
                </c:pt>
                <c:pt idx="15">
                  <c:v>919.57833251455</c:v>
                </c:pt>
                <c:pt idx="16">
                  <c:v>920.6528924663838</c:v>
                </c:pt>
                <c:pt idx="17">
                  <c:v>922.0016680246625</c:v>
                </c:pt>
                <c:pt idx="18">
                  <c:v>921.9905189937855</c:v>
                </c:pt>
                <c:pt idx="19">
                  <c:v>920.5110294881736</c:v>
                </c:pt>
                <c:pt idx="20">
                  <c:v>920.495833234621</c:v>
                </c:pt>
                <c:pt idx="21">
                  <c:v>919.7872206457785</c:v>
                </c:pt>
                <c:pt idx="22">
                  <c:v>919.5312987599514</c:v>
                </c:pt>
                <c:pt idx="23">
                  <c:v>919.308554071866</c:v>
                </c:pt>
                <c:pt idx="24">
                  <c:v>919.3848867414467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292080"/>
        <c:axId val="2011806656"/>
      </c:lineChart>
      <c:catAx>
        <c:axId val="152929208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06656"/>
        <c:crosses val="autoZero"/>
        <c:auto val="1"/>
        <c:lblAlgn val="ctr"/>
        <c:lblOffset val="100"/>
        <c:noMultiLvlLbl val="0"/>
      </c:catAx>
      <c:valAx>
        <c:axId val="201180665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2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(2)'!$AL$12:$AL$36</c:f>
              <c:numCache>
                <c:formatCode>0.00</c:formatCode>
                <c:ptCount val="25"/>
                <c:pt idx="0">
                  <c:v>920.25</c:v>
                </c:pt>
                <c:pt idx="1">
                  <c:v>919.75</c:v>
                </c:pt>
                <c:pt idx="2">
                  <c:v>919.0</c:v>
                </c:pt>
                <c:pt idx="3">
                  <c:v>919.75</c:v>
                </c:pt>
                <c:pt idx="4">
                  <c:v>917.25</c:v>
                </c:pt>
                <c:pt idx="5">
                  <c:v>915.75</c:v>
                </c:pt>
                <c:pt idx="6">
                  <c:v>917.5</c:v>
                </c:pt>
                <c:pt idx="7">
                  <c:v>918.25</c:v>
                </c:pt>
                <c:pt idx="8">
                  <c:v>917.25</c:v>
                </c:pt>
                <c:pt idx="9">
                  <c:v>917.75</c:v>
                </c:pt>
                <c:pt idx="10">
                  <c:v>918.0</c:v>
                </c:pt>
                <c:pt idx="11">
                  <c:v>917.5</c:v>
                </c:pt>
                <c:pt idx="12">
                  <c:v>918.0</c:v>
                </c:pt>
                <c:pt idx="13">
                  <c:v>916.75</c:v>
                </c:pt>
                <c:pt idx="14">
                  <c:v>916.0</c:v>
                </c:pt>
                <c:pt idx="15">
                  <c:v>916.75</c:v>
                </c:pt>
                <c:pt idx="16">
                  <c:v>916.0</c:v>
                </c:pt>
                <c:pt idx="17">
                  <c:v>915.75</c:v>
                </c:pt>
                <c:pt idx="18">
                  <c:v>917.0</c:v>
                </c:pt>
                <c:pt idx="19">
                  <c:v>916.25</c:v>
                </c:pt>
                <c:pt idx="20">
                  <c:v>915.5</c:v>
                </c:pt>
                <c:pt idx="21">
                  <c:v>917.25</c:v>
                </c:pt>
                <c:pt idx="22">
                  <c:v>917.75</c:v>
                </c:pt>
                <c:pt idx="23">
                  <c:v>917.0</c:v>
                </c:pt>
                <c:pt idx="24">
                  <c:v>916.5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point'!$AH$16:$AH$36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(2)'!$AQ$12:$AQ$36</c:f>
              <c:numCache>
                <c:formatCode>General</c:formatCode>
                <c:ptCount val="25"/>
                <c:pt idx="0">
                  <c:v>916.2637185967766</c:v>
                </c:pt>
                <c:pt idx="1">
                  <c:v>916.5981619600194</c:v>
                </c:pt>
                <c:pt idx="2">
                  <c:v>915.391991359872</c:v>
                </c:pt>
                <c:pt idx="3">
                  <c:v>916.3516684880406</c:v>
                </c:pt>
                <c:pt idx="4">
                  <c:v>916.7765182222566</c:v>
                </c:pt>
                <c:pt idx="5">
                  <c:v>916.0150665298442</c:v>
                </c:pt>
                <c:pt idx="6">
                  <c:v>917.4944907160834</c:v>
                </c:pt>
                <c:pt idx="7">
                  <c:v>917.981448502633</c:v>
                </c:pt>
                <c:pt idx="8">
                  <c:v>916.9570213892207</c:v>
                </c:pt>
                <c:pt idx="9">
                  <c:v>918.146852378004</c:v>
                </c:pt>
                <c:pt idx="10">
                  <c:v>918.2373829292222</c:v>
                </c:pt>
                <c:pt idx="11">
                  <c:v>917.1093947809134</c:v>
                </c:pt>
                <c:pt idx="12">
                  <c:v>918.0476989184815</c:v>
                </c:pt>
                <c:pt idx="13">
                  <c:v>917.308214665924</c:v>
                </c:pt>
                <c:pt idx="14">
                  <c:v>915.903129631829</c:v>
                </c:pt>
                <c:pt idx="15">
                  <c:v>916.7067289102651</c:v>
                </c:pt>
                <c:pt idx="16">
                  <c:v>915.9826153981495</c:v>
                </c:pt>
                <c:pt idx="17">
                  <c:v>915.760997441519</c:v>
                </c:pt>
                <c:pt idx="18">
                  <c:v>916.978620566228</c:v>
                </c:pt>
                <c:pt idx="19">
                  <c:v>916.6850532317052</c:v>
                </c:pt>
                <c:pt idx="20">
                  <c:v>915.4932621581283</c:v>
                </c:pt>
                <c:pt idx="21">
                  <c:v>917.2468313555367</c:v>
                </c:pt>
                <c:pt idx="22">
                  <c:v>917.7072081657471</c:v>
                </c:pt>
                <c:pt idx="23">
                  <c:v>917.2140509764896</c:v>
                </c:pt>
                <c:pt idx="24">
                  <c:v>916.5058972094347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714320"/>
        <c:axId val="1775347968"/>
      </c:lineChart>
      <c:catAx>
        <c:axId val="177571432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347968"/>
        <c:crosses val="autoZero"/>
        <c:auto val="1"/>
        <c:lblAlgn val="ctr"/>
        <c:lblOffset val="100"/>
        <c:noMultiLvlLbl val="0"/>
      </c:catAx>
      <c:valAx>
        <c:axId val="1775347968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71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(2)'!$AV$12:$AV$36</c:f>
              <c:numCache>
                <c:formatCode>General</c:formatCode>
                <c:ptCount val="25"/>
                <c:pt idx="0">
                  <c:v>0.655</c:v>
                </c:pt>
                <c:pt idx="1">
                  <c:v>0.488</c:v>
                </c:pt>
                <c:pt idx="2">
                  <c:v>0.149</c:v>
                </c:pt>
                <c:pt idx="3">
                  <c:v>-0.155</c:v>
                </c:pt>
                <c:pt idx="4">
                  <c:v>-0.232</c:v>
                </c:pt>
                <c:pt idx="5">
                  <c:v>-0.058</c:v>
                </c:pt>
                <c:pt idx="6">
                  <c:v>-0.365</c:v>
                </c:pt>
                <c:pt idx="7">
                  <c:v>-0.295</c:v>
                </c:pt>
                <c:pt idx="8">
                  <c:v>0.127</c:v>
                </c:pt>
                <c:pt idx="9">
                  <c:v>0.273</c:v>
                </c:pt>
                <c:pt idx="10">
                  <c:v>0.097</c:v>
                </c:pt>
                <c:pt idx="11">
                  <c:v>-0.136</c:v>
                </c:pt>
                <c:pt idx="12">
                  <c:v>-0.276</c:v>
                </c:pt>
                <c:pt idx="13">
                  <c:v>-0.49</c:v>
                </c:pt>
                <c:pt idx="14">
                  <c:v>-0.576</c:v>
                </c:pt>
                <c:pt idx="15">
                  <c:v>-0.555</c:v>
                </c:pt>
                <c:pt idx="16">
                  <c:v>-0.697</c:v>
                </c:pt>
                <c:pt idx="17">
                  <c:v>-0.761</c:v>
                </c:pt>
                <c:pt idx="18">
                  <c:v>-0.773</c:v>
                </c:pt>
                <c:pt idx="19">
                  <c:v>-0.692</c:v>
                </c:pt>
                <c:pt idx="20">
                  <c:v>-0.587</c:v>
                </c:pt>
                <c:pt idx="21">
                  <c:v>-0.591</c:v>
                </c:pt>
                <c:pt idx="22">
                  <c:v>-0.445</c:v>
                </c:pt>
                <c:pt idx="23">
                  <c:v>-0.346</c:v>
                </c:pt>
                <c:pt idx="24">
                  <c:v>-0.283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'20 point'!$AP$16:$AP$36</c:f>
              <c:numCache>
                <c:formatCode>h:mm</c:formatCode>
                <c:ptCount val="2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</c:numCache>
            </c:numRef>
          </c:cat>
          <c:val>
            <c:numRef>
              <c:f>'20 point (2)'!$AY$12:$AY$36</c:f>
              <c:numCache>
                <c:formatCode>General</c:formatCode>
                <c:ptCount val="25"/>
                <c:pt idx="0">
                  <c:v>0.130750720431197</c:v>
                </c:pt>
                <c:pt idx="1">
                  <c:v>-0.362942637510546</c:v>
                </c:pt>
                <c:pt idx="2">
                  <c:v>-0.547418444145296</c:v>
                </c:pt>
                <c:pt idx="3">
                  <c:v>-0.0765839694194421</c:v>
                </c:pt>
                <c:pt idx="4">
                  <c:v>-0.00810492257845526</c:v>
                </c:pt>
                <c:pt idx="5">
                  <c:v>-0.110001075256877</c:v>
                </c:pt>
                <c:pt idx="6">
                  <c:v>-0.020266329839725</c:v>
                </c:pt>
                <c:pt idx="7">
                  <c:v>-0.115313423911861</c:v>
                </c:pt>
                <c:pt idx="8">
                  <c:v>0.155645686740038</c:v>
                </c:pt>
                <c:pt idx="9">
                  <c:v>0.268029282539304</c:v>
                </c:pt>
                <c:pt idx="10">
                  <c:v>0.148437111223706</c:v>
                </c:pt>
                <c:pt idx="11">
                  <c:v>-0.124264604095114</c:v>
                </c:pt>
                <c:pt idx="12">
                  <c:v>-0.36070544301994</c:v>
                </c:pt>
                <c:pt idx="13">
                  <c:v>-0.489987055251686</c:v>
                </c:pt>
                <c:pt idx="14">
                  <c:v>-0.558504388219371</c:v>
                </c:pt>
                <c:pt idx="15">
                  <c:v>-0.626260119459651</c:v>
                </c:pt>
                <c:pt idx="16">
                  <c:v>-0.705225117416402</c:v>
                </c:pt>
                <c:pt idx="17">
                  <c:v>-0.763837213021688</c:v>
                </c:pt>
                <c:pt idx="18">
                  <c:v>-0.774833612721374</c:v>
                </c:pt>
                <c:pt idx="19">
                  <c:v>-0.737415179508974</c:v>
                </c:pt>
                <c:pt idx="20">
                  <c:v>-0.66372305147892</c:v>
                </c:pt>
                <c:pt idx="21">
                  <c:v>-0.563883791632963</c:v>
                </c:pt>
                <c:pt idx="22">
                  <c:v>-0.443062673722274</c:v>
                </c:pt>
                <c:pt idx="23">
                  <c:v>-0.305183818912512</c:v>
                </c:pt>
                <c:pt idx="24">
                  <c:v>-0.155495456898446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817968"/>
        <c:axId val="2007046272"/>
      </c:lineChart>
      <c:catAx>
        <c:axId val="18178179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046272"/>
        <c:crosses val="autoZero"/>
        <c:auto val="1"/>
        <c:lblAlgn val="ctr"/>
        <c:lblOffset val="100"/>
        <c:noMultiLvlLbl val="0"/>
      </c:catAx>
      <c:valAx>
        <c:axId val="2007046272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81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(2)'!$L$12:$L$26</c:f>
              <c:numCache>
                <c:formatCode>0.00</c:formatCode>
                <c:ptCount val="15"/>
                <c:pt idx="0">
                  <c:v>916.5</c:v>
                </c:pt>
                <c:pt idx="1">
                  <c:v>917.0</c:v>
                </c:pt>
                <c:pt idx="2">
                  <c:v>916.75</c:v>
                </c:pt>
                <c:pt idx="3">
                  <c:v>917.25</c:v>
                </c:pt>
                <c:pt idx="4">
                  <c:v>917.5</c:v>
                </c:pt>
                <c:pt idx="5">
                  <c:v>918.75</c:v>
                </c:pt>
                <c:pt idx="6">
                  <c:v>917.5</c:v>
                </c:pt>
                <c:pt idx="7">
                  <c:v>921.75</c:v>
                </c:pt>
                <c:pt idx="8">
                  <c:v>921.75</c:v>
                </c:pt>
                <c:pt idx="9">
                  <c:v>922.25</c:v>
                </c:pt>
                <c:pt idx="10">
                  <c:v>922.25</c:v>
                </c:pt>
                <c:pt idx="11">
                  <c:v>922.5</c:v>
                </c:pt>
                <c:pt idx="12">
                  <c:v>922.0</c:v>
                </c:pt>
                <c:pt idx="13">
                  <c:v>921.75</c:v>
                </c:pt>
                <c:pt idx="14">
                  <c:v>922.25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(2)'!$P$12:$P$26</c:f>
              <c:numCache>
                <c:formatCode>General</c:formatCode>
                <c:ptCount val="15"/>
                <c:pt idx="0">
                  <c:v>921.233738850902</c:v>
                </c:pt>
                <c:pt idx="1">
                  <c:v>924.210935269529</c:v>
                </c:pt>
                <c:pt idx="2">
                  <c:v>911.7191772972973</c:v>
                </c:pt>
                <c:pt idx="3">
                  <c:v>928.9008171874206</c:v>
                </c:pt>
                <c:pt idx="4">
                  <c:v>925.1958332974736</c:v>
                </c:pt>
                <c:pt idx="5">
                  <c:v>918.7621740676984</c:v>
                </c:pt>
                <c:pt idx="6">
                  <c:v>917.4999645174722</c:v>
                </c:pt>
                <c:pt idx="7">
                  <c:v>921.4610203607651</c:v>
                </c:pt>
                <c:pt idx="8">
                  <c:v>922.0417307696595</c:v>
                </c:pt>
                <c:pt idx="9">
                  <c:v>922.4481931715912</c:v>
                </c:pt>
                <c:pt idx="10">
                  <c:v>922.2095690330573</c:v>
                </c:pt>
                <c:pt idx="11">
                  <c:v>922.205706159813</c:v>
                </c:pt>
                <c:pt idx="12">
                  <c:v>922.0266503695794</c:v>
                </c:pt>
                <c:pt idx="13">
                  <c:v>921.8143112356893</c:v>
                </c:pt>
                <c:pt idx="14">
                  <c:v>922.2852962529987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0360160"/>
        <c:axId val="1533191920"/>
      </c:lineChart>
      <c:catAx>
        <c:axId val="-207036016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91920"/>
        <c:crosses val="autoZero"/>
        <c:auto val="1"/>
        <c:lblAlgn val="ctr"/>
        <c:lblOffset val="100"/>
        <c:noMultiLvlLbl val="0"/>
      </c:catAx>
      <c:valAx>
        <c:axId val="153319192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36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(2)'!$T$12:$T$26</c:f>
              <c:numCache>
                <c:formatCode>0.00</c:formatCode>
                <c:ptCount val="15"/>
                <c:pt idx="0">
                  <c:v>918.0</c:v>
                </c:pt>
                <c:pt idx="1">
                  <c:v>919.0</c:v>
                </c:pt>
                <c:pt idx="2">
                  <c:v>919.0</c:v>
                </c:pt>
                <c:pt idx="3">
                  <c:v>919.25</c:v>
                </c:pt>
                <c:pt idx="4">
                  <c:v>918.5</c:v>
                </c:pt>
                <c:pt idx="5">
                  <c:v>918.75</c:v>
                </c:pt>
                <c:pt idx="6">
                  <c:v>919.0</c:v>
                </c:pt>
                <c:pt idx="7">
                  <c:v>916.75</c:v>
                </c:pt>
                <c:pt idx="8">
                  <c:v>917.75</c:v>
                </c:pt>
                <c:pt idx="9">
                  <c:v>916.75</c:v>
                </c:pt>
                <c:pt idx="10">
                  <c:v>917.0</c:v>
                </c:pt>
                <c:pt idx="11">
                  <c:v>917.25</c:v>
                </c:pt>
                <c:pt idx="12">
                  <c:v>917.5</c:v>
                </c:pt>
                <c:pt idx="13">
                  <c:v>916.25</c:v>
                </c:pt>
                <c:pt idx="14">
                  <c:v>919.25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point'!$S$16:$S$26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(2)'!$X$12:$X$26</c:f>
              <c:numCache>
                <c:formatCode>General</c:formatCode>
                <c:ptCount val="15"/>
                <c:pt idx="0">
                  <c:v>916.5460727663403</c:v>
                </c:pt>
                <c:pt idx="1">
                  <c:v>917.7756418709872</c:v>
                </c:pt>
                <c:pt idx="2">
                  <c:v>918.0075041790038</c:v>
                </c:pt>
                <c:pt idx="3">
                  <c:v>916.3368726250255</c:v>
                </c:pt>
                <c:pt idx="4">
                  <c:v>918.736403846138</c:v>
                </c:pt>
                <c:pt idx="5">
                  <c:v>918.780946295507</c:v>
                </c:pt>
                <c:pt idx="6">
                  <c:v>918.9239024367638</c:v>
                </c:pt>
                <c:pt idx="7">
                  <c:v>916.793920814066</c:v>
                </c:pt>
                <c:pt idx="8">
                  <c:v>917.7656334963307</c:v>
                </c:pt>
                <c:pt idx="9">
                  <c:v>916.8409227773264</c:v>
                </c:pt>
                <c:pt idx="10">
                  <c:v>917.0022412144552</c:v>
                </c:pt>
                <c:pt idx="11">
                  <c:v>917.1865539857989</c:v>
                </c:pt>
                <c:pt idx="12">
                  <c:v>917.6127271428707</c:v>
                </c:pt>
                <c:pt idx="13">
                  <c:v>916.2641334898944</c:v>
                </c:pt>
                <c:pt idx="14">
                  <c:v>918.7255554432415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303984"/>
        <c:axId val="1533309904"/>
      </c:lineChart>
      <c:catAx>
        <c:axId val="153330398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60178282070836"/>
              <c:y val="0.780385864667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09904"/>
        <c:crosses val="autoZero"/>
        <c:auto val="1"/>
        <c:lblAlgn val="ctr"/>
        <c:lblOffset val="100"/>
        <c:noMultiLvlLbl val="0"/>
      </c:catAx>
      <c:valAx>
        <c:axId val="153330990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(2)'!$AB$12:$AB$26</c:f>
              <c:numCache>
                <c:formatCode>0.00</c:formatCode>
                <c:ptCount val="15"/>
                <c:pt idx="0">
                  <c:v>917.5</c:v>
                </c:pt>
                <c:pt idx="1">
                  <c:v>918.5</c:v>
                </c:pt>
                <c:pt idx="2">
                  <c:v>919.0</c:v>
                </c:pt>
                <c:pt idx="3">
                  <c:v>918.25</c:v>
                </c:pt>
                <c:pt idx="4">
                  <c:v>918.0</c:v>
                </c:pt>
                <c:pt idx="5">
                  <c:v>918.5</c:v>
                </c:pt>
                <c:pt idx="6">
                  <c:v>923.25</c:v>
                </c:pt>
                <c:pt idx="7">
                  <c:v>923.75</c:v>
                </c:pt>
                <c:pt idx="8">
                  <c:v>924.75</c:v>
                </c:pt>
                <c:pt idx="9">
                  <c:v>924.75</c:v>
                </c:pt>
                <c:pt idx="10">
                  <c:v>922.25</c:v>
                </c:pt>
                <c:pt idx="11">
                  <c:v>922.0</c:v>
                </c:pt>
                <c:pt idx="12">
                  <c:v>920.75</c:v>
                </c:pt>
                <c:pt idx="13">
                  <c:v>921.25</c:v>
                </c:pt>
                <c:pt idx="14">
                  <c:v>919.75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point'!$AA$16:$AA$26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(2)'!$AF$12:$AF$26</c:f>
              <c:numCache>
                <c:formatCode>General</c:formatCode>
                <c:ptCount val="15"/>
                <c:pt idx="0">
                  <c:v>928.164796985758</c:v>
                </c:pt>
                <c:pt idx="1">
                  <c:v>924.7852156046214</c:v>
                </c:pt>
                <c:pt idx="2">
                  <c:v>922.610359714969</c:v>
                </c:pt>
                <c:pt idx="3">
                  <c:v>918.0188348243267</c:v>
                </c:pt>
                <c:pt idx="4">
                  <c:v>917.3934203704516</c:v>
                </c:pt>
                <c:pt idx="5">
                  <c:v>918.4309485333484</c:v>
                </c:pt>
                <c:pt idx="6">
                  <c:v>923.2288449944921</c:v>
                </c:pt>
                <c:pt idx="7">
                  <c:v>923.6321008730795</c:v>
                </c:pt>
                <c:pt idx="8">
                  <c:v>924.6866671695176</c:v>
                </c:pt>
                <c:pt idx="9">
                  <c:v>924.7275167067716</c:v>
                </c:pt>
                <c:pt idx="10">
                  <c:v>921.8231108074233</c:v>
                </c:pt>
                <c:pt idx="11">
                  <c:v>921.550520676294</c:v>
                </c:pt>
                <c:pt idx="12">
                  <c:v>920.6289281474171</c:v>
                </c:pt>
                <c:pt idx="13">
                  <c:v>921.2216911892875</c:v>
                </c:pt>
                <c:pt idx="14">
                  <c:v>920.0281159394764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013600"/>
        <c:axId val="1772555536"/>
      </c:lineChart>
      <c:catAx>
        <c:axId val="177101360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054004964090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555536"/>
        <c:crosses val="autoZero"/>
        <c:auto val="1"/>
        <c:lblAlgn val="ctr"/>
        <c:lblOffset val="100"/>
        <c:noMultiLvlLbl val="0"/>
      </c:catAx>
      <c:valAx>
        <c:axId val="177255553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1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(2)'!$AJ$12:$AJ$26</c:f>
              <c:numCache>
                <c:formatCode>0.00</c:formatCode>
                <c:ptCount val="15"/>
                <c:pt idx="0">
                  <c:v>920.25</c:v>
                </c:pt>
                <c:pt idx="1">
                  <c:v>919.75</c:v>
                </c:pt>
                <c:pt idx="2">
                  <c:v>919.0</c:v>
                </c:pt>
                <c:pt idx="3">
                  <c:v>919.75</c:v>
                </c:pt>
                <c:pt idx="4">
                  <c:v>917.25</c:v>
                </c:pt>
                <c:pt idx="5">
                  <c:v>915.75</c:v>
                </c:pt>
                <c:pt idx="6">
                  <c:v>917.5</c:v>
                </c:pt>
                <c:pt idx="7">
                  <c:v>918.25</c:v>
                </c:pt>
                <c:pt idx="8">
                  <c:v>917.25</c:v>
                </c:pt>
                <c:pt idx="9">
                  <c:v>917.75</c:v>
                </c:pt>
                <c:pt idx="10">
                  <c:v>918.0</c:v>
                </c:pt>
                <c:pt idx="11">
                  <c:v>917.5</c:v>
                </c:pt>
                <c:pt idx="12">
                  <c:v>918.0</c:v>
                </c:pt>
                <c:pt idx="13">
                  <c:v>916.75</c:v>
                </c:pt>
                <c:pt idx="14">
                  <c:v>916.0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point'!$AI$16:$AI$26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(2)'!$AO$12:$AO$26</c:f>
              <c:numCache>
                <c:formatCode>General</c:formatCode>
                <c:ptCount val="15"/>
                <c:pt idx="0">
                  <c:v>916.0262735297994</c:v>
                </c:pt>
                <c:pt idx="1">
                  <c:v>916.9724398474077</c:v>
                </c:pt>
                <c:pt idx="2">
                  <c:v>917.848712362047</c:v>
                </c:pt>
                <c:pt idx="3">
                  <c:v>916.4949562353056</c:v>
                </c:pt>
                <c:pt idx="4">
                  <c:v>916.329583394757</c:v>
                </c:pt>
                <c:pt idx="5">
                  <c:v>915.98585197476</c:v>
                </c:pt>
                <c:pt idx="6">
                  <c:v>917.4943126261704</c:v>
                </c:pt>
                <c:pt idx="7">
                  <c:v>917.9915228563299</c:v>
                </c:pt>
                <c:pt idx="8">
                  <c:v>917.2492202628611</c:v>
                </c:pt>
                <c:pt idx="9">
                  <c:v>917.7500175454096</c:v>
                </c:pt>
                <c:pt idx="10">
                  <c:v>918.0003754396853</c:v>
                </c:pt>
                <c:pt idx="11">
                  <c:v>917.5023903947566</c:v>
                </c:pt>
                <c:pt idx="12">
                  <c:v>917.99005466302</c:v>
                </c:pt>
                <c:pt idx="13">
                  <c:v>916.757791965261</c:v>
                </c:pt>
                <c:pt idx="14">
                  <c:v>916.0049594158272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519568"/>
        <c:axId val="1944556816"/>
      </c:lineChart>
      <c:catAx>
        <c:axId val="1944519568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556816"/>
        <c:crosses val="autoZero"/>
        <c:auto val="1"/>
        <c:lblAlgn val="ctr"/>
        <c:lblOffset val="100"/>
        <c:noMultiLvlLbl val="0"/>
      </c:catAx>
      <c:valAx>
        <c:axId val="1944556816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51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(2)'!$AS$12:$AS$26</c:f>
              <c:numCache>
                <c:formatCode>0.00</c:formatCode>
                <c:ptCount val="15"/>
                <c:pt idx="0">
                  <c:v>922.75</c:v>
                </c:pt>
                <c:pt idx="1">
                  <c:v>921.75</c:v>
                </c:pt>
                <c:pt idx="2">
                  <c:v>920.25</c:v>
                </c:pt>
                <c:pt idx="3">
                  <c:v>918.75</c:v>
                </c:pt>
                <c:pt idx="4">
                  <c:v>921.0</c:v>
                </c:pt>
                <c:pt idx="5">
                  <c:v>918.75</c:v>
                </c:pt>
                <c:pt idx="6">
                  <c:v>917.0</c:v>
                </c:pt>
                <c:pt idx="7">
                  <c:v>919.5</c:v>
                </c:pt>
                <c:pt idx="8">
                  <c:v>921.25</c:v>
                </c:pt>
                <c:pt idx="9">
                  <c:v>921.25</c:v>
                </c:pt>
                <c:pt idx="10">
                  <c:v>920.5</c:v>
                </c:pt>
                <c:pt idx="11">
                  <c:v>920.75</c:v>
                </c:pt>
                <c:pt idx="12">
                  <c:v>919.75</c:v>
                </c:pt>
                <c:pt idx="13">
                  <c:v>919.5</c:v>
                </c:pt>
                <c:pt idx="14">
                  <c:v>920.25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'10 point'!$AQ$16:$AQ$26</c:f>
              <c:numCache>
                <c:formatCode>h:mm</c:formatCode>
                <c:ptCount val="1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</c:numCache>
            </c:numRef>
          </c:cat>
          <c:val>
            <c:numRef>
              <c:f>'10 point (2)'!$AX$12:$AX$26</c:f>
              <c:numCache>
                <c:formatCode>General</c:formatCode>
                <c:ptCount val="15"/>
                <c:pt idx="0">
                  <c:v>915.7777214174248</c:v>
                </c:pt>
                <c:pt idx="1">
                  <c:v>919.3388562674691</c:v>
                </c:pt>
                <c:pt idx="2">
                  <c:v>923.0474606510602</c:v>
                </c:pt>
                <c:pt idx="3">
                  <c:v>923.3666758703012</c:v>
                </c:pt>
                <c:pt idx="4">
                  <c:v>921.2933358858198</c:v>
                </c:pt>
                <c:pt idx="5">
                  <c:v>918.7129670184198</c:v>
                </c:pt>
                <c:pt idx="6">
                  <c:v>917.00041331846</c:v>
                </c:pt>
                <c:pt idx="7">
                  <c:v>919.4730071157791</c:v>
                </c:pt>
                <c:pt idx="8">
                  <c:v>921.253405670756</c:v>
                </c:pt>
                <c:pt idx="9">
                  <c:v>921.2546443781702</c:v>
                </c:pt>
                <c:pt idx="10">
                  <c:v>920.5788701898613</c:v>
                </c:pt>
                <c:pt idx="11">
                  <c:v>919.980114693233</c:v>
                </c:pt>
                <c:pt idx="12">
                  <c:v>919.6520644759025</c:v>
                </c:pt>
                <c:pt idx="13">
                  <c:v>919.8264747406189</c:v>
                </c:pt>
                <c:pt idx="14">
                  <c:v>920.252431021513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5913840"/>
        <c:axId val="1955919760"/>
      </c:lineChart>
      <c:catAx>
        <c:axId val="1955913840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919760"/>
        <c:crosses val="autoZero"/>
        <c:auto val="1"/>
        <c:lblAlgn val="ctr"/>
        <c:lblOffset val="100"/>
        <c:noMultiLvlLbl val="0"/>
      </c:catAx>
      <c:valAx>
        <c:axId val="1955919760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9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Actual versus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1591219091914"/>
          <c:y val="0.173825456794479"/>
          <c:w val="0.756246423848114"/>
          <c:h val="0.601873822357006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(2)'!$AU$12:$AU$46</c:f>
              <c:numCache>
                <c:formatCode>0.00</c:formatCode>
                <c:ptCount val="35"/>
                <c:pt idx="0">
                  <c:v>922.75</c:v>
                </c:pt>
                <c:pt idx="1">
                  <c:v>921.75</c:v>
                </c:pt>
                <c:pt idx="2">
                  <c:v>920.25</c:v>
                </c:pt>
                <c:pt idx="3">
                  <c:v>918.75</c:v>
                </c:pt>
                <c:pt idx="4">
                  <c:v>921.0</c:v>
                </c:pt>
                <c:pt idx="5">
                  <c:v>918.75</c:v>
                </c:pt>
                <c:pt idx="6">
                  <c:v>917.0</c:v>
                </c:pt>
                <c:pt idx="7">
                  <c:v>919.5</c:v>
                </c:pt>
                <c:pt idx="8">
                  <c:v>921.25</c:v>
                </c:pt>
                <c:pt idx="9">
                  <c:v>921.25</c:v>
                </c:pt>
                <c:pt idx="10">
                  <c:v>920.5</c:v>
                </c:pt>
                <c:pt idx="11">
                  <c:v>920.75</c:v>
                </c:pt>
                <c:pt idx="12">
                  <c:v>919.75</c:v>
                </c:pt>
                <c:pt idx="13">
                  <c:v>919.5</c:v>
                </c:pt>
                <c:pt idx="14">
                  <c:v>920.25</c:v>
                </c:pt>
                <c:pt idx="15">
                  <c:v>919.75</c:v>
                </c:pt>
                <c:pt idx="16">
                  <c:v>920.25</c:v>
                </c:pt>
                <c:pt idx="17">
                  <c:v>919.75</c:v>
                </c:pt>
                <c:pt idx="18">
                  <c:v>919.5</c:v>
                </c:pt>
                <c:pt idx="19">
                  <c:v>919.75</c:v>
                </c:pt>
                <c:pt idx="20">
                  <c:v>919.5</c:v>
                </c:pt>
                <c:pt idx="21">
                  <c:v>920.0</c:v>
                </c:pt>
                <c:pt idx="22">
                  <c:v>919.75</c:v>
                </c:pt>
                <c:pt idx="23">
                  <c:v>919.5</c:v>
                </c:pt>
                <c:pt idx="24">
                  <c:v>919.75</c:v>
                </c:pt>
                <c:pt idx="25">
                  <c:v>919.5</c:v>
                </c:pt>
                <c:pt idx="26">
                  <c:v>919.5</c:v>
                </c:pt>
                <c:pt idx="27">
                  <c:v>920.0</c:v>
                </c:pt>
                <c:pt idx="28">
                  <c:v>920.0</c:v>
                </c:pt>
                <c:pt idx="29">
                  <c:v>920.75</c:v>
                </c:pt>
                <c:pt idx="30">
                  <c:v>921.5</c:v>
                </c:pt>
                <c:pt idx="31">
                  <c:v>921.25</c:v>
                </c:pt>
                <c:pt idx="32">
                  <c:v>921.0</c:v>
                </c:pt>
                <c:pt idx="33">
                  <c:v>921.25</c:v>
                </c:pt>
                <c:pt idx="34">
                  <c:v>921.25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'30 point'!$AP$16:$AP$46</c:f>
              <c:numCache>
                <c:formatCode>h:mm</c:formatCode>
                <c:ptCount val="31"/>
                <c:pt idx="0">
                  <c:v>0.75</c:v>
                </c:pt>
                <c:pt idx="1">
                  <c:v>0.729166666666667</c:v>
                </c:pt>
                <c:pt idx="2">
                  <c:v>0.708333333333333</c:v>
                </c:pt>
                <c:pt idx="3">
                  <c:v>0.6875</c:v>
                </c:pt>
                <c:pt idx="4">
                  <c:v>0.666666666666667</c:v>
                </c:pt>
                <c:pt idx="5">
                  <c:v>0.645833333333333</c:v>
                </c:pt>
                <c:pt idx="6">
                  <c:v>0.625</c:v>
                </c:pt>
                <c:pt idx="7">
                  <c:v>0.604166666666667</c:v>
                </c:pt>
                <c:pt idx="8">
                  <c:v>0.583333333333333</c:v>
                </c:pt>
                <c:pt idx="9">
                  <c:v>0.5625</c:v>
                </c:pt>
                <c:pt idx="10">
                  <c:v>0.541666666666667</c:v>
                </c:pt>
                <c:pt idx="11">
                  <c:v>0.520833333333333</c:v>
                </c:pt>
                <c:pt idx="12">
                  <c:v>0.5</c:v>
                </c:pt>
                <c:pt idx="13">
                  <c:v>0.479166666666667</c:v>
                </c:pt>
                <c:pt idx="14">
                  <c:v>0.458333333333333</c:v>
                </c:pt>
                <c:pt idx="15">
                  <c:v>0.4375</c:v>
                </c:pt>
                <c:pt idx="16">
                  <c:v>0.416666666666667</c:v>
                </c:pt>
                <c:pt idx="17">
                  <c:v>0.395833333333333</c:v>
                </c:pt>
                <c:pt idx="18">
                  <c:v>0.375</c:v>
                </c:pt>
                <c:pt idx="19">
                  <c:v>0.354166666666667</c:v>
                </c:pt>
                <c:pt idx="20">
                  <c:v>0.333333333333333</c:v>
                </c:pt>
                <c:pt idx="21">
                  <c:v>0.3125</c:v>
                </c:pt>
                <c:pt idx="22">
                  <c:v>0.291666666666667</c:v>
                </c:pt>
                <c:pt idx="23">
                  <c:v>0.270833333333333</c:v>
                </c:pt>
                <c:pt idx="24">
                  <c:v>0.25</c:v>
                </c:pt>
                <c:pt idx="25">
                  <c:v>0.229166666666667</c:v>
                </c:pt>
                <c:pt idx="26">
                  <c:v>0.208333333333333</c:v>
                </c:pt>
                <c:pt idx="27">
                  <c:v>0.1875</c:v>
                </c:pt>
                <c:pt idx="28">
                  <c:v>0.166666666666667</c:v>
                </c:pt>
                <c:pt idx="29">
                  <c:v>0.145833333333333</c:v>
                </c:pt>
                <c:pt idx="30">
                  <c:v>0.125</c:v>
                </c:pt>
              </c:numCache>
            </c:numRef>
          </c:cat>
          <c:val>
            <c:numRef>
              <c:f>'30 point (2)'!$AZ$12:$AZ$46</c:f>
              <c:numCache>
                <c:formatCode>General</c:formatCode>
                <c:ptCount val="35"/>
                <c:pt idx="0">
                  <c:v>920.5174173612845</c:v>
                </c:pt>
                <c:pt idx="1">
                  <c:v>911.7839367049432</c:v>
                </c:pt>
                <c:pt idx="2">
                  <c:v>921.39294100558</c:v>
                </c:pt>
                <c:pt idx="3">
                  <c:v>914.550571227045</c:v>
                </c:pt>
                <c:pt idx="4">
                  <c:v>921.8619522458613</c:v>
                </c:pt>
                <c:pt idx="5">
                  <c:v>918.749986336519</c:v>
                </c:pt>
                <c:pt idx="6">
                  <c:v>917.0002534117834</c:v>
                </c:pt>
                <c:pt idx="7">
                  <c:v>919.4945351415958</c:v>
                </c:pt>
                <c:pt idx="8">
                  <c:v>921.2499111966475</c:v>
                </c:pt>
                <c:pt idx="9">
                  <c:v>921.3007508357854</c:v>
                </c:pt>
                <c:pt idx="10">
                  <c:v>920.700264068464</c:v>
                </c:pt>
                <c:pt idx="11">
                  <c:v>920.167358746497</c:v>
                </c:pt>
                <c:pt idx="12">
                  <c:v>919.8709964748447</c:v>
                </c:pt>
                <c:pt idx="13">
                  <c:v>919.7535935966614</c:v>
                </c:pt>
                <c:pt idx="14">
                  <c:v>919.728108761715</c:v>
                </c:pt>
                <c:pt idx="15">
                  <c:v>919.7356191774558</c:v>
                </c:pt>
                <c:pt idx="16">
                  <c:v>919.746513117246</c:v>
                </c:pt>
                <c:pt idx="17">
                  <c:v>919.7497659247577</c:v>
                </c:pt>
                <c:pt idx="18">
                  <c:v>919.7440068740725</c:v>
                </c:pt>
                <c:pt idx="19">
                  <c:v>919.7322254677338</c:v>
                </c:pt>
                <c:pt idx="20">
                  <c:v>919.7190747123597</c:v>
                </c:pt>
                <c:pt idx="21">
                  <c:v>919.7096238125968</c:v>
                </c:pt>
                <c:pt idx="22">
                  <c:v>919.7088261979261</c:v>
                </c:pt>
                <c:pt idx="23">
                  <c:v>919.7213123172812</c:v>
                </c:pt>
                <c:pt idx="24">
                  <c:v>919.7513198902718</c:v>
                </c:pt>
                <c:pt idx="25">
                  <c:v>919.8026784864024</c:v>
                </c:pt>
                <c:pt idx="26">
                  <c:v>919.878814062627</c:v>
                </c:pt>
                <c:pt idx="27">
                  <c:v>919.982760255162</c:v>
                </c:pt>
                <c:pt idx="28">
                  <c:v>920.1171717504393</c:v>
                </c:pt>
                <c:pt idx="29">
                  <c:v>920.2843382285906</c:v>
                </c:pt>
                <c:pt idx="30">
                  <c:v>920.4861984449577</c:v>
                </c:pt>
                <c:pt idx="31">
                  <c:v>920.7243543399133</c:v>
                </c:pt>
                <c:pt idx="32">
                  <c:v>921.0000851534445</c:v>
                </c:pt>
                <c:pt idx="33">
                  <c:v>921.3143615403581</c:v>
                </c:pt>
                <c:pt idx="34">
                  <c:v>921.6678596855467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351024"/>
        <c:axId val="1533356944"/>
      </c:lineChart>
      <c:catAx>
        <c:axId val="1533351024"/>
        <c:scaling>
          <c:orientation val="maxMin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Time</a:t>
                </a:r>
              </a:p>
            </c:rich>
          </c:tx>
          <c:layout>
            <c:manualLayout>
              <c:xMode val="edge"/>
              <c:yMode val="edge"/>
              <c:x val="0.475142739716472"/>
              <c:y val="0.775699279151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56944"/>
        <c:crosses val="autoZero"/>
        <c:auto val="1"/>
        <c:lblAlgn val="ctr"/>
        <c:lblOffset val="100"/>
        <c:noMultiLvlLbl val="0"/>
      </c:catAx>
      <c:valAx>
        <c:axId val="1533356944"/>
        <c:scaling>
          <c:orientation val="minMax"/>
        </c:scaling>
        <c:delete val="0"/>
        <c:axPos val="r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Alpha</a:t>
                </a:r>
              </a:p>
            </c:rich>
          </c:tx>
          <c:layout>
            <c:manualLayout>
              <c:xMode val="edge"/>
              <c:yMode val="edge"/>
              <c:x val="0.0213692455179682"/>
              <c:y val="0.419062299113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5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'GO_Daily '!$N$23:$N$33</c:f>
              <c:strCache>
                <c:ptCount val="11"/>
                <c:pt idx="0">
                  <c:v>2010.12.14</c:v>
                </c:pt>
                <c:pt idx="1">
                  <c:v>2010.12.15</c:v>
                </c:pt>
                <c:pt idx="2">
                  <c:v>2010.12.16</c:v>
                </c:pt>
                <c:pt idx="3">
                  <c:v>2010.12.17</c:v>
                </c:pt>
                <c:pt idx="4">
                  <c:v>2010.12.20</c:v>
                </c:pt>
                <c:pt idx="5">
                  <c:v>2010.12.21</c:v>
                </c:pt>
                <c:pt idx="6">
                  <c:v>2010.12.22</c:v>
                </c:pt>
                <c:pt idx="7">
                  <c:v>2010.12.23</c:v>
                </c:pt>
                <c:pt idx="8">
                  <c:v>2010.12.24</c:v>
                </c:pt>
                <c:pt idx="9">
                  <c:v>2010.12.27</c:v>
                </c:pt>
                <c:pt idx="10">
                  <c:v>2010.12.28</c:v>
                </c:pt>
              </c:strCache>
            </c:strRef>
          </c:cat>
          <c:val>
            <c:numRef>
              <c:f>'GO_Daily '!$Q$23:$Q$33</c:f>
              <c:numCache>
                <c:formatCode>0.00</c:formatCode>
                <c:ptCount val="11"/>
                <c:pt idx="0">
                  <c:v>0.175949197049756</c:v>
                </c:pt>
                <c:pt idx="1">
                  <c:v>0.178479398957945</c:v>
                </c:pt>
                <c:pt idx="2">
                  <c:v>0.178049465536375</c:v>
                </c:pt>
                <c:pt idx="3">
                  <c:v>0.17223471165836</c:v>
                </c:pt>
                <c:pt idx="4">
                  <c:v>0.170567090108996</c:v>
                </c:pt>
                <c:pt idx="5">
                  <c:v>0.168186938537466</c:v>
                </c:pt>
                <c:pt idx="6">
                  <c:v>0.161459315778984</c:v>
                </c:pt>
                <c:pt idx="7">
                  <c:v>0.163436189354991</c:v>
                </c:pt>
                <c:pt idx="8">
                  <c:v>0.162247261451655</c:v>
                </c:pt>
                <c:pt idx="9">
                  <c:v>0.166330602130879</c:v>
                </c:pt>
                <c:pt idx="10">
                  <c:v>0.179645970481831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'GO_Daily '!$N$23:$N$33</c:f>
              <c:strCache>
                <c:ptCount val="11"/>
                <c:pt idx="0">
                  <c:v>2010.12.14</c:v>
                </c:pt>
                <c:pt idx="1">
                  <c:v>2010.12.15</c:v>
                </c:pt>
                <c:pt idx="2">
                  <c:v>2010.12.16</c:v>
                </c:pt>
                <c:pt idx="3">
                  <c:v>2010.12.17</c:v>
                </c:pt>
                <c:pt idx="4">
                  <c:v>2010.12.20</c:v>
                </c:pt>
                <c:pt idx="5">
                  <c:v>2010.12.21</c:v>
                </c:pt>
                <c:pt idx="6">
                  <c:v>2010.12.22</c:v>
                </c:pt>
                <c:pt idx="7">
                  <c:v>2010.12.23</c:v>
                </c:pt>
                <c:pt idx="8">
                  <c:v>2010.12.24</c:v>
                </c:pt>
                <c:pt idx="9">
                  <c:v>2010.12.27</c:v>
                </c:pt>
                <c:pt idx="10">
                  <c:v>2010.12.28</c:v>
                </c:pt>
              </c:strCache>
            </c:strRef>
          </c:cat>
          <c:val>
            <c:numRef>
              <c:f>'GO_Daily '!$X$23:$X$33</c:f>
              <c:numCache>
                <c:formatCode>0.00000</c:formatCode>
                <c:ptCount val="11"/>
                <c:pt idx="0">
                  <c:v>0.178830003517744</c:v>
                </c:pt>
                <c:pt idx="1">
                  <c:v>0.180034084279712</c:v>
                </c:pt>
                <c:pt idx="2">
                  <c:v>0.179622963231509</c:v>
                </c:pt>
                <c:pt idx="3">
                  <c:v>0.171315533755516</c:v>
                </c:pt>
                <c:pt idx="4">
                  <c:v>0.170283735208133</c:v>
                </c:pt>
                <c:pt idx="5">
                  <c:v>0.167004320716643</c:v>
                </c:pt>
                <c:pt idx="6">
                  <c:v>0.16063598731317</c:v>
                </c:pt>
                <c:pt idx="7">
                  <c:v>0.16039379025817</c:v>
                </c:pt>
                <c:pt idx="8">
                  <c:v>0.161011675176845</c:v>
                </c:pt>
                <c:pt idx="9">
                  <c:v>0.169385870868919</c:v>
                </c:pt>
                <c:pt idx="10">
                  <c:v>0.180107736860476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849712"/>
        <c:axId val="1894477792"/>
      </c:lineChart>
      <c:catAx>
        <c:axId val="194084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477792"/>
        <c:crosses val="autoZero"/>
        <c:auto val="1"/>
        <c:lblAlgn val="ctr"/>
        <c:lblOffset val="100"/>
        <c:noMultiLvlLbl val="0"/>
      </c:catAx>
      <c:valAx>
        <c:axId val="189447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4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'!$Q$58:$Q$88</c:f>
              <c:numCache>
                <c:formatCode>0.00</c:formatCode>
                <c:ptCount val="31"/>
                <c:pt idx="0">
                  <c:v>0.454205938988414</c:v>
                </c:pt>
                <c:pt idx="1">
                  <c:v>0.421976662071175</c:v>
                </c:pt>
                <c:pt idx="2">
                  <c:v>0.391602324783276</c:v>
                </c:pt>
                <c:pt idx="3">
                  <c:v>0.364841748074439</c:v>
                </c:pt>
                <c:pt idx="4">
                  <c:v>0.348276396798425</c:v>
                </c:pt>
                <c:pt idx="5">
                  <c:v>0.327763383064984</c:v>
                </c:pt>
                <c:pt idx="6">
                  <c:v>0.322179408599279</c:v>
                </c:pt>
                <c:pt idx="7">
                  <c:v>0.317891419985308</c:v>
                </c:pt>
                <c:pt idx="8">
                  <c:v>0.319253404558545</c:v>
                </c:pt>
                <c:pt idx="9">
                  <c:v>0.328417985238355</c:v>
                </c:pt>
                <c:pt idx="10">
                  <c:v>0.340808778641814</c:v>
                </c:pt>
                <c:pt idx="11">
                  <c:v>0.359403219337894</c:v>
                </c:pt>
                <c:pt idx="12">
                  <c:v>0.369330546187074</c:v>
                </c:pt>
                <c:pt idx="13">
                  <c:v>0.378943024794235</c:v>
                </c:pt>
                <c:pt idx="14">
                  <c:v>0.393175414008554</c:v>
                </c:pt>
                <c:pt idx="15">
                  <c:v>0.404232605158543</c:v>
                </c:pt>
                <c:pt idx="16">
                  <c:v>0.419541553861281</c:v>
                </c:pt>
                <c:pt idx="17">
                  <c:v>0.425873346060879</c:v>
                </c:pt>
                <c:pt idx="18">
                  <c:v>0.427532600585924</c:v>
                </c:pt>
                <c:pt idx="19">
                  <c:v>0.435719429531833</c:v>
                </c:pt>
                <c:pt idx="20">
                  <c:v>0.43852453611637</c:v>
                </c:pt>
                <c:pt idx="21">
                  <c:v>0.448639297833121</c:v>
                </c:pt>
                <c:pt idx="22">
                  <c:v>0.445377725660383</c:v>
                </c:pt>
                <c:pt idx="23">
                  <c:v>0.456946496435138</c:v>
                </c:pt>
                <c:pt idx="24">
                  <c:v>0.462852004293367</c:v>
                </c:pt>
                <c:pt idx="25">
                  <c:v>0.471110667610115</c:v>
                </c:pt>
                <c:pt idx="26">
                  <c:v>0.472419524846761</c:v>
                </c:pt>
                <c:pt idx="27">
                  <c:v>0.472986732718401</c:v>
                </c:pt>
                <c:pt idx="28">
                  <c:v>0.471785039931699</c:v>
                </c:pt>
                <c:pt idx="29">
                  <c:v>0.470466447537378</c:v>
                </c:pt>
                <c:pt idx="30">
                  <c:v>0.469703750009993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'!$X$58:$X$88</c:f>
              <c:numCache>
                <c:formatCode>0.00000</c:formatCode>
                <c:ptCount val="31"/>
                <c:pt idx="0">
                  <c:v>0.451809246850067</c:v>
                </c:pt>
                <c:pt idx="1">
                  <c:v>0.419265580595248</c:v>
                </c:pt>
                <c:pt idx="2">
                  <c:v>0.390032400859631</c:v>
                </c:pt>
                <c:pt idx="3">
                  <c:v>0.363911272841443</c:v>
                </c:pt>
                <c:pt idx="4">
                  <c:v>0.344197914470972</c:v>
                </c:pt>
                <c:pt idx="5">
                  <c:v>0.329985457636197</c:v>
                </c:pt>
                <c:pt idx="6">
                  <c:v>0.31999681736823</c:v>
                </c:pt>
                <c:pt idx="7">
                  <c:v>0.318142047193251</c:v>
                </c:pt>
                <c:pt idx="8">
                  <c:v>0.320812357275993</c:v>
                </c:pt>
                <c:pt idx="9">
                  <c:v>0.329997931345773</c:v>
                </c:pt>
                <c:pt idx="10">
                  <c:v>0.342090121373066</c:v>
                </c:pt>
                <c:pt idx="11">
                  <c:v>0.358681904812058</c:v>
                </c:pt>
                <c:pt idx="12">
                  <c:v>0.370278867582495</c:v>
                </c:pt>
                <c:pt idx="13">
                  <c:v>0.379885899169435</c:v>
                </c:pt>
                <c:pt idx="14">
                  <c:v>0.389744972731413</c:v>
                </c:pt>
                <c:pt idx="15">
                  <c:v>0.40259152114274</c:v>
                </c:pt>
                <c:pt idx="16">
                  <c:v>0.417473647199848</c:v>
                </c:pt>
                <c:pt idx="17">
                  <c:v>0.424113245492345</c:v>
                </c:pt>
                <c:pt idx="18">
                  <c:v>0.433149276700411</c:v>
                </c:pt>
                <c:pt idx="19">
                  <c:v>0.439644891022452</c:v>
                </c:pt>
                <c:pt idx="20">
                  <c:v>0.441183954691973</c:v>
                </c:pt>
                <c:pt idx="21">
                  <c:v>0.448805854716413</c:v>
                </c:pt>
                <c:pt idx="22">
                  <c:v>0.450449392055138</c:v>
                </c:pt>
                <c:pt idx="23">
                  <c:v>0.460736495914598</c:v>
                </c:pt>
                <c:pt idx="24">
                  <c:v>0.460562946494793</c:v>
                </c:pt>
                <c:pt idx="25">
                  <c:v>0.469241858262615</c:v>
                </c:pt>
                <c:pt idx="26">
                  <c:v>0.469813439183444</c:v>
                </c:pt>
                <c:pt idx="27">
                  <c:v>0.46962306774106</c:v>
                </c:pt>
                <c:pt idx="28">
                  <c:v>0.469551777026444</c:v>
                </c:pt>
                <c:pt idx="29">
                  <c:v>0.469982010010796</c:v>
                </c:pt>
                <c:pt idx="30">
                  <c:v>0.471595842523229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5991200"/>
        <c:axId val="1939877552"/>
      </c:lineChart>
      <c:catAx>
        <c:axId val="194599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77552"/>
        <c:crosses val="autoZero"/>
        <c:auto val="1"/>
        <c:lblAlgn val="ctr"/>
        <c:lblOffset val="100"/>
        <c:noMultiLvlLbl val="0"/>
      </c:catAx>
      <c:valAx>
        <c:axId val="19398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9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'!$Q$3:$Q$33</c:f>
              <c:numCache>
                <c:formatCode>0.00</c:formatCode>
                <c:ptCount val="31"/>
                <c:pt idx="0">
                  <c:v>-0.00968745574668994</c:v>
                </c:pt>
                <c:pt idx="1">
                  <c:v>-0.0194474834147414</c:v>
                </c:pt>
                <c:pt idx="2">
                  <c:v>-0.0266544603167602</c:v>
                </c:pt>
                <c:pt idx="3">
                  <c:v>-0.0277030706977183</c:v>
                </c:pt>
                <c:pt idx="4">
                  <c:v>-0.0274019473500547</c:v>
                </c:pt>
                <c:pt idx="5">
                  <c:v>-0.0229232085720791</c:v>
                </c:pt>
                <c:pt idx="6">
                  <c:v>-0.0140905337526713</c:v>
                </c:pt>
                <c:pt idx="7">
                  <c:v>-0.00233516934820952</c:v>
                </c:pt>
                <c:pt idx="8">
                  <c:v>0.0154422583253573</c:v>
                </c:pt>
                <c:pt idx="9">
                  <c:v>0.036564688085118</c:v>
                </c:pt>
                <c:pt idx="10">
                  <c:v>0.0575896394624281</c:v>
                </c:pt>
                <c:pt idx="11">
                  <c:v>0.079957790113211</c:v>
                </c:pt>
                <c:pt idx="12">
                  <c:v>0.0987893631391828</c:v>
                </c:pt>
                <c:pt idx="13">
                  <c:v>0.117134266292151</c:v>
                </c:pt>
                <c:pt idx="14">
                  <c:v>0.131065862722551</c:v>
                </c:pt>
                <c:pt idx="15">
                  <c:v>0.143404310330985</c:v>
                </c:pt>
                <c:pt idx="16">
                  <c:v>0.153649472115067</c:v>
                </c:pt>
                <c:pt idx="17">
                  <c:v>0.162207679784878</c:v>
                </c:pt>
                <c:pt idx="18">
                  <c:v>0.167378765598442</c:v>
                </c:pt>
                <c:pt idx="19">
                  <c:v>0.168168471924089</c:v>
                </c:pt>
                <c:pt idx="20">
                  <c:v>0.175949197049756</c:v>
                </c:pt>
                <c:pt idx="21">
                  <c:v>0.178479398957945</c:v>
                </c:pt>
                <c:pt idx="22">
                  <c:v>0.178049465536375</c:v>
                </c:pt>
                <c:pt idx="23">
                  <c:v>0.17223471165836</c:v>
                </c:pt>
                <c:pt idx="24">
                  <c:v>0.170567090108996</c:v>
                </c:pt>
                <c:pt idx="25">
                  <c:v>0.168186938537466</c:v>
                </c:pt>
                <c:pt idx="26">
                  <c:v>0.161459315778984</c:v>
                </c:pt>
                <c:pt idx="27">
                  <c:v>0.163436189354991</c:v>
                </c:pt>
                <c:pt idx="28">
                  <c:v>0.162247261451655</c:v>
                </c:pt>
                <c:pt idx="29">
                  <c:v>0.166330602130879</c:v>
                </c:pt>
                <c:pt idx="30">
                  <c:v>0.179645970481831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'!$X$3:$X$33</c:f>
              <c:numCache>
                <c:formatCode>0.00000</c:formatCode>
                <c:ptCount val="31"/>
                <c:pt idx="0">
                  <c:v>-0.00840160930032848</c:v>
                </c:pt>
                <c:pt idx="1">
                  <c:v>-0.0209261613954951</c:v>
                </c:pt>
                <c:pt idx="2">
                  <c:v>-0.0304154620840532</c:v>
                </c:pt>
                <c:pt idx="3">
                  <c:v>-0.0278085342490233</c:v>
                </c:pt>
                <c:pt idx="4">
                  <c:v>-0.0301920820710135</c:v>
                </c:pt>
                <c:pt idx="5">
                  <c:v>-0.0202103217886005</c:v>
                </c:pt>
                <c:pt idx="6">
                  <c:v>-0.0100024424566822</c:v>
                </c:pt>
                <c:pt idx="7">
                  <c:v>0.00859444947461536</c:v>
                </c:pt>
                <c:pt idx="8">
                  <c:v>0.0200961735310847</c:v>
                </c:pt>
                <c:pt idx="9">
                  <c:v>0.0400547082982538</c:v>
                </c:pt>
                <c:pt idx="10">
                  <c:v>0.0598156225283269</c:v>
                </c:pt>
                <c:pt idx="11">
                  <c:v>0.0803352422305615</c:v>
                </c:pt>
                <c:pt idx="12">
                  <c:v>0.0993760023510505</c:v>
                </c:pt>
                <c:pt idx="13">
                  <c:v>0.117552792068592</c:v>
                </c:pt>
                <c:pt idx="14">
                  <c:v>0.129552274417421</c:v>
                </c:pt>
                <c:pt idx="15">
                  <c:v>0.139735398444668</c:v>
                </c:pt>
                <c:pt idx="16">
                  <c:v>0.150036743941705</c:v>
                </c:pt>
                <c:pt idx="17">
                  <c:v>0.159970807303762</c:v>
                </c:pt>
                <c:pt idx="18">
                  <c:v>0.170648497179756</c:v>
                </c:pt>
                <c:pt idx="19">
                  <c:v>0.172359626722416</c:v>
                </c:pt>
                <c:pt idx="20">
                  <c:v>0.178830003517744</c:v>
                </c:pt>
                <c:pt idx="21">
                  <c:v>0.180034084279712</c:v>
                </c:pt>
                <c:pt idx="22">
                  <c:v>0.179622963231509</c:v>
                </c:pt>
                <c:pt idx="23">
                  <c:v>0.171315533755516</c:v>
                </c:pt>
                <c:pt idx="24">
                  <c:v>0.170283735208133</c:v>
                </c:pt>
                <c:pt idx="25">
                  <c:v>0.167004320716643</c:v>
                </c:pt>
                <c:pt idx="26">
                  <c:v>0.16063598731317</c:v>
                </c:pt>
                <c:pt idx="27">
                  <c:v>0.16039379025817</c:v>
                </c:pt>
                <c:pt idx="28">
                  <c:v>0.161011675176845</c:v>
                </c:pt>
                <c:pt idx="29">
                  <c:v>0.169385870868919</c:v>
                </c:pt>
                <c:pt idx="30">
                  <c:v>0.180107736860476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5585776"/>
        <c:axId val="1945880768"/>
      </c:lineChart>
      <c:catAx>
        <c:axId val="1945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80768"/>
        <c:crosses val="autoZero"/>
        <c:auto val="1"/>
        <c:lblAlgn val="ctr"/>
        <c:lblOffset val="100"/>
        <c:noMultiLvlLbl val="0"/>
      </c:catAx>
      <c:valAx>
        <c:axId val="194588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'!$Q$113:$Q$143</c:f>
              <c:numCache>
                <c:formatCode>0.00</c:formatCode>
                <c:ptCount val="31"/>
                <c:pt idx="0">
                  <c:v>0.683806896411744</c:v>
                </c:pt>
                <c:pt idx="1">
                  <c:v>0.656739195611783</c:v>
                </c:pt>
                <c:pt idx="2">
                  <c:v>0.626327972642079</c:v>
                </c:pt>
                <c:pt idx="3">
                  <c:v>0.590100658161095</c:v>
                </c:pt>
                <c:pt idx="4">
                  <c:v>0.546526853456857</c:v>
                </c:pt>
                <c:pt idx="5">
                  <c:v>0.503287832213242</c:v>
                </c:pt>
                <c:pt idx="6">
                  <c:v>0.427612654379955</c:v>
                </c:pt>
                <c:pt idx="7">
                  <c:v>0.381143816053426</c:v>
                </c:pt>
                <c:pt idx="8">
                  <c:v>0.344479711532562</c:v>
                </c:pt>
                <c:pt idx="9">
                  <c:v>0.317728947768714</c:v>
                </c:pt>
                <c:pt idx="10">
                  <c:v>0.285517664164724</c:v>
                </c:pt>
                <c:pt idx="11">
                  <c:v>0.256004976431564</c:v>
                </c:pt>
                <c:pt idx="12">
                  <c:v>0.233130007860485</c:v>
                </c:pt>
                <c:pt idx="13">
                  <c:v>0.21405401863469</c:v>
                </c:pt>
                <c:pt idx="14">
                  <c:v>0.199449153797275</c:v>
                </c:pt>
                <c:pt idx="15">
                  <c:v>0.190122238153296</c:v>
                </c:pt>
                <c:pt idx="16">
                  <c:v>0.182554193499969</c:v>
                </c:pt>
                <c:pt idx="17">
                  <c:v>0.177382591312321</c:v>
                </c:pt>
                <c:pt idx="18">
                  <c:v>0.171763162404425</c:v>
                </c:pt>
                <c:pt idx="19">
                  <c:v>0.167973194767853</c:v>
                </c:pt>
                <c:pt idx="20">
                  <c:v>0.162427246123854</c:v>
                </c:pt>
                <c:pt idx="21">
                  <c:v>0.15556923475339</c:v>
                </c:pt>
                <c:pt idx="22">
                  <c:v>0.14776300585805</c:v>
                </c:pt>
                <c:pt idx="23">
                  <c:v>0.137752540623814</c:v>
                </c:pt>
                <c:pt idx="24">
                  <c:v>0.12881396993946</c:v>
                </c:pt>
                <c:pt idx="25">
                  <c:v>0.116451641109042</c:v>
                </c:pt>
                <c:pt idx="26">
                  <c:v>0.102482860757802</c:v>
                </c:pt>
                <c:pt idx="27">
                  <c:v>0.0839586405628239</c:v>
                </c:pt>
                <c:pt idx="28">
                  <c:v>0.0616262068022987</c:v>
                </c:pt>
                <c:pt idx="29">
                  <c:v>0.0376720646264723</c:v>
                </c:pt>
                <c:pt idx="30">
                  <c:v>0.0119090280667628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'!$X$113:$X$143</c:f>
              <c:numCache>
                <c:formatCode>0.00000</c:formatCode>
                <c:ptCount val="31"/>
                <c:pt idx="0">
                  <c:v>0.680056565669935</c:v>
                </c:pt>
                <c:pt idx="1">
                  <c:v>0.660547714512127</c:v>
                </c:pt>
                <c:pt idx="2">
                  <c:v>0.630058291225647</c:v>
                </c:pt>
                <c:pt idx="3">
                  <c:v>0.589783106636324</c:v>
                </c:pt>
                <c:pt idx="4">
                  <c:v>0.542067873316331</c:v>
                </c:pt>
                <c:pt idx="5">
                  <c:v>0.490783849876615</c:v>
                </c:pt>
                <c:pt idx="6">
                  <c:v>0.440437178743667</c:v>
                </c:pt>
                <c:pt idx="7">
                  <c:v>0.394601854450627</c:v>
                </c:pt>
                <c:pt idx="8">
                  <c:v>0.354708379092969</c:v>
                </c:pt>
                <c:pt idx="9">
                  <c:v>0.319989735566945</c:v>
                </c:pt>
                <c:pt idx="10">
                  <c:v>0.289224675127224</c:v>
                </c:pt>
                <c:pt idx="11">
                  <c:v>0.258780986946646</c:v>
                </c:pt>
                <c:pt idx="12">
                  <c:v>0.231024570693045</c:v>
                </c:pt>
                <c:pt idx="13">
                  <c:v>0.21019404964824</c:v>
                </c:pt>
                <c:pt idx="14">
                  <c:v>0.1971371990253</c:v>
                </c:pt>
                <c:pt idx="15">
                  <c:v>0.18740945389277</c:v>
                </c:pt>
                <c:pt idx="16">
                  <c:v>0.180466744710254</c:v>
                </c:pt>
                <c:pt idx="17">
                  <c:v>0.179621458259078</c:v>
                </c:pt>
                <c:pt idx="18">
                  <c:v>0.173277943765934</c:v>
                </c:pt>
                <c:pt idx="19">
                  <c:v>0.166517814300808</c:v>
                </c:pt>
                <c:pt idx="20">
                  <c:v>0.161179408652498</c:v>
                </c:pt>
                <c:pt idx="21">
                  <c:v>0.157727582542615</c:v>
                </c:pt>
                <c:pt idx="22">
                  <c:v>0.148272226318435</c:v>
                </c:pt>
                <c:pt idx="23">
                  <c:v>0.139972801543746</c:v>
                </c:pt>
                <c:pt idx="24">
                  <c:v>0.131230483477187</c:v>
                </c:pt>
                <c:pt idx="25">
                  <c:v>0.119573905657676</c:v>
                </c:pt>
                <c:pt idx="26">
                  <c:v>0.100354107364544</c:v>
                </c:pt>
                <c:pt idx="27">
                  <c:v>0.0804052701299101</c:v>
                </c:pt>
                <c:pt idx="28">
                  <c:v>0.0599429050014228</c:v>
                </c:pt>
                <c:pt idx="29">
                  <c:v>0.0397696842234723</c:v>
                </c:pt>
                <c:pt idx="30">
                  <c:v>0.018335839042111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0870608"/>
        <c:axId val="1894494976"/>
      </c:lineChart>
      <c:catAx>
        <c:axId val="19408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494976"/>
        <c:crosses val="autoZero"/>
        <c:auto val="1"/>
        <c:lblAlgn val="ctr"/>
        <c:lblOffset val="100"/>
        <c:noMultiLvlLbl val="0"/>
      </c:catAx>
      <c:valAx>
        <c:axId val="18944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87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'!$Q$168:$Q$198</c:f>
              <c:numCache>
                <c:formatCode>0.00</c:formatCode>
                <c:ptCount val="31"/>
                <c:pt idx="0">
                  <c:v>-0.18345222070658</c:v>
                </c:pt>
                <c:pt idx="1">
                  <c:v>-0.131627097091011</c:v>
                </c:pt>
                <c:pt idx="2">
                  <c:v>-0.0792588005597695</c:v>
                </c:pt>
                <c:pt idx="3">
                  <c:v>-0.0311392298396942</c:v>
                </c:pt>
                <c:pt idx="4">
                  <c:v>0.015251089827804</c:v>
                </c:pt>
                <c:pt idx="5">
                  <c:v>0.0579027749766236</c:v>
                </c:pt>
                <c:pt idx="6">
                  <c:v>0.0944319165220704</c:v>
                </c:pt>
                <c:pt idx="7">
                  <c:v>0.126786538343314</c:v>
                </c:pt>
                <c:pt idx="8">
                  <c:v>0.151863360006612</c:v>
                </c:pt>
                <c:pt idx="9">
                  <c:v>0.168594711440717</c:v>
                </c:pt>
                <c:pt idx="10">
                  <c:v>0.172446797340341</c:v>
                </c:pt>
                <c:pt idx="11">
                  <c:v>0.161654972323557</c:v>
                </c:pt>
                <c:pt idx="12">
                  <c:v>0.13607359455474</c:v>
                </c:pt>
                <c:pt idx="13">
                  <c:v>0.104512852342347</c:v>
                </c:pt>
                <c:pt idx="14">
                  <c:v>0.0717675294088716</c:v>
                </c:pt>
                <c:pt idx="15">
                  <c:v>0.0319351745694983</c:v>
                </c:pt>
                <c:pt idx="16">
                  <c:v>-0.0189456603705262</c:v>
                </c:pt>
                <c:pt idx="17">
                  <c:v>-0.07651563636891</c:v>
                </c:pt>
                <c:pt idx="18">
                  <c:v>-0.133369129589651</c:v>
                </c:pt>
                <c:pt idx="19">
                  <c:v>-0.180217270482021</c:v>
                </c:pt>
                <c:pt idx="20">
                  <c:v>-0.222803772001594</c:v>
                </c:pt>
                <c:pt idx="21">
                  <c:v>-0.237062223811842</c:v>
                </c:pt>
                <c:pt idx="22">
                  <c:v>-0.247390443736913</c:v>
                </c:pt>
                <c:pt idx="23">
                  <c:v>-0.245322591088599</c:v>
                </c:pt>
                <c:pt idx="24">
                  <c:v>-0.233332688397268</c:v>
                </c:pt>
                <c:pt idx="25">
                  <c:v>-0.206800487145519</c:v>
                </c:pt>
                <c:pt idx="26">
                  <c:v>-0.171328793178713</c:v>
                </c:pt>
                <c:pt idx="27">
                  <c:v>-0.125206193385911</c:v>
                </c:pt>
                <c:pt idx="28">
                  <c:v>-0.0756290128814162</c:v>
                </c:pt>
                <c:pt idx="29">
                  <c:v>-0.0273326766597702</c:v>
                </c:pt>
                <c:pt idx="30">
                  <c:v>0.0163023510709167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'!$X$168:$X$198</c:f>
              <c:numCache>
                <c:formatCode>0.00000</c:formatCode>
                <c:ptCount val="31"/>
                <c:pt idx="0">
                  <c:v>-0.180051993803496</c:v>
                </c:pt>
                <c:pt idx="1">
                  <c:v>-0.134085683246908</c:v>
                </c:pt>
                <c:pt idx="2">
                  <c:v>-0.0796810691423245</c:v>
                </c:pt>
                <c:pt idx="3">
                  <c:v>-0.0271475229917749</c:v>
                </c:pt>
                <c:pt idx="4">
                  <c:v>0.0186575359309135</c:v>
                </c:pt>
                <c:pt idx="5">
                  <c:v>0.0589112501440407</c:v>
                </c:pt>
                <c:pt idx="6">
                  <c:v>0.0967124104490709</c:v>
                </c:pt>
                <c:pt idx="7">
                  <c:v>0.130009887753284</c:v>
                </c:pt>
                <c:pt idx="8">
                  <c:v>0.155782307861831</c:v>
                </c:pt>
                <c:pt idx="9">
                  <c:v>0.169478815991472</c:v>
                </c:pt>
                <c:pt idx="10">
                  <c:v>0.169620725798725</c:v>
                </c:pt>
                <c:pt idx="11">
                  <c:v>0.160339838958471</c:v>
                </c:pt>
                <c:pt idx="12">
                  <c:v>0.13974997524902</c:v>
                </c:pt>
                <c:pt idx="13">
                  <c:v>0.10801376085223</c:v>
                </c:pt>
                <c:pt idx="14">
                  <c:v>0.0689570941046661</c:v>
                </c:pt>
                <c:pt idx="15">
                  <c:v>0.0232011302561878</c:v>
                </c:pt>
                <c:pt idx="16">
                  <c:v>-0.0259617863728284</c:v>
                </c:pt>
                <c:pt idx="17">
                  <c:v>-0.0789162057976063</c:v>
                </c:pt>
                <c:pt idx="18">
                  <c:v>-0.130235274460015</c:v>
                </c:pt>
                <c:pt idx="19">
                  <c:v>-0.178319365737275</c:v>
                </c:pt>
                <c:pt idx="20">
                  <c:v>-0.215461070635823</c:v>
                </c:pt>
                <c:pt idx="21">
                  <c:v>-0.238867995527351</c:v>
                </c:pt>
                <c:pt idx="22">
                  <c:v>-0.249443112907506</c:v>
                </c:pt>
                <c:pt idx="23">
                  <c:v>-0.250029808186689</c:v>
                </c:pt>
                <c:pt idx="24">
                  <c:v>-0.233900976235727</c:v>
                </c:pt>
                <c:pt idx="25">
                  <c:v>-0.209654998445682</c:v>
                </c:pt>
                <c:pt idx="26">
                  <c:v>-0.171134654140203</c:v>
                </c:pt>
                <c:pt idx="27">
                  <c:v>-0.129421153232923</c:v>
                </c:pt>
                <c:pt idx="28">
                  <c:v>-0.0803001674845717</c:v>
                </c:pt>
                <c:pt idx="29">
                  <c:v>-0.0298802512766137</c:v>
                </c:pt>
                <c:pt idx="30">
                  <c:v>0.0211313616516581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-2016289472"/>
        <c:axId val="-2098704800"/>
      </c:lineChart>
      <c:catAx>
        <c:axId val="-201628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704800"/>
        <c:crosses val="autoZero"/>
        <c:auto val="1"/>
        <c:lblAlgn val="ctr"/>
        <c:lblOffset val="100"/>
        <c:noMultiLvlLbl val="0"/>
      </c:catAx>
      <c:valAx>
        <c:axId val="-20987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2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'!$Q$223:$Q$253</c:f>
              <c:numCache>
                <c:formatCode>0.00</c:formatCode>
                <c:ptCount val="31"/>
                <c:pt idx="0">
                  <c:v>-0.306485025847658</c:v>
                </c:pt>
                <c:pt idx="1">
                  <c:v>-0.345953310955899</c:v>
                </c:pt>
                <c:pt idx="2">
                  <c:v>-0.373303327607611</c:v>
                </c:pt>
                <c:pt idx="3">
                  <c:v>-0.383766816640369</c:v>
                </c:pt>
                <c:pt idx="4">
                  <c:v>-0.37861238230375</c:v>
                </c:pt>
                <c:pt idx="5">
                  <c:v>-0.350715682500134</c:v>
                </c:pt>
                <c:pt idx="6">
                  <c:v>-0.313858259599076</c:v>
                </c:pt>
                <c:pt idx="7">
                  <c:v>-0.270673883179231</c:v>
                </c:pt>
                <c:pt idx="8">
                  <c:v>-0.228624890838115</c:v>
                </c:pt>
                <c:pt idx="9">
                  <c:v>-0.185868236641923</c:v>
                </c:pt>
                <c:pt idx="10">
                  <c:v>-0.144778937506907</c:v>
                </c:pt>
                <c:pt idx="11">
                  <c:v>-0.104833696508098</c:v>
                </c:pt>
                <c:pt idx="12">
                  <c:v>-0.0679702587667067</c:v>
                </c:pt>
                <c:pt idx="13">
                  <c:v>-0.032116969035916</c:v>
                </c:pt>
                <c:pt idx="14">
                  <c:v>0.00309419679471699</c:v>
                </c:pt>
                <c:pt idx="15">
                  <c:v>0.0370672387611468</c:v>
                </c:pt>
                <c:pt idx="16">
                  <c:v>0.068143852941275</c:v>
                </c:pt>
                <c:pt idx="17">
                  <c:v>0.0949663535500582</c:v>
                </c:pt>
                <c:pt idx="18">
                  <c:v>0.117271668788803</c:v>
                </c:pt>
                <c:pt idx="19">
                  <c:v>0.135272057587071</c:v>
                </c:pt>
                <c:pt idx="20">
                  <c:v>0.148370693741403</c:v>
                </c:pt>
                <c:pt idx="21">
                  <c:v>0.155453256834856</c:v>
                </c:pt>
                <c:pt idx="22">
                  <c:v>0.153968366333295</c:v>
                </c:pt>
                <c:pt idx="23">
                  <c:v>0.142652164903243</c:v>
                </c:pt>
                <c:pt idx="24">
                  <c:v>0.122358575365884</c:v>
                </c:pt>
                <c:pt idx="25">
                  <c:v>0.0911827616931217</c:v>
                </c:pt>
                <c:pt idx="26">
                  <c:v>0.0557030271255607</c:v>
                </c:pt>
                <c:pt idx="27">
                  <c:v>0.0110943653230482</c:v>
                </c:pt>
                <c:pt idx="28">
                  <c:v>-0.0369939798680528</c:v>
                </c:pt>
                <c:pt idx="29">
                  <c:v>-0.0890861380846636</c:v>
                </c:pt>
                <c:pt idx="30">
                  <c:v>-0.142312427598346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'!$X$223:$X$253</c:f>
              <c:numCache>
                <c:formatCode>0.00000</c:formatCode>
                <c:ptCount val="31"/>
                <c:pt idx="0">
                  <c:v>-0.309815249220929</c:v>
                </c:pt>
                <c:pt idx="1">
                  <c:v>-0.346307040125682</c:v>
                </c:pt>
                <c:pt idx="2">
                  <c:v>-0.371221940507162</c:v>
                </c:pt>
                <c:pt idx="3">
                  <c:v>-0.383015425192189</c:v>
                </c:pt>
                <c:pt idx="4">
                  <c:v>-0.372763726074068</c:v>
                </c:pt>
                <c:pt idx="5">
                  <c:v>-0.350250091364739</c:v>
                </c:pt>
                <c:pt idx="6">
                  <c:v>-0.313755034198336</c:v>
                </c:pt>
                <c:pt idx="7">
                  <c:v>-0.266154361985173</c:v>
                </c:pt>
                <c:pt idx="8">
                  <c:v>-0.230001710762853</c:v>
                </c:pt>
                <c:pt idx="9">
                  <c:v>-0.189207218140471</c:v>
                </c:pt>
                <c:pt idx="10">
                  <c:v>-0.139596122184993</c:v>
                </c:pt>
                <c:pt idx="11">
                  <c:v>-0.106611801812624</c:v>
                </c:pt>
                <c:pt idx="12">
                  <c:v>-0.0685132977193603</c:v>
                </c:pt>
                <c:pt idx="13">
                  <c:v>-0.0279814023982324</c:v>
                </c:pt>
                <c:pt idx="14">
                  <c:v>0.00465380573709885</c:v>
                </c:pt>
                <c:pt idx="15">
                  <c:v>0.0379674651560546</c:v>
                </c:pt>
                <c:pt idx="16">
                  <c:v>0.0698499071814833</c:v>
                </c:pt>
                <c:pt idx="17">
                  <c:v>0.0957350685097794</c:v>
                </c:pt>
                <c:pt idx="18">
                  <c:v>0.119270429281206</c:v>
                </c:pt>
                <c:pt idx="19">
                  <c:v>0.146214203710541</c:v>
                </c:pt>
                <c:pt idx="20">
                  <c:v>0.149539127815082</c:v>
                </c:pt>
                <c:pt idx="21">
                  <c:v>0.155165348384308</c:v>
                </c:pt>
                <c:pt idx="22">
                  <c:v>0.150854622237235</c:v>
                </c:pt>
                <c:pt idx="23">
                  <c:v>0.138209930777298</c:v>
                </c:pt>
                <c:pt idx="24">
                  <c:v>0.120092522431638</c:v>
                </c:pt>
                <c:pt idx="25">
                  <c:v>0.0910492656676652</c:v>
                </c:pt>
                <c:pt idx="26">
                  <c:v>0.0579187642360522</c:v>
                </c:pt>
                <c:pt idx="27">
                  <c:v>0.0105497953229876</c:v>
                </c:pt>
                <c:pt idx="28">
                  <c:v>-0.040148770671929</c:v>
                </c:pt>
                <c:pt idx="29">
                  <c:v>-0.0928679526757303</c:v>
                </c:pt>
                <c:pt idx="30">
                  <c:v>-0.160976021199688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815360"/>
        <c:axId val="1554818720"/>
      </c:lineChart>
      <c:catAx>
        <c:axId val="155481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18720"/>
        <c:crosses val="autoZero"/>
        <c:auto val="1"/>
        <c:lblAlgn val="ctr"/>
        <c:lblOffset val="100"/>
        <c:noMultiLvlLbl val="0"/>
      </c:catAx>
      <c:valAx>
        <c:axId val="15548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81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'!$Q$58:$Q$99</c:f>
              <c:numCache>
                <c:formatCode>0.00</c:formatCode>
                <c:ptCount val="42"/>
                <c:pt idx="0">
                  <c:v>0.454205938988414</c:v>
                </c:pt>
                <c:pt idx="1">
                  <c:v>0.421976662071175</c:v>
                </c:pt>
                <c:pt idx="2">
                  <c:v>0.391602324783276</c:v>
                </c:pt>
                <c:pt idx="3">
                  <c:v>0.364841748074439</c:v>
                </c:pt>
                <c:pt idx="4">
                  <c:v>0.348276396798425</c:v>
                </c:pt>
                <c:pt idx="5">
                  <c:v>0.327763383064984</c:v>
                </c:pt>
                <c:pt idx="6">
                  <c:v>0.322179408599279</c:v>
                </c:pt>
                <c:pt idx="7">
                  <c:v>0.317891419985308</c:v>
                </c:pt>
                <c:pt idx="8">
                  <c:v>0.319253404558545</c:v>
                </c:pt>
                <c:pt idx="9">
                  <c:v>0.328417985238355</c:v>
                </c:pt>
                <c:pt idx="10">
                  <c:v>0.340808778641814</c:v>
                </c:pt>
                <c:pt idx="11">
                  <c:v>0.359403219337894</c:v>
                </c:pt>
                <c:pt idx="12">
                  <c:v>0.369330546187074</c:v>
                </c:pt>
                <c:pt idx="13">
                  <c:v>0.378943024794235</c:v>
                </c:pt>
                <c:pt idx="14">
                  <c:v>0.393175414008554</c:v>
                </c:pt>
                <c:pt idx="15">
                  <c:v>0.404232605158543</c:v>
                </c:pt>
                <c:pt idx="16">
                  <c:v>0.419541553861281</c:v>
                </c:pt>
                <c:pt idx="17">
                  <c:v>0.425873346060879</c:v>
                </c:pt>
                <c:pt idx="18">
                  <c:v>0.427532600585924</c:v>
                </c:pt>
                <c:pt idx="19">
                  <c:v>0.435719429531833</c:v>
                </c:pt>
                <c:pt idx="20">
                  <c:v>0.43852453611637</c:v>
                </c:pt>
                <c:pt idx="21">
                  <c:v>0.448639297833121</c:v>
                </c:pt>
                <c:pt idx="22">
                  <c:v>0.445377725660383</c:v>
                </c:pt>
                <c:pt idx="23">
                  <c:v>0.456946496435138</c:v>
                </c:pt>
                <c:pt idx="24">
                  <c:v>0.462852004293367</c:v>
                </c:pt>
                <c:pt idx="25">
                  <c:v>0.471110667610115</c:v>
                </c:pt>
                <c:pt idx="26">
                  <c:v>0.472419524846761</c:v>
                </c:pt>
                <c:pt idx="27">
                  <c:v>0.472986732718401</c:v>
                </c:pt>
                <c:pt idx="28">
                  <c:v>0.471785039931699</c:v>
                </c:pt>
                <c:pt idx="29">
                  <c:v>0.470466447537378</c:v>
                </c:pt>
                <c:pt idx="30">
                  <c:v>0.469703750009993</c:v>
                </c:pt>
                <c:pt idx="31">
                  <c:v>0.46693793004347</c:v>
                </c:pt>
                <c:pt idx="32">
                  <c:v>0.467851109473477</c:v>
                </c:pt>
                <c:pt idx="33">
                  <c:v>0.474495534776867</c:v>
                </c:pt>
                <c:pt idx="34">
                  <c:v>0.481131053129167</c:v>
                </c:pt>
                <c:pt idx="35">
                  <c:v>0.495489923071316</c:v>
                </c:pt>
                <c:pt idx="36">
                  <c:v>0.515581144431026</c:v>
                </c:pt>
                <c:pt idx="37">
                  <c:v>0.542318020804834</c:v>
                </c:pt>
                <c:pt idx="38">
                  <c:v>0.577974641552052</c:v>
                </c:pt>
                <c:pt idx="39">
                  <c:v>0.608275385931034</c:v>
                </c:pt>
                <c:pt idx="40">
                  <c:v>0.649681694389096</c:v>
                </c:pt>
                <c:pt idx="41">
                  <c:v>0.659502573933303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'!$X$58:$X$99</c:f>
              <c:numCache>
                <c:formatCode>0.00000</c:formatCode>
                <c:ptCount val="42"/>
                <c:pt idx="0">
                  <c:v>0.451809246850067</c:v>
                </c:pt>
                <c:pt idx="1">
                  <c:v>0.419265580595248</c:v>
                </c:pt>
                <c:pt idx="2">
                  <c:v>0.390032400859631</c:v>
                </c:pt>
                <c:pt idx="3">
                  <c:v>0.363911272841443</c:v>
                </c:pt>
                <c:pt idx="4">
                  <c:v>0.344197914470972</c:v>
                </c:pt>
                <c:pt idx="5">
                  <c:v>0.329985457636197</c:v>
                </c:pt>
                <c:pt idx="6">
                  <c:v>0.31999681736823</c:v>
                </c:pt>
                <c:pt idx="7">
                  <c:v>0.318142047193251</c:v>
                </c:pt>
                <c:pt idx="8">
                  <c:v>0.320812357275993</c:v>
                </c:pt>
                <c:pt idx="9">
                  <c:v>0.329997931345773</c:v>
                </c:pt>
                <c:pt idx="10">
                  <c:v>0.342090121373066</c:v>
                </c:pt>
                <c:pt idx="11">
                  <c:v>0.358681904812058</c:v>
                </c:pt>
                <c:pt idx="12">
                  <c:v>0.370278867582495</c:v>
                </c:pt>
                <c:pt idx="13">
                  <c:v>0.379885899169435</c:v>
                </c:pt>
                <c:pt idx="14">
                  <c:v>0.389744972731413</c:v>
                </c:pt>
                <c:pt idx="15">
                  <c:v>0.40259152114274</c:v>
                </c:pt>
                <c:pt idx="16">
                  <c:v>0.417473647199848</c:v>
                </c:pt>
                <c:pt idx="17">
                  <c:v>0.424113245492345</c:v>
                </c:pt>
                <c:pt idx="18">
                  <c:v>0.433149276700411</c:v>
                </c:pt>
                <c:pt idx="19">
                  <c:v>0.439644891022452</c:v>
                </c:pt>
                <c:pt idx="20">
                  <c:v>0.441183954691973</c:v>
                </c:pt>
                <c:pt idx="21">
                  <c:v>0.448805854716413</c:v>
                </c:pt>
                <c:pt idx="22">
                  <c:v>0.450449392055138</c:v>
                </c:pt>
                <c:pt idx="23">
                  <c:v>0.460736495914598</c:v>
                </c:pt>
                <c:pt idx="24">
                  <c:v>0.460562946494793</c:v>
                </c:pt>
                <c:pt idx="25">
                  <c:v>0.469241858262615</c:v>
                </c:pt>
                <c:pt idx="26">
                  <c:v>0.469813439183444</c:v>
                </c:pt>
                <c:pt idx="27">
                  <c:v>0.46962306774106</c:v>
                </c:pt>
                <c:pt idx="28">
                  <c:v>0.469551777026444</c:v>
                </c:pt>
                <c:pt idx="29">
                  <c:v>0.469982010010796</c:v>
                </c:pt>
                <c:pt idx="30">
                  <c:v>0.471595842523229</c:v>
                </c:pt>
                <c:pt idx="31">
                  <c:v>0.467408753823279</c:v>
                </c:pt>
                <c:pt idx="32">
                  <c:v>0.465600367300822</c:v>
                </c:pt>
                <c:pt idx="33">
                  <c:v>0.463154996758063</c:v>
                </c:pt>
                <c:pt idx="34">
                  <c:v>0.457716700420421</c:v>
                </c:pt>
                <c:pt idx="35">
                  <c:v>0.451432733165529</c:v>
                </c:pt>
                <c:pt idx="36">
                  <c:v>0.449326312220245</c:v>
                </c:pt>
                <c:pt idx="37">
                  <c:v>0.442095065226139</c:v>
                </c:pt>
                <c:pt idx="38">
                  <c:v>0.438037977268922</c:v>
                </c:pt>
                <c:pt idx="39">
                  <c:v>0.429883393698953</c:v>
                </c:pt>
                <c:pt idx="40">
                  <c:v>0.422975580492263</c:v>
                </c:pt>
                <c:pt idx="41">
                  <c:v>0.409241841963144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3652960"/>
        <c:axId val="1533604128"/>
      </c:lineChart>
      <c:catAx>
        <c:axId val="153365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604128"/>
        <c:crosses val="autoZero"/>
        <c:auto val="1"/>
        <c:lblAlgn val="ctr"/>
        <c:lblOffset val="100"/>
        <c:noMultiLvlLbl val="0"/>
      </c:catAx>
      <c:valAx>
        <c:axId val="15336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65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'!$Q$3:$Q$44</c:f>
              <c:numCache>
                <c:formatCode>0.00</c:formatCode>
                <c:ptCount val="42"/>
                <c:pt idx="0">
                  <c:v>-0.00968745574668994</c:v>
                </c:pt>
                <c:pt idx="1">
                  <c:v>-0.0194474834147414</c:v>
                </c:pt>
                <c:pt idx="2">
                  <c:v>-0.0266544603167602</c:v>
                </c:pt>
                <c:pt idx="3">
                  <c:v>-0.0277030706977183</c:v>
                </c:pt>
                <c:pt idx="4">
                  <c:v>-0.0274019473500547</c:v>
                </c:pt>
                <c:pt idx="5">
                  <c:v>-0.0229232085720791</c:v>
                </c:pt>
                <c:pt idx="6">
                  <c:v>-0.0140905337526713</c:v>
                </c:pt>
                <c:pt idx="7">
                  <c:v>-0.00233516934820952</c:v>
                </c:pt>
                <c:pt idx="8">
                  <c:v>0.0154422583253573</c:v>
                </c:pt>
                <c:pt idx="9">
                  <c:v>0.036564688085118</c:v>
                </c:pt>
                <c:pt idx="10">
                  <c:v>0.0575896394624281</c:v>
                </c:pt>
                <c:pt idx="11">
                  <c:v>0.079957790113211</c:v>
                </c:pt>
                <c:pt idx="12">
                  <c:v>0.0987893631391828</c:v>
                </c:pt>
                <c:pt idx="13">
                  <c:v>0.117134266292151</c:v>
                </c:pt>
                <c:pt idx="14">
                  <c:v>0.131065862722551</c:v>
                </c:pt>
                <c:pt idx="15">
                  <c:v>0.143404310330985</c:v>
                </c:pt>
                <c:pt idx="16">
                  <c:v>0.153649472115067</c:v>
                </c:pt>
                <c:pt idx="17">
                  <c:v>0.162207679784878</c:v>
                </c:pt>
                <c:pt idx="18">
                  <c:v>0.167378765598442</c:v>
                </c:pt>
                <c:pt idx="19">
                  <c:v>0.168168471924089</c:v>
                </c:pt>
                <c:pt idx="20">
                  <c:v>0.175949197049756</c:v>
                </c:pt>
                <c:pt idx="21">
                  <c:v>0.178479398957945</c:v>
                </c:pt>
                <c:pt idx="22">
                  <c:v>0.178049465536375</c:v>
                </c:pt>
                <c:pt idx="23">
                  <c:v>0.17223471165836</c:v>
                </c:pt>
                <c:pt idx="24">
                  <c:v>0.170567090108996</c:v>
                </c:pt>
                <c:pt idx="25">
                  <c:v>0.168186938537466</c:v>
                </c:pt>
                <c:pt idx="26">
                  <c:v>0.161459315778984</c:v>
                </c:pt>
                <c:pt idx="27">
                  <c:v>0.163436189354991</c:v>
                </c:pt>
                <c:pt idx="28">
                  <c:v>0.162247261451655</c:v>
                </c:pt>
                <c:pt idx="29">
                  <c:v>0.166330602130879</c:v>
                </c:pt>
                <c:pt idx="30">
                  <c:v>0.179645970481831</c:v>
                </c:pt>
                <c:pt idx="31">
                  <c:v>0.193180317848971</c:v>
                </c:pt>
                <c:pt idx="32">
                  <c:v>0.216636019693671</c:v>
                </c:pt>
                <c:pt idx="33">
                  <c:v>0.244020869204605</c:v>
                </c:pt>
                <c:pt idx="34">
                  <c:v>0.279311253161289</c:v>
                </c:pt>
                <c:pt idx="35">
                  <c:v>0.313217856476032</c:v>
                </c:pt>
                <c:pt idx="36">
                  <c:v>0.345488504339676</c:v>
                </c:pt>
                <c:pt idx="37">
                  <c:v>0.378937216968324</c:v>
                </c:pt>
                <c:pt idx="38">
                  <c:v>0.410229412611392</c:v>
                </c:pt>
                <c:pt idx="39">
                  <c:v>0.448047511754828</c:v>
                </c:pt>
                <c:pt idx="40">
                  <c:v>0.47623176239848</c:v>
                </c:pt>
                <c:pt idx="41">
                  <c:v>0.50219300308335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'!$X$3:$X$44</c:f>
              <c:numCache>
                <c:formatCode>0.00000</c:formatCode>
                <c:ptCount val="42"/>
                <c:pt idx="0">
                  <c:v>-0.00840160930032848</c:v>
                </c:pt>
                <c:pt idx="1">
                  <c:v>-0.0209261613954951</c:v>
                </c:pt>
                <c:pt idx="2">
                  <c:v>-0.0304154620840532</c:v>
                </c:pt>
                <c:pt idx="3">
                  <c:v>-0.0278085342490233</c:v>
                </c:pt>
                <c:pt idx="4">
                  <c:v>-0.0301920820710135</c:v>
                </c:pt>
                <c:pt idx="5">
                  <c:v>-0.0202103217886005</c:v>
                </c:pt>
                <c:pt idx="6">
                  <c:v>-0.0100024424566822</c:v>
                </c:pt>
                <c:pt idx="7">
                  <c:v>0.00859444947461536</c:v>
                </c:pt>
                <c:pt idx="8">
                  <c:v>0.0200961735310847</c:v>
                </c:pt>
                <c:pt idx="9">
                  <c:v>0.0400547082982538</c:v>
                </c:pt>
                <c:pt idx="10">
                  <c:v>0.0598156225283269</c:v>
                </c:pt>
                <c:pt idx="11">
                  <c:v>0.0803352422305615</c:v>
                </c:pt>
                <c:pt idx="12">
                  <c:v>0.0993760023510505</c:v>
                </c:pt>
                <c:pt idx="13">
                  <c:v>0.117552792068592</c:v>
                </c:pt>
                <c:pt idx="14">
                  <c:v>0.129552274417421</c:v>
                </c:pt>
                <c:pt idx="15">
                  <c:v>0.139735398444668</c:v>
                </c:pt>
                <c:pt idx="16">
                  <c:v>0.150036743941705</c:v>
                </c:pt>
                <c:pt idx="17">
                  <c:v>0.159970807303762</c:v>
                </c:pt>
                <c:pt idx="18">
                  <c:v>0.170648497179756</c:v>
                </c:pt>
                <c:pt idx="19">
                  <c:v>0.172359626722416</c:v>
                </c:pt>
                <c:pt idx="20">
                  <c:v>0.178830003517744</c:v>
                </c:pt>
                <c:pt idx="21">
                  <c:v>0.180034084279712</c:v>
                </c:pt>
                <c:pt idx="22">
                  <c:v>0.179622963231509</c:v>
                </c:pt>
                <c:pt idx="23">
                  <c:v>0.171315533755516</c:v>
                </c:pt>
                <c:pt idx="24">
                  <c:v>0.170283735208133</c:v>
                </c:pt>
                <c:pt idx="25">
                  <c:v>0.167004320716643</c:v>
                </c:pt>
                <c:pt idx="26">
                  <c:v>0.16063598731317</c:v>
                </c:pt>
                <c:pt idx="27">
                  <c:v>0.16039379025817</c:v>
                </c:pt>
                <c:pt idx="28">
                  <c:v>0.161011675176845</c:v>
                </c:pt>
                <c:pt idx="29">
                  <c:v>0.169385870868919</c:v>
                </c:pt>
                <c:pt idx="30">
                  <c:v>0.180107736860476</c:v>
                </c:pt>
                <c:pt idx="31">
                  <c:v>0.196175976985534</c:v>
                </c:pt>
                <c:pt idx="32">
                  <c:v>0.226144124182468</c:v>
                </c:pt>
                <c:pt idx="33">
                  <c:v>0.263610214906398</c:v>
                </c:pt>
                <c:pt idx="34">
                  <c:v>0.315633530291168</c:v>
                </c:pt>
                <c:pt idx="35">
                  <c:v>0.384381971321457</c:v>
                </c:pt>
                <c:pt idx="36">
                  <c:v>0.463914694427255</c:v>
                </c:pt>
                <c:pt idx="37">
                  <c:v>0.549096749071499</c:v>
                </c:pt>
                <c:pt idx="38">
                  <c:v>0.627036906696313</c:v>
                </c:pt>
                <c:pt idx="39">
                  <c:v>0.667554122678501</c:v>
                </c:pt>
                <c:pt idx="40">
                  <c:v>0.623789190778979</c:v>
                </c:pt>
                <c:pt idx="41">
                  <c:v>0.481644787402041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56071664"/>
        <c:axId val="1956075120"/>
      </c:lineChart>
      <c:catAx>
        <c:axId val="19560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75120"/>
        <c:crosses val="autoZero"/>
        <c:auto val="1"/>
        <c:lblAlgn val="ctr"/>
        <c:lblOffset val="100"/>
        <c:noMultiLvlLbl val="0"/>
      </c:catAx>
      <c:valAx>
        <c:axId val="19560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7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'!$Q$113:$Q$154</c:f>
              <c:numCache>
                <c:formatCode>0.00</c:formatCode>
                <c:ptCount val="42"/>
                <c:pt idx="0">
                  <c:v>0.683806896411744</c:v>
                </c:pt>
                <c:pt idx="1">
                  <c:v>0.656739195611783</c:v>
                </c:pt>
                <c:pt idx="2">
                  <c:v>0.626327972642079</c:v>
                </c:pt>
                <c:pt idx="3">
                  <c:v>0.590100658161095</c:v>
                </c:pt>
                <c:pt idx="4">
                  <c:v>0.546526853456857</c:v>
                </c:pt>
                <c:pt idx="5">
                  <c:v>0.503287832213242</c:v>
                </c:pt>
                <c:pt idx="6">
                  <c:v>0.427612654379955</c:v>
                </c:pt>
                <c:pt idx="7">
                  <c:v>0.381143816053426</c:v>
                </c:pt>
                <c:pt idx="8">
                  <c:v>0.344479711532562</c:v>
                </c:pt>
                <c:pt idx="9">
                  <c:v>0.317728947768714</c:v>
                </c:pt>
                <c:pt idx="10">
                  <c:v>0.285517664164724</c:v>
                </c:pt>
                <c:pt idx="11">
                  <c:v>0.256004976431564</c:v>
                </c:pt>
                <c:pt idx="12">
                  <c:v>0.233130007860485</c:v>
                </c:pt>
                <c:pt idx="13">
                  <c:v>0.21405401863469</c:v>
                </c:pt>
                <c:pt idx="14">
                  <c:v>0.199449153797275</c:v>
                </c:pt>
                <c:pt idx="15">
                  <c:v>0.190122238153296</c:v>
                </c:pt>
                <c:pt idx="16">
                  <c:v>0.182554193499969</c:v>
                </c:pt>
                <c:pt idx="17">
                  <c:v>0.177382591312321</c:v>
                </c:pt>
                <c:pt idx="18">
                  <c:v>0.171763162404425</c:v>
                </c:pt>
                <c:pt idx="19">
                  <c:v>0.167973194767853</c:v>
                </c:pt>
                <c:pt idx="20">
                  <c:v>0.162427246123854</c:v>
                </c:pt>
                <c:pt idx="21">
                  <c:v>0.15556923475339</c:v>
                </c:pt>
                <c:pt idx="22">
                  <c:v>0.14776300585805</c:v>
                </c:pt>
                <c:pt idx="23">
                  <c:v>0.137752540623814</c:v>
                </c:pt>
                <c:pt idx="24">
                  <c:v>0.12881396993946</c:v>
                </c:pt>
                <c:pt idx="25">
                  <c:v>0.116451641109042</c:v>
                </c:pt>
                <c:pt idx="26">
                  <c:v>0.102482860757802</c:v>
                </c:pt>
                <c:pt idx="27">
                  <c:v>0.0839586405628239</c:v>
                </c:pt>
                <c:pt idx="28">
                  <c:v>0.0616262068022987</c:v>
                </c:pt>
                <c:pt idx="29">
                  <c:v>0.0376720646264723</c:v>
                </c:pt>
                <c:pt idx="30">
                  <c:v>0.0119090280667628</c:v>
                </c:pt>
                <c:pt idx="31">
                  <c:v>-0.0195114590211388</c:v>
                </c:pt>
                <c:pt idx="32">
                  <c:v>-0.056355359134681</c:v>
                </c:pt>
                <c:pt idx="33">
                  <c:v>-0.0993968051116534</c:v>
                </c:pt>
                <c:pt idx="34">
                  <c:v>-0.150577388840277</c:v>
                </c:pt>
                <c:pt idx="35">
                  <c:v>-0.202383498123973</c:v>
                </c:pt>
                <c:pt idx="36">
                  <c:v>-0.261085223525271</c:v>
                </c:pt>
                <c:pt idx="37">
                  <c:v>-0.324207969231969</c:v>
                </c:pt>
                <c:pt idx="38">
                  <c:v>-0.39111188298949</c:v>
                </c:pt>
                <c:pt idx="39">
                  <c:v>-0.452461936457181</c:v>
                </c:pt>
                <c:pt idx="40">
                  <c:v>-0.511620089161199</c:v>
                </c:pt>
                <c:pt idx="41">
                  <c:v>-0.548980622921288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'!$X$113:$X$154</c:f>
              <c:numCache>
                <c:formatCode>0.00000</c:formatCode>
                <c:ptCount val="42"/>
                <c:pt idx="0">
                  <c:v>0.680056565669935</c:v>
                </c:pt>
                <c:pt idx="1">
                  <c:v>0.660547714512127</c:v>
                </c:pt>
                <c:pt idx="2">
                  <c:v>0.630058291225647</c:v>
                </c:pt>
                <c:pt idx="3">
                  <c:v>0.589783106636324</c:v>
                </c:pt>
                <c:pt idx="4">
                  <c:v>0.542067873316331</c:v>
                </c:pt>
                <c:pt idx="5">
                  <c:v>0.490783849876615</c:v>
                </c:pt>
                <c:pt idx="6">
                  <c:v>0.440437178743667</c:v>
                </c:pt>
                <c:pt idx="7">
                  <c:v>0.394601854450627</c:v>
                </c:pt>
                <c:pt idx="8">
                  <c:v>0.354708379092969</c:v>
                </c:pt>
                <c:pt idx="9">
                  <c:v>0.319989735566945</c:v>
                </c:pt>
                <c:pt idx="10">
                  <c:v>0.289224675127224</c:v>
                </c:pt>
                <c:pt idx="11">
                  <c:v>0.258780986946646</c:v>
                </c:pt>
                <c:pt idx="12">
                  <c:v>0.231024570693045</c:v>
                </c:pt>
                <c:pt idx="13">
                  <c:v>0.21019404964824</c:v>
                </c:pt>
                <c:pt idx="14">
                  <c:v>0.1971371990253</c:v>
                </c:pt>
                <c:pt idx="15">
                  <c:v>0.18740945389277</c:v>
                </c:pt>
                <c:pt idx="16">
                  <c:v>0.180466744710254</c:v>
                </c:pt>
                <c:pt idx="17">
                  <c:v>0.179621458259078</c:v>
                </c:pt>
                <c:pt idx="18">
                  <c:v>0.173277943765934</c:v>
                </c:pt>
                <c:pt idx="19">
                  <c:v>0.166517814300808</c:v>
                </c:pt>
                <c:pt idx="20">
                  <c:v>0.161179408652498</c:v>
                </c:pt>
                <c:pt idx="21">
                  <c:v>0.157727582542615</c:v>
                </c:pt>
                <c:pt idx="22">
                  <c:v>0.148272226318435</c:v>
                </c:pt>
                <c:pt idx="23">
                  <c:v>0.139972801543746</c:v>
                </c:pt>
                <c:pt idx="24">
                  <c:v>0.131230483477187</c:v>
                </c:pt>
                <c:pt idx="25">
                  <c:v>0.119573905657676</c:v>
                </c:pt>
                <c:pt idx="26">
                  <c:v>0.100354107364544</c:v>
                </c:pt>
                <c:pt idx="27">
                  <c:v>0.0804052701299101</c:v>
                </c:pt>
                <c:pt idx="28">
                  <c:v>0.0599429050014228</c:v>
                </c:pt>
                <c:pt idx="29">
                  <c:v>0.0397696842234723</c:v>
                </c:pt>
                <c:pt idx="30">
                  <c:v>0.018335839042111</c:v>
                </c:pt>
                <c:pt idx="31">
                  <c:v>-0.00470608629068662</c:v>
                </c:pt>
                <c:pt idx="32">
                  <c:v>-0.0314942256868794</c:v>
                </c:pt>
                <c:pt idx="33">
                  <c:v>-0.0528168328007482</c:v>
                </c:pt>
                <c:pt idx="34">
                  <c:v>-0.0648285406469196</c:v>
                </c:pt>
                <c:pt idx="35">
                  <c:v>-0.0648064607765181</c:v>
                </c:pt>
                <c:pt idx="36">
                  <c:v>-0.0573877519759924</c:v>
                </c:pt>
                <c:pt idx="37">
                  <c:v>-0.0452050644028825</c:v>
                </c:pt>
                <c:pt idx="38">
                  <c:v>-0.0245337059977986</c:v>
                </c:pt>
                <c:pt idx="39">
                  <c:v>0.0288490915368493</c:v>
                </c:pt>
                <c:pt idx="40">
                  <c:v>0.104102724341967</c:v>
                </c:pt>
                <c:pt idx="41">
                  <c:v>0.224135167957929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27338784"/>
        <c:axId val="1527342240"/>
      </c:lineChart>
      <c:catAx>
        <c:axId val="152733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42240"/>
        <c:crosses val="autoZero"/>
        <c:auto val="1"/>
        <c:lblAlgn val="ctr"/>
        <c:lblOffset val="100"/>
        <c:noMultiLvlLbl val="0"/>
      </c:catAx>
      <c:valAx>
        <c:axId val="15273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3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'!$Q$168:$Q$209</c:f>
              <c:numCache>
                <c:formatCode>0.00</c:formatCode>
                <c:ptCount val="42"/>
                <c:pt idx="0">
                  <c:v>-0.18345222070658</c:v>
                </c:pt>
                <c:pt idx="1">
                  <c:v>-0.131627097091011</c:v>
                </c:pt>
                <c:pt idx="2">
                  <c:v>-0.0792588005597695</c:v>
                </c:pt>
                <c:pt idx="3">
                  <c:v>-0.0311392298396942</c:v>
                </c:pt>
                <c:pt idx="4">
                  <c:v>0.015251089827804</c:v>
                </c:pt>
                <c:pt idx="5">
                  <c:v>0.0579027749766236</c:v>
                </c:pt>
                <c:pt idx="6">
                  <c:v>0.0944319165220704</c:v>
                </c:pt>
                <c:pt idx="7">
                  <c:v>0.126786538343314</c:v>
                </c:pt>
                <c:pt idx="8">
                  <c:v>0.151863360006612</c:v>
                </c:pt>
                <c:pt idx="9">
                  <c:v>0.168594711440717</c:v>
                </c:pt>
                <c:pt idx="10">
                  <c:v>0.172446797340341</c:v>
                </c:pt>
                <c:pt idx="11">
                  <c:v>0.161654972323557</c:v>
                </c:pt>
                <c:pt idx="12">
                  <c:v>0.13607359455474</c:v>
                </c:pt>
                <c:pt idx="13">
                  <c:v>0.104512852342347</c:v>
                </c:pt>
                <c:pt idx="14">
                  <c:v>0.0717675294088716</c:v>
                </c:pt>
                <c:pt idx="15">
                  <c:v>0.0319351745694983</c:v>
                </c:pt>
                <c:pt idx="16">
                  <c:v>-0.0189456603705262</c:v>
                </c:pt>
                <c:pt idx="17">
                  <c:v>-0.07651563636891</c:v>
                </c:pt>
                <c:pt idx="18">
                  <c:v>-0.133369129589651</c:v>
                </c:pt>
                <c:pt idx="19">
                  <c:v>-0.180217270482021</c:v>
                </c:pt>
                <c:pt idx="20">
                  <c:v>-0.222803772001594</c:v>
                </c:pt>
                <c:pt idx="21">
                  <c:v>-0.237062223811842</c:v>
                </c:pt>
                <c:pt idx="22">
                  <c:v>-0.247390443736913</c:v>
                </c:pt>
                <c:pt idx="23">
                  <c:v>-0.245322591088599</c:v>
                </c:pt>
                <c:pt idx="24">
                  <c:v>-0.233332688397268</c:v>
                </c:pt>
                <c:pt idx="25">
                  <c:v>-0.206800487145519</c:v>
                </c:pt>
                <c:pt idx="26">
                  <c:v>-0.171328793178713</c:v>
                </c:pt>
                <c:pt idx="27">
                  <c:v>-0.125206193385911</c:v>
                </c:pt>
                <c:pt idx="28">
                  <c:v>-0.0756290128814162</c:v>
                </c:pt>
                <c:pt idx="29">
                  <c:v>-0.0273326766597702</c:v>
                </c:pt>
                <c:pt idx="30">
                  <c:v>0.0163023510709167</c:v>
                </c:pt>
                <c:pt idx="31">
                  <c:v>0.0538540363711701</c:v>
                </c:pt>
                <c:pt idx="32">
                  <c:v>0.0890123113231918</c:v>
                </c:pt>
                <c:pt idx="33">
                  <c:v>0.12018816737451</c:v>
                </c:pt>
                <c:pt idx="34">
                  <c:v>0.14737102406565</c:v>
                </c:pt>
                <c:pt idx="35">
                  <c:v>0.171817775592212</c:v>
                </c:pt>
                <c:pt idx="36">
                  <c:v>0.192809654495549</c:v>
                </c:pt>
                <c:pt idx="37">
                  <c:v>0.209739005674941</c:v>
                </c:pt>
                <c:pt idx="38">
                  <c:v>0.21977462403781</c:v>
                </c:pt>
                <c:pt idx="39">
                  <c:v>0.231875992343218</c:v>
                </c:pt>
                <c:pt idx="40">
                  <c:v>0.228699555414242</c:v>
                </c:pt>
                <c:pt idx="41">
                  <c:v>0.220638176687032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'!$X$168:$X$209</c:f>
              <c:numCache>
                <c:formatCode>0.00000</c:formatCode>
                <c:ptCount val="42"/>
                <c:pt idx="0">
                  <c:v>-0.180051993803496</c:v>
                </c:pt>
                <c:pt idx="1">
                  <c:v>-0.134085683246908</c:v>
                </c:pt>
                <c:pt idx="2">
                  <c:v>-0.0796810691423245</c:v>
                </c:pt>
                <c:pt idx="3">
                  <c:v>-0.0271475229917749</c:v>
                </c:pt>
                <c:pt idx="4">
                  <c:v>0.0186575359309135</c:v>
                </c:pt>
                <c:pt idx="5">
                  <c:v>0.0589112501440407</c:v>
                </c:pt>
                <c:pt idx="6">
                  <c:v>0.0967124104490709</c:v>
                </c:pt>
                <c:pt idx="7">
                  <c:v>0.130009887753284</c:v>
                </c:pt>
                <c:pt idx="8">
                  <c:v>0.155782307861831</c:v>
                </c:pt>
                <c:pt idx="9">
                  <c:v>0.169478815991472</c:v>
                </c:pt>
                <c:pt idx="10">
                  <c:v>0.169620725798725</c:v>
                </c:pt>
                <c:pt idx="11">
                  <c:v>0.160339838958471</c:v>
                </c:pt>
                <c:pt idx="12">
                  <c:v>0.13974997524902</c:v>
                </c:pt>
                <c:pt idx="13">
                  <c:v>0.10801376085223</c:v>
                </c:pt>
                <c:pt idx="14">
                  <c:v>0.0689570941046661</c:v>
                </c:pt>
                <c:pt idx="15">
                  <c:v>0.0232011302561878</c:v>
                </c:pt>
                <c:pt idx="16">
                  <c:v>-0.0259617863728284</c:v>
                </c:pt>
                <c:pt idx="17">
                  <c:v>-0.0789162057976063</c:v>
                </c:pt>
                <c:pt idx="18">
                  <c:v>-0.130235274460015</c:v>
                </c:pt>
                <c:pt idx="19">
                  <c:v>-0.178319365737275</c:v>
                </c:pt>
                <c:pt idx="20">
                  <c:v>-0.215461070635823</c:v>
                </c:pt>
                <c:pt idx="21">
                  <c:v>-0.238867995527351</c:v>
                </c:pt>
                <c:pt idx="22">
                  <c:v>-0.249443112907506</c:v>
                </c:pt>
                <c:pt idx="23">
                  <c:v>-0.250029808186689</c:v>
                </c:pt>
                <c:pt idx="24">
                  <c:v>-0.233900976235727</c:v>
                </c:pt>
                <c:pt idx="25">
                  <c:v>-0.209654998445682</c:v>
                </c:pt>
                <c:pt idx="26">
                  <c:v>-0.171134654140203</c:v>
                </c:pt>
                <c:pt idx="27">
                  <c:v>-0.129421153232923</c:v>
                </c:pt>
                <c:pt idx="28">
                  <c:v>-0.0803001674845717</c:v>
                </c:pt>
                <c:pt idx="29">
                  <c:v>-0.0298802512766137</c:v>
                </c:pt>
                <c:pt idx="30">
                  <c:v>0.0211313616516581</c:v>
                </c:pt>
                <c:pt idx="31">
                  <c:v>0.0638977771307304</c:v>
                </c:pt>
                <c:pt idx="32">
                  <c:v>0.0923269245940727</c:v>
                </c:pt>
                <c:pt idx="33">
                  <c:v>0.0989697051370102</c:v>
                </c:pt>
                <c:pt idx="34">
                  <c:v>0.0841188492692167</c:v>
                </c:pt>
                <c:pt idx="35">
                  <c:v>0.0479585333950246</c:v>
                </c:pt>
                <c:pt idx="36">
                  <c:v>-0.0119263217274931</c:v>
                </c:pt>
                <c:pt idx="37">
                  <c:v>-0.102024327689251</c:v>
                </c:pt>
                <c:pt idx="38">
                  <c:v>-0.227346993099749</c:v>
                </c:pt>
                <c:pt idx="39">
                  <c:v>-0.395541392987662</c:v>
                </c:pt>
                <c:pt idx="40">
                  <c:v>-0.603359347097626</c:v>
                </c:pt>
                <c:pt idx="41">
                  <c:v>-0.840517021104053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753760"/>
        <c:axId val="1554757216"/>
      </c:lineChart>
      <c:catAx>
        <c:axId val="155475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57216"/>
        <c:crosses val="autoZero"/>
        <c:auto val="1"/>
        <c:lblAlgn val="ctr"/>
        <c:lblOffset val="100"/>
        <c:noMultiLvlLbl val="0"/>
      </c:catAx>
      <c:valAx>
        <c:axId val="15547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7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'!$Q$223:$Q$264</c:f>
              <c:numCache>
                <c:formatCode>0.00</c:formatCode>
                <c:ptCount val="42"/>
                <c:pt idx="0">
                  <c:v>-0.306485025847658</c:v>
                </c:pt>
                <c:pt idx="1">
                  <c:v>-0.345953310955899</c:v>
                </c:pt>
                <c:pt idx="2">
                  <c:v>-0.373303327607611</c:v>
                </c:pt>
                <c:pt idx="3">
                  <c:v>-0.383766816640369</c:v>
                </c:pt>
                <c:pt idx="4">
                  <c:v>-0.37861238230375</c:v>
                </c:pt>
                <c:pt idx="5">
                  <c:v>-0.350715682500134</c:v>
                </c:pt>
                <c:pt idx="6">
                  <c:v>-0.313858259599076</c:v>
                </c:pt>
                <c:pt idx="7">
                  <c:v>-0.270673883179231</c:v>
                </c:pt>
                <c:pt idx="8">
                  <c:v>-0.228624890838115</c:v>
                </c:pt>
                <c:pt idx="9">
                  <c:v>-0.185868236641923</c:v>
                </c:pt>
                <c:pt idx="10">
                  <c:v>-0.144778937506907</c:v>
                </c:pt>
                <c:pt idx="11">
                  <c:v>-0.104833696508098</c:v>
                </c:pt>
                <c:pt idx="12">
                  <c:v>-0.0679702587667067</c:v>
                </c:pt>
                <c:pt idx="13">
                  <c:v>-0.032116969035916</c:v>
                </c:pt>
                <c:pt idx="14">
                  <c:v>0.00309419679471699</c:v>
                </c:pt>
                <c:pt idx="15">
                  <c:v>0.0370672387611468</c:v>
                </c:pt>
                <c:pt idx="16">
                  <c:v>0.068143852941275</c:v>
                </c:pt>
                <c:pt idx="17">
                  <c:v>0.0949663535500582</c:v>
                </c:pt>
                <c:pt idx="18">
                  <c:v>0.117271668788803</c:v>
                </c:pt>
                <c:pt idx="19">
                  <c:v>0.135272057587071</c:v>
                </c:pt>
                <c:pt idx="20">
                  <c:v>0.148370693741403</c:v>
                </c:pt>
                <c:pt idx="21">
                  <c:v>0.155453256834856</c:v>
                </c:pt>
                <c:pt idx="22">
                  <c:v>0.153968366333295</c:v>
                </c:pt>
                <c:pt idx="23">
                  <c:v>0.142652164903243</c:v>
                </c:pt>
                <c:pt idx="24">
                  <c:v>0.122358575365884</c:v>
                </c:pt>
                <c:pt idx="25">
                  <c:v>0.0911827616931217</c:v>
                </c:pt>
                <c:pt idx="26">
                  <c:v>0.0557030271255607</c:v>
                </c:pt>
                <c:pt idx="27">
                  <c:v>0.0110943653230482</c:v>
                </c:pt>
                <c:pt idx="28">
                  <c:v>-0.0369939798680528</c:v>
                </c:pt>
                <c:pt idx="29">
                  <c:v>-0.0890861380846636</c:v>
                </c:pt>
                <c:pt idx="30">
                  <c:v>-0.142312427598346</c:v>
                </c:pt>
                <c:pt idx="31">
                  <c:v>-0.1935574997487</c:v>
                </c:pt>
                <c:pt idx="32">
                  <c:v>-0.245168524378494</c:v>
                </c:pt>
                <c:pt idx="33">
                  <c:v>-0.296774473396904</c:v>
                </c:pt>
                <c:pt idx="34">
                  <c:v>-0.347908528725293</c:v>
                </c:pt>
                <c:pt idx="35">
                  <c:v>-0.400313783107698</c:v>
                </c:pt>
                <c:pt idx="36">
                  <c:v>-0.443719059294073</c:v>
                </c:pt>
                <c:pt idx="37">
                  <c:v>-0.469801389655469</c:v>
                </c:pt>
                <c:pt idx="38">
                  <c:v>-0.483883587909661</c:v>
                </c:pt>
                <c:pt idx="39">
                  <c:v>-0.482031971570198</c:v>
                </c:pt>
                <c:pt idx="40">
                  <c:v>-0.454999373174524</c:v>
                </c:pt>
                <c:pt idx="41">
                  <c:v>-0.41393875620851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'!$X$223:$X$264</c:f>
              <c:numCache>
                <c:formatCode>0.00000</c:formatCode>
                <c:ptCount val="42"/>
                <c:pt idx="0">
                  <c:v>-0.309815249220929</c:v>
                </c:pt>
                <c:pt idx="1">
                  <c:v>-0.346307040125682</c:v>
                </c:pt>
                <c:pt idx="2">
                  <c:v>-0.371221940507162</c:v>
                </c:pt>
                <c:pt idx="3">
                  <c:v>-0.383015425192189</c:v>
                </c:pt>
                <c:pt idx="4">
                  <c:v>-0.372763726074068</c:v>
                </c:pt>
                <c:pt idx="5">
                  <c:v>-0.350250091364739</c:v>
                </c:pt>
                <c:pt idx="6">
                  <c:v>-0.313755034198336</c:v>
                </c:pt>
                <c:pt idx="7">
                  <c:v>-0.266154361985173</c:v>
                </c:pt>
                <c:pt idx="8">
                  <c:v>-0.230001710762853</c:v>
                </c:pt>
                <c:pt idx="9">
                  <c:v>-0.189207218140471</c:v>
                </c:pt>
                <c:pt idx="10">
                  <c:v>-0.139596122184993</c:v>
                </c:pt>
                <c:pt idx="11">
                  <c:v>-0.106611801812624</c:v>
                </c:pt>
                <c:pt idx="12">
                  <c:v>-0.0685132977193603</c:v>
                </c:pt>
                <c:pt idx="13">
                  <c:v>-0.0279814023982324</c:v>
                </c:pt>
                <c:pt idx="14">
                  <c:v>0.00465380573709885</c:v>
                </c:pt>
                <c:pt idx="15">
                  <c:v>0.0379674651560546</c:v>
                </c:pt>
                <c:pt idx="16">
                  <c:v>0.0698499071814833</c:v>
                </c:pt>
                <c:pt idx="17">
                  <c:v>0.0957350685097794</c:v>
                </c:pt>
                <c:pt idx="18">
                  <c:v>0.119270429281206</c:v>
                </c:pt>
                <c:pt idx="19">
                  <c:v>0.146214203710541</c:v>
                </c:pt>
                <c:pt idx="20">
                  <c:v>0.149539127815082</c:v>
                </c:pt>
                <c:pt idx="21">
                  <c:v>0.155165348384308</c:v>
                </c:pt>
                <c:pt idx="22">
                  <c:v>0.150854622237235</c:v>
                </c:pt>
                <c:pt idx="23">
                  <c:v>0.138209930777298</c:v>
                </c:pt>
                <c:pt idx="24">
                  <c:v>0.120092522431638</c:v>
                </c:pt>
                <c:pt idx="25">
                  <c:v>0.0910492656676652</c:v>
                </c:pt>
                <c:pt idx="26">
                  <c:v>0.0579187642360522</c:v>
                </c:pt>
                <c:pt idx="27">
                  <c:v>0.0105497953229876</c:v>
                </c:pt>
                <c:pt idx="28">
                  <c:v>-0.040148770671929</c:v>
                </c:pt>
                <c:pt idx="29">
                  <c:v>-0.0928679526757303</c:v>
                </c:pt>
                <c:pt idx="30">
                  <c:v>-0.160976021199688</c:v>
                </c:pt>
                <c:pt idx="31">
                  <c:v>-0.227840622171896</c:v>
                </c:pt>
                <c:pt idx="32">
                  <c:v>-0.293455349288881</c:v>
                </c:pt>
                <c:pt idx="33">
                  <c:v>-0.359565757487976</c:v>
                </c:pt>
                <c:pt idx="34">
                  <c:v>-0.416258443061185</c:v>
                </c:pt>
                <c:pt idx="35">
                  <c:v>-0.45842058326652</c:v>
                </c:pt>
                <c:pt idx="36">
                  <c:v>-0.483603071034893</c:v>
                </c:pt>
                <c:pt idx="37">
                  <c:v>-0.479283211121914</c:v>
                </c:pt>
                <c:pt idx="38">
                  <c:v>-0.440491857345391</c:v>
                </c:pt>
                <c:pt idx="39">
                  <c:v>-0.346791785437512</c:v>
                </c:pt>
                <c:pt idx="40">
                  <c:v>-0.194678560492724</c:v>
                </c:pt>
                <c:pt idx="41">
                  <c:v>0.0450805043947983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3570336"/>
        <c:axId val="1533558064"/>
      </c:lineChart>
      <c:catAx>
        <c:axId val="15335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58064"/>
        <c:crosses val="autoZero"/>
        <c:auto val="1"/>
        <c:lblAlgn val="ctr"/>
        <c:lblOffset val="100"/>
        <c:noMultiLvlLbl val="0"/>
      </c:catAx>
      <c:valAx>
        <c:axId val="153355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5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'GO_Daily '!$N$23:$N$33</c:f>
              <c:strCache>
                <c:ptCount val="11"/>
                <c:pt idx="0">
                  <c:v>2010.12.14</c:v>
                </c:pt>
                <c:pt idx="1">
                  <c:v>2010.12.15</c:v>
                </c:pt>
                <c:pt idx="2">
                  <c:v>2010.12.16</c:v>
                </c:pt>
                <c:pt idx="3">
                  <c:v>2010.12.17</c:v>
                </c:pt>
                <c:pt idx="4">
                  <c:v>2010.12.20</c:v>
                </c:pt>
                <c:pt idx="5">
                  <c:v>2010.12.21</c:v>
                </c:pt>
                <c:pt idx="6">
                  <c:v>2010.12.22</c:v>
                </c:pt>
                <c:pt idx="7">
                  <c:v>2010.12.23</c:v>
                </c:pt>
                <c:pt idx="8">
                  <c:v>2010.12.24</c:v>
                </c:pt>
                <c:pt idx="9">
                  <c:v>2010.12.27</c:v>
                </c:pt>
                <c:pt idx="10">
                  <c:v>2010.12.28</c:v>
                </c:pt>
              </c:strCache>
            </c:strRef>
          </c:cat>
          <c:val>
            <c:numRef>
              <c:f>'GO_Daily '!$Q$23:$Q$33</c:f>
              <c:numCache>
                <c:formatCode>0.00</c:formatCode>
                <c:ptCount val="11"/>
                <c:pt idx="0">
                  <c:v>0.175949197049756</c:v>
                </c:pt>
                <c:pt idx="1">
                  <c:v>0.178479398957945</c:v>
                </c:pt>
                <c:pt idx="2">
                  <c:v>0.178049465536375</c:v>
                </c:pt>
                <c:pt idx="3">
                  <c:v>0.17223471165836</c:v>
                </c:pt>
                <c:pt idx="4">
                  <c:v>0.170567090108996</c:v>
                </c:pt>
                <c:pt idx="5">
                  <c:v>0.168186938537466</c:v>
                </c:pt>
                <c:pt idx="6">
                  <c:v>0.161459315778984</c:v>
                </c:pt>
                <c:pt idx="7">
                  <c:v>0.163436189354991</c:v>
                </c:pt>
                <c:pt idx="8">
                  <c:v>0.162247261451655</c:v>
                </c:pt>
                <c:pt idx="9">
                  <c:v>0.166330602130879</c:v>
                </c:pt>
                <c:pt idx="10">
                  <c:v>0.179645970481831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'GO_Daily '!$N$23:$N$33</c:f>
              <c:strCache>
                <c:ptCount val="11"/>
                <c:pt idx="0">
                  <c:v>2010.12.14</c:v>
                </c:pt>
                <c:pt idx="1">
                  <c:v>2010.12.15</c:v>
                </c:pt>
                <c:pt idx="2">
                  <c:v>2010.12.16</c:v>
                </c:pt>
                <c:pt idx="3">
                  <c:v>2010.12.17</c:v>
                </c:pt>
                <c:pt idx="4">
                  <c:v>2010.12.20</c:v>
                </c:pt>
                <c:pt idx="5">
                  <c:v>2010.12.21</c:v>
                </c:pt>
                <c:pt idx="6">
                  <c:v>2010.12.22</c:v>
                </c:pt>
                <c:pt idx="7">
                  <c:v>2010.12.23</c:v>
                </c:pt>
                <c:pt idx="8">
                  <c:v>2010.12.24</c:v>
                </c:pt>
                <c:pt idx="9">
                  <c:v>2010.12.27</c:v>
                </c:pt>
                <c:pt idx="10">
                  <c:v>2010.12.28</c:v>
                </c:pt>
              </c:strCache>
            </c:strRef>
          </c:cat>
          <c:val>
            <c:numRef>
              <c:f>'GO_Daily '!$X$23:$X$33</c:f>
              <c:numCache>
                <c:formatCode>0.00000</c:formatCode>
                <c:ptCount val="11"/>
                <c:pt idx="0">
                  <c:v>0.178830003517744</c:v>
                </c:pt>
                <c:pt idx="1">
                  <c:v>0.180034084279712</c:v>
                </c:pt>
                <c:pt idx="2">
                  <c:v>0.179622963231509</c:v>
                </c:pt>
                <c:pt idx="3">
                  <c:v>0.171315533755516</c:v>
                </c:pt>
                <c:pt idx="4">
                  <c:v>0.170283735208133</c:v>
                </c:pt>
                <c:pt idx="5">
                  <c:v>0.167004320716643</c:v>
                </c:pt>
                <c:pt idx="6">
                  <c:v>0.16063598731317</c:v>
                </c:pt>
                <c:pt idx="7">
                  <c:v>0.16039379025817</c:v>
                </c:pt>
                <c:pt idx="8">
                  <c:v>0.161011675176845</c:v>
                </c:pt>
                <c:pt idx="9">
                  <c:v>0.169385870868919</c:v>
                </c:pt>
                <c:pt idx="10">
                  <c:v>0.180107736860476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198032"/>
        <c:axId val="1944190736"/>
      </c:lineChart>
      <c:catAx>
        <c:axId val="194419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190736"/>
        <c:crosses val="autoZero"/>
        <c:auto val="1"/>
        <c:lblAlgn val="ctr"/>
        <c:lblOffset val="100"/>
        <c:noMultiLvlLbl val="0"/>
      </c:catAx>
      <c:valAx>
        <c:axId val="19441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19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'!$P$58:$P$88</c:f>
              <c:numCache>
                <c:formatCode>0.00</c:formatCode>
                <c:ptCount val="31"/>
                <c:pt idx="0">
                  <c:v>0.313766596785465</c:v>
                </c:pt>
                <c:pt idx="1">
                  <c:v>0.357092941998602</c:v>
                </c:pt>
                <c:pt idx="2">
                  <c:v>0.377358490566038</c:v>
                </c:pt>
                <c:pt idx="3">
                  <c:v>0.414395527603075</c:v>
                </c:pt>
                <c:pt idx="4">
                  <c:v>0.433962264150943</c:v>
                </c:pt>
                <c:pt idx="5">
                  <c:v>0.399720475192173</c:v>
                </c:pt>
                <c:pt idx="6">
                  <c:v>0.382250174703005</c:v>
                </c:pt>
                <c:pt idx="7">
                  <c:v>0.407407407407407</c:v>
                </c:pt>
                <c:pt idx="8">
                  <c:v>0.446540880503145</c:v>
                </c:pt>
                <c:pt idx="9">
                  <c:v>0.43675751222921</c:v>
                </c:pt>
                <c:pt idx="10">
                  <c:v>0.417889587700908</c:v>
                </c:pt>
                <c:pt idx="11">
                  <c:v>0.453529000698812</c:v>
                </c:pt>
                <c:pt idx="12">
                  <c:v>0.43466107617051</c:v>
                </c:pt>
                <c:pt idx="13">
                  <c:v>0.479385045422781</c:v>
                </c:pt>
                <c:pt idx="14">
                  <c:v>0.438155136268344</c:v>
                </c:pt>
                <c:pt idx="15">
                  <c:v>0.448637316561845</c:v>
                </c:pt>
                <c:pt idx="16">
                  <c:v>0.512229210342418</c:v>
                </c:pt>
                <c:pt idx="17">
                  <c:v>0.505241090146751</c:v>
                </c:pt>
                <c:pt idx="18">
                  <c:v>0.580013976240391</c:v>
                </c:pt>
                <c:pt idx="19">
                  <c:v>0.575821104122991</c:v>
                </c:pt>
                <c:pt idx="20">
                  <c:v>0.643605870020964</c:v>
                </c:pt>
                <c:pt idx="21">
                  <c:v>0.621243885394829</c:v>
                </c:pt>
                <c:pt idx="22">
                  <c:v>0.709294199860237</c:v>
                </c:pt>
                <c:pt idx="23">
                  <c:v>0.73235499650594</c:v>
                </c:pt>
                <c:pt idx="24">
                  <c:v>0.720475192173305</c:v>
                </c:pt>
                <c:pt idx="25">
                  <c:v>0.758211041229909</c:v>
                </c:pt>
                <c:pt idx="26">
                  <c:v>0.722571628232006</c:v>
                </c:pt>
                <c:pt idx="27">
                  <c:v>0.675052410901467</c:v>
                </c:pt>
                <c:pt idx="28">
                  <c:v>0.744933612858141</c:v>
                </c:pt>
                <c:pt idx="29">
                  <c:v>0.70440251572327</c:v>
                </c:pt>
                <c:pt idx="30">
                  <c:v>0.723270440251572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'!$Y$58:$Y$88</c:f>
              <c:numCache>
                <c:formatCode>General</c:formatCode>
                <c:ptCount val="31"/>
                <c:pt idx="0" formatCode="0.00000">
                  <c:v>0.310541382597333</c:v>
                </c:pt>
                <c:pt idx="1">
                  <c:v>0.356584170944009</c:v>
                </c:pt>
                <c:pt idx="2">
                  <c:v>0.3904560345536</c:v>
                </c:pt>
                <c:pt idx="3">
                  <c:v>0.407851405035064</c:v>
                </c:pt>
                <c:pt idx="4">
                  <c:v>0.419493070350618</c:v>
                </c:pt>
                <c:pt idx="5">
                  <c:v>0.423685765622042</c:v>
                </c:pt>
                <c:pt idx="6">
                  <c:v>0.426184626089506</c:v>
                </c:pt>
                <c:pt idx="7">
                  <c:v>0.424322161024425</c:v>
                </c:pt>
                <c:pt idx="8">
                  <c:v>0.42267182086852</c:v>
                </c:pt>
                <c:pt idx="9">
                  <c:v>0.420174662656897</c:v>
                </c:pt>
                <c:pt idx="10">
                  <c:v>0.421636916719077</c:v>
                </c:pt>
                <c:pt idx="11">
                  <c:v>0.420296257777008</c:v>
                </c:pt>
                <c:pt idx="12">
                  <c:v>0.43405804562439</c:v>
                </c:pt>
                <c:pt idx="13">
                  <c:v>0.45058091984683</c:v>
                </c:pt>
                <c:pt idx="14">
                  <c:v>0.448297191565095</c:v>
                </c:pt>
                <c:pt idx="15">
                  <c:v>0.466464860600623</c:v>
                </c:pt>
                <c:pt idx="16">
                  <c:v>0.507256468973469</c:v>
                </c:pt>
                <c:pt idx="17">
                  <c:v>0.523498326779472</c:v>
                </c:pt>
                <c:pt idx="18">
                  <c:v>0.552333930773317</c:v>
                </c:pt>
                <c:pt idx="19">
                  <c:v>0.561897468822647</c:v>
                </c:pt>
                <c:pt idx="20">
                  <c:v>0.59888132739498</c:v>
                </c:pt>
                <c:pt idx="21">
                  <c:v>0.626294202357941</c:v>
                </c:pt>
                <c:pt idx="22">
                  <c:v>0.677830137998238</c:v>
                </c:pt>
                <c:pt idx="23">
                  <c:v>0.719999995052395</c:v>
                </c:pt>
                <c:pt idx="24">
                  <c:v>0.729840132149487</c:v>
                </c:pt>
                <c:pt idx="25">
                  <c:v>0.736513778124615</c:v>
                </c:pt>
                <c:pt idx="26">
                  <c:v>0.725952175264159</c:v>
                </c:pt>
                <c:pt idx="27">
                  <c:v>0.711311069085054</c:v>
                </c:pt>
                <c:pt idx="28">
                  <c:v>0.717143453414359</c:v>
                </c:pt>
                <c:pt idx="29">
                  <c:v>0.723657828296072</c:v>
                </c:pt>
                <c:pt idx="30">
                  <c:v>0.691853856587213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5024864"/>
        <c:axId val="1945028000"/>
      </c:lineChart>
      <c:catAx>
        <c:axId val="194502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28000"/>
        <c:crosses val="autoZero"/>
        <c:auto val="1"/>
        <c:lblAlgn val="ctr"/>
        <c:lblOffset val="100"/>
        <c:noMultiLvlLbl val="0"/>
      </c:catAx>
      <c:valAx>
        <c:axId val="19450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'!$P$3:$P$33</c:f>
              <c:numCache>
                <c:formatCode>0.00</c:formatCode>
                <c:ptCount val="31"/>
                <c:pt idx="0">
                  <c:v>0.0894479385045423</c:v>
                </c:pt>
                <c:pt idx="1">
                  <c:v>0.0433263452131377</c:v>
                </c:pt>
                <c:pt idx="2">
                  <c:v>0.010482180293501</c:v>
                </c:pt>
                <c:pt idx="3">
                  <c:v>0.0356394129979036</c:v>
                </c:pt>
                <c:pt idx="4">
                  <c:v>0.0209643605870021</c:v>
                </c:pt>
                <c:pt idx="5">
                  <c:v>0.00628930817610063</c:v>
                </c:pt>
                <c:pt idx="6">
                  <c:v>0.0</c:v>
                </c:pt>
                <c:pt idx="7">
                  <c:v>0.053109713487072</c:v>
                </c:pt>
                <c:pt idx="8">
                  <c:v>0.053109713487072</c:v>
                </c:pt>
                <c:pt idx="9">
                  <c:v>0.0559049615653389</c:v>
                </c:pt>
                <c:pt idx="10">
                  <c:v>0.0908455625436757</c:v>
                </c:pt>
                <c:pt idx="11">
                  <c:v>0.0468204053109713</c:v>
                </c:pt>
                <c:pt idx="12">
                  <c:v>0.105520614954577</c:v>
                </c:pt>
                <c:pt idx="13">
                  <c:v>0.143256464011181</c:v>
                </c:pt>
                <c:pt idx="14">
                  <c:v>0.190775681341719</c:v>
                </c:pt>
                <c:pt idx="15">
                  <c:v>0.166317260656883</c:v>
                </c:pt>
                <c:pt idx="16">
                  <c:v>0.154437456324249</c:v>
                </c:pt>
                <c:pt idx="17">
                  <c:v>0.167714884696017</c:v>
                </c:pt>
                <c:pt idx="18">
                  <c:v>0.159329140461216</c:v>
                </c:pt>
                <c:pt idx="19">
                  <c:v>0.16911250873515</c:v>
                </c:pt>
                <c:pt idx="20">
                  <c:v>0.163522012578616</c:v>
                </c:pt>
                <c:pt idx="21">
                  <c:v>0.163522012578616</c:v>
                </c:pt>
                <c:pt idx="22">
                  <c:v>0.181691125087351</c:v>
                </c:pt>
                <c:pt idx="23">
                  <c:v>0.180992313067785</c:v>
                </c:pt>
                <c:pt idx="24">
                  <c:v>0.178197064989518</c:v>
                </c:pt>
                <c:pt idx="25">
                  <c:v>0.194269741439553</c:v>
                </c:pt>
                <c:pt idx="26">
                  <c:v>0.209643605870021</c:v>
                </c:pt>
                <c:pt idx="27">
                  <c:v>0.215932914046122</c:v>
                </c:pt>
                <c:pt idx="28">
                  <c:v>0.230607966457023</c:v>
                </c:pt>
                <c:pt idx="29">
                  <c:v>0.215234102026555</c:v>
                </c:pt>
                <c:pt idx="30">
                  <c:v>0.208944793850454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'!$Y$3:$Y$33</c:f>
              <c:numCache>
                <c:formatCode>General</c:formatCode>
                <c:ptCount val="31"/>
                <c:pt idx="0" formatCode="0.00000">
                  <c:v>0.0899988474793815</c:v>
                </c:pt>
                <c:pt idx="1">
                  <c:v>0.0400452552981544</c:v>
                </c:pt>
                <c:pt idx="2">
                  <c:v>0.0187339686732295</c:v>
                </c:pt>
                <c:pt idx="3">
                  <c:v>0.00883307364366179</c:v>
                </c:pt>
                <c:pt idx="4">
                  <c:v>0.00666788228518744</c:v>
                </c:pt>
                <c:pt idx="5">
                  <c:v>0.0107104876164696</c:v>
                </c:pt>
                <c:pt idx="6">
                  <c:v>0.0199271554976138</c:v>
                </c:pt>
                <c:pt idx="7">
                  <c:v>0.0333544299628657</c:v>
                </c:pt>
                <c:pt idx="8">
                  <c:v>0.049962578070021</c:v>
                </c:pt>
                <c:pt idx="9">
                  <c:v>0.0686226630824258</c:v>
                </c:pt>
                <c:pt idx="10">
                  <c:v>0.0890644924951098</c:v>
                </c:pt>
                <c:pt idx="11">
                  <c:v>0.0785218064984364</c:v>
                </c:pt>
                <c:pt idx="12">
                  <c:v>0.117683251952343</c:v>
                </c:pt>
                <c:pt idx="13">
                  <c:v>0.139930551285792</c:v>
                </c:pt>
                <c:pt idx="14">
                  <c:v>0.164340352615226</c:v>
                </c:pt>
                <c:pt idx="15">
                  <c:v>0.171130632468076</c:v>
                </c:pt>
                <c:pt idx="16">
                  <c:v>0.167907666821245</c:v>
                </c:pt>
                <c:pt idx="17">
                  <c:v>0.16846430827909</c:v>
                </c:pt>
                <c:pt idx="18">
                  <c:v>0.163207552687602</c:v>
                </c:pt>
                <c:pt idx="19">
                  <c:v>0.156800655615878</c:v>
                </c:pt>
                <c:pt idx="20">
                  <c:v>0.158396805663184</c:v>
                </c:pt>
                <c:pt idx="21">
                  <c:v>0.161380632218966</c:v>
                </c:pt>
                <c:pt idx="22">
                  <c:v>0.167984850793586</c:v>
                </c:pt>
                <c:pt idx="23">
                  <c:v>0.177187709561856</c:v>
                </c:pt>
                <c:pt idx="24">
                  <c:v>0.179862634764622</c:v>
                </c:pt>
                <c:pt idx="25">
                  <c:v>0.193346306046507</c:v>
                </c:pt>
                <c:pt idx="26">
                  <c:v>0.205435527097784</c:v>
                </c:pt>
                <c:pt idx="27">
                  <c:v>0.222315774470492</c:v>
                </c:pt>
                <c:pt idx="28">
                  <c:v>0.228802800590177</c:v>
                </c:pt>
                <c:pt idx="29">
                  <c:v>0.221356219538827</c:v>
                </c:pt>
                <c:pt idx="30">
                  <c:v>0.213886649238564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690384"/>
        <c:axId val="1554694464"/>
      </c:lineChart>
      <c:catAx>
        <c:axId val="15546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94464"/>
        <c:crosses val="autoZero"/>
        <c:auto val="1"/>
        <c:lblAlgn val="ctr"/>
        <c:lblOffset val="100"/>
        <c:noMultiLvlLbl val="0"/>
      </c:catAx>
      <c:valAx>
        <c:axId val="15546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'!$P$113:$P$143</c:f>
              <c:numCache>
                <c:formatCode>0.00</c:formatCode>
                <c:ptCount val="31"/>
                <c:pt idx="0">
                  <c:v>0.872117400419287</c:v>
                </c:pt>
                <c:pt idx="1">
                  <c:v>0.874912648497554</c:v>
                </c:pt>
                <c:pt idx="2">
                  <c:v>0.883997204751922</c:v>
                </c:pt>
                <c:pt idx="3">
                  <c:v>0.854647099930119</c:v>
                </c:pt>
                <c:pt idx="4">
                  <c:v>0.835779175401817</c:v>
                </c:pt>
                <c:pt idx="5">
                  <c:v>0.900069881201957</c:v>
                </c:pt>
                <c:pt idx="6">
                  <c:v>0.887491264849755</c:v>
                </c:pt>
                <c:pt idx="7">
                  <c:v>0.853948287910552</c:v>
                </c:pt>
                <c:pt idx="8">
                  <c:v>0.880503144654088</c:v>
                </c:pt>
                <c:pt idx="9">
                  <c:v>0.919636617749825</c:v>
                </c:pt>
                <c:pt idx="10">
                  <c:v>0.902166317260657</c:v>
                </c:pt>
                <c:pt idx="11">
                  <c:v>0.925227113906359</c:v>
                </c:pt>
                <c:pt idx="12">
                  <c:v>0.90356394129979</c:v>
                </c:pt>
                <c:pt idx="13">
                  <c:v>0.847658979734451</c:v>
                </c:pt>
                <c:pt idx="14">
                  <c:v>0.804332634521314</c:v>
                </c:pt>
                <c:pt idx="15">
                  <c:v>0.603074772886094</c:v>
                </c:pt>
                <c:pt idx="16">
                  <c:v>0.554856743535989</c:v>
                </c:pt>
                <c:pt idx="17">
                  <c:v>0.617051013277428</c:v>
                </c:pt>
                <c:pt idx="18">
                  <c:v>0.680642907058001</c:v>
                </c:pt>
                <c:pt idx="19">
                  <c:v>0.609364081062194</c:v>
                </c:pt>
                <c:pt idx="20">
                  <c:v>0.590496156533892</c:v>
                </c:pt>
                <c:pt idx="21">
                  <c:v>0.60377358490566</c:v>
                </c:pt>
                <c:pt idx="22">
                  <c:v>0.560447239692523</c:v>
                </c:pt>
                <c:pt idx="23">
                  <c:v>0.572327044025157</c:v>
                </c:pt>
                <c:pt idx="24">
                  <c:v>0.600279524807827</c:v>
                </c:pt>
                <c:pt idx="25">
                  <c:v>0.596086652690426</c:v>
                </c:pt>
                <c:pt idx="26">
                  <c:v>0.598183088749126</c:v>
                </c:pt>
                <c:pt idx="27">
                  <c:v>0.563941299790356</c:v>
                </c:pt>
                <c:pt idx="28">
                  <c:v>0.594689028651293</c:v>
                </c:pt>
                <c:pt idx="29">
                  <c:v>0.678546470999301</c:v>
                </c:pt>
                <c:pt idx="30">
                  <c:v>0.6722571628232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'!$Y$113:$Y$143</c:f>
              <c:numCache>
                <c:formatCode>General</c:formatCode>
                <c:ptCount val="31"/>
                <c:pt idx="0">
                  <c:v>0.870533836530321</c:v>
                </c:pt>
                <c:pt idx="1">
                  <c:v>0.869973057687162</c:v>
                </c:pt>
                <c:pt idx="2">
                  <c:v>0.869138869060681</c:v>
                </c:pt>
                <c:pt idx="3">
                  <c:v>0.867976142661759</c:v>
                </c:pt>
                <c:pt idx="4">
                  <c:v>0.879993924839973</c:v>
                </c:pt>
                <c:pt idx="5">
                  <c:v>0.891038739013761</c:v>
                </c:pt>
                <c:pt idx="6">
                  <c:v>0.890177441319894</c:v>
                </c:pt>
                <c:pt idx="7">
                  <c:v>0.879456940018063</c:v>
                </c:pt>
                <c:pt idx="8">
                  <c:v>0.880250755040059</c:v>
                </c:pt>
                <c:pt idx="9">
                  <c:v>0.903803823991508</c:v>
                </c:pt>
                <c:pt idx="10">
                  <c:v>0.897285471064685</c:v>
                </c:pt>
                <c:pt idx="11">
                  <c:v>0.943557134456177</c:v>
                </c:pt>
                <c:pt idx="12">
                  <c:v>0.890672840276248</c:v>
                </c:pt>
                <c:pt idx="13">
                  <c:v>0.850776524274033</c:v>
                </c:pt>
                <c:pt idx="14">
                  <c:v>0.796297884993039</c:v>
                </c:pt>
                <c:pt idx="15">
                  <c:v>0.621917078811835</c:v>
                </c:pt>
                <c:pt idx="16">
                  <c:v>0.584172856640398</c:v>
                </c:pt>
                <c:pt idx="17">
                  <c:v>0.630176387851182</c:v>
                </c:pt>
                <c:pt idx="18">
                  <c:v>0.658904733172063</c:v>
                </c:pt>
                <c:pt idx="19">
                  <c:v>0.599134779044955</c:v>
                </c:pt>
                <c:pt idx="20">
                  <c:v>0.591752436747106</c:v>
                </c:pt>
                <c:pt idx="21">
                  <c:v>0.598499101089302</c:v>
                </c:pt>
                <c:pt idx="22">
                  <c:v>0.587241297011763</c:v>
                </c:pt>
                <c:pt idx="23">
                  <c:v>0.567905788076043</c:v>
                </c:pt>
                <c:pt idx="24">
                  <c:v>0.596770052037989</c:v>
                </c:pt>
                <c:pt idx="25">
                  <c:v>0.592753501248011</c:v>
                </c:pt>
                <c:pt idx="26">
                  <c:v>0.576272126552872</c:v>
                </c:pt>
                <c:pt idx="27">
                  <c:v>0.566958569257174</c:v>
                </c:pt>
                <c:pt idx="28">
                  <c:v>0.602798232554941</c:v>
                </c:pt>
                <c:pt idx="29">
                  <c:v>0.679951471912483</c:v>
                </c:pt>
                <c:pt idx="30">
                  <c:v>0.685457442636661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657584"/>
        <c:axId val="1554609712"/>
      </c:lineChart>
      <c:catAx>
        <c:axId val="155465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09712"/>
        <c:crosses val="autoZero"/>
        <c:auto val="1"/>
        <c:lblAlgn val="ctr"/>
        <c:lblOffset val="100"/>
        <c:noMultiLvlLbl val="0"/>
      </c:catAx>
      <c:valAx>
        <c:axId val="15546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'!$P$168:$P$198</c:f>
              <c:numCache>
                <c:formatCode>0.00</c:formatCode>
                <c:ptCount val="31"/>
                <c:pt idx="0">
                  <c:v>0.483577917540182</c:v>
                </c:pt>
                <c:pt idx="1">
                  <c:v>0.530398322851153</c:v>
                </c:pt>
                <c:pt idx="2">
                  <c:v>0.609364081062194</c:v>
                </c:pt>
                <c:pt idx="3">
                  <c:v>0.606568832983927</c:v>
                </c:pt>
                <c:pt idx="4">
                  <c:v>0.623340321453529</c:v>
                </c:pt>
                <c:pt idx="5">
                  <c:v>0.610062893081761</c:v>
                </c:pt>
                <c:pt idx="6">
                  <c:v>0.642907058001397</c:v>
                </c:pt>
                <c:pt idx="7">
                  <c:v>0.658979734451432</c:v>
                </c:pt>
                <c:pt idx="8">
                  <c:v>0.748427672955975</c:v>
                </c:pt>
                <c:pt idx="9">
                  <c:v>0.744234800838574</c:v>
                </c:pt>
                <c:pt idx="10">
                  <c:v>0.73235499650594</c:v>
                </c:pt>
                <c:pt idx="11">
                  <c:v>0.729559748427673</c:v>
                </c:pt>
                <c:pt idx="12">
                  <c:v>0.76450034940601</c:v>
                </c:pt>
                <c:pt idx="13">
                  <c:v>0.744234800838574</c:v>
                </c:pt>
                <c:pt idx="14">
                  <c:v>0.770090845562544</c:v>
                </c:pt>
                <c:pt idx="15">
                  <c:v>0.742837176799441</c:v>
                </c:pt>
                <c:pt idx="16">
                  <c:v>0.760307477288609</c:v>
                </c:pt>
                <c:pt idx="17">
                  <c:v>0.769392033542977</c:v>
                </c:pt>
                <c:pt idx="18">
                  <c:v>0.760307477288609</c:v>
                </c:pt>
                <c:pt idx="19">
                  <c:v>0.763102725366876</c:v>
                </c:pt>
                <c:pt idx="20">
                  <c:v>0.750524109014675</c:v>
                </c:pt>
                <c:pt idx="21">
                  <c:v>0.756813417190776</c:v>
                </c:pt>
                <c:pt idx="22">
                  <c:v>0.744234800838574</c:v>
                </c:pt>
                <c:pt idx="23">
                  <c:v>0.753319357092942</c:v>
                </c:pt>
                <c:pt idx="24">
                  <c:v>0.77078965758211</c:v>
                </c:pt>
                <c:pt idx="25">
                  <c:v>0.751222921034242</c:v>
                </c:pt>
                <c:pt idx="26">
                  <c:v>0.726764500349406</c:v>
                </c:pt>
                <c:pt idx="27">
                  <c:v>0.692522711390636</c:v>
                </c:pt>
                <c:pt idx="28">
                  <c:v>0.579315164220825</c:v>
                </c:pt>
                <c:pt idx="29">
                  <c:v>0.562543675751223</c:v>
                </c:pt>
                <c:pt idx="30">
                  <c:v>0.453529000698812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'!$Y$168:$Y$198</c:f>
              <c:numCache>
                <c:formatCode>General</c:formatCode>
                <c:ptCount val="31"/>
                <c:pt idx="0">
                  <c:v>0.4844631109755</c:v>
                </c:pt>
                <c:pt idx="1">
                  <c:v>0.52745500719824</c:v>
                </c:pt>
                <c:pt idx="2">
                  <c:v>0.5648083114692</c:v>
                </c:pt>
                <c:pt idx="3">
                  <c:v>0.597045862371364</c:v>
                </c:pt>
                <c:pt idx="4">
                  <c:v>0.62470563755051</c:v>
                </c:pt>
                <c:pt idx="5">
                  <c:v>0.648350851461599</c:v>
                </c:pt>
                <c:pt idx="6">
                  <c:v>0.66857577391099</c:v>
                </c:pt>
                <c:pt idx="7">
                  <c:v>0.685984377825584</c:v>
                </c:pt>
                <c:pt idx="8">
                  <c:v>0.701100419786807</c:v>
                </c:pt>
                <c:pt idx="9">
                  <c:v>0.714235538342689</c:v>
                </c:pt>
                <c:pt idx="10">
                  <c:v>0.727702915452375</c:v>
                </c:pt>
                <c:pt idx="11">
                  <c:v>0.735380334482206</c:v>
                </c:pt>
                <c:pt idx="12">
                  <c:v>0.743523984754014</c:v>
                </c:pt>
                <c:pt idx="13">
                  <c:v>0.744341825825135</c:v>
                </c:pt>
                <c:pt idx="14">
                  <c:v>0.745138594066594</c:v>
                </c:pt>
                <c:pt idx="15">
                  <c:v>0.753895370023665</c:v>
                </c:pt>
                <c:pt idx="16">
                  <c:v>0.766174919994741</c:v>
                </c:pt>
                <c:pt idx="17">
                  <c:v>0.768039590966342</c:v>
                </c:pt>
                <c:pt idx="18">
                  <c:v>0.762204231470911</c:v>
                </c:pt>
                <c:pt idx="19">
                  <c:v>0.75200567727112</c:v>
                </c:pt>
                <c:pt idx="20">
                  <c:v>0.75015142002723</c:v>
                </c:pt>
                <c:pt idx="21">
                  <c:v>0.767575400181537</c:v>
                </c:pt>
                <c:pt idx="22">
                  <c:v>0.739019003740962</c:v>
                </c:pt>
                <c:pt idx="23">
                  <c:v>0.749711096638314</c:v>
                </c:pt>
                <c:pt idx="24">
                  <c:v>0.772270178474591</c:v>
                </c:pt>
                <c:pt idx="25">
                  <c:v>0.75028740892511</c:v>
                </c:pt>
                <c:pt idx="26">
                  <c:v>0.730107709615351</c:v>
                </c:pt>
                <c:pt idx="27">
                  <c:v>0.689859265286059</c:v>
                </c:pt>
                <c:pt idx="28">
                  <c:v>0.580771321250713</c:v>
                </c:pt>
                <c:pt idx="29">
                  <c:v>0.560142569466364</c:v>
                </c:pt>
                <c:pt idx="30">
                  <c:v>0.547201789270935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551376"/>
        <c:axId val="1554554704"/>
      </c:lineChart>
      <c:catAx>
        <c:axId val="15545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54704"/>
        <c:crosses val="autoZero"/>
        <c:auto val="1"/>
        <c:lblAlgn val="ctr"/>
        <c:lblOffset val="100"/>
        <c:noMultiLvlLbl val="0"/>
      </c:catAx>
      <c:valAx>
        <c:axId val="15545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'!$P$223:$P$253</c:f>
              <c:numCache>
                <c:formatCode>0.00</c:formatCode>
                <c:ptCount val="31"/>
                <c:pt idx="0">
                  <c:v>0.73235499650594</c:v>
                </c:pt>
                <c:pt idx="1">
                  <c:v>0.70230607966457</c:v>
                </c:pt>
                <c:pt idx="2">
                  <c:v>0.636617749825297</c:v>
                </c:pt>
                <c:pt idx="3">
                  <c:v>0.63382250174703</c:v>
                </c:pt>
                <c:pt idx="4">
                  <c:v>0.628930817610063</c:v>
                </c:pt>
                <c:pt idx="5">
                  <c:v>0.624737945492662</c:v>
                </c:pt>
                <c:pt idx="6">
                  <c:v>0.692522711390636</c:v>
                </c:pt>
                <c:pt idx="7">
                  <c:v>0.673654786862334</c:v>
                </c:pt>
                <c:pt idx="8">
                  <c:v>0.635220125786163</c:v>
                </c:pt>
                <c:pt idx="9">
                  <c:v>0.649895178197065</c:v>
                </c:pt>
                <c:pt idx="10">
                  <c:v>0.600978336827393</c:v>
                </c:pt>
                <c:pt idx="11">
                  <c:v>0.560447239692523</c:v>
                </c:pt>
                <c:pt idx="12">
                  <c:v>0.523410202655486</c:v>
                </c:pt>
                <c:pt idx="13">
                  <c:v>0.524109014675052</c:v>
                </c:pt>
                <c:pt idx="14">
                  <c:v>0.559049615653389</c:v>
                </c:pt>
                <c:pt idx="15">
                  <c:v>0.508735150244584</c:v>
                </c:pt>
                <c:pt idx="16">
                  <c:v>0.522711390635919</c:v>
                </c:pt>
                <c:pt idx="17">
                  <c:v>0.467505241090147</c:v>
                </c:pt>
                <c:pt idx="18">
                  <c:v>0.438853948287911</c:v>
                </c:pt>
                <c:pt idx="19">
                  <c:v>0.452131376659679</c:v>
                </c:pt>
                <c:pt idx="20">
                  <c:v>0.461215932914046</c:v>
                </c:pt>
                <c:pt idx="21">
                  <c:v>0.526904262753319</c:v>
                </c:pt>
                <c:pt idx="22">
                  <c:v>0.544374563242488</c:v>
                </c:pt>
                <c:pt idx="23">
                  <c:v>0.585604472396925</c:v>
                </c:pt>
                <c:pt idx="24">
                  <c:v>0.582110412299092</c:v>
                </c:pt>
                <c:pt idx="25">
                  <c:v>0.589098532494759</c:v>
                </c:pt>
                <c:pt idx="26">
                  <c:v>0.631027253668763</c:v>
                </c:pt>
                <c:pt idx="27">
                  <c:v>0.703703703703704</c:v>
                </c:pt>
                <c:pt idx="28">
                  <c:v>0.663172606568833</c:v>
                </c:pt>
                <c:pt idx="29">
                  <c:v>0.682739343116701</c:v>
                </c:pt>
                <c:pt idx="30">
                  <c:v>0.647099930118798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'!$Y$223:$Y$253</c:f>
              <c:numCache>
                <c:formatCode>General</c:formatCode>
                <c:ptCount val="31"/>
                <c:pt idx="0">
                  <c:v>0.694203242001673</c:v>
                </c:pt>
                <c:pt idx="1">
                  <c:v>0.699742737746013</c:v>
                </c:pt>
                <c:pt idx="2">
                  <c:v>0.683095467054614</c:v>
                </c:pt>
                <c:pt idx="3">
                  <c:v>0.64647662585405</c:v>
                </c:pt>
                <c:pt idx="4">
                  <c:v>0.625214286385899</c:v>
                </c:pt>
                <c:pt idx="5">
                  <c:v>0.624740193679938</c:v>
                </c:pt>
                <c:pt idx="6">
                  <c:v>0.64639191506217</c:v>
                </c:pt>
                <c:pt idx="7">
                  <c:v>0.670109708708273</c:v>
                </c:pt>
                <c:pt idx="8">
                  <c:v>0.667384246772205</c:v>
                </c:pt>
                <c:pt idx="9">
                  <c:v>0.640632618456684</c:v>
                </c:pt>
                <c:pt idx="10">
                  <c:v>0.593594703361821</c:v>
                </c:pt>
                <c:pt idx="11">
                  <c:v>0.560696764260528</c:v>
                </c:pt>
                <c:pt idx="12">
                  <c:v>0.526229343684179</c:v>
                </c:pt>
                <c:pt idx="13">
                  <c:v>0.528673746468585</c:v>
                </c:pt>
                <c:pt idx="14">
                  <c:v>0.521141190469026</c:v>
                </c:pt>
                <c:pt idx="15">
                  <c:v>0.53631299541905</c:v>
                </c:pt>
                <c:pt idx="16">
                  <c:v>0.518024256893294</c:v>
                </c:pt>
                <c:pt idx="17">
                  <c:v>0.46827613425148</c:v>
                </c:pt>
                <c:pt idx="18">
                  <c:v>0.444647803976272</c:v>
                </c:pt>
                <c:pt idx="19">
                  <c:v>0.428441694211472</c:v>
                </c:pt>
                <c:pt idx="20">
                  <c:v>0.464544316655548</c:v>
                </c:pt>
                <c:pt idx="21">
                  <c:v>0.528029566306318</c:v>
                </c:pt>
                <c:pt idx="22">
                  <c:v>0.546945171965553</c:v>
                </c:pt>
                <c:pt idx="23">
                  <c:v>0.586336801514343</c:v>
                </c:pt>
                <c:pt idx="24">
                  <c:v>0.580090777167111</c:v>
                </c:pt>
                <c:pt idx="25">
                  <c:v>0.592443226627455</c:v>
                </c:pt>
                <c:pt idx="26">
                  <c:v>0.631181143397928</c:v>
                </c:pt>
                <c:pt idx="27">
                  <c:v>0.683634400291719</c:v>
                </c:pt>
                <c:pt idx="28">
                  <c:v>0.675729202835001</c:v>
                </c:pt>
                <c:pt idx="29">
                  <c:v>0.680459795111056</c:v>
                </c:pt>
                <c:pt idx="30">
                  <c:v>0.629848963992527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-2100891072"/>
        <c:axId val="-2016323472"/>
      </c:lineChart>
      <c:catAx>
        <c:axId val="-21008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323472"/>
        <c:crosses val="autoZero"/>
        <c:auto val="1"/>
        <c:lblAlgn val="ctr"/>
        <c:lblOffset val="100"/>
        <c:noMultiLvlLbl val="0"/>
      </c:catAx>
      <c:valAx>
        <c:axId val="-20163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8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'!$P$58:$P$99</c:f>
              <c:numCache>
                <c:formatCode>0.00</c:formatCode>
                <c:ptCount val="42"/>
                <c:pt idx="0">
                  <c:v>0.313766596785465</c:v>
                </c:pt>
                <c:pt idx="1">
                  <c:v>0.357092941998602</c:v>
                </c:pt>
                <c:pt idx="2">
                  <c:v>0.377358490566038</c:v>
                </c:pt>
                <c:pt idx="3">
                  <c:v>0.414395527603075</c:v>
                </c:pt>
                <c:pt idx="4">
                  <c:v>0.433962264150943</c:v>
                </c:pt>
                <c:pt idx="5">
                  <c:v>0.399720475192173</c:v>
                </c:pt>
                <c:pt idx="6">
                  <c:v>0.382250174703005</c:v>
                </c:pt>
                <c:pt idx="7">
                  <c:v>0.407407407407407</c:v>
                </c:pt>
                <c:pt idx="8">
                  <c:v>0.446540880503145</c:v>
                </c:pt>
                <c:pt idx="9">
                  <c:v>0.43675751222921</c:v>
                </c:pt>
                <c:pt idx="10">
                  <c:v>0.417889587700908</c:v>
                </c:pt>
                <c:pt idx="11">
                  <c:v>0.453529000698812</c:v>
                </c:pt>
                <c:pt idx="12">
                  <c:v>0.43466107617051</c:v>
                </c:pt>
                <c:pt idx="13">
                  <c:v>0.479385045422781</c:v>
                </c:pt>
                <c:pt idx="14">
                  <c:v>0.438155136268344</c:v>
                </c:pt>
                <c:pt idx="15">
                  <c:v>0.448637316561845</c:v>
                </c:pt>
                <c:pt idx="16">
                  <c:v>0.512229210342418</c:v>
                </c:pt>
                <c:pt idx="17">
                  <c:v>0.505241090146751</c:v>
                </c:pt>
                <c:pt idx="18">
                  <c:v>0.580013976240391</c:v>
                </c:pt>
                <c:pt idx="19">
                  <c:v>0.575821104122991</c:v>
                </c:pt>
                <c:pt idx="20">
                  <c:v>0.643605870020964</c:v>
                </c:pt>
                <c:pt idx="21">
                  <c:v>0.621243885394829</c:v>
                </c:pt>
                <c:pt idx="22">
                  <c:v>0.709294199860237</c:v>
                </c:pt>
                <c:pt idx="23">
                  <c:v>0.73235499650594</c:v>
                </c:pt>
                <c:pt idx="24">
                  <c:v>0.720475192173305</c:v>
                </c:pt>
                <c:pt idx="25">
                  <c:v>0.758211041229909</c:v>
                </c:pt>
                <c:pt idx="26">
                  <c:v>0.722571628232006</c:v>
                </c:pt>
                <c:pt idx="27">
                  <c:v>0.675052410901467</c:v>
                </c:pt>
                <c:pt idx="28">
                  <c:v>0.744933612858141</c:v>
                </c:pt>
                <c:pt idx="29">
                  <c:v>0.70440251572327</c:v>
                </c:pt>
                <c:pt idx="30">
                  <c:v>0.723270440251572</c:v>
                </c:pt>
                <c:pt idx="31">
                  <c:v>0.651292802236198</c:v>
                </c:pt>
                <c:pt idx="32">
                  <c:v>0.686932215234102</c:v>
                </c:pt>
                <c:pt idx="33">
                  <c:v>0.785464709993012</c:v>
                </c:pt>
                <c:pt idx="34">
                  <c:v>0.771488469601677</c:v>
                </c:pt>
                <c:pt idx="35">
                  <c:v>0.76659678546471</c:v>
                </c:pt>
                <c:pt idx="36">
                  <c:v>0.790356394129979</c:v>
                </c:pt>
                <c:pt idx="37">
                  <c:v>0.772886093640811</c:v>
                </c:pt>
                <c:pt idx="38">
                  <c:v>0.779175401816911</c:v>
                </c:pt>
                <c:pt idx="39">
                  <c:v>0.767295597484277</c:v>
                </c:pt>
                <c:pt idx="40">
                  <c:v>0.744234800838574</c:v>
                </c:pt>
                <c:pt idx="41">
                  <c:v>0.755415793151642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'!$Y$58:$Y$99</c:f>
              <c:numCache>
                <c:formatCode>General</c:formatCode>
                <c:ptCount val="42"/>
                <c:pt idx="0" formatCode="0.00000">
                  <c:v>0.310541382597333</c:v>
                </c:pt>
                <c:pt idx="1">
                  <c:v>0.356584170944009</c:v>
                </c:pt>
                <c:pt idx="2">
                  <c:v>0.3904560345536</c:v>
                </c:pt>
                <c:pt idx="3">
                  <c:v>0.407851405035064</c:v>
                </c:pt>
                <c:pt idx="4">
                  <c:v>0.419493070350618</c:v>
                </c:pt>
                <c:pt idx="5">
                  <c:v>0.423685765622042</c:v>
                </c:pt>
                <c:pt idx="6">
                  <c:v>0.426184626089506</c:v>
                </c:pt>
                <c:pt idx="7">
                  <c:v>0.424322161024425</c:v>
                </c:pt>
                <c:pt idx="8">
                  <c:v>0.42267182086852</c:v>
                </c:pt>
                <c:pt idx="9">
                  <c:v>0.420174662656897</c:v>
                </c:pt>
                <c:pt idx="10">
                  <c:v>0.421636916719077</c:v>
                </c:pt>
                <c:pt idx="11">
                  <c:v>0.420296257777008</c:v>
                </c:pt>
                <c:pt idx="12">
                  <c:v>0.43405804562439</c:v>
                </c:pt>
                <c:pt idx="13">
                  <c:v>0.45058091984683</c:v>
                </c:pt>
                <c:pt idx="14">
                  <c:v>0.448297191565095</c:v>
                </c:pt>
                <c:pt idx="15">
                  <c:v>0.466464860600623</c:v>
                </c:pt>
                <c:pt idx="16">
                  <c:v>0.507256468973469</c:v>
                </c:pt>
                <c:pt idx="17">
                  <c:v>0.523498326779472</c:v>
                </c:pt>
                <c:pt idx="18">
                  <c:v>0.552333930773317</c:v>
                </c:pt>
                <c:pt idx="19">
                  <c:v>0.561897468822647</c:v>
                </c:pt>
                <c:pt idx="20">
                  <c:v>0.59888132739498</c:v>
                </c:pt>
                <c:pt idx="21">
                  <c:v>0.626294202357941</c:v>
                </c:pt>
                <c:pt idx="22">
                  <c:v>0.677830137998238</c:v>
                </c:pt>
                <c:pt idx="23">
                  <c:v>0.719999995052395</c:v>
                </c:pt>
                <c:pt idx="24">
                  <c:v>0.729840132149487</c:v>
                </c:pt>
                <c:pt idx="25">
                  <c:v>0.736513778124615</c:v>
                </c:pt>
                <c:pt idx="26">
                  <c:v>0.725952175264159</c:v>
                </c:pt>
                <c:pt idx="27">
                  <c:v>0.711311069085054</c:v>
                </c:pt>
                <c:pt idx="28">
                  <c:v>0.717143453414359</c:v>
                </c:pt>
                <c:pt idx="29">
                  <c:v>0.723657828296072</c:v>
                </c:pt>
                <c:pt idx="30">
                  <c:v>0.691853856587213</c:v>
                </c:pt>
                <c:pt idx="31">
                  <c:v>0.672491393741357</c:v>
                </c:pt>
                <c:pt idx="32">
                  <c:v>0.636453711378978</c:v>
                </c:pt>
                <c:pt idx="33">
                  <c:v>0.616622633125342</c:v>
                </c:pt>
                <c:pt idx="34">
                  <c:v>0.652442193433303</c:v>
                </c:pt>
                <c:pt idx="35">
                  <c:v>0.653614663979954</c:v>
                </c:pt>
                <c:pt idx="36">
                  <c:v>0.585646259123234</c:v>
                </c:pt>
                <c:pt idx="37">
                  <c:v>0.507464509476571</c:v>
                </c:pt>
                <c:pt idx="38">
                  <c:v>0.403383387453001</c:v>
                </c:pt>
                <c:pt idx="39">
                  <c:v>0.304105650477488</c:v>
                </c:pt>
                <c:pt idx="40">
                  <c:v>0.289061213720919</c:v>
                </c:pt>
                <c:pt idx="41">
                  <c:v>0.26433773283558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4883088"/>
        <c:axId val="1944886544"/>
      </c:lineChart>
      <c:catAx>
        <c:axId val="19448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86544"/>
        <c:crosses val="autoZero"/>
        <c:auto val="1"/>
        <c:lblAlgn val="ctr"/>
        <c:lblOffset val="100"/>
        <c:noMultiLvlLbl val="0"/>
      </c:catAx>
      <c:valAx>
        <c:axId val="194488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8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'!$P$3:$P$44</c:f>
              <c:numCache>
                <c:formatCode>0.00</c:formatCode>
                <c:ptCount val="42"/>
                <c:pt idx="0">
                  <c:v>0.0894479385045423</c:v>
                </c:pt>
                <c:pt idx="1">
                  <c:v>0.0433263452131377</c:v>
                </c:pt>
                <c:pt idx="2">
                  <c:v>0.010482180293501</c:v>
                </c:pt>
                <c:pt idx="3">
                  <c:v>0.0356394129979036</c:v>
                </c:pt>
                <c:pt idx="4">
                  <c:v>0.0209643605870021</c:v>
                </c:pt>
                <c:pt idx="5">
                  <c:v>0.00628930817610063</c:v>
                </c:pt>
                <c:pt idx="6">
                  <c:v>0.0</c:v>
                </c:pt>
                <c:pt idx="7">
                  <c:v>0.053109713487072</c:v>
                </c:pt>
                <c:pt idx="8">
                  <c:v>0.053109713487072</c:v>
                </c:pt>
                <c:pt idx="9">
                  <c:v>0.0559049615653389</c:v>
                </c:pt>
                <c:pt idx="10">
                  <c:v>0.0908455625436757</c:v>
                </c:pt>
                <c:pt idx="11">
                  <c:v>0.0468204053109713</c:v>
                </c:pt>
                <c:pt idx="12">
                  <c:v>0.105520614954577</c:v>
                </c:pt>
                <c:pt idx="13">
                  <c:v>0.143256464011181</c:v>
                </c:pt>
                <c:pt idx="14">
                  <c:v>0.190775681341719</c:v>
                </c:pt>
                <c:pt idx="15">
                  <c:v>0.166317260656883</c:v>
                </c:pt>
                <c:pt idx="16">
                  <c:v>0.154437456324249</c:v>
                </c:pt>
                <c:pt idx="17">
                  <c:v>0.167714884696017</c:v>
                </c:pt>
                <c:pt idx="18">
                  <c:v>0.159329140461216</c:v>
                </c:pt>
                <c:pt idx="19">
                  <c:v>0.16911250873515</c:v>
                </c:pt>
                <c:pt idx="20">
                  <c:v>0.163522012578616</c:v>
                </c:pt>
                <c:pt idx="21">
                  <c:v>0.163522012578616</c:v>
                </c:pt>
                <c:pt idx="22">
                  <c:v>0.181691125087351</c:v>
                </c:pt>
                <c:pt idx="23">
                  <c:v>0.180992313067785</c:v>
                </c:pt>
                <c:pt idx="24">
                  <c:v>0.178197064989518</c:v>
                </c:pt>
                <c:pt idx="25">
                  <c:v>0.194269741439553</c:v>
                </c:pt>
                <c:pt idx="26">
                  <c:v>0.209643605870021</c:v>
                </c:pt>
                <c:pt idx="27">
                  <c:v>0.215932914046122</c:v>
                </c:pt>
                <c:pt idx="28">
                  <c:v>0.230607966457023</c:v>
                </c:pt>
                <c:pt idx="29">
                  <c:v>0.215234102026555</c:v>
                </c:pt>
                <c:pt idx="30">
                  <c:v>0.208944793850454</c:v>
                </c:pt>
                <c:pt idx="31">
                  <c:v>0.215234102026555</c:v>
                </c:pt>
                <c:pt idx="32">
                  <c:v>0.215234102026555</c:v>
                </c:pt>
                <c:pt idx="33">
                  <c:v>0.222921034241789</c:v>
                </c:pt>
                <c:pt idx="34">
                  <c:v>0.243186582809224</c:v>
                </c:pt>
                <c:pt idx="35">
                  <c:v>0.193570929419986</c:v>
                </c:pt>
                <c:pt idx="36">
                  <c:v>0.234800838574423</c:v>
                </c:pt>
                <c:pt idx="37">
                  <c:v>0.204053109713487</c:v>
                </c:pt>
                <c:pt idx="38">
                  <c:v>0.197763801537386</c:v>
                </c:pt>
                <c:pt idx="39">
                  <c:v>0.234102026554857</c:v>
                </c:pt>
                <c:pt idx="40">
                  <c:v>0.278127183787561</c:v>
                </c:pt>
                <c:pt idx="41">
                  <c:v>0.292802236198463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'!$Y$3:$Y$44</c:f>
              <c:numCache>
                <c:formatCode>General</c:formatCode>
                <c:ptCount val="42"/>
                <c:pt idx="0" formatCode="0.00000">
                  <c:v>0.0899988474793815</c:v>
                </c:pt>
                <c:pt idx="1">
                  <c:v>0.0400452552981544</c:v>
                </c:pt>
                <c:pt idx="2">
                  <c:v>0.0187339686732295</c:v>
                </c:pt>
                <c:pt idx="3">
                  <c:v>0.00883307364366179</c:v>
                </c:pt>
                <c:pt idx="4">
                  <c:v>0.00666788228518744</c:v>
                </c:pt>
                <c:pt idx="5">
                  <c:v>0.0107104876164696</c:v>
                </c:pt>
                <c:pt idx="6">
                  <c:v>0.0199271554976138</c:v>
                </c:pt>
                <c:pt idx="7">
                  <c:v>0.0333544299628657</c:v>
                </c:pt>
                <c:pt idx="8">
                  <c:v>0.049962578070021</c:v>
                </c:pt>
                <c:pt idx="9">
                  <c:v>0.0686226630824258</c:v>
                </c:pt>
                <c:pt idx="10">
                  <c:v>0.0890644924951098</c:v>
                </c:pt>
                <c:pt idx="11">
                  <c:v>0.0785218064984364</c:v>
                </c:pt>
                <c:pt idx="12">
                  <c:v>0.117683251952343</c:v>
                </c:pt>
                <c:pt idx="13">
                  <c:v>0.139930551285792</c:v>
                </c:pt>
                <c:pt idx="14">
                  <c:v>0.164340352615226</c:v>
                </c:pt>
                <c:pt idx="15">
                  <c:v>0.171130632468076</c:v>
                </c:pt>
                <c:pt idx="16">
                  <c:v>0.167907666821245</c:v>
                </c:pt>
                <c:pt idx="17">
                  <c:v>0.16846430827909</c:v>
                </c:pt>
                <c:pt idx="18">
                  <c:v>0.163207552687602</c:v>
                </c:pt>
                <c:pt idx="19">
                  <c:v>0.156800655615878</c:v>
                </c:pt>
                <c:pt idx="20">
                  <c:v>0.158396805663184</c:v>
                </c:pt>
                <c:pt idx="21">
                  <c:v>0.161380632218966</c:v>
                </c:pt>
                <c:pt idx="22">
                  <c:v>0.167984850793586</c:v>
                </c:pt>
                <c:pt idx="23">
                  <c:v>0.177187709561856</c:v>
                </c:pt>
                <c:pt idx="24">
                  <c:v>0.179862634764622</c:v>
                </c:pt>
                <c:pt idx="25">
                  <c:v>0.193346306046507</c:v>
                </c:pt>
                <c:pt idx="26">
                  <c:v>0.205435527097784</c:v>
                </c:pt>
                <c:pt idx="27">
                  <c:v>0.222315774470492</c:v>
                </c:pt>
                <c:pt idx="28">
                  <c:v>0.228802800590177</c:v>
                </c:pt>
                <c:pt idx="29">
                  <c:v>0.221356219538827</c:v>
                </c:pt>
                <c:pt idx="30">
                  <c:v>0.213886649238564</c:v>
                </c:pt>
                <c:pt idx="31">
                  <c:v>0.193028829395346</c:v>
                </c:pt>
                <c:pt idx="32">
                  <c:v>0.160377961933124</c:v>
                </c:pt>
                <c:pt idx="33">
                  <c:v>0.12662068117521</c:v>
                </c:pt>
                <c:pt idx="34">
                  <c:v>0.088848429395244</c:v>
                </c:pt>
                <c:pt idx="35">
                  <c:v>0.0629983670583869</c:v>
                </c:pt>
                <c:pt idx="36">
                  <c:v>0.0859450046786692</c:v>
                </c:pt>
                <c:pt idx="37">
                  <c:v>0.159279195558372</c:v>
                </c:pt>
                <c:pt idx="38">
                  <c:v>0.260681686938647</c:v>
                </c:pt>
                <c:pt idx="39">
                  <c:v>0.336036933629745</c:v>
                </c:pt>
                <c:pt idx="40">
                  <c:v>0.301017058433443</c:v>
                </c:pt>
                <c:pt idx="41">
                  <c:v>0.189509474148711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4836928"/>
        <c:axId val="1944844176"/>
      </c:lineChart>
      <c:catAx>
        <c:axId val="194483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44176"/>
        <c:crosses val="autoZero"/>
        <c:auto val="1"/>
        <c:lblAlgn val="ctr"/>
        <c:lblOffset val="100"/>
        <c:noMultiLvlLbl val="0"/>
      </c:catAx>
      <c:valAx>
        <c:axId val="194484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3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'!$P$113:$P$154</c:f>
              <c:numCache>
                <c:formatCode>0.00</c:formatCode>
                <c:ptCount val="42"/>
                <c:pt idx="0">
                  <c:v>0.872117400419287</c:v>
                </c:pt>
                <c:pt idx="1">
                  <c:v>0.874912648497554</c:v>
                </c:pt>
                <c:pt idx="2">
                  <c:v>0.883997204751922</c:v>
                </c:pt>
                <c:pt idx="3">
                  <c:v>0.854647099930119</c:v>
                </c:pt>
                <c:pt idx="4">
                  <c:v>0.835779175401817</c:v>
                </c:pt>
                <c:pt idx="5">
                  <c:v>0.900069881201957</c:v>
                </c:pt>
                <c:pt idx="6">
                  <c:v>0.887491264849755</c:v>
                </c:pt>
                <c:pt idx="7">
                  <c:v>0.853948287910552</c:v>
                </c:pt>
                <c:pt idx="8">
                  <c:v>0.880503144654088</c:v>
                </c:pt>
                <c:pt idx="9">
                  <c:v>0.919636617749825</c:v>
                </c:pt>
                <c:pt idx="10">
                  <c:v>0.902166317260657</c:v>
                </c:pt>
                <c:pt idx="11">
                  <c:v>0.925227113906359</c:v>
                </c:pt>
                <c:pt idx="12">
                  <c:v>0.90356394129979</c:v>
                </c:pt>
                <c:pt idx="13">
                  <c:v>0.847658979734451</c:v>
                </c:pt>
                <c:pt idx="14">
                  <c:v>0.804332634521314</c:v>
                </c:pt>
                <c:pt idx="15">
                  <c:v>0.603074772886094</c:v>
                </c:pt>
                <c:pt idx="16">
                  <c:v>0.554856743535989</c:v>
                </c:pt>
                <c:pt idx="17">
                  <c:v>0.617051013277428</c:v>
                </c:pt>
                <c:pt idx="18">
                  <c:v>0.680642907058001</c:v>
                </c:pt>
                <c:pt idx="19">
                  <c:v>0.609364081062194</c:v>
                </c:pt>
                <c:pt idx="20">
                  <c:v>0.590496156533892</c:v>
                </c:pt>
                <c:pt idx="21">
                  <c:v>0.60377358490566</c:v>
                </c:pt>
                <c:pt idx="22">
                  <c:v>0.560447239692523</c:v>
                </c:pt>
                <c:pt idx="23">
                  <c:v>0.572327044025157</c:v>
                </c:pt>
                <c:pt idx="24">
                  <c:v>0.600279524807827</c:v>
                </c:pt>
                <c:pt idx="25">
                  <c:v>0.596086652690426</c:v>
                </c:pt>
                <c:pt idx="26">
                  <c:v>0.598183088749126</c:v>
                </c:pt>
                <c:pt idx="27">
                  <c:v>0.563941299790356</c:v>
                </c:pt>
                <c:pt idx="28">
                  <c:v>0.594689028651293</c:v>
                </c:pt>
                <c:pt idx="29">
                  <c:v>0.678546470999301</c:v>
                </c:pt>
                <c:pt idx="30">
                  <c:v>0.6722571628232</c:v>
                </c:pt>
                <c:pt idx="31">
                  <c:v>0.674353598881901</c:v>
                </c:pt>
                <c:pt idx="32">
                  <c:v>0.684136967155835</c:v>
                </c:pt>
                <c:pt idx="33">
                  <c:v>0.73025856044724</c:v>
                </c:pt>
                <c:pt idx="34">
                  <c:v>0.69601677148847</c:v>
                </c:pt>
                <c:pt idx="35">
                  <c:v>0.726065688329839</c:v>
                </c:pt>
                <c:pt idx="36">
                  <c:v>0.728860936408106</c:v>
                </c:pt>
                <c:pt idx="37">
                  <c:v>0.685534591194968</c:v>
                </c:pt>
                <c:pt idx="38">
                  <c:v>0.731656184486373</c:v>
                </c:pt>
                <c:pt idx="39">
                  <c:v>0.757512229210342</c:v>
                </c:pt>
                <c:pt idx="40">
                  <c:v>0.79664570230608</c:v>
                </c:pt>
                <c:pt idx="41">
                  <c:v>0.772886093640811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'!$Y$113:$Y$154</c:f>
              <c:numCache>
                <c:formatCode>General</c:formatCode>
                <c:ptCount val="42"/>
                <c:pt idx="0">
                  <c:v>0.870533836530321</c:v>
                </c:pt>
                <c:pt idx="1">
                  <c:v>0.869973057687162</c:v>
                </c:pt>
                <c:pt idx="2">
                  <c:v>0.869138869060681</c:v>
                </c:pt>
                <c:pt idx="3">
                  <c:v>0.867976142661759</c:v>
                </c:pt>
                <c:pt idx="4">
                  <c:v>0.879993924839973</c:v>
                </c:pt>
                <c:pt idx="5">
                  <c:v>0.891038739013761</c:v>
                </c:pt>
                <c:pt idx="6">
                  <c:v>0.890177441319894</c:v>
                </c:pt>
                <c:pt idx="7">
                  <c:v>0.879456940018063</c:v>
                </c:pt>
                <c:pt idx="8">
                  <c:v>0.880250755040059</c:v>
                </c:pt>
                <c:pt idx="9">
                  <c:v>0.903803823991508</c:v>
                </c:pt>
                <c:pt idx="10">
                  <c:v>0.897285471064685</c:v>
                </c:pt>
                <c:pt idx="11">
                  <c:v>0.943557134456177</c:v>
                </c:pt>
                <c:pt idx="12">
                  <c:v>0.890672840276248</c:v>
                </c:pt>
                <c:pt idx="13">
                  <c:v>0.850776524274033</c:v>
                </c:pt>
                <c:pt idx="14">
                  <c:v>0.796297884993039</c:v>
                </c:pt>
                <c:pt idx="15">
                  <c:v>0.621917078811835</c:v>
                </c:pt>
                <c:pt idx="16">
                  <c:v>0.584172856640398</c:v>
                </c:pt>
                <c:pt idx="17">
                  <c:v>0.630176387851182</c:v>
                </c:pt>
                <c:pt idx="18">
                  <c:v>0.658904733172063</c:v>
                </c:pt>
                <c:pt idx="19">
                  <c:v>0.599134779044955</c:v>
                </c:pt>
                <c:pt idx="20">
                  <c:v>0.591752436747106</c:v>
                </c:pt>
                <c:pt idx="21">
                  <c:v>0.598499101089302</c:v>
                </c:pt>
                <c:pt idx="22">
                  <c:v>0.587241297011763</c:v>
                </c:pt>
                <c:pt idx="23">
                  <c:v>0.567905788076043</c:v>
                </c:pt>
                <c:pt idx="24">
                  <c:v>0.596770052037989</c:v>
                </c:pt>
                <c:pt idx="25">
                  <c:v>0.592753501248011</c:v>
                </c:pt>
                <c:pt idx="26">
                  <c:v>0.576272126552872</c:v>
                </c:pt>
                <c:pt idx="27">
                  <c:v>0.566958569257174</c:v>
                </c:pt>
                <c:pt idx="28">
                  <c:v>0.602798232554941</c:v>
                </c:pt>
                <c:pt idx="29">
                  <c:v>0.679951471912483</c:v>
                </c:pt>
                <c:pt idx="30">
                  <c:v>0.685457442636661</c:v>
                </c:pt>
                <c:pt idx="31">
                  <c:v>0.684429454563821</c:v>
                </c:pt>
                <c:pt idx="32">
                  <c:v>0.796207842976218</c:v>
                </c:pt>
                <c:pt idx="33">
                  <c:v>0.907898985700893</c:v>
                </c:pt>
                <c:pt idx="34">
                  <c:v>0.932717611007376</c:v>
                </c:pt>
                <c:pt idx="35">
                  <c:v>0.869224166840105</c:v>
                </c:pt>
                <c:pt idx="36">
                  <c:v>0.976657919774952</c:v>
                </c:pt>
                <c:pt idx="37">
                  <c:v>1.038563303288479</c:v>
                </c:pt>
                <c:pt idx="38">
                  <c:v>1.070837005873215</c:v>
                </c:pt>
                <c:pt idx="39">
                  <c:v>1.265157498597564</c:v>
                </c:pt>
                <c:pt idx="40">
                  <c:v>1.370527719735406</c:v>
                </c:pt>
                <c:pt idx="41">
                  <c:v>1.398111126747517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4791120"/>
        <c:axId val="1944767872"/>
      </c:lineChart>
      <c:catAx>
        <c:axId val="19447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67872"/>
        <c:crosses val="autoZero"/>
        <c:auto val="1"/>
        <c:lblAlgn val="ctr"/>
        <c:lblOffset val="100"/>
        <c:noMultiLvlLbl val="0"/>
      </c:catAx>
      <c:valAx>
        <c:axId val="19447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'!$P$168:$P$209</c:f>
              <c:numCache>
                <c:formatCode>0.00</c:formatCode>
                <c:ptCount val="42"/>
                <c:pt idx="0">
                  <c:v>0.483577917540182</c:v>
                </c:pt>
                <c:pt idx="1">
                  <c:v>0.530398322851153</c:v>
                </c:pt>
                <c:pt idx="2">
                  <c:v>0.609364081062194</c:v>
                </c:pt>
                <c:pt idx="3">
                  <c:v>0.606568832983927</c:v>
                </c:pt>
                <c:pt idx="4">
                  <c:v>0.623340321453529</c:v>
                </c:pt>
                <c:pt idx="5">
                  <c:v>0.610062893081761</c:v>
                </c:pt>
                <c:pt idx="6">
                  <c:v>0.642907058001397</c:v>
                </c:pt>
                <c:pt idx="7">
                  <c:v>0.658979734451432</c:v>
                </c:pt>
                <c:pt idx="8">
                  <c:v>0.748427672955975</c:v>
                </c:pt>
                <c:pt idx="9">
                  <c:v>0.744234800838574</c:v>
                </c:pt>
                <c:pt idx="10">
                  <c:v>0.73235499650594</c:v>
                </c:pt>
                <c:pt idx="11">
                  <c:v>0.729559748427673</c:v>
                </c:pt>
                <c:pt idx="12">
                  <c:v>0.76450034940601</c:v>
                </c:pt>
                <c:pt idx="13">
                  <c:v>0.744234800838574</c:v>
                </c:pt>
                <c:pt idx="14">
                  <c:v>0.770090845562544</c:v>
                </c:pt>
                <c:pt idx="15">
                  <c:v>0.742837176799441</c:v>
                </c:pt>
                <c:pt idx="16">
                  <c:v>0.760307477288609</c:v>
                </c:pt>
                <c:pt idx="17">
                  <c:v>0.769392033542977</c:v>
                </c:pt>
                <c:pt idx="18">
                  <c:v>0.760307477288609</c:v>
                </c:pt>
                <c:pt idx="19">
                  <c:v>0.763102725366876</c:v>
                </c:pt>
                <c:pt idx="20">
                  <c:v>0.750524109014675</c:v>
                </c:pt>
                <c:pt idx="21">
                  <c:v>0.756813417190776</c:v>
                </c:pt>
                <c:pt idx="22">
                  <c:v>0.744234800838574</c:v>
                </c:pt>
                <c:pt idx="23">
                  <c:v>0.753319357092942</c:v>
                </c:pt>
                <c:pt idx="24">
                  <c:v>0.77078965758211</c:v>
                </c:pt>
                <c:pt idx="25">
                  <c:v>0.751222921034242</c:v>
                </c:pt>
                <c:pt idx="26">
                  <c:v>0.726764500349406</c:v>
                </c:pt>
                <c:pt idx="27">
                  <c:v>0.692522711390636</c:v>
                </c:pt>
                <c:pt idx="28">
                  <c:v>0.579315164220825</c:v>
                </c:pt>
                <c:pt idx="29">
                  <c:v>0.562543675751223</c:v>
                </c:pt>
                <c:pt idx="30">
                  <c:v>0.453529000698812</c:v>
                </c:pt>
                <c:pt idx="31">
                  <c:v>0.507337526205451</c:v>
                </c:pt>
                <c:pt idx="32">
                  <c:v>0.548567435359888</c:v>
                </c:pt>
                <c:pt idx="33">
                  <c:v>0.56743535988819</c:v>
                </c:pt>
                <c:pt idx="34">
                  <c:v>0.582110412299092</c:v>
                </c:pt>
                <c:pt idx="35">
                  <c:v>0.602375960866527</c:v>
                </c:pt>
                <c:pt idx="36">
                  <c:v>0.607267645003494</c:v>
                </c:pt>
                <c:pt idx="37">
                  <c:v>0.627533193570929</c:v>
                </c:pt>
                <c:pt idx="38">
                  <c:v>0.552061495457722</c:v>
                </c:pt>
                <c:pt idx="39">
                  <c:v>0.559748427672956</c:v>
                </c:pt>
                <c:pt idx="40">
                  <c:v>0.598183088749126</c:v>
                </c:pt>
                <c:pt idx="41">
                  <c:v>0.63382250174703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'!$Y$168:$Y$209</c:f>
              <c:numCache>
                <c:formatCode>General</c:formatCode>
                <c:ptCount val="42"/>
                <c:pt idx="0">
                  <c:v>0.4844631109755</c:v>
                </c:pt>
                <c:pt idx="1">
                  <c:v>0.52745500719824</c:v>
                </c:pt>
                <c:pt idx="2">
                  <c:v>0.5648083114692</c:v>
                </c:pt>
                <c:pt idx="3">
                  <c:v>0.597045862371364</c:v>
                </c:pt>
                <c:pt idx="4">
                  <c:v>0.62470563755051</c:v>
                </c:pt>
                <c:pt idx="5">
                  <c:v>0.648350851461599</c:v>
                </c:pt>
                <c:pt idx="6">
                  <c:v>0.66857577391099</c:v>
                </c:pt>
                <c:pt idx="7">
                  <c:v>0.685984377825584</c:v>
                </c:pt>
                <c:pt idx="8">
                  <c:v>0.701100419786807</c:v>
                </c:pt>
                <c:pt idx="9">
                  <c:v>0.714235538342689</c:v>
                </c:pt>
                <c:pt idx="10">
                  <c:v>0.727702915452375</c:v>
                </c:pt>
                <c:pt idx="11">
                  <c:v>0.735380334482206</c:v>
                </c:pt>
                <c:pt idx="12">
                  <c:v>0.743523984754014</c:v>
                </c:pt>
                <c:pt idx="13">
                  <c:v>0.744341825825135</c:v>
                </c:pt>
                <c:pt idx="14">
                  <c:v>0.745138594066594</c:v>
                </c:pt>
                <c:pt idx="15">
                  <c:v>0.753895370023665</c:v>
                </c:pt>
                <c:pt idx="16">
                  <c:v>0.766174919994741</c:v>
                </c:pt>
                <c:pt idx="17">
                  <c:v>0.768039590966342</c:v>
                </c:pt>
                <c:pt idx="18">
                  <c:v>0.762204231470911</c:v>
                </c:pt>
                <c:pt idx="19">
                  <c:v>0.75200567727112</c:v>
                </c:pt>
                <c:pt idx="20">
                  <c:v>0.75015142002723</c:v>
                </c:pt>
                <c:pt idx="21">
                  <c:v>0.767575400181537</c:v>
                </c:pt>
                <c:pt idx="22">
                  <c:v>0.739019003740962</c:v>
                </c:pt>
                <c:pt idx="23">
                  <c:v>0.749711096638314</c:v>
                </c:pt>
                <c:pt idx="24">
                  <c:v>0.772270178474591</c:v>
                </c:pt>
                <c:pt idx="25">
                  <c:v>0.75028740892511</c:v>
                </c:pt>
                <c:pt idx="26">
                  <c:v>0.730107709615351</c:v>
                </c:pt>
                <c:pt idx="27">
                  <c:v>0.689859265286059</c:v>
                </c:pt>
                <c:pt idx="28">
                  <c:v>0.580771321250713</c:v>
                </c:pt>
                <c:pt idx="29">
                  <c:v>0.560142569466364</c:v>
                </c:pt>
                <c:pt idx="30">
                  <c:v>0.547201789270935</c:v>
                </c:pt>
                <c:pt idx="31">
                  <c:v>0.518894426020044</c:v>
                </c:pt>
                <c:pt idx="32">
                  <c:v>0.497784534666933</c:v>
                </c:pt>
                <c:pt idx="33">
                  <c:v>0.445696941790765</c:v>
                </c:pt>
                <c:pt idx="34">
                  <c:v>0.246553110306653</c:v>
                </c:pt>
                <c:pt idx="35">
                  <c:v>0.0609172627298583</c:v>
                </c:pt>
                <c:pt idx="36">
                  <c:v>-0.0545219482904331</c:v>
                </c:pt>
                <c:pt idx="37">
                  <c:v>-0.235100435927988</c:v>
                </c:pt>
                <c:pt idx="38">
                  <c:v>-0.329843434237683</c:v>
                </c:pt>
                <c:pt idx="39">
                  <c:v>-0.366766298747082</c:v>
                </c:pt>
                <c:pt idx="40">
                  <c:v>-0.5291274314597</c:v>
                </c:pt>
                <c:pt idx="41">
                  <c:v>-0.73461232182896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498000"/>
        <c:axId val="1554501392"/>
      </c:lineChart>
      <c:catAx>
        <c:axId val="155449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01392"/>
        <c:crosses val="autoZero"/>
        <c:auto val="1"/>
        <c:lblAlgn val="ctr"/>
        <c:lblOffset val="100"/>
        <c:noMultiLvlLbl val="0"/>
      </c:catAx>
      <c:valAx>
        <c:axId val="15545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9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'!$P$223:$P$264</c:f>
              <c:numCache>
                <c:formatCode>0.00</c:formatCode>
                <c:ptCount val="42"/>
                <c:pt idx="0">
                  <c:v>0.73235499650594</c:v>
                </c:pt>
                <c:pt idx="1">
                  <c:v>0.70230607966457</c:v>
                </c:pt>
                <c:pt idx="2">
                  <c:v>0.636617749825297</c:v>
                </c:pt>
                <c:pt idx="3">
                  <c:v>0.63382250174703</c:v>
                </c:pt>
                <c:pt idx="4">
                  <c:v>0.628930817610063</c:v>
                </c:pt>
                <c:pt idx="5">
                  <c:v>0.624737945492662</c:v>
                </c:pt>
                <c:pt idx="6">
                  <c:v>0.692522711390636</c:v>
                </c:pt>
                <c:pt idx="7">
                  <c:v>0.673654786862334</c:v>
                </c:pt>
                <c:pt idx="8">
                  <c:v>0.635220125786163</c:v>
                </c:pt>
                <c:pt idx="9">
                  <c:v>0.649895178197065</c:v>
                </c:pt>
                <c:pt idx="10">
                  <c:v>0.600978336827393</c:v>
                </c:pt>
                <c:pt idx="11">
                  <c:v>0.560447239692523</c:v>
                </c:pt>
                <c:pt idx="12">
                  <c:v>0.523410202655486</c:v>
                </c:pt>
                <c:pt idx="13">
                  <c:v>0.524109014675052</c:v>
                </c:pt>
                <c:pt idx="14">
                  <c:v>0.559049615653389</c:v>
                </c:pt>
                <c:pt idx="15">
                  <c:v>0.508735150244584</c:v>
                </c:pt>
                <c:pt idx="16">
                  <c:v>0.522711390635919</c:v>
                </c:pt>
                <c:pt idx="17">
                  <c:v>0.467505241090147</c:v>
                </c:pt>
                <c:pt idx="18">
                  <c:v>0.438853948287911</c:v>
                </c:pt>
                <c:pt idx="19">
                  <c:v>0.452131376659679</c:v>
                </c:pt>
                <c:pt idx="20">
                  <c:v>0.461215932914046</c:v>
                </c:pt>
                <c:pt idx="21">
                  <c:v>0.526904262753319</c:v>
                </c:pt>
                <c:pt idx="22">
                  <c:v>0.544374563242488</c:v>
                </c:pt>
                <c:pt idx="23">
                  <c:v>0.585604472396925</c:v>
                </c:pt>
                <c:pt idx="24">
                  <c:v>0.582110412299092</c:v>
                </c:pt>
                <c:pt idx="25">
                  <c:v>0.589098532494759</c:v>
                </c:pt>
                <c:pt idx="26">
                  <c:v>0.631027253668763</c:v>
                </c:pt>
                <c:pt idx="27">
                  <c:v>0.703703703703704</c:v>
                </c:pt>
                <c:pt idx="28">
                  <c:v>0.663172606568833</c:v>
                </c:pt>
                <c:pt idx="29">
                  <c:v>0.682739343116701</c:v>
                </c:pt>
                <c:pt idx="30">
                  <c:v>0.647099930118798</c:v>
                </c:pt>
                <c:pt idx="31">
                  <c:v>0.6680642907058</c:v>
                </c:pt>
                <c:pt idx="32">
                  <c:v>0.684835779175402</c:v>
                </c:pt>
                <c:pt idx="33">
                  <c:v>0.696715583508036</c:v>
                </c:pt>
                <c:pt idx="34">
                  <c:v>0.709294199860237</c:v>
                </c:pt>
                <c:pt idx="35">
                  <c:v>0.69811320754717</c:v>
                </c:pt>
                <c:pt idx="36">
                  <c:v>0.753319357092942</c:v>
                </c:pt>
                <c:pt idx="37">
                  <c:v>0.711390635918938</c:v>
                </c:pt>
                <c:pt idx="38">
                  <c:v>0.689727463312369</c:v>
                </c:pt>
                <c:pt idx="39">
                  <c:v>0.671558350803634</c:v>
                </c:pt>
                <c:pt idx="40">
                  <c:v>0.709993011879804</c:v>
                </c:pt>
                <c:pt idx="41">
                  <c:v>0.754716981132075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'!$Y$223:$Y$264</c:f>
              <c:numCache>
                <c:formatCode>General</c:formatCode>
                <c:ptCount val="42"/>
                <c:pt idx="0">
                  <c:v>0.694203242001673</c:v>
                </c:pt>
                <c:pt idx="1">
                  <c:v>0.699742737746013</c:v>
                </c:pt>
                <c:pt idx="2">
                  <c:v>0.683095467054614</c:v>
                </c:pt>
                <c:pt idx="3">
                  <c:v>0.64647662585405</c:v>
                </c:pt>
                <c:pt idx="4">
                  <c:v>0.625214286385899</c:v>
                </c:pt>
                <c:pt idx="5">
                  <c:v>0.624740193679938</c:v>
                </c:pt>
                <c:pt idx="6">
                  <c:v>0.64639191506217</c:v>
                </c:pt>
                <c:pt idx="7">
                  <c:v>0.670109708708273</c:v>
                </c:pt>
                <c:pt idx="8">
                  <c:v>0.667384246772205</c:v>
                </c:pt>
                <c:pt idx="9">
                  <c:v>0.640632618456684</c:v>
                </c:pt>
                <c:pt idx="10">
                  <c:v>0.593594703361821</c:v>
                </c:pt>
                <c:pt idx="11">
                  <c:v>0.560696764260528</c:v>
                </c:pt>
                <c:pt idx="12">
                  <c:v>0.526229343684179</c:v>
                </c:pt>
                <c:pt idx="13">
                  <c:v>0.528673746468585</c:v>
                </c:pt>
                <c:pt idx="14">
                  <c:v>0.521141190469026</c:v>
                </c:pt>
                <c:pt idx="15">
                  <c:v>0.53631299541905</c:v>
                </c:pt>
                <c:pt idx="16">
                  <c:v>0.518024256893294</c:v>
                </c:pt>
                <c:pt idx="17">
                  <c:v>0.46827613425148</c:v>
                </c:pt>
                <c:pt idx="18">
                  <c:v>0.444647803976272</c:v>
                </c:pt>
                <c:pt idx="19">
                  <c:v>0.428441694211472</c:v>
                </c:pt>
                <c:pt idx="20">
                  <c:v>0.464544316655548</c:v>
                </c:pt>
                <c:pt idx="21">
                  <c:v>0.528029566306318</c:v>
                </c:pt>
                <c:pt idx="22">
                  <c:v>0.546945171965553</c:v>
                </c:pt>
                <c:pt idx="23">
                  <c:v>0.586336801514343</c:v>
                </c:pt>
                <c:pt idx="24">
                  <c:v>0.580090777167111</c:v>
                </c:pt>
                <c:pt idx="25">
                  <c:v>0.592443226627455</c:v>
                </c:pt>
                <c:pt idx="26">
                  <c:v>0.631181143397928</c:v>
                </c:pt>
                <c:pt idx="27">
                  <c:v>0.683634400291719</c:v>
                </c:pt>
                <c:pt idx="28">
                  <c:v>0.675729202835001</c:v>
                </c:pt>
                <c:pt idx="29">
                  <c:v>0.680459795111056</c:v>
                </c:pt>
                <c:pt idx="30">
                  <c:v>0.629848963992527</c:v>
                </c:pt>
                <c:pt idx="31">
                  <c:v>0.545620017610598</c:v>
                </c:pt>
                <c:pt idx="32">
                  <c:v>0.397279518831296</c:v>
                </c:pt>
                <c:pt idx="33">
                  <c:v>0.240958906155065</c:v>
                </c:pt>
                <c:pt idx="34">
                  <c:v>-0.0253304437376258</c:v>
                </c:pt>
                <c:pt idx="35">
                  <c:v>-0.373502803929598</c:v>
                </c:pt>
                <c:pt idx="36">
                  <c:v>-0.87481678336328</c:v>
                </c:pt>
                <c:pt idx="37">
                  <c:v>-1.50281277604132</c:v>
                </c:pt>
                <c:pt idx="38">
                  <c:v>-2.349812174364534</c:v>
                </c:pt>
                <c:pt idx="39">
                  <c:v>-3.39564876412386</c:v>
                </c:pt>
                <c:pt idx="40">
                  <c:v>-4.675165220911311</c:v>
                </c:pt>
                <c:pt idx="41">
                  <c:v>-6.289199880078448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4441824"/>
        <c:axId val="1554445216"/>
      </c:lineChart>
      <c:catAx>
        <c:axId val="155444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45216"/>
        <c:crosses val="autoZero"/>
        <c:auto val="1"/>
        <c:lblAlgn val="ctr"/>
        <c:lblOffset val="100"/>
        <c:noMultiLvlLbl val="0"/>
      </c:catAx>
      <c:valAx>
        <c:axId val="15544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4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2: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'!$Q$58:$Q$88</c:f>
              <c:numCache>
                <c:formatCode>0.00</c:formatCode>
                <c:ptCount val="31"/>
                <c:pt idx="0">
                  <c:v>0.454205938988414</c:v>
                </c:pt>
                <c:pt idx="1">
                  <c:v>0.421976662071175</c:v>
                </c:pt>
                <c:pt idx="2">
                  <c:v>0.391602324783276</c:v>
                </c:pt>
                <c:pt idx="3">
                  <c:v>0.364841748074439</c:v>
                </c:pt>
                <c:pt idx="4">
                  <c:v>0.348276396798425</c:v>
                </c:pt>
                <c:pt idx="5">
                  <c:v>0.327763383064984</c:v>
                </c:pt>
                <c:pt idx="6">
                  <c:v>0.322179408599279</c:v>
                </c:pt>
                <c:pt idx="7">
                  <c:v>0.317891419985308</c:v>
                </c:pt>
                <c:pt idx="8">
                  <c:v>0.319253404558545</c:v>
                </c:pt>
                <c:pt idx="9">
                  <c:v>0.328417985238355</c:v>
                </c:pt>
                <c:pt idx="10">
                  <c:v>0.340808778641814</c:v>
                </c:pt>
                <c:pt idx="11">
                  <c:v>0.359403219337894</c:v>
                </c:pt>
                <c:pt idx="12">
                  <c:v>0.369330546187074</c:v>
                </c:pt>
                <c:pt idx="13">
                  <c:v>0.378943024794235</c:v>
                </c:pt>
                <c:pt idx="14">
                  <c:v>0.393175414008554</c:v>
                </c:pt>
                <c:pt idx="15">
                  <c:v>0.404232605158543</c:v>
                </c:pt>
                <c:pt idx="16">
                  <c:v>0.419541553861281</c:v>
                </c:pt>
                <c:pt idx="17">
                  <c:v>0.425873346060879</c:v>
                </c:pt>
                <c:pt idx="18">
                  <c:v>0.427532600585924</c:v>
                </c:pt>
                <c:pt idx="19">
                  <c:v>0.435719429531833</c:v>
                </c:pt>
                <c:pt idx="20">
                  <c:v>0.43852453611637</c:v>
                </c:pt>
                <c:pt idx="21">
                  <c:v>0.448639297833121</c:v>
                </c:pt>
                <c:pt idx="22">
                  <c:v>0.445377725660383</c:v>
                </c:pt>
                <c:pt idx="23">
                  <c:v>0.456946496435138</c:v>
                </c:pt>
                <c:pt idx="24">
                  <c:v>0.462852004293367</c:v>
                </c:pt>
                <c:pt idx="25">
                  <c:v>0.471110667610115</c:v>
                </c:pt>
                <c:pt idx="26">
                  <c:v>0.472419524846761</c:v>
                </c:pt>
                <c:pt idx="27">
                  <c:v>0.472986732718401</c:v>
                </c:pt>
                <c:pt idx="28">
                  <c:v>0.471785039931699</c:v>
                </c:pt>
                <c:pt idx="29">
                  <c:v>0.470466447537378</c:v>
                </c:pt>
                <c:pt idx="30">
                  <c:v>0.469703750009993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'!$X$58:$X$88</c:f>
              <c:numCache>
                <c:formatCode>0.00000</c:formatCode>
                <c:ptCount val="31"/>
                <c:pt idx="0">
                  <c:v>0.451809246850067</c:v>
                </c:pt>
                <c:pt idx="1">
                  <c:v>0.419265580595248</c:v>
                </c:pt>
                <c:pt idx="2">
                  <c:v>0.390032400859631</c:v>
                </c:pt>
                <c:pt idx="3">
                  <c:v>0.363911272841443</c:v>
                </c:pt>
                <c:pt idx="4">
                  <c:v>0.344197914470972</c:v>
                </c:pt>
                <c:pt idx="5">
                  <c:v>0.329985457636197</c:v>
                </c:pt>
                <c:pt idx="6">
                  <c:v>0.31999681736823</c:v>
                </c:pt>
                <c:pt idx="7">
                  <c:v>0.318142047193251</c:v>
                </c:pt>
                <c:pt idx="8">
                  <c:v>0.320812357275993</c:v>
                </c:pt>
                <c:pt idx="9">
                  <c:v>0.329997931345773</c:v>
                </c:pt>
                <c:pt idx="10">
                  <c:v>0.342090121373066</c:v>
                </c:pt>
                <c:pt idx="11">
                  <c:v>0.358681904812058</c:v>
                </c:pt>
                <c:pt idx="12">
                  <c:v>0.370278867582495</c:v>
                </c:pt>
                <c:pt idx="13">
                  <c:v>0.379885899169435</c:v>
                </c:pt>
                <c:pt idx="14">
                  <c:v>0.389744972731413</c:v>
                </c:pt>
                <c:pt idx="15">
                  <c:v>0.40259152114274</c:v>
                </c:pt>
                <c:pt idx="16">
                  <c:v>0.417473647199848</c:v>
                </c:pt>
                <c:pt idx="17">
                  <c:v>0.424113245492345</c:v>
                </c:pt>
                <c:pt idx="18">
                  <c:v>0.433149276700411</c:v>
                </c:pt>
                <c:pt idx="19">
                  <c:v>0.439644891022452</c:v>
                </c:pt>
                <c:pt idx="20">
                  <c:v>0.441183954691973</c:v>
                </c:pt>
                <c:pt idx="21">
                  <c:v>0.448805854716413</c:v>
                </c:pt>
                <c:pt idx="22">
                  <c:v>0.450449392055138</c:v>
                </c:pt>
                <c:pt idx="23">
                  <c:v>0.460736495914598</c:v>
                </c:pt>
                <c:pt idx="24">
                  <c:v>0.460562946494793</c:v>
                </c:pt>
                <c:pt idx="25">
                  <c:v>0.469241858262615</c:v>
                </c:pt>
                <c:pt idx="26">
                  <c:v>0.469813439183444</c:v>
                </c:pt>
                <c:pt idx="27">
                  <c:v>0.46962306774106</c:v>
                </c:pt>
                <c:pt idx="28">
                  <c:v>0.469551777026444</c:v>
                </c:pt>
                <c:pt idx="29">
                  <c:v>0.469982010010796</c:v>
                </c:pt>
                <c:pt idx="30">
                  <c:v>0.471595842523229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4096032"/>
        <c:axId val="1534099392"/>
      </c:lineChart>
      <c:catAx>
        <c:axId val="15340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9392"/>
        <c:crosses val="autoZero"/>
        <c:auto val="1"/>
        <c:lblAlgn val="ctr"/>
        <c:lblOffset val="100"/>
        <c:noMultiLvlLbl val="0"/>
      </c:catAx>
      <c:valAx>
        <c:axId val="15340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Test1: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'!$Q$3:$Q$33</c:f>
              <c:numCache>
                <c:formatCode>0.00</c:formatCode>
                <c:ptCount val="31"/>
                <c:pt idx="0">
                  <c:v>-0.00968745574668994</c:v>
                </c:pt>
                <c:pt idx="1">
                  <c:v>-0.0194474834147414</c:v>
                </c:pt>
                <c:pt idx="2">
                  <c:v>-0.0266544603167602</c:v>
                </c:pt>
                <c:pt idx="3">
                  <c:v>-0.0277030706977183</c:v>
                </c:pt>
                <c:pt idx="4">
                  <c:v>-0.0274019473500547</c:v>
                </c:pt>
                <c:pt idx="5">
                  <c:v>-0.0229232085720791</c:v>
                </c:pt>
                <c:pt idx="6">
                  <c:v>-0.0140905337526713</c:v>
                </c:pt>
                <c:pt idx="7">
                  <c:v>-0.00233516934820952</c:v>
                </c:pt>
                <c:pt idx="8">
                  <c:v>0.0154422583253573</c:v>
                </c:pt>
                <c:pt idx="9">
                  <c:v>0.036564688085118</c:v>
                </c:pt>
                <c:pt idx="10">
                  <c:v>0.0575896394624281</c:v>
                </c:pt>
                <c:pt idx="11">
                  <c:v>0.079957790113211</c:v>
                </c:pt>
                <c:pt idx="12">
                  <c:v>0.0987893631391828</c:v>
                </c:pt>
                <c:pt idx="13">
                  <c:v>0.117134266292151</c:v>
                </c:pt>
                <c:pt idx="14">
                  <c:v>0.131065862722551</c:v>
                </c:pt>
                <c:pt idx="15">
                  <c:v>0.143404310330985</c:v>
                </c:pt>
                <c:pt idx="16">
                  <c:v>0.153649472115067</c:v>
                </c:pt>
                <c:pt idx="17">
                  <c:v>0.162207679784878</c:v>
                </c:pt>
                <c:pt idx="18">
                  <c:v>0.167378765598442</c:v>
                </c:pt>
                <c:pt idx="19">
                  <c:v>0.168168471924089</c:v>
                </c:pt>
                <c:pt idx="20">
                  <c:v>0.175949197049756</c:v>
                </c:pt>
                <c:pt idx="21">
                  <c:v>0.178479398957945</c:v>
                </c:pt>
                <c:pt idx="22">
                  <c:v>0.178049465536375</c:v>
                </c:pt>
                <c:pt idx="23">
                  <c:v>0.17223471165836</c:v>
                </c:pt>
                <c:pt idx="24">
                  <c:v>0.170567090108996</c:v>
                </c:pt>
                <c:pt idx="25">
                  <c:v>0.168186938537466</c:v>
                </c:pt>
                <c:pt idx="26">
                  <c:v>0.161459315778984</c:v>
                </c:pt>
                <c:pt idx="27">
                  <c:v>0.163436189354991</c:v>
                </c:pt>
                <c:pt idx="28">
                  <c:v>0.162247261451655</c:v>
                </c:pt>
                <c:pt idx="29">
                  <c:v>0.166330602130879</c:v>
                </c:pt>
                <c:pt idx="30">
                  <c:v>0.179645970481831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'!$X$3:$X$33</c:f>
              <c:numCache>
                <c:formatCode>0.00000</c:formatCode>
                <c:ptCount val="31"/>
                <c:pt idx="0">
                  <c:v>-0.00840160930032848</c:v>
                </c:pt>
                <c:pt idx="1">
                  <c:v>-0.0209261613954951</c:v>
                </c:pt>
                <c:pt idx="2">
                  <c:v>-0.0304154620840532</c:v>
                </c:pt>
                <c:pt idx="3">
                  <c:v>-0.0278085342490233</c:v>
                </c:pt>
                <c:pt idx="4">
                  <c:v>-0.0301920820710135</c:v>
                </c:pt>
                <c:pt idx="5">
                  <c:v>-0.0202103217886005</c:v>
                </c:pt>
                <c:pt idx="6">
                  <c:v>-0.0100024424566822</c:v>
                </c:pt>
                <c:pt idx="7">
                  <c:v>0.00859444947461536</c:v>
                </c:pt>
                <c:pt idx="8">
                  <c:v>0.0200961735310847</c:v>
                </c:pt>
                <c:pt idx="9">
                  <c:v>0.0400547082982538</c:v>
                </c:pt>
                <c:pt idx="10">
                  <c:v>0.0598156225283269</c:v>
                </c:pt>
                <c:pt idx="11">
                  <c:v>0.0803352422305615</c:v>
                </c:pt>
                <c:pt idx="12">
                  <c:v>0.0993760023510505</c:v>
                </c:pt>
                <c:pt idx="13">
                  <c:v>0.117552792068592</c:v>
                </c:pt>
                <c:pt idx="14">
                  <c:v>0.129552274417421</c:v>
                </c:pt>
                <c:pt idx="15">
                  <c:v>0.139735398444668</c:v>
                </c:pt>
                <c:pt idx="16">
                  <c:v>0.150036743941705</c:v>
                </c:pt>
                <c:pt idx="17">
                  <c:v>0.159970807303762</c:v>
                </c:pt>
                <c:pt idx="18">
                  <c:v>0.170648497179756</c:v>
                </c:pt>
                <c:pt idx="19">
                  <c:v>0.172359626722416</c:v>
                </c:pt>
                <c:pt idx="20">
                  <c:v>0.178830003517744</c:v>
                </c:pt>
                <c:pt idx="21">
                  <c:v>0.180034084279712</c:v>
                </c:pt>
                <c:pt idx="22">
                  <c:v>0.179622963231509</c:v>
                </c:pt>
                <c:pt idx="23">
                  <c:v>0.171315533755516</c:v>
                </c:pt>
                <c:pt idx="24">
                  <c:v>0.170283735208133</c:v>
                </c:pt>
                <c:pt idx="25">
                  <c:v>0.167004320716643</c:v>
                </c:pt>
                <c:pt idx="26">
                  <c:v>0.16063598731317</c:v>
                </c:pt>
                <c:pt idx="27">
                  <c:v>0.16039379025817</c:v>
                </c:pt>
                <c:pt idx="28">
                  <c:v>0.161011675176845</c:v>
                </c:pt>
                <c:pt idx="29">
                  <c:v>0.169385870868919</c:v>
                </c:pt>
                <c:pt idx="30">
                  <c:v>0.180107736860476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-2016397920"/>
        <c:axId val="-2016394560"/>
      </c:lineChart>
      <c:catAx>
        <c:axId val="-20163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394560"/>
        <c:crosses val="autoZero"/>
        <c:auto val="1"/>
        <c:lblAlgn val="ctr"/>
        <c:lblOffset val="100"/>
        <c:noMultiLvlLbl val="0"/>
      </c:catAx>
      <c:valAx>
        <c:axId val="-20163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39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3: </a:t>
            </a: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'!$Q$113:$Q$143</c:f>
              <c:numCache>
                <c:formatCode>0.00</c:formatCode>
                <c:ptCount val="31"/>
                <c:pt idx="0">
                  <c:v>0.683806896411744</c:v>
                </c:pt>
                <c:pt idx="1">
                  <c:v>0.656739195611783</c:v>
                </c:pt>
                <c:pt idx="2">
                  <c:v>0.626327972642079</c:v>
                </c:pt>
                <c:pt idx="3">
                  <c:v>0.590100658161095</c:v>
                </c:pt>
                <c:pt idx="4">
                  <c:v>0.546526853456857</c:v>
                </c:pt>
                <c:pt idx="5">
                  <c:v>0.503287832213242</c:v>
                </c:pt>
                <c:pt idx="6">
                  <c:v>0.427612654379955</c:v>
                </c:pt>
                <c:pt idx="7">
                  <c:v>0.381143816053426</c:v>
                </c:pt>
                <c:pt idx="8">
                  <c:v>0.344479711532562</c:v>
                </c:pt>
                <c:pt idx="9">
                  <c:v>0.317728947768714</c:v>
                </c:pt>
                <c:pt idx="10">
                  <c:v>0.285517664164724</c:v>
                </c:pt>
                <c:pt idx="11">
                  <c:v>0.256004976431564</c:v>
                </c:pt>
                <c:pt idx="12">
                  <c:v>0.233130007860485</c:v>
                </c:pt>
                <c:pt idx="13">
                  <c:v>0.21405401863469</c:v>
                </c:pt>
                <c:pt idx="14">
                  <c:v>0.199449153797275</c:v>
                </c:pt>
                <c:pt idx="15">
                  <c:v>0.190122238153296</c:v>
                </c:pt>
                <c:pt idx="16">
                  <c:v>0.182554193499969</c:v>
                </c:pt>
                <c:pt idx="17">
                  <c:v>0.177382591312321</c:v>
                </c:pt>
                <c:pt idx="18">
                  <c:v>0.171763162404425</c:v>
                </c:pt>
                <c:pt idx="19">
                  <c:v>0.167973194767853</c:v>
                </c:pt>
                <c:pt idx="20">
                  <c:v>0.162427246123854</c:v>
                </c:pt>
                <c:pt idx="21">
                  <c:v>0.15556923475339</c:v>
                </c:pt>
                <c:pt idx="22">
                  <c:v>0.14776300585805</c:v>
                </c:pt>
                <c:pt idx="23">
                  <c:v>0.137752540623814</c:v>
                </c:pt>
                <c:pt idx="24">
                  <c:v>0.12881396993946</c:v>
                </c:pt>
                <c:pt idx="25">
                  <c:v>0.116451641109042</c:v>
                </c:pt>
                <c:pt idx="26">
                  <c:v>0.102482860757802</c:v>
                </c:pt>
                <c:pt idx="27">
                  <c:v>0.0839586405628239</c:v>
                </c:pt>
                <c:pt idx="28">
                  <c:v>0.0616262068022987</c:v>
                </c:pt>
                <c:pt idx="29">
                  <c:v>0.0376720646264723</c:v>
                </c:pt>
                <c:pt idx="30">
                  <c:v>0.0119090280667628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'!$X$113:$X$143</c:f>
              <c:numCache>
                <c:formatCode>0.00000</c:formatCode>
                <c:ptCount val="31"/>
                <c:pt idx="0">
                  <c:v>0.680056565669935</c:v>
                </c:pt>
                <c:pt idx="1">
                  <c:v>0.660547714512127</c:v>
                </c:pt>
                <c:pt idx="2">
                  <c:v>0.630058291225647</c:v>
                </c:pt>
                <c:pt idx="3">
                  <c:v>0.589783106636324</c:v>
                </c:pt>
                <c:pt idx="4">
                  <c:v>0.542067873316331</c:v>
                </c:pt>
                <c:pt idx="5">
                  <c:v>0.490783849876615</c:v>
                </c:pt>
                <c:pt idx="6">
                  <c:v>0.440437178743667</c:v>
                </c:pt>
                <c:pt idx="7">
                  <c:v>0.394601854450627</c:v>
                </c:pt>
                <c:pt idx="8">
                  <c:v>0.354708379092969</c:v>
                </c:pt>
                <c:pt idx="9">
                  <c:v>0.319989735566945</c:v>
                </c:pt>
                <c:pt idx="10">
                  <c:v>0.289224675127224</c:v>
                </c:pt>
                <c:pt idx="11">
                  <c:v>0.258780986946646</c:v>
                </c:pt>
                <c:pt idx="12">
                  <c:v>0.231024570693045</c:v>
                </c:pt>
                <c:pt idx="13">
                  <c:v>0.21019404964824</c:v>
                </c:pt>
                <c:pt idx="14">
                  <c:v>0.1971371990253</c:v>
                </c:pt>
                <c:pt idx="15">
                  <c:v>0.18740945389277</c:v>
                </c:pt>
                <c:pt idx="16">
                  <c:v>0.180466744710254</c:v>
                </c:pt>
                <c:pt idx="17">
                  <c:v>0.179621458259078</c:v>
                </c:pt>
                <c:pt idx="18">
                  <c:v>0.173277943765934</c:v>
                </c:pt>
                <c:pt idx="19">
                  <c:v>0.166517814300808</c:v>
                </c:pt>
                <c:pt idx="20">
                  <c:v>0.161179408652498</c:v>
                </c:pt>
                <c:pt idx="21">
                  <c:v>0.157727582542615</c:v>
                </c:pt>
                <c:pt idx="22">
                  <c:v>0.148272226318435</c:v>
                </c:pt>
                <c:pt idx="23">
                  <c:v>0.139972801543746</c:v>
                </c:pt>
                <c:pt idx="24">
                  <c:v>0.131230483477187</c:v>
                </c:pt>
                <c:pt idx="25">
                  <c:v>0.119573905657676</c:v>
                </c:pt>
                <c:pt idx="26">
                  <c:v>0.100354107364544</c:v>
                </c:pt>
                <c:pt idx="27">
                  <c:v>0.0804052701299101</c:v>
                </c:pt>
                <c:pt idx="28">
                  <c:v>0.0599429050014228</c:v>
                </c:pt>
                <c:pt idx="29">
                  <c:v>0.0397696842234723</c:v>
                </c:pt>
                <c:pt idx="30">
                  <c:v>0.018335839042111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-2016295200"/>
        <c:axId val="-2081339232"/>
      </c:lineChart>
      <c:catAx>
        <c:axId val="-201629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1339232"/>
        <c:crosses val="autoZero"/>
        <c:auto val="1"/>
        <c:lblAlgn val="ctr"/>
        <c:lblOffset val="100"/>
        <c:noMultiLvlLbl val="0"/>
      </c:catAx>
      <c:valAx>
        <c:axId val="-20813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29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4:</a:t>
            </a:r>
            <a:r>
              <a:rPr lang="en-US" baseline="0"/>
              <a:t> </a:t>
            </a: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'!$Q$168:$Q$198</c:f>
              <c:numCache>
                <c:formatCode>0.00</c:formatCode>
                <c:ptCount val="31"/>
                <c:pt idx="0">
                  <c:v>-0.18345222070658</c:v>
                </c:pt>
                <c:pt idx="1">
                  <c:v>-0.131627097091011</c:v>
                </c:pt>
                <c:pt idx="2">
                  <c:v>-0.0792588005597695</c:v>
                </c:pt>
                <c:pt idx="3">
                  <c:v>-0.0311392298396942</c:v>
                </c:pt>
                <c:pt idx="4">
                  <c:v>0.015251089827804</c:v>
                </c:pt>
                <c:pt idx="5">
                  <c:v>0.0579027749766236</c:v>
                </c:pt>
                <c:pt idx="6">
                  <c:v>0.0944319165220704</c:v>
                </c:pt>
                <c:pt idx="7">
                  <c:v>0.126786538343314</c:v>
                </c:pt>
                <c:pt idx="8">
                  <c:v>0.151863360006612</c:v>
                </c:pt>
                <c:pt idx="9">
                  <c:v>0.168594711440717</c:v>
                </c:pt>
                <c:pt idx="10">
                  <c:v>0.172446797340341</c:v>
                </c:pt>
                <c:pt idx="11">
                  <c:v>0.161654972323557</c:v>
                </c:pt>
                <c:pt idx="12">
                  <c:v>0.13607359455474</c:v>
                </c:pt>
                <c:pt idx="13">
                  <c:v>0.104512852342347</c:v>
                </c:pt>
                <c:pt idx="14">
                  <c:v>0.0717675294088716</c:v>
                </c:pt>
                <c:pt idx="15">
                  <c:v>0.0319351745694983</c:v>
                </c:pt>
                <c:pt idx="16">
                  <c:v>-0.0189456603705262</c:v>
                </c:pt>
                <c:pt idx="17">
                  <c:v>-0.07651563636891</c:v>
                </c:pt>
                <c:pt idx="18">
                  <c:v>-0.133369129589651</c:v>
                </c:pt>
                <c:pt idx="19">
                  <c:v>-0.180217270482021</c:v>
                </c:pt>
                <c:pt idx="20">
                  <c:v>-0.222803772001594</c:v>
                </c:pt>
                <c:pt idx="21">
                  <c:v>-0.237062223811842</c:v>
                </c:pt>
                <c:pt idx="22">
                  <c:v>-0.247390443736913</c:v>
                </c:pt>
                <c:pt idx="23">
                  <c:v>-0.245322591088599</c:v>
                </c:pt>
                <c:pt idx="24">
                  <c:v>-0.233332688397268</c:v>
                </c:pt>
                <c:pt idx="25">
                  <c:v>-0.206800487145519</c:v>
                </c:pt>
                <c:pt idx="26">
                  <c:v>-0.171328793178713</c:v>
                </c:pt>
                <c:pt idx="27">
                  <c:v>-0.125206193385911</c:v>
                </c:pt>
                <c:pt idx="28">
                  <c:v>-0.0756290128814162</c:v>
                </c:pt>
                <c:pt idx="29">
                  <c:v>-0.0273326766597702</c:v>
                </c:pt>
                <c:pt idx="30">
                  <c:v>0.0163023510709167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'!$X$168:$X$198</c:f>
              <c:numCache>
                <c:formatCode>0.00000</c:formatCode>
                <c:ptCount val="31"/>
                <c:pt idx="0">
                  <c:v>-0.180051993803496</c:v>
                </c:pt>
                <c:pt idx="1">
                  <c:v>-0.134085683246908</c:v>
                </c:pt>
                <c:pt idx="2">
                  <c:v>-0.0796810691423245</c:v>
                </c:pt>
                <c:pt idx="3">
                  <c:v>-0.0271475229917749</c:v>
                </c:pt>
                <c:pt idx="4">
                  <c:v>0.0186575359309135</c:v>
                </c:pt>
                <c:pt idx="5">
                  <c:v>0.0589112501440407</c:v>
                </c:pt>
                <c:pt idx="6">
                  <c:v>0.0967124104490709</c:v>
                </c:pt>
                <c:pt idx="7">
                  <c:v>0.130009887753284</c:v>
                </c:pt>
                <c:pt idx="8">
                  <c:v>0.155782307861831</c:v>
                </c:pt>
                <c:pt idx="9">
                  <c:v>0.169478815991472</c:v>
                </c:pt>
                <c:pt idx="10">
                  <c:v>0.169620725798725</c:v>
                </c:pt>
                <c:pt idx="11">
                  <c:v>0.160339838958471</c:v>
                </c:pt>
                <c:pt idx="12">
                  <c:v>0.13974997524902</c:v>
                </c:pt>
                <c:pt idx="13">
                  <c:v>0.10801376085223</c:v>
                </c:pt>
                <c:pt idx="14">
                  <c:v>0.0689570941046661</c:v>
                </c:pt>
                <c:pt idx="15">
                  <c:v>0.0232011302561878</c:v>
                </c:pt>
                <c:pt idx="16">
                  <c:v>-0.0259617863728284</c:v>
                </c:pt>
                <c:pt idx="17">
                  <c:v>-0.0789162057976063</c:v>
                </c:pt>
                <c:pt idx="18">
                  <c:v>-0.130235274460015</c:v>
                </c:pt>
                <c:pt idx="19">
                  <c:v>-0.178319365737275</c:v>
                </c:pt>
                <c:pt idx="20">
                  <c:v>-0.215461070635823</c:v>
                </c:pt>
                <c:pt idx="21">
                  <c:v>-0.238867995527351</c:v>
                </c:pt>
                <c:pt idx="22">
                  <c:v>-0.249443112907506</c:v>
                </c:pt>
                <c:pt idx="23">
                  <c:v>-0.250029808186689</c:v>
                </c:pt>
                <c:pt idx="24">
                  <c:v>-0.233900976235727</c:v>
                </c:pt>
                <c:pt idx="25">
                  <c:v>-0.209654998445682</c:v>
                </c:pt>
                <c:pt idx="26">
                  <c:v>-0.171134654140203</c:v>
                </c:pt>
                <c:pt idx="27">
                  <c:v>-0.129421153232923</c:v>
                </c:pt>
                <c:pt idx="28">
                  <c:v>-0.0803001674845717</c:v>
                </c:pt>
                <c:pt idx="29">
                  <c:v>-0.0298802512766137</c:v>
                </c:pt>
                <c:pt idx="30">
                  <c:v>0.0211313616516581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27244608"/>
        <c:axId val="1556569024"/>
      </c:lineChart>
      <c:catAx>
        <c:axId val="152724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69024"/>
        <c:crosses val="autoZero"/>
        <c:auto val="1"/>
        <c:lblAlgn val="ctr"/>
        <c:lblOffset val="100"/>
        <c:noMultiLvlLbl val="0"/>
      </c:catAx>
      <c:valAx>
        <c:axId val="15565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5: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'!$Q$223:$Q$253</c:f>
              <c:numCache>
                <c:formatCode>0.00</c:formatCode>
                <c:ptCount val="31"/>
                <c:pt idx="0">
                  <c:v>-0.306485025847658</c:v>
                </c:pt>
                <c:pt idx="1">
                  <c:v>-0.345953310955899</c:v>
                </c:pt>
                <c:pt idx="2">
                  <c:v>-0.373303327607611</c:v>
                </c:pt>
                <c:pt idx="3">
                  <c:v>-0.383766816640369</c:v>
                </c:pt>
                <c:pt idx="4">
                  <c:v>-0.37861238230375</c:v>
                </c:pt>
                <c:pt idx="5">
                  <c:v>-0.350715682500134</c:v>
                </c:pt>
                <c:pt idx="6">
                  <c:v>-0.313858259599076</c:v>
                </c:pt>
                <c:pt idx="7">
                  <c:v>-0.270673883179231</c:v>
                </c:pt>
                <c:pt idx="8">
                  <c:v>-0.228624890838115</c:v>
                </c:pt>
                <c:pt idx="9">
                  <c:v>-0.185868236641923</c:v>
                </c:pt>
                <c:pt idx="10">
                  <c:v>-0.144778937506907</c:v>
                </c:pt>
                <c:pt idx="11">
                  <c:v>-0.104833696508098</c:v>
                </c:pt>
                <c:pt idx="12">
                  <c:v>-0.0679702587667067</c:v>
                </c:pt>
                <c:pt idx="13">
                  <c:v>-0.032116969035916</c:v>
                </c:pt>
                <c:pt idx="14">
                  <c:v>0.00309419679471699</c:v>
                </c:pt>
                <c:pt idx="15">
                  <c:v>0.0370672387611468</c:v>
                </c:pt>
                <c:pt idx="16">
                  <c:v>0.068143852941275</c:v>
                </c:pt>
                <c:pt idx="17">
                  <c:v>0.0949663535500582</c:v>
                </c:pt>
                <c:pt idx="18">
                  <c:v>0.117271668788803</c:v>
                </c:pt>
                <c:pt idx="19">
                  <c:v>0.135272057587071</c:v>
                </c:pt>
                <c:pt idx="20">
                  <c:v>0.148370693741403</c:v>
                </c:pt>
                <c:pt idx="21">
                  <c:v>0.155453256834856</c:v>
                </c:pt>
                <c:pt idx="22">
                  <c:v>0.153968366333295</c:v>
                </c:pt>
                <c:pt idx="23">
                  <c:v>0.142652164903243</c:v>
                </c:pt>
                <c:pt idx="24">
                  <c:v>0.122358575365884</c:v>
                </c:pt>
                <c:pt idx="25">
                  <c:v>0.0911827616931217</c:v>
                </c:pt>
                <c:pt idx="26">
                  <c:v>0.0557030271255607</c:v>
                </c:pt>
                <c:pt idx="27">
                  <c:v>0.0110943653230482</c:v>
                </c:pt>
                <c:pt idx="28">
                  <c:v>-0.0369939798680528</c:v>
                </c:pt>
                <c:pt idx="29">
                  <c:v>-0.0890861380846636</c:v>
                </c:pt>
                <c:pt idx="30">
                  <c:v>-0.142312427598346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'!$X$223:$X$253</c:f>
              <c:numCache>
                <c:formatCode>0.00000</c:formatCode>
                <c:ptCount val="31"/>
                <c:pt idx="0">
                  <c:v>-0.309815249220929</c:v>
                </c:pt>
                <c:pt idx="1">
                  <c:v>-0.346307040125682</c:v>
                </c:pt>
                <c:pt idx="2">
                  <c:v>-0.371221940507162</c:v>
                </c:pt>
                <c:pt idx="3">
                  <c:v>-0.383015425192189</c:v>
                </c:pt>
                <c:pt idx="4">
                  <c:v>-0.372763726074068</c:v>
                </c:pt>
                <c:pt idx="5">
                  <c:v>-0.350250091364739</c:v>
                </c:pt>
                <c:pt idx="6">
                  <c:v>-0.313755034198336</c:v>
                </c:pt>
                <c:pt idx="7">
                  <c:v>-0.266154361985173</c:v>
                </c:pt>
                <c:pt idx="8">
                  <c:v>-0.230001710762853</c:v>
                </c:pt>
                <c:pt idx="9">
                  <c:v>-0.189207218140471</c:v>
                </c:pt>
                <c:pt idx="10">
                  <c:v>-0.139596122184993</c:v>
                </c:pt>
                <c:pt idx="11">
                  <c:v>-0.106611801812624</c:v>
                </c:pt>
                <c:pt idx="12">
                  <c:v>-0.0685132977193603</c:v>
                </c:pt>
                <c:pt idx="13">
                  <c:v>-0.0279814023982324</c:v>
                </c:pt>
                <c:pt idx="14">
                  <c:v>0.00465380573709885</c:v>
                </c:pt>
                <c:pt idx="15">
                  <c:v>0.0379674651560546</c:v>
                </c:pt>
                <c:pt idx="16">
                  <c:v>0.0698499071814833</c:v>
                </c:pt>
                <c:pt idx="17">
                  <c:v>0.0957350685097794</c:v>
                </c:pt>
                <c:pt idx="18">
                  <c:v>0.119270429281206</c:v>
                </c:pt>
                <c:pt idx="19">
                  <c:v>0.146214203710541</c:v>
                </c:pt>
                <c:pt idx="20">
                  <c:v>0.149539127815082</c:v>
                </c:pt>
                <c:pt idx="21">
                  <c:v>0.155165348384308</c:v>
                </c:pt>
                <c:pt idx="22">
                  <c:v>0.150854622237235</c:v>
                </c:pt>
                <c:pt idx="23">
                  <c:v>0.138209930777298</c:v>
                </c:pt>
                <c:pt idx="24">
                  <c:v>0.120092522431638</c:v>
                </c:pt>
                <c:pt idx="25">
                  <c:v>0.0910492656676652</c:v>
                </c:pt>
                <c:pt idx="26">
                  <c:v>0.0579187642360522</c:v>
                </c:pt>
                <c:pt idx="27">
                  <c:v>0.0105497953229876</c:v>
                </c:pt>
                <c:pt idx="28">
                  <c:v>-0.040148770671929</c:v>
                </c:pt>
                <c:pt idx="29">
                  <c:v>-0.0928679526757303</c:v>
                </c:pt>
                <c:pt idx="30">
                  <c:v>-0.160976021199688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4815024"/>
        <c:axId val="1944818384"/>
      </c:lineChart>
      <c:catAx>
        <c:axId val="19448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18384"/>
        <c:crosses val="autoZero"/>
        <c:auto val="1"/>
        <c:lblAlgn val="ctr"/>
        <c:lblOffset val="100"/>
        <c:noMultiLvlLbl val="0"/>
      </c:catAx>
      <c:valAx>
        <c:axId val="19448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2: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'!$Q$58:$Q$99</c:f>
              <c:numCache>
                <c:formatCode>0.00</c:formatCode>
                <c:ptCount val="42"/>
                <c:pt idx="0">
                  <c:v>0.454205938988414</c:v>
                </c:pt>
                <c:pt idx="1">
                  <c:v>0.421976662071175</c:v>
                </c:pt>
                <c:pt idx="2">
                  <c:v>0.391602324783276</c:v>
                </c:pt>
                <c:pt idx="3">
                  <c:v>0.364841748074439</c:v>
                </c:pt>
                <c:pt idx="4">
                  <c:v>0.348276396798425</c:v>
                </c:pt>
                <c:pt idx="5">
                  <c:v>0.327763383064984</c:v>
                </c:pt>
                <c:pt idx="6">
                  <c:v>0.322179408599279</c:v>
                </c:pt>
                <c:pt idx="7">
                  <c:v>0.317891419985308</c:v>
                </c:pt>
                <c:pt idx="8">
                  <c:v>0.319253404558545</c:v>
                </c:pt>
                <c:pt idx="9">
                  <c:v>0.328417985238355</c:v>
                </c:pt>
                <c:pt idx="10">
                  <c:v>0.340808778641814</c:v>
                </c:pt>
                <c:pt idx="11">
                  <c:v>0.359403219337894</c:v>
                </c:pt>
                <c:pt idx="12">
                  <c:v>0.369330546187074</c:v>
                </c:pt>
                <c:pt idx="13">
                  <c:v>0.378943024794235</c:v>
                </c:pt>
                <c:pt idx="14">
                  <c:v>0.393175414008554</c:v>
                </c:pt>
                <c:pt idx="15">
                  <c:v>0.404232605158543</c:v>
                </c:pt>
                <c:pt idx="16">
                  <c:v>0.419541553861281</c:v>
                </c:pt>
                <c:pt idx="17">
                  <c:v>0.425873346060879</c:v>
                </c:pt>
                <c:pt idx="18">
                  <c:v>0.427532600585924</c:v>
                </c:pt>
                <c:pt idx="19">
                  <c:v>0.435719429531833</c:v>
                </c:pt>
                <c:pt idx="20">
                  <c:v>0.43852453611637</c:v>
                </c:pt>
                <c:pt idx="21">
                  <c:v>0.448639297833121</c:v>
                </c:pt>
                <c:pt idx="22">
                  <c:v>0.445377725660383</c:v>
                </c:pt>
                <c:pt idx="23">
                  <c:v>0.456946496435138</c:v>
                </c:pt>
                <c:pt idx="24">
                  <c:v>0.462852004293367</c:v>
                </c:pt>
                <c:pt idx="25">
                  <c:v>0.471110667610115</c:v>
                </c:pt>
                <c:pt idx="26">
                  <c:v>0.472419524846761</c:v>
                </c:pt>
                <c:pt idx="27">
                  <c:v>0.472986732718401</c:v>
                </c:pt>
                <c:pt idx="28">
                  <c:v>0.471785039931699</c:v>
                </c:pt>
                <c:pt idx="29">
                  <c:v>0.470466447537378</c:v>
                </c:pt>
                <c:pt idx="30">
                  <c:v>0.469703750009993</c:v>
                </c:pt>
                <c:pt idx="31">
                  <c:v>0.46693793004347</c:v>
                </c:pt>
                <c:pt idx="32">
                  <c:v>0.467851109473477</c:v>
                </c:pt>
                <c:pt idx="33">
                  <c:v>0.474495534776867</c:v>
                </c:pt>
                <c:pt idx="34">
                  <c:v>0.481131053129167</c:v>
                </c:pt>
                <c:pt idx="35">
                  <c:v>0.495489923071316</c:v>
                </c:pt>
                <c:pt idx="36">
                  <c:v>0.515581144431026</c:v>
                </c:pt>
                <c:pt idx="37">
                  <c:v>0.542318020804834</c:v>
                </c:pt>
                <c:pt idx="38">
                  <c:v>0.577974641552052</c:v>
                </c:pt>
                <c:pt idx="39">
                  <c:v>0.608275385931034</c:v>
                </c:pt>
                <c:pt idx="40">
                  <c:v>0.649681694389096</c:v>
                </c:pt>
                <c:pt idx="41">
                  <c:v>0.659502573933303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'!$X$58:$X$99</c:f>
              <c:numCache>
                <c:formatCode>0.00000</c:formatCode>
                <c:ptCount val="42"/>
                <c:pt idx="0">
                  <c:v>0.451809246850067</c:v>
                </c:pt>
                <c:pt idx="1">
                  <c:v>0.419265580595248</c:v>
                </c:pt>
                <c:pt idx="2">
                  <c:v>0.390032400859631</c:v>
                </c:pt>
                <c:pt idx="3">
                  <c:v>0.363911272841443</c:v>
                </c:pt>
                <c:pt idx="4">
                  <c:v>0.344197914470972</c:v>
                </c:pt>
                <c:pt idx="5">
                  <c:v>0.329985457636197</c:v>
                </c:pt>
                <c:pt idx="6">
                  <c:v>0.31999681736823</c:v>
                </c:pt>
                <c:pt idx="7">
                  <c:v>0.318142047193251</c:v>
                </c:pt>
                <c:pt idx="8">
                  <c:v>0.320812357275993</c:v>
                </c:pt>
                <c:pt idx="9">
                  <c:v>0.329997931345773</c:v>
                </c:pt>
                <c:pt idx="10">
                  <c:v>0.342090121373066</c:v>
                </c:pt>
                <c:pt idx="11">
                  <c:v>0.358681904812058</c:v>
                </c:pt>
                <c:pt idx="12">
                  <c:v>0.370278867582495</c:v>
                </c:pt>
                <c:pt idx="13">
                  <c:v>0.379885899169435</c:v>
                </c:pt>
                <c:pt idx="14">
                  <c:v>0.389744972731413</c:v>
                </c:pt>
                <c:pt idx="15">
                  <c:v>0.40259152114274</c:v>
                </c:pt>
                <c:pt idx="16">
                  <c:v>0.417473647199848</c:v>
                </c:pt>
                <c:pt idx="17">
                  <c:v>0.424113245492345</c:v>
                </c:pt>
                <c:pt idx="18">
                  <c:v>0.433149276700411</c:v>
                </c:pt>
                <c:pt idx="19">
                  <c:v>0.439644891022452</c:v>
                </c:pt>
                <c:pt idx="20">
                  <c:v>0.441183954691973</c:v>
                </c:pt>
                <c:pt idx="21">
                  <c:v>0.448805854716413</c:v>
                </c:pt>
                <c:pt idx="22">
                  <c:v>0.450449392055138</c:v>
                </c:pt>
                <c:pt idx="23">
                  <c:v>0.460736495914598</c:v>
                </c:pt>
                <c:pt idx="24">
                  <c:v>0.460562946494793</c:v>
                </c:pt>
                <c:pt idx="25">
                  <c:v>0.469241858262615</c:v>
                </c:pt>
                <c:pt idx="26">
                  <c:v>0.469813439183444</c:v>
                </c:pt>
                <c:pt idx="27">
                  <c:v>0.46962306774106</c:v>
                </c:pt>
                <c:pt idx="28">
                  <c:v>0.469551777026444</c:v>
                </c:pt>
                <c:pt idx="29">
                  <c:v>0.469982010010796</c:v>
                </c:pt>
                <c:pt idx="30">
                  <c:v>0.471595842523229</c:v>
                </c:pt>
                <c:pt idx="31">
                  <c:v>0.467408753823279</c:v>
                </c:pt>
                <c:pt idx="32">
                  <c:v>0.465600367300822</c:v>
                </c:pt>
                <c:pt idx="33">
                  <c:v>0.463154996758063</c:v>
                </c:pt>
                <c:pt idx="34">
                  <c:v>0.457716700420421</c:v>
                </c:pt>
                <c:pt idx="35">
                  <c:v>0.451432733165529</c:v>
                </c:pt>
                <c:pt idx="36">
                  <c:v>0.449326312220245</c:v>
                </c:pt>
                <c:pt idx="37">
                  <c:v>0.442095065226139</c:v>
                </c:pt>
                <c:pt idx="38">
                  <c:v>0.438037977268922</c:v>
                </c:pt>
                <c:pt idx="39">
                  <c:v>0.429883393698953</c:v>
                </c:pt>
                <c:pt idx="40">
                  <c:v>0.422975580492263</c:v>
                </c:pt>
                <c:pt idx="41">
                  <c:v>0.409241841963144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797509312"/>
        <c:axId val="1775797792"/>
      </c:lineChart>
      <c:catAx>
        <c:axId val="17975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797792"/>
        <c:crosses val="autoZero"/>
        <c:auto val="1"/>
        <c:lblAlgn val="ctr"/>
        <c:lblOffset val="100"/>
        <c:noMultiLvlLbl val="0"/>
      </c:catAx>
      <c:valAx>
        <c:axId val="17757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1: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'!$Q$3:$Q$44</c:f>
              <c:numCache>
                <c:formatCode>0.00</c:formatCode>
                <c:ptCount val="42"/>
                <c:pt idx="0">
                  <c:v>-0.00968745574668994</c:v>
                </c:pt>
                <c:pt idx="1">
                  <c:v>-0.0194474834147414</c:v>
                </c:pt>
                <c:pt idx="2">
                  <c:v>-0.0266544603167602</c:v>
                </c:pt>
                <c:pt idx="3">
                  <c:v>-0.0277030706977183</c:v>
                </c:pt>
                <c:pt idx="4">
                  <c:v>-0.0274019473500547</c:v>
                </c:pt>
                <c:pt idx="5">
                  <c:v>-0.0229232085720791</c:v>
                </c:pt>
                <c:pt idx="6">
                  <c:v>-0.0140905337526713</c:v>
                </c:pt>
                <c:pt idx="7">
                  <c:v>-0.00233516934820952</c:v>
                </c:pt>
                <c:pt idx="8">
                  <c:v>0.0154422583253573</c:v>
                </c:pt>
                <c:pt idx="9">
                  <c:v>0.036564688085118</c:v>
                </c:pt>
                <c:pt idx="10">
                  <c:v>0.0575896394624281</c:v>
                </c:pt>
                <c:pt idx="11">
                  <c:v>0.079957790113211</c:v>
                </c:pt>
                <c:pt idx="12">
                  <c:v>0.0987893631391828</c:v>
                </c:pt>
                <c:pt idx="13">
                  <c:v>0.117134266292151</c:v>
                </c:pt>
                <c:pt idx="14">
                  <c:v>0.131065862722551</c:v>
                </c:pt>
                <c:pt idx="15">
                  <c:v>0.143404310330985</c:v>
                </c:pt>
                <c:pt idx="16">
                  <c:v>0.153649472115067</c:v>
                </c:pt>
                <c:pt idx="17">
                  <c:v>0.162207679784878</c:v>
                </c:pt>
                <c:pt idx="18">
                  <c:v>0.167378765598442</c:v>
                </c:pt>
                <c:pt idx="19">
                  <c:v>0.168168471924089</c:v>
                </c:pt>
                <c:pt idx="20">
                  <c:v>0.175949197049756</c:v>
                </c:pt>
                <c:pt idx="21">
                  <c:v>0.178479398957945</c:v>
                </c:pt>
                <c:pt idx="22">
                  <c:v>0.178049465536375</c:v>
                </c:pt>
                <c:pt idx="23">
                  <c:v>0.17223471165836</c:v>
                </c:pt>
                <c:pt idx="24">
                  <c:v>0.170567090108996</c:v>
                </c:pt>
                <c:pt idx="25">
                  <c:v>0.168186938537466</c:v>
                </c:pt>
                <c:pt idx="26">
                  <c:v>0.161459315778984</c:v>
                </c:pt>
                <c:pt idx="27">
                  <c:v>0.163436189354991</c:v>
                </c:pt>
                <c:pt idx="28">
                  <c:v>0.162247261451655</c:v>
                </c:pt>
                <c:pt idx="29">
                  <c:v>0.166330602130879</c:v>
                </c:pt>
                <c:pt idx="30">
                  <c:v>0.179645970481831</c:v>
                </c:pt>
                <c:pt idx="31">
                  <c:v>0.193180317848971</c:v>
                </c:pt>
                <c:pt idx="32">
                  <c:v>0.216636019693671</c:v>
                </c:pt>
                <c:pt idx="33">
                  <c:v>0.244020869204605</c:v>
                </c:pt>
                <c:pt idx="34">
                  <c:v>0.279311253161289</c:v>
                </c:pt>
                <c:pt idx="35">
                  <c:v>0.313217856476032</c:v>
                </c:pt>
                <c:pt idx="36">
                  <c:v>0.345488504339676</c:v>
                </c:pt>
                <c:pt idx="37">
                  <c:v>0.378937216968324</c:v>
                </c:pt>
                <c:pt idx="38">
                  <c:v>0.410229412611392</c:v>
                </c:pt>
                <c:pt idx="39">
                  <c:v>0.448047511754828</c:v>
                </c:pt>
                <c:pt idx="40">
                  <c:v>0.47623176239848</c:v>
                </c:pt>
                <c:pt idx="41">
                  <c:v>0.50219300308335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'!$X$3:$X$44</c:f>
              <c:numCache>
                <c:formatCode>0.00000</c:formatCode>
                <c:ptCount val="42"/>
                <c:pt idx="0">
                  <c:v>-0.00840160930032848</c:v>
                </c:pt>
                <c:pt idx="1">
                  <c:v>-0.0209261613954951</c:v>
                </c:pt>
                <c:pt idx="2">
                  <c:v>-0.0304154620840532</c:v>
                </c:pt>
                <c:pt idx="3">
                  <c:v>-0.0278085342490233</c:v>
                </c:pt>
                <c:pt idx="4">
                  <c:v>-0.0301920820710135</c:v>
                </c:pt>
                <c:pt idx="5">
                  <c:v>-0.0202103217886005</c:v>
                </c:pt>
                <c:pt idx="6">
                  <c:v>-0.0100024424566822</c:v>
                </c:pt>
                <c:pt idx="7">
                  <c:v>0.00859444947461536</c:v>
                </c:pt>
                <c:pt idx="8">
                  <c:v>0.0200961735310847</c:v>
                </c:pt>
                <c:pt idx="9">
                  <c:v>0.0400547082982538</c:v>
                </c:pt>
                <c:pt idx="10">
                  <c:v>0.0598156225283269</c:v>
                </c:pt>
                <c:pt idx="11">
                  <c:v>0.0803352422305615</c:v>
                </c:pt>
                <c:pt idx="12">
                  <c:v>0.0993760023510505</c:v>
                </c:pt>
                <c:pt idx="13">
                  <c:v>0.117552792068592</c:v>
                </c:pt>
                <c:pt idx="14">
                  <c:v>0.129552274417421</c:v>
                </c:pt>
                <c:pt idx="15">
                  <c:v>0.139735398444668</c:v>
                </c:pt>
                <c:pt idx="16">
                  <c:v>0.150036743941705</c:v>
                </c:pt>
                <c:pt idx="17">
                  <c:v>0.159970807303762</c:v>
                </c:pt>
                <c:pt idx="18">
                  <c:v>0.170648497179756</c:v>
                </c:pt>
                <c:pt idx="19">
                  <c:v>0.172359626722416</c:v>
                </c:pt>
                <c:pt idx="20">
                  <c:v>0.178830003517744</c:v>
                </c:pt>
                <c:pt idx="21">
                  <c:v>0.180034084279712</c:v>
                </c:pt>
                <c:pt idx="22">
                  <c:v>0.179622963231509</c:v>
                </c:pt>
                <c:pt idx="23">
                  <c:v>0.171315533755516</c:v>
                </c:pt>
                <c:pt idx="24">
                  <c:v>0.170283735208133</c:v>
                </c:pt>
                <c:pt idx="25">
                  <c:v>0.167004320716643</c:v>
                </c:pt>
                <c:pt idx="26">
                  <c:v>0.16063598731317</c:v>
                </c:pt>
                <c:pt idx="27">
                  <c:v>0.16039379025817</c:v>
                </c:pt>
                <c:pt idx="28">
                  <c:v>0.161011675176845</c:v>
                </c:pt>
                <c:pt idx="29">
                  <c:v>0.169385870868919</c:v>
                </c:pt>
                <c:pt idx="30">
                  <c:v>0.180107736860476</c:v>
                </c:pt>
                <c:pt idx="31">
                  <c:v>0.196175976985534</c:v>
                </c:pt>
                <c:pt idx="32">
                  <c:v>0.226144124182468</c:v>
                </c:pt>
                <c:pt idx="33">
                  <c:v>0.263610214906398</c:v>
                </c:pt>
                <c:pt idx="34">
                  <c:v>0.315633530291168</c:v>
                </c:pt>
                <c:pt idx="35">
                  <c:v>0.384381971321457</c:v>
                </c:pt>
                <c:pt idx="36">
                  <c:v>0.463914694427255</c:v>
                </c:pt>
                <c:pt idx="37">
                  <c:v>0.549096749071499</c:v>
                </c:pt>
                <c:pt idx="38">
                  <c:v>0.627036906696313</c:v>
                </c:pt>
                <c:pt idx="39">
                  <c:v>0.667554122678501</c:v>
                </c:pt>
                <c:pt idx="40">
                  <c:v>0.623789190778979</c:v>
                </c:pt>
                <c:pt idx="41">
                  <c:v>0.481644787402041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39899376"/>
        <c:axId val="1940342688"/>
      </c:lineChart>
      <c:catAx>
        <c:axId val="19398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42688"/>
        <c:crosses val="autoZero"/>
        <c:auto val="1"/>
        <c:lblAlgn val="ctr"/>
        <c:lblOffset val="100"/>
        <c:noMultiLvlLbl val="0"/>
      </c:catAx>
      <c:valAx>
        <c:axId val="19403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3: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'!$Q$113:$Q$154</c:f>
              <c:numCache>
                <c:formatCode>0.00</c:formatCode>
                <c:ptCount val="42"/>
                <c:pt idx="0">
                  <c:v>0.683806896411744</c:v>
                </c:pt>
                <c:pt idx="1">
                  <c:v>0.656739195611783</c:v>
                </c:pt>
                <c:pt idx="2">
                  <c:v>0.626327972642079</c:v>
                </c:pt>
                <c:pt idx="3">
                  <c:v>0.590100658161095</c:v>
                </c:pt>
                <c:pt idx="4">
                  <c:v>0.546526853456857</c:v>
                </c:pt>
                <c:pt idx="5">
                  <c:v>0.503287832213242</c:v>
                </c:pt>
                <c:pt idx="6">
                  <c:v>0.427612654379955</c:v>
                </c:pt>
                <c:pt idx="7">
                  <c:v>0.381143816053426</c:v>
                </c:pt>
                <c:pt idx="8">
                  <c:v>0.344479711532562</c:v>
                </c:pt>
                <c:pt idx="9">
                  <c:v>0.317728947768714</c:v>
                </c:pt>
                <c:pt idx="10">
                  <c:v>0.285517664164724</c:v>
                </c:pt>
                <c:pt idx="11">
                  <c:v>0.256004976431564</c:v>
                </c:pt>
                <c:pt idx="12">
                  <c:v>0.233130007860485</c:v>
                </c:pt>
                <c:pt idx="13">
                  <c:v>0.21405401863469</c:v>
                </c:pt>
                <c:pt idx="14">
                  <c:v>0.199449153797275</c:v>
                </c:pt>
                <c:pt idx="15">
                  <c:v>0.190122238153296</c:v>
                </c:pt>
                <c:pt idx="16">
                  <c:v>0.182554193499969</c:v>
                </c:pt>
                <c:pt idx="17">
                  <c:v>0.177382591312321</c:v>
                </c:pt>
                <c:pt idx="18">
                  <c:v>0.171763162404425</c:v>
                </c:pt>
                <c:pt idx="19">
                  <c:v>0.167973194767853</c:v>
                </c:pt>
                <c:pt idx="20">
                  <c:v>0.162427246123854</c:v>
                </c:pt>
                <c:pt idx="21">
                  <c:v>0.15556923475339</c:v>
                </c:pt>
                <c:pt idx="22">
                  <c:v>0.14776300585805</c:v>
                </c:pt>
                <c:pt idx="23">
                  <c:v>0.137752540623814</c:v>
                </c:pt>
                <c:pt idx="24">
                  <c:v>0.12881396993946</c:v>
                </c:pt>
                <c:pt idx="25">
                  <c:v>0.116451641109042</c:v>
                </c:pt>
                <c:pt idx="26">
                  <c:v>0.102482860757802</c:v>
                </c:pt>
                <c:pt idx="27">
                  <c:v>0.0839586405628239</c:v>
                </c:pt>
                <c:pt idx="28">
                  <c:v>0.0616262068022987</c:v>
                </c:pt>
                <c:pt idx="29">
                  <c:v>0.0376720646264723</c:v>
                </c:pt>
                <c:pt idx="30">
                  <c:v>0.0119090280667628</c:v>
                </c:pt>
                <c:pt idx="31">
                  <c:v>-0.0195114590211388</c:v>
                </c:pt>
                <c:pt idx="32">
                  <c:v>-0.056355359134681</c:v>
                </c:pt>
                <c:pt idx="33">
                  <c:v>-0.0993968051116534</c:v>
                </c:pt>
                <c:pt idx="34">
                  <c:v>-0.150577388840277</c:v>
                </c:pt>
                <c:pt idx="35">
                  <c:v>-0.202383498123973</c:v>
                </c:pt>
                <c:pt idx="36">
                  <c:v>-0.261085223525271</c:v>
                </c:pt>
                <c:pt idx="37">
                  <c:v>-0.324207969231969</c:v>
                </c:pt>
                <c:pt idx="38">
                  <c:v>-0.39111188298949</c:v>
                </c:pt>
                <c:pt idx="39">
                  <c:v>-0.452461936457181</c:v>
                </c:pt>
                <c:pt idx="40">
                  <c:v>-0.511620089161199</c:v>
                </c:pt>
                <c:pt idx="41">
                  <c:v>-0.548980622921288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'!$X$113:$X$154</c:f>
              <c:numCache>
                <c:formatCode>0.00000</c:formatCode>
                <c:ptCount val="42"/>
                <c:pt idx="0">
                  <c:v>0.680056565669935</c:v>
                </c:pt>
                <c:pt idx="1">
                  <c:v>0.660547714512127</c:v>
                </c:pt>
                <c:pt idx="2">
                  <c:v>0.630058291225647</c:v>
                </c:pt>
                <c:pt idx="3">
                  <c:v>0.589783106636324</c:v>
                </c:pt>
                <c:pt idx="4">
                  <c:v>0.542067873316331</c:v>
                </c:pt>
                <c:pt idx="5">
                  <c:v>0.490783849876615</c:v>
                </c:pt>
                <c:pt idx="6">
                  <c:v>0.440437178743667</c:v>
                </c:pt>
                <c:pt idx="7">
                  <c:v>0.394601854450627</c:v>
                </c:pt>
                <c:pt idx="8">
                  <c:v>0.354708379092969</c:v>
                </c:pt>
                <c:pt idx="9">
                  <c:v>0.319989735566945</c:v>
                </c:pt>
                <c:pt idx="10">
                  <c:v>0.289224675127224</c:v>
                </c:pt>
                <c:pt idx="11">
                  <c:v>0.258780986946646</c:v>
                </c:pt>
                <c:pt idx="12">
                  <c:v>0.231024570693045</c:v>
                </c:pt>
                <c:pt idx="13">
                  <c:v>0.21019404964824</c:v>
                </c:pt>
                <c:pt idx="14">
                  <c:v>0.1971371990253</c:v>
                </c:pt>
                <c:pt idx="15">
                  <c:v>0.18740945389277</c:v>
                </c:pt>
                <c:pt idx="16">
                  <c:v>0.180466744710254</c:v>
                </c:pt>
                <c:pt idx="17">
                  <c:v>0.179621458259078</c:v>
                </c:pt>
                <c:pt idx="18">
                  <c:v>0.173277943765934</c:v>
                </c:pt>
                <c:pt idx="19">
                  <c:v>0.166517814300808</c:v>
                </c:pt>
                <c:pt idx="20">
                  <c:v>0.161179408652498</c:v>
                </c:pt>
                <c:pt idx="21">
                  <c:v>0.157727582542615</c:v>
                </c:pt>
                <c:pt idx="22">
                  <c:v>0.148272226318435</c:v>
                </c:pt>
                <c:pt idx="23">
                  <c:v>0.139972801543746</c:v>
                </c:pt>
                <c:pt idx="24">
                  <c:v>0.131230483477187</c:v>
                </c:pt>
                <c:pt idx="25">
                  <c:v>0.119573905657676</c:v>
                </c:pt>
                <c:pt idx="26">
                  <c:v>0.100354107364544</c:v>
                </c:pt>
                <c:pt idx="27">
                  <c:v>0.0804052701299101</c:v>
                </c:pt>
                <c:pt idx="28">
                  <c:v>0.0599429050014228</c:v>
                </c:pt>
                <c:pt idx="29">
                  <c:v>0.0397696842234723</c:v>
                </c:pt>
                <c:pt idx="30">
                  <c:v>0.018335839042111</c:v>
                </c:pt>
                <c:pt idx="31">
                  <c:v>-0.00470608629068662</c:v>
                </c:pt>
                <c:pt idx="32">
                  <c:v>-0.0314942256868794</c:v>
                </c:pt>
                <c:pt idx="33">
                  <c:v>-0.0528168328007482</c:v>
                </c:pt>
                <c:pt idx="34">
                  <c:v>-0.0648285406469196</c:v>
                </c:pt>
                <c:pt idx="35">
                  <c:v>-0.0648064607765181</c:v>
                </c:pt>
                <c:pt idx="36">
                  <c:v>-0.0573877519759924</c:v>
                </c:pt>
                <c:pt idx="37">
                  <c:v>-0.0452050644028825</c:v>
                </c:pt>
                <c:pt idx="38">
                  <c:v>-0.0245337059977986</c:v>
                </c:pt>
                <c:pt idx="39">
                  <c:v>0.0288490915368493</c:v>
                </c:pt>
                <c:pt idx="40">
                  <c:v>0.104102724341967</c:v>
                </c:pt>
                <c:pt idx="41">
                  <c:v>0.224135167957929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6627904"/>
        <c:axId val="1556631360"/>
      </c:lineChart>
      <c:catAx>
        <c:axId val="155662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31360"/>
        <c:crosses val="autoZero"/>
        <c:auto val="1"/>
        <c:lblAlgn val="ctr"/>
        <c:lblOffset val="100"/>
        <c:noMultiLvlLbl val="0"/>
      </c:catAx>
      <c:valAx>
        <c:axId val="15566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4: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'!$Q$168:$Q$209</c:f>
              <c:numCache>
                <c:formatCode>0.00</c:formatCode>
                <c:ptCount val="42"/>
                <c:pt idx="0">
                  <c:v>-0.18345222070658</c:v>
                </c:pt>
                <c:pt idx="1">
                  <c:v>-0.131627097091011</c:v>
                </c:pt>
                <c:pt idx="2">
                  <c:v>-0.0792588005597695</c:v>
                </c:pt>
                <c:pt idx="3">
                  <c:v>-0.0311392298396942</c:v>
                </c:pt>
                <c:pt idx="4">
                  <c:v>0.015251089827804</c:v>
                </c:pt>
                <c:pt idx="5">
                  <c:v>0.0579027749766236</c:v>
                </c:pt>
                <c:pt idx="6">
                  <c:v>0.0944319165220704</c:v>
                </c:pt>
                <c:pt idx="7">
                  <c:v>0.126786538343314</c:v>
                </c:pt>
                <c:pt idx="8">
                  <c:v>0.151863360006612</c:v>
                </c:pt>
                <c:pt idx="9">
                  <c:v>0.168594711440717</c:v>
                </c:pt>
                <c:pt idx="10">
                  <c:v>0.172446797340341</c:v>
                </c:pt>
                <c:pt idx="11">
                  <c:v>0.161654972323557</c:v>
                </c:pt>
                <c:pt idx="12">
                  <c:v>0.13607359455474</c:v>
                </c:pt>
                <c:pt idx="13">
                  <c:v>0.104512852342347</c:v>
                </c:pt>
                <c:pt idx="14">
                  <c:v>0.0717675294088716</c:v>
                </c:pt>
                <c:pt idx="15">
                  <c:v>0.0319351745694983</c:v>
                </c:pt>
                <c:pt idx="16">
                  <c:v>-0.0189456603705262</c:v>
                </c:pt>
                <c:pt idx="17">
                  <c:v>-0.07651563636891</c:v>
                </c:pt>
                <c:pt idx="18">
                  <c:v>-0.133369129589651</c:v>
                </c:pt>
                <c:pt idx="19">
                  <c:v>-0.180217270482021</c:v>
                </c:pt>
                <c:pt idx="20">
                  <c:v>-0.222803772001594</c:v>
                </c:pt>
                <c:pt idx="21">
                  <c:v>-0.237062223811842</c:v>
                </c:pt>
                <c:pt idx="22">
                  <c:v>-0.247390443736913</c:v>
                </c:pt>
                <c:pt idx="23">
                  <c:v>-0.245322591088599</c:v>
                </c:pt>
                <c:pt idx="24">
                  <c:v>-0.233332688397268</c:v>
                </c:pt>
                <c:pt idx="25">
                  <c:v>-0.206800487145519</c:v>
                </c:pt>
                <c:pt idx="26">
                  <c:v>-0.171328793178713</c:v>
                </c:pt>
                <c:pt idx="27">
                  <c:v>-0.125206193385911</c:v>
                </c:pt>
                <c:pt idx="28">
                  <c:v>-0.0756290128814162</c:v>
                </c:pt>
                <c:pt idx="29">
                  <c:v>-0.0273326766597702</c:v>
                </c:pt>
                <c:pt idx="30">
                  <c:v>0.0163023510709167</c:v>
                </c:pt>
                <c:pt idx="31">
                  <c:v>0.0538540363711701</c:v>
                </c:pt>
                <c:pt idx="32">
                  <c:v>0.0890123113231918</c:v>
                </c:pt>
                <c:pt idx="33">
                  <c:v>0.12018816737451</c:v>
                </c:pt>
                <c:pt idx="34">
                  <c:v>0.14737102406565</c:v>
                </c:pt>
                <c:pt idx="35">
                  <c:v>0.171817775592212</c:v>
                </c:pt>
                <c:pt idx="36">
                  <c:v>0.192809654495549</c:v>
                </c:pt>
                <c:pt idx="37">
                  <c:v>0.209739005674941</c:v>
                </c:pt>
                <c:pt idx="38">
                  <c:v>0.21977462403781</c:v>
                </c:pt>
                <c:pt idx="39">
                  <c:v>0.231875992343218</c:v>
                </c:pt>
                <c:pt idx="40">
                  <c:v>0.228699555414242</c:v>
                </c:pt>
                <c:pt idx="41">
                  <c:v>0.220638176687032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'!$X$168:$X$209</c:f>
              <c:numCache>
                <c:formatCode>0.00000</c:formatCode>
                <c:ptCount val="42"/>
                <c:pt idx="0">
                  <c:v>-0.180051993803496</c:v>
                </c:pt>
                <c:pt idx="1">
                  <c:v>-0.134085683246908</c:v>
                </c:pt>
                <c:pt idx="2">
                  <c:v>-0.0796810691423245</c:v>
                </c:pt>
                <c:pt idx="3">
                  <c:v>-0.0271475229917749</c:v>
                </c:pt>
                <c:pt idx="4">
                  <c:v>0.0186575359309135</c:v>
                </c:pt>
                <c:pt idx="5">
                  <c:v>0.0589112501440407</c:v>
                </c:pt>
                <c:pt idx="6">
                  <c:v>0.0967124104490709</c:v>
                </c:pt>
                <c:pt idx="7">
                  <c:v>0.130009887753284</c:v>
                </c:pt>
                <c:pt idx="8">
                  <c:v>0.155782307861831</c:v>
                </c:pt>
                <c:pt idx="9">
                  <c:v>0.169478815991472</c:v>
                </c:pt>
                <c:pt idx="10">
                  <c:v>0.169620725798725</c:v>
                </c:pt>
                <c:pt idx="11">
                  <c:v>0.160339838958471</c:v>
                </c:pt>
                <c:pt idx="12">
                  <c:v>0.13974997524902</c:v>
                </c:pt>
                <c:pt idx="13">
                  <c:v>0.10801376085223</c:v>
                </c:pt>
                <c:pt idx="14">
                  <c:v>0.0689570941046661</c:v>
                </c:pt>
                <c:pt idx="15">
                  <c:v>0.0232011302561878</c:v>
                </c:pt>
                <c:pt idx="16">
                  <c:v>-0.0259617863728284</c:v>
                </c:pt>
                <c:pt idx="17">
                  <c:v>-0.0789162057976063</c:v>
                </c:pt>
                <c:pt idx="18">
                  <c:v>-0.130235274460015</c:v>
                </c:pt>
                <c:pt idx="19">
                  <c:v>-0.178319365737275</c:v>
                </c:pt>
                <c:pt idx="20">
                  <c:v>-0.215461070635823</c:v>
                </c:pt>
                <c:pt idx="21">
                  <c:v>-0.238867995527351</c:v>
                </c:pt>
                <c:pt idx="22">
                  <c:v>-0.249443112907506</c:v>
                </c:pt>
                <c:pt idx="23">
                  <c:v>-0.250029808186689</c:v>
                </c:pt>
                <c:pt idx="24">
                  <c:v>-0.233900976235727</c:v>
                </c:pt>
                <c:pt idx="25">
                  <c:v>-0.209654998445682</c:v>
                </c:pt>
                <c:pt idx="26">
                  <c:v>-0.171134654140203</c:v>
                </c:pt>
                <c:pt idx="27">
                  <c:v>-0.129421153232923</c:v>
                </c:pt>
                <c:pt idx="28">
                  <c:v>-0.0803001674845717</c:v>
                </c:pt>
                <c:pt idx="29">
                  <c:v>-0.0298802512766137</c:v>
                </c:pt>
                <c:pt idx="30">
                  <c:v>0.0211313616516581</c:v>
                </c:pt>
                <c:pt idx="31">
                  <c:v>0.0638977771307304</c:v>
                </c:pt>
                <c:pt idx="32">
                  <c:v>0.0923269245940727</c:v>
                </c:pt>
                <c:pt idx="33">
                  <c:v>0.0989697051370102</c:v>
                </c:pt>
                <c:pt idx="34">
                  <c:v>0.0841188492692167</c:v>
                </c:pt>
                <c:pt idx="35">
                  <c:v>0.0479585333950246</c:v>
                </c:pt>
                <c:pt idx="36">
                  <c:v>-0.0119263217274931</c:v>
                </c:pt>
                <c:pt idx="37">
                  <c:v>-0.102024327689251</c:v>
                </c:pt>
                <c:pt idx="38">
                  <c:v>-0.227346993099749</c:v>
                </c:pt>
                <c:pt idx="39">
                  <c:v>-0.395541392987662</c:v>
                </c:pt>
                <c:pt idx="40">
                  <c:v>-0.603359347097626</c:v>
                </c:pt>
                <c:pt idx="41">
                  <c:v>-0.840517021104053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4137232"/>
        <c:axId val="1534121536"/>
      </c:lineChart>
      <c:catAx>
        <c:axId val="15341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21536"/>
        <c:crosses val="autoZero"/>
        <c:auto val="1"/>
        <c:lblAlgn val="ctr"/>
        <c:lblOffset val="100"/>
        <c:noMultiLvlLbl val="0"/>
      </c:catAx>
      <c:valAx>
        <c:axId val="15341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5: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'!$Q$223:$Q$264</c:f>
              <c:numCache>
                <c:formatCode>0.00</c:formatCode>
                <c:ptCount val="42"/>
                <c:pt idx="0">
                  <c:v>-0.306485025847658</c:v>
                </c:pt>
                <c:pt idx="1">
                  <c:v>-0.345953310955899</c:v>
                </c:pt>
                <c:pt idx="2">
                  <c:v>-0.373303327607611</c:v>
                </c:pt>
                <c:pt idx="3">
                  <c:v>-0.383766816640369</c:v>
                </c:pt>
                <c:pt idx="4">
                  <c:v>-0.37861238230375</c:v>
                </c:pt>
                <c:pt idx="5">
                  <c:v>-0.350715682500134</c:v>
                </c:pt>
                <c:pt idx="6">
                  <c:v>-0.313858259599076</c:v>
                </c:pt>
                <c:pt idx="7">
                  <c:v>-0.270673883179231</c:v>
                </c:pt>
                <c:pt idx="8">
                  <c:v>-0.228624890838115</c:v>
                </c:pt>
                <c:pt idx="9">
                  <c:v>-0.185868236641923</c:v>
                </c:pt>
                <c:pt idx="10">
                  <c:v>-0.144778937506907</c:v>
                </c:pt>
                <c:pt idx="11">
                  <c:v>-0.104833696508098</c:v>
                </c:pt>
                <c:pt idx="12">
                  <c:v>-0.0679702587667067</c:v>
                </c:pt>
                <c:pt idx="13">
                  <c:v>-0.032116969035916</c:v>
                </c:pt>
                <c:pt idx="14">
                  <c:v>0.00309419679471699</c:v>
                </c:pt>
                <c:pt idx="15">
                  <c:v>0.0370672387611468</c:v>
                </c:pt>
                <c:pt idx="16">
                  <c:v>0.068143852941275</c:v>
                </c:pt>
                <c:pt idx="17">
                  <c:v>0.0949663535500582</c:v>
                </c:pt>
                <c:pt idx="18">
                  <c:v>0.117271668788803</c:v>
                </c:pt>
                <c:pt idx="19">
                  <c:v>0.135272057587071</c:v>
                </c:pt>
                <c:pt idx="20">
                  <c:v>0.148370693741403</c:v>
                </c:pt>
                <c:pt idx="21">
                  <c:v>0.155453256834856</c:v>
                </c:pt>
                <c:pt idx="22">
                  <c:v>0.153968366333295</c:v>
                </c:pt>
                <c:pt idx="23">
                  <c:v>0.142652164903243</c:v>
                </c:pt>
                <c:pt idx="24">
                  <c:v>0.122358575365884</c:v>
                </c:pt>
                <c:pt idx="25">
                  <c:v>0.0911827616931217</c:v>
                </c:pt>
                <c:pt idx="26">
                  <c:v>0.0557030271255607</c:v>
                </c:pt>
                <c:pt idx="27">
                  <c:v>0.0110943653230482</c:v>
                </c:pt>
                <c:pt idx="28">
                  <c:v>-0.0369939798680528</c:v>
                </c:pt>
                <c:pt idx="29">
                  <c:v>-0.0890861380846636</c:v>
                </c:pt>
                <c:pt idx="30">
                  <c:v>-0.142312427598346</c:v>
                </c:pt>
                <c:pt idx="31">
                  <c:v>-0.1935574997487</c:v>
                </c:pt>
                <c:pt idx="32">
                  <c:v>-0.245168524378494</c:v>
                </c:pt>
                <c:pt idx="33">
                  <c:v>-0.296774473396904</c:v>
                </c:pt>
                <c:pt idx="34">
                  <c:v>-0.347908528725293</c:v>
                </c:pt>
                <c:pt idx="35">
                  <c:v>-0.400313783107698</c:v>
                </c:pt>
                <c:pt idx="36">
                  <c:v>-0.443719059294073</c:v>
                </c:pt>
                <c:pt idx="37">
                  <c:v>-0.469801389655469</c:v>
                </c:pt>
                <c:pt idx="38">
                  <c:v>-0.483883587909661</c:v>
                </c:pt>
                <c:pt idx="39">
                  <c:v>-0.482031971570198</c:v>
                </c:pt>
                <c:pt idx="40">
                  <c:v>-0.454999373174524</c:v>
                </c:pt>
                <c:pt idx="41">
                  <c:v>-0.41393875620851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'!$X$223:$X$264</c:f>
              <c:numCache>
                <c:formatCode>0.00000</c:formatCode>
                <c:ptCount val="42"/>
                <c:pt idx="0">
                  <c:v>-0.309815249220929</c:v>
                </c:pt>
                <c:pt idx="1">
                  <c:v>-0.346307040125682</c:v>
                </c:pt>
                <c:pt idx="2">
                  <c:v>-0.371221940507162</c:v>
                </c:pt>
                <c:pt idx="3">
                  <c:v>-0.383015425192189</c:v>
                </c:pt>
                <c:pt idx="4">
                  <c:v>-0.372763726074068</c:v>
                </c:pt>
                <c:pt idx="5">
                  <c:v>-0.350250091364739</c:v>
                </c:pt>
                <c:pt idx="6">
                  <c:v>-0.313755034198336</c:v>
                </c:pt>
                <c:pt idx="7">
                  <c:v>-0.266154361985173</c:v>
                </c:pt>
                <c:pt idx="8">
                  <c:v>-0.230001710762853</c:v>
                </c:pt>
                <c:pt idx="9">
                  <c:v>-0.189207218140471</c:v>
                </c:pt>
                <c:pt idx="10">
                  <c:v>-0.139596122184993</c:v>
                </c:pt>
                <c:pt idx="11">
                  <c:v>-0.106611801812624</c:v>
                </c:pt>
                <c:pt idx="12">
                  <c:v>-0.0685132977193603</c:v>
                </c:pt>
                <c:pt idx="13">
                  <c:v>-0.0279814023982324</c:v>
                </c:pt>
                <c:pt idx="14">
                  <c:v>0.00465380573709885</c:v>
                </c:pt>
                <c:pt idx="15">
                  <c:v>0.0379674651560546</c:v>
                </c:pt>
                <c:pt idx="16">
                  <c:v>0.0698499071814833</c:v>
                </c:pt>
                <c:pt idx="17">
                  <c:v>0.0957350685097794</c:v>
                </c:pt>
                <c:pt idx="18">
                  <c:v>0.119270429281206</c:v>
                </c:pt>
                <c:pt idx="19">
                  <c:v>0.146214203710541</c:v>
                </c:pt>
                <c:pt idx="20">
                  <c:v>0.149539127815082</c:v>
                </c:pt>
                <c:pt idx="21">
                  <c:v>0.155165348384308</c:v>
                </c:pt>
                <c:pt idx="22">
                  <c:v>0.150854622237235</c:v>
                </c:pt>
                <c:pt idx="23">
                  <c:v>0.138209930777298</c:v>
                </c:pt>
                <c:pt idx="24">
                  <c:v>0.120092522431638</c:v>
                </c:pt>
                <c:pt idx="25">
                  <c:v>0.0910492656676652</c:v>
                </c:pt>
                <c:pt idx="26">
                  <c:v>0.0579187642360522</c:v>
                </c:pt>
                <c:pt idx="27">
                  <c:v>0.0105497953229876</c:v>
                </c:pt>
                <c:pt idx="28">
                  <c:v>-0.040148770671929</c:v>
                </c:pt>
                <c:pt idx="29">
                  <c:v>-0.0928679526757303</c:v>
                </c:pt>
                <c:pt idx="30">
                  <c:v>-0.160976021199688</c:v>
                </c:pt>
                <c:pt idx="31">
                  <c:v>-0.227840622171896</c:v>
                </c:pt>
                <c:pt idx="32">
                  <c:v>-0.293455349288881</c:v>
                </c:pt>
                <c:pt idx="33">
                  <c:v>-0.359565757487976</c:v>
                </c:pt>
                <c:pt idx="34">
                  <c:v>-0.416258443061185</c:v>
                </c:pt>
                <c:pt idx="35">
                  <c:v>-0.45842058326652</c:v>
                </c:pt>
                <c:pt idx="36">
                  <c:v>-0.483603071034893</c:v>
                </c:pt>
                <c:pt idx="37">
                  <c:v>-0.479283211121914</c:v>
                </c:pt>
                <c:pt idx="38">
                  <c:v>-0.440491857345391</c:v>
                </c:pt>
                <c:pt idx="39">
                  <c:v>-0.346791785437512</c:v>
                </c:pt>
                <c:pt idx="40">
                  <c:v>-0.194678560492724</c:v>
                </c:pt>
                <c:pt idx="41">
                  <c:v>0.0450805043947983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4183648"/>
        <c:axId val="1534226240"/>
      </c:lineChart>
      <c:catAx>
        <c:axId val="153418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26240"/>
        <c:crosses val="autoZero"/>
        <c:auto val="1"/>
        <c:lblAlgn val="ctr"/>
        <c:lblOffset val="100"/>
        <c:noMultiLvlLbl val="0"/>
      </c:catAx>
      <c:valAx>
        <c:axId val="15342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18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2: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'!$P$58:$P$88</c:f>
              <c:numCache>
                <c:formatCode>0.00</c:formatCode>
                <c:ptCount val="31"/>
                <c:pt idx="0">
                  <c:v>0.313766596785465</c:v>
                </c:pt>
                <c:pt idx="1">
                  <c:v>0.357092941998602</c:v>
                </c:pt>
                <c:pt idx="2">
                  <c:v>0.377358490566038</c:v>
                </c:pt>
                <c:pt idx="3">
                  <c:v>0.414395527603075</c:v>
                </c:pt>
                <c:pt idx="4">
                  <c:v>0.433962264150943</c:v>
                </c:pt>
                <c:pt idx="5">
                  <c:v>0.399720475192173</c:v>
                </c:pt>
                <c:pt idx="6">
                  <c:v>0.382250174703005</c:v>
                </c:pt>
                <c:pt idx="7">
                  <c:v>0.407407407407407</c:v>
                </c:pt>
                <c:pt idx="8">
                  <c:v>0.446540880503145</c:v>
                </c:pt>
                <c:pt idx="9">
                  <c:v>0.43675751222921</c:v>
                </c:pt>
                <c:pt idx="10">
                  <c:v>0.417889587700908</c:v>
                </c:pt>
                <c:pt idx="11">
                  <c:v>0.453529000698812</c:v>
                </c:pt>
                <c:pt idx="12">
                  <c:v>0.43466107617051</c:v>
                </c:pt>
                <c:pt idx="13">
                  <c:v>0.479385045422781</c:v>
                </c:pt>
                <c:pt idx="14">
                  <c:v>0.438155136268344</c:v>
                </c:pt>
                <c:pt idx="15">
                  <c:v>0.448637316561845</c:v>
                </c:pt>
                <c:pt idx="16">
                  <c:v>0.512229210342418</c:v>
                </c:pt>
                <c:pt idx="17">
                  <c:v>0.505241090146751</c:v>
                </c:pt>
                <c:pt idx="18">
                  <c:v>0.580013976240391</c:v>
                </c:pt>
                <c:pt idx="19">
                  <c:v>0.575821104122991</c:v>
                </c:pt>
                <c:pt idx="20">
                  <c:v>0.643605870020964</c:v>
                </c:pt>
                <c:pt idx="21">
                  <c:v>0.621243885394829</c:v>
                </c:pt>
                <c:pt idx="22">
                  <c:v>0.709294199860237</c:v>
                </c:pt>
                <c:pt idx="23">
                  <c:v>0.73235499650594</c:v>
                </c:pt>
                <c:pt idx="24">
                  <c:v>0.720475192173305</c:v>
                </c:pt>
                <c:pt idx="25">
                  <c:v>0.758211041229909</c:v>
                </c:pt>
                <c:pt idx="26">
                  <c:v>0.722571628232006</c:v>
                </c:pt>
                <c:pt idx="27">
                  <c:v>0.675052410901467</c:v>
                </c:pt>
                <c:pt idx="28">
                  <c:v>0.744933612858141</c:v>
                </c:pt>
                <c:pt idx="29">
                  <c:v>0.70440251572327</c:v>
                </c:pt>
                <c:pt idx="30">
                  <c:v>0.723270440251572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'!$N$58:$N$88</c:f>
              <c:strCache>
                <c:ptCount val="31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</c:strCache>
            </c:strRef>
          </c:cat>
          <c:val>
            <c:numRef>
              <c:f>'GO_Daily '!$Y$58:$Y$88</c:f>
              <c:numCache>
                <c:formatCode>General</c:formatCode>
                <c:ptCount val="31"/>
                <c:pt idx="0" formatCode="0.00000">
                  <c:v>0.310541382597333</c:v>
                </c:pt>
                <c:pt idx="1">
                  <c:v>0.356584170944009</c:v>
                </c:pt>
                <c:pt idx="2">
                  <c:v>0.3904560345536</c:v>
                </c:pt>
                <c:pt idx="3">
                  <c:v>0.407851405035064</c:v>
                </c:pt>
                <c:pt idx="4">
                  <c:v>0.419493070350618</c:v>
                </c:pt>
                <c:pt idx="5">
                  <c:v>0.423685765622042</c:v>
                </c:pt>
                <c:pt idx="6">
                  <c:v>0.426184626089506</c:v>
                </c:pt>
                <c:pt idx="7">
                  <c:v>0.424322161024425</c:v>
                </c:pt>
                <c:pt idx="8">
                  <c:v>0.42267182086852</c:v>
                </c:pt>
                <c:pt idx="9">
                  <c:v>0.420174662656897</c:v>
                </c:pt>
                <c:pt idx="10">
                  <c:v>0.421636916719077</c:v>
                </c:pt>
                <c:pt idx="11">
                  <c:v>0.420296257777008</c:v>
                </c:pt>
                <c:pt idx="12">
                  <c:v>0.43405804562439</c:v>
                </c:pt>
                <c:pt idx="13">
                  <c:v>0.45058091984683</c:v>
                </c:pt>
                <c:pt idx="14">
                  <c:v>0.448297191565095</c:v>
                </c:pt>
                <c:pt idx="15">
                  <c:v>0.466464860600623</c:v>
                </c:pt>
                <c:pt idx="16">
                  <c:v>0.507256468973469</c:v>
                </c:pt>
                <c:pt idx="17">
                  <c:v>0.523498326779472</c:v>
                </c:pt>
                <c:pt idx="18">
                  <c:v>0.552333930773317</c:v>
                </c:pt>
                <c:pt idx="19">
                  <c:v>0.561897468822647</c:v>
                </c:pt>
                <c:pt idx="20">
                  <c:v>0.59888132739498</c:v>
                </c:pt>
                <c:pt idx="21">
                  <c:v>0.626294202357941</c:v>
                </c:pt>
                <c:pt idx="22">
                  <c:v>0.677830137998238</c:v>
                </c:pt>
                <c:pt idx="23">
                  <c:v>0.719999995052395</c:v>
                </c:pt>
                <c:pt idx="24">
                  <c:v>0.729840132149487</c:v>
                </c:pt>
                <c:pt idx="25">
                  <c:v>0.736513778124615</c:v>
                </c:pt>
                <c:pt idx="26">
                  <c:v>0.725952175264159</c:v>
                </c:pt>
                <c:pt idx="27">
                  <c:v>0.711311069085054</c:v>
                </c:pt>
                <c:pt idx="28">
                  <c:v>0.717143453414359</c:v>
                </c:pt>
                <c:pt idx="29">
                  <c:v>0.723657828296072</c:v>
                </c:pt>
                <c:pt idx="30">
                  <c:v>0.691853856587213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4269744"/>
        <c:axId val="1534273104"/>
      </c:lineChart>
      <c:catAx>
        <c:axId val="153426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73104"/>
        <c:crosses val="autoZero"/>
        <c:auto val="1"/>
        <c:lblAlgn val="ctr"/>
        <c:lblOffset val="100"/>
        <c:noMultiLvlLbl val="0"/>
      </c:catAx>
      <c:valAx>
        <c:axId val="15342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6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1: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'!$P$3:$P$33</c:f>
              <c:numCache>
                <c:formatCode>0.00</c:formatCode>
                <c:ptCount val="31"/>
                <c:pt idx="0">
                  <c:v>0.0894479385045423</c:v>
                </c:pt>
                <c:pt idx="1">
                  <c:v>0.0433263452131377</c:v>
                </c:pt>
                <c:pt idx="2">
                  <c:v>0.010482180293501</c:v>
                </c:pt>
                <c:pt idx="3">
                  <c:v>0.0356394129979036</c:v>
                </c:pt>
                <c:pt idx="4">
                  <c:v>0.0209643605870021</c:v>
                </c:pt>
                <c:pt idx="5">
                  <c:v>0.00628930817610063</c:v>
                </c:pt>
                <c:pt idx="6">
                  <c:v>0.0</c:v>
                </c:pt>
                <c:pt idx="7">
                  <c:v>0.053109713487072</c:v>
                </c:pt>
                <c:pt idx="8">
                  <c:v>0.053109713487072</c:v>
                </c:pt>
                <c:pt idx="9">
                  <c:v>0.0559049615653389</c:v>
                </c:pt>
                <c:pt idx="10">
                  <c:v>0.0908455625436757</c:v>
                </c:pt>
                <c:pt idx="11">
                  <c:v>0.0468204053109713</c:v>
                </c:pt>
                <c:pt idx="12">
                  <c:v>0.105520614954577</c:v>
                </c:pt>
                <c:pt idx="13">
                  <c:v>0.143256464011181</c:v>
                </c:pt>
                <c:pt idx="14">
                  <c:v>0.190775681341719</c:v>
                </c:pt>
                <c:pt idx="15">
                  <c:v>0.166317260656883</c:v>
                </c:pt>
                <c:pt idx="16">
                  <c:v>0.154437456324249</c:v>
                </c:pt>
                <c:pt idx="17">
                  <c:v>0.167714884696017</c:v>
                </c:pt>
                <c:pt idx="18">
                  <c:v>0.159329140461216</c:v>
                </c:pt>
                <c:pt idx="19">
                  <c:v>0.16911250873515</c:v>
                </c:pt>
                <c:pt idx="20">
                  <c:v>0.163522012578616</c:v>
                </c:pt>
                <c:pt idx="21">
                  <c:v>0.163522012578616</c:v>
                </c:pt>
                <c:pt idx="22">
                  <c:v>0.181691125087351</c:v>
                </c:pt>
                <c:pt idx="23">
                  <c:v>0.180992313067785</c:v>
                </c:pt>
                <c:pt idx="24">
                  <c:v>0.178197064989518</c:v>
                </c:pt>
                <c:pt idx="25">
                  <c:v>0.194269741439553</c:v>
                </c:pt>
                <c:pt idx="26">
                  <c:v>0.209643605870021</c:v>
                </c:pt>
                <c:pt idx="27">
                  <c:v>0.215932914046122</c:v>
                </c:pt>
                <c:pt idx="28">
                  <c:v>0.230607966457023</c:v>
                </c:pt>
                <c:pt idx="29">
                  <c:v>0.215234102026555</c:v>
                </c:pt>
                <c:pt idx="30">
                  <c:v>0.208944793850454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'!$N$3:$N$33</c:f>
              <c:strCache>
                <c:ptCount val="31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</c:strCache>
            </c:strRef>
          </c:cat>
          <c:val>
            <c:numRef>
              <c:f>'GO_Daily '!$Y$3:$Y$33</c:f>
              <c:numCache>
                <c:formatCode>General</c:formatCode>
                <c:ptCount val="31"/>
                <c:pt idx="0" formatCode="0.00000">
                  <c:v>0.0899988474793815</c:v>
                </c:pt>
                <c:pt idx="1">
                  <c:v>0.0400452552981544</c:v>
                </c:pt>
                <c:pt idx="2">
                  <c:v>0.0187339686732295</c:v>
                </c:pt>
                <c:pt idx="3">
                  <c:v>0.00883307364366179</c:v>
                </c:pt>
                <c:pt idx="4">
                  <c:v>0.00666788228518744</c:v>
                </c:pt>
                <c:pt idx="5">
                  <c:v>0.0107104876164696</c:v>
                </c:pt>
                <c:pt idx="6">
                  <c:v>0.0199271554976138</c:v>
                </c:pt>
                <c:pt idx="7">
                  <c:v>0.0333544299628657</c:v>
                </c:pt>
                <c:pt idx="8">
                  <c:v>0.049962578070021</c:v>
                </c:pt>
                <c:pt idx="9">
                  <c:v>0.0686226630824258</c:v>
                </c:pt>
                <c:pt idx="10">
                  <c:v>0.0890644924951098</c:v>
                </c:pt>
                <c:pt idx="11">
                  <c:v>0.0785218064984364</c:v>
                </c:pt>
                <c:pt idx="12">
                  <c:v>0.117683251952343</c:v>
                </c:pt>
                <c:pt idx="13">
                  <c:v>0.139930551285792</c:v>
                </c:pt>
                <c:pt idx="14">
                  <c:v>0.164340352615226</c:v>
                </c:pt>
                <c:pt idx="15">
                  <c:v>0.171130632468076</c:v>
                </c:pt>
                <c:pt idx="16">
                  <c:v>0.167907666821245</c:v>
                </c:pt>
                <c:pt idx="17">
                  <c:v>0.16846430827909</c:v>
                </c:pt>
                <c:pt idx="18">
                  <c:v>0.163207552687602</c:v>
                </c:pt>
                <c:pt idx="19">
                  <c:v>0.156800655615878</c:v>
                </c:pt>
                <c:pt idx="20">
                  <c:v>0.158396805663184</c:v>
                </c:pt>
                <c:pt idx="21">
                  <c:v>0.161380632218966</c:v>
                </c:pt>
                <c:pt idx="22">
                  <c:v>0.167984850793586</c:v>
                </c:pt>
                <c:pt idx="23">
                  <c:v>0.177187709561856</c:v>
                </c:pt>
                <c:pt idx="24">
                  <c:v>0.179862634764622</c:v>
                </c:pt>
                <c:pt idx="25">
                  <c:v>0.193346306046507</c:v>
                </c:pt>
                <c:pt idx="26">
                  <c:v>0.205435527097784</c:v>
                </c:pt>
                <c:pt idx="27">
                  <c:v>0.222315774470492</c:v>
                </c:pt>
                <c:pt idx="28">
                  <c:v>0.228802800590177</c:v>
                </c:pt>
                <c:pt idx="29">
                  <c:v>0.221356219538827</c:v>
                </c:pt>
                <c:pt idx="30">
                  <c:v>0.213886649238564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0705360"/>
        <c:axId val="1940708720"/>
      </c:lineChart>
      <c:catAx>
        <c:axId val="19407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08720"/>
        <c:crosses val="autoZero"/>
        <c:auto val="1"/>
        <c:lblAlgn val="ctr"/>
        <c:lblOffset val="100"/>
        <c:noMultiLvlLbl val="0"/>
      </c:catAx>
      <c:valAx>
        <c:axId val="19407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3: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'!$P$113:$P$143</c:f>
              <c:numCache>
                <c:formatCode>0.00</c:formatCode>
                <c:ptCount val="31"/>
                <c:pt idx="0">
                  <c:v>0.872117400419287</c:v>
                </c:pt>
                <c:pt idx="1">
                  <c:v>0.874912648497554</c:v>
                </c:pt>
                <c:pt idx="2">
                  <c:v>0.883997204751922</c:v>
                </c:pt>
                <c:pt idx="3">
                  <c:v>0.854647099930119</c:v>
                </c:pt>
                <c:pt idx="4">
                  <c:v>0.835779175401817</c:v>
                </c:pt>
                <c:pt idx="5">
                  <c:v>0.900069881201957</c:v>
                </c:pt>
                <c:pt idx="6">
                  <c:v>0.887491264849755</c:v>
                </c:pt>
                <c:pt idx="7">
                  <c:v>0.853948287910552</c:v>
                </c:pt>
                <c:pt idx="8">
                  <c:v>0.880503144654088</c:v>
                </c:pt>
                <c:pt idx="9">
                  <c:v>0.919636617749825</c:v>
                </c:pt>
                <c:pt idx="10">
                  <c:v>0.902166317260657</c:v>
                </c:pt>
                <c:pt idx="11">
                  <c:v>0.925227113906359</c:v>
                </c:pt>
                <c:pt idx="12">
                  <c:v>0.90356394129979</c:v>
                </c:pt>
                <c:pt idx="13">
                  <c:v>0.847658979734451</c:v>
                </c:pt>
                <c:pt idx="14">
                  <c:v>0.804332634521314</c:v>
                </c:pt>
                <c:pt idx="15">
                  <c:v>0.603074772886094</c:v>
                </c:pt>
                <c:pt idx="16">
                  <c:v>0.554856743535989</c:v>
                </c:pt>
                <c:pt idx="17">
                  <c:v>0.617051013277428</c:v>
                </c:pt>
                <c:pt idx="18">
                  <c:v>0.680642907058001</c:v>
                </c:pt>
                <c:pt idx="19">
                  <c:v>0.609364081062194</c:v>
                </c:pt>
                <c:pt idx="20">
                  <c:v>0.590496156533892</c:v>
                </c:pt>
                <c:pt idx="21">
                  <c:v>0.60377358490566</c:v>
                </c:pt>
                <c:pt idx="22">
                  <c:v>0.560447239692523</c:v>
                </c:pt>
                <c:pt idx="23">
                  <c:v>0.572327044025157</c:v>
                </c:pt>
                <c:pt idx="24">
                  <c:v>0.600279524807827</c:v>
                </c:pt>
                <c:pt idx="25">
                  <c:v>0.596086652690426</c:v>
                </c:pt>
                <c:pt idx="26">
                  <c:v>0.598183088749126</c:v>
                </c:pt>
                <c:pt idx="27">
                  <c:v>0.563941299790356</c:v>
                </c:pt>
                <c:pt idx="28">
                  <c:v>0.594689028651293</c:v>
                </c:pt>
                <c:pt idx="29">
                  <c:v>0.678546470999301</c:v>
                </c:pt>
                <c:pt idx="30">
                  <c:v>0.6722571628232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'!$N$113:$N$143</c:f>
              <c:strCache>
                <c:ptCount val="31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</c:strCache>
            </c:strRef>
          </c:cat>
          <c:val>
            <c:numRef>
              <c:f>'GO_Daily '!$Y$113:$Y$143</c:f>
              <c:numCache>
                <c:formatCode>General</c:formatCode>
                <c:ptCount val="31"/>
                <c:pt idx="0">
                  <c:v>0.870533836530321</c:v>
                </c:pt>
                <c:pt idx="1">
                  <c:v>0.869973057687162</c:v>
                </c:pt>
                <c:pt idx="2">
                  <c:v>0.869138869060681</c:v>
                </c:pt>
                <c:pt idx="3">
                  <c:v>0.867976142661759</c:v>
                </c:pt>
                <c:pt idx="4">
                  <c:v>0.879993924839973</c:v>
                </c:pt>
                <c:pt idx="5">
                  <c:v>0.891038739013761</c:v>
                </c:pt>
                <c:pt idx="6">
                  <c:v>0.890177441319894</c:v>
                </c:pt>
                <c:pt idx="7">
                  <c:v>0.879456940018063</c:v>
                </c:pt>
                <c:pt idx="8">
                  <c:v>0.880250755040059</c:v>
                </c:pt>
                <c:pt idx="9">
                  <c:v>0.903803823991508</c:v>
                </c:pt>
                <c:pt idx="10">
                  <c:v>0.897285471064685</c:v>
                </c:pt>
                <c:pt idx="11">
                  <c:v>0.943557134456177</c:v>
                </c:pt>
                <c:pt idx="12">
                  <c:v>0.890672840276248</c:v>
                </c:pt>
                <c:pt idx="13">
                  <c:v>0.850776524274033</c:v>
                </c:pt>
                <c:pt idx="14">
                  <c:v>0.796297884993039</c:v>
                </c:pt>
                <c:pt idx="15">
                  <c:v>0.621917078811835</c:v>
                </c:pt>
                <c:pt idx="16">
                  <c:v>0.584172856640398</c:v>
                </c:pt>
                <c:pt idx="17">
                  <c:v>0.630176387851182</c:v>
                </c:pt>
                <c:pt idx="18">
                  <c:v>0.658904733172063</c:v>
                </c:pt>
                <c:pt idx="19">
                  <c:v>0.599134779044955</c:v>
                </c:pt>
                <c:pt idx="20">
                  <c:v>0.591752436747106</c:v>
                </c:pt>
                <c:pt idx="21">
                  <c:v>0.598499101089302</c:v>
                </c:pt>
                <c:pt idx="22">
                  <c:v>0.587241297011763</c:v>
                </c:pt>
                <c:pt idx="23">
                  <c:v>0.567905788076043</c:v>
                </c:pt>
                <c:pt idx="24">
                  <c:v>0.596770052037989</c:v>
                </c:pt>
                <c:pt idx="25">
                  <c:v>0.592753501248011</c:v>
                </c:pt>
                <c:pt idx="26">
                  <c:v>0.576272126552872</c:v>
                </c:pt>
                <c:pt idx="27">
                  <c:v>0.566958569257174</c:v>
                </c:pt>
                <c:pt idx="28">
                  <c:v>0.602798232554941</c:v>
                </c:pt>
                <c:pt idx="29">
                  <c:v>0.679951471912483</c:v>
                </c:pt>
                <c:pt idx="30">
                  <c:v>0.685457442636661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0649488"/>
        <c:axId val="1940652816"/>
      </c:lineChart>
      <c:catAx>
        <c:axId val="19406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52816"/>
        <c:crosses val="autoZero"/>
        <c:auto val="1"/>
        <c:lblAlgn val="ctr"/>
        <c:lblOffset val="100"/>
        <c:noMultiLvlLbl val="0"/>
      </c:catAx>
      <c:valAx>
        <c:axId val="19406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4: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'!$P$168:$P$198</c:f>
              <c:numCache>
                <c:formatCode>0.00</c:formatCode>
                <c:ptCount val="31"/>
                <c:pt idx="0">
                  <c:v>0.483577917540182</c:v>
                </c:pt>
                <c:pt idx="1">
                  <c:v>0.530398322851153</c:v>
                </c:pt>
                <c:pt idx="2">
                  <c:v>0.609364081062194</c:v>
                </c:pt>
                <c:pt idx="3">
                  <c:v>0.606568832983927</c:v>
                </c:pt>
                <c:pt idx="4">
                  <c:v>0.623340321453529</c:v>
                </c:pt>
                <c:pt idx="5">
                  <c:v>0.610062893081761</c:v>
                </c:pt>
                <c:pt idx="6">
                  <c:v>0.642907058001397</c:v>
                </c:pt>
                <c:pt idx="7">
                  <c:v>0.658979734451432</c:v>
                </c:pt>
                <c:pt idx="8">
                  <c:v>0.748427672955975</c:v>
                </c:pt>
                <c:pt idx="9">
                  <c:v>0.744234800838574</c:v>
                </c:pt>
                <c:pt idx="10">
                  <c:v>0.73235499650594</c:v>
                </c:pt>
                <c:pt idx="11">
                  <c:v>0.729559748427673</c:v>
                </c:pt>
                <c:pt idx="12">
                  <c:v>0.76450034940601</c:v>
                </c:pt>
                <c:pt idx="13">
                  <c:v>0.744234800838574</c:v>
                </c:pt>
                <c:pt idx="14">
                  <c:v>0.770090845562544</c:v>
                </c:pt>
                <c:pt idx="15">
                  <c:v>0.742837176799441</c:v>
                </c:pt>
                <c:pt idx="16">
                  <c:v>0.760307477288609</c:v>
                </c:pt>
                <c:pt idx="17">
                  <c:v>0.769392033542977</c:v>
                </c:pt>
                <c:pt idx="18">
                  <c:v>0.760307477288609</c:v>
                </c:pt>
                <c:pt idx="19">
                  <c:v>0.763102725366876</c:v>
                </c:pt>
                <c:pt idx="20">
                  <c:v>0.750524109014675</c:v>
                </c:pt>
                <c:pt idx="21">
                  <c:v>0.756813417190776</c:v>
                </c:pt>
                <c:pt idx="22">
                  <c:v>0.744234800838574</c:v>
                </c:pt>
                <c:pt idx="23">
                  <c:v>0.753319357092942</c:v>
                </c:pt>
                <c:pt idx="24">
                  <c:v>0.77078965758211</c:v>
                </c:pt>
                <c:pt idx="25">
                  <c:v>0.751222921034242</c:v>
                </c:pt>
                <c:pt idx="26">
                  <c:v>0.726764500349406</c:v>
                </c:pt>
                <c:pt idx="27">
                  <c:v>0.692522711390636</c:v>
                </c:pt>
                <c:pt idx="28">
                  <c:v>0.579315164220825</c:v>
                </c:pt>
                <c:pt idx="29">
                  <c:v>0.562543675751223</c:v>
                </c:pt>
                <c:pt idx="30">
                  <c:v>0.453529000698812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'!$N$168:$N$198</c:f>
              <c:strCache>
                <c:ptCount val="31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</c:strCache>
            </c:strRef>
          </c:cat>
          <c:val>
            <c:numRef>
              <c:f>'GO_Daily '!$Y$168:$Y$198</c:f>
              <c:numCache>
                <c:formatCode>General</c:formatCode>
                <c:ptCount val="31"/>
                <c:pt idx="0">
                  <c:v>0.4844631109755</c:v>
                </c:pt>
                <c:pt idx="1">
                  <c:v>0.52745500719824</c:v>
                </c:pt>
                <c:pt idx="2">
                  <c:v>0.5648083114692</c:v>
                </c:pt>
                <c:pt idx="3">
                  <c:v>0.597045862371364</c:v>
                </c:pt>
                <c:pt idx="4">
                  <c:v>0.62470563755051</c:v>
                </c:pt>
                <c:pt idx="5">
                  <c:v>0.648350851461599</c:v>
                </c:pt>
                <c:pt idx="6">
                  <c:v>0.66857577391099</c:v>
                </c:pt>
                <c:pt idx="7">
                  <c:v>0.685984377825584</c:v>
                </c:pt>
                <c:pt idx="8">
                  <c:v>0.701100419786807</c:v>
                </c:pt>
                <c:pt idx="9">
                  <c:v>0.714235538342689</c:v>
                </c:pt>
                <c:pt idx="10">
                  <c:v>0.727702915452375</c:v>
                </c:pt>
                <c:pt idx="11">
                  <c:v>0.735380334482206</c:v>
                </c:pt>
                <c:pt idx="12">
                  <c:v>0.743523984754014</c:v>
                </c:pt>
                <c:pt idx="13">
                  <c:v>0.744341825825135</c:v>
                </c:pt>
                <c:pt idx="14">
                  <c:v>0.745138594066594</c:v>
                </c:pt>
                <c:pt idx="15">
                  <c:v>0.753895370023665</c:v>
                </c:pt>
                <c:pt idx="16">
                  <c:v>0.766174919994741</c:v>
                </c:pt>
                <c:pt idx="17">
                  <c:v>0.768039590966342</c:v>
                </c:pt>
                <c:pt idx="18">
                  <c:v>0.762204231470911</c:v>
                </c:pt>
                <c:pt idx="19">
                  <c:v>0.75200567727112</c:v>
                </c:pt>
                <c:pt idx="20">
                  <c:v>0.75015142002723</c:v>
                </c:pt>
                <c:pt idx="21">
                  <c:v>0.767575400181537</c:v>
                </c:pt>
                <c:pt idx="22">
                  <c:v>0.739019003740962</c:v>
                </c:pt>
                <c:pt idx="23">
                  <c:v>0.749711096638314</c:v>
                </c:pt>
                <c:pt idx="24">
                  <c:v>0.772270178474591</c:v>
                </c:pt>
                <c:pt idx="25">
                  <c:v>0.75028740892511</c:v>
                </c:pt>
                <c:pt idx="26">
                  <c:v>0.730107709615351</c:v>
                </c:pt>
                <c:pt idx="27">
                  <c:v>0.689859265286059</c:v>
                </c:pt>
                <c:pt idx="28">
                  <c:v>0.580771321250713</c:v>
                </c:pt>
                <c:pt idx="29">
                  <c:v>0.560142569466364</c:v>
                </c:pt>
                <c:pt idx="30">
                  <c:v>0.547201789270935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802608256"/>
        <c:axId val="1816167344"/>
      </c:lineChart>
      <c:catAx>
        <c:axId val="180260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167344"/>
        <c:crosses val="autoZero"/>
        <c:auto val="1"/>
        <c:lblAlgn val="ctr"/>
        <c:lblOffset val="100"/>
        <c:noMultiLvlLbl val="0"/>
      </c:catAx>
      <c:valAx>
        <c:axId val="18161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Test 5: 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'!$P$223:$P$253</c:f>
              <c:numCache>
                <c:formatCode>0.00</c:formatCode>
                <c:ptCount val="31"/>
                <c:pt idx="0">
                  <c:v>0.73235499650594</c:v>
                </c:pt>
                <c:pt idx="1">
                  <c:v>0.70230607966457</c:v>
                </c:pt>
                <c:pt idx="2">
                  <c:v>0.636617749825297</c:v>
                </c:pt>
                <c:pt idx="3">
                  <c:v>0.63382250174703</c:v>
                </c:pt>
                <c:pt idx="4">
                  <c:v>0.628930817610063</c:v>
                </c:pt>
                <c:pt idx="5">
                  <c:v>0.624737945492662</c:v>
                </c:pt>
                <c:pt idx="6">
                  <c:v>0.692522711390636</c:v>
                </c:pt>
                <c:pt idx="7">
                  <c:v>0.673654786862334</c:v>
                </c:pt>
                <c:pt idx="8">
                  <c:v>0.635220125786163</c:v>
                </c:pt>
                <c:pt idx="9">
                  <c:v>0.649895178197065</c:v>
                </c:pt>
                <c:pt idx="10">
                  <c:v>0.600978336827393</c:v>
                </c:pt>
                <c:pt idx="11">
                  <c:v>0.560447239692523</c:v>
                </c:pt>
                <c:pt idx="12">
                  <c:v>0.523410202655486</c:v>
                </c:pt>
                <c:pt idx="13">
                  <c:v>0.524109014675052</c:v>
                </c:pt>
                <c:pt idx="14">
                  <c:v>0.559049615653389</c:v>
                </c:pt>
                <c:pt idx="15">
                  <c:v>0.508735150244584</c:v>
                </c:pt>
                <c:pt idx="16">
                  <c:v>0.522711390635919</c:v>
                </c:pt>
                <c:pt idx="17">
                  <c:v>0.467505241090147</c:v>
                </c:pt>
                <c:pt idx="18">
                  <c:v>0.438853948287911</c:v>
                </c:pt>
                <c:pt idx="19">
                  <c:v>0.452131376659679</c:v>
                </c:pt>
                <c:pt idx="20">
                  <c:v>0.461215932914046</c:v>
                </c:pt>
                <c:pt idx="21">
                  <c:v>0.526904262753319</c:v>
                </c:pt>
                <c:pt idx="22">
                  <c:v>0.544374563242488</c:v>
                </c:pt>
                <c:pt idx="23">
                  <c:v>0.585604472396925</c:v>
                </c:pt>
                <c:pt idx="24">
                  <c:v>0.582110412299092</c:v>
                </c:pt>
                <c:pt idx="25">
                  <c:v>0.589098532494759</c:v>
                </c:pt>
                <c:pt idx="26">
                  <c:v>0.631027253668763</c:v>
                </c:pt>
                <c:pt idx="27">
                  <c:v>0.703703703703704</c:v>
                </c:pt>
                <c:pt idx="28">
                  <c:v>0.663172606568833</c:v>
                </c:pt>
                <c:pt idx="29">
                  <c:v>0.682739343116701</c:v>
                </c:pt>
                <c:pt idx="30">
                  <c:v>0.647099930118798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'!$N$223:$N$253</c:f>
              <c:strCache>
                <c:ptCount val="31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</c:strCache>
            </c:strRef>
          </c:cat>
          <c:val>
            <c:numRef>
              <c:f>'GO_Daily '!$Y$223:$Y$253</c:f>
              <c:numCache>
                <c:formatCode>General</c:formatCode>
                <c:ptCount val="31"/>
                <c:pt idx="0">
                  <c:v>0.694203242001673</c:v>
                </c:pt>
                <c:pt idx="1">
                  <c:v>0.699742737746013</c:v>
                </c:pt>
                <c:pt idx="2">
                  <c:v>0.683095467054614</c:v>
                </c:pt>
                <c:pt idx="3">
                  <c:v>0.64647662585405</c:v>
                </c:pt>
                <c:pt idx="4">
                  <c:v>0.625214286385899</c:v>
                </c:pt>
                <c:pt idx="5">
                  <c:v>0.624740193679938</c:v>
                </c:pt>
                <c:pt idx="6">
                  <c:v>0.64639191506217</c:v>
                </c:pt>
                <c:pt idx="7">
                  <c:v>0.670109708708273</c:v>
                </c:pt>
                <c:pt idx="8">
                  <c:v>0.667384246772205</c:v>
                </c:pt>
                <c:pt idx="9">
                  <c:v>0.640632618456684</c:v>
                </c:pt>
                <c:pt idx="10">
                  <c:v>0.593594703361821</c:v>
                </c:pt>
                <c:pt idx="11">
                  <c:v>0.560696764260528</c:v>
                </c:pt>
                <c:pt idx="12">
                  <c:v>0.526229343684179</c:v>
                </c:pt>
                <c:pt idx="13">
                  <c:v>0.528673746468585</c:v>
                </c:pt>
                <c:pt idx="14">
                  <c:v>0.521141190469026</c:v>
                </c:pt>
                <c:pt idx="15">
                  <c:v>0.53631299541905</c:v>
                </c:pt>
                <c:pt idx="16">
                  <c:v>0.518024256893294</c:v>
                </c:pt>
                <c:pt idx="17">
                  <c:v>0.46827613425148</c:v>
                </c:pt>
                <c:pt idx="18">
                  <c:v>0.444647803976272</c:v>
                </c:pt>
                <c:pt idx="19">
                  <c:v>0.428441694211472</c:v>
                </c:pt>
                <c:pt idx="20">
                  <c:v>0.464544316655548</c:v>
                </c:pt>
                <c:pt idx="21">
                  <c:v>0.528029566306318</c:v>
                </c:pt>
                <c:pt idx="22">
                  <c:v>0.546945171965553</c:v>
                </c:pt>
                <c:pt idx="23">
                  <c:v>0.586336801514343</c:v>
                </c:pt>
                <c:pt idx="24">
                  <c:v>0.580090777167111</c:v>
                </c:pt>
                <c:pt idx="25">
                  <c:v>0.592443226627455</c:v>
                </c:pt>
                <c:pt idx="26">
                  <c:v>0.631181143397928</c:v>
                </c:pt>
                <c:pt idx="27">
                  <c:v>0.683634400291719</c:v>
                </c:pt>
                <c:pt idx="28">
                  <c:v>0.675729202835001</c:v>
                </c:pt>
                <c:pt idx="29">
                  <c:v>0.680459795111056</c:v>
                </c:pt>
                <c:pt idx="30">
                  <c:v>0.629848963992527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34336432"/>
        <c:axId val="1534335664"/>
      </c:lineChart>
      <c:catAx>
        <c:axId val="15343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35664"/>
        <c:crosses val="autoZero"/>
        <c:auto val="1"/>
        <c:lblAlgn val="ctr"/>
        <c:lblOffset val="100"/>
        <c:noMultiLvlLbl val="0"/>
      </c:catAx>
      <c:valAx>
        <c:axId val="15343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3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'!$P$58:$P$99</c:f>
              <c:numCache>
                <c:formatCode>0.00</c:formatCode>
                <c:ptCount val="42"/>
                <c:pt idx="0">
                  <c:v>0.313766596785465</c:v>
                </c:pt>
                <c:pt idx="1">
                  <c:v>0.357092941998602</c:v>
                </c:pt>
                <c:pt idx="2">
                  <c:v>0.377358490566038</c:v>
                </c:pt>
                <c:pt idx="3">
                  <c:v>0.414395527603075</c:v>
                </c:pt>
                <c:pt idx="4">
                  <c:v>0.433962264150943</c:v>
                </c:pt>
                <c:pt idx="5">
                  <c:v>0.399720475192173</c:v>
                </c:pt>
                <c:pt idx="6">
                  <c:v>0.382250174703005</c:v>
                </c:pt>
                <c:pt idx="7">
                  <c:v>0.407407407407407</c:v>
                </c:pt>
                <c:pt idx="8">
                  <c:v>0.446540880503145</c:v>
                </c:pt>
                <c:pt idx="9">
                  <c:v>0.43675751222921</c:v>
                </c:pt>
                <c:pt idx="10">
                  <c:v>0.417889587700908</c:v>
                </c:pt>
                <c:pt idx="11">
                  <c:v>0.453529000698812</c:v>
                </c:pt>
                <c:pt idx="12">
                  <c:v>0.43466107617051</c:v>
                </c:pt>
                <c:pt idx="13">
                  <c:v>0.479385045422781</c:v>
                </c:pt>
                <c:pt idx="14">
                  <c:v>0.438155136268344</c:v>
                </c:pt>
                <c:pt idx="15">
                  <c:v>0.448637316561845</c:v>
                </c:pt>
                <c:pt idx="16">
                  <c:v>0.512229210342418</c:v>
                </c:pt>
                <c:pt idx="17">
                  <c:v>0.505241090146751</c:v>
                </c:pt>
                <c:pt idx="18">
                  <c:v>0.580013976240391</c:v>
                </c:pt>
                <c:pt idx="19">
                  <c:v>0.575821104122991</c:v>
                </c:pt>
                <c:pt idx="20">
                  <c:v>0.643605870020964</c:v>
                </c:pt>
                <c:pt idx="21">
                  <c:v>0.621243885394829</c:v>
                </c:pt>
                <c:pt idx="22">
                  <c:v>0.709294199860237</c:v>
                </c:pt>
                <c:pt idx="23">
                  <c:v>0.73235499650594</c:v>
                </c:pt>
                <c:pt idx="24">
                  <c:v>0.720475192173305</c:v>
                </c:pt>
                <c:pt idx="25">
                  <c:v>0.758211041229909</c:v>
                </c:pt>
                <c:pt idx="26">
                  <c:v>0.722571628232006</c:v>
                </c:pt>
                <c:pt idx="27">
                  <c:v>0.675052410901467</c:v>
                </c:pt>
                <c:pt idx="28">
                  <c:v>0.744933612858141</c:v>
                </c:pt>
                <c:pt idx="29">
                  <c:v>0.70440251572327</c:v>
                </c:pt>
                <c:pt idx="30">
                  <c:v>0.723270440251572</c:v>
                </c:pt>
                <c:pt idx="31">
                  <c:v>0.651292802236198</c:v>
                </c:pt>
                <c:pt idx="32">
                  <c:v>0.686932215234102</c:v>
                </c:pt>
                <c:pt idx="33">
                  <c:v>0.785464709993012</c:v>
                </c:pt>
                <c:pt idx="34">
                  <c:v>0.771488469601677</c:v>
                </c:pt>
                <c:pt idx="35">
                  <c:v>0.76659678546471</c:v>
                </c:pt>
                <c:pt idx="36">
                  <c:v>0.790356394129979</c:v>
                </c:pt>
                <c:pt idx="37">
                  <c:v>0.772886093640811</c:v>
                </c:pt>
                <c:pt idx="38">
                  <c:v>0.779175401816911</c:v>
                </c:pt>
                <c:pt idx="39">
                  <c:v>0.767295597484277</c:v>
                </c:pt>
                <c:pt idx="40">
                  <c:v>0.744234800838574</c:v>
                </c:pt>
                <c:pt idx="41">
                  <c:v>0.755415793151642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'!$N$58:$N$99</c:f>
              <c:strCache>
                <c:ptCount val="42"/>
                <c:pt idx="0">
                  <c:v>2011.01.28</c:v>
                </c:pt>
                <c:pt idx="1">
                  <c:v>2011.01.31</c:v>
                </c:pt>
                <c:pt idx="2">
                  <c:v>2011.02.01</c:v>
                </c:pt>
                <c:pt idx="3">
                  <c:v>2011.02.02</c:v>
                </c:pt>
                <c:pt idx="4">
                  <c:v>2011.02.03</c:v>
                </c:pt>
                <c:pt idx="5">
                  <c:v>2011.02.07</c:v>
                </c:pt>
                <c:pt idx="6">
                  <c:v>2011.02.08</c:v>
                </c:pt>
                <c:pt idx="7">
                  <c:v>2011.02.09</c:v>
                </c:pt>
                <c:pt idx="8">
                  <c:v>2011.02.10</c:v>
                </c:pt>
                <c:pt idx="9">
                  <c:v>2011.02.11</c:v>
                </c:pt>
                <c:pt idx="10">
                  <c:v>2011.02.14</c:v>
                </c:pt>
                <c:pt idx="11">
                  <c:v>2011.02.15</c:v>
                </c:pt>
                <c:pt idx="12">
                  <c:v>2011.02.16</c:v>
                </c:pt>
                <c:pt idx="13">
                  <c:v>2011.02.17</c:v>
                </c:pt>
                <c:pt idx="14">
                  <c:v>2011.02.18</c:v>
                </c:pt>
                <c:pt idx="15">
                  <c:v>2011.02.21</c:v>
                </c:pt>
                <c:pt idx="16">
                  <c:v>2011.02.22</c:v>
                </c:pt>
                <c:pt idx="17">
                  <c:v>2011.02.23</c:v>
                </c:pt>
                <c:pt idx="18">
                  <c:v>2011.02.24</c:v>
                </c:pt>
                <c:pt idx="19">
                  <c:v>2011.02.25</c:v>
                </c:pt>
                <c:pt idx="20">
                  <c:v>2011.02.28</c:v>
                </c:pt>
                <c:pt idx="21">
                  <c:v>2011.03.01</c:v>
                </c:pt>
                <c:pt idx="22">
                  <c:v>2011.03.02</c:v>
                </c:pt>
                <c:pt idx="23">
                  <c:v>2011.03.03</c:v>
                </c:pt>
                <c:pt idx="24">
                  <c:v>2011.03.04</c:v>
                </c:pt>
                <c:pt idx="25">
                  <c:v>2011.03.07</c:v>
                </c:pt>
                <c:pt idx="26">
                  <c:v>2011.03.08</c:v>
                </c:pt>
                <c:pt idx="27">
                  <c:v>2011.03.09</c:v>
                </c:pt>
                <c:pt idx="28">
                  <c:v>2011.03.10</c:v>
                </c:pt>
                <c:pt idx="29">
                  <c:v>2011.03.14</c:v>
                </c:pt>
                <c:pt idx="30">
                  <c:v>2011.03.15</c:v>
                </c:pt>
                <c:pt idx="31">
                  <c:v>2011.03.16</c:v>
                </c:pt>
                <c:pt idx="32">
                  <c:v>2011.03.17</c:v>
                </c:pt>
                <c:pt idx="33">
                  <c:v>2011.03.18</c:v>
                </c:pt>
                <c:pt idx="34">
                  <c:v>2011.03.21</c:v>
                </c:pt>
                <c:pt idx="35">
                  <c:v>2011.03.22</c:v>
                </c:pt>
                <c:pt idx="36">
                  <c:v>2011.03.23</c:v>
                </c:pt>
                <c:pt idx="37">
                  <c:v>2011.03.24</c:v>
                </c:pt>
                <c:pt idx="38">
                  <c:v>2011.03.25</c:v>
                </c:pt>
                <c:pt idx="39">
                  <c:v>2011.03.28</c:v>
                </c:pt>
                <c:pt idx="40">
                  <c:v>2011.03.29</c:v>
                </c:pt>
                <c:pt idx="41">
                  <c:v>2011.03.30</c:v>
                </c:pt>
              </c:strCache>
            </c:strRef>
          </c:cat>
          <c:val>
            <c:numRef>
              <c:f>'GO_Daily '!$Y$58:$Y$99</c:f>
              <c:numCache>
                <c:formatCode>General</c:formatCode>
                <c:ptCount val="42"/>
                <c:pt idx="0" formatCode="0.00000">
                  <c:v>0.310541382597333</c:v>
                </c:pt>
                <c:pt idx="1">
                  <c:v>0.356584170944009</c:v>
                </c:pt>
                <c:pt idx="2">
                  <c:v>0.3904560345536</c:v>
                </c:pt>
                <c:pt idx="3">
                  <c:v>0.407851405035064</c:v>
                </c:pt>
                <c:pt idx="4">
                  <c:v>0.419493070350618</c:v>
                </c:pt>
                <c:pt idx="5">
                  <c:v>0.423685765622042</c:v>
                </c:pt>
                <c:pt idx="6">
                  <c:v>0.426184626089506</c:v>
                </c:pt>
                <c:pt idx="7">
                  <c:v>0.424322161024425</c:v>
                </c:pt>
                <c:pt idx="8">
                  <c:v>0.42267182086852</c:v>
                </c:pt>
                <c:pt idx="9">
                  <c:v>0.420174662656897</c:v>
                </c:pt>
                <c:pt idx="10">
                  <c:v>0.421636916719077</c:v>
                </c:pt>
                <c:pt idx="11">
                  <c:v>0.420296257777008</c:v>
                </c:pt>
                <c:pt idx="12">
                  <c:v>0.43405804562439</c:v>
                </c:pt>
                <c:pt idx="13">
                  <c:v>0.45058091984683</c:v>
                </c:pt>
                <c:pt idx="14">
                  <c:v>0.448297191565095</c:v>
                </c:pt>
                <c:pt idx="15">
                  <c:v>0.466464860600623</c:v>
                </c:pt>
                <c:pt idx="16">
                  <c:v>0.507256468973469</c:v>
                </c:pt>
                <c:pt idx="17">
                  <c:v>0.523498326779472</c:v>
                </c:pt>
                <c:pt idx="18">
                  <c:v>0.552333930773317</c:v>
                </c:pt>
                <c:pt idx="19">
                  <c:v>0.561897468822647</c:v>
                </c:pt>
                <c:pt idx="20">
                  <c:v>0.59888132739498</c:v>
                </c:pt>
                <c:pt idx="21">
                  <c:v>0.626294202357941</c:v>
                </c:pt>
                <c:pt idx="22">
                  <c:v>0.677830137998238</c:v>
                </c:pt>
                <c:pt idx="23">
                  <c:v>0.719999995052395</c:v>
                </c:pt>
                <c:pt idx="24">
                  <c:v>0.729840132149487</c:v>
                </c:pt>
                <c:pt idx="25">
                  <c:v>0.736513778124615</c:v>
                </c:pt>
                <c:pt idx="26">
                  <c:v>0.725952175264159</c:v>
                </c:pt>
                <c:pt idx="27">
                  <c:v>0.711311069085054</c:v>
                </c:pt>
                <c:pt idx="28">
                  <c:v>0.717143453414359</c:v>
                </c:pt>
                <c:pt idx="29">
                  <c:v>0.723657828296072</c:v>
                </c:pt>
                <c:pt idx="30">
                  <c:v>0.691853856587213</c:v>
                </c:pt>
                <c:pt idx="31">
                  <c:v>0.672491393741357</c:v>
                </c:pt>
                <c:pt idx="32">
                  <c:v>0.636453711378978</c:v>
                </c:pt>
                <c:pt idx="33">
                  <c:v>0.616622633125342</c:v>
                </c:pt>
                <c:pt idx="34">
                  <c:v>0.652442193433303</c:v>
                </c:pt>
                <c:pt idx="35">
                  <c:v>0.653614663979954</c:v>
                </c:pt>
                <c:pt idx="36">
                  <c:v>0.585646259123234</c:v>
                </c:pt>
                <c:pt idx="37">
                  <c:v>0.507464509476571</c:v>
                </c:pt>
                <c:pt idx="38">
                  <c:v>0.403383387453001</c:v>
                </c:pt>
                <c:pt idx="39">
                  <c:v>0.304105650477488</c:v>
                </c:pt>
                <c:pt idx="40">
                  <c:v>0.289061213720919</c:v>
                </c:pt>
                <c:pt idx="41">
                  <c:v>0.26433773283558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940626960"/>
        <c:axId val="1940630000"/>
      </c:lineChart>
      <c:catAx>
        <c:axId val="194062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30000"/>
        <c:crosses val="autoZero"/>
        <c:auto val="1"/>
        <c:lblAlgn val="ctr"/>
        <c:lblOffset val="100"/>
        <c:noMultiLvlLbl val="0"/>
      </c:catAx>
      <c:valAx>
        <c:axId val="19406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2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'!$P$3:$P$44</c:f>
              <c:numCache>
                <c:formatCode>0.00</c:formatCode>
                <c:ptCount val="42"/>
                <c:pt idx="0">
                  <c:v>0.0894479385045423</c:v>
                </c:pt>
                <c:pt idx="1">
                  <c:v>0.0433263452131377</c:v>
                </c:pt>
                <c:pt idx="2">
                  <c:v>0.010482180293501</c:v>
                </c:pt>
                <c:pt idx="3">
                  <c:v>0.0356394129979036</c:v>
                </c:pt>
                <c:pt idx="4">
                  <c:v>0.0209643605870021</c:v>
                </c:pt>
                <c:pt idx="5">
                  <c:v>0.00628930817610063</c:v>
                </c:pt>
                <c:pt idx="6">
                  <c:v>0.0</c:v>
                </c:pt>
                <c:pt idx="7">
                  <c:v>0.053109713487072</c:v>
                </c:pt>
                <c:pt idx="8">
                  <c:v>0.053109713487072</c:v>
                </c:pt>
                <c:pt idx="9">
                  <c:v>0.0559049615653389</c:v>
                </c:pt>
                <c:pt idx="10">
                  <c:v>0.0908455625436757</c:v>
                </c:pt>
                <c:pt idx="11">
                  <c:v>0.0468204053109713</c:v>
                </c:pt>
                <c:pt idx="12">
                  <c:v>0.105520614954577</c:v>
                </c:pt>
                <c:pt idx="13">
                  <c:v>0.143256464011181</c:v>
                </c:pt>
                <c:pt idx="14">
                  <c:v>0.190775681341719</c:v>
                </c:pt>
                <c:pt idx="15">
                  <c:v>0.166317260656883</c:v>
                </c:pt>
                <c:pt idx="16">
                  <c:v>0.154437456324249</c:v>
                </c:pt>
                <c:pt idx="17">
                  <c:v>0.167714884696017</c:v>
                </c:pt>
                <c:pt idx="18">
                  <c:v>0.159329140461216</c:v>
                </c:pt>
                <c:pt idx="19">
                  <c:v>0.16911250873515</c:v>
                </c:pt>
                <c:pt idx="20">
                  <c:v>0.163522012578616</c:v>
                </c:pt>
                <c:pt idx="21">
                  <c:v>0.163522012578616</c:v>
                </c:pt>
                <c:pt idx="22">
                  <c:v>0.181691125087351</c:v>
                </c:pt>
                <c:pt idx="23">
                  <c:v>0.180992313067785</c:v>
                </c:pt>
                <c:pt idx="24">
                  <c:v>0.178197064989518</c:v>
                </c:pt>
                <c:pt idx="25">
                  <c:v>0.194269741439553</c:v>
                </c:pt>
                <c:pt idx="26">
                  <c:v>0.209643605870021</c:v>
                </c:pt>
                <c:pt idx="27">
                  <c:v>0.215932914046122</c:v>
                </c:pt>
                <c:pt idx="28">
                  <c:v>0.230607966457023</c:v>
                </c:pt>
                <c:pt idx="29">
                  <c:v>0.215234102026555</c:v>
                </c:pt>
                <c:pt idx="30">
                  <c:v>0.208944793850454</c:v>
                </c:pt>
                <c:pt idx="31">
                  <c:v>0.215234102026555</c:v>
                </c:pt>
                <c:pt idx="32">
                  <c:v>0.215234102026555</c:v>
                </c:pt>
                <c:pt idx="33">
                  <c:v>0.222921034241789</c:v>
                </c:pt>
                <c:pt idx="34">
                  <c:v>0.243186582809224</c:v>
                </c:pt>
                <c:pt idx="35">
                  <c:v>0.193570929419986</c:v>
                </c:pt>
                <c:pt idx="36">
                  <c:v>0.234800838574423</c:v>
                </c:pt>
                <c:pt idx="37">
                  <c:v>0.204053109713487</c:v>
                </c:pt>
                <c:pt idx="38">
                  <c:v>0.197763801537386</c:v>
                </c:pt>
                <c:pt idx="39">
                  <c:v>0.234102026554857</c:v>
                </c:pt>
                <c:pt idx="40">
                  <c:v>0.278127183787561</c:v>
                </c:pt>
                <c:pt idx="41">
                  <c:v>0.292802236198463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'!$N$3:$N$44</c:f>
              <c:strCache>
                <c:ptCount val="42"/>
                <c:pt idx="0">
                  <c:v>2010.11.16</c:v>
                </c:pt>
                <c:pt idx="1">
                  <c:v>2010.11.17</c:v>
                </c:pt>
                <c:pt idx="2">
                  <c:v>2010.11.18</c:v>
                </c:pt>
                <c:pt idx="3">
                  <c:v>2010.11.19</c:v>
                </c:pt>
                <c:pt idx="4">
                  <c:v>2010.11.22</c:v>
                </c:pt>
                <c:pt idx="5">
                  <c:v>2010.11.23</c:v>
                </c:pt>
                <c:pt idx="6">
                  <c:v>2010.11.24</c:v>
                </c:pt>
                <c:pt idx="7">
                  <c:v>2010.11.25</c:v>
                </c:pt>
                <c:pt idx="8">
                  <c:v>2010.11.26</c:v>
                </c:pt>
                <c:pt idx="9">
                  <c:v>2010.11.29</c:v>
                </c:pt>
                <c:pt idx="10">
                  <c:v>2010.11.30</c:v>
                </c:pt>
                <c:pt idx="11">
                  <c:v>2010.12.01</c:v>
                </c:pt>
                <c:pt idx="12">
                  <c:v>2010.12.02</c:v>
                </c:pt>
                <c:pt idx="13">
                  <c:v>2010.12.03</c:v>
                </c:pt>
                <c:pt idx="14">
                  <c:v>2010.12.06</c:v>
                </c:pt>
                <c:pt idx="15">
                  <c:v>2010.12.07</c:v>
                </c:pt>
                <c:pt idx="16">
                  <c:v>2010.12.08</c:v>
                </c:pt>
                <c:pt idx="17">
                  <c:v>2010.12.09</c:v>
                </c:pt>
                <c:pt idx="18">
                  <c:v>2010.12.10</c:v>
                </c:pt>
                <c:pt idx="19">
                  <c:v>2010.12.13</c:v>
                </c:pt>
                <c:pt idx="20">
                  <c:v>2010.12.14</c:v>
                </c:pt>
                <c:pt idx="21">
                  <c:v>2010.12.15</c:v>
                </c:pt>
                <c:pt idx="22">
                  <c:v>2010.12.16</c:v>
                </c:pt>
                <c:pt idx="23">
                  <c:v>2010.12.17</c:v>
                </c:pt>
                <c:pt idx="24">
                  <c:v>2010.12.20</c:v>
                </c:pt>
                <c:pt idx="25">
                  <c:v>2010.12.21</c:v>
                </c:pt>
                <c:pt idx="26">
                  <c:v>2010.12.22</c:v>
                </c:pt>
                <c:pt idx="27">
                  <c:v>2010.12.23</c:v>
                </c:pt>
                <c:pt idx="28">
                  <c:v>2010.12.24</c:v>
                </c:pt>
                <c:pt idx="29">
                  <c:v>2010.12.27</c:v>
                </c:pt>
                <c:pt idx="30">
                  <c:v>2010.12.28</c:v>
                </c:pt>
                <c:pt idx="31">
                  <c:v>2010.12.29</c:v>
                </c:pt>
                <c:pt idx="32">
                  <c:v>2010.12.30</c:v>
                </c:pt>
                <c:pt idx="33">
                  <c:v>2011.01.03</c:v>
                </c:pt>
                <c:pt idx="34">
                  <c:v>2011.01.04</c:v>
                </c:pt>
                <c:pt idx="35">
                  <c:v>2011.01.05</c:v>
                </c:pt>
                <c:pt idx="36">
                  <c:v>2011.01.06</c:v>
                </c:pt>
                <c:pt idx="37">
                  <c:v>2011.01.07</c:v>
                </c:pt>
                <c:pt idx="38">
                  <c:v>2011.01.10</c:v>
                </c:pt>
                <c:pt idx="39">
                  <c:v>2011.01.11</c:v>
                </c:pt>
                <c:pt idx="40">
                  <c:v>2011.01.12</c:v>
                </c:pt>
                <c:pt idx="41">
                  <c:v>2011.01.13</c:v>
                </c:pt>
              </c:strCache>
            </c:strRef>
          </c:cat>
          <c:val>
            <c:numRef>
              <c:f>'GO_Daily '!$Y$3:$Y$44</c:f>
              <c:numCache>
                <c:formatCode>General</c:formatCode>
                <c:ptCount val="42"/>
                <c:pt idx="0" formatCode="0.00000">
                  <c:v>0.0899988474793815</c:v>
                </c:pt>
                <c:pt idx="1">
                  <c:v>0.0400452552981544</c:v>
                </c:pt>
                <c:pt idx="2">
                  <c:v>0.0187339686732295</c:v>
                </c:pt>
                <c:pt idx="3">
                  <c:v>0.00883307364366179</c:v>
                </c:pt>
                <c:pt idx="4">
                  <c:v>0.00666788228518744</c:v>
                </c:pt>
                <c:pt idx="5">
                  <c:v>0.0107104876164696</c:v>
                </c:pt>
                <c:pt idx="6">
                  <c:v>0.0199271554976138</c:v>
                </c:pt>
                <c:pt idx="7">
                  <c:v>0.0333544299628657</c:v>
                </c:pt>
                <c:pt idx="8">
                  <c:v>0.049962578070021</c:v>
                </c:pt>
                <c:pt idx="9">
                  <c:v>0.0686226630824258</c:v>
                </c:pt>
                <c:pt idx="10">
                  <c:v>0.0890644924951098</c:v>
                </c:pt>
                <c:pt idx="11">
                  <c:v>0.0785218064984364</c:v>
                </c:pt>
                <c:pt idx="12">
                  <c:v>0.117683251952343</c:v>
                </c:pt>
                <c:pt idx="13">
                  <c:v>0.139930551285792</c:v>
                </c:pt>
                <c:pt idx="14">
                  <c:v>0.164340352615226</c:v>
                </c:pt>
                <c:pt idx="15">
                  <c:v>0.171130632468076</c:v>
                </c:pt>
                <c:pt idx="16">
                  <c:v>0.167907666821245</c:v>
                </c:pt>
                <c:pt idx="17">
                  <c:v>0.16846430827909</c:v>
                </c:pt>
                <c:pt idx="18">
                  <c:v>0.163207552687602</c:v>
                </c:pt>
                <c:pt idx="19">
                  <c:v>0.156800655615878</c:v>
                </c:pt>
                <c:pt idx="20">
                  <c:v>0.158396805663184</c:v>
                </c:pt>
                <c:pt idx="21">
                  <c:v>0.161380632218966</c:v>
                </c:pt>
                <c:pt idx="22">
                  <c:v>0.167984850793586</c:v>
                </c:pt>
                <c:pt idx="23">
                  <c:v>0.177187709561856</c:v>
                </c:pt>
                <c:pt idx="24">
                  <c:v>0.179862634764622</c:v>
                </c:pt>
                <c:pt idx="25">
                  <c:v>0.193346306046507</c:v>
                </c:pt>
                <c:pt idx="26">
                  <c:v>0.205435527097784</c:v>
                </c:pt>
                <c:pt idx="27">
                  <c:v>0.222315774470492</c:v>
                </c:pt>
                <c:pt idx="28">
                  <c:v>0.228802800590177</c:v>
                </c:pt>
                <c:pt idx="29">
                  <c:v>0.221356219538827</c:v>
                </c:pt>
                <c:pt idx="30">
                  <c:v>0.213886649238564</c:v>
                </c:pt>
                <c:pt idx="31">
                  <c:v>0.193028829395346</c:v>
                </c:pt>
                <c:pt idx="32">
                  <c:v>0.160377961933124</c:v>
                </c:pt>
                <c:pt idx="33">
                  <c:v>0.12662068117521</c:v>
                </c:pt>
                <c:pt idx="34">
                  <c:v>0.088848429395244</c:v>
                </c:pt>
                <c:pt idx="35">
                  <c:v>0.0629983670583869</c:v>
                </c:pt>
                <c:pt idx="36">
                  <c:v>0.0859450046786692</c:v>
                </c:pt>
                <c:pt idx="37">
                  <c:v>0.159279195558372</c:v>
                </c:pt>
                <c:pt idx="38">
                  <c:v>0.260681686938647</c:v>
                </c:pt>
                <c:pt idx="39">
                  <c:v>0.336036933629745</c:v>
                </c:pt>
                <c:pt idx="40">
                  <c:v>0.301017058433443</c:v>
                </c:pt>
                <c:pt idx="41">
                  <c:v>0.189509474148711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6649344"/>
        <c:axId val="1556652800"/>
      </c:lineChart>
      <c:catAx>
        <c:axId val="155664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52800"/>
        <c:crosses val="autoZero"/>
        <c:auto val="1"/>
        <c:lblAlgn val="ctr"/>
        <c:lblOffset val="100"/>
        <c:noMultiLvlLbl val="0"/>
      </c:catAx>
      <c:valAx>
        <c:axId val="15566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64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'!$P$113:$P$154</c:f>
              <c:numCache>
                <c:formatCode>0.00</c:formatCode>
                <c:ptCount val="42"/>
                <c:pt idx="0">
                  <c:v>0.872117400419287</c:v>
                </c:pt>
                <c:pt idx="1">
                  <c:v>0.874912648497554</c:v>
                </c:pt>
                <c:pt idx="2">
                  <c:v>0.883997204751922</c:v>
                </c:pt>
                <c:pt idx="3">
                  <c:v>0.854647099930119</c:v>
                </c:pt>
                <c:pt idx="4">
                  <c:v>0.835779175401817</c:v>
                </c:pt>
                <c:pt idx="5">
                  <c:v>0.900069881201957</c:v>
                </c:pt>
                <c:pt idx="6">
                  <c:v>0.887491264849755</c:v>
                </c:pt>
                <c:pt idx="7">
                  <c:v>0.853948287910552</c:v>
                </c:pt>
                <c:pt idx="8">
                  <c:v>0.880503144654088</c:v>
                </c:pt>
                <c:pt idx="9">
                  <c:v>0.919636617749825</c:v>
                </c:pt>
                <c:pt idx="10">
                  <c:v>0.902166317260657</c:v>
                </c:pt>
                <c:pt idx="11">
                  <c:v>0.925227113906359</c:v>
                </c:pt>
                <c:pt idx="12">
                  <c:v>0.90356394129979</c:v>
                </c:pt>
                <c:pt idx="13">
                  <c:v>0.847658979734451</c:v>
                </c:pt>
                <c:pt idx="14">
                  <c:v>0.804332634521314</c:v>
                </c:pt>
                <c:pt idx="15">
                  <c:v>0.603074772886094</c:v>
                </c:pt>
                <c:pt idx="16">
                  <c:v>0.554856743535989</c:v>
                </c:pt>
                <c:pt idx="17">
                  <c:v>0.617051013277428</c:v>
                </c:pt>
                <c:pt idx="18">
                  <c:v>0.680642907058001</c:v>
                </c:pt>
                <c:pt idx="19">
                  <c:v>0.609364081062194</c:v>
                </c:pt>
                <c:pt idx="20">
                  <c:v>0.590496156533892</c:v>
                </c:pt>
                <c:pt idx="21">
                  <c:v>0.60377358490566</c:v>
                </c:pt>
                <c:pt idx="22">
                  <c:v>0.560447239692523</c:v>
                </c:pt>
                <c:pt idx="23">
                  <c:v>0.572327044025157</c:v>
                </c:pt>
                <c:pt idx="24">
                  <c:v>0.600279524807827</c:v>
                </c:pt>
                <c:pt idx="25">
                  <c:v>0.596086652690426</c:v>
                </c:pt>
                <c:pt idx="26">
                  <c:v>0.598183088749126</c:v>
                </c:pt>
                <c:pt idx="27">
                  <c:v>0.563941299790356</c:v>
                </c:pt>
                <c:pt idx="28">
                  <c:v>0.594689028651293</c:v>
                </c:pt>
                <c:pt idx="29">
                  <c:v>0.678546470999301</c:v>
                </c:pt>
                <c:pt idx="30">
                  <c:v>0.6722571628232</c:v>
                </c:pt>
                <c:pt idx="31">
                  <c:v>0.674353598881901</c:v>
                </c:pt>
                <c:pt idx="32">
                  <c:v>0.684136967155835</c:v>
                </c:pt>
                <c:pt idx="33">
                  <c:v>0.73025856044724</c:v>
                </c:pt>
                <c:pt idx="34">
                  <c:v>0.69601677148847</c:v>
                </c:pt>
                <c:pt idx="35">
                  <c:v>0.726065688329839</c:v>
                </c:pt>
                <c:pt idx="36">
                  <c:v>0.728860936408106</c:v>
                </c:pt>
                <c:pt idx="37">
                  <c:v>0.685534591194968</c:v>
                </c:pt>
                <c:pt idx="38">
                  <c:v>0.731656184486373</c:v>
                </c:pt>
                <c:pt idx="39">
                  <c:v>0.757512229210342</c:v>
                </c:pt>
                <c:pt idx="40">
                  <c:v>0.79664570230608</c:v>
                </c:pt>
                <c:pt idx="41">
                  <c:v>0.772886093640811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'!$N$113:$N$154</c:f>
              <c:strCache>
                <c:ptCount val="42"/>
                <c:pt idx="0">
                  <c:v>2011.04.14</c:v>
                </c:pt>
                <c:pt idx="1">
                  <c:v>2011.04.15</c:v>
                </c:pt>
                <c:pt idx="2">
                  <c:v>2011.04.18</c:v>
                </c:pt>
                <c:pt idx="3">
                  <c:v>2011.04.19</c:v>
                </c:pt>
                <c:pt idx="4">
                  <c:v>2011.04.20</c:v>
                </c:pt>
                <c:pt idx="5">
                  <c:v>2011.04.21</c:v>
                </c:pt>
                <c:pt idx="6">
                  <c:v>2011.04.25</c:v>
                </c:pt>
                <c:pt idx="7">
                  <c:v>2011.04.26</c:v>
                </c:pt>
                <c:pt idx="8">
                  <c:v>2011.04.27</c:v>
                </c:pt>
                <c:pt idx="9">
                  <c:v>2011.04.28</c:v>
                </c:pt>
                <c:pt idx="10">
                  <c:v>2011.04.29</c:v>
                </c:pt>
                <c:pt idx="11">
                  <c:v>2011.05.02</c:v>
                </c:pt>
                <c:pt idx="12">
                  <c:v>2011.05.03</c:v>
                </c:pt>
                <c:pt idx="13">
                  <c:v>2011.05.04</c:v>
                </c:pt>
                <c:pt idx="14">
                  <c:v>2011.05.05</c:v>
                </c:pt>
                <c:pt idx="15">
                  <c:v>2011.05.06</c:v>
                </c:pt>
                <c:pt idx="16">
                  <c:v>2011.05.09</c:v>
                </c:pt>
                <c:pt idx="17">
                  <c:v>2011.05.10</c:v>
                </c:pt>
                <c:pt idx="18">
                  <c:v>2011.05.11</c:v>
                </c:pt>
                <c:pt idx="19">
                  <c:v>2011.05.12</c:v>
                </c:pt>
                <c:pt idx="20">
                  <c:v>2011.05.13</c:v>
                </c:pt>
                <c:pt idx="21">
                  <c:v>2011.05.16</c:v>
                </c:pt>
                <c:pt idx="22">
                  <c:v>2011.05.17</c:v>
                </c:pt>
                <c:pt idx="23">
                  <c:v>2011.05.18</c:v>
                </c:pt>
                <c:pt idx="24">
                  <c:v>2011.05.19</c:v>
                </c:pt>
                <c:pt idx="25">
                  <c:v>2011.05.20</c:v>
                </c:pt>
                <c:pt idx="26">
                  <c:v>2011.05.23</c:v>
                </c:pt>
                <c:pt idx="27">
                  <c:v>2011.05.24</c:v>
                </c:pt>
                <c:pt idx="28">
                  <c:v>2011.05.25</c:v>
                </c:pt>
                <c:pt idx="29">
                  <c:v>2011.05.26</c:v>
                </c:pt>
                <c:pt idx="30">
                  <c:v>2011.05.27</c:v>
                </c:pt>
                <c:pt idx="31">
                  <c:v>2011.05.30</c:v>
                </c:pt>
                <c:pt idx="32">
                  <c:v>2011.05.31</c:v>
                </c:pt>
                <c:pt idx="33">
                  <c:v>2011.06.01</c:v>
                </c:pt>
                <c:pt idx="34">
                  <c:v>2011.06.02</c:v>
                </c:pt>
                <c:pt idx="35">
                  <c:v>2011.06.03</c:v>
                </c:pt>
                <c:pt idx="36">
                  <c:v>2011.06.06</c:v>
                </c:pt>
                <c:pt idx="37">
                  <c:v>2011.06.07</c:v>
                </c:pt>
                <c:pt idx="38">
                  <c:v>2011.06.08</c:v>
                </c:pt>
                <c:pt idx="39">
                  <c:v>2011.06.09</c:v>
                </c:pt>
                <c:pt idx="40">
                  <c:v>2011.06.10</c:v>
                </c:pt>
                <c:pt idx="41">
                  <c:v>2011.06.13</c:v>
                </c:pt>
              </c:strCache>
            </c:strRef>
          </c:cat>
          <c:val>
            <c:numRef>
              <c:f>'GO_Daily '!$Y$113:$Y$154</c:f>
              <c:numCache>
                <c:formatCode>General</c:formatCode>
                <c:ptCount val="42"/>
                <c:pt idx="0">
                  <c:v>0.870533836530321</c:v>
                </c:pt>
                <c:pt idx="1">
                  <c:v>0.869973057687162</c:v>
                </c:pt>
                <c:pt idx="2">
                  <c:v>0.869138869060681</c:v>
                </c:pt>
                <c:pt idx="3">
                  <c:v>0.867976142661759</c:v>
                </c:pt>
                <c:pt idx="4">
                  <c:v>0.879993924839973</c:v>
                </c:pt>
                <c:pt idx="5">
                  <c:v>0.891038739013761</c:v>
                </c:pt>
                <c:pt idx="6">
                  <c:v>0.890177441319894</c:v>
                </c:pt>
                <c:pt idx="7">
                  <c:v>0.879456940018063</c:v>
                </c:pt>
                <c:pt idx="8">
                  <c:v>0.880250755040059</c:v>
                </c:pt>
                <c:pt idx="9">
                  <c:v>0.903803823991508</c:v>
                </c:pt>
                <c:pt idx="10">
                  <c:v>0.897285471064685</c:v>
                </c:pt>
                <c:pt idx="11">
                  <c:v>0.943557134456177</c:v>
                </c:pt>
                <c:pt idx="12">
                  <c:v>0.890672840276248</c:v>
                </c:pt>
                <c:pt idx="13">
                  <c:v>0.850776524274033</c:v>
                </c:pt>
                <c:pt idx="14">
                  <c:v>0.796297884993039</c:v>
                </c:pt>
                <c:pt idx="15">
                  <c:v>0.621917078811835</c:v>
                </c:pt>
                <c:pt idx="16">
                  <c:v>0.584172856640398</c:v>
                </c:pt>
                <c:pt idx="17">
                  <c:v>0.630176387851182</c:v>
                </c:pt>
                <c:pt idx="18">
                  <c:v>0.658904733172063</c:v>
                </c:pt>
                <c:pt idx="19">
                  <c:v>0.599134779044955</c:v>
                </c:pt>
                <c:pt idx="20">
                  <c:v>0.591752436747106</c:v>
                </c:pt>
                <c:pt idx="21">
                  <c:v>0.598499101089302</c:v>
                </c:pt>
                <c:pt idx="22">
                  <c:v>0.587241297011763</c:v>
                </c:pt>
                <c:pt idx="23">
                  <c:v>0.567905788076043</c:v>
                </c:pt>
                <c:pt idx="24">
                  <c:v>0.596770052037989</c:v>
                </c:pt>
                <c:pt idx="25">
                  <c:v>0.592753501248011</c:v>
                </c:pt>
                <c:pt idx="26">
                  <c:v>0.576272126552872</c:v>
                </c:pt>
                <c:pt idx="27">
                  <c:v>0.566958569257174</c:v>
                </c:pt>
                <c:pt idx="28">
                  <c:v>0.602798232554941</c:v>
                </c:pt>
                <c:pt idx="29">
                  <c:v>0.679951471912483</c:v>
                </c:pt>
                <c:pt idx="30">
                  <c:v>0.685457442636661</c:v>
                </c:pt>
                <c:pt idx="31">
                  <c:v>0.684429454563821</c:v>
                </c:pt>
                <c:pt idx="32">
                  <c:v>0.796207842976218</c:v>
                </c:pt>
                <c:pt idx="33">
                  <c:v>0.907898985700893</c:v>
                </c:pt>
                <c:pt idx="34">
                  <c:v>0.932717611007376</c:v>
                </c:pt>
                <c:pt idx="35">
                  <c:v>0.869224166840105</c:v>
                </c:pt>
                <c:pt idx="36">
                  <c:v>0.976657919774952</c:v>
                </c:pt>
                <c:pt idx="37">
                  <c:v>1.038563303288479</c:v>
                </c:pt>
                <c:pt idx="38">
                  <c:v>1.070837005873215</c:v>
                </c:pt>
                <c:pt idx="39">
                  <c:v>1.265157498597564</c:v>
                </c:pt>
                <c:pt idx="40">
                  <c:v>1.370527719735406</c:v>
                </c:pt>
                <c:pt idx="41">
                  <c:v>1.398111126747517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6728064"/>
        <c:axId val="1556731456"/>
      </c:lineChart>
      <c:catAx>
        <c:axId val="155672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31456"/>
        <c:crosses val="autoZero"/>
        <c:auto val="1"/>
        <c:lblAlgn val="ctr"/>
        <c:lblOffset val="100"/>
        <c:noMultiLvlLbl val="0"/>
      </c:catAx>
      <c:valAx>
        <c:axId val="15567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2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'!$P$168:$P$209</c:f>
              <c:numCache>
                <c:formatCode>0.00</c:formatCode>
                <c:ptCount val="42"/>
                <c:pt idx="0">
                  <c:v>0.483577917540182</c:v>
                </c:pt>
                <c:pt idx="1">
                  <c:v>0.530398322851153</c:v>
                </c:pt>
                <c:pt idx="2">
                  <c:v>0.609364081062194</c:v>
                </c:pt>
                <c:pt idx="3">
                  <c:v>0.606568832983927</c:v>
                </c:pt>
                <c:pt idx="4">
                  <c:v>0.623340321453529</c:v>
                </c:pt>
                <c:pt idx="5">
                  <c:v>0.610062893081761</c:v>
                </c:pt>
                <c:pt idx="6">
                  <c:v>0.642907058001397</c:v>
                </c:pt>
                <c:pt idx="7">
                  <c:v>0.658979734451432</c:v>
                </c:pt>
                <c:pt idx="8">
                  <c:v>0.748427672955975</c:v>
                </c:pt>
                <c:pt idx="9">
                  <c:v>0.744234800838574</c:v>
                </c:pt>
                <c:pt idx="10">
                  <c:v>0.73235499650594</c:v>
                </c:pt>
                <c:pt idx="11">
                  <c:v>0.729559748427673</c:v>
                </c:pt>
                <c:pt idx="12">
                  <c:v>0.76450034940601</c:v>
                </c:pt>
                <c:pt idx="13">
                  <c:v>0.744234800838574</c:v>
                </c:pt>
                <c:pt idx="14">
                  <c:v>0.770090845562544</c:v>
                </c:pt>
                <c:pt idx="15">
                  <c:v>0.742837176799441</c:v>
                </c:pt>
                <c:pt idx="16">
                  <c:v>0.760307477288609</c:v>
                </c:pt>
                <c:pt idx="17">
                  <c:v>0.769392033542977</c:v>
                </c:pt>
                <c:pt idx="18">
                  <c:v>0.760307477288609</c:v>
                </c:pt>
                <c:pt idx="19">
                  <c:v>0.763102725366876</c:v>
                </c:pt>
                <c:pt idx="20">
                  <c:v>0.750524109014675</c:v>
                </c:pt>
                <c:pt idx="21">
                  <c:v>0.756813417190776</c:v>
                </c:pt>
                <c:pt idx="22">
                  <c:v>0.744234800838574</c:v>
                </c:pt>
                <c:pt idx="23">
                  <c:v>0.753319357092942</c:v>
                </c:pt>
                <c:pt idx="24">
                  <c:v>0.77078965758211</c:v>
                </c:pt>
                <c:pt idx="25">
                  <c:v>0.751222921034242</c:v>
                </c:pt>
                <c:pt idx="26">
                  <c:v>0.726764500349406</c:v>
                </c:pt>
                <c:pt idx="27">
                  <c:v>0.692522711390636</c:v>
                </c:pt>
                <c:pt idx="28">
                  <c:v>0.579315164220825</c:v>
                </c:pt>
                <c:pt idx="29">
                  <c:v>0.562543675751223</c:v>
                </c:pt>
                <c:pt idx="30">
                  <c:v>0.453529000698812</c:v>
                </c:pt>
                <c:pt idx="31">
                  <c:v>0.507337526205451</c:v>
                </c:pt>
                <c:pt idx="32">
                  <c:v>0.548567435359888</c:v>
                </c:pt>
                <c:pt idx="33">
                  <c:v>0.56743535988819</c:v>
                </c:pt>
                <c:pt idx="34">
                  <c:v>0.582110412299092</c:v>
                </c:pt>
                <c:pt idx="35">
                  <c:v>0.602375960866527</c:v>
                </c:pt>
                <c:pt idx="36">
                  <c:v>0.607267645003494</c:v>
                </c:pt>
                <c:pt idx="37">
                  <c:v>0.627533193570929</c:v>
                </c:pt>
                <c:pt idx="38">
                  <c:v>0.552061495457722</c:v>
                </c:pt>
                <c:pt idx="39">
                  <c:v>0.559748427672956</c:v>
                </c:pt>
                <c:pt idx="40">
                  <c:v>0.598183088749126</c:v>
                </c:pt>
                <c:pt idx="41">
                  <c:v>0.63382250174703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'!$N$168:$N$209</c:f>
              <c:strCache>
                <c:ptCount val="42"/>
                <c:pt idx="0">
                  <c:v>2011.06.28</c:v>
                </c:pt>
                <c:pt idx="1">
                  <c:v>2011.06.29</c:v>
                </c:pt>
                <c:pt idx="2">
                  <c:v>2011.06.30</c:v>
                </c:pt>
                <c:pt idx="3">
                  <c:v>2011.07.01</c:v>
                </c:pt>
                <c:pt idx="4">
                  <c:v>2011.07.04</c:v>
                </c:pt>
                <c:pt idx="5">
                  <c:v>2011.07.05</c:v>
                </c:pt>
                <c:pt idx="6">
                  <c:v>2011.07.06</c:v>
                </c:pt>
                <c:pt idx="7">
                  <c:v>2011.07.07</c:v>
                </c:pt>
                <c:pt idx="8">
                  <c:v>2011.07.08</c:v>
                </c:pt>
                <c:pt idx="9">
                  <c:v>2011.07.11</c:v>
                </c:pt>
                <c:pt idx="10">
                  <c:v>2011.07.12</c:v>
                </c:pt>
                <c:pt idx="11">
                  <c:v>2011.07.13</c:v>
                </c:pt>
                <c:pt idx="12">
                  <c:v>2011.07.14</c:v>
                </c:pt>
                <c:pt idx="13">
                  <c:v>2011.07.15</c:v>
                </c:pt>
                <c:pt idx="14">
                  <c:v>2011.07.18</c:v>
                </c:pt>
                <c:pt idx="15">
                  <c:v>2011.07.19</c:v>
                </c:pt>
                <c:pt idx="16">
                  <c:v>2011.07.20</c:v>
                </c:pt>
                <c:pt idx="17">
                  <c:v>2011.07.21</c:v>
                </c:pt>
                <c:pt idx="18">
                  <c:v>2011.07.22</c:v>
                </c:pt>
                <c:pt idx="19">
                  <c:v>2011.07.25</c:v>
                </c:pt>
                <c:pt idx="20">
                  <c:v>2011.07.26</c:v>
                </c:pt>
                <c:pt idx="21">
                  <c:v>2011.07.27</c:v>
                </c:pt>
                <c:pt idx="22">
                  <c:v>2011.07.28</c:v>
                </c:pt>
                <c:pt idx="23">
                  <c:v>2011.07.29</c:v>
                </c:pt>
                <c:pt idx="24">
                  <c:v>2011.08.01</c:v>
                </c:pt>
                <c:pt idx="25">
                  <c:v>2011.08.02</c:v>
                </c:pt>
                <c:pt idx="26">
                  <c:v>2011.08.03</c:v>
                </c:pt>
                <c:pt idx="27">
                  <c:v>2011.08.04</c:v>
                </c:pt>
                <c:pt idx="28">
                  <c:v>2011.08.05</c:v>
                </c:pt>
                <c:pt idx="29">
                  <c:v>2011.08.08</c:v>
                </c:pt>
                <c:pt idx="30">
                  <c:v>2011.08.09</c:v>
                </c:pt>
                <c:pt idx="31">
                  <c:v>2011.08.10</c:v>
                </c:pt>
                <c:pt idx="32">
                  <c:v>2011.08.11</c:v>
                </c:pt>
                <c:pt idx="33">
                  <c:v>2011.08.12</c:v>
                </c:pt>
                <c:pt idx="34">
                  <c:v>2011.08.15</c:v>
                </c:pt>
                <c:pt idx="35">
                  <c:v>2011.08.16</c:v>
                </c:pt>
                <c:pt idx="36">
                  <c:v>2011.08.17</c:v>
                </c:pt>
                <c:pt idx="37">
                  <c:v>2011.08.18</c:v>
                </c:pt>
                <c:pt idx="38">
                  <c:v>2011.08.19</c:v>
                </c:pt>
                <c:pt idx="39">
                  <c:v>2011.08.22</c:v>
                </c:pt>
                <c:pt idx="40">
                  <c:v>2011.08.23</c:v>
                </c:pt>
                <c:pt idx="41">
                  <c:v>2011.08.24</c:v>
                </c:pt>
              </c:strCache>
            </c:strRef>
          </c:cat>
          <c:val>
            <c:numRef>
              <c:f>'GO_Daily '!$Y$168:$Y$209</c:f>
              <c:numCache>
                <c:formatCode>General</c:formatCode>
                <c:ptCount val="42"/>
                <c:pt idx="0">
                  <c:v>0.4844631109755</c:v>
                </c:pt>
                <c:pt idx="1">
                  <c:v>0.52745500719824</c:v>
                </c:pt>
                <c:pt idx="2">
                  <c:v>0.5648083114692</c:v>
                </c:pt>
                <c:pt idx="3">
                  <c:v>0.597045862371364</c:v>
                </c:pt>
                <c:pt idx="4">
                  <c:v>0.62470563755051</c:v>
                </c:pt>
                <c:pt idx="5">
                  <c:v>0.648350851461599</c:v>
                </c:pt>
                <c:pt idx="6">
                  <c:v>0.66857577391099</c:v>
                </c:pt>
                <c:pt idx="7">
                  <c:v>0.685984377825584</c:v>
                </c:pt>
                <c:pt idx="8">
                  <c:v>0.701100419786807</c:v>
                </c:pt>
                <c:pt idx="9">
                  <c:v>0.714235538342689</c:v>
                </c:pt>
                <c:pt idx="10">
                  <c:v>0.727702915452375</c:v>
                </c:pt>
                <c:pt idx="11">
                  <c:v>0.735380334482206</c:v>
                </c:pt>
                <c:pt idx="12">
                  <c:v>0.743523984754014</c:v>
                </c:pt>
                <c:pt idx="13">
                  <c:v>0.744341825825135</c:v>
                </c:pt>
                <c:pt idx="14">
                  <c:v>0.745138594066594</c:v>
                </c:pt>
                <c:pt idx="15">
                  <c:v>0.753895370023665</c:v>
                </c:pt>
                <c:pt idx="16">
                  <c:v>0.766174919994741</c:v>
                </c:pt>
                <c:pt idx="17">
                  <c:v>0.768039590966342</c:v>
                </c:pt>
                <c:pt idx="18">
                  <c:v>0.762204231470911</c:v>
                </c:pt>
                <c:pt idx="19">
                  <c:v>0.75200567727112</c:v>
                </c:pt>
                <c:pt idx="20">
                  <c:v>0.75015142002723</c:v>
                </c:pt>
                <c:pt idx="21">
                  <c:v>0.767575400181537</c:v>
                </c:pt>
                <c:pt idx="22">
                  <c:v>0.739019003740962</c:v>
                </c:pt>
                <c:pt idx="23">
                  <c:v>0.749711096638314</c:v>
                </c:pt>
                <c:pt idx="24">
                  <c:v>0.772270178474591</c:v>
                </c:pt>
                <c:pt idx="25">
                  <c:v>0.75028740892511</c:v>
                </c:pt>
                <c:pt idx="26">
                  <c:v>0.730107709615351</c:v>
                </c:pt>
                <c:pt idx="27">
                  <c:v>0.689859265286059</c:v>
                </c:pt>
                <c:pt idx="28">
                  <c:v>0.580771321250713</c:v>
                </c:pt>
                <c:pt idx="29">
                  <c:v>0.560142569466364</c:v>
                </c:pt>
                <c:pt idx="30">
                  <c:v>0.547201789270935</c:v>
                </c:pt>
                <c:pt idx="31">
                  <c:v>0.518894426020044</c:v>
                </c:pt>
                <c:pt idx="32">
                  <c:v>0.497784534666933</c:v>
                </c:pt>
                <c:pt idx="33">
                  <c:v>0.445696941790765</c:v>
                </c:pt>
                <c:pt idx="34">
                  <c:v>0.246553110306653</c:v>
                </c:pt>
                <c:pt idx="35">
                  <c:v>0.0609172627298583</c:v>
                </c:pt>
                <c:pt idx="36">
                  <c:v>-0.0545219482904331</c:v>
                </c:pt>
                <c:pt idx="37">
                  <c:v>-0.235100435927988</c:v>
                </c:pt>
                <c:pt idx="38">
                  <c:v>-0.329843434237683</c:v>
                </c:pt>
                <c:pt idx="39">
                  <c:v>-0.366766298747082</c:v>
                </c:pt>
                <c:pt idx="40">
                  <c:v>-0.5291274314597</c:v>
                </c:pt>
                <c:pt idx="41">
                  <c:v>-0.73461232182896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556767600"/>
        <c:axId val="1556770992"/>
      </c:lineChart>
      <c:catAx>
        <c:axId val="15567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70992"/>
        <c:crosses val="autoZero"/>
        <c:auto val="1"/>
        <c:lblAlgn val="ctr"/>
        <c:lblOffset val="100"/>
        <c:noMultiLvlLbl val="0"/>
      </c:catAx>
      <c:valAx>
        <c:axId val="155677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 vs. Eureqa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'!$P$223:$P$264</c:f>
              <c:numCache>
                <c:formatCode>0.00</c:formatCode>
                <c:ptCount val="42"/>
                <c:pt idx="0">
                  <c:v>0.73235499650594</c:v>
                </c:pt>
                <c:pt idx="1">
                  <c:v>0.70230607966457</c:v>
                </c:pt>
                <c:pt idx="2">
                  <c:v>0.636617749825297</c:v>
                </c:pt>
                <c:pt idx="3">
                  <c:v>0.63382250174703</c:v>
                </c:pt>
                <c:pt idx="4">
                  <c:v>0.628930817610063</c:v>
                </c:pt>
                <c:pt idx="5">
                  <c:v>0.624737945492662</c:v>
                </c:pt>
                <c:pt idx="6">
                  <c:v>0.692522711390636</c:v>
                </c:pt>
                <c:pt idx="7">
                  <c:v>0.673654786862334</c:v>
                </c:pt>
                <c:pt idx="8">
                  <c:v>0.635220125786163</c:v>
                </c:pt>
                <c:pt idx="9">
                  <c:v>0.649895178197065</c:v>
                </c:pt>
                <c:pt idx="10">
                  <c:v>0.600978336827393</c:v>
                </c:pt>
                <c:pt idx="11">
                  <c:v>0.560447239692523</c:v>
                </c:pt>
                <c:pt idx="12">
                  <c:v>0.523410202655486</c:v>
                </c:pt>
                <c:pt idx="13">
                  <c:v>0.524109014675052</c:v>
                </c:pt>
                <c:pt idx="14">
                  <c:v>0.559049615653389</c:v>
                </c:pt>
                <c:pt idx="15">
                  <c:v>0.508735150244584</c:v>
                </c:pt>
                <c:pt idx="16">
                  <c:v>0.522711390635919</c:v>
                </c:pt>
                <c:pt idx="17">
                  <c:v>0.467505241090147</c:v>
                </c:pt>
                <c:pt idx="18">
                  <c:v>0.438853948287911</c:v>
                </c:pt>
                <c:pt idx="19">
                  <c:v>0.452131376659679</c:v>
                </c:pt>
                <c:pt idx="20">
                  <c:v>0.461215932914046</c:v>
                </c:pt>
                <c:pt idx="21">
                  <c:v>0.526904262753319</c:v>
                </c:pt>
                <c:pt idx="22">
                  <c:v>0.544374563242488</c:v>
                </c:pt>
                <c:pt idx="23">
                  <c:v>0.585604472396925</c:v>
                </c:pt>
                <c:pt idx="24">
                  <c:v>0.582110412299092</c:v>
                </c:pt>
                <c:pt idx="25">
                  <c:v>0.589098532494759</c:v>
                </c:pt>
                <c:pt idx="26">
                  <c:v>0.631027253668763</c:v>
                </c:pt>
                <c:pt idx="27">
                  <c:v>0.703703703703704</c:v>
                </c:pt>
                <c:pt idx="28">
                  <c:v>0.663172606568833</c:v>
                </c:pt>
                <c:pt idx="29">
                  <c:v>0.682739343116701</c:v>
                </c:pt>
                <c:pt idx="30">
                  <c:v>0.647099930118798</c:v>
                </c:pt>
                <c:pt idx="31">
                  <c:v>0.6680642907058</c:v>
                </c:pt>
                <c:pt idx="32">
                  <c:v>0.684835779175402</c:v>
                </c:pt>
                <c:pt idx="33">
                  <c:v>0.696715583508036</c:v>
                </c:pt>
                <c:pt idx="34">
                  <c:v>0.709294199860237</c:v>
                </c:pt>
                <c:pt idx="35">
                  <c:v>0.69811320754717</c:v>
                </c:pt>
                <c:pt idx="36">
                  <c:v>0.753319357092942</c:v>
                </c:pt>
                <c:pt idx="37">
                  <c:v>0.711390635918938</c:v>
                </c:pt>
                <c:pt idx="38">
                  <c:v>0.689727463312369</c:v>
                </c:pt>
                <c:pt idx="39">
                  <c:v>0.671558350803634</c:v>
                </c:pt>
                <c:pt idx="40">
                  <c:v>0.709993011879804</c:v>
                </c:pt>
                <c:pt idx="41">
                  <c:v>0.754716981132075</c:v>
                </c:pt>
              </c:numCache>
            </c:numRef>
          </c:val>
          <c:smooth val="0"/>
        </c:ser>
        <c:ser>
          <c:idx val="1"/>
          <c:order val="1"/>
          <c:tx>
            <c:v>Eureqa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'GO_Daily '!$N$223:$N$264</c:f>
              <c:strCache>
                <c:ptCount val="42"/>
                <c:pt idx="0">
                  <c:v>2011.09.08</c:v>
                </c:pt>
                <c:pt idx="1">
                  <c:v>2011.09.09</c:v>
                </c:pt>
                <c:pt idx="2">
                  <c:v>2011.09.12</c:v>
                </c:pt>
                <c:pt idx="3">
                  <c:v>2011.09.13</c:v>
                </c:pt>
                <c:pt idx="4">
                  <c:v>2011.09.14</c:v>
                </c:pt>
                <c:pt idx="5">
                  <c:v>2011.09.15</c:v>
                </c:pt>
                <c:pt idx="6">
                  <c:v>2011.09.16</c:v>
                </c:pt>
                <c:pt idx="7">
                  <c:v>2011.09.19</c:v>
                </c:pt>
                <c:pt idx="8">
                  <c:v>2011.09.20</c:v>
                </c:pt>
                <c:pt idx="9">
                  <c:v>2011.09.21</c:v>
                </c:pt>
                <c:pt idx="10">
                  <c:v>2011.09.22</c:v>
                </c:pt>
                <c:pt idx="11">
                  <c:v>2011.09.23</c:v>
                </c:pt>
                <c:pt idx="12">
                  <c:v>2011.09.26</c:v>
                </c:pt>
                <c:pt idx="13">
                  <c:v>2011.09.27</c:v>
                </c:pt>
                <c:pt idx="14">
                  <c:v>2011.09.28</c:v>
                </c:pt>
                <c:pt idx="15">
                  <c:v>2011.09.29</c:v>
                </c:pt>
                <c:pt idx="16">
                  <c:v>2011.09.30</c:v>
                </c:pt>
                <c:pt idx="17">
                  <c:v>2011.10.03</c:v>
                </c:pt>
                <c:pt idx="18">
                  <c:v>2011.10.04</c:v>
                </c:pt>
                <c:pt idx="19">
                  <c:v>2011.10.05</c:v>
                </c:pt>
                <c:pt idx="20">
                  <c:v>2011.10.06</c:v>
                </c:pt>
                <c:pt idx="21">
                  <c:v>2011.10.07</c:v>
                </c:pt>
                <c:pt idx="22">
                  <c:v>2011.10.10</c:v>
                </c:pt>
                <c:pt idx="23">
                  <c:v>2011.10.11</c:v>
                </c:pt>
                <c:pt idx="24">
                  <c:v>2011.10.12</c:v>
                </c:pt>
                <c:pt idx="25">
                  <c:v>2011.10.13</c:v>
                </c:pt>
                <c:pt idx="26">
                  <c:v>2011.10.14</c:v>
                </c:pt>
                <c:pt idx="27">
                  <c:v>2011.10.17</c:v>
                </c:pt>
                <c:pt idx="28">
                  <c:v>2011.10.18</c:v>
                </c:pt>
                <c:pt idx="29">
                  <c:v>2011.10.19</c:v>
                </c:pt>
                <c:pt idx="30">
                  <c:v>2011.10.20</c:v>
                </c:pt>
                <c:pt idx="31">
                  <c:v>2011.10.21</c:v>
                </c:pt>
                <c:pt idx="32">
                  <c:v>2011.10.24</c:v>
                </c:pt>
                <c:pt idx="33">
                  <c:v>2011.10.25</c:v>
                </c:pt>
                <c:pt idx="34">
                  <c:v>2011.10.26</c:v>
                </c:pt>
                <c:pt idx="35">
                  <c:v>2011.10.27</c:v>
                </c:pt>
                <c:pt idx="36">
                  <c:v>2011.10.28</c:v>
                </c:pt>
                <c:pt idx="37">
                  <c:v>2011.10.31</c:v>
                </c:pt>
                <c:pt idx="38">
                  <c:v>2011.11.02</c:v>
                </c:pt>
                <c:pt idx="39">
                  <c:v>2011.11.03</c:v>
                </c:pt>
                <c:pt idx="40">
                  <c:v>2011.11.04</c:v>
                </c:pt>
                <c:pt idx="41">
                  <c:v>2011.11.07</c:v>
                </c:pt>
              </c:strCache>
            </c:strRef>
          </c:cat>
          <c:val>
            <c:numRef>
              <c:f>'GO_Daily '!$Y$223:$Y$264</c:f>
              <c:numCache>
                <c:formatCode>General</c:formatCode>
                <c:ptCount val="42"/>
                <c:pt idx="0">
                  <c:v>0.694203242001673</c:v>
                </c:pt>
                <c:pt idx="1">
                  <c:v>0.699742737746013</c:v>
                </c:pt>
                <c:pt idx="2">
                  <c:v>0.683095467054614</c:v>
                </c:pt>
                <c:pt idx="3">
                  <c:v>0.64647662585405</c:v>
                </c:pt>
                <c:pt idx="4">
                  <c:v>0.625214286385899</c:v>
                </c:pt>
                <c:pt idx="5">
                  <c:v>0.624740193679938</c:v>
                </c:pt>
                <c:pt idx="6">
                  <c:v>0.64639191506217</c:v>
                </c:pt>
                <c:pt idx="7">
                  <c:v>0.670109708708273</c:v>
                </c:pt>
                <c:pt idx="8">
                  <c:v>0.667384246772205</c:v>
                </c:pt>
                <c:pt idx="9">
                  <c:v>0.640632618456684</c:v>
                </c:pt>
                <c:pt idx="10">
                  <c:v>0.593594703361821</c:v>
                </c:pt>
                <c:pt idx="11">
                  <c:v>0.560696764260528</c:v>
                </c:pt>
                <c:pt idx="12">
                  <c:v>0.526229343684179</c:v>
                </c:pt>
                <c:pt idx="13">
                  <c:v>0.528673746468585</c:v>
                </c:pt>
                <c:pt idx="14">
                  <c:v>0.521141190469026</c:v>
                </c:pt>
                <c:pt idx="15">
                  <c:v>0.53631299541905</c:v>
                </c:pt>
                <c:pt idx="16">
                  <c:v>0.518024256893294</c:v>
                </c:pt>
                <c:pt idx="17">
                  <c:v>0.46827613425148</c:v>
                </c:pt>
                <c:pt idx="18">
                  <c:v>0.444647803976272</c:v>
                </c:pt>
                <c:pt idx="19">
                  <c:v>0.428441694211472</c:v>
                </c:pt>
                <c:pt idx="20">
                  <c:v>0.464544316655548</c:v>
                </c:pt>
                <c:pt idx="21">
                  <c:v>0.528029566306318</c:v>
                </c:pt>
                <c:pt idx="22">
                  <c:v>0.546945171965553</c:v>
                </c:pt>
                <c:pt idx="23">
                  <c:v>0.586336801514343</c:v>
                </c:pt>
                <c:pt idx="24">
                  <c:v>0.580090777167111</c:v>
                </c:pt>
                <c:pt idx="25">
                  <c:v>0.592443226627455</c:v>
                </c:pt>
                <c:pt idx="26">
                  <c:v>0.631181143397928</c:v>
                </c:pt>
                <c:pt idx="27">
                  <c:v>0.683634400291719</c:v>
                </c:pt>
                <c:pt idx="28">
                  <c:v>0.675729202835001</c:v>
                </c:pt>
                <c:pt idx="29">
                  <c:v>0.680459795111056</c:v>
                </c:pt>
                <c:pt idx="30">
                  <c:v>0.629848963992527</c:v>
                </c:pt>
                <c:pt idx="31">
                  <c:v>0.545620017610598</c:v>
                </c:pt>
                <c:pt idx="32">
                  <c:v>0.397279518831296</c:v>
                </c:pt>
                <c:pt idx="33">
                  <c:v>0.240958906155065</c:v>
                </c:pt>
                <c:pt idx="34">
                  <c:v>-0.0253304437376258</c:v>
                </c:pt>
                <c:pt idx="35">
                  <c:v>-0.373502803929598</c:v>
                </c:pt>
                <c:pt idx="36">
                  <c:v>-0.87481678336328</c:v>
                </c:pt>
                <c:pt idx="37">
                  <c:v>-1.50281277604132</c:v>
                </c:pt>
                <c:pt idx="38">
                  <c:v>-2.349812174364534</c:v>
                </c:pt>
                <c:pt idx="39">
                  <c:v>-3.39564876412386</c:v>
                </c:pt>
                <c:pt idx="40">
                  <c:v>-4.675165220911311</c:v>
                </c:pt>
                <c:pt idx="41">
                  <c:v>-6.289199880078448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smooth val="0"/>
        <c:axId val="1797329120"/>
        <c:axId val="1777120048"/>
      </c:lineChart>
      <c:catAx>
        <c:axId val="17973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120048"/>
        <c:crosses val="autoZero"/>
        <c:auto val="1"/>
        <c:lblAlgn val="ctr"/>
        <c:lblOffset val="100"/>
        <c:noMultiLvlLbl val="0"/>
      </c:catAx>
      <c:valAx>
        <c:axId val="17771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gasoil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0.xml"/><Relationship Id="rId20" Type="http://schemas.openxmlformats.org/officeDocument/2006/relationships/chart" Target="../charts/chart21.xml"/><Relationship Id="rId21" Type="http://schemas.openxmlformats.org/officeDocument/2006/relationships/chart" Target="../charts/chart22.xml"/><Relationship Id="rId22" Type="http://schemas.openxmlformats.org/officeDocument/2006/relationships/chart" Target="../charts/chart23.xml"/><Relationship Id="rId23" Type="http://schemas.openxmlformats.org/officeDocument/2006/relationships/chart" Target="../charts/chart24.xml"/><Relationship Id="rId24" Type="http://schemas.openxmlformats.org/officeDocument/2006/relationships/chart" Target="../charts/chart25.xml"/><Relationship Id="rId25" Type="http://schemas.openxmlformats.org/officeDocument/2006/relationships/chart" Target="../charts/chart26.xml"/><Relationship Id="rId10" Type="http://schemas.openxmlformats.org/officeDocument/2006/relationships/chart" Target="../charts/chart11.xml"/><Relationship Id="rId11" Type="http://schemas.openxmlformats.org/officeDocument/2006/relationships/chart" Target="../charts/chart12.xml"/><Relationship Id="rId12" Type="http://schemas.openxmlformats.org/officeDocument/2006/relationships/chart" Target="../charts/chart13.xml"/><Relationship Id="rId13" Type="http://schemas.openxmlformats.org/officeDocument/2006/relationships/chart" Target="../charts/chart14.xml"/><Relationship Id="rId14" Type="http://schemas.openxmlformats.org/officeDocument/2006/relationships/chart" Target="../charts/chart15.xml"/><Relationship Id="rId15" Type="http://schemas.openxmlformats.org/officeDocument/2006/relationships/chart" Target="../charts/chart16.xml"/><Relationship Id="rId16" Type="http://schemas.openxmlformats.org/officeDocument/2006/relationships/chart" Target="../charts/chart17.xml"/><Relationship Id="rId17" Type="http://schemas.openxmlformats.org/officeDocument/2006/relationships/chart" Target="../charts/chart18.xml"/><Relationship Id="rId18" Type="http://schemas.openxmlformats.org/officeDocument/2006/relationships/chart" Target="../charts/chart19.xml"/><Relationship Id="rId19" Type="http://schemas.openxmlformats.org/officeDocument/2006/relationships/chart" Target="../charts/chart20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Relationship Id="rId8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7.xml"/><Relationship Id="rId12" Type="http://schemas.openxmlformats.org/officeDocument/2006/relationships/chart" Target="../charts/chart38.xml"/><Relationship Id="rId13" Type="http://schemas.openxmlformats.org/officeDocument/2006/relationships/chart" Target="../charts/chart39.xml"/><Relationship Id="rId14" Type="http://schemas.openxmlformats.org/officeDocument/2006/relationships/chart" Target="../charts/chart40.xml"/><Relationship Id="rId15" Type="http://schemas.openxmlformats.org/officeDocument/2006/relationships/chart" Target="../charts/chart41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Relationship Id="rId9" Type="http://schemas.openxmlformats.org/officeDocument/2006/relationships/chart" Target="../charts/chart35.xml"/><Relationship Id="rId10" Type="http://schemas.openxmlformats.org/officeDocument/2006/relationships/chart" Target="../charts/chart36.xml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52.xml"/><Relationship Id="rId12" Type="http://schemas.openxmlformats.org/officeDocument/2006/relationships/chart" Target="../charts/chart53.xml"/><Relationship Id="rId13" Type="http://schemas.openxmlformats.org/officeDocument/2006/relationships/chart" Target="../charts/chart54.xml"/><Relationship Id="rId14" Type="http://schemas.openxmlformats.org/officeDocument/2006/relationships/chart" Target="../charts/chart55.xml"/><Relationship Id="rId15" Type="http://schemas.openxmlformats.org/officeDocument/2006/relationships/chart" Target="../charts/chart56.xml"/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5" Type="http://schemas.openxmlformats.org/officeDocument/2006/relationships/chart" Target="../charts/chart46.xml"/><Relationship Id="rId6" Type="http://schemas.openxmlformats.org/officeDocument/2006/relationships/chart" Target="../charts/chart47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Relationship Id="rId9" Type="http://schemas.openxmlformats.org/officeDocument/2006/relationships/chart" Target="../charts/chart50.xml"/><Relationship Id="rId10" Type="http://schemas.openxmlformats.org/officeDocument/2006/relationships/chart" Target="../charts/chart51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chart" Target="../charts/chart65.xml"/><Relationship Id="rId20" Type="http://schemas.openxmlformats.org/officeDocument/2006/relationships/chart" Target="../charts/chart76.xml"/><Relationship Id="rId21" Type="http://schemas.openxmlformats.org/officeDocument/2006/relationships/chart" Target="../charts/chart77.xml"/><Relationship Id="rId22" Type="http://schemas.openxmlformats.org/officeDocument/2006/relationships/chart" Target="../charts/chart78.xml"/><Relationship Id="rId23" Type="http://schemas.openxmlformats.org/officeDocument/2006/relationships/chart" Target="../charts/chart79.xml"/><Relationship Id="rId24" Type="http://schemas.openxmlformats.org/officeDocument/2006/relationships/chart" Target="../charts/chart80.xml"/><Relationship Id="rId25" Type="http://schemas.openxmlformats.org/officeDocument/2006/relationships/chart" Target="../charts/chart81.xml"/><Relationship Id="rId10" Type="http://schemas.openxmlformats.org/officeDocument/2006/relationships/chart" Target="../charts/chart66.xml"/><Relationship Id="rId11" Type="http://schemas.openxmlformats.org/officeDocument/2006/relationships/chart" Target="../charts/chart67.xml"/><Relationship Id="rId12" Type="http://schemas.openxmlformats.org/officeDocument/2006/relationships/chart" Target="../charts/chart68.xml"/><Relationship Id="rId13" Type="http://schemas.openxmlformats.org/officeDocument/2006/relationships/chart" Target="../charts/chart69.xml"/><Relationship Id="rId14" Type="http://schemas.openxmlformats.org/officeDocument/2006/relationships/chart" Target="../charts/chart70.xml"/><Relationship Id="rId15" Type="http://schemas.openxmlformats.org/officeDocument/2006/relationships/chart" Target="../charts/chart71.xml"/><Relationship Id="rId16" Type="http://schemas.openxmlformats.org/officeDocument/2006/relationships/chart" Target="../charts/chart72.xml"/><Relationship Id="rId17" Type="http://schemas.openxmlformats.org/officeDocument/2006/relationships/chart" Target="../charts/chart73.xml"/><Relationship Id="rId18" Type="http://schemas.openxmlformats.org/officeDocument/2006/relationships/chart" Target="../charts/chart74.xml"/><Relationship Id="rId19" Type="http://schemas.openxmlformats.org/officeDocument/2006/relationships/chart" Target="../charts/chart75.xml"/><Relationship Id="rId1" Type="http://schemas.openxmlformats.org/officeDocument/2006/relationships/chart" Target="../charts/chart57.xml"/><Relationship Id="rId2" Type="http://schemas.openxmlformats.org/officeDocument/2006/relationships/chart" Target="../charts/chart58.xml"/><Relationship Id="rId3" Type="http://schemas.openxmlformats.org/officeDocument/2006/relationships/chart" Target="../charts/chart59.xml"/><Relationship Id="rId4" Type="http://schemas.openxmlformats.org/officeDocument/2006/relationships/chart" Target="../charts/chart60.xml"/><Relationship Id="rId5" Type="http://schemas.openxmlformats.org/officeDocument/2006/relationships/chart" Target="../charts/chart61.xml"/><Relationship Id="rId6" Type="http://schemas.openxmlformats.org/officeDocument/2006/relationships/chart" Target="../charts/chart62.xml"/><Relationship Id="rId7" Type="http://schemas.openxmlformats.org/officeDocument/2006/relationships/chart" Target="../charts/chart63.xml"/><Relationship Id="rId8" Type="http://schemas.openxmlformats.org/officeDocument/2006/relationships/chart" Target="../charts/chart64.xml"/></Relationships>
</file>

<file path=xl/drawings/_rels/drawing6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92.xml"/><Relationship Id="rId12" Type="http://schemas.openxmlformats.org/officeDocument/2006/relationships/chart" Target="../charts/chart93.xml"/><Relationship Id="rId13" Type="http://schemas.openxmlformats.org/officeDocument/2006/relationships/chart" Target="../charts/chart94.xml"/><Relationship Id="rId14" Type="http://schemas.openxmlformats.org/officeDocument/2006/relationships/chart" Target="../charts/chart95.xml"/><Relationship Id="rId15" Type="http://schemas.openxmlformats.org/officeDocument/2006/relationships/chart" Target="../charts/chart96.xml"/><Relationship Id="rId1" Type="http://schemas.openxmlformats.org/officeDocument/2006/relationships/chart" Target="../charts/chart82.xml"/><Relationship Id="rId2" Type="http://schemas.openxmlformats.org/officeDocument/2006/relationships/chart" Target="../charts/chart83.xml"/><Relationship Id="rId3" Type="http://schemas.openxmlformats.org/officeDocument/2006/relationships/chart" Target="../charts/chart84.xml"/><Relationship Id="rId4" Type="http://schemas.openxmlformats.org/officeDocument/2006/relationships/chart" Target="../charts/chart85.xml"/><Relationship Id="rId5" Type="http://schemas.openxmlformats.org/officeDocument/2006/relationships/chart" Target="../charts/chart86.xml"/><Relationship Id="rId6" Type="http://schemas.openxmlformats.org/officeDocument/2006/relationships/chart" Target="../charts/chart87.xml"/><Relationship Id="rId7" Type="http://schemas.openxmlformats.org/officeDocument/2006/relationships/chart" Target="../charts/chart88.xml"/><Relationship Id="rId8" Type="http://schemas.openxmlformats.org/officeDocument/2006/relationships/chart" Target="../charts/chart89.xml"/><Relationship Id="rId9" Type="http://schemas.openxmlformats.org/officeDocument/2006/relationships/chart" Target="../charts/chart90.xml"/><Relationship Id="rId10" Type="http://schemas.openxmlformats.org/officeDocument/2006/relationships/chart" Target="../charts/chart91.xml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05.xml"/><Relationship Id="rId20" Type="http://schemas.openxmlformats.org/officeDocument/2006/relationships/chart" Target="../charts/chart116.xml"/><Relationship Id="rId21" Type="http://schemas.openxmlformats.org/officeDocument/2006/relationships/chart" Target="../charts/chart117.xml"/><Relationship Id="rId22" Type="http://schemas.openxmlformats.org/officeDocument/2006/relationships/chart" Target="../charts/chart118.xml"/><Relationship Id="rId10" Type="http://schemas.openxmlformats.org/officeDocument/2006/relationships/chart" Target="../charts/chart106.xml"/><Relationship Id="rId11" Type="http://schemas.openxmlformats.org/officeDocument/2006/relationships/chart" Target="../charts/chart107.xml"/><Relationship Id="rId12" Type="http://schemas.openxmlformats.org/officeDocument/2006/relationships/chart" Target="../charts/chart108.xml"/><Relationship Id="rId13" Type="http://schemas.openxmlformats.org/officeDocument/2006/relationships/chart" Target="../charts/chart109.xml"/><Relationship Id="rId14" Type="http://schemas.openxmlformats.org/officeDocument/2006/relationships/chart" Target="../charts/chart110.xml"/><Relationship Id="rId15" Type="http://schemas.openxmlformats.org/officeDocument/2006/relationships/chart" Target="../charts/chart111.xml"/><Relationship Id="rId16" Type="http://schemas.openxmlformats.org/officeDocument/2006/relationships/chart" Target="../charts/chart112.xml"/><Relationship Id="rId17" Type="http://schemas.openxmlformats.org/officeDocument/2006/relationships/chart" Target="../charts/chart113.xml"/><Relationship Id="rId18" Type="http://schemas.openxmlformats.org/officeDocument/2006/relationships/chart" Target="../charts/chart114.xml"/><Relationship Id="rId19" Type="http://schemas.openxmlformats.org/officeDocument/2006/relationships/chart" Target="../charts/chart115.xml"/><Relationship Id="rId1" Type="http://schemas.openxmlformats.org/officeDocument/2006/relationships/chart" Target="../charts/chart97.xml"/><Relationship Id="rId2" Type="http://schemas.openxmlformats.org/officeDocument/2006/relationships/chart" Target="../charts/chart98.xml"/><Relationship Id="rId3" Type="http://schemas.openxmlformats.org/officeDocument/2006/relationships/chart" Target="../charts/chart99.xml"/><Relationship Id="rId4" Type="http://schemas.openxmlformats.org/officeDocument/2006/relationships/chart" Target="../charts/chart100.xml"/><Relationship Id="rId5" Type="http://schemas.openxmlformats.org/officeDocument/2006/relationships/chart" Target="../charts/chart101.xml"/><Relationship Id="rId6" Type="http://schemas.openxmlformats.org/officeDocument/2006/relationships/chart" Target="../charts/chart102.xml"/><Relationship Id="rId7" Type="http://schemas.openxmlformats.org/officeDocument/2006/relationships/chart" Target="../charts/chart103.xml"/><Relationship Id="rId8" Type="http://schemas.openxmlformats.org/officeDocument/2006/relationships/chart" Target="../charts/chart104.xml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27.xml"/><Relationship Id="rId20" Type="http://schemas.openxmlformats.org/officeDocument/2006/relationships/chart" Target="../charts/chart138.xml"/><Relationship Id="rId10" Type="http://schemas.openxmlformats.org/officeDocument/2006/relationships/chart" Target="../charts/chart128.xml"/><Relationship Id="rId11" Type="http://schemas.openxmlformats.org/officeDocument/2006/relationships/chart" Target="../charts/chart129.xml"/><Relationship Id="rId12" Type="http://schemas.openxmlformats.org/officeDocument/2006/relationships/chart" Target="../charts/chart130.xml"/><Relationship Id="rId13" Type="http://schemas.openxmlformats.org/officeDocument/2006/relationships/chart" Target="../charts/chart131.xml"/><Relationship Id="rId14" Type="http://schemas.openxmlformats.org/officeDocument/2006/relationships/chart" Target="../charts/chart132.xml"/><Relationship Id="rId15" Type="http://schemas.openxmlformats.org/officeDocument/2006/relationships/chart" Target="../charts/chart133.xml"/><Relationship Id="rId16" Type="http://schemas.openxmlformats.org/officeDocument/2006/relationships/chart" Target="../charts/chart134.xml"/><Relationship Id="rId17" Type="http://schemas.openxmlformats.org/officeDocument/2006/relationships/chart" Target="../charts/chart135.xml"/><Relationship Id="rId18" Type="http://schemas.openxmlformats.org/officeDocument/2006/relationships/chart" Target="../charts/chart136.xml"/><Relationship Id="rId19" Type="http://schemas.openxmlformats.org/officeDocument/2006/relationships/chart" Target="../charts/chart137.xml"/><Relationship Id="rId1" Type="http://schemas.openxmlformats.org/officeDocument/2006/relationships/chart" Target="../charts/chart119.xml"/><Relationship Id="rId2" Type="http://schemas.openxmlformats.org/officeDocument/2006/relationships/chart" Target="../charts/chart120.xml"/><Relationship Id="rId3" Type="http://schemas.openxmlformats.org/officeDocument/2006/relationships/chart" Target="../charts/chart121.xml"/><Relationship Id="rId4" Type="http://schemas.openxmlformats.org/officeDocument/2006/relationships/chart" Target="../charts/chart122.xml"/><Relationship Id="rId5" Type="http://schemas.openxmlformats.org/officeDocument/2006/relationships/chart" Target="../charts/chart123.xml"/><Relationship Id="rId6" Type="http://schemas.openxmlformats.org/officeDocument/2006/relationships/chart" Target="../charts/chart124.xml"/><Relationship Id="rId7" Type="http://schemas.openxmlformats.org/officeDocument/2006/relationships/chart" Target="../charts/chart125.xml"/><Relationship Id="rId8" Type="http://schemas.openxmlformats.org/officeDocument/2006/relationships/chart" Target="../charts/chart1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230</xdr:row>
      <xdr:rowOff>171450</xdr:rowOff>
    </xdr:from>
    <xdr:to>
      <xdr:col>15</xdr:col>
      <xdr:colOff>457200</xdr:colOff>
      <xdr:row>245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9525</xdr:rowOff>
    </xdr:from>
    <xdr:to>
      <xdr:col>6</xdr:col>
      <xdr:colOff>600075</xdr:colOff>
      <xdr:row>18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</xdr:colOff>
      <xdr:row>4</xdr:row>
      <xdr:rowOff>9525</xdr:rowOff>
    </xdr:from>
    <xdr:to>
      <xdr:col>13</xdr:col>
      <xdr:colOff>600075</xdr:colOff>
      <xdr:row>18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14287</xdr:colOff>
      <xdr:row>4</xdr:row>
      <xdr:rowOff>9525</xdr:rowOff>
    </xdr:from>
    <xdr:to>
      <xdr:col>20</xdr:col>
      <xdr:colOff>600075</xdr:colOff>
      <xdr:row>18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14287</xdr:colOff>
      <xdr:row>4</xdr:row>
      <xdr:rowOff>9525</xdr:rowOff>
    </xdr:from>
    <xdr:to>
      <xdr:col>27</xdr:col>
      <xdr:colOff>600075</xdr:colOff>
      <xdr:row>18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</xdr:colOff>
      <xdr:row>29</xdr:row>
      <xdr:rowOff>9525</xdr:rowOff>
    </xdr:from>
    <xdr:to>
      <xdr:col>6</xdr:col>
      <xdr:colOff>600075</xdr:colOff>
      <xdr:row>43</xdr:row>
      <xdr:rowOff>52387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14287</xdr:colOff>
      <xdr:row>29</xdr:row>
      <xdr:rowOff>9525</xdr:rowOff>
    </xdr:from>
    <xdr:to>
      <xdr:col>13</xdr:col>
      <xdr:colOff>600075</xdr:colOff>
      <xdr:row>43</xdr:row>
      <xdr:rowOff>52387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14287</xdr:colOff>
      <xdr:row>29</xdr:row>
      <xdr:rowOff>9525</xdr:rowOff>
    </xdr:from>
    <xdr:to>
      <xdr:col>20</xdr:col>
      <xdr:colOff>600075</xdr:colOff>
      <xdr:row>43</xdr:row>
      <xdr:rowOff>52387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14287</xdr:colOff>
      <xdr:row>29</xdr:row>
      <xdr:rowOff>9525</xdr:rowOff>
    </xdr:from>
    <xdr:to>
      <xdr:col>27</xdr:col>
      <xdr:colOff>600075</xdr:colOff>
      <xdr:row>43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14287</xdr:colOff>
      <xdr:row>29</xdr:row>
      <xdr:rowOff>9525</xdr:rowOff>
    </xdr:from>
    <xdr:to>
      <xdr:col>34</xdr:col>
      <xdr:colOff>600075</xdr:colOff>
      <xdr:row>43</xdr:row>
      <xdr:rowOff>52387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14287</xdr:colOff>
      <xdr:row>54</xdr:row>
      <xdr:rowOff>9525</xdr:rowOff>
    </xdr:from>
    <xdr:to>
      <xdr:col>6</xdr:col>
      <xdr:colOff>600075</xdr:colOff>
      <xdr:row>68</xdr:row>
      <xdr:rowOff>52387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14287</xdr:colOff>
      <xdr:row>54</xdr:row>
      <xdr:rowOff>9525</xdr:rowOff>
    </xdr:from>
    <xdr:to>
      <xdr:col>13</xdr:col>
      <xdr:colOff>600075</xdr:colOff>
      <xdr:row>68</xdr:row>
      <xdr:rowOff>52387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14287</xdr:colOff>
      <xdr:row>54</xdr:row>
      <xdr:rowOff>9525</xdr:rowOff>
    </xdr:from>
    <xdr:to>
      <xdr:col>20</xdr:col>
      <xdr:colOff>600075</xdr:colOff>
      <xdr:row>68</xdr:row>
      <xdr:rowOff>52387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14287</xdr:colOff>
      <xdr:row>54</xdr:row>
      <xdr:rowOff>9525</xdr:rowOff>
    </xdr:from>
    <xdr:to>
      <xdr:col>27</xdr:col>
      <xdr:colOff>600075</xdr:colOff>
      <xdr:row>68</xdr:row>
      <xdr:rowOff>52387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14287</xdr:colOff>
      <xdr:row>54</xdr:row>
      <xdr:rowOff>9525</xdr:rowOff>
    </xdr:from>
    <xdr:to>
      <xdr:col>34</xdr:col>
      <xdr:colOff>600075</xdr:colOff>
      <xdr:row>68</xdr:row>
      <xdr:rowOff>52387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27215</xdr:colOff>
      <xdr:row>4</xdr:row>
      <xdr:rowOff>13607</xdr:rowOff>
    </xdr:from>
    <xdr:to>
      <xdr:col>35</xdr:col>
      <xdr:colOff>681</xdr:colOff>
      <xdr:row>18</xdr:row>
      <xdr:rowOff>56469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14287</xdr:colOff>
      <xdr:row>96</xdr:row>
      <xdr:rowOff>9525</xdr:rowOff>
    </xdr:from>
    <xdr:to>
      <xdr:col>6</xdr:col>
      <xdr:colOff>600075</xdr:colOff>
      <xdr:row>110</xdr:row>
      <xdr:rowOff>52387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14287</xdr:colOff>
      <xdr:row>96</xdr:row>
      <xdr:rowOff>9525</xdr:rowOff>
    </xdr:from>
    <xdr:to>
      <xdr:col>13</xdr:col>
      <xdr:colOff>600075</xdr:colOff>
      <xdr:row>110</xdr:row>
      <xdr:rowOff>52387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14287</xdr:colOff>
      <xdr:row>96</xdr:row>
      <xdr:rowOff>9525</xdr:rowOff>
    </xdr:from>
    <xdr:to>
      <xdr:col>20</xdr:col>
      <xdr:colOff>600075</xdr:colOff>
      <xdr:row>110</xdr:row>
      <xdr:rowOff>52387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14287</xdr:colOff>
      <xdr:row>96</xdr:row>
      <xdr:rowOff>9525</xdr:rowOff>
    </xdr:from>
    <xdr:to>
      <xdr:col>27</xdr:col>
      <xdr:colOff>600075</xdr:colOff>
      <xdr:row>110</xdr:row>
      <xdr:rowOff>52387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27215</xdr:colOff>
      <xdr:row>96</xdr:row>
      <xdr:rowOff>13607</xdr:rowOff>
    </xdr:from>
    <xdr:to>
      <xdr:col>35</xdr:col>
      <xdr:colOff>681</xdr:colOff>
      <xdr:row>110</xdr:row>
      <xdr:rowOff>56469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14287</xdr:colOff>
      <xdr:row>116</xdr:row>
      <xdr:rowOff>9525</xdr:rowOff>
    </xdr:from>
    <xdr:to>
      <xdr:col>6</xdr:col>
      <xdr:colOff>600075</xdr:colOff>
      <xdr:row>130</xdr:row>
      <xdr:rowOff>52387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14287</xdr:colOff>
      <xdr:row>116</xdr:row>
      <xdr:rowOff>9525</xdr:rowOff>
    </xdr:from>
    <xdr:to>
      <xdr:col>13</xdr:col>
      <xdr:colOff>600075</xdr:colOff>
      <xdr:row>130</xdr:row>
      <xdr:rowOff>52387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14287</xdr:colOff>
      <xdr:row>116</xdr:row>
      <xdr:rowOff>9525</xdr:rowOff>
    </xdr:from>
    <xdr:to>
      <xdr:col>20</xdr:col>
      <xdr:colOff>600075</xdr:colOff>
      <xdr:row>130</xdr:row>
      <xdr:rowOff>52387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14287</xdr:colOff>
      <xdr:row>116</xdr:row>
      <xdr:rowOff>9525</xdr:rowOff>
    </xdr:from>
    <xdr:to>
      <xdr:col>27</xdr:col>
      <xdr:colOff>600075</xdr:colOff>
      <xdr:row>130</xdr:row>
      <xdr:rowOff>52387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28</xdr:col>
      <xdr:colOff>27215</xdr:colOff>
      <xdr:row>116</xdr:row>
      <xdr:rowOff>13607</xdr:rowOff>
    </xdr:from>
    <xdr:to>
      <xdr:col>35</xdr:col>
      <xdr:colOff>681</xdr:colOff>
      <xdr:row>130</xdr:row>
      <xdr:rowOff>56469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9525</xdr:rowOff>
    </xdr:from>
    <xdr:to>
      <xdr:col>6</xdr:col>
      <xdr:colOff>600075</xdr:colOff>
      <xdr:row>18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</xdr:colOff>
      <xdr:row>4</xdr:row>
      <xdr:rowOff>9525</xdr:rowOff>
    </xdr:from>
    <xdr:to>
      <xdr:col>17</xdr:col>
      <xdr:colOff>600075</xdr:colOff>
      <xdr:row>18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14287</xdr:colOff>
      <xdr:row>4</xdr:row>
      <xdr:rowOff>9525</xdr:rowOff>
    </xdr:from>
    <xdr:to>
      <xdr:col>28</xdr:col>
      <xdr:colOff>600075</xdr:colOff>
      <xdr:row>18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14287</xdr:colOff>
      <xdr:row>4</xdr:row>
      <xdr:rowOff>9525</xdr:rowOff>
    </xdr:from>
    <xdr:to>
      <xdr:col>39</xdr:col>
      <xdr:colOff>600075</xdr:colOff>
      <xdr:row>18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</xdr:colOff>
      <xdr:row>29</xdr:row>
      <xdr:rowOff>9525</xdr:rowOff>
    </xdr:from>
    <xdr:to>
      <xdr:col>6</xdr:col>
      <xdr:colOff>600075</xdr:colOff>
      <xdr:row>43</xdr:row>
      <xdr:rowOff>52387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14287</xdr:colOff>
      <xdr:row>29</xdr:row>
      <xdr:rowOff>9525</xdr:rowOff>
    </xdr:from>
    <xdr:to>
      <xdr:col>17</xdr:col>
      <xdr:colOff>600075</xdr:colOff>
      <xdr:row>43</xdr:row>
      <xdr:rowOff>52387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14287</xdr:colOff>
      <xdr:row>29</xdr:row>
      <xdr:rowOff>9525</xdr:rowOff>
    </xdr:from>
    <xdr:to>
      <xdr:col>28</xdr:col>
      <xdr:colOff>600075</xdr:colOff>
      <xdr:row>43</xdr:row>
      <xdr:rowOff>52387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14287</xdr:colOff>
      <xdr:row>29</xdr:row>
      <xdr:rowOff>9525</xdr:rowOff>
    </xdr:from>
    <xdr:to>
      <xdr:col>39</xdr:col>
      <xdr:colOff>600075</xdr:colOff>
      <xdr:row>43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14287</xdr:colOff>
      <xdr:row>29</xdr:row>
      <xdr:rowOff>9525</xdr:rowOff>
    </xdr:from>
    <xdr:to>
      <xdr:col>54</xdr:col>
      <xdr:colOff>0</xdr:colOff>
      <xdr:row>43</xdr:row>
      <xdr:rowOff>52387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14287</xdr:colOff>
      <xdr:row>54</xdr:row>
      <xdr:rowOff>9525</xdr:rowOff>
    </xdr:from>
    <xdr:to>
      <xdr:col>6</xdr:col>
      <xdr:colOff>600075</xdr:colOff>
      <xdr:row>68</xdr:row>
      <xdr:rowOff>52387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14287</xdr:colOff>
      <xdr:row>54</xdr:row>
      <xdr:rowOff>9525</xdr:rowOff>
    </xdr:from>
    <xdr:to>
      <xdr:col>17</xdr:col>
      <xdr:colOff>600075</xdr:colOff>
      <xdr:row>68</xdr:row>
      <xdr:rowOff>52387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14287</xdr:colOff>
      <xdr:row>54</xdr:row>
      <xdr:rowOff>9525</xdr:rowOff>
    </xdr:from>
    <xdr:to>
      <xdr:col>28</xdr:col>
      <xdr:colOff>600075</xdr:colOff>
      <xdr:row>68</xdr:row>
      <xdr:rowOff>52387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14287</xdr:colOff>
      <xdr:row>54</xdr:row>
      <xdr:rowOff>9525</xdr:rowOff>
    </xdr:from>
    <xdr:to>
      <xdr:col>39</xdr:col>
      <xdr:colOff>600075</xdr:colOff>
      <xdr:row>68</xdr:row>
      <xdr:rowOff>52387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14287</xdr:colOff>
      <xdr:row>54</xdr:row>
      <xdr:rowOff>9525</xdr:rowOff>
    </xdr:from>
    <xdr:to>
      <xdr:col>49</xdr:col>
      <xdr:colOff>27214</xdr:colOff>
      <xdr:row>68</xdr:row>
      <xdr:rowOff>52387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27215</xdr:colOff>
      <xdr:row>4</xdr:row>
      <xdr:rowOff>13607</xdr:rowOff>
    </xdr:from>
    <xdr:to>
      <xdr:col>53</xdr:col>
      <xdr:colOff>734786</xdr:colOff>
      <xdr:row>18</xdr:row>
      <xdr:rowOff>56469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9525</xdr:rowOff>
    </xdr:from>
    <xdr:to>
      <xdr:col>6</xdr:col>
      <xdr:colOff>600075</xdr:colOff>
      <xdr:row>18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</xdr:colOff>
      <xdr:row>4</xdr:row>
      <xdr:rowOff>9525</xdr:rowOff>
    </xdr:from>
    <xdr:to>
      <xdr:col>17</xdr:col>
      <xdr:colOff>600075</xdr:colOff>
      <xdr:row>18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14287</xdr:colOff>
      <xdr:row>4</xdr:row>
      <xdr:rowOff>9525</xdr:rowOff>
    </xdr:from>
    <xdr:to>
      <xdr:col>28</xdr:col>
      <xdr:colOff>600075</xdr:colOff>
      <xdr:row>18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14287</xdr:colOff>
      <xdr:row>4</xdr:row>
      <xdr:rowOff>9525</xdr:rowOff>
    </xdr:from>
    <xdr:to>
      <xdr:col>39</xdr:col>
      <xdr:colOff>600075</xdr:colOff>
      <xdr:row>18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</xdr:colOff>
      <xdr:row>29</xdr:row>
      <xdr:rowOff>9525</xdr:rowOff>
    </xdr:from>
    <xdr:to>
      <xdr:col>6</xdr:col>
      <xdr:colOff>600075</xdr:colOff>
      <xdr:row>43</xdr:row>
      <xdr:rowOff>52387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14287</xdr:colOff>
      <xdr:row>29</xdr:row>
      <xdr:rowOff>9525</xdr:rowOff>
    </xdr:from>
    <xdr:to>
      <xdr:col>17</xdr:col>
      <xdr:colOff>600075</xdr:colOff>
      <xdr:row>43</xdr:row>
      <xdr:rowOff>52387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14287</xdr:colOff>
      <xdr:row>29</xdr:row>
      <xdr:rowOff>9525</xdr:rowOff>
    </xdr:from>
    <xdr:to>
      <xdr:col>28</xdr:col>
      <xdr:colOff>600075</xdr:colOff>
      <xdr:row>43</xdr:row>
      <xdr:rowOff>52387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14287</xdr:colOff>
      <xdr:row>29</xdr:row>
      <xdr:rowOff>9525</xdr:rowOff>
    </xdr:from>
    <xdr:to>
      <xdr:col>39</xdr:col>
      <xdr:colOff>600075</xdr:colOff>
      <xdr:row>43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14287</xdr:colOff>
      <xdr:row>29</xdr:row>
      <xdr:rowOff>9525</xdr:rowOff>
    </xdr:from>
    <xdr:to>
      <xdr:col>53</xdr:col>
      <xdr:colOff>0</xdr:colOff>
      <xdr:row>43</xdr:row>
      <xdr:rowOff>52387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14287</xdr:colOff>
      <xdr:row>54</xdr:row>
      <xdr:rowOff>9525</xdr:rowOff>
    </xdr:from>
    <xdr:to>
      <xdr:col>6</xdr:col>
      <xdr:colOff>600075</xdr:colOff>
      <xdr:row>68</xdr:row>
      <xdr:rowOff>52387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14287</xdr:colOff>
      <xdr:row>54</xdr:row>
      <xdr:rowOff>9525</xdr:rowOff>
    </xdr:from>
    <xdr:to>
      <xdr:col>17</xdr:col>
      <xdr:colOff>600075</xdr:colOff>
      <xdr:row>68</xdr:row>
      <xdr:rowOff>52387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14287</xdr:colOff>
      <xdr:row>54</xdr:row>
      <xdr:rowOff>9525</xdr:rowOff>
    </xdr:from>
    <xdr:to>
      <xdr:col>28</xdr:col>
      <xdr:colOff>600075</xdr:colOff>
      <xdr:row>68</xdr:row>
      <xdr:rowOff>52387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14287</xdr:colOff>
      <xdr:row>54</xdr:row>
      <xdr:rowOff>9525</xdr:rowOff>
    </xdr:from>
    <xdr:to>
      <xdr:col>39</xdr:col>
      <xdr:colOff>600075</xdr:colOff>
      <xdr:row>68</xdr:row>
      <xdr:rowOff>52387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14286</xdr:colOff>
      <xdr:row>54</xdr:row>
      <xdr:rowOff>9525</xdr:rowOff>
    </xdr:from>
    <xdr:to>
      <xdr:col>53</xdr:col>
      <xdr:colOff>54427</xdr:colOff>
      <xdr:row>68</xdr:row>
      <xdr:rowOff>52387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27216</xdr:colOff>
      <xdr:row>4</xdr:row>
      <xdr:rowOff>13607</xdr:rowOff>
    </xdr:from>
    <xdr:to>
      <xdr:col>53</xdr:col>
      <xdr:colOff>13608</xdr:colOff>
      <xdr:row>18</xdr:row>
      <xdr:rowOff>56469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9525</xdr:rowOff>
    </xdr:from>
    <xdr:to>
      <xdr:col>6</xdr:col>
      <xdr:colOff>600075</xdr:colOff>
      <xdr:row>18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</xdr:colOff>
      <xdr:row>4</xdr:row>
      <xdr:rowOff>9525</xdr:rowOff>
    </xdr:from>
    <xdr:to>
      <xdr:col>17</xdr:col>
      <xdr:colOff>600075</xdr:colOff>
      <xdr:row>18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14287</xdr:colOff>
      <xdr:row>4</xdr:row>
      <xdr:rowOff>9525</xdr:rowOff>
    </xdr:from>
    <xdr:to>
      <xdr:col>28</xdr:col>
      <xdr:colOff>600075</xdr:colOff>
      <xdr:row>18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14287</xdr:colOff>
      <xdr:row>4</xdr:row>
      <xdr:rowOff>9525</xdr:rowOff>
    </xdr:from>
    <xdr:to>
      <xdr:col>39</xdr:col>
      <xdr:colOff>600075</xdr:colOff>
      <xdr:row>18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</xdr:colOff>
      <xdr:row>29</xdr:row>
      <xdr:rowOff>9525</xdr:rowOff>
    </xdr:from>
    <xdr:to>
      <xdr:col>6</xdr:col>
      <xdr:colOff>600075</xdr:colOff>
      <xdr:row>43</xdr:row>
      <xdr:rowOff>52387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14287</xdr:colOff>
      <xdr:row>29</xdr:row>
      <xdr:rowOff>9525</xdr:rowOff>
    </xdr:from>
    <xdr:to>
      <xdr:col>17</xdr:col>
      <xdr:colOff>600075</xdr:colOff>
      <xdr:row>43</xdr:row>
      <xdr:rowOff>52387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14287</xdr:colOff>
      <xdr:row>29</xdr:row>
      <xdr:rowOff>9525</xdr:rowOff>
    </xdr:from>
    <xdr:to>
      <xdr:col>28</xdr:col>
      <xdr:colOff>600075</xdr:colOff>
      <xdr:row>43</xdr:row>
      <xdr:rowOff>52387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14287</xdr:colOff>
      <xdr:row>29</xdr:row>
      <xdr:rowOff>9525</xdr:rowOff>
    </xdr:from>
    <xdr:to>
      <xdr:col>39</xdr:col>
      <xdr:colOff>600075</xdr:colOff>
      <xdr:row>43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14287</xdr:colOff>
      <xdr:row>29</xdr:row>
      <xdr:rowOff>9525</xdr:rowOff>
    </xdr:from>
    <xdr:to>
      <xdr:col>53</xdr:col>
      <xdr:colOff>0</xdr:colOff>
      <xdr:row>43</xdr:row>
      <xdr:rowOff>52387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14287</xdr:colOff>
      <xdr:row>54</xdr:row>
      <xdr:rowOff>9525</xdr:rowOff>
    </xdr:from>
    <xdr:to>
      <xdr:col>6</xdr:col>
      <xdr:colOff>600075</xdr:colOff>
      <xdr:row>68</xdr:row>
      <xdr:rowOff>52387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14287</xdr:colOff>
      <xdr:row>54</xdr:row>
      <xdr:rowOff>9525</xdr:rowOff>
    </xdr:from>
    <xdr:to>
      <xdr:col>17</xdr:col>
      <xdr:colOff>600075</xdr:colOff>
      <xdr:row>68</xdr:row>
      <xdr:rowOff>52387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14287</xdr:colOff>
      <xdr:row>54</xdr:row>
      <xdr:rowOff>9525</xdr:rowOff>
    </xdr:from>
    <xdr:to>
      <xdr:col>28</xdr:col>
      <xdr:colOff>600075</xdr:colOff>
      <xdr:row>68</xdr:row>
      <xdr:rowOff>52387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14287</xdr:colOff>
      <xdr:row>54</xdr:row>
      <xdr:rowOff>9525</xdr:rowOff>
    </xdr:from>
    <xdr:to>
      <xdr:col>39</xdr:col>
      <xdr:colOff>600075</xdr:colOff>
      <xdr:row>68</xdr:row>
      <xdr:rowOff>52387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14286</xdr:colOff>
      <xdr:row>54</xdr:row>
      <xdr:rowOff>9525</xdr:rowOff>
    </xdr:from>
    <xdr:to>
      <xdr:col>53</xdr:col>
      <xdr:colOff>54427</xdr:colOff>
      <xdr:row>68</xdr:row>
      <xdr:rowOff>52387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27216</xdr:colOff>
      <xdr:row>4</xdr:row>
      <xdr:rowOff>13607</xdr:rowOff>
    </xdr:from>
    <xdr:to>
      <xdr:col>53</xdr:col>
      <xdr:colOff>13608</xdr:colOff>
      <xdr:row>18</xdr:row>
      <xdr:rowOff>56469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14287</xdr:colOff>
      <xdr:row>112</xdr:row>
      <xdr:rowOff>9525</xdr:rowOff>
    </xdr:from>
    <xdr:to>
      <xdr:col>6</xdr:col>
      <xdr:colOff>600075</xdr:colOff>
      <xdr:row>126</xdr:row>
      <xdr:rowOff>52387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14287</xdr:colOff>
      <xdr:row>112</xdr:row>
      <xdr:rowOff>9525</xdr:rowOff>
    </xdr:from>
    <xdr:to>
      <xdr:col>17</xdr:col>
      <xdr:colOff>600075</xdr:colOff>
      <xdr:row>126</xdr:row>
      <xdr:rowOff>52387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14287</xdr:colOff>
      <xdr:row>112</xdr:row>
      <xdr:rowOff>9525</xdr:rowOff>
    </xdr:from>
    <xdr:to>
      <xdr:col>28</xdr:col>
      <xdr:colOff>600075</xdr:colOff>
      <xdr:row>126</xdr:row>
      <xdr:rowOff>52387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14287</xdr:colOff>
      <xdr:row>112</xdr:row>
      <xdr:rowOff>9525</xdr:rowOff>
    </xdr:from>
    <xdr:to>
      <xdr:col>39</xdr:col>
      <xdr:colOff>600075</xdr:colOff>
      <xdr:row>126</xdr:row>
      <xdr:rowOff>52387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</xdr:col>
      <xdr:colOff>27216</xdr:colOff>
      <xdr:row>112</xdr:row>
      <xdr:rowOff>13607</xdr:rowOff>
    </xdr:from>
    <xdr:to>
      <xdr:col>53</xdr:col>
      <xdr:colOff>13608</xdr:colOff>
      <xdr:row>126</xdr:row>
      <xdr:rowOff>56469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14287</xdr:colOff>
      <xdr:row>93</xdr:row>
      <xdr:rowOff>9525</xdr:rowOff>
    </xdr:from>
    <xdr:to>
      <xdr:col>6</xdr:col>
      <xdr:colOff>600075</xdr:colOff>
      <xdr:row>108</xdr:row>
      <xdr:rowOff>52387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14287</xdr:colOff>
      <xdr:row>93</xdr:row>
      <xdr:rowOff>9525</xdr:rowOff>
    </xdr:from>
    <xdr:to>
      <xdr:col>17</xdr:col>
      <xdr:colOff>600075</xdr:colOff>
      <xdr:row>108</xdr:row>
      <xdr:rowOff>52387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22</xdr:col>
      <xdr:colOff>14287</xdr:colOff>
      <xdr:row>93</xdr:row>
      <xdr:rowOff>9525</xdr:rowOff>
    </xdr:from>
    <xdr:to>
      <xdr:col>28</xdr:col>
      <xdr:colOff>600075</xdr:colOff>
      <xdr:row>108</xdr:row>
      <xdr:rowOff>52387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14287</xdr:colOff>
      <xdr:row>93</xdr:row>
      <xdr:rowOff>9525</xdr:rowOff>
    </xdr:from>
    <xdr:to>
      <xdr:col>39</xdr:col>
      <xdr:colOff>600075</xdr:colOff>
      <xdr:row>108</xdr:row>
      <xdr:rowOff>52387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45</xdr:col>
      <xdr:colOff>27216</xdr:colOff>
      <xdr:row>93</xdr:row>
      <xdr:rowOff>13607</xdr:rowOff>
    </xdr:from>
    <xdr:to>
      <xdr:col>53</xdr:col>
      <xdr:colOff>13608</xdr:colOff>
      <xdr:row>108</xdr:row>
      <xdr:rowOff>56469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4</xdr:row>
      <xdr:rowOff>9525</xdr:rowOff>
    </xdr:from>
    <xdr:to>
      <xdr:col>6</xdr:col>
      <xdr:colOff>600075</xdr:colOff>
      <xdr:row>18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</xdr:colOff>
      <xdr:row>4</xdr:row>
      <xdr:rowOff>9525</xdr:rowOff>
    </xdr:from>
    <xdr:to>
      <xdr:col>17</xdr:col>
      <xdr:colOff>600075</xdr:colOff>
      <xdr:row>18</xdr:row>
      <xdr:rowOff>52387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14287</xdr:colOff>
      <xdr:row>4</xdr:row>
      <xdr:rowOff>9525</xdr:rowOff>
    </xdr:from>
    <xdr:to>
      <xdr:col>28</xdr:col>
      <xdr:colOff>600075</xdr:colOff>
      <xdr:row>18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14287</xdr:colOff>
      <xdr:row>4</xdr:row>
      <xdr:rowOff>9525</xdr:rowOff>
    </xdr:from>
    <xdr:to>
      <xdr:col>39</xdr:col>
      <xdr:colOff>600075</xdr:colOff>
      <xdr:row>18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</xdr:colOff>
      <xdr:row>29</xdr:row>
      <xdr:rowOff>9525</xdr:rowOff>
    </xdr:from>
    <xdr:to>
      <xdr:col>6</xdr:col>
      <xdr:colOff>600075</xdr:colOff>
      <xdr:row>43</xdr:row>
      <xdr:rowOff>52387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14287</xdr:colOff>
      <xdr:row>29</xdr:row>
      <xdr:rowOff>9525</xdr:rowOff>
    </xdr:from>
    <xdr:to>
      <xdr:col>17</xdr:col>
      <xdr:colOff>600075</xdr:colOff>
      <xdr:row>43</xdr:row>
      <xdr:rowOff>52387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14287</xdr:colOff>
      <xdr:row>29</xdr:row>
      <xdr:rowOff>9525</xdr:rowOff>
    </xdr:from>
    <xdr:to>
      <xdr:col>28</xdr:col>
      <xdr:colOff>600075</xdr:colOff>
      <xdr:row>43</xdr:row>
      <xdr:rowOff>52387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14287</xdr:colOff>
      <xdr:row>29</xdr:row>
      <xdr:rowOff>9525</xdr:rowOff>
    </xdr:from>
    <xdr:to>
      <xdr:col>39</xdr:col>
      <xdr:colOff>600075</xdr:colOff>
      <xdr:row>43</xdr:row>
      <xdr:rowOff>52387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14287</xdr:colOff>
      <xdr:row>29</xdr:row>
      <xdr:rowOff>9525</xdr:rowOff>
    </xdr:from>
    <xdr:to>
      <xdr:col>53</xdr:col>
      <xdr:colOff>0</xdr:colOff>
      <xdr:row>43</xdr:row>
      <xdr:rowOff>52387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14287</xdr:colOff>
      <xdr:row>54</xdr:row>
      <xdr:rowOff>9525</xdr:rowOff>
    </xdr:from>
    <xdr:to>
      <xdr:col>6</xdr:col>
      <xdr:colOff>600075</xdr:colOff>
      <xdr:row>68</xdr:row>
      <xdr:rowOff>52387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14287</xdr:colOff>
      <xdr:row>54</xdr:row>
      <xdr:rowOff>9525</xdr:rowOff>
    </xdr:from>
    <xdr:to>
      <xdr:col>17</xdr:col>
      <xdr:colOff>600075</xdr:colOff>
      <xdr:row>68</xdr:row>
      <xdr:rowOff>52387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14287</xdr:colOff>
      <xdr:row>54</xdr:row>
      <xdr:rowOff>9525</xdr:rowOff>
    </xdr:from>
    <xdr:to>
      <xdr:col>28</xdr:col>
      <xdr:colOff>600075</xdr:colOff>
      <xdr:row>68</xdr:row>
      <xdr:rowOff>52387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14287</xdr:colOff>
      <xdr:row>54</xdr:row>
      <xdr:rowOff>9525</xdr:rowOff>
    </xdr:from>
    <xdr:to>
      <xdr:col>39</xdr:col>
      <xdr:colOff>600075</xdr:colOff>
      <xdr:row>68</xdr:row>
      <xdr:rowOff>52387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14286</xdr:colOff>
      <xdr:row>54</xdr:row>
      <xdr:rowOff>9525</xdr:rowOff>
    </xdr:from>
    <xdr:to>
      <xdr:col>53</xdr:col>
      <xdr:colOff>54427</xdr:colOff>
      <xdr:row>68</xdr:row>
      <xdr:rowOff>52387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27216</xdr:colOff>
      <xdr:row>4</xdr:row>
      <xdr:rowOff>13607</xdr:rowOff>
    </xdr:from>
    <xdr:to>
      <xdr:col>53</xdr:col>
      <xdr:colOff>13608</xdr:colOff>
      <xdr:row>18</xdr:row>
      <xdr:rowOff>56469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16934</xdr:colOff>
      <xdr:row>4</xdr:row>
      <xdr:rowOff>173566</xdr:rowOff>
    </xdr:from>
    <xdr:to>
      <xdr:col>6</xdr:col>
      <xdr:colOff>385234</xdr:colOff>
      <xdr:row>18</xdr:row>
      <xdr:rowOff>71966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</xdr:row>
      <xdr:rowOff>42333</xdr:rowOff>
    </xdr:from>
    <xdr:to>
      <xdr:col>13</xdr:col>
      <xdr:colOff>368300</xdr:colOff>
      <xdr:row>18</xdr:row>
      <xdr:rowOff>131233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821267</xdr:colOff>
      <xdr:row>5</xdr:row>
      <xdr:rowOff>4232</xdr:rowOff>
    </xdr:from>
    <xdr:to>
      <xdr:col>6</xdr:col>
      <xdr:colOff>364067</xdr:colOff>
      <xdr:row>18</xdr:row>
      <xdr:rowOff>93132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63500</xdr:colOff>
      <xdr:row>5</xdr:row>
      <xdr:rowOff>63499</xdr:rowOff>
    </xdr:from>
    <xdr:to>
      <xdr:col>20</xdr:col>
      <xdr:colOff>431800</xdr:colOff>
      <xdr:row>18</xdr:row>
      <xdr:rowOff>152399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42333</xdr:colOff>
      <xdr:row>5</xdr:row>
      <xdr:rowOff>63500</xdr:rowOff>
    </xdr:from>
    <xdr:to>
      <xdr:col>27</xdr:col>
      <xdr:colOff>410633</xdr:colOff>
      <xdr:row>18</xdr:row>
      <xdr:rowOff>152400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21166</xdr:colOff>
      <xdr:row>5</xdr:row>
      <xdr:rowOff>63500</xdr:rowOff>
    </xdr:from>
    <xdr:to>
      <xdr:col>33</xdr:col>
      <xdr:colOff>389466</xdr:colOff>
      <xdr:row>18</xdr:row>
      <xdr:rowOff>152400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4233</xdr:colOff>
      <xdr:row>23</xdr:row>
      <xdr:rowOff>42333</xdr:rowOff>
    </xdr:from>
    <xdr:to>
      <xdr:col>13</xdr:col>
      <xdr:colOff>372533</xdr:colOff>
      <xdr:row>36</xdr:row>
      <xdr:rowOff>131233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23</xdr:row>
      <xdr:rowOff>67732</xdr:rowOff>
    </xdr:from>
    <xdr:to>
      <xdr:col>6</xdr:col>
      <xdr:colOff>368300</xdr:colOff>
      <xdr:row>36</xdr:row>
      <xdr:rowOff>156632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67733</xdr:colOff>
      <xdr:row>23</xdr:row>
      <xdr:rowOff>63499</xdr:rowOff>
    </xdr:from>
    <xdr:to>
      <xdr:col>20</xdr:col>
      <xdr:colOff>436033</xdr:colOff>
      <xdr:row>36</xdr:row>
      <xdr:rowOff>152399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46566</xdr:colOff>
      <xdr:row>23</xdr:row>
      <xdr:rowOff>63500</xdr:rowOff>
    </xdr:from>
    <xdr:to>
      <xdr:col>27</xdr:col>
      <xdr:colOff>414866</xdr:colOff>
      <xdr:row>36</xdr:row>
      <xdr:rowOff>152400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25399</xdr:colOff>
      <xdr:row>23</xdr:row>
      <xdr:rowOff>63500</xdr:rowOff>
    </xdr:from>
    <xdr:to>
      <xdr:col>33</xdr:col>
      <xdr:colOff>393699</xdr:colOff>
      <xdr:row>36</xdr:row>
      <xdr:rowOff>152400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16934</xdr:colOff>
      <xdr:row>50</xdr:row>
      <xdr:rowOff>173566</xdr:rowOff>
    </xdr:from>
    <xdr:to>
      <xdr:col>6</xdr:col>
      <xdr:colOff>385234</xdr:colOff>
      <xdr:row>64</xdr:row>
      <xdr:rowOff>71966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51</xdr:row>
      <xdr:rowOff>42333</xdr:rowOff>
    </xdr:from>
    <xdr:to>
      <xdr:col>13</xdr:col>
      <xdr:colOff>368300</xdr:colOff>
      <xdr:row>64</xdr:row>
      <xdr:rowOff>131233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821267</xdr:colOff>
      <xdr:row>51</xdr:row>
      <xdr:rowOff>4232</xdr:rowOff>
    </xdr:from>
    <xdr:to>
      <xdr:col>6</xdr:col>
      <xdr:colOff>364067</xdr:colOff>
      <xdr:row>64</xdr:row>
      <xdr:rowOff>93132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63500</xdr:colOff>
      <xdr:row>51</xdr:row>
      <xdr:rowOff>63499</xdr:rowOff>
    </xdr:from>
    <xdr:to>
      <xdr:col>20</xdr:col>
      <xdr:colOff>431800</xdr:colOff>
      <xdr:row>64</xdr:row>
      <xdr:rowOff>152399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42333</xdr:colOff>
      <xdr:row>51</xdr:row>
      <xdr:rowOff>63500</xdr:rowOff>
    </xdr:from>
    <xdr:to>
      <xdr:col>27</xdr:col>
      <xdr:colOff>410633</xdr:colOff>
      <xdr:row>64</xdr:row>
      <xdr:rowOff>152400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21166</xdr:colOff>
      <xdr:row>51</xdr:row>
      <xdr:rowOff>63500</xdr:rowOff>
    </xdr:from>
    <xdr:to>
      <xdr:col>33</xdr:col>
      <xdr:colOff>389466</xdr:colOff>
      <xdr:row>64</xdr:row>
      <xdr:rowOff>152400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4233</xdr:colOff>
      <xdr:row>69</xdr:row>
      <xdr:rowOff>42333</xdr:rowOff>
    </xdr:from>
    <xdr:to>
      <xdr:col>13</xdr:col>
      <xdr:colOff>372533</xdr:colOff>
      <xdr:row>82</xdr:row>
      <xdr:rowOff>131233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69</xdr:row>
      <xdr:rowOff>67732</xdr:rowOff>
    </xdr:from>
    <xdr:to>
      <xdr:col>6</xdr:col>
      <xdr:colOff>368300</xdr:colOff>
      <xdr:row>82</xdr:row>
      <xdr:rowOff>156632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67733</xdr:colOff>
      <xdr:row>69</xdr:row>
      <xdr:rowOff>63499</xdr:rowOff>
    </xdr:from>
    <xdr:to>
      <xdr:col>20</xdr:col>
      <xdr:colOff>436033</xdr:colOff>
      <xdr:row>82</xdr:row>
      <xdr:rowOff>152399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22</xdr:col>
      <xdr:colOff>46566</xdr:colOff>
      <xdr:row>69</xdr:row>
      <xdr:rowOff>63500</xdr:rowOff>
    </xdr:from>
    <xdr:to>
      <xdr:col>27</xdr:col>
      <xdr:colOff>414866</xdr:colOff>
      <xdr:row>82</xdr:row>
      <xdr:rowOff>152400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25399</xdr:colOff>
      <xdr:row>69</xdr:row>
      <xdr:rowOff>63500</xdr:rowOff>
    </xdr:from>
    <xdr:to>
      <xdr:col>33</xdr:col>
      <xdr:colOff>393699</xdr:colOff>
      <xdr:row>82</xdr:row>
      <xdr:rowOff>152400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5</xdr:row>
      <xdr:rowOff>42333</xdr:rowOff>
    </xdr:from>
    <xdr:to>
      <xdr:col>20</xdr:col>
      <xdr:colOff>4699</xdr:colOff>
      <xdr:row>22</xdr:row>
      <xdr:rowOff>140733</xdr:rowOff>
    </xdr:to>
    <xdr:graphicFrame macro="">
      <xdr:nvGraphicFramePr>
        <xdr:cNvPr id="3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351366</xdr:colOff>
      <xdr:row>5</xdr:row>
      <xdr:rowOff>29632</xdr:rowOff>
    </xdr:from>
    <xdr:to>
      <xdr:col>12</xdr:col>
      <xdr:colOff>5926</xdr:colOff>
      <xdr:row>22</xdr:row>
      <xdr:rowOff>128032</xdr:rowOff>
    </xdr:to>
    <xdr:graphicFrame macro="">
      <xdr:nvGraphicFramePr>
        <xdr:cNvPr id="4" name="Chart 3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38100</xdr:colOff>
      <xdr:row>5</xdr:row>
      <xdr:rowOff>63499</xdr:rowOff>
    </xdr:from>
    <xdr:to>
      <xdr:col>27</xdr:col>
      <xdr:colOff>353786</xdr:colOff>
      <xdr:row>22</xdr:row>
      <xdr:rowOff>158299</xdr:rowOff>
    </xdr:to>
    <xdr:graphicFrame macro="">
      <xdr:nvGraphicFramePr>
        <xdr:cNvPr id="5" name="Chart 4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16932</xdr:colOff>
      <xdr:row>24</xdr:row>
      <xdr:rowOff>88900</xdr:rowOff>
    </xdr:from>
    <xdr:to>
      <xdr:col>15</xdr:col>
      <xdr:colOff>350132</xdr:colOff>
      <xdr:row>42</xdr:row>
      <xdr:rowOff>34900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351365</xdr:colOff>
      <xdr:row>24</xdr:row>
      <xdr:rowOff>88900</xdr:rowOff>
    </xdr:from>
    <xdr:to>
      <xdr:col>24</xdr:col>
      <xdr:colOff>163865</xdr:colOff>
      <xdr:row>42</xdr:row>
      <xdr:rowOff>34900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63498</xdr:colOff>
      <xdr:row>54</xdr:row>
      <xdr:rowOff>8465</xdr:rowOff>
    </xdr:from>
    <xdr:to>
      <xdr:col>38</xdr:col>
      <xdr:colOff>146298</xdr:colOff>
      <xdr:row>71</xdr:row>
      <xdr:rowOff>154065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12697</xdr:rowOff>
    </xdr:from>
    <xdr:to>
      <xdr:col>19</xdr:col>
      <xdr:colOff>82800</xdr:colOff>
      <xdr:row>71</xdr:row>
      <xdr:rowOff>158297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25398</xdr:colOff>
      <xdr:row>54</xdr:row>
      <xdr:rowOff>21165</xdr:rowOff>
    </xdr:from>
    <xdr:to>
      <xdr:col>57</xdr:col>
      <xdr:colOff>108198</xdr:colOff>
      <xdr:row>71</xdr:row>
      <xdr:rowOff>166765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232830</xdr:colOff>
      <xdr:row>73</xdr:row>
      <xdr:rowOff>12699</xdr:rowOff>
    </xdr:from>
    <xdr:to>
      <xdr:col>25</xdr:col>
      <xdr:colOff>315630</xdr:colOff>
      <xdr:row>90</xdr:row>
      <xdr:rowOff>158299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50798</xdr:colOff>
      <xdr:row>73</xdr:row>
      <xdr:rowOff>12699</xdr:rowOff>
    </xdr:from>
    <xdr:to>
      <xdr:col>45</xdr:col>
      <xdr:colOff>133598</xdr:colOff>
      <xdr:row>90</xdr:row>
      <xdr:rowOff>158299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50800</xdr:colOff>
      <xdr:row>97</xdr:row>
      <xdr:rowOff>16933</xdr:rowOff>
    </xdr:from>
    <xdr:to>
      <xdr:col>39</xdr:col>
      <xdr:colOff>133600</xdr:colOff>
      <xdr:row>114</xdr:row>
      <xdr:rowOff>162533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275167</xdr:colOff>
      <xdr:row>97</xdr:row>
      <xdr:rowOff>29632</xdr:rowOff>
    </xdr:from>
    <xdr:to>
      <xdr:col>20</xdr:col>
      <xdr:colOff>2367</xdr:colOff>
      <xdr:row>114</xdr:row>
      <xdr:rowOff>175232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38100</xdr:colOff>
      <xdr:row>97</xdr:row>
      <xdr:rowOff>38099</xdr:rowOff>
    </xdr:from>
    <xdr:to>
      <xdr:col>58</xdr:col>
      <xdr:colOff>120900</xdr:colOff>
      <xdr:row>114</xdr:row>
      <xdr:rowOff>183699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220133</xdr:colOff>
      <xdr:row>116</xdr:row>
      <xdr:rowOff>38100</xdr:rowOff>
    </xdr:from>
    <xdr:to>
      <xdr:col>25</xdr:col>
      <xdr:colOff>302933</xdr:colOff>
      <xdr:row>133</xdr:row>
      <xdr:rowOff>183700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46566</xdr:colOff>
      <xdr:row>116</xdr:row>
      <xdr:rowOff>38100</xdr:rowOff>
    </xdr:from>
    <xdr:to>
      <xdr:col>45</xdr:col>
      <xdr:colOff>129366</xdr:colOff>
      <xdr:row>133</xdr:row>
      <xdr:rowOff>183700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4233</xdr:colOff>
      <xdr:row>142</xdr:row>
      <xdr:rowOff>21165</xdr:rowOff>
    </xdr:from>
    <xdr:to>
      <xdr:col>39</xdr:col>
      <xdr:colOff>10833</xdr:colOff>
      <xdr:row>161</xdr:row>
      <xdr:rowOff>1665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338666</xdr:colOff>
      <xdr:row>142</xdr:row>
      <xdr:rowOff>25398</xdr:rowOff>
    </xdr:from>
    <xdr:to>
      <xdr:col>19</xdr:col>
      <xdr:colOff>345266</xdr:colOff>
      <xdr:row>161</xdr:row>
      <xdr:rowOff>5898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46566</xdr:colOff>
      <xdr:row>142</xdr:row>
      <xdr:rowOff>21167</xdr:rowOff>
    </xdr:from>
    <xdr:to>
      <xdr:col>58</xdr:col>
      <xdr:colOff>49566</xdr:colOff>
      <xdr:row>161</xdr:row>
      <xdr:rowOff>1667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321731</xdr:colOff>
      <xdr:row>162</xdr:row>
      <xdr:rowOff>21166</xdr:rowOff>
    </xdr:from>
    <xdr:to>
      <xdr:col>26</xdr:col>
      <xdr:colOff>328331</xdr:colOff>
      <xdr:row>181</xdr:row>
      <xdr:rowOff>1666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25399</xdr:colOff>
      <xdr:row>162</xdr:row>
      <xdr:rowOff>21167</xdr:rowOff>
    </xdr:from>
    <xdr:to>
      <xdr:col>46</xdr:col>
      <xdr:colOff>31999</xdr:colOff>
      <xdr:row>181</xdr:row>
      <xdr:rowOff>1667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K970" totalsRowShown="0" headerRowDxfId="13" headerRowBorderDxfId="12" tableBorderDxfId="11">
  <autoFilter ref="A1:K970"/>
  <tableColumns count="11">
    <tableColumn id="1" name="Date"/>
    <tableColumn id="2" name="Index" dataDxfId="10"/>
    <tableColumn id="3" name="Time"/>
    <tableColumn id="4" name="Gasoil Open"/>
    <tableColumn id="5" name="Alpha"/>
    <tableColumn id="6" name="Norm Open" dataDxfId="9">
      <calculatedColumnFormula>(Table1[[#This Row],[Gasoil Open]]-MIN(Table1[Gasoil Open]))/(MAX(Table1[Gasoil Open])-MIN(Table1[Gasoil Open]))</calculatedColumnFormula>
    </tableColumn>
    <tableColumn id="9" name="Data From Matlab"/>
    <tableColumn id="14" name="Signal from Matlab"/>
    <tableColumn id="8" name="Matlab Norm Signal"/>
    <tableColumn id="7" name="Norm Alpha">
      <calculatedColumnFormula>(Table1[[#This Row],[Alpha]]-MIN(Table1[Alpha]))/(MAX(Table1[Alpha])-MIN(Table1[Alpha]))</calculatedColumnFormula>
    </tableColumn>
    <tableColumn id="15" name="Manual" dataDxfId="8">
      <calculatedColumnFormula>(Table1[[#This Row],[Signal from Matlab]]-703)/(1060.75-703)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J6095" totalsRowShown="0" headerRowDxfId="7" headerRowBorderDxfId="6" tableBorderDxfId="5">
  <autoFilter ref="A1:J6095"/>
  <tableColumns count="10">
    <tableColumn id="1" name="Date" dataDxfId="4"/>
    <tableColumn id="2" name="Index" dataDxfId="3"/>
    <tableColumn id="4" name="Gasoil Open" dataDxfId="2"/>
    <tableColumn id="5" name="Alpha"/>
    <tableColumn id="6" name="Norm Open" dataDxfId="1">
      <calculatedColumnFormula>(Table13[[#This Row],[Gasoil Open]]-MIN(Table13[Gasoil Open]))/(MAX(Table13[Gasoil Open])-MIN(Table13[Gasoil Open]))</calculatedColumnFormula>
    </tableColumn>
    <tableColumn id="9" name="Data From Matlab"/>
    <tableColumn id="14" name="Signal from Matlab"/>
    <tableColumn id="8" name="Matlab Norm Signal"/>
    <tableColumn id="7" name="Norm Alpha">
      <calculatedColumnFormula>(Table13[[#This Row],[Alpha]]-MIN(Table13[Alpha]))/(MAX(Table13[Alpha])-MIN(Table13[Alpha]))</calculatedColumnFormula>
    </tableColumn>
    <tableColumn id="15" name="Manual" dataDxfId="0">
      <calculatedColumnFormula>(Table13[[#This Row],[Signal from Matlab]]-703)/(1060.75-703)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1.xml"/><Relationship Id="rId3" Type="http://schemas.openxmlformats.org/officeDocument/2006/relationships/comments" Target="../comments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table" Target="../tables/table2.x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57"/>
  <sheetViews>
    <sheetView topLeftCell="B20" workbookViewId="0">
      <selection activeCell="L46" sqref="L46"/>
    </sheetView>
  </sheetViews>
  <sheetFormatPr baseColWidth="10" defaultColWidth="8.83203125" defaultRowHeight="15" x14ac:dyDescent="0.2"/>
  <cols>
    <col min="1" max="1" width="15.5" customWidth="1"/>
    <col min="2" max="2" width="12.6640625" style="257" customWidth="1"/>
    <col min="3" max="3" width="14.5" customWidth="1"/>
    <col min="4" max="4" width="19.83203125" style="285" customWidth="1"/>
    <col min="5" max="5" width="13" style="130" customWidth="1"/>
    <col min="8" max="8" width="13" customWidth="1"/>
    <col min="9" max="9" width="16.6640625" style="180" customWidth="1"/>
    <col min="11" max="11" width="13" customWidth="1"/>
    <col min="12" max="12" width="13" style="180" customWidth="1"/>
    <col min="13" max="13" width="20.5" customWidth="1"/>
    <col min="14" max="14" width="5.1640625" customWidth="1"/>
    <col min="16" max="16" width="13" customWidth="1"/>
    <col min="17" max="17" width="16.6640625" customWidth="1"/>
    <col min="19" max="19" width="13" customWidth="1"/>
    <col min="20" max="20" width="13" style="180" customWidth="1"/>
    <col min="21" max="21" width="17.5" customWidth="1"/>
    <col min="22" max="22" width="4" customWidth="1"/>
    <col min="24" max="24" width="13" customWidth="1"/>
    <col min="25" max="25" width="18" customWidth="1"/>
    <col min="27" max="27" width="13" customWidth="1"/>
    <col min="28" max="28" width="13" style="180" customWidth="1"/>
    <col min="29" max="29" width="20.1640625" customWidth="1"/>
    <col min="30" max="30" width="8" customWidth="1"/>
    <col min="32" max="32" width="13" customWidth="1"/>
    <col min="33" max="33" width="18" customWidth="1"/>
    <col min="35" max="35" width="13" customWidth="1"/>
    <col min="36" max="36" width="13" style="180" customWidth="1"/>
    <col min="37" max="37" width="20.1640625" customWidth="1"/>
    <col min="40" max="40" width="13" customWidth="1"/>
    <col min="41" max="41" width="18" customWidth="1"/>
    <col min="43" max="43" width="13" customWidth="1"/>
    <col min="44" max="44" width="13" style="180" customWidth="1"/>
    <col min="45" max="45" width="20.1640625" customWidth="1"/>
  </cols>
  <sheetData>
    <row r="1" spans="1:45" ht="60.75" customHeight="1" thickBot="1" x14ac:dyDescent="0.25">
      <c r="A1" s="530" t="s">
        <v>0</v>
      </c>
      <c r="B1" s="531"/>
      <c r="C1" s="531"/>
      <c r="D1" s="532"/>
      <c r="E1" s="282"/>
      <c r="G1" s="530" t="s">
        <v>1</v>
      </c>
      <c r="H1" s="531"/>
      <c r="I1" s="532"/>
      <c r="J1" s="530" t="s">
        <v>2</v>
      </c>
      <c r="K1" s="531"/>
      <c r="L1" s="531"/>
      <c r="M1" s="532"/>
      <c r="O1" s="530" t="s">
        <v>3</v>
      </c>
      <c r="P1" s="531"/>
      <c r="Q1" s="532"/>
      <c r="R1" s="530" t="s">
        <v>4</v>
      </c>
      <c r="S1" s="531"/>
      <c r="T1" s="531"/>
      <c r="U1" s="532"/>
      <c r="W1" s="530" t="s">
        <v>5</v>
      </c>
      <c r="X1" s="531"/>
      <c r="Y1" s="532"/>
      <c r="Z1" s="530" t="s">
        <v>6</v>
      </c>
      <c r="AA1" s="531"/>
      <c r="AB1" s="531"/>
      <c r="AC1" s="532"/>
      <c r="AE1" s="530" t="s">
        <v>7</v>
      </c>
      <c r="AF1" s="531"/>
      <c r="AG1" s="532"/>
      <c r="AH1" s="530" t="s">
        <v>8</v>
      </c>
      <c r="AI1" s="531"/>
      <c r="AJ1" s="531"/>
      <c r="AK1" s="532"/>
      <c r="AM1" s="530" t="s">
        <v>9</v>
      </c>
      <c r="AN1" s="531"/>
      <c r="AO1" s="532"/>
      <c r="AP1" s="530" t="s">
        <v>10</v>
      </c>
      <c r="AQ1" s="531"/>
      <c r="AR1" s="531"/>
      <c r="AS1" s="532"/>
    </row>
    <row r="2" spans="1:45" ht="16" thickBot="1" x14ac:dyDescent="0.25">
      <c r="A2" s="1" t="s">
        <v>11</v>
      </c>
      <c r="B2" s="253" t="s">
        <v>12</v>
      </c>
      <c r="C2" s="2" t="s">
        <v>13</v>
      </c>
      <c r="D2" s="283" t="s">
        <v>14</v>
      </c>
      <c r="E2" s="203" t="s">
        <v>206</v>
      </c>
      <c r="G2" s="4" t="s">
        <v>15</v>
      </c>
      <c r="H2" s="1" t="s">
        <v>16</v>
      </c>
      <c r="I2" s="301" t="s">
        <v>14</v>
      </c>
      <c r="J2" s="4" t="s">
        <v>15</v>
      </c>
      <c r="K2" s="1" t="s">
        <v>16</v>
      </c>
      <c r="L2" s="315"/>
      <c r="M2" s="5" t="s">
        <v>14</v>
      </c>
      <c r="O2" s="4" t="s">
        <v>15</v>
      </c>
      <c r="P2" s="1" t="s">
        <v>16</v>
      </c>
      <c r="Q2" s="6" t="s">
        <v>14</v>
      </c>
      <c r="R2" s="4" t="s">
        <v>15</v>
      </c>
      <c r="S2" s="1" t="s">
        <v>16</v>
      </c>
      <c r="T2" s="298"/>
      <c r="U2" s="6" t="s">
        <v>14</v>
      </c>
      <c r="W2" s="4" t="s">
        <v>15</v>
      </c>
      <c r="X2" s="1" t="s">
        <v>16</v>
      </c>
      <c r="Y2" s="5" t="s">
        <v>14</v>
      </c>
      <c r="Z2" s="4" t="s">
        <v>15</v>
      </c>
      <c r="AA2" s="1" t="s">
        <v>16</v>
      </c>
      <c r="AB2" s="298"/>
      <c r="AC2" s="6" t="s">
        <v>14</v>
      </c>
      <c r="AE2" s="4" t="s">
        <v>15</v>
      </c>
      <c r="AF2" s="1" t="s">
        <v>16</v>
      </c>
      <c r="AG2" s="5" t="s">
        <v>14</v>
      </c>
      <c r="AH2" s="4" t="s">
        <v>15</v>
      </c>
      <c r="AI2" s="1" t="s">
        <v>16</v>
      </c>
      <c r="AJ2" s="298"/>
      <c r="AK2" s="6" t="s">
        <v>14</v>
      </c>
      <c r="AM2" s="4" t="s">
        <v>15</v>
      </c>
      <c r="AN2" s="1" t="s">
        <v>16</v>
      </c>
      <c r="AO2" s="5" t="s">
        <v>14</v>
      </c>
      <c r="AP2" s="4" t="s">
        <v>15</v>
      </c>
      <c r="AQ2" s="1" t="s">
        <v>16</v>
      </c>
      <c r="AR2" s="298"/>
      <c r="AS2" s="6" t="s">
        <v>14</v>
      </c>
    </row>
    <row r="3" spans="1:45" ht="16" thickBot="1" x14ac:dyDescent="0.25">
      <c r="A3" s="7" t="s">
        <v>17</v>
      </c>
      <c r="B3" s="254">
        <v>0.875</v>
      </c>
      <c r="C3" s="9">
        <v>1</v>
      </c>
      <c r="D3" s="284">
        <f>E3*100</f>
        <v>-5.0799999999999998E-2</v>
      </c>
      <c r="E3" s="10">
        <v>-5.0799999999999999E-4</v>
      </c>
      <c r="G3" s="11">
        <v>44</v>
      </c>
      <c r="H3" s="12">
        <v>2.0833333333333332E-2</v>
      </c>
      <c r="I3" s="302">
        <f t="shared" ref="I3:I45" si="0">D214</f>
        <v>0.18240000000000001</v>
      </c>
      <c r="J3" s="297">
        <v>24</v>
      </c>
      <c r="K3" s="32">
        <v>2.0833333333333332E-2</v>
      </c>
      <c r="L3" s="299">
        <f t="shared" ref="L3:L15" si="1">M3*100</f>
        <v>-0.94115274296641993</v>
      </c>
      <c r="M3" s="31">
        <f t="shared" ref="M3:M15" si="2" xml:space="preserve"> -882*SIN(-99)/(-2433267) + (966*SIN(-99)/(-2433267))*J3 + (-21*SIN(-99)/(-2433267))*SIN(-99*J3) + (-441*SIN(-99)/(-2433267))*SIN(5 + SIN(-99)^2*J3) + (-21*SIN(-99)/(-2433267))*J3*SIN(5 + SIN(-99)^2*J3)</f>
        <v>-9.4115274296641994E-3</v>
      </c>
      <c r="O3" s="14">
        <v>44</v>
      </c>
      <c r="P3" s="15">
        <v>2.0833333333333332E-2</v>
      </c>
      <c r="Q3" s="16">
        <f>D170</f>
        <v>-9.9599999999999994E-2</v>
      </c>
      <c r="R3" s="45">
        <v>24</v>
      </c>
      <c r="S3" s="15">
        <v>2.0833333333333332E-2</v>
      </c>
      <c r="T3" s="313">
        <f t="shared" ref="T3:T25" si="3">U3*100</f>
        <v>-0.35694549172997903</v>
      </c>
      <c r="U3" s="51">
        <f t="shared" ref="U3:U25" si="4" xml:space="preserve"> SIN(2)/3031 + (SIN(-5)/3016)*R3*SIN(6*R3) + (SIN(2)/6106)*SIN(SIN(3016) + R3)*SIN(2*R3 + R3*SIN(SIN(3016) + R3))</f>
        <v>-3.5694549172997905E-3</v>
      </c>
      <c r="W3" s="19">
        <v>44</v>
      </c>
      <c r="X3" s="20">
        <v>2.0833333333333332E-2</v>
      </c>
      <c r="Y3" s="303">
        <f t="shared" ref="Y3:Y45" si="5">D126</f>
        <v>0.22490000000000002</v>
      </c>
      <c r="Z3" s="19">
        <v>44</v>
      </c>
      <c r="AA3" s="20">
        <v>2.0833333333333332E-2</v>
      </c>
      <c r="AB3" s="311">
        <f t="shared" ref="AB3:AB25" si="6">AC3*100</f>
        <v>0.4829462862995203</v>
      </c>
      <c r="AC3" s="53">
        <f t="shared" ref="AC3:AC25" si="7" xml:space="preserve"> (SIN(-5)/1441)*SIN(8414*Z3) + (1/8018)*Z3*COS((1/8018)*Z3) + COS(1438*Z3)*SIN(SIN(-5)*Z3)/(7 + 1205*Z3)</f>
        <v>4.8294628629952027E-3</v>
      </c>
      <c r="AE3" s="23">
        <v>44</v>
      </c>
      <c r="AF3" s="24">
        <v>2.0833333333333332E-2</v>
      </c>
      <c r="AG3" s="304">
        <f t="shared" ref="AG3:AG45" si="8">D82</f>
        <v>-0.38790000000000002</v>
      </c>
      <c r="AH3" s="23">
        <v>44</v>
      </c>
      <c r="AI3" s="24">
        <v>2.0833333333333332E-2</v>
      </c>
      <c r="AJ3" s="311">
        <f t="shared" ref="AJ3:AJ26" si="9">AK3*100</f>
        <v>-1.8847239484938123</v>
      </c>
      <c r="AK3" s="296">
        <f t="shared" ref="AK3:AK25" si="10" xml:space="preserve"> (-1/1157)/AH3 + (133 + 3417*AH3 - 266*COS(5 - AH3))/(464225*SIN(COS(464225) + AH3 + 45*COS(AH3)) - 8301853)</f>
        <v>-1.8847239484938123E-2</v>
      </c>
      <c r="AM3" s="27">
        <v>44</v>
      </c>
      <c r="AN3" s="28">
        <v>2.0833333333333332E-2</v>
      </c>
      <c r="AO3" s="305">
        <f t="shared" ref="AO3:AO45" si="11">D38</f>
        <v>0.1973</v>
      </c>
      <c r="AP3" s="41">
        <v>24</v>
      </c>
      <c r="AQ3" s="28">
        <v>2.0833333333333332E-2</v>
      </c>
      <c r="AR3" s="311" t="e">
        <f t="shared" ref="AR3:AR26" si="12">AS3*100</f>
        <v>#VALUE!</v>
      </c>
      <c r="AS3" s="30" t="s">
        <v>18</v>
      </c>
    </row>
    <row r="4" spans="1:45" ht="16" thickBot="1" x14ac:dyDescent="0.25">
      <c r="A4" s="7" t="s">
        <v>17</v>
      </c>
      <c r="B4" s="254">
        <v>0.85416666666666663</v>
      </c>
      <c r="C4" s="9">
        <v>1</v>
      </c>
      <c r="D4" s="284">
        <f t="shared" ref="D4:D67" si="13">E4*100</f>
        <v>-4.8299999999999996E-2</v>
      </c>
      <c r="E4" s="10">
        <v>-4.8299999999999998E-4</v>
      </c>
      <c r="G4" s="31">
        <v>43</v>
      </c>
      <c r="H4" s="32">
        <v>0</v>
      </c>
      <c r="I4" s="302">
        <f t="shared" si="0"/>
        <v>0.18060000000000001</v>
      </c>
      <c r="J4" s="49">
        <v>23</v>
      </c>
      <c r="K4" s="32">
        <v>0</v>
      </c>
      <c r="L4" s="299">
        <f t="shared" si="1"/>
        <v>-0.86507133947261139</v>
      </c>
      <c r="M4" s="49">
        <f t="shared" si="2"/>
        <v>-8.6507133947261138E-3</v>
      </c>
      <c r="O4" s="34">
        <v>43</v>
      </c>
      <c r="P4" s="35">
        <v>0</v>
      </c>
      <c r="Q4" s="34">
        <f>D171</f>
        <v>-0.10640000000000001</v>
      </c>
      <c r="R4" s="50">
        <v>23</v>
      </c>
      <c r="S4" s="35">
        <v>0</v>
      </c>
      <c r="T4" s="313">
        <f t="shared" si="3"/>
        <v>-0.144009168028991</v>
      </c>
      <c r="U4" s="51">
        <f t="shared" si="4"/>
        <v>-1.44009168028991E-3</v>
      </c>
      <c r="W4" s="37">
        <v>43</v>
      </c>
      <c r="X4" s="38">
        <v>0</v>
      </c>
      <c r="Y4" s="303">
        <f t="shared" si="5"/>
        <v>0.26019999999999999</v>
      </c>
      <c r="Z4" s="37">
        <v>43</v>
      </c>
      <c r="AA4" s="38">
        <v>0</v>
      </c>
      <c r="AB4" s="311">
        <f t="shared" si="6"/>
        <v>0.50514924985861587</v>
      </c>
      <c r="AC4" s="53">
        <f t="shared" si="7"/>
        <v>5.0514924985861588E-3</v>
      </c>
      <c r="AE4" s="39">
        <v>43</v>
      </c>
      <c r="AF4" s="40">
        <v>0</v>
      </c>
      <c r="AG4" s="304">
        <f t="shared" si="8"/>
        <v>-0.42669999999999997</v>
      </c>
      <c r="AH4" s="39">
        <v>43</v>
      </c>
      <c r="AI4" s="40">
        <v>0</v>
      </c>
      <c r="AJ4" s="311">
        <f t="shared" si="9"/>
        <v>-1.6777251515873282</v>
      </c>
      <c r="AK4" s="296">
        <f t="shared" si="10"/>
        <v>-1.6777251515873282E-2</v>
      </c>
      <c r="AM4" s="41">
        <v>43</v>
      </c>
      <c r="AN4" s="42">
        <v>0</v>
      </c>
      <c r="AO4" s="305">
        <f t="shared" si="11"/>
        <v>0.21759999999999999</v>
      </c>
      <c r="AP4" s="55">
        <v>23</v>
      </c>
      <c r="AQ4" s="42">
        <v>0</v>
      </c>
      <c r="AR4" s="311">
        <f t="shared" si="12"/>
        <v>-0.36662517913955306</v>
      </c>
      <c r="AS4" s="56">
        <f t="shared" ref="AS4:AS25" si="14" xml:space="preserve"> SIN((13/57)*AP4)*SIN(2/57 + (13/57)*AP4)/(267*SIN((13/57)*AP4) + (-169/3249)*AP4^2*SIN(6500/57 + (70/57)*AP4) - 13*SIN(6500/57 + (70/57)*AP4))</f>
        <v>-3.6662517913955309E-3</v>
      </c>
    </row>
    <row r="5" spans="1:45" ht="16" thickBot="1" x14ac:dyDescent="0.25">
      <c r="A5" s="7" t="s">
        <v>17</v>
      </c>
      <c r="B5" s="254">
        <v>0.83333333333333337</v>
      </c>
      <c r="C5" s="9">
        <v>1</v>
      </c>
      <c r="D5" s="284">
        <f t="shared" si="13"/>
        <v>-5.0900000000000001E-2</v>
      </c>
      <c r="E5" s="10">
        <v>-5.0900000000000001E-4</v>
      </c>
      <c r="G5" s="43">
        <v>42</v>
      </c>
      <c r="H5" s="32">
        <v>0.97916666666666663</v>
      </c>
      <c r="I5" s="302">
        <f t="shared" si="0"/>
        <v>0.15440000000000001</v>
      </c>
      <c r="J5" s="31">
        <v>22</v>
      </c>
      <c r="K5" s="32">
        <v>0.97916666666666663</v>
      </c>
      <c r="L5" s="299">
        <f t="shared" si="1"/>
        <v>-0.79999971723582775</v>
      </c>
      <c r="M5" s="286">
        <f t="shared" si="2"/>
        <v>-7.999997172358277E-3</v>
      </c>
      <c r="O5" s="44">
        <v>42</v>
      </c>
      <c r="P5" s="35">
        <v>0.97916666666666663</v>
      </c>
      <c r="Q5" s="34">
        <f t="shared" ref="Q5:Q46" si="15">D172</f>
        <v>-9.8799999999999999E-2</v>
      </c>
      <c r="R5" s="287">
        <v>22</v>
      </c>
      <c r="S5" s="35">
        <v>0.97916666666666663</v>
      </c>
      <c r="T5" s="313">
        <f t="shared" si="3"/>
        <v>6.8302251134445352E-2</v>
      </c>
      <c r="U5" s="51">
        <f t="shared" si="4"/>
        <v>6.8302251134445358E-4</v>
      </c>
      <c r="W5" s="46">
        <v>42</v>
      </c>
      <c r="X5" s="38">
        <v>0.97916666666666663</v>
      </c>
      <c r="Y5" s="303">
        <f t="shared" si="5"/>
        <v>0.28639999999999999</v>
      </c>
      <c r="Z5" s="46">
        <v>42</v>
      </c>
      <c r="AA5" s="38">
        <v>0.97916666666666663</v>
      </c>
      <c r="AB5" s="311">
        <f t="shared" si="6"/>
        <v>0.54509294773615391</v>
      </c>
      <c r="AC5" s="53">
        <f t="shared" si="7"/>
        <v>5.4509294773615394E-3</v>
      </c>
      <c r="AE5" s="47">
        <v>42</v>
      </c>
      <c r="AF5" s="40">
        <v>0.97916666666666663</v>
      </c>
      <c r="AG5" s="304">
        <f t="shared" si="8"/>
        <v>-0.47310000000000002</v>
      </c>
      <c r="AH5" s="47">
        <v>42</v>
      </c>
      <c r="AI5" s="40">
        <v>0.97916666666666663</v>
      </c>
      <c r="AJ5" s="311">
        <f t="shared" si="9"/>
        <v>-1.6393834223662278</v>
      </c>
      <c r="AK5" s="296">
        <f t="shared" si="10"/>
        <v>-1.6393834223662279E-2</v>
      </c>
      <c r="AM5" s="48">
        <v>42</v>
      </c>
      <c r="AN5" s="42">
        <v>0.97916666666666663</v>
      </c>
      <c r="AO5" s="305">
        <f t="shared" si="11"/>
        <v>0.23540000000000003</v>
      </c>
      <c r="AP5" s="290">
        <v>22</v>
      </c>
      <c r="AQ5" s="42">
        <v>0.97916666666666663</v>
      </c>
      <c r="AR5" s="311">
        <f t="shared" si="12"/>
        <v>-0.33720640049933859</v>
      </c>
      <c r="AS5" s="56">
        <f t="shared" si="14"/>
        <v>-3.3720640049933856E-3</v>
      </c>
    </row>
    <row r="6" spans="1:45" ht="16" thickBot="1" x14ac:dyDescent="0.25">
      <c r="A6" s="7" t="s">
        <v>17</v>
      </c>
      <c r="B6" s="254">
        <v>0.8125</v>
      </c>
      <c r="C6" s="9">
        <v>1</v>
      </c>
      <c r="D6" s="284">
        <f t="shared" si="13"/>
        <v>-2.0199999999999999E-2</v>
      </c>
      <c r="E6" s="10">
        <v>-2.02E-4</v>
      </c>
      <c r="G6" s="43">
        <v>41</v>
      </c>
      <c r="H6" s="32">
        <v>0.95833333333333337</v>
      </c>
      <c r="I6" s="302">
        <f t="shared" si="0"/>
        <v>0.1295</v>
      </c>
      <c r="J6" s="64">
        <v>21</v>
      </c>
      <c r="K6" s="32">
        <v>0.95833333333333337</v>
      </c>
      <c r="L6" s="299">
        <f t="shared" si="1"/>
        <v>-0.76941247094861787</v>
      </c>
      <c r="M6" s="49">
        <f t="shared" si="2"/>
        <v>-7.6941247094861782E-3</v>
      </c>
      <c r="O6" s="44">
        <v>41</v>
      </c>
      <c r="P6" s="35">
        <v>0.95833333333333337</v>
      </c>
      <c r="Q6" s="34">
        <f t="shared" si="15"/>
        <v>-7.7899999999999997E-2</v>
      </c>
      <c r="R6" s="50">
        <v>21</v>
      </c>
      <c r="S6" s="35">
        <v>0.95833333333333337</v>
      </c>
      <c r="T6" s="313">
        <f t="shared" si="3"/>
        <v>0.26017531707487396</v>
      </c>
      <c r="U6" s="51">
        <f t="shared" si="4"/>
        <v>2.6017531707487394E-3</v>
      </c>
      <c r="W6" s="46">
        <v>41</v>
      </c>
      <c r="X6" s="38">
        <v>0.95833333333333337</v>
      </c>
      <c r="Y6" s="303">
        <f t="shared" si="5"/>
        <v>0.30499999999999999</v>
      </c>
      <c r="Z6" s="46">
        <v>41</v>
      </c>
      <c r="AA6" s="38">
        <v>0.95833333333333337</v>
      </c>
      <c r="AB6" s="311">
        <f t="shared" si="6"/>
        <v>0.57007182695453273</v>
      </c>
      <c r="AC6" s="53">
        <f t="shared" si="7"/>
        <v>5.7007182695453275E-3</v>
      </c>
      <c r="AE6" s="47">
        <v>41</v>
      </c>
      <c r="AF6" s="40">
        <v>0.95833333333333337</v>
      </c>
      <c r="AG6" s="304">
        <f t="shared" si="8"/>
        <v>-0.52080000000000004</v>
      </c>
      <c r="AH6" s="47">
        <v>41</v>
      </c>
      <c r="AI6" s="40">
        <v>0.95833333333333337</v>
      </c>
      <c r="AJ6" s="311">
        <f t="shared" si="9"/>
        <v>-1.744815754794012</v>
      </c>
      <c r="AK6" s="296">
        <f t="shared" si="10"/>
        <v>-1.7448157547940119E-2</v>
      </c>
      <c r="AM6" s="48">
        <v>41</v>
      </c>
      <c r="AN6" s="42">
        <v>0.95833333333333337</v>
      </c>
      <c r="AO6" s="305">
        <f t="shared" si="11"/>
        <v>0.28340000000000004</v>
      </c>
      <c r="AP6" s="56">
        <v>21</v>
      </c>
      <c r="AQ6" s="42">
        <v>0.95833333333333337</v>
      </c>
      <c r="AR6" s="311">
        <f t="shared" si="12"/>
        <v>-0.32791988848702325</v>
      </c>
      <c r="AS6" s="56">
        <f t="shared" si="14"/>
        <v>-3.2791988848702323E-3</v>
      </c>
    </row>
    <row r="7" spans="1:45" ht="16" thickBot="1" x14ac:dyDescent="0.25">
      <c r="A7" s="7" t="s">
        <v>17</v>
      </c>
      <c r="B7" s="254">
        <v>0.79166666666666663</v>
      </c>
      <c r="C7" s="9">
        <v>1</v>
      </c>
      <c r="D7" s="284">
        <f t="shared" si="13"/>
        <v>-6.6000000000000008E-3</v>
      </c>
      <c r="E7" s="10">
        <v>-6.6000000000000005E-5</v>
      </c>
      <c r="G7" s="31">
        <v>40</v>
      </c>
      <c r="H7" s="32">
        <v>0.9375</v>
      </c>
      <c r="I7" s="302">
        <f t="shared" si="0"/>
        <v>9.1399999999999995E-2</v>
      </c>
      <c r="J7" s="31">
        <v>20</v>
      </c>
      <c r="K7" s="32">
        <v>0.9375</v>
      </c>
      <c r="L7" s="299">
        <f t="shared" si="1"/>
        <v>-0.76355063203235507</v>
      </c>
      <c r="M7" s="291">
        <f t="shared" si="2"/>
        <v>-7.6355063203235509E-3</v>
      </c>
      <c r="O7" s="34">
        <v>40</v>
      </c>
      <c r="P7" s="35">
        <v>0.9375</v>
      </c>
      <c r="Q7" s="34">
        <f t="shared" si="15"/>
        <v>-8.8900000000000007E-2</v>
      </c>
      <c r="R7" s="292">
        <v>20</v>
      </c>
      <c r="S7" s="35">
        <v>0.9375</v>
      </c>
      <c r="T7" s="313">
        <f t="shared" si="3"/>
        <v>0.41015234145109492</v>
      </c>
      <c r="U7" s="51">
        <f t="shared" si="4"/>
        <v>4.1015234145109492E-3</v>
      </c>
      <c r="W7" s="37">
        <v>40</v>
      </c>
      <c r="X7" s="38">
        <v>0.9375</v>
      </c>
      <c r="Y7" s="303">
        <f t="shared" si="5"/>
        <v>0.3372</v>
      </c>
      <c r="Z7" s="37">
        <v>40</v>
      </c>
      <c r="AA7" s="38">
        <v>0.9375</v>
      </c>
      <c r="AB7" s="311">
        <f t="shared" si="6"/>
        <v>0.55931423326538576</v>
      </c>
      <c r="AC7" s="53">
        <f t="shared" si="7"/>
        <v>5.5931423326538573E-3</v>
      </c>
      <c r="AE7" s="39">
        <v>40</v>
      </c>
      <c r="AF7" s="40">
        <v>0.9375</v>
      </c>
      <c r="AG7" s="304">
        <f t="shared" si="8"/>
        <v>-0.55690000000000006</v>
      </c>
      <c r="AH7" s="39">
        <v>40</v>
      </c>
      <c r="AI7" s="40">
        <v>0.9375</v>
      </c>
      <c r="AJ7" s="311">
        <f t="shared" si="9"/>
        <v>-1.6283691918967631</v>
      </c>
      <c r="AK7" s="296">
        <f t="shared" si="10"/>
        <v>-1.6283691918967631E-2</v>
      </c>
      <c r="AM7" s="41">
        <v>40</v>
      </c>
      <c r="AN7" s="42">
        <v>0.9375</v>
      </c>
      <c r="AO7" s="305">
        <f t="shared" si="11"/>
        <v>0.3196</v>
      </c>
      <c r="AP7" s="295">
        <v>20</v>
      </c>
      <c r="AQ7" s="42">
        <v>0.9375</v>
      </c>
      <c r="AR7" s="311">
        <f t="shared" si="12"/>
        <v>-0.35569814967170282</v>
      </c>
      <c r="AS7" s="56">
        <f t="shared" si="14"/>
        <v>-3.5569814967170285E-3</v>
      </c>
    </row>
    <row r="8" spans="1:45" ht="16" thickBot="1" x14ac:dyDescent="0.25">
      <c r="A8" s="7" t="s">
        <v>17</v>
      </c>
      <c r="B8" s="254">
        <v>0.77083333333333337</v>
      </c>
      <c r="C8" s="9">
        <v>1</v>
      </c>
      <c r="D8" s="284">
        <f t="shared" si="13"/>
        <v>1.26E-2</v>
      </c>
      <c r="E8" s="10">
        <v>1.26E-4</v>
      </c>
      <c r="G8" s="43">
        <v>39</v>
      </c>
      <c r="H8" s="32">
        <v>0.91666666666666663</v>
      </c>
      <c r="I8" s="302">
        <f t="shared" si="0"/>
        <v>7.9000000000000001E-2</v>
      </c>
      <c r="J8" s="64">
        <v>19</v>
      </c>
      <c r="K8" s="32">
        <v>0.91666666666666663</v>
      </c>
      <c r="L8" s="299">
        <f t="shared" si="1"/>
        <v>-0.74976810814069228</v>
      </c>
      <c r="M8" s="49">
        <f t="shared" si="2"/>
        <v>-7.4976810814069228E-3</v>
      </c>
      <c r="O8" s="44">
        <v>39</v>
      </c>
      <c r="P8" s="35">
        <v>0.91666666666666663</v>
      </c>
      <c r="Q8" s="34">
        <f t="shared" si="15"/>
        <v>-6.9199999999999998E-2</v>
      </c>
      <c r="R8" s="45">
        <v>19</v>
      </c>
      <c r="S8" s="35">
        <v>0.91666666666666663</v>
      </c>
      <c r="T8" s="313">
        <f t="shared" si="3"/>
        <v>0.5010259588187157</v>
      </c>
      <c r="U8" s="51">
        <f t="shared" si="4"/>
        <v>5.0102595881871565E-3</v>
      </c>
      <c r="W8" s="46">
        <v>39</v>
      </c>
      <c r="X8" s="38">
        <v>0.91666666666666663</v>
      </c>
      <c r="Y8" s="303">
        <f t="shared" si="5"/>
        <v>0.35849999999999999</v>
      </c>
      <c r="Z8" s="46">
        <v>39</v>
      </c>
      <c r="AA8" s="38">
        <v>0.91666666666666663</v>
      </c>
      <c r="AB8" s="311">
        <f t="shared" si="6"/>
        <v>0.51018909715200944</v>
      </c>
      <c r="AC8" s="53">
        <f t="shared" si="7"/>
        <v>5.101890971520094E-3</v>
      </c>
      <c r="AE8" s="47">
        <v>39</v>
      </c>
      <c r="AF8" s="40">
        <v>0.91666666666666663</v>
      </c>
      <c r="AG8" s="304">
        <f t="shared" si="8"/>
        <v>-0.59940000000000004</v>
      </c>
      <c r="AH8" s="47">
        <v>39</v>
      </c>
      <c r="AI8" s="40">
        <v>0.91666666666666663</v>
      </c>
      <c r="AJ8" s="311">
        <f t="shared" si="9"/>
        <v>-1.6514686844539026</v>
      </c>
      <c r="AK8" s="296">
        <f t="shared" si="10"/>
        <v>-1.6514686844539026E-2</v>
      </c>
      <c r="AM8" s="48">
        <v>39</v>
      </c>
      <c r="AN8" s="42">
        <v>0.91666666666666663</v>
      </c>
      <c r="AO8" s="305">
        <f t="shared" si="11"/>
        <v>0.32820000000000005</v>
      </c>
      <c r="AP8" s="41">
        <v>19</v>
      </c>
      <c r="AQ8" s="42">
        <v>0.91666666666666663</v>
      </c>
      <c r="AR8" s="311">
        <f t="shared" si="12"/>
        <v>-0.39056689459930166</v>
      </c>
      <c r="AS8" s="56">
        <f t="shared" si="14"/>
        <v>-3.9056689459930167E-3</v>
      </c>
    </row>
    <row r="9" spans="1:45" ht="16" thickBot="1" x14ac:dyDescent="0.25">
      <c r="A9" s="7" t="s">
        <v>17</v>
      </c>
      <c r="B9" s="254">
        <v>0.75</v>
      </c>
      <c r="C9" s="9">
        <v>1</v>
      </c>
      <c r="D9" s="284">
        <f t="shared" si="13"/>
        <v>3.5900000000000001E-2</v>
      </c>
      <c r="E9" s="10">
        <v>3.59E-4</v>
      </c>
      <c r="G9" s="43">
        <v>38</v>
      </c>
      <c r="H9" s="32">
        <v>0.89583333333333337</v>
      </c>
      <c r="I9" s="302">
        <f t="shared" si="0"/>
        <v>5.8200000000000002E-2</v>
      </c>
      <c r="J9" s="31">
        <v>18</v>
      </c>
      <c r="K9" s="32">
        <v>0.89583333333333337</v>
      </c>
      <c r="L9" s="299">
        <f t="shared" si="1"/>
        <v>-0.70517943242601189</v>
      </c>
      <c r="M9" s="49">
        <f t="shared" si="2"/>
        <v>-7.0517943242601189E-3</v>
      </c>
      <c r="O9" s="44">
        <v>38</v>
      </c>
      <c r="P9" s="35">
        <v>0.89583333333333337</v>
      </c>
      <c r="Q9" s="34">
        <f t="shared" si="15"/>
        <v>-3.8900000000000004E-2</v>
      </c>
      <c r="R9" s="50">
        <v>18</v>
      </c>
      <c r="S9" s="35">
        <v>0.89583333333333337</v>
      </c>
      <c r="T9" s="313">
        <f t="shared" si="3"/>
        <v>0.57066434027772339</v>
      </c>
      <c r="U9" s="51">
        <f t="shared" si="4"/>
        <v>5.7066434027772334E-3</v>
      </c>
      <c r="W9" s="46">
        <v>38</v>
      </c>
      <c r="X9" s="38">
        <v>0.89583333333333337</v>
      </c>
      <c r="Y9" s="303">
        <f t="shared" si="5"/>
        <v>0.3851</v>
      </c>
      <c r="Z9" s="46">
        <v>38</v>
      </c>
      <c r="AA9" s="38">
        <v>0.89583333333333337</v>
      </c>
      <c r="AB9" s="311">
        <f t="shared" si="6"/>
        <v>0.44358745257463911</v>
      </c>
      <c r="AC9" s="53">
        <f t="shared" si="7"/>
        <v>4.4358745257463911E-3</v>
      </c>
      <c r="AE9" s="47">
        <v>38</v>
      </c>
      <c r="AF9" s="40">
        <v>0.89583333333333337</v>
      </c>
      <c r="AG9" s="304">
        <f t="shared" si="8"/>
        <v>-0.6099</v>
      </c>
      <c r="AH9" s="47">
        <v>38</v>
      </c>
      <c r="AI9" s="40">
        <v>0.89583333333333337</v>
      </c>
      <c r="AJ9" s="311">
        <f t="shared" si="9"/>
        <v>-1.4979926170506559</v>
      </c>
      <c r="AK9" s="296">
        <f t="shared" si="10"/>
        <v>-1.4979926170506558E-2</v>
      </c>
      <c r="AM9" s="48">
        <v>38</v>
      </c>
      <c r="AN9" s="42">
        <v>0.89583333333333337</v>
      </c>
      <c r="AO9" s="305">
        <f t="shared" si="11"/>
        <v>0.32700000000000001</v>
      </c>
      <c r="AP9" s="55">
        <v>18</v>
      </c>
      <c r="AQ9" s="42">
        <v>0.89583333333333337</v>
      </c>
      <c r="AR9" s="311">
        <f t="shared" si="12"/>
        <v>-0.35712402408070948</v>
      </c>
      <c r="AS9" s="56">
        <f t="shared" si="14"/>
        <v>-3.5712402408070946E-3</v>
      </c>
    </row>
    <row r="10" spans="1:45" ht="16" thickBot="1" x14ac:dyDescent="0.25">
      <c r="A10" s="7" t="s">
        <v>17</v>
      </c>
      <c r="B10" s="254">
        <v>0.72916666666666663</v>
      </c>
      <c r="C10" s="9">
        <v>1</v>
      </c>
      <c r="D10" s="284">
        <f t="shared" si="13"/>
        <v>2.9599999999999998E-2</v>
      </c>
      <c r="E10" s="10">
        <v>2.9599999999999998E-4</v>
      </c>
      <c r="G10" s="31">
        <v>37</v>
      </c>
      <c r="H10" s="32">
        <v>0.875</v>
      </c>
      <c r="I10" s="302">
        <f t="shared" si="0"/>
        <v>1.4899999999999998E-2</v>
      </c>
      <c r="J10" s="64">
        <v>17</v>
      </c>
      <c r="K10" s="32">
        <v>0.875</v>
      </c>
      <c r="L10" s="299">
        <f t="shared" si="1"/>
        <v>-0.63687562547179566</v>
      </c>
      <c r="M10" s="49">
        <f t="shared" si="2"/>
        <v>-6.3687562547179565E-3</v>
      </c>
      <c r="O10" s="34">
        <v>37</v>
      </c>
      <c r="P10" s="35">
        <v>0.875</v>
      </c>
      <c r="Q10" s="34">
        <f t="shared" si="15"/>
        <v>-1.3899999999999999E-2</v>
      </c>
      <c r="R10" s="45">
        <v>17</v>
      </c>
      <c r="S10" s="35">
        <v>0.875</v>
      </c>
      <c r="T10" s="313">
        <f t="shared" si="3"/>
        <v>0.58222816149646928</v>
      </c>
      <c r="U10" s="51">
        <f t="shared" si="4"/>
        <v>5.8222816149646923E-3</v>
      </c>
      <c r="W10" s="37">
        <v>37</v>
      </c>
      <c r="X10" s="38">
        <v>0.875</v>
      </c>
      <c r="Y10" s="303">
        <f t="shared" si="5"/>
        <v>0.41310000000000002</v>
      </c>
      <c r="Z10" s="37">
        <v>37</v>
      </c>
      <c r="AA10" s="38">
        <v>0.875</v>
      </c>
      <c r="AB10" s="311">
        <f t="shared" si="6"/>
        <v>0.39619859955799464</v>
      </c>
      <c r="AC10" s="53">
        <f t="shared" si="7"/>
        <v>3.9619859955799461E-3</v>
      </c>
      <c r="AE10" s="39">
        <v>37</v>
      </c>
      <c r="AF10" s="40">
        <v>0.875</v>
      </c>
      <c r="AG10" s="304">
        <f t="shared" si="8"/>
        <v>-0.63359999999999994</v>
      </c>
      <c r="AH10" s="39">
        <v>37</v>
      </c>
      <c r="AI10" s="40">
        <v>0.875</v>
      </c>
      <c r="AJ10" s="311">
        <f t="shared" si="9"/>
        <v>-1.6040387354622827</v>
      </c>
      <c r="AK10" s="296">
        <f t="shared" si="10"/>
        <v>-1.6040387354622827E-2</v>
      </c>
      <c r="AM10" s="41">
        <v>37</v>
      </c>
      <c r="AN10" s="42">
        <v>0.875</v>
      </c>
      <c r="AO10" s="305">
        <f t="shared" si="11"/>
        <v>0.31340000000000001</v>
      </c>
      <c r="AP10" s="41">
        <v>17</v>
      </c>
      <c r="AQ10" s="42">
        <v>0.875</v>
      </c>
      <c r="AR10" s="311">
        <f t="shared" si="12"/>
        <v>-0.25394487722761772</v>
      </c>
      <c r="AS10" s="56">
        <f t="shared" si="14"/>
        <v>-2.5394487722761772E-3</v>
      </c>
    </row>
    <row r="11" spans="1:45" ht="16" thickBot="1" x14ac:dyDescent="0.25">
      <c r="A11" s="7" t="s">
        <v>17</v>
      </c>
      <c r="B11" s="254">
        <v>0.70833333333333337</v>
      </c>
      <c r="C11" s="9">
        <v>1</v>
      </c>
      <c r="D11" s="284">
        <f t="shared" si="13"/>
        <v>2.35E-2</v>
      </c>
      <c r="E11" s="10">
        <v>2.3499999999999999E-4</v>
      </c>
      <c r="G11" s="43">
        <v>36</v>
      </c>
      <c r="H11" s="32">
        <v>0.85416666666666663</v>
      </c>
      <c r="I11" s="302">
        <f t="shared" si="0"/>
        <v>-3.8800000000000001E-2</v>
      </c>
      <c r="J11" s="31">
        <v>16</v>
      </c>
      <c r="K11" s="32">
        <v>0.85416666666666663</v>
      </c>
      <c r="L11" s="299">
        <f t="shared" si="1"/>
        <v>-0.57185592221980219</v>
      </c>
      <c r="M11" s="49">
        <f t="shared" si="2"/>
        <v>-5.7185592221980219E-3</v>
      </c>
      <c r="O11" s="44">
        <v>36</v>
      </c>
      <c r="P11" s="35">
        <v>0.85416666666666663</v>
      </c>
      <c r="Q11" s="34">
        <f t="shared" si="15"/>
        <v>1.66E-2</v>
      </c>
      <c r="R11" s="50">
        <v>16</v>
      </c>
      <c r="S11" s="35">
        <v>0.85416666666666663</v>
      </c>
      <c r="T11" s="313">
        <f t="shared" si="3"/>
        <v>0.52546333964195668</v>
      </c>
      <c r="U11" s="51">
        <f t="shared" si="4"/>
        <v>5.2546333964195672E-3</v>
      </c>
      <c r="W11" s="46">
        <v>36</v>
      </c>
      <c r="X11" s="38">
        <v>0.85416666666666663</v>
      </c>
      <c r="Y11" s="303">
        <f t="shared" si="5"/>
        <v>0.4299</v>
      </c>
      <c r="Z11" s="46">
        <v>36</v>
      </c>
      <c r="AA11" s="38">
        <v>0.85416666666666663</v>
      </c>
      <c r="AB11" s="311">
        <f t="shared" si="6"/>
        <v>0.39095331448152654</v>
      </c>
      <c r="AC11" s="53">
        <f t="shared" si="7"/>
        <v>3.9095331448152654E-3</v>
      </c>
      <c r="AE11" s="47">
        <v>36</v>
      </c>
      <c r="AF11" s="40">
        <v>0.85416666666666663</v>
      </c>
      <c r="AG11" s="304">
        <f t="shared" si="8"/>
        <v>-0.65849999999999997</v>
      </c>
      <c r="AH11" s="47">
        <v>36</v>
      </c>
      <c r="AI11" s="40">
        <v>0.85416666666666663</v>
      </c>
      <c r="AJ11" s="311">
        <f t="shared" si="9"/>
        <v>-1.4048497162157416</v>
      </c>
      <c r="AK11" s="296">
        <f t="shared" si="10"/>
        <v>-1.4048497162157416E-2</v>
      </c>
      <c r="AM11" s="48">
        <v>36</v>
      </c>
      <c r="AN11" s="42">
        <v>0.85416666666666663</v>
      </c>
      <c r="AO11" s="305">
        <f t="shared" si="11"/>
        <v>0.28060000000000002</v>
      </c>
      <c r="AP11" s="55">
        <v>16</v>
      </c>
      <c r="AQ11" s="42">
        <v>0.85416666666666663</v>
      </c>
      <c r="AR11" s="311">
        <f t="shared" si="12"/>
        <v>-0.16116862547333605</v>
      </c>
      <c r="AS11" s="56">
        <f t="shared" si="14"/>
        <v>-1.6116862547333605E-3</v>
      </c>
    </row>
    <row r="12" spans="1:45" ht="16" thickBot="1" x14ac:dyDescent="0.25">
      <c r="A12" s="7" t="s">
        <v>17</v>
      </c>
      <c r="B12" s="254">
        <v>0.6875</v>
      </c>
      <c r="C12" s="9">
        <v>1</v>
      </c>
      <c r="D12" s="284">
        <f t="shared" si="13"/>
        <v>-2.5000000000000001E-3</v>
      </c>
      <c r="E12" s="10">
        <v>-2.5000000000000001E-5</v>
      </c>
      <c r="G12" s="43">
        <v>35</v>
      </c>
      <c r="H12" s="32">
        <v>0.83333333333333337</v>
      </c>
      <c r="I12" s="302">
        <f t="shared" si="0"/>
        <v>-7.17E-2</v>
      </c>
      <c r="J12" s="64">
        <v>15</v>
      </c>
      <c r="K12" s="32">
        <v>0.83333333333333337</v>
      </c>
      <c r="L12" s="299">
        <f t="shared" si="1"/>
        <v>-0.53148471861500102</v>
      </c>
      <c r="M12" s="49">
        <f t="shared" si="2"/>
        <v>-5.3148471861500105E-3</v>
      </c>
      <c r="O12" s="44">
        <v>35</v>
      </c>
      <c r="P12" s="35">
        <v>0.83333333333333337</v>
      </c>
      <c r="Q12" s="34">
        <f t="shared" si="15"/>
        <v>4.1200000000000001E-2</v>
      </c>
      <c r="R12" s="45">
        <v>15</v>
      </c>
      <c r="S12" s="35">
        <v>0.83333333333333337</v>
      </c>
      <c r="T12" s="313">
        <f t="shared" si="3"/>
        <v>0.46468831719326975</v>
      </c>
      <c r="U12" s="51">
        <f t="shared" si="4"/>
        <v>4.6468831719326973E-3</v>
      </c>
      <c r="W12" s="46">
        <v>35</v>
      </c>
      <c r="X12" s="38">
        <v>0.83333333333333337</v>
      </c>
      <c r="Y12" s="303">
        <f t="shared" si="5"/>
        <v>0.41929999999999995</v>
      </c>
      <c r="Z12" s="46">
        <v>35</v>
      </c>
      <c r="AA12" s="38">
        <v>0.83333333333333337</v>
      </c>
      <c r="AB12" s="311">
        <f t="shared" si="6"/>
        <v>0.4200642312334158</v>
      </c>
      <c r="AC12" s="53">
        <f t="shared" si="7"/>
        <v>4.2006423123341578E-3</v>
      </c>
      <c r="AE12" s="47">
        <v>35</v>
      </c>
      <c r="AF12" s="40">
        <v>0.83333333333333337</v>
      </c>
      <c r="AG12" s="304">
        <f t="shared" si="8"/>
        <v>-0.63759999999999994</v>
      </c>
      <c r="AH12" s="47">
        <v>35</v>
      </c>
      <c r="AI12" s="40">
        <v>0.83333333333333337</v>
      </c>
      <c r="AJ12" s="311">
        <f t="shared" si="9"/>
        <v>-1.470665522000544</v>
      </c>
      <c r="AK12" s="296">
        <f t="shared" si="10"/>
        <v>-1.470665522000544E-2</v>
      </c>
      <c r="AM12" s="48">
        <v>35</v>
      </c>
      <c r="AN12" s="42">
        <v>0.83333333333333337</v>
      </c>
      <c r="AO12" s="305">
        <f t="shared" si="11"/>
        <v>0.27060000000000001</v>
      </c>
      <c r="AP12" s="41">
        <v>15</v>
      </c>
      <c r="AQ12" s="42">
        <v>0.83333333333333337</v>
      </c>
      <c r="AR12" s="311">
        <f t="shared" si="12"/>
        <v>-9.9589436191541911E-2</v>
      </c>
      <c r="AS12" s="56">
        <f t="shared" si="14"/>
        <v>-9.9589436191541906E-4</v>
      </c>
    </row>
    <row r="13" spans="1:45" ht="16" thickBot="1" x14ac:dyDescent="0.25">
      <c r="A13" s="7" t="s">
        <v>17</v>
      </c>
      <c r="B13" s="254">
        <v>0.66666666666666663</v>
      </c>
      <c r="C13" s="9">
        <v>1</v>
      </c>
      <c r="D13" s="284">
        <f t="shared" si="13"/>
        <v>-4.5600000000000002E-2</v>
      </c>
      <c r="E13" s="10">
        <v>-4.5600000000000003E-4</v>
      </c>
      <c r="G13" s="31">
        <v>34</v>
      </c>
      <c r="H13" s="32">
        <v>0.8125</v>
      </c>
      <c r="I13" s="302">
        <f t="shared" si="0"/>
        <v>-0.1152</v>
      </c>
      <c r="J13" s="31">
        <v>14</v>
      </c>
      <c r="K13" s="32">
        <v>0.8125</v>
      </c>
      <c r="L13" s="299">
        <f t="shared" si="1"/>
        <v>-0.51481986683606373</v>
      </c>
      <c r="M13" s="49">
        <f t="shared" si="2"/>
        <v>-5.1481986683606373E-3</v>
      </c>
      <c r="O13" s="34">
        <v>34</v>
      </c>
      <c r="P13" s="35">
        <v>0.8125</v>
      </c>
      <c r="Q13" s="34">
        <f t="shared" si="15"/>
        <v>3.6699999999999997E-2</v>
      </c>
      <c r="R13" s="50">
        <v>14</v>
      </c>
      <c r="S13" s="35">
        <v>0.8125</v>
      </c>
      <c r="T13" s="313">
        <f t="shared" si="3"/>
        <v>0.34293016366485918</v>
      </c>
      <c r="U13" s="51">
        <f t="shared" si="4"/>
        <v>3.4293016366485915E-3</v>
      </c>
      <c r="W13" s="37">
        <v>34</v>
      </c>
      <c r="X13" s="38">
        <v>0.8125</v>
      </c>
      <c r="Y13" s="303">
        <f t="shared" si="5"/>
        <v>0.371</v>
      </c>
      <c r="Z13" s="37">
        <v>34</v>
      </c>
      <c r="AA13" s="38">
        <v>0.8125</v>
      </c>
      <c r="AB13" s="311">
        <f t="shared" si="6"/>
        <v>0.45801574902637743</v>
      </c>
      <c r="AC13" s="53">
        <f t="shared" si="7"/>
        <v>4.5801574902637745E-3</v>
      </c>
      <c r="AE13" s="39">
        <v>34</v>
      </c>
      <c r="AF13" s="40">
        <v>0.8125</v>
      </c>
      <c r="AG13" s="304">
        <f t="shared" si="8"/>
        <v>-0.61280000000000001</v>
      </c>
      <c r="AH13" s="39">
        <v>34</v>
      </c>
      <c r="AI13" s="40">
        <v>0.8125</v>
      </c>
      <c r="AJ13" s="311">
        <f t="shared" si="9"/>
        <v>-1.4866016620263118</v>
      </c>
      <c r="AK13" s="296">
        <f t="shared" si="10"/>
        <v>-1.4866016620263118E-2</v>
      </c>
      <c r="AM13" s="41">
        <v>34</v>
      </c>
      <c r="AN13" s="42">
        <v>0.8125</v>
      </c>
      <c r="AO13" s="305">
        <f t="shared" si="11"/>
        <v>0.26120000000000004</v>
      </c>
      <c r="AP13" s="55">
        <v>14</v>
      </c>
      <c r="AQ13" s="42">
        <v>0.8125</v>
      </c>
      <c r="AR13" s="311">
        <f t="shared" si="12"/>
        <v>0.28459386966534828</v>
      </c>
      <c r="AS13" s="56">
        <f t="shared" si="14"/>
        <v>2.8459386966534828E-3</v>
      </c>
    </row>
    <row r="14" spans="1:45" ht="16" thickBot="1" x14ac:dyDescent="0.25">
      <c r="A14" s="7" t="s">
        <v>17</v>
      </c>
      <c r="B14" s="254">
        <v>0.64583333333333337</v>
      </c>
      <c r="C14" s="9">
        <v>1</v>
      </c>
      <c r="D14" s="284">
        <f t="shared" si="13"/>
        <v>-0.1119</v>
      </c>
      <c r="E14" s="10">
        <v>-1.119E-3</v>
      </c>
      <c r="G14" s="43">
        <v>33</v>
      </c>
      <c r="H14" s="32">
        <v>0.79166666666666663</v>
      </c>
      <c r="I14" s="302">
        <f t="shared" si="0"/>
        <v>-0.16189999999999999</v>
      </c>
      <c r="J14" s="297">
        <v>13</v>
      </c>
      <c r="K14" s="32">
        <v>0.79166666666666663</v>
      </c>
      <c r="L14" s="299">
        <f t="shared" si="1"/>
        <v>-0.50113212693943876</v>
      </c>
      <c r="M14" s="286">
        <f t="shared" si="2"/>
        <v>-5.0113212693943879E-3</v>
      </c>
      <c r="O14" s="44">
        <v>33</v>
      </c>
      <c r="P14" s="35">
        <v>0.79166666666666663</v>
      </c>
      <c r="Q14" s="34">
        <f t="shared" si="15"/>
        <v>1.7600000000000001E-2</v>
      </c>
      <c r="R14" s="45">
        <v>13</v>
      </c>
      <c r="S14" s="35">
        <v>0.79166666666666663</v>
      </c>
      <c r="T14" s="313">
        <f t="shared" si="3"/>
        <v>0.24794202118643638</v>
      </c>
      <c r="U14" s="51">
        <f t="shared" si="4"/>
        <v>2.4794202118643637E-3</v>
      </c>
      <c r="W14" s="46">
        <v>33</v>
      </c>
      <c r="X14" s="38">
        <v>0.79166666666666663</v>
      </c>
      <c r="Y14" s="303">
        <f t="shared" si="5"/>
        <v>0.33340000000000003</v>
      </c>
      <c r="Z14" s="46">
        <v>33</v>
      </c>
      <c r="AA14" s="38">
        <v>0.79166666666666663</v>
      </c>
      <c r="AB14" s="311">
        <f t="shared" si="6"/>
        <v>0.47639946288033841</v>
      </c>
      <c r="AC14" s="53">
        <f t="shared" si="7"/>
        <v>4.7639946288033841E-3</v>
      </c>
      <c r="AE14" s="47">
        <v>33</v>
      </c>
      <c r="AF14" s="40">
        <v>0.79166666666666663</v>
      </c>
      <c r="AG14" s="304">
        <f t="shared" si="8"/>
        <v>-0.56479999999999997</v>
      </c>
      <c r="AH14" s="47">
        <v>33</v>
      </c>
      <c r="AI14" s="40">
        <v>0.79166666666666663</v>
      </c>
      <c r="AJ14" s="311">
        <f t="shared" si="9"/>
        <v>-1.4163967304695082</v>
      </c>
      <c r="AK14" s="296">
        <f t="shared" si="10"/>
        <v>-1.4163967304695081E-2</v>
      </c>
      <c r="AM14" s="48">
        <v>33</v>
      </c>
      <c r="AN14" s="42">
        <v>0.79166666666666663</v>
      </c>
      <c r="AO14" s="305">
        <f t="shared" si="11"/>
        <v>0.25840000000000002</v>
      </c>
      <c r="AP14" s="41">
        <v>13</v>
      </c>
      <c r="AQ14" s="42">
        <v>0.79166666666666663</v>
      </c>
      <c r="AR14" s="311">
        <f t="shared" si="12"/>
        <v>3.6912192250550598E-2</v>
      </c>
      <c r="AS14" s="56">
        <f t="shared" si="14"/>
        <v>3.6912192250550599E-4</v>
      </c>
    </row>
    <row r="15" spans="1:45" ht="16" thickBot="1" x14ac:dyDescent="0.25">
      <c r="A15" s="7" t="s">
        <v>17</v>
      </c>
      <c r="B15" s="254">
        <v>0.625</v>
      </c>
      <c r="C15" s="9">
        <v>1</v>
      </c>
      <c r="D15" s="284">
        <f t="shared" si="13"/>
        <v>-0.11429999999999998</v>
      </c>
      <c r="E15" s="10">
        <v>-1.1429999999999999E-3</v>
      </c>
      <c r="G15" s="43">
        <v>32</v>
      </c>
      <c r="H15" s="32">
        <v>0.77083333333333337</v>
      </c>
      <c r="I15" s="302">
        <f t="shared" si="0"/>
        <v>-0.25290000000000001</v>
      </c>
      <c r="J15" s="49">
        <v>12</v>
      </c>
      <c r="K15" s="32">
        <v>0.77083333333333337</v>
      </c>
      <c r="L15" s="299">
        <f t="shared" si="1"/>
        <v>-0.46740169860164166</v>
      </c>
      <c r="M15" s="49">
        <f t="shared" si="2"/>
        <v>-4.6740169860164165E-3</v>
      </c>
      <c r="O15" s="44">
        <v>32</v>
      </c>
      <c r="P15" s="35">
        <v>0.77083333333333337</v>
      </c>
      <c r="Q15" s="34">
        <f t="shared" si="15"/>
        <v>6.2000000000000006E-3</v>
      </c>
      <c r="R15" s="50">
        <v>12</v>
      </c>
      <c r="S15" s="35">
        <v>0.77083333333333337</v>
      </c>
      <c r="T15" s="313">
        <f t="shared" si="3"/>
        <v>0.13056616890510525</v>
      </c>
      <c r="U15" s="51">
        <f t="shared" si="4"/>
        <v>1.3056616890510526E-3</v>
      </c>
      <c r="W15" s="46">
        <v>32</v>
      </c>
      <c r="X15" s="38">
        <v>0.77083333333333337</v>
      </c>
      <c r="Y15" s="303">
        <f t="shared" si="5"/>
        <v>0.2903</v>
      </c>
      <c r="Z15" s="46">
        <v>32</v>
      </c>
      <c r="AA15" s="38">
        <v>0.77083333333333337</v>
      </c>
      <c r="AB15" s="311">
        <f t="shared" si="6"/>
        <v>0.45376069193742707</v>
      </c>
      <c r="AC15" s="53">
        <f t="shared" si="7"/>
        <v>4.5376069193742707E-3</v>
      </c>
      <c r="AE15" s="47">
        <v>32</v>
      </c>
      <c r="AF15" s="40">
        <v>0.77083333333333337</v>
      </c>
      <c r="AG15" s="304">
        <f t="shared" si="8"/>
        <v>-0.49709999999999999</v>
      </c>
      <c r="AH15" s="47">
        <v>32</v>
      </c>
      <c r="AI15" s="40">
        <v>0.77083333333333337</v>
      </c>
      <c r="AJ15" s="311">
        <f t="shared" si="9"/>
        <v>-1.332477571511703</v>
      </c>
      <c r="AK15" s="296">
        <f t="shared" si="10"/>
        <v>-1.332477571511703E-2</v>
      </c>
      <c r="AM15" s="48">
        <v>32</v>
      </c>
      <c r="AN15" s="42">
        <v>0.77083333333333337</v>
      </c>
      <c r="AO15" s="305">
        <f t="shared" si="11"/>
        <v>0.28239999999999998</v>
      </c>
      <c r="AP15" s="55">
        <v>12</v>
      </c>
      <c r="AQ15" s="42">
        <v>0.77083333333333337</v>
      </c>
      <c r="AR15" s="311">
        <f t="shared" si="12"/>
        <v>0.13620432490500103</v>
      </c>
      <c r="AS15" s="56">
        <f t="shared" si="14"/>
        <v>1.3620432490500103E-3</v>
      </c>
    </row>
    <row r="16" spans="1:45" ht="16" thickBot="1" x14ac:dyDescent="0.25">
      <c r="A16" s="7" t="s">
        <v>17</v>
      </c>
      <c r="B16" s="254">
        <v>0.60416666666666663</v>
      </c>
      <c r="C16" s="9">
        <v>1</v>
      </c>
      <c r="D16" s="284">
        <f t="shared" si="13"/>
        <v>-0.11620000000000001</v>
      </c>
      <c r="E16" s="10">
        <v>-1.1620000000000001E-3</v>
      </c>
      <c r="G16" s="31">
        <v>31</v>
      </c>
      <c r="H16" s="32">
        <v>0.75</v>
      </c>
      <c r="I16" s="302">
        <f t="shared" si="0"/>
        <v>-0.34650000000000003</v>
      </c>
      <c r="J16" s="31">
        <v>11</v>
      </c>
      <c r="K16" s="32">
        <v>0.75</v>
      </c>
      <c r="L16" s="299">
        <f>M16*100</f>
        <v>-0.40839517693538963</v>
      </c>
      <c r="M16" s="286">
        <f t="shared" ref="M16:M25" si="16" xml:space="preserve"> -882*SIN(-99)/(-2433267) + (966*SIN(-99)/(-2433267))*J16 + (-21*SIN(-99)/(-2433267))*SIN(-99*J16) + (-441*SIN(-99)/(-2433267))*SIN(5 + SIN(-99)^2*J16) + (-21*SIN(-99)/(-2433267))*J16*SIN(5 + SIN(-99)^2*J16)</f>
        <v>-4.0839517693538963E-3</v>
      </c>
      <c r="O16" s="34">
        <v>31</v>
      </c>
      <c r="P16" s="35">
        <v>0.75</v>
      </c>
      <c r="Q16" s="34">
        <f t="shared" si="15"/>
        <v>-1.43E-2</v>
      </c>
      <c r="R16" s="287">
        <v>11</v>
      </c>
      <c r="S16" s="35">
        <v>0.75</v>
      </c>
      <c r="T16" s="313">
        <f t="shared" si="3"/>
        <v>3.5553983405941021E-2</v>
      </c>
      <c r="U16" s="51">
        <f t="shared" si="4"/>
        <v>3.5553983405941023E-4</v>
      </c>
      <c r="W16" s="37">
        <v>31</v>
      </c>
      <c r="X16" s="38">
        <v>0.75</v>
      </c>
      <c r="Y16" s="303">
        <f t="shared" si="5"/>
        <v>0.26220000000000004</v>
      </c>
      <c r="Z16" s="288">
        <v>11</v>
      </c>
      <c r="AA16" s="38">
        <v>0.75</v>
      </c>
      <c r="AB16" s="311">
        <f t="shared" si="6"/>
        <v>0.17357951698758414</v>
      </c>
      <c r="AC16" s="53">
        <f t="shared" si="7"/>
        <v>1.7357951698758413E-3</v>
      </c>
      <c r="AE16" s="39">
        <v>31</v>
      </c>
      <c r="AF16" s="40">
        <v>0.75</v>
      </c>
      <c r="AG16" s="304">
        <f t="shared" si="8"/>
        <v>-0.46420000000000006</v>
      </c>
      <c r="AH16" s="289">
        <v>11</v>
      </c>
      <c r="AI16" s="40">
        <v>0.75</v>
      </c>
      <c r="AJ16" s="311">
        <f t="shared" si="9"/>
        <v>-0.43531996520883509</v>
      </c>
      <c r="AK16" s="296">
        <f t="shared" si="10"/>
        <v>-4.3531996520883506E-3</v>
      </c>
      <c r="AM16" s="41">
        <v>31</v>
      </c>
      <c r="AN16" s="42">
        <v>0.75</v>
      </c>
      <c r="AO16" s="305">
        <f t="shared" si="11"/>
        <v>0.30219999999999997</v>
      </c>
      <c r="AP16" s="290">
        <v>11</v>
      </c>
      <c r="AQ16" s="42">
        <v>0.75</v>
      </c>
      <c r="AR16" s="311">
        <f t="shared" si="12"/>
        <v>0.23853701090928975</v>
      </c>
      <c r="AS16" s="56">
        <f t="shared" si="14"/>
        <v>2.3853701090928974E-3</v>
      </c>
    </row>
    <row r="17" spans="1:45" s="61" customFormat="1" ht="16" thickBot="1" x14ac:dyDescent="0.25">
      <c r="A17" s="57" t="s">
        <v>17</v>
      </c>
      <c r="B17" s="255">
        <v>0.58333333333333337</v>
      </c>
      <c r="C17" s="59">
        <v>1</v>
      </c>
      <c r="D17" s="284">
        <f t="shared" si="13"/>
        <v>-0.10660000000000001</v>
      </c>
      <c r="E17" s="60">
        <v>-1.0660000000000001E-3</v>
      </c>
      <c r="G17" s="62">
        <v>30</v>
      </c>
      <c r="H17" s="63">
        <v>0.72916666666666663</v>
      </c>
      <c r="I17" s="302">
        <f t="shared" si="0"/>
        <v>-0.3367</v>
      </c>
      <c r="J17" s="64">
        <v>10</v>
      </c>
      <c r="K17" s="63">
        <v>0.72916666666666663</v>
      </c>
      <c r="L17" s="299">
        <f t="shared" ref="L17:L26" si="17">M17*100</f>
        <v>-0.34242501160544736</v>
      </c>
      <c r="M17" s="49">
        <f t="shared" si="16"/>
        <v>-3.4242501160544735E-3</v>
      </c>
      <c r="O17" s="65">
        <v>30</v>
      </c>
      <c r="P17" s="66">
        <v>0.72916666666666663</v>
      </c>
      <c r="Q17" s="51">
        <f t="shared" si="15"/>
        <v>-7.4899999999999994E-2</v>
      </c>
      <c r="R17" s="50">
        <v>10</v>
      </c>
      <c r="S17" s="66">
        <v>0.72916666666666663</v>
      </c>
      <c r="T17" s="313">
        <f t="shared" si="3"/>
        <v>-7.5767825338269423E-2</v>
      </c>
      <c r="U17" s="51">
        <f t="shared" si="4"/>
        <v>-7.5767825338269429E-4</v>
      </c>
      <c r="W17" s="52">
        <v>30</v>
      </c>
      <c r="X17" s="67">
        <v>0.72916666666666663</v>
      </c>
      <c r="Y17" s="303">
        <f t="shared" si="5"/>
        <v>0.1925</v>
      </c>
      <c r="Z17" s="52">
        <v>10</v>
      </c>
      <c r="AA17" s="67">
        <v>0.72916666666666663</v>
      </c>
      <c r="AB17" s="311">
        <f t="shared" si="6"/>
        <v>0.18920648373401758</v>
      </c>
      <c r="AC17" s="53">
        <f t="shared" si="7"/>
        <v>1.8920648373401757E-3</v>
      </c>
      <c r="AE17" s="54">
        <v>30</v>
      </c>
      <c r="AF17" s="68">
        <v>0.72916666666666663</v>
      </c>
      <c r="AG17" s="304">
        <f t="shared" si="8"/>
        <v>-0.41570000000000001</v>
      </c>
      <c r="AH17" s="54">
        <v>10</v>
      </c>
      <c r="AI17" s="68">
        <v>0.72916666666666663</v>
      </c>
      <c r="AJ17" s="311">
        <f t="shared" si="9"/>
        <v>-0.4157889301927129</v>
      </c>
      <c r="AK17" s="296">
        <f t="shared" si="10"/>
        <v>-4.1578893019271288E-3</v>
      </c>
      <c r="AM17" s="55">
        <v>30</v>
      </c>
      <c r="AN17" s="69">
        <v>0.72916666666666663</v>
      </c>
      <c r="AO17" s="305">
        <f t="shared" si="11"/>
        <v>0.29149999999999998</v>
      </c>
      <c r="AP17" s="56">
        <v>10</v>
      </c>
      <c r="AQ17" s="69">
        <v>0.72916666666666663</v>
      </c>
      <c r="AR17" s="311">
        <f t="shared" si="12"/>
        <v>0.29119933443351859</v>
      </c>
      <c r="AS17" s="56">
        <f t="shared" si="14"/>
        <v>2.9119933443351857E-3</v>
      </c>
    </row>
    <row r="18" spans="1:45" ht="16" thickBot="1" x14ac:dyDescent="0.25">
      <c r="A18" s="7" t="s">
        <v>17</v>
      </c>
      <c r="B18" s="254">
        <v>0.5625</v>
      </c>
      <c r="C18" s="9">
        <v>1</v>
      </c>
      <c r="D18" s="284">
        <f t="shared" si="13"/>
        <v>-0.121</v>
      </c>
      <c r="E18" s="10">
        <v>-1.2099999999999999E-3</v>
      </c>
      <c r="G18" s="43">
        <v>29</v>
      </c>
      <c r="H18" s="32">
        <v>0.70833333333333337</v>
      </c>
      <c r="I18" s="302">
        <f t="shared" si="0"/>
        <v>-0.29630000000000001</v>
      </c>
      <c r="J18" s="31">
        <v>9</v>
      </c>
      <c r="K18" s="32">
        <v>0.70833333333333337</v>
      </c>
      <c r="L18" s="299">
        <f t="shared" si="17"/>
        <v>-0.29441317366925757</v>
      </c>
      <c r="M18" s="291">
        <f t="shared" si="16"/>
        <v>-2.9441317366925759E-3</v>
      </c>
      <c r="O18" s="44">
        <v>29</v>
      </c>
      <c r="P18" s="35">
        <v>0.70833333333333337</v>
      </c>
      <c r="Q18" s="34">
        <f t="shared" si="15"/>
        <v>-0.12809999999999999</v>
      </c>
      <c r="R18" s="292">
        <v>9</v>
      </c>
      <c r="S18" s="35">
        <v>0.70833333333333337</v>
      </c>
      <c r="T18" s="313">
        <f t="shared" si="3"/>
        <v>-0.12594454669691316</v>
      </c>
      <c r="U18" s="51">
        <f t="shared" si="4"/>
        <v>-1.2594454669691316E-3</v>
      </c>
      <c r="W18" s="46">
        <v>29</v>
      </c>
      <c r="X18" s="38">
        <v>0.70833333333333337</v>
      </c>
      <c r="Y18" s="303">
        <f t="shared" si="5"/>
        <v>0.1651</v>
      </c>
      <c r="Z18" s="293">
        <v>9</v>
      </c>
      <c r="AA18" s="38">
        <v>0.70833333333333337</v>
      </c>
      <c r="AB18" s="311">
        <f t="shared" si="6"/>
        <v>0.17135767081207681</v>
      </c>
      <c r="AC18" s="53">
        <f t="shared" si="7"/>
        <v>1.7135767081207683E-3</v>
      </c>
      <c r="AE18" s="47">
        <v>29</v>
      </c>
      <c r="AF18" s="40">
        <v>0.70833333333333337</v>
      </c>
      <c r="AG18" s="304">
        <f t="shared" si="8"/>
        <v>-0.36649999999999999</v>
      </c>
      <c r="AH18" s="294">
        <v>9</v>
      </c>
      <c r="AI18" s="40">
        <v>0.70833333333333337</v>
      </c>
      <c r="AJ18" s="311">
        <f t="shared" si="9"/>
        <v>-0.36836027524885262</v>
      </c>
      <c r="AK18" s="296">
        <f t="shared" si="10"/>
        <v>-3.6836027524885261E-3</v>
      </c>
      <c r="AM18" s="48">
        <v>29</v>
      </c>
      <c r="AN18" s="42">
        <v>0.70833333333333337</v>
      </c>
      <c r="AO18" s="305">
        <f t="shared" si="11"/>
        <v>0.3054</v>
      </c>
      <c r="AP18" s="295">
        <v>9</v>
      </c>
      <c r="AQ18" s="42">
        <v>0.70833333333333337</v>
      </c>
      <c r="AR18" s="311">
        <f t="shared" si="12"/>
        <v>0.31318680265465892</v>
      </c>
      <c r="AS18" s="56">
        <f t="shared" si="14"/>
        <v>3.1318680265465895E-3</v>
      </c>
    </row>
    <row r="19" spans="1:45" ht="16" thickBot="1" x14ac:dyDescent="0.25">
      <c r="A19" s="7" t="s">
        <v>17</v>
      </c>
      <c r="B19" s="254">
        <v>0.54166666666666663</v>
      </c>
      <c r="C19" s="9">
        <v>1</v>
      </c>
      <c r="D19" s="284">
        <f t="shared" si="13"/>
        <v>-0.1283</v>
      </c>
      <c r="E19" s="10">
        <v>-1.2830000000000001E-3</v>
      </c>
      <c r="G19" s="31">
        <v>28</v>
      </c>
      <c r="H19" s="32">
        <v>0.6875</v>
      </c>
      <c r="I19" s="302">
        <f t="shared" si="0"/>
        <v>-0.27290000000000003</v>
      </c>
      <c r="J19" s="64">
        <v>8</v>
      </c>
      <c r="K19" s="32">
        <v>0.6875</v>
      </c>
      <c r="L19" s="299">
        <f t="shared" si="17"/>
        <v>-0.27117822866475899</v>
      </c>
      <c r="M19" s="49">
        <f t="shared" si="16"/>
        <v>-2.71178228664759E-3</v>
      </c>
      <c r="O19" s="34">
        <v>28</v>
      </c>
      <c r="P19" s="35">
        <v>0.6875</v>
      </c>
      <c r="Q19" s="34">
        <f t="shared" si="15"/>
        <v>-0.17949999999999999</v>
      </c>
      <c r="R19" s="45">
        <v>8</v>
      </c>
      <c r="S19" s="35">
        <v>0.6875</v>
      </c>
      <c r="T19" s="313">
        <f t="shared" si="3"/>
        <v>-0.1794996921013518</v>
      </c>
      <c r="U19" s="51">
        <f t="shared" si="4"/>
        <v>-1.7949969210135179E-3</v>
      </c>
      <c r="W19" s="37">
        <v>28</v>
      </c>
      <c r="X19" s="38">
        <v>0.6875</v>
      </c>
      <c r="Y19" s="303">
        <f t="shared" si="5"/>
        <v>0.1242</v>
      </c>
      <c r="Z19" s="46">
        <v>8</v>
      </c>
      <c r="AA19" s="38">
        <v>0.6875</v>
      </c>
      <c r="AB19" s="311">
        <f t="shared" si="6"/>
        <v>0.12420716346268904</v>
      </c>
      <c r="AC19" s="53">
        <f t="shared" si="7"/>
        <v>1.2420716346268903E-3</v>
      </c>
      <c r="AE19" s="39">
        <v>28</v>
      </c>
      <c r="AF19" s="40">
        <v>0.6875</v>
      </c>
      <c r="AG19" s="304">
        <f t="shared" si="8"/>
        <v>-0.36399999999999999</v>
      </c>
      <c r="AH19" s="47">
        <v>8</v>
      </c>
      <c r="AI19" s="40">
        <v>0.6875</v>
      </c>
      <c r="AJ19" s="311">
        <f t="shared" si="9"/>
        <v>-0.36293930521781081</v>
      </c>
      <c r="AK19" s="296">
        <f t="shared" si="10"/>
        <v>-3.629393052178108E-3</v>
      </c>
      <c r="AM19" s="41">
        <v>28</v>
      </c>
      <c r="AN19" s="42">
        <v>0.6875</v>
      </c>
      <c r="AO19" s="305">
        <f t="shared" si="11"/>
        <v>0.32880000000000004</v>
      </c>
      <c r="AP19" s="41">
        <v>8</v>
      </c>
      <c r="AQ19" s="42">
        <v>0.6875</v>
      </c>
      <c r="AR19" s="311">
        <f t="shared" si="12"/>
        <v>0.33822486741470548</v>
      </c>
      <c r="AS19" s="56">
        <f t="shared" si="14"/>
        <v>3.382248674147055E-3</v>
      </c>
    </row>
    <row r="20" spans="1:45" ht="16" thickBot="1" x14ac:dyDescent="0.25">
      <c r="A20" s="7" t="s">
        <v>17</v>
      </c>
      <c r="B20" s="254">
        <v>0.52083333333333337</v>
      </c>
      <c r="C20" s="9">
        <v>1</v>
      </c>
      <c r="D20" s="284">
        <f t="shared" si="13"/>
        <v>-0.12659999999999999</v>
      </c>
      <c r="E20" s="10">
        <v>-1.266E-3</v>
      </c>
      <c r="G20" s="43">
        <v>27</v>
      </c>
      <c r="H20" s="32">
        <v>0.66666666666666663</v>
      </c>
      <c r="I20" s="302">
        <f t="shared" si="0"/>
        <v>-0.26250000000000001</v>
      </c>
      <c r="J20" s="31">
        <v>7</v>
      </c>
      <c r="K20" s="32">
        <v>0.66666666666666663</v>
      </c>
      <c r="L20" s="299">
        <f t="shared" si="17"/>
        <v>-0.25546919107966454</v>
      </c>
      <c r="M20" s="49">
        <f t="shared" si="16"/>
        <v>-2.5546919107966456E-3</v>
      </c>
      <c r="O20" s="44">
        <v>27</v>
      </c>
      <c r="P20" s="35">
        <v>0.66666666666666663</v>
      </c>
      <c r="Q20" s="34">
        <f t="shared" si="15"/>
        <v>-0.17279999999999998</v>
      </c>
      <c r="R20" s="50">
        <v>7</v>
      </c>
      <c r="S20" s="35">
        <v>0.66666666666666663</v>
      </c>
      <c r="T20" s="313">
        <f t="shared" si="3"/>
        <v>-0.1728021331176687</v>
      </c>
      <c r="U20" s="51">
        <f t="shared" si="4"/>
        <v>-1.7280213311766869E-3</v>
      </c>
      <c r="W20" s="46">
        <v>27</v>
      </c>
      <c r="X20" s="38">
        <v>0.66666666666666663</v>
      </c>
      <c r="Y20" s="303">
        <f t="shared" si="5"/>
        <v>5.5599999999999997E-2</v>
      </c>
      <c r="Z20" s="52">
        <v>7</v>
      </c>
      <c r="AA20" s="38">
        <v>0.66666666666666663</v>
      </c>
      <c r="AB20" s="311">
        <f t="shared" si="6"/>
        <v>5.5539479852990306E-2</v>
      </c>
      <c r="AC20" s="53">
        <f t="shared" si="7"/>
        <v>5.5539479852990308E-4</v>
      </c>
      <c r="AE20" s="47">
        <v>27</v>
      </c>
      <c r="AF20" s="40">
        <v>0.66666666666666663</v>
      </c>
      <c r="AG20" s="304">
        <f t="shared" si="8"/>
        <v>-0.30760000000000004</v>
      </c>
      <c r="AH20" s="54">
        <v>7</v>
      </c>
      <c r="AI20" s="40">
        <v>0.66666666666666663</v>
      </c>
      <c r="AJ20" s="311">
        <f t="shared" si="9"/>
        <v>-0.30672403797575942</v>
      </c>
      <c r="AK20" s="296">
        <f t="shared" si="10"/>
        <v>-3.067240379757594E-3</v>
      </c>
      <c r="AM20" s="48">
        <v>27</v>
      </c>
      <c r="AN20" s="42">
        <v>0.66666666666666663</v>
      </c>
      <c r="AO20" s="305">
        <f t="shared" si="11"/>
        <v>0.37709999999999999</v>
      </c>
      <c r="AP20" s="55">
        <v>7</v>
      </c>
      <c r="AQ20" s="42">
        <v>0.66666666666666663</v>
      </c>
      <c r="AR20" s="311">
        <f t="shared" si="12"/>
        <v>0.3714760730126162</v>
      </c>
      <c r="AS20" s="56">
        <f t="shared" si="14"/>
        <v>3.7147607301261619E-3</v>
      </c>
    </row>
    <row r="21" spans="1:45" ht="16" thickBot="1" x14ac:dyDescent="0.25">
      <c r="A21" s="7" t="s">
        <v>17</v>
      </c>
      <c r="B21" s="254">
        <v>0.5</v>
      </c>
      <c r="C21" s="9">
        <v>1</v>
      </c>
      <c r="D21" s="284">
        <f t="shared" si="13"/>
        <v>-0.1114</v>
      </c>
      <c r="E21" s="10">
        <v>-1.114E-3</v>
      </c>
      <c r="G21" s="43">
        <v>26</v>
      </c>
      <c r="H21" s="32">
        <v>0.64583333333333337</v>
      </c>
      <c r="I21" s="302">
        <f t="shared" si="0"/>
        <v>-0.23709999999999998</v>
      </c>
      <c r="J21" s="64">
        <v>6</v>
      </c>
      <c r="K21" s="32">
        <v>0.64583333333333337</v>
      </c>
      <c r="L21" s="299">
        <f t="shared" si="17"/>
        <v>-0.22486961549889484</v>
      </c>
      <c r="M21" s="49">
        <f t="shared" si="16"/>
        <v>-2.2486961549889484E-3</v>
      </c>
      <c r="O21" s="44">
        <v>26</v>
      </c>
      <c r="P21" s="35">
        <v>0.64583333333333337</v>
      </c>
      <c r="Q21" s="34">
        <f t="shared" si="15"/>
        <v>-0.15720000000000001</v>
      </c>
      <c r="R21" s="45">
        <v>6</v>
      </c>
      <c r="S21" s="35">
        <v>0.64583333333333337</v>
      </c>
      <c r="T21" s="313">
        <f t="shared" si="3"/>
        <v>-0.15616766731268378</v>
      </c>
      <c r="U21" s="51">
        <f t="shared" si="4"/>
        <v>-1.5616766731268378E-3</v>
      </c>
      <c r="W21" s="46">
        <v>26</v>
      </c>
      <c r="X21" s="38">
        <v>0.64583333333333337</v>
      </c>
      <c r="Y21" s="303">
        <f t="shared" si="5"/>
        <v>-7.3999999999999995E-3</v>
      </c>
      <c r="Z21" s="46">
        <v>6</v>
      </c>
      <c r="AA21" s="38">
        <v>0.64583333333333337</v>
      </c>
      <c r="AB21" s="311">
        <f t="shared" si="6"/>
        <v>6.7070344788652076E-3</v>
      </c>
      <c r="AC21" s="53">
        <f t="shared" si="7"/>
        <v>6.7070344788652076E-5</v>
      </c>
      <c r="AE21" s="47">
        <v>26</v>
      </c>
      <c r="AF21" s="40">
        <v>0.64583333333333337</v>
      </c>
      <c r="AG21" s="304">
        <f t="shared" si="8"/>
        <v>-0.24729999999999999</v>
      </c>
      <c r="AH21" s="47">
        <v>6</v>
      </c>
      <c r="AI21" s="40">
        <v>0.64583333333333337</v>
      </c>
      <c r="AJ21" s="311">
        <f t="shared" si="9"/>
        <v>-0.24847317689974019</v>
      </c>
      <c r="AK21" s="296">
        <f t="shared" si="10"/>
        <v>-2.4847317689974018E-3</v>
      </c>
      <c r="AM21" s="48">
        <v>26</v>
      </c>
      <c r="AN21" s="42">
        <v>0.64583333333333337</v>
      </c>
      <c r="AO21" s="305">
        <f t="shared" si="11"/>
        <v>0.38839999999999997</v>
      </c>
      <c r="AP21" s="41">
        <v>6</v>
      </c>
      <c r="AQ21" s="42">
        <v>0.64583333333333337</v>
      </c>
      <c r="AR21" s="311">
        <f t="shared" si="12"/>
        <v>0.38921065063891236</v>
      </c>
      <c r="AS21" s="56">
        <f t="shared" si="14"/>
        <v>3.8921065063891236E-3</v>
      </c>
    </row>
    <row r="22" spans="1:45" ht="16" thickBot="1" x14ac:dyDescent="0.25">
      <c r="A22" s="7" t="s">
        <v>17</v>
      </c>
      <c r="B22" s="254">
        <v>0.47916666666666669</v>
      </c>
      <c r="C22" s="9">
        <v>1</v>
      </c>
      <c r="D22" s="284">
        <f t="shared" si="13"/>
        <v>-0.1031</v>
      </c>
      <c r="E22" s="10">
        <v>-1.031E-3</v>
      </c>
      <c r="G22" s="31">
        <v>25</v>
      </c>
      <c r="H22" s="32">
        <v>0.625</v>
      </c>
      <c r="I22" s="302">
        <f t="shared" si="0"/>
        <v>-0.16440000000000002</v>
      </c>
      <c r="J22" s="31">
        <v>5</v>
      </c>
      <c r="K22" s="32">
        <v>0.625</v>
      </c>
      <c r="L22" s="299">
        <f t="shared" si="17"/>
        <v>-0.17332504841901136</v>
      </c>
      <c r="M22" s="49">
        <f t="shared" si="16"/>
        <v>-1.7332504841901138E-3</v>
      </c>
      <c r="O22" s="34">
        <v>25</v>
      </c>
      <c r="P22" s="35">
        <v>0.625</v>
      </c>
      <c r="Q22" s="34">
        <f t="shared" si="15"/>
        <v>-0.11460000000000001</v>
      </c>
      <c r="R22" s="50">
        <v>5</v>
      </c>
      <c r="S22" s="35">
        <v>0.625</v>
      </c>
      <c r="T22" s="313">
        <f t="shared" si="3"/>
        <v>-0.11560619766422835</v>
      </c>
      <c r="U22" s="51">
        <f t="shared" si="4"/>
        <v>-1.1560619766422834E-3</v>
      </c>
      <c r="W22" s="37">
        <v>25</v>
      </c>
      <c r="X22" s="38">
        <v>0.625</v>
      </c>
      <c r="Y22" s="303">
        <f t="shared" si="5"/>
        <v>1.8000000000000002E-2</v>
      </c>
      <c r="Z22" s="52">
        <v>5</v>
      </c>
      <c r="AA22" s="38">
        <v>0.625</v>
      </c>
      <c r="AB22" s="311">
        <f t="shared" si="6"/>
        <v>1.6317131849277348E-2</v>
      </c>
      <c r="AC22" s="53">
        <f t="shared" si="7"/>
        <v>1.6317131849277348E-4</v>
      </c>
      <c r="AE22" s="39">
        <v>25</v>
      </c>
      <c r="AF22" s="40">
        <v>0.625</v>
      </c>
      <c r="AG22" s="304">
        <f t="shared" si="8"/>
        <v>-0.19849999999999998</v>
      </c>
      <c r="AH22" s="54">
        <v>5</v>
      </c>
      <c r="AI22" s="40">
        <v>0.625</v>
      </c>
      <c r="AJ22" s="311">
        <f t="shared" si="9"/>
        <v>-0.2108676814233581</v>
      </c>
      <c r="AK22" s="296">
        <f t="shared" si="10"/>
        <v>-2.108676814233581E-3</v>
      </c>
      <c r="AM22" s="41">
        <v>25</v>
      </c>
      <c r="AN22" s="42">
        <v>0.625</v>
      </c>
      <c r="AO22" s="305">
        <f t="shared" si="11"/>
        <v>0.36080000000000001</v>
      </c>
      <c r="AP22" s="55">
        <v>5</v>
      </c>
      <c r="AQ22" s="42">
        <v>0.625</v>
      </c>
      <c r="AR22" s="311">
        <f t="shared" si="12"/>
        <v>0.36081918732888552</v>
      </c>
      <c r="AS22" s="56">
        <f t="shared" si="14"/>
        <v>3.608191873288855E-3</v>
      </c>
    </row>
    <row r="23" spans="1:45" ht="16" thickBot="1" x14ac:dyDescent="0.25">
      <c r="A23" s="7" t="s">
        <v>17</v>
      </c>
      <c r="B23" s="254">
        <v>0.45833333333333331</v>
      </c>
      <c r="C23" s="9">
        <v>1</v>
      </c>
      <c r="D23" s="284">
        <f t="shared" si="13"/>
        <v>-9.1999999999999998E-2</v>
      </c>
      <c r="E23" s="10">
        <v>-9.2000000000000003E-4</v>
      </c>
      <c r="G23" s="43">
        <v>24</v>
      </c>
      <c r="H23" s="32">
        <v>0.60416666666666663</v>
      </c>
      <c r="I23" s="302">
        <f t="shared" si="0"/>
        <v>-0.10660000000000001</v>
      </c>
      <c r="J23" s="64">
        <v>4</v>
      </c>
      <c r="K23" s="32">
        <v>0.60416666666666663</v>
      </c>
      <c r="L23" s="299">
        <f t="shared" si="17"/>
        <v>-0.11358169813393214</v>
      </c>
      <c r="M23" s="49">
        <f t="shared" si="16"/>
        <v>-1.1358169813393214E-3</v>
      </c>
      <c r="O23" s="44">
        <v>24</v>
      </c>
      <c r="P23" s="35">
        <v>0.60416666666666663</v>
      </c>
      <c r="Q23" s="34">
        <f t="shared" si="15"/>
        <v>-7.1500000000000008E-2</v>
      </c>
      <c r="R23" s="45">
        <v>4</v>
      </c>
      <c r="S23" s="35">
        <v>0.60416666666666663</v>
      </c>
      <c r="T23" s="313">
        <f t="shared" si="3"/>
        <v>-7.3278362629290994E-2</v>
      </c>
      <c r="U23" s="51">
        <f t="shared" si="4"/>
        <v>-7.3278362629290987E-4</v>
      </c>
      <c r="W23" s="46">
        <v>24</v>
      </c>
      <c r="X23" s="38">
        <v>0.60416666666666663</v>
      </c>
      <c r="Y23" s="303">
        <f t="shared" si="5"/>
        <v>4.0499999999999994E-2</v>
      </c>
      <c r="Z23" s="46">
        <v>4</v>
      </c>
      <c r="AA23" s="38">
        <v>0.60416666666666663</v>
      </c>
      <c r="AB23" s="311">
        <f t="shared" si="6"/>
        <v>5.488012063851698E-2</v>
      </c>
      <c r="AC23" s="53">
        <f t="shared" si="7"/>
        <v>5.4880120638516982E-4</v>
      </c>
      <c r="AE23" s="47">
        <v>24</v>
      </c>
      <c r="AF23" s="40">
        <v>0.60416666666666663</v>
      </c>
      <c r="AG23" s="304">
        <f t="shared" si="8"/>
        <v>-0.18179999999999999</v>
      </c>
      <c r="AH23" s="47">
        <v>4</v>
      </c>
      <c r="AI23" s="40">
        <v>0.60416666666666663</v>
      </c>
      <c r="AJ23" s="311">
        <f t="shared" si="9"/>
        <v>-0.18130129538761997</v>
      </c>
      <c r="AK23" s="296">
        <f t="shared" si="10"/>
        <v>-1.8130129538761995E-3</v>
      </c>
      <c r="AM23" s="48">
        <v>24</v>
      </c>
      <c r="AN23" s="42">
        <v>0.60416666666666663</v>
      </c>
      <c r="AO23" s="305">
        <f t="shared" si="11"/>
        <v>0.29610000000000003</v>
      </c>
      <c r="AP23" s="41">
        <v>4</v>
      </c>
      <c r="AQ23" s="42">
        <v>0.60416666666666663</v>
      </c>
      <c r="AR23" s="311">
        <f t="shared" si="12"/>
        <v>0.29593916266069853</v>
      </c>
      <c r="AS23" s="56">
        <f t="shared" si="14"/>
        <v>2.9593916266069855E-3</v>
      </c>
    </row>
    <row r="24" spans="1:45" ht="16" thickBot="1" x14ac:dyDescent="0.25">
      <c r="A24" s="7" t="s">
        <v>17</v>
      </c>
      <c r="B24" s="254">
        <v>0.4375</v>
      </c>
      <c r="C24" s="9">
        <v>1</v>
      </c>
      <c r="D24" s="284">
        <f t="shared" si="13"/>
        <v>-6.5100000000000005E-2</v>
      </c>
      <c r="E24" s="10">
        <v>-6.5099999999999999E-4</v>
      </c>
      <c r="G24" s="43">
        <v>23</v>
      </c>
      <c r="H24" s="32">
        <v>0.58333333333333337</v>
      </c>
      <c r="I24" s="302">
        <f t="shared" si="0"/>
        <v>-6.8400000000000002E-2</v>
      </c>
      <c r="J24" s="31">
        <v>3</v>
      </c>
      <c r="K24" s="32">
        <v>0.58333333333333337</v>
      </c>
      <c r="L24" s="299">
        <f t="shared" si="17"/>
        <v>-6.3151750410613133E-2</v>
      </c>
      <c r="M24" s="49">
        <f t="shared" si="16"/>
        <v>-6.3151750410613135E-4</v>
      </c>
      <c r="O24" s="44">
        <v>23</v>
      </c>
      <c r="P24" s="35">
        <v>0.58333333333333337</v>
      </c>
      <c r="Q24" s="34">
        <f t="shared" si="15"/>
        <v>-4.5999999999999999E-2</v>
      </c>
      <c r="R24" s="50">
        <v>3</v>
      </c>
      <c r="S24" s="35">
        <v>0.58333333333333337</v>
      </c>
      <c r="T24" s="313">
        <f t="shared" si="3"/>
        <v>-4.1707148555330552E-2</v>
      </c>
      <c r="U24" s="51">
        <f t="shared" si="4"/>
        <v>-4.1707148555330549E-4</v>
      </c>
      <c r="W24" s="46">
        <v>23</v>
      </c>
      <c r="X24" s="38">
        <v>0.58333333333333337</v>
      </c>
      <c r="Y24" s="303">
        <f t="shared" si="5"/>
        <v>7.3499999999999996E-2</v>
      </c>
      <c r="Z24" s="52">
        <v>3</v>
      </c>
      <c r="AA24" s="38">
        <v>0.58333333333333337</v>
      </c>
      <c r="AB24" s="311">
        <f t="shared" si="6"/>
        <v>7.4140075558124657E-2</v>
      </c>
      <c r="AC24" s="53">
        <f t="shared" si="7"/>
        <v>7.4140075558124657E-4</v>
      </c>
      <c r="AE24" s="47">
        <v>23</v>
      </c>
      <c r="AF24" s="40">
        <v>0.58333333333333337</v>
      </c>
      <c r="AG24" s="304">
        <f t="shared" si="8"/>
        <v>-0.16169999999999998</v>
      </c>
      <c r="AH24" s="54">
        <v>3</v>
      </c>
      <c r="AI24" s="40">
        <v>0.58333333333333337</v>
      </c>
      <c r="AJ24" s="311">
        <f t="shared" si="9"/>
        <v>-0.16145435492895852</v>
      </c>
      <c r="AK24" s="296">
        <f t="shared" si="10"/>
        <v>-1.6145435492895851E-3</v>
      </c>
      <c r="AM24" s="48">
        <v>23</v>
      </c>
      <c r="AN24" s="42">
        <v>0.58333333333333337</v>
      </c>
      <c r="AO24" s="305">
        <f t="shared" si="11"/>
        <v>0.23960000000000001</v>
      </c>
      <c r="AP24" s="55">
        <v>3</v>
      </c>
      <c r="AQ24" s="42">
        <v>0.58333333333333337</v>
      </c>
      <c r="AR24" s="311">
        <f t="shared" si="12"/>
        <v>0.22859417356941927</v>
      </c>
      <c r="AS24" s="56">
        <f t="shared" si="14"/>
        <v>2.2859417356941927E-3</v>
      </c>
    </row>
    <row r="25" spans="1:45" ht="16" thickBot="1" x14ac:dyDescent="0.25">
      <c r="A25" s="7" t="s">
        <v>17</v>
      </c>
      <c r="B25" s="254">
        <v>0.41666666666666669</v>
      </c>
      <c r="C25" s="9">
        <v>1</v>
      </c>
      <c r="D25" s="284">
        <f t="shared" si="13"/>
        <v>-3.2199999999999999E-2</v>
      </c>
      <c r="E25" s="10">
        <v>-3.2200000000000002E-4</v>
      </c>
      <c r="G25" s="31">
        <v>22</v>
      </c>
      <c r="H25" s="32">
        <v>0.5625</v>
      </c>
      <c r="I25" s="302">
        <f t="shared" si="0"/>
        <v>-3.27E-2</v>
      </c>
      <c r="J25" s="297">
        <v>2</v>
      </c>
      <c r="K25" s="32">
        <v>0.5625</v>
      </c>
      <c r="L25" s="299">
        <f t="shared" si="17"/>
        <v>-3.0065751530248583E-2</v>
      </c>
      <c r="M25" s="286">
        <f t="shared" si="16"/>
        <v>-3.0065751530248581E-4</v>
      </c>
      <c r="O25" s="34">
        <v>22</v>
      </c>
      <c r="P25" s="35">
        <v>0.5625</v>
      </c>
      <c r="Q25" s="34">
        <f t="shared" si="15"/>
        <v>-1.0500000000000001E-2</v>
      </c>
      <c r="R25" s="45">
        <v>2</v>
      </c>
      <c r="S25" s="35">
        <v>0.5625</v>
      </c>
      <c r="T25" s="313">
        <f t="shared" si="3"/>
        <v>-1.07061154592834E-2</v>
      </c>
      <c r="U25" s="51">
        <f t="shared" si="4"/>
        <v>-1.07061154592834E-4</v>
      </c>
      <c r="W25" s="37">
        <v>22</v>
      </c>
      <c r="X25" s="38">
        <v>0.5625</v>
      </c>
      <c r="Y25" s="303">
        <f t="shared" si="5"/>
        <v>8.7800000000000003E-2</v>
      </c>
      <c r="Z25" s="46">
        <v>2</v>
      </c>
      <c r="AA25" s="38">
        <v>0.5625</v>
      </c>
      <c r="AB25" s="311">
        <f t="shared" si="6"/>
        <v>8.6404666422450066E-2</v>
      </c>
      <c r="AC25" s="53">
        <f t="shared" si="7"/>
        <v>8.6404666422450064E-4</v>
      </c>
      <c r="AE25" s="39">
        <v>22</v>
      </c>
      <c r="AF25" s="40">
        <v>0.5625</v>
      </c>
      <c r="AG25" s="304">
        <f t="shared" si="8"/>
        <v>-0.1477</v>
      </c>
      <c r="AH25" s="47">
        <v>2</v>
      </c>
      <c r="AI25" s="40">
        <v>0.5625</v>
      </c>
      <c r="AJ25" s="311">
        <f t="shared" si="9"/>
        <v>-0.13527809437780128</v>
      </c>
      <c r="AK25" s="296">
        <f t="shared" si="10"/>
        <v>-1.3527809437780128E-3</v>
      </c>
      <c r="AM25" s="41">
        <v>22</v>
      </c>
      <c r="AN25" s="42">
        <v>0.5625</v>
      </c>
      <c r="AO25" s="305">
        <f t="shared" si="11"/>
        <v>0.1709</v>
      </c>
      <c r="AP25" s="41">
        <v>2</v>
      </c>
      <c r="AQ25" s="42">
        <v>0.5625</v>
      </c>
      <c r="AR25" s="311">
        <f t="shared" si="12"/>
        <v>0.17185225668278006</v>
      </c>
      <c r="AS25" s="56">
        <f t="shared" si="14"/>
        <v>1.7185225668278007E-3</v>
      </c>
    </row>
    <row r="26" spans="1:45" s="61" customFormat="1" ht="16" thickBot="1" x14ac:dyDescent="0.25">
      <c r="A26" s="57" t="s">
        <v>17</v>
      </c>
      <c r="B26" s="255">
        <v>0.39583333333333331</v>
      </c>
      <c r="C26" s="59">
        <v>1</v>
      </c>
      <c r="D26" s="284">
        <f t="shared" si="13"/>
        <v>-1.1000000000000001E-3</v>
      </c>
      <c r="E26" s="60">
        <v>-1.1E-5</v>
      </c>
      <c r="G26" s="70">
        <v>21</v>
      </c>
      <c r="H26" s="63">
        <v>0.54166666666666663</v>
      </c>
      <c r="I26" s="302">
        <f t="shared" si="0"/>
        <v>1.54E-2</v>
      </c>
      <c r="J26" s="49">
        <v>1</v>
      </c>
      <c r="K26" s="63">
        <v>0.54166666666666663</v>
      </c>
      <c r="L26" s="299">
        <f t="shared" si="17"/>
        <v>-7.9176243048344457E-3</v>
      </c>
      <c r="M26" s="49">
        <f xml:space="preserve"> -882*SIN(-99)/(-2433267) + (966*SIN(-99)/(-2433267))*J26 + (-21*SIN(-99)/(-2433267))*SIN(-99*J26) + (-441*SIN(-99)/(-2433267))*SIN(5 + SIN(-99)^2*J26) + (-21*SIN(-99)/(-2433267))*J26*SIN(5 + SIN(-99)^2*J26)</f>
        <v>-7.917624304834446E-5</v>
      </c>
      <c r="O26" s="65">
        <v>21</v>
      </c>
      <c r="P26" s="66">
        <v>0.54166666666666663</v>
      </c>
      <c r="Q26" s="51">
        <f t="shared" si="15"/>
        <v>1.8599999999999998E-2</v>
      </c>
      <c r="R26" s="50">
        <v>1</v>
      </c>
      <c r="S26" s="66">
        <v>0.54166666666666663</v>
      </c>
      <c r="T26" s="313">
        <f>U26*100</f>
        <v>2.4525560967375785E-2</v>
      </c>
      <c r="U26" s="51">
        <f xml:space="preserve"> SIN(2)/3031 + (SIN(-5)/3016)*R26*SIN(6*R26) + (SIN(2)/6106)*SIN(SIN(3016) + R26)*SIN(2*R26 + R26*SIN(SIN(3016) + R26))</f>
        <v>2.4525560967375787E-4</v>
      </c>
      <c r="W26" s="52">
        <v>21</v>
      </c>
      <c r="X26" s="67">
        <v>0.54166666666666663</v>
      </c>
      <c r="Y26" s="303">
        <f t="shared" si="5"/>
        <v>0.1055</v>
      </c>
      <c r="Z26" s="52">
        <v>1</v>
      </c>
      <c r="AA26" s="67">
        <v>0.54166666666666663</v>
      </c>
      <c r="AB26" s="311">
        <f>AC26*100</f>
        <v>0.1054965445527451</v>
      </c>
      <c r="AC26" s="53">
        <f xml:space="preserve"> (SIN(-5)/1441)*SIN(8414*Z26) + (1/8018)*Z26*COS((1/8018)*Z26) + COS(1438*Z26)*SIN(SIN(-5)*Z26)/(7 + 1205*Z26)</f>
        <v>1.054965445527451E-3</v>
      </c>
      <c r="AE26" s="54">
        <v>21</v>
      </c>
      <c r="AF26" s="68">
        <v>0.54166666666666663</v>
      </c>
      <c r="AG26" s="304">
        <f t="shared" si="8"/>
        <v>-0.12959999999999999</v>
      </c>
      <c r="AH26" s="54">
        <v>1</v>
      </c>
      <c r="AI26" s="68">
        <v>0.54166666666666663</v>
      </c>
      <c r="AJ26" s="311">
        <f t="shared" si="9"/>
        <v>-0.13101897077523711</v>
      </c>
      <c r="AK26" s="296">
        <f xml:space="preserve"> (-1/1157)/AH26 + (133 + 3417*AH26 - 266*COS(5 - AH26))/(464225*SIN(COS(464225) + AH26 + 45*COS(AH26)) - 8301853)</f>
        <v>-1.310189707752371E-3</v>
      </c>
      <c r="AM26" s="55">
        <v>21</v>
      </c>
      <c r="AN26" s="69">
        <v>0.54166666666666663</v>
      </c>
      <c r="AO26" s="305">
        <f t="shared" si="11"/>
        <v>0.1203</v>
      </c>
      <c r="AP26" s="55">
        <v>1</v>
      </c>
      <c r="AQ26" s="69">
        <v>0.54166666666666663</v>
      </c>
      <c r="AR26" s="311">
        <f t="shared" si="12"/>
        <v>0.11867609191192896</v>
      </c>
      <c r="AS26" s="56">
        <f xml:space="preserve"> SIN((13/57)*AP26)*SIN(2/57 + (13/57)*AP26)/(267*SIN((13/57)*AP26) + (-169/3249)*AP26^2*SIN(6500/57 + (70/57)*AP26) - 13*SIN(6500/57 + (70/57)*AP26))</f>
        <v>1.1867609191192896E-3</v>
      </c>
    </row>
    <row r="27" spans="1:45" ht="16" thickBot="1" x14ac:dyDescent="0.25">
      <c r="A27" s="7" t="s">
        <v>17</v>
      </c>
      <c r="B27" s="254">
        <v>0.375</v>
      </c>
      <c r="C27" s="9">
        <v>1</v>
      </c>
      <c r="D27" s="284">
        <f t="shared" si="13"/>
        <v>2.3300000000000001E-2</v>
      </c>
      <c r="E27" s="10">
        <v>2.33E-4</v>
      </c>
      <c r="G27" s="43">
        <v>20</v>
      </c>
      <c r="H27" s="32">
        <v>0.52083333333333337</v>
      </c>
      <c r="I27" s="302">
        <f t="shared" si="0"/>
        <v>8.4000000000000005E-2</v>
      </c>
      <c r="J27" s="43"/>
      <c r="K27" s="32">
        <v>0.52083333333333337</v>
      </c>
      <c r="L27" s="299"/>
      <c r="M27" s="13">
        <f t="shared" ref="M27:M35" si="18" xml:space="preserve"> 0.0020201832600003 - 0.000218108079089791*J27 - 0.000922202291329357*COS(6.15207952171637 - 0.341261730241631*J27)</f>
        <v>1.1058953640933045E-3</v>
      </c>
      <c r="O27" s="44">
        <v>20</v>
      </c>
      <c r="P27" s="35">
        <v>0.52083333333333337</v>
      </c>
      <c r="Q27" s="34">
        <f t="shared" si="15"/>
        <v>3.4200000000000001E-2</v>
      </c>
      <c r="R27" s="45">
        <v>10</v>
      </c>
      <c r="S27" s="35">
        <v>0.52083333333333337</v>
      </c>
      <c r="T27" s="313"/>
      <c r="U27" s="18"/>
      <c r="W27" s="46">
        <v>20</v>
      </c>
      <c r="X27" s="38">
        <v>0.52083333333333337</v>
      </c>
      <c r="Y27" s="303">
        <f t="shared" si="5"/>
        <v>0.1181</v>
      </c>
      <c r="Z27" s="46">
        <v>10</v>
      </c>
      <c r="AA27" s="38">
        <v>0.52083333333333337</v>
      </c>
      <c r="AB27" s="311"/>
      <c r="AC27" s="71"/>
      <c r="AE27" s="47">
        <v>20</v>
      </c>
      <c r="AF27" s="40">
        <v>0.52083333333333337</v>
      </c>
      <c r="AG27" s="304">
        <f t="shared" si="8"/>
        <v>-0.1285</v>
      </c>
      <c r="AH27" s="47">
        <v>10</v>
      </c>
      <c r="AI27" s="40">
        <v>0.52083333333333337</v>
      </c>
      <c r="AJ27" s="309"/>
      <c r="AK27" s="39"/>
      <c r="AM27" s="48">
        <v>20</v>
      </c>
      <c r="AN27" s="42">
        <v>0.52083333333333337</v>
      </c>
      <c r="AO27" s="305">
        <f t="shared" si="11"/>
        <v>7.0300000000000001E-2</v>
      </c>
      <c r="AP27" s="48">
        <v>20</v>
      </c>
      <c r="AQ27" s="42">
        <v>0.52083333333333337</v>
      </c>
      <c r="AR27" s="307"/>
      <c r="AS27" s="41"/>
    </row>
    <row r="28" spans="1:45" ht="16" thickBot="1" x14ac:dyDescent="0.25">
      <c r="A28" s="7" t="s">
        <v>17</v>
      </c>
      <c r="B28" s="254">
        <v>0.35416666666666669</v>
      </c>
      <c r="C28" s="9">
        <v>1</v>
      </c>
      <c r="D28" s="284">
        <f t="shared" si="13"/>
        <v>4.3400000000000001E-2</v>
      </c>
      <c r="E28" s="10">
        <v>4.3399999999999998E-4</v>
      </c>
      <c r="G28" s="31">
        <v>19</v>
      </c>
      <c r="H28" s="32">
        <v>0.5</v>
      </c>
      <c r="I28" s="302">
        <f t="shared" si="0"/>
        <v>0.13060000000000002</v>
      </c>
      <c r="J28" s="70"/>
      <c r="K28" s="32">
        <v>0.5</v>
      </c>
      <c r="L28" s="299"/>
      <c r="M28" s="13">
        <f t="shared" si="18"/>
        <v>1.1058953640933045E-3</v>
      </c>
      <c r="O28" s="34">
        <v>19</v>
      </c>
      <c r="P28" s="35">
        <v>0.5</v>
      </c>
      <c r="Q28" s="34">
        <f t="shared" si="15"/>
        <v>5.4600000000000003E-2</v>
      </c>
      <c r="R28" s="50">
        <v>9</v>
      </c>
      <c r="S28" s="35">
        <v>0.5</v>
      </c>
      <c r="T28" s="313"/>
      <c r="U28" s="18"/>
      <c r="W28" s="37">
        <v>19</v>
      </c>
      <c r="X28" s="38">
        <v>0.5</v>
      </c>
      <c r="Y28" s="303">
        <f t="shared" si="5"/>
        <v>0.12509999999999999</v>
      </c>
      <c r="Z28" s="52">
        <v>9</v>
      </c>
      <c r="AA28" s="38">
        <v>0.5</v>
      </c>
      <c r="AB28" s="311"/>
      <c r="AC28" s="22"/>
      <c r="AE28" s="39">
        <v>19</v>
      </c>
      <c r="AF28" s="40">
        <v>0.5</v>
      </c>
      <c r="AG28" s="304">
        <f t="shared" si="8"/>
        <v>-9.7099999999999992E-2</v>
      </c>
      <c r="AH28" s="54">
        <v>9</v>
      </c>
      <c r="AI28" s="40">
        <v>0.5</v>
      </c>
      <c r="AJ28" s="309"/>
      <c r="AK28" s="26"/>
      <c r="AM28" s="41">
        <v>19</v>
      </c>
      <c r="AN28" s="42">
        <v>0.5</v>
      </c>
      <c r="AO28" s="305">
        <f t="shared" si="11"/>
        <v>3.1799999999999995E-2</v>
      </c>
      <c r="AP28" s="41">
        <v>19</v>
      </c>
      <c r="AQ28" s="42">
        <v>0.5</v>
      </c>
      <c r="AR28" s="307"/>
      <c r="AS28" s="30"/>
    </row>
    <row r="29" spans="1:45" ht="16" thickBot="1" x14ac:dyDescent="0.25">
      <c r="A29" s="7" t="s">
        <v>17</v>
      </c>
      <c r="B29" s="254">
        <v>0.33333333333333331</v>
      </c>
      <c r="C29" s="9">
        <v>1</v>
      </c>
      <c r="D29" s="284">
        <f t="shared" si="13"/>
        <v>5.1400000000000001E-2</v>
      </c>
      <c r="E29" s="10">
        <v>5.1400000000000003E-4</v>
      </c>
      <c r="G29" s="43">
        <v>18</v>
      </c>
      <c r="H29" s="32">
        <v>0.47916666666666669</v>
      </c>
      <c r="I29" s="302">
        <f t="shared" si="0"/>
        <v>0.11509999999999999</v>
      </c>
      <c r="J29" s="43"/>
      <c r="K29" s="32">
        <v>0.47916666666666669</v>
      </c>
      <c r="L29" s="299"/>
      <c r="M29" s="13">
        <f t="shared" si="18"/>
        <v>1.1058953640933045E-3</v>
      </c>
      <c r="O29" s="44">
        <v>18</v>
      </c>
      <c r="P29" s="35">
        <v>0.47916666666666669</v>
      </c>
      <c r="Q29" s="34">
        <f t="shared" si="15"/>
        <v>5.7200000000000001E-2</v>
      </c>
      <c r="R29" s="45">
        <v>8</v>
      </c>
      <c r="S29" s="35">
        <v>0.47916666666666669</v>
      </c>
      <c r="T29" s="313"/>
      <c r="U29" s="18"/>
      <c r="W29" s="46">
        <v>18</v>
      </c>
      <c r="X29" s="38">
        <v>0.47916666666666669</v>
      </c>
      <c r="Y29" s="303">
        <f t="shared" si="5"/>
        <v>9.7699999999999995E-2</v>
      </c>
      <c r="Z29" s="46">
        <v>8</v>
      </c>
      <c r="AA29" s="38">
        <v>0.47916666666666669</v>
      </c>
      <c r="AB29" s="311"/>
      <c r="AC29" s="22"/>
      <c r="AE29" s="47">
        <v>18</v>
      </c>
      <c r="AF29" s="40">
        <v>0.47916666666666669</v>
      </c>
      <c r="AG29" s="304">
        <f t="shared" si="8"/>
        <v>-7.51E-2</v>
      </c>
      <c r="AH29" s="47">
        <v>8</v>
      </c>
      <c r="AI29" s="40">
        <v>0.47916666666666669</v>
      </c>
      <c r="AJ29" s="309"/>
      <c r="AK29" s="26"/>
      <c r="AM29" s="48">
        <v>18</v>
      </c>
      <c r="AN29" s="42">
        <v>0.47916666666666669</v>
      </c>
      <c r="AO29" s="305">
        <f t="shared" si="11"/>
        <v>2.07E-2</v>
      </c>
      <c r="AP29" s="48">
        <v>18</v>
      </c>
      <c r="AQ29" s="42">
        <v>0.47916666666666669</v>
      </c>
      <c r="AR29" s="307"/>
      <c r="AS29" s="30"/>
    </row>
    <row r="30" spans="1:45" ht="16" thickBot="1" x14ac:dyDescent="0.25">
      <c r="A30" s="7" t="s">
        <v>17</v>
      </c>
      <c r="B30" s="254">
        <v>0.3125</v>
      </c>
      <c r="C30" s="9">
        <v>1</v>
      </c>
      <c r="D30" s="284">
        <f t="shared" si="13"/>
        <v>8.8300000000000003E-2</v>
      </c>
      <c r="E30" s="10">
        <v>8.83E-4</v>
      </c>
      <c r="G30" s="43">
        <v>17</v>
      </c>
      <c r="H30" s="32">
        <v>0.45833333333333331</v>
      </c>
      <c r="I30" s="302">
        <f t="shared" si="0"/>
        <v>0.12429999999999999</v>
      </c>
      <c r="J30" s="70"/>
      <c r="K30" s="32">
        <v>0.45833333333333331</v>
      </c>
      <c r="L30" s="299"/>
      <c r="M30" s="13">
        <f t="shared" si="18"/>
        <v>1.1058953640933045E-3</v>
      </c>
      <c r="O30" s="44">
        <v>17</v>
      </c>
      <c r="P30" s="35">
        <v>0.45833333333333331</v>
      </c>
      <c r="Q30" s="34">
        <f t="shared" si="15"/>
        <v>7.4499999999999997E-2</v>
      </c>
      <c r="R30" s="50">
        <v>7</v>
      </c>
      <c r="S30" s="35">
        <v>0.45833333333333331</v>
      </c>
      <c r="T30" s="313"/>
      <c r="U30" s="18"/>
      <c r="W30" s="46">
        <v>17</v>
      </c>
      <c r="X30" s="38">
        <v>0.45833333333333331</v>
      </c>
      <c r="Y30" s="303">
        <f t="shared" si="5"/>
        <v>7.9399999999999998E-2</v>
      </c>
      <c r="Z30" s="52">
        <v>7</v>
      </c>
      <c r="AA30" s="38">
        <v>0.45833333333333331</v>
      </c>
      <c r="AB30" s="311"/>
      <c r="AC30" s="22"/>
      <c r="AE30" s="47">
        <v>17</v>
      </c>
      <c r="AF30" s="40">
        <v>0.45833333333333331</v>
      </c>
      <c r="AG30" s="304">
        <f t="shared" si="8"/>
        <v>-6.0499999999999998E-2</v>
      </c>
      <c r="AH30" s="54">
        <v>7</v>
      </c>
      <c r="AI30" s="40">
        <v>0.45833333333333331</v>
      </c>
      <c r="AJ30" s="309"/>
      <c r="AK30" s="26"/>
      <c r="AM30" s="48">
        <v>17</v>
      </c>
      <c r="AN30" s="42">
        <v>0.45833333333333331</v>
      </c>
      <c r="AO30" s="305">
        <f t="shared" si="11"/>
        <v>4.82E-2</v>
      </c>
      <c r="AP30" s="48">
        <v>17</v>
      </c>
      <c r="AQ30" s="42">
        <v>0.45833333333333331</v>
      </c>
      <c r="AR30" s="307"/>
      <c r="AS30" s="30"/>
    </row>
    <row r="31" spans="1:45" ht="16" thickBot="1" x14ac:dyDescent="0.25">
      <c r="A31" s="7" t="s">
        <v>17</v>
      </c>
      <c r="B31" s="254">
        <v>0.29166666666666669</v>
      </c>
      <c r="C31" s="9">
        <v>1</v>
      </c>
      <c r="D31" s="284">
        <f t="shared" si="13"/>
        <v>0.12769999999999998</v>
      </c>
      <c r="E31" s="10">
        <v>1.2769999999999999E-3</v>
      </c>
      <c r="G31" s="31">
        <v>16</v>
      </c>
      <c r="H31" s="32">
        <v>0.4375</v>
      </c>
      <c r="I31" s="302">
        <f t="shared" si="0"/>
        <v>0.10920000000000001</v>
      </c>
      <c r="J31" s="43"/>
      <c r="K31" s="32">
        <v>0.4375</v>
      </c>
      <c r="L31" s="299"/>
      <c r="M31" s="13">
        <f t="shared" si="18"/>
        <v>1.1058953640933045E-3</v>
      </c>
      <c r="O31" s="34">
        <v>16</v>
      </c>
      <c r="P31" s="35">
        <v>0.4375</v>
      </c>
      <c r="Q31" s="34">
        <f t="shared" si="15"/>
        <v>3.5700000000000003E-2</v>
      </c>
      <c r="R31" s="45">
        <v>6</v>
      </c>
      <c r="S31" s="35">
        <v>0.4375</v>
      </c>
      <c r="T31" s="313"/>
      <c r="U31" s="18"/>
      <c r="W31" s="37">
        <v>16</v>
      </c>
      <c r="X31" s="38">
        <v>0.4375</v>
      </c>
      <c r="Y31" s="303">
        <f t="shared" si="5"/>
        <v>7.5299999999999992E-2</v>
      </c>
      <c r="Z31" s="46">
        <v>6</v>
      </c>
      <c r="AA31" s="38">
        <v>0.4375</v>
      </c>
      <c r="AB31" s="311"/>
      <c r="AC31" s="22"/>
      <c r="AE31" s="39">
        <v>16</v>
      </c>
      <c r="AF31" s="40">
        <v>0.4375</v>
      </c>
      <c r="AG31" s="304">
        <f t="shared" si="8"/>
        <v>-3.7699999999999997E-2</v>
      </c>
      <c r="AH31" s="47">
        <v>6</v>
      </c>
      <c r="AI31" s="40">
        <v>0.4375</v>
      </c>
      <c r="AJ31" s="309"/>
      <c r="AK31" s="26"/>
      <c r="AM31" s="41">
        <v>16</v>
      </c>
      <c r="AN31" s="42">
        <v>0.4375</v>
      </c>
      <c r="AO31" s="305">
        <f t="shared" si="11"/>
        <v>7.640000000000001E-2</v>
      </c>
      <c r="AP31" s="41">
        <v>16</v>
      </c>
      <c r="AQ31" s="42">
        <v>0.4375</v>
      </c>
      <c r="AR31" s="307"/>
      <c r="AS31" s="30"/>
    </row>
    <row r="32" spans="1:45" ht="16" thickBot="1" x14ac:dyDescent="0.25">
      <c r="A32" s="7" t="s">
        <v>17</v>
      </c>
      <c r="B32" s="254">
        <v>0.27083333333333331</v>
      </c>
      <c r="C32" s="9">
        <v>1</v>
      </c>
      <c r="D32" s="284">
        <f t="shared" si="13"/>
        <v>0.1512</v>
      </c>
      <c r="E32" s="10">
        <v>1.5120000000000001E-3</v>
      </c>
      <c r="G32" s="43">
        <v>15</v>
      </c>
      <c r="H32" s="32">
        <v>0.41666666666666669</v>
      </c>
      <c r="I32" s="302">
        <f t="shared" si="0"/>
        <v>0.1225</v>
      </c>
      <c r="J32" s="70"/>
      <c r="K32" s="32">
        <v>0.41666666666666669</v>
      </c>
      <c r="L32" s="299"/>
      <c r="M32" s="13">
        <f t="shared" si="18"/>
        <v>1.1058953640933045E-3</v>
      </c>
      <c r="O32" s="44">
        <v>15</v>
      </c>
      <c r="P32" s="35">
        <v>0.41666666666666669</v>
      </c>
      <c r="Q32" s="34">
        <f t="shared" si="15"/>
        <v>-6.3E-3</v>
      </c>
      <c r="R32" s="50">
        <v>5</v>
      </c>
      <c r="S32" s="35">
        <v>0.41666666666666669</v>
      </c>
      <c r="T32" s="313"/>
      <c r="U32" s="18"/>
      <c r="W32" s="46">
        <v>15</v>
      </c>
      <c r="X32" s="38">
        <v>0.41666666666666669</v>
      </c>
      <c r="Y32" s="303">
        <f t="shared" si="5"/>
        <v>4.4299999999999999E-2</v>
      </c>
      <c r="Z32" s="52">
        <v>5</v>
      </c>
      <c r="AA32" s="38">
        <v>0.41666666666666669</v>
      </c>
      <c r="AB32" s="311"/>
      <c r="AC32" s="22"/>
      <c r="AE32" s="47">
        <v>15</v>
      </c>
      <c r="AF32" s="40">
        <v>0.41666666666666669</v>
      </c>
      <c r="AG32" s="304">
        <f t="shared" si="8"/>
        <v>-4.58E-2</v>
      </c>
      <c r="AH32" s="54">
        <v>5</v>
      </c>
      <c r="AI32" s="40">
        <v>0.41666666666666669</v>
      </c>
      <c r="AJ32" s="309"/>
      <c r="AK32" s="26"/>
      <c r="AM32" s="48">
        <v>15</v>
      </c>
      <c r="AN32" s="42">
        <v>0.41666666666666669</v>
      </c>
      <c r="AO32" s="305">
        <f t="shared" si="11"/>
        <v>0.11720000000000001</v>
      </c>
      <c r="AP32" s="48">
        <v>15</v>
      </c>
      <c r="AQ32" s="42">
        <v>0.41666666666666669</v>
      </c>
      <c r="AR32" s="307"/>
      <c r="AS32" s="30"/>
    </row>
    <row r="33" spans="1:45" ht="16" thickBot="1" x14ac:dyDescent="0.25">
      <c r="A33" s="7" t="s">
        <v>17</v>
      </c>
      <c r="B33" s="254">
        <v>0.25</v>
      </c>
      <c r="C33" s="9">
        <v>1</v>
      </c>
      <c r="D33" s="284">
        <f t="shared" si="13"/>
        <v>0.16239999999999999</v>
      </c>
      <c r="E33" s="10">
        <v>1.624E-3</v>
      </c>
      <c r="G33" s="43">
        <v>14</v>
      </c>
      <c r="H33" s="32">
        <v>0.39583333333333331</v>
      </c>
      <c r="I33" s="302">
        <f t="shared" si="0"/>
        <v>0.1085</v>
      </c>
      <c r="J33" s="43"/>
      <c r="K33" s="32">
        <v>0.39583333333333331</v>
      </c>
      <c r="L33" s="299"/>
      <c r="M33" s="13">
        <f t="shared" si="18"/>
        <v>1.1058953640933045E-3</v>
      </c>
      <c r="O33" s="44">
        <v>14</v>
      </c>
      <c r="P33" s="35">
        <v>0.39583333333333331</v>
      </c>
      <c r="Q33" s="34">
        <f t="shared" si="15"/>
        <v>-5.5300000000000002E-2</v>
      </c>
      <c r="R33" s="45">
        <v>4</v>
      </c>
      <c r="S33" s="35">
        <v>0.39583333333333331</v>
      </c>
      <c r="T33" s="313"/>
      <c r="U33" s="18"/>
      <c r="W33" s="46">
        <v>14</v>
      </c>
      <c r="X33" s="38">
        <v>0.39583333333333331</v>
      </c>
      <c r="Y33" s="303">
        <f t="shared" si="5"/>
        <v>1.0500000000000001E-2</v>
      </c>
      <c r="Z33" s="46">
        <v>4</v>
      </c>
      <c r="AA33" s="38">
        <v>0.39583333333333331</v>
      </c>
      <c r="AB33" s="311"/>
      <c r="AC33" s="22"/>
      <c r="AE33" s="47">
        <v>14</v>
      </c>
      <c r="AF33" s="40">
        <v>0.39583333333333331</v>
      </c>
      <c r="AG33" s="304">
        <f t="shared" si="8"/>
        <v>-5.3700000000000005E-2</v>
      </c>
      <c r="AH33" s="47">
        <v>4</v>
      </c>
      <c r="AI33" s="40">
        <v>0.39583333333333331</v>
      </c>
      <c r="AJ33" s="309"/>
      <c r="AK33" s="26"/>
      <c r="AM33" s="48">
        <v>14</v>
      </c>
      <c r="AN33" s="42">
        <v>0.39583333333333331</v>
      </c>
      <c r="AO33" s="305">
        <f t="shared" si="11"/>
        <v>0.15790000000000001</v>
      </c>
      <c r="AP33" s="48">
        <v>14</v>
      </c>
      <c r="AQ33" s="42">
        <v>0.39583333333333331</v>
      </c>
      <c r="AR33" s="307"/>
      <c r="AS33" s="30"/>
    </row>
    <row r="34" spans="1:45" ht="16" thickBot="1" x14ac:dyDescent="0.25">
      <c r="A34" s="7" t="s">
        <v>17</v>
      </c>
      <c r="B34" s="254">
        <v>0.22916666666666666</v>
      </c>
      <c r="C34" s="9">
        <v>1</v>
      </c>
      <c r="D34" s="284">
        <f t="shared" si="13"/>
        <v>0.16039999999999999</v>
      </c>
      <c r="E34" s="10">
        <v>1.604E-3</v>
      </c>
      <c r="G34" s="31">
        <v>13</v>
      </c>
      <c r="H34" s="32">
        <v>0.375</v>
      </c>
      <c r="I34" s="302">
        <f t="shared" si="0"/>
        <v>9.6100000000000005E-2</v>
      </c>
      <c r="J34" s="70"/>
      <c r="K34" s="32">
        <v>0.375</v>
      </c>
      <c r="L34" s="299"/>
      <c r="M34" s="13">
        <f t="shared" si="18"/>
        <v>1.1058953640933045E-3</v>
      </c>
      <c r="O34" s="34">
        <v>13</v>
      </c>
      <c r="P34" s="35">
        <v>0.375</v>
      </c>
      <c r="Q34" s="34">
        <f t="shared" si="15"/>
        <v>-5.1500000000000004E-2</v>
      </c>
      <c r="R34" s="50">
        <v>3</v>
      </c>
      <c r="S34" s="35">
        <v>0.375</v>
      </c>
      <c r="T34" s="313"/>
      <c r="U34" s="18"/>
      <c r="W34" s="37">
        <v>13</v>
      </c>
      <c r="X34" s="38">
        <v>0.375</v>
      </c>
      <c r="Y34" s="303">
        <f t="shared" si="5"/>
        <v>1.9300000000000001E-2</v>
      </c>
      <c r="Z34" s="52">
        <v>3</v>
      </c>
      <c r="AA34" s="38">
        <v>0.375</v>
      </c>
      <c r="AB34" s="311"/>
      <c r="AC34" s="22"/>
      <c r="AE34" s="39">
        <v>13</v>
      </c>
      <c r="AF34" s="40">
        <v>0.375</v>
      </c>
      <c r="AG34" s="304">
        <f t="shared" si="8"/>
        <v>-6.1200000000000004E-2</v>
      </c>
      <c r="AH34" s="54">
        <v>3</v>
      </c>
      <c r="AI34" s="40">
        <v>0.375</v>
      </c>
      <c r="AJ34" s="309"/>
      <c r="AK34" s="26"/>
      <c r="AM34" s="41">
        <v>13</v>
      </c>
      <c r="AN34" s="42">
        <v>0.375</v>
      </c>
      <c r="AO34" s="305">
        <f t="shared" si="11"/>
        <v>0.1825</v>
      </c>
      <c r="AP34" s="41">
        <v>13</v>
      </c>
      <c r="AQ34" s="42">
        <v>0.375</v>
      </c>
      <c r="AR34" s="307"/>
      <c r="AS34" s="30"/>
    </row>
    <row r="35" spans="1:45" ht="16" thickBot="1" x14ac:dyDescent="0.25">
      <c r="A35" s="7" t="s">
        <v>17</v>
      </c>
      <c r="B35" s="254">
        <v>0.20833333333333334</v>
      </c>
      <c r="C35" s="9">
        <v>1</v>
      </c>
      <c r="D35" s="284">
        <f t="shared" si="13"/>
        <v>0.16390000000000002</v>
      </c>
      <c r="E35" s="10">
        <v>1.639E-3</v>
      </c>
      <c r="G35" s="43">
        <v>12</v>
      </c>
      <c r="H35" s="32">
        <v>0.35416666666666669</v>
      </c>
      <c r="I35" s="302">
        <f t="shared" si="0"/>
        <v>0.10150000000000001</v>
      </c>
      <c r="J35" s="43"/>
      <c r="K35" s="32">
        <v>0.35416666666666669</v>
      </c>
      <c r="L35" s="299"/>
      <c r="M35" s="31">
        <f t="shared" si="18"/>
        <v>1.1058953640933045E-3</v>
      </c>
      <c r="O35" s="44">
        <v>12</v>
      </c>
      <c r="P35" s="35">
        <v>0.35416666666666669</v>
      </c>
      <c r="Q35" s="34">
        <f t="shared" si="15"/>
        <v>-4.2700000000000002E-2</v>
      </c>
      <c r="R35" s="45">
        <v>2</v>
      </c>
      <c r="S35" s="35">
        <v>0.35416666666666669</v>
      </c>
      <c r="T35" s="313"/>
      <c r="U35" s="34"/>
      <c r="W35" s="46">
        <v>12</v>
      </c>
      <c r="X35" s="38">
        <v>0.35416666666666669</v>
      </c>
      <c r="Y35" s="303">
        <f t="shared" si="5"/>
        <v>4.1999999999999997E-3</v>
      </c>
      <c r="Z35" s="46">
        <v>2</v>
      </c>
      <c r="AA35" s="38">
        <v>0.35416666666666669</v>
      </c>
      <c r="AB35" s="311"/>
      <c r="AC35" s="21"/>
      <c r="AE35" s="47">
        <v>12</v>
      </c>
      <c r="AF35" s="40">
        <v>0.35416666666666669</v>
      </c>
      <c r="AG35" s="304">
        <f t="shared" si="8"/>
        <v>-5.1000000000000004E-2</v>
      </c>
      <c r="AH35" s="47">
        <v>2</v>
      </c>
      <c r="AI35" s="40">
        <v>0.35416666666666669</v>
      </c>
      <c r="AJ35" s="309"/>
      <c r="AK35" s="26"/>
      <c r="AM35" s="48">
        <v>12</v>
      </c>
      <c r="AN35" s="42">
        <v>0.35416666666666669</v>
      </c>
      <c r="AO35" s="305">
        <f t="shared" si="11"/>
        <v>0.19940000000000002</v>
      </c>
      <c r="AP35" s="48">
        <v>12</v>
      </c>
      <c r="AQ35" s="42">
        <v>0.35416666666666669</v>
      </c>
      <c r="AR35" s="307"/>
      <c r="AS35" s="30"/>
    </row>
    <row r="36" spans="1:45" s="72" customFormat="1" ht="16" thickBot="1" x14ac:dyDescent="0.25">
      <c r="A36" s="9" t="s">
        <v>17</v>
      </c>
      <c r="B36" s="254">
        <v>0.1875</v>
      </c>
      <c r="C36" s="9">
        <v>1</v>
      </c>
      <c r="D36" s="284">
        <f t="shared" si="13"/>
        <v>0.1694</v>
      </c>
      <c r="E36" s="9">
        <v>1.694E-3</v>
      </c>
      <c r="G36" s="73">
        <v>11</v>
      </c>
      <c r="H36" s="32">
        <v>0.33333333333333331</v>
      </c>
      <c r="I36" s="302">
        <f t="shared" si="0"/>
        <v>9.2999999999999999E-2</v>
      </c>
      <c r="J36" s="73"/>
      <c r="K36" s="32">
        <v>0.33333333333333331</v>
      </c>
      <c r="L36" s="299"/>
      <c r="M36" s="74">
        <f xml:space="preserve"> 0.0020201832600003 - 0.000218108079089791*J36 - 0.000922202291329357*COS(6.15207952171637 - 0.341261730241631*J36)</f>
        <v>1.1058953640933045E-3</v>
      </c>
      <c r="O36" s="75">
        <v>11</v>
      </c>
      <c r="P36" s="35">
        <v>0.33333333333333331</v>
      </c>
      <c r="Q36" s="76">
        <f t="shared" si="15"/>
        <v>-1.6E-2</v>
      </c>
      <c r="R36" s="75">
        <v>1</v>
      </c>
      <c r="S36" s="35">
        <v>0.33333333333333331</v>
      </c>
      <c r="T36" s="313"/>
      <c r="U36" s="76"/>
      <c r="W36" s="77">
        <v>11</v>
      </c>
      <c r="X36" s="38">
        <v>0.33333333333333331</v>
      </c>
      <c r="Y36" s="303">
        <f t="shared" si="5"/>
        <v>-2.8999999999999998E-3</v>
      </c>
      <c r="Z36" s="77">
        <v>1</v>
      </c>
      <c r="AA36" s="38">
        <v>0.33333333333333331</v>
      </c>
      <c r="AB36" s="311"/>
      <c r="AC36" s="78"/>
      <c r="AE36" s="79">
        <v>11</v>
      </c>
      <c r="AF36" s="40">
        <v>0.33333333333333331</v>
      </c>
      <c r="AG36" s="304">
        <f t="shared" si="8"/>
        <v>-2.07E-2</v>
      </c>
      <c r="AH36" s="79">
        <v>1</v>
      </c>
      <c r="AI36" s="40">
        <v>0.33333333333333331</v>
      </c>
      <c r="AJ36" s="309"/>
      <c r="AK36" s="26"/>
      <c r="AM36" s="80">
        <v>11</v>
      </c>
      <c r="AN36" s="42">
        <v>0.33333333333333331</v>
      </c>
      <c r="AO36" s="305">
        <f t="shared" si="11"/>
        <v>0.19139999999999999</v>
      </c>
      <c r="AP36" s="80">
        <v>11</v>
      </c>
      <c r="AQ36" s="42">
        <v>0.33333333333333331</v>
      </c>
      <c r="AR36" s="307"/>
      <c r="AS36" s="81"/>
    </row>
    <row r="37" spans="1:45" ht="16" thickBot="1" x14ac:dyDescent="0.25">
      <c r="A37" s="7" t="s">
        <v>17</v>
      </c>
      <c r="B37" s="254">
        <v>0.16666666666666666</v>
      </c>
      <c r="C37" s="9">
        <v>1</v>
      </c>
      <c r="D37" s="284">
        <f t="shared" si="13"/>
        <v>0.18529999999999999</v>
      </c>
      <c r="E37" s="10">
        <v>1.853E-3</v>
      </c>
      <c r="F37">
        <v>20</v>
      </c>
      <c r="G37" s="31">
        <v>10</v>
      </c>
      <c r="H37" s="32">
        <v>0.3125</v>
      </c>
      <c r="I37" s="302">
        <f t="shared" si="0"/>
        <v>8.77E-2</v>
      </c>
      <c r="J37" s="31"/>
      <c r="K37" s="32">
        <v>0.3125</v>
      </c>
      <c r="L37" s="299"/>
      <c r="M37" s="13"/>
      <c r="O37" s="34">
        <v>10</v>
      </c>
      <c r="P37" s="35">
        <v>0.3125</v>
      </c>
      <c r="Q37" s="34">
        <f t="shared" si="15"/>
        <v>2.3199999999999998E-2</v>
      </c>
      <c r="R37" s="36"/>
      <c r="S37" s="35">
        <v>0.3125</v>
      </c>
      <c r="T37" s="313"/>
      <c r="U37" s="18"/>
      <c r="W37" s="37">
        <v>10</v>
      </c>
      <c r="X37" s="38">
        <v>0.3125</v>
      </c>
      <c r="Y37" s="303">
        <f t="shared" si="5"/>
        <v>-1.4799999999999999E-2</v>
      </c>
      <c r="Z37" s="37">
        <v>10</v>
      </c>
      <c r="AA37" s="38">
        <v>0.3125</v>
      </c>
      <c r="AB37" s="311"/>
      <c r="AC37" s="71"/>
      <c r="AE37" s="39">
        <v>10</v>
      </c>
      <c r="AF37" s="40">
        <v>0.3125</v>
      </c>
      <c r="AG37" s="304">
        <f t="shared" si="8"/>
        <v>-1.09E-2</v>
      </c>
      <c r="AH37" s="39">
        <v>10</v>
      </c>
      <c r="AI37" s="40">
        <v>0.3125</v>
      </c>
      <c r="AJ37" s="309"/>
      <c r="AK37" s="26"/>
      <c r="AM37" s="41">
        <v>10</v>
      </c>
      <c r="AN37" s="42">
        <v>0.3125</v>
      </c>
      <c r="AO37" s="305">
        <f t="shared" si="11"/>
        <v>0.1762</v>
      </c>
      <c r="AP37" s="41">
        <v>10</v>
      </c>
      <c r="AQ37" s="42">
        <v>0.3125</v>
      </c>
      <c r="AR37" s="307"/>
      <c r="AS37" s="41"/>
    </row>
    <row r="38" spans="1:45" ht="16" thickBot="1" x14ac:dyDescent="0.25">
      <c r="A38" s="7" t="s">
        <v>17</v>
      </c>
      <c r="B38" s="254">
        <v>0.14583333333333334</v>
      </c>
      <c r="C38" s="9">
        <v>1</v>
      </c>
      <c r="D38" s="284">
        <f t="shared" si="13"/>
        <v>0.1973</v>
      </c>
      <c r="E38" s="10">
        <v>1.9729999999999999E-3</v>
      </c>
      <c r="F38">
        <v>19</v>
      </c>
      <c r="G38" s="43">
        <v>9</v>
      </c>
      <c r="H38" s="32">
        <v>0.29166666666666669</v>
      </c>
      <c r="I38" s="302">
        <f t="shared" si="0"/>
        <v>9.7299999999999998E-2</v>
      </c>
      <c r="J38" s="43"/>
      <c r="K38" s="32">
        <v>0.29166666666666669</v>
      </c>
      <c r="L38" s="299"/>
      <c r="M38" s="13"/>
      <c r="O38" s="44">
        <v>9</v>
      </c>
      <c r="P38" s="35">
        <v>0.29166666666666669</v>
      </c>
      <c r="Q38" s="34">
        <f t="shared" si="15"/>
        <v>6.6799999999999998E-2</v>
      </c>
      <c r="R38" s="45"/>
      <c r="S38" s="35">
        <v>0.29166666666666669</v>
      </c>
      <c r="T38" s="313"/>
      <c r="U38" s="18"/>
      <c r="W38" s="46">
        <v>9</v>
      </c>
      <c r="X38" s="38">
        <v>0.29166666666666669</v>
      </c>
      <c r="Y38" s="303">
        <f t="shared" si="5"/>
        <v>-3.6499999999999998E-2</v>
      </c>
      <c r="Z38" s="46">
        <v>9</v>
      </c>
      <c r="AA38" s="38">
        <v>0.29166666666666669</v>
      </c>
      <c r="AB38" s="311"/>
      <c r="AC38" s="22"/>
      <c r="AE38" s="47">
        <v>9</v>
      </c>
      <c r="AF38" s="40">
        <v>0.29166666666666669</v>
      </c>
      <c r="AG38" s="304">
        <f t="shared" si="8"/>
        <v>2.8E-3</v>
      </c>
      <c r="AH38" s="47">
        <v>9</v>
      </c>
      <c r="AI38" s="40">
        <v>0.29166666666666669</v>
      </c>
      <c r="AJ38" s="309"/>
      <c r="AK38" s="26"/>
      <c r="AM38" s="48">
        <v>9</v>
      </c>
      <c r="AN38" s="42">
        <v>0.29166666666666669</v>
      </c>
      <c r="AO38" s="305">
        <f t="shared" si="11"/>
        <v>0.14560000000000001</v>
      </c>
      <c r="AP38" s="48">
        <v>9</v>
      </c>
      <c r="AQ38" s="42">
        <v>0.29166666666666669</v>
      </c>
      <c r="AR38" s="307"/>
      <c r="AS38" s="30"/>
    </row>
    <row r="39" spans="1:45" ht="16" thickBot="1" x14ac:dyDescent="0.25">
      <c r="A39" s="7" t="s">
        <v>17</v>
      </c>
      <c r="B39" s="254">
        <v>0.125</v>
      </c>
      <c r="C39" s="9">
        <v>1</v>
      </c>
      <c r="D39" s="284">
        <f t="shared" si="13"/>
        <v>0.21759999999999999</v>
      </c>
      <c r="E39" s="10">
        <v>2.176E-3</v>
      </c>
      <c r="F39">
        <v>18</v>
      </c>
      <c r="G39" s="43">
        <v>8</v>
      </c>
      <c r="H39" s="32">
        <v>0.27083333333333331</v>
      </c>
      <c r="I39" s="302">
        <f t="shared" si="0"/>
        <v>9.5399999999999999E-2</v>
      </c>
      <c r="J39" s="43"/>
      <c r="K39" s="32">
        <v>0.27083333333333331</v>
      </c>
      <c r="L39" s="299"/>
      <c r="M39" s="13"/>
      <c r="O39" s="44">
        <v>8</v>
      </c>
      <c r="P39" s="35">
        <v>0.27083333333333331</v>
      </c>
      <c r="Q39" s="34">
        <f t="shared" si="15"/>
        <v>9.920000000000001E-2</v>
      </c>
      <c r="R39" s="45"/>
      <c r="S39" s="35">
        <v>0.27083333333333331</v>
      </c>
      <c r="T39" s="313"/>
      <c r="U39" s="18"/>
      <c r="W39" s="46">
        <v>8</v>
      </c>
      <c r="X39" s="38">
        <v>0.27083333333333331</v>
      </c>
      <c r="Y39" s="303">
        <f t="shared" si="5"/>
        <v>-5.1999999999999998E-2</v>
      </c>
      <c r="Z39" s="46">
        <v>8</v>
      </c>
      <c r="AA39" s="38">
        <v>0.27083333333333331</v>
      </c>
      <c r="AB39" s="311"/>
      <c r="AC39" s="22"/>
      <c r="AE39" s="47">
        <v>8</v>
      </c>
      <c r="AF39" s="40">
        <v>0.27083333333333331</v>
      </c>
      <c r="AG39" s="304">
        <f t="shared" si="8"/>
        <v>1.21E-2</v>
      </c>
      <c r="AH39" s="47">
        <v>8</v>
      </c>
      <c r="AI39" s="40">
        <v>0.27083333333333331</v>
      </c>
      <c r="AJ39" s="309"/>
      <c r="AK39" s="26"/>
      <c r="AM39" s="48">
        <v>8</v>
      </c>
      <c r="AN39" s="42">
        <v>0.27083333333333331</v>
      </c>
      <c r="AO39" s="305">
        <f t="shared" si="11"/>
        <v>0.10169999999999998</v>
      </c>
      <c r="AP39" s="48">
        <v>8</v>
      </c>
      <c r="AQ39" s="42">
        <v>0.27083333333333331</v>
      </c>
      <c r="AR39" s="307"/>
      <c r="AS39" s="30"/>
    </row>
    <row r="40" spans="1:45" ht="16" thickBot="1" x14ac:dyDescent="0.25">
      <c r="A40" s="7" t="s">
        <v>19</v>
      </c>
      <c r="B40" s="254">
        <v>0.97916666666666663</v>
      </c>
      <c r="C40" s="9">
        <v>5</v>
      </c>
      <c r="D40" s="284">
        <f t="shared" si="13"/>
        <v>0.23540000000000003</v>
      </c>
      <c r="E40" s="10">
        <v>2.3540000000000002E-3</v>
      </c>
      <c r="F40">
        <v>17</v>
      </c>
      <c r="G40" s="31">
        <v>7</v>
      </c>
      <c r="H40" s="32">
        <v>0.25</v>
      </c>
      <c r="I40" s="302">
        <f t="shared" si="0"/>
        <v>9.8000000000000004E-2</v>
      </c>
      <c r="J40" s="31"/>
      <c r="K40" s="32">
        <v>0.25</v>
      </c>
      <c r="L40" s="299"/>
      <c r="M40" s="13"/>
      <c r="O40" s="34">
        <v>7</v>
      </c>
      <c r="P40" s="35">
        <v>0.25</v>
      </c>
      <c r="Q40" s="34">
        <f t="shared" si="15"/>
        <v>0.1207</v>
      </c>
      <c r="R40" s="36"/>
      <c r="S40" s="35">
        <v>0.25</v>
      </c>
      <c r="T40" s="313"/>
      <c r="U40" s="18"/>
      <c r="W40" s="37">
        <v>7</v>
      </c>
      <c r="X40" s="38">
        <v>0.25</v>
      </c>
      <c r="Y40" s="303">
        <f t="shared" si="5"/>
        <v>-5.0799999999999998E-2</v>
      </c>
      <c r="Z40" s="37">
        <v>7</v>
      </c>
      <c r="AA40" s="38">
        <v>0.25</v>
      </c>
      <c r="AB40" s="311"/>
      <c r="AC40" s="22"/>
      <c r="AE40" s="39">
        <v>7</v>
      </c>
      <c r="AF40" s="40">
        <v>0.25</v>
      </c>
      <c r="AG40" s="304">
        <f t="shared" si="8"/>
        <v>1.6799999999999999E-2</v>
      </c>
      <c r="AH40" s="39">
        <v>7</v>
      </c>
      <c r="AI40" s="40">
        <v>0.25</v>
      </c>
      <c r="AJ40" s="309"/>
      <c r="AK40" s="26"/>
      <c r="AM40" s="41">
        <v>7</v>
      </c>
      <c r="AN40" s="42">
        <v>0.25</v>
      </c>
      <c r="AO40" s="305">
        <f t="shared" si="11"/>
        <v>6.3299999999999995E-2</v>
      </c>
      <c r="AP40" s="41">
        <v>7</v>
      </c>
      <c r="AQ40" s="42">
        <v>0.25</v>
      </c>
      <c r="AR40" s="307"/>
      <c r="AS40" s="30"/>
    </row>
    <row r="41" spans="1:45" ht="16" thickBot="1" x14ac:dyDescent="0.25">
      <c r="A41" s="7" t="s">
        <v>19</v>
      </c>
      <c r="B41" s="254">
        <v>0.95833333333333337</v>
      </c>
      <c r="C41" s="9">
        <v>5</v>
      </c>
      <c r="D41" s="284">
        <f t="shared" si="13"/>
        <v>0.28340000000000004</v>
      </c>
      <c r="E41" s="10">
        <v>2.8340000000000001E-3</v>
      </c>
      <c r="F41">
        <v>16</v>
      </c>
      <c r="G41" s="43">
        <v>6</v>
      </c>
      <c r="H41" s="32">
        <v>0.22916666666666666</v>
      </c>
      <c r="I41" s="302">
        <f t="shared" si="0"/>
        <v>5.5500000000000008E-2</v>
      </c>
      <c r="J41" s="43"/>
      <c r="K41" s="32">
        <v>0.22916666666666666</v>
      </c>
      <c r="L41" s="299"/>
      <c r="M41" s="13"/>
      <c r="O41" s="44">
        <v>6</v>
      </c>
      <c r="P41" s="35">
        <v>0.22916666666666666</v>
      </c>
      <c r="Q41" s="34">
        <f t="shared" si="15"/>
        <v>0.1512</v>
      </c>
      <c r="R41" s="45"/>
      <c r="S41" s="35">
        <v>0.22916666666666666</v>
      </c>
      <c r="T41" s="313"/>
      <c r="U41" s="18"/>
      <c r="W41" s="46">
        <v>6</v>
      </c>
      <c r="X41" s="38">
        <v>0.22916666666666666</v>
      </c>
      <c r="Y41" s="303">
        <f t="shared" si="5"/>
        <v>-4.4900000000000002E-2</v>
      </c>
      <c r="Z41" s="46">
        <v>6</v>
      </c>
      <c r="AA41" s="38">
        <v>0.22916666666666666</v>
      </c>
      <c r="AB41" s="311"/>
      <c r="AC41" s="22"/>
      <c r="AE41" s="47">
        <v>6</v>
      </c>
      <c r="AF41" s="40">
        <v>0.22916666666666666</v>
      </c>
      <c r="AG41" s="304">
        <f t="shared" si="8"/>
        <v>3.0200000000000001E-2</v>
      </c>
      <c r="AH41" s="47">
        <v>6</v>
      </c>
      <c r="AI41" s="40">
        <v>0.22916666666666666</v>
      </c>
      <c r="AJ41" s="309"/>
      <c r="AK41" s="26"/>
      <c r="AM41" s="48">
        <v>6</v>
      </c>
      <c r="AN41" s="42">
        <v>0.22916666666666666</v>
      </c>
      <c r="AO41" s="305">
        <f t="shared" si="11"/>
        <v>2.1000000000000001E-2</v>
      </c>
      <c r="AP41" s="48">
        <v>6</v>
      </c>
      <c r="AQ41" s="42">
        <v>0.22916666666666666</v>
      </c>
      <c r="AR41" s="307"/>
      <c r="AS41" s="30"/>
    </row>
    <row r="42" spans="1:45" ht="16" thickBot="1" x14ac:dyDescent="0.25">
      <c r="A42" s="7" t="s">
        <v>19</v>
      </c>
      <c r="B42" s="254">
        <v>0.9375</v>
      </c>
      <c r="C42" s="9">
        <v>5</v>
      </c>
      <c r="D42" s="284">
        <f t="shared" si="13"/>
        <v>0.3196</v>
      </c>
      <c r="E42" s="10">
        <v>3.1960000000000001E-3</v>
      </c>
      <c r="F42">
        <v>15</v>
      </c>
      <c r="G42" s="43">
        <v>5</v>
      </c>
      <c r="H42" s="32">
        <v>0.20833333333333334</v>
      </c>
      <c r="I42" s="302">
        <f t="shared" si="0"/>
        <v>9.4999999999999998E-3</v>
      </c>
      <c r="J42" s="43"/>
      <c r="K42" s="32">
        <v>0.20833333333333334</v>
      </c>
      <c r="L42" s="299"/>
      <c r="M42" s="13"/>
      <c r="O42" s="44">
        <v>5</v>
      </c>
      <c r="P42" s="35">
        <v>0.20833333333333334</v>
      </c>
      <c r="Q42" s="34">
        <f t="shared" si="15"/>
        <v>0.18229999999999999</v>
      </c>
      <c r="R42" s="45"/>
      <c r="S42" s="35">
        <v>0.20833333333333334</v>
      </c>
      <c r="T42" s="313"/>
      <c r="U42" s="18"/>
      <c r="W42" s="46">
        <v>5</v>
      </c>
      <c r="X42" s="38">
        <v>0.20833333333333334</v>
      </c>
      <c r="Y42" s="303">
        <f t="shared" si="5"/>
        <v>-4.19E-2</v>
      </c>
      <c r="Z42" s="46">
        <v>5</v>
      </c>
      <c r="AA42" s="38">
        <v>0.20833333333333334</v>
      </c>
      <c r="AB42" s="311"/>
      <c r="AC42" s="22"/>
      <c r="AE42" s="47">
        <v>5</v>
      </c>
      <c r="AF42" s="40">
        <v>0.20833333333333334</v>
      </c>
      <c r="AG42" s="304">
        <f t="shared" si="8"/>
        <v>7.2400000000000006E-2</v>
      </c>
      <c r="AH42" s="47">
        <v>5</v>
      </c>
      <c r="AI42" s="40">
        <v>0.20833333333333334</v>
      </c>
      <c r="AJ42" s="309"/>
      <c r="AK42" s="26"/>
      <c r="AM42" s="48">
        <v>5</v>
      </c>
      <c r="AN42" s="42">
        <v>0.20833333333333334</v>
      </c>
      <c r="AO42" s="305">
        <f t="shared" si="11"/>
        <v>-2.0799999999999999E-2</v>
      </c>
      <c r="AP42" s="48">
        <v>5</v>
      </c>
      <c r="AQ42" s="42">
        <v>0.20833333333333334</v>
      </c>
      <c r="AR42" s="307"/>
      <c r="AS42" s="30"/>
    </row>
    <row r="43" spans="1:45" ht="16" thickBot="1" x14ac:dyDescent="0.25">
      <c r="A43" s="7" t="s">
        <v>19</v>
      </c>
      <c r="B43" s="254">
        <v>0.91666666666666663</v>
      </c>
      <c r="C43" s="9">
        <v>5</v>
      </c>
      <c r="D43" s="284">
        <f t="shared" si="13"/>
        <v>0.32820000000000005</v>
      </c>
      <c r="E43" s="10">
        <v>3.2820000000000002E-3</v>
      </c>
      <c r="F43">
        <v>14</v>
      </c>
      <c r="G43" s="31">
        <v>4</v>
      </c>
      <c r="H43" s="32">
        <v>0.1875</v>
      </c>
      <c r="I43" s="302">
        <f t="shared" si="0"/>
        <v>-5.04E-2</v>
      </c>
      <c r="J43" s="31"/>
      <c r="K43" s="32">
        <v>0.1875</v>
      </c>
      <c r="L43" s="299"/>
      <c r="M43" s="13"/>
      <c r="O43" s="34">
        <v>4</v>
      </c>
      <c r="P43" s="35">
        <v>0.1875</v>
      </c>
      <c r="Q43" s="34">
        <f t="shared" si="15"/>
        <v>0.20400000000000001</v>
      </c>
      <c r="R43" s="36"/>
      <c r="S43" s="35">
        <v>0.1875</v>
      </c>
      <c r="T43" s="313"/>
      <c r="U43" s="18"/>
      <c r="W43" s="37">
        <v>4</v>
      </c>
      <c r="X43" s="38">
        <v>0.1875</v>
      </c>
      <c r="Y43" s="303">
        <f t="shared" si="5"/>
        <v>-3.5900000000000001E-2</v>
      </c>
      <c r="Z43" s="37">
        <v>4</v>
      </c>
      <c r="AA43" s="38">
        <v>0.1875</v>
      </c>
      <c r="AB43" s="311"/>
      <c r="AC43" s="22"/>
      <c r="AE43" s="39">
        <v>4</v>
      </c>
      <c r="AF43" s="40">
        <v>0.1875</v>
      </c>
      <c r="AG43" s="304">
        <f t="shared" si="8"/>
        <v>0.10709999999999999</v>
      </c>
      <c r="AH43" s="39">
        <v>4</v>
      </c>
      <c r="AI43" s="40">
        <v>0.1875</v>
      </c>
      <c r="AJ43" s="309"/>
      <c r="AK43" s="26"/>
      <c r="AM43" s="41">
        <v>4</v>
      </c>
      <c r="AN43" s="42">
        <v>0.1875</v>
      </c>
      <c r="AO43" s="305">
        <f t="shared" si="11"/>
        <v>-8.589999999999999E-2</v>
      </c>
      <c r="AP43" s="41">
        <v>4</v>
      </c>
      <c r="AQ43" s="42">
        <v>0.1875</v>
      </c>
      <c r="AR43" s="307"/>
      <c r="AS43" s="30"/>
    </row>
    <row r="44" spans="1:45" ht="16" thickBot="1" x14ac:dyDescent="0.25">
      <c r="A44" s="7" t="s">
        <v>19</v>
      </c>
      <c r="B44" s="254">
        <v>0.89583333333333337</v>
      </c>
      <c r="C44" s="9">
        <v>5</v>
      </c>
      <c r="D44" s="284">
        <f t="shared" si="13"/>
        <v>0.32700000000000001</v>
      </c>
      <c r="E44" s="10">
        <v>3.2699999999999999E-3</v>
      </c>
      <c r="F44">
        <v>13</v>
      </c>
      <c r="G44" s="43">
        <v>3</v>
      </c>
      <c r="H44" s="32">
        <v>0.16666666666666666</v>
      </c>
      <c r="I44" s="302">
        <f t="shared" si="0"/>
        <v>-7.3499999999999996E-2</v>
      </c>
      <c r="J44" s="43"/>
      <c r="K44" s="32">
        <v>0.16666666666666666</v>
      </c>
      <c r="L44" s="299"/>
      <c r="M44" s="13"/>
      <c r="O44" s="44">
        <v>3</v>
      </c>
      <c r="P44" s="35">
        <v>0.16666666666666666</v>
      </c>
      <c r="Q44" s="34">
        <f t="shared" si="15"/>
        <v>0.21180000000000002</v>
      </c>
      <c r="R44" s="45"/>
      <c r="S44" s="35">
        <v>0.16666666666666666</v>
      </c>
      <c r="T44" s="313"/>
      <c r="U44" s="18"/>
      <c r="W44" s="46">
        <v>3</v>
      </c>
      <c r="X44" s="38">
        <v>0.16666666666666666</v>
      </c>
      <c r="Y44" s="303">
        <f t="shared" si="5"/>
        <v>-4.4600000000000001E-2</v>
      </c>
      <c r="Z44" s="46">
        <v>3</v>
      </c>
      <c r="AA44" s="38">
        <v>0.16666666666666666</v>
      </c>
      <c r="AB44" s="311"/>
      <c r="AC44" s="22"/>
      <c r="AE44" s="47">
        <v>3</v>
      </c>
      <c r="AF44" s="40">
        <v>0.16666666666666666</v>
      </c>
      <c r="AG44" s="304">
        <f t="shared" si="8"/>
        <v>0.15360000000000001</v>
      </c>
      <c r="AH44" s="47">
        <v>3</v>
      </c>
      <c r="AI44" s="40">
        <v>0.16666666666666666</v>
      </c>
      <c r="AJ44" s="309"/>
      <c r="AK44" s="26"/>
      <c r="AM44" s="48">
        <v>3</v>
      </c>
      <c r="AN44" s="42">
        <v>0.16666666666666666</v>
      </c>
      <c r="AO44" s="305">
        <f t="shared" si="11"/>
        <v>-0.16590000000000002</v>
      </c>
      <c r="AP44" s="48">
        <v>3</v>
      </c>
      <c r="AQ44" s="42">
        <v>0.16666666666666666</v>
      </c>
      <c r="AR44" s="307"/>
      <c r="AS44" s="30"/>
    </row>
    <row r="45" spans="1:45" ht="16" thickBot="1" x14ac:dyDescent="0.25">
      <c r="A45" s="7" t="s">
        <v>19</v>
      </c>
      <c r="B45" s="254">
        <v>0.875</v>
      </c>
      <c r="C45" s="9">
        <v>5</v>
      </c>
      <c r="D45" s="284">
        <f t="shared" si="13"/>
        <v>0.31340000000000001</v>
      </c>
      <c r="E45" s="10">
        <v>3.1340000000000001E-3</v>
      </c>
      <c r="F45">
        <v>12</v>
      </c>
      <c r="G45" s="43">
        <v>2</v>
      </c>
      <c r="H45" s="32">
        <v>0.14583333333333334</v>
      </c>
      <c r="I45" s="302">
        <f t="shared" si="0"/>
        <v>-0.10100000000000001</v>
      </c>
      <c r="J45" s="43"/>
      <c r="K45" s="32">
        <v>0.14583333333333334</v>
      </c>
      <c r="L45" s="299"/>
      <c r="M45" s="13"/>
      <c r="O45" s="44">
        <v>2</v>
      </c>
      <c r="P45" s="35">
        <v>0.14583333333333334</v>
      </c>
      <c r="Q45" s="34">
        <f t="shared" si="15"/>
        <v>0.20830000000000001</v>
      </c>
      <c r="R45" s="45"/>
      <c r="S45" s="35">
        <v>0.14583333333333334</v>
      </c>
      <c r="T45" s="313"/>
      <c r="U45" s="18"/>
      <c r="W45" s="46">
        <v>2</v>
      </c>
      <c r="X45" s="38">
        <v>0.14583333333333334</v>
      </c>
      <c r="Y45" s="303">
        <f t="shared" si="5"/>
        <v>-5.5199999999999999E-2</v>
      </c>
      <c r="Z45" s="46">
        <v>2</v>
      </c>
      <c r="AA45" s="38">
        <v>0.14583333333333334</v>
      </c>
      <c r="AB45" s="311"/>
      <c r="AC45" s="22"/>
      <c r="AE45" s="47">
        <v>2</v>
      </c>
      <c r="AF45" s="40">
        <v>0.14583333333333334</v>
      </c>
      <c r="AG45" s="304">
        <f t="shared" si="8"/>
        <v>0.17460000000000001</v>
      </c>
      <c r="AH45" s="47">
        <v>2</v>
      </c>
      <c r="AI45" s="40">
        <v>0.14583333333333334</v>
      </c>
      <c r="AJ45" s="309"/>
      <c r="AK45" s="26"/>
      <c r="AM45" s="48">
        <v>2</v>
      </c>
      <c r="AN45" s="42">
        <v>0.14583333333333334</v>
      </c>
      <c r="AO45" s="305">
        <f t="shared" si="11"/>
        <v>-0.251</v>
      </c>
      <c r="AP45" s="48">
        <v>2</v>
      </c>
      <c r="AQ45" s="42">
        <v>0.14583333333333334</v>
      </c>
      <c r="AR45" s="307"/>
      <c r="AS45" s="30"/>
    </row>
    <row r="46" spans="1:45" ht="16" thickBot="1" x14ac:dyDescent="0.25">
      <c r="A46" s="7" t="s">
        <v>19</v>
      </c>
      <c r="B46" s="254">
        <v>0.85416666666666663</v>
      </c>
      <c r="C46" s="9">
        <v>5</v>
      </c>
      <c r="D46" s="284">
        <f t="shared" si="13"/>
        <v>0.28060000000000002</v>
      </c>
      <c r="E46" s="10">
        <v>2.8059999999999999E-3</v>
      </c>
      <c r="F46">
        <v>11</v>
      </c>
      <c r="G46" s="13">
        <v>1</v>
      </c>
      <c r="H46" s="82">
        <v>0.125</v>
      </c>
      <c r="I46" s="302">
        <f>D257</f>
        <v>-0.1203</v>
      </c>
      <c r="J46" s="13"/>
      <c r="K46" s="82">
        <v>0.125</v>
      </c>
      <c r="L46" s="300"/>
      <c r="M46" s="13"/>
      <c r="O46" s="18">
        <v>1</v>
      </c>
      <c r="P46" s="84">
        <v>0.125</v>
      </c>
      <c r="Q46" s="18">
        <f t="shared" si="15"/>
        <v>0.19589999999999999</v>
      </c>
      <c r="R46" s="85"/>
      <c r="S46" s="84">
        <v>0.125</v>
      </c>
      <c r="T46" s="314"/>
      <c r="U46" s="18"/>
      <c r="W46" s="71">
        <v>1</v>
      </c>
      <c r="X46" s="86">
        <v>0.125</v>
      </c>
      <c r="Y46" s="303">
        <f>D169</f>
        <v>-6.4199999999999993E-2</v>
      </c>
      <c r="Z46" s="71">
        <v>1</v>
      </c>
      <c r="AA46" s="86">
        <v>0.125</v>
      </c>
      <c r="AB46" s="312"/>
      <c r="AC46" s="22"/>
      <c r="AE46" s="87">
        <v>1</v>
      </c>
      <c r="AF46" s="88">
        <v>0.125</v>
      </c>
      <c r="AG46" s="304">
        <f>D125</f>
        <v>0.2019</v>
      </c>
      <c r="AH46" s="87">
        <v>1</v>
      </c>
      <c r="AI46" s="88">
        <v>0.125</v>
      </c>
      <c r="AJ46" s="309"/>
      <c r="AK46" s="26"/>
      <c r="AM46" s="89">
        <v>1</v>
      </c>
      <c r="AN46" s="90">
        <v>0.125</v>
      </c>
      <c r="AO46" s="305">
        <f>D81</f>
        <v>-0.31640000000000001</v>
      </c>
      <c r="AP46" s="89">
        <v>1</v>
      </c>
      <c r="AQ46" s="90">
        <v>0.125</v>
      </c>
      <c r="AR46" s="307"/>
      <c r="AS46" s="30"/>
    </row>
    <row r="47" spans="1:45" x14ac:dyDescent="0.2">
      <c r="A47" s="7" t="s">
        <v>19</v>
      </c>
      <c r="B47" s="254">
        <v>0.83333333333333337</v>
      </c>
      <c r="C47" s="9">
        <v>5</v>
      </c>
      <c r="D47" s="284">
        <f t="shared" si="13"/>
        <v>0.27060000000000001</v>
      </c>
      <c r="E47" s="10">
        <v>2.7060000000000001E-3</v>
      </c>
    </row>
    <row r="48" spans="1:45" ht="15" customHeight="1" x14ac:dyDescent="0.2">
      <c r="A48" s="7" t="s">
        <v>19</v>
      </c>
      <c r="B48" s="254">
        <v>0.8125</v>
      </c>
      <c r="C48" s="9">
        <v>5</v>
      </c>
      <c r="D48" s="284">
        <f t="shared" si="13"/>
        <v>0.26120000000000004</v>
      </c>
      <c r="E48" s="10">
        <v>2.6120000000000002E-3</v>
      </c>
      <c r="G48" t="s">
        <v>20</v>
      </c>
      <c r="I48" s="533" t="s">
        <v>21</v>
      </c>
      <c r="J48" s="533"/>
      <c r="K48" s="533"/>
      <c r="L48" s="533"/>
      <c r="M48" s="533"/>
      <c r="O48" t="s">
        <v>20</v>
      </c>
      <c r="Q48" s="533" t="s">
        <v>73</v>
      </c>
      <c r="R48" s="533"/>
      <c r="S48" s="533"/>
      <c r="T48" s="533"/>
      <c r="U48" s="533"/>
      <c r="W48" t="s">
        <v>20</v>
      </c>
      <c r="Y48" s="533" t="s">
        <v>22</v>
      </c>
      <c r="Z48" s="533"/>
      <c r="AA48" s="533"/>
      <c r="AB48" s="533"/>
      <c r="AC48" s="533"/>
      <c r="AE48" t="s">
        <v>20</v>
      </c>
      <c r="AG48" s="533" t="s">
        <v>23</v>
      </c>
      <c r="AH48" s="533"/>
      <c r="AI48" s="533"/>
      <c r="AJ48" s="533"/>
      <c r="AK48" s="533"/>
      <c r="AM48" t="s">
        <v>20</v>
      </c>
      <c r="AO48" s="533" t="s">
        <v>24</v>
      </c>
      <c r="AP48" s="533"/>
      <c r="AQ48" s="533"/>
      <c r="AR48" s="533"/>
      <c r="AS48" s="533"/>
    </row>
    <row r="49" spans="1:45" x14ac:dyDescent="0.2">
      <c r="A49" s="7" t="s">
        <v>19</v>
      </c>
      <c r="B49" s="254">
        <v>0.79166666666666663</v>
      </c>
      <c r="C49" s="9">
        <v>5</v>
      </c>
      <c r="D49" s="284">
        <f t="shared" si="13"/>
        <v>0.25840000000000002</v>
      </c>
      <c r="E49" s="10">
        <v>2.5839999999999999E-3</v>
      </c>
      <c r="I49" s="533"/>
      <c r="J49" s="533"/>
      <c r="K49" s="533"/>
      <c r="L49" s="533"/>
      <c r="M49" s="533"/>
      <c r="Q49" s="533"/>
      <c r="R49" s="533"/>
      <c r="S49" s="533"/>
      <c r="T49" s="533"/>
      <c r="U49" s="533"/>
      <c r="Y49" s="533"/>
      <c r="Z49" s="533"/>
      <c r="AA49" s="533"/>
      <c r="AB49" s="533"/>
      <c r="AC49" s="533"/>
      <c r="AG49" s="533"/>
      <c r="AH49" s="533"/>
      <c r="AI49" s="533"/>
      <c r="AJ49" s="533"/>
      <c r="AK49" s="533"/>
      <c r="AO49" s="533"/>
      <c r="AP49" s="533"/>
      <c r="AQ49" s="533"/>
      <c r="AR49" s="533"/>
      <c r="AS49" s="533"/>
    </row>
    <row r="50" spans="1:45" x14ac:dyDescent="0.2">
      <c r="A50" s="7" t="s">
        <v>19</v>
      </c>
      <c r="B50" s="254">
        <v>0.77083333333333337</v>
      </c>
      <c r="C50" s="9">
        <v>5</v>
      </c>
      <c r="D50" s="284">
        <f t="shared" si="13"/>
        <v>0.28239999999999998</v>
      </c>
      <c r="E50" s="10">
        <v>2.8240000000000001E-3</v>
      </c>
      <c r="I50" s="533"/>
      <c r="J50" s="533"/>
      <c r="K50" s="533"/>
      <c r="L50" s="533"/>
      <c r="M50" s="533"/>
      <c r="Q50" s="533"/>
      <c r="R50" s="533"/>
      <c r="S50" s="533"/>
      <c r="T50" s="533"/>
      <c r="U50" s="533"/>
      <c r="Y50" s="533"/>
      <c r="Z50" s="533"/>
      <c r="AA50" s="533"/>
      <c r="AB50" s="533"/>
      <c r="AC50" s="533"/>
      <c r="AG50" s="533"/>
      <c r="AH50" s="533"/>
      <c r="AI50" s="533"/>
      <c r="AJ50" s="533"/>
      <c r="AK50" s="533"/>
      <c r="AO50" s="533"/>
      <c r="AP50" s="533"/>
      <c r="AQ50" s="533"/>
      <c r="AR50" s="533"/>
      <c r="AS50" s="533"/>
    </row>
    <row r="51" spans="1:45" x14ac:dyDescent="0.2">
      <c r="A51" s="7" t="s">
        <v>19</v>
      </c>
      <c r="B51" s="254">
        <v>0.75</v>
      </c>
      <c r="C51" s="9">
        <v>5</v>
      </c>
      <c r="D51" s="284">
        <f t="shared" si="13"/>
        <v>0.30219999999999997</v>
      </c>
      <c r="E51" s="10">
        <v>3.0219999999999999E-3</v>
      </c>
      <c r="I51" s="533"/>
      <c r="J51" s="533"/>
      <c r="K51" s="533"/>
      <c r="L51" s="533"/>
      <c r="M51" s="533"/>
      <c r="Q51" s="533"/>
      <c r="R51" s="533"/>
      <c r="S51" s="533"/>
      <c r="T51" s="533"/>
      <c r="U51" s="533"/>
      <c r="Y51" s="533"/>
      <c r="Z51" s="533"/>
      <c r="AA51" s="533"/>
      <c r="AB51" s="533"/>
      <c r="AC51" s="533"/>
      <c r="AG51" s="533"/>
      <c r="AH51" s="533"/>
      <c r="AI51" s="533"/>
      <c r="AJ51" s="533"/>
      <c r="AK51" s="533"/>
      <c r="AO51" s="533"/>
      <c r="AP51" s="533"/>
      <c r="AQ51" s="533"/>
      <c r="AR51" s="533"/>
      <c r="AS51" s="533"/>
    </row>
    <row r="52" spans="1:45" x14ac:dyDescent="0.2">
      <c r="A52" s="7" t="s">
        <v>19</v>
      </c>
      <c r="B52" s="254">
        <v>0.72916666666666663</v>
      </c>
      <c r="C52" s="9">
        <v>5</v>
      </c>
      <c r="D52" s="284">
        <f t="shared" si="13"/>
        <v>0.29149999999999998</v>
      </c>
      <c r="E52" s="10">
        <v>2.9150000000000001E-3</v>
      </c>
    </row>
    <row r="53" spans="1:45" x14ac:dyDescent="0.2">
      <c r="A53" s="7" t="s">
        <v>19</v>
      </c>
      <c r="B53" s="254">
        <v>0.70833333333333337</v>
      </c>
      <c r="C53" s="9">
        <v>5</v>
      </c>
      <c r="D53" s="284">
        <f t="shared" si="13"/>
        <v>0.3054</v>
      </c>
      <c r="E53" s="10">
        <v>3.0539999999999999E-3</v>
      </c>
      <c r="I53" s="180">
        <f>(2.672*1 - 12.9)/(8065 + 4.303*1^3 + 3749*COS(0.8674 + 710.4*180/PI()))</f>
        <v>-1.1340779778076797E-3</v>
      </c>
      <c r="M53">
        <f>PI()</f>
        <v>3.1415926535897931</v>
      </c>
    </row>
    <row r="54" spans="1:45" x14ac:dyDescent="0.2">
      <c r="A54" s="7" t="s">
        <v>19</v>
      </c>
      <c r="B54" s="254">
        <v>0.6875</v>
      </c>
      <c r="C54" s="9">
        <v>5</v>
      </c>
      <c r="D54" s="284">
        <f t="shared" si="13"/>
        <v>0.32880000000000004</v>
      </c>
      <c r="E54" s="10">
        <v>3.2880000000000001E-3</v>
      </c>
      <c r="I54" s="180">
        <f xml:space="preserve"> 0.00149630259 + -0.005662173447/(1 + SIN(1))</f>
        <v>-1.5785074361762646E-3</v>
      </c>
      <c r="K54">
        <f>0.001496-0.005662/(1+SIN(1))</f>
        <v>-1.5787158368018839E-3</v>
      </c>
    </row>
    <row r="55" spans="1:45" x14ac:dyDescent="0.2">
      <c r="A55" s="7" t="s">
        <v>19</v>
      </c>
      <c r="B55" s="254">
        <v>0.66666666666666663</v>
      </c>
      <c r="C55" s="9">
        <v>5</v>
      </c>
      <c r="D55" s="284">
        <f t="shared" si="13"/>
        <v>0.37709999999999999</v>
      </c>
      <c r="E55" s="10">
        <v>3.771E-3</v>
      </c>
      <c r="I55" s="180">
        <f>PI()</f>
        <v>3.1415926535897931</v>
      </c>
    </row>
    <row r="56" spans="1:45" x14ac:dyDescent="0.2">
      <c r="A56" s="7" t="s">
        <v>19</v>
      </c>
      <c r="B56" s="254">
        <v>0.64583333333333337</v>
      </c>
      <c r="C56" s="9">
        <v>5</v>
      </c>
      <c r="D56" s="284">
        <f t="shared" si="13"/>
        <v>0.38839999999999997</v>
      </c>
      <c r="E56" s="10">
        <v>3.8839999999999999E-3</v>
      </c>
    </row>
    <row r="57" spans="1:45" x14ac:dyDescent="0.2">
      <c r="A57" s="7" t="s">
        <v>19</v>
      </c>
      <c r="B57" s="254">
        <v>0.625</v>
      </c>
      <c r="C57" s="9">
        <v>5</v>
      </c>
      <c r="D57" s="284">
        <f t="shared" si="13"/>
        <v>0.36080000000000001</v>
      </c>
      <c r="E57" s="10">
        <v>3.6080000000000001E-3</v>
      </c>
    </row>
    <row r="58" spans="1:45" x14ac:dyDescent="0.2">
      <c r="A58" s="7" t="s">
        <v>19</v>
      </c>
      <c r="B58" s="254">
        <v>0.60416666666666663</v>
      </c>
      <c r="C58" s="9">
        <v>5</v>
      </c>
      <c r="D58" s="284">
        <f t="shared" si="13"/>
        <v>0.29610000000000003</v>
      </c>
      <c r="E58" s="10">
        <v>2.9610000000000001E-3</v>
      </c>
    </row>
    <row r="59" spans="1:45" x14ac:dyDescent="0.2">
      <c r="A59" s="7" t="s">
        <v>19</v>
      </c>
      <c r="B59" s="254">
        <v>0.58333333333333337</v>
      </c>
      <c r="C59" s="9">
        <v>5</v>
      </c>
      <c r="D59" s="284">
        <f t="shared" si="13"/>
        <v>0.23960000000000001</v>
      </c>
      <c r="E59" s="10">
        <v>2.3960000000000001E-3</v>
      </c>
    </row>
    <row r="60" spans="1:45" x14ac:dyDescent="0.2">
      <c r="A60" s="7" t="s">
        <v>19</v>
      </c>
      <c r="B60" s="254">
        <v>0.5625</v>
      </c>
      <c r="C60" s="9">
        <v>5</v>
      </c>
      <c r="D60" s="284">
        <f t="shared" si="13"/>
        <v>0.1709</v>
      </c>
      <c r="E60" s="10">
        <v>1.709E-3</v>
      </c>
    </row>
    <row r="61" spans="1:45" x14ac:dyDescent="0.2">
      <c r="A61" s="7" t="s">
        <v>19</v>
      </c>
      <c r="B61" s="254">
        <v>0.54166666666666663</v>
      </c>
      <c r="C61" s="9">
        <v>5</v>
      </c>
      <c r="D61" s="284">
        <f t="shared" si="13"/>
        <v>0.1203</v>
      </c>
      <c r="E61" s="10">
        <v>1.2030000000000001E-3</v>
      </c>
    </row>
    <row r="62" spans="1:45" x14ac:dyDescent="0.2">
      <c r="A62" s="7" t="s">
        <v>19</v>
      </c>
      <c r="B62" s="254">
        <v>0.52083333333333337</v>
      </c>
      <c r="C62" s="9">
        <v>5</v>
      </c>
      <c r="D62" s="284">
        <f t="shared" si="13"/>
        <v>7.0300000000000001E-2</v>
      </c>
      <c r="E62" s="10">
        <v>7.0299999999999996E-4</v>
      </c>
    </row>
    <row r="63" spans="1:45" x14ac:dyDescent="0.2">
      <c r="A63" s="7" t="s">
        <v>19</v>
      </c>
      <c r="B63" s="254">
        <v>0.5</v>
      </c>
      <c r="C63" s="9">
        <v>5</v>
      </c>
      <c r="D63" s="284">
        <f t="shared" si="13"/>
        <v>3.1799999999999995E-2</v>
      </c>
      <c r="E63" s="10">
        <v>3.1799999999999998E-4</v>
      </c>
    </row>
    <row r="64" spans="1:45" x14ac:dyDescent="0.2">
      <c r="A64" s="7" t="s">
        <v>19</v>
      </c>
      <c r="B64" s="254">
        <v>0.47916666666666669</v>
      </c>
      <c r="C64" s="9">
        <v>5</v>
      </c>
      <c r="D64" s="284">
        <f t="shared" si="13"/>
        <v>2.07E-2</v>
      </c>
      <c r="E64" s="10">
        <v>2.0699999999999999E-4</v>
      </c>
    </row>
    <row r="65" spans="1:5" x14ac:dyDescent="0.2">
      <c r="A65" s="7" t="s">
        <v>19</v>
      </c>
      <c r="B65" s="254">
        <v>0.45833333333333331</v>
      </c>
      <c r="C65" s="9">
        <v>5</v>
      </c>
      <c r="D65" s="284">
        <f t="shared" si="13"/>
        <v>4.82E-2</v>
      </c>
      <c r="E65" s="10">
        <v>4.8200000000000001E-4</v>
      </c>
    </row>
    <row r="66" spans="1:5" x14ac:dyDescent="0.2">
      <c r="A66" s="7" t="s">
        <v>19</v>
      </c>
      <c r="B66" s="254">
        <v>0.4375</v>
      </c>
      <c r="C66" s="9">
        <v>5</v>
      </c>
      <c r="D66" s="284">
        <f t="shared" si="13"/>
        <v>7.640000000000001E-2</v>
      </c>
      <c r="E66" s="10">
        <v>7.6400000000000003E-4</v>
      </c>
    </row>
    <row r="67" spans="1:5" x14ac:dyDescent="0.2">
      <c r="A67" s="7" t="s">
        <v>19</v>
      </c>
      <c r="B67" s="254">
        <v>0.41666666666666669</v>
      </c>
      <c r="C67" s="9">
        <v>5</v>
      </c>
      <c r="D67" s="284">
        <f t="shared" si="13"/>
        <v>0.11720000000000001</v>
      </c>
      <c r="E67" s="10">
        <v>1.1720000000000001E-3</v>
      </c>
    </row>
    <row r="68" spans="1:5" x14ac:dyDescent="0.2">
      <c r="A68" s="7" t="s">
        <v>19</v>
      </c>
      <c r="B68" s="254">
        <v>0.39583333333333331</v>
      </c>
      <c r="C68" s="9">
        <v>5</v>
      </c>
      <c r="D68" s="284">
        <f t="shared" ref="D68:D131" si="19">E68*100</f>
        <v>0.15790000000000001</v>
      </c>
      <c r="E68" s="10">
        <v>1.5790000000000001E-3</v>
      </c>
    </row>
    <row r="69" spans="1:5" x14ac:dyDescent="0.2">
      <c r="A69" s="7" t="s">
        <v>19</v>
      </c>
      <c r="B69" s="254">
        <v>0.375</v>
      </c>
      <c r="C69" s="9">
        <v>5</v>
      </c>
      <c r="D69" s="284">
        <f t="shared" si="19"/>
        <v>0.1825</v>
      </c>
      <c r="E69" s="10">
        <v>1.825E-3</v>
      </c>
    </row>
    <row r="70" spans="1:5" x14ac:dyDescent="0.2">
      <c r="A70" s="7" t="s">
        <v>19</v>
      </c>
      <c r="B70" s="254">
        <v>0.35416666666666669</v>
      </c>
      <c r="C70" s="9">
        <v>5</v>
      </c>
      <c r="D70" s="284">
        <f t="shared" si="19"/>
        <v>0.19940000000000002</v>
      </c>
      <c r="E70" s="10">
        <v>1.9940000000000001E-3</v>
      </c>
    </row>
    <row r="71" spans="1:5" x14ac:dyDescent="0.2">
      <c r="A71" s="7" t="s">
        <v>19</v>
      </c>
      <c r="B71" s="254">
        <v>0.33333333333333331</v>
      </c>
      <c r="C71" s="9">
        <v>5</v>
      </c>
      <c r="D71" s="284">
        <f t="shared" si="19"/>
        <v>0.19139999999999999</v>
      </c>
      <c r="E71" s="10">
        <v>1.9139999999999999E-3</v>
      </c>
    </row>
    <row r="72" spans="1:5" x14ac:dyDescent="0.2">
      <c r="A72" s="7" t="s">
        <v>19</v>
      </c>
      <c r="B72" s="254">
        <v>0.3125</v>
      </c>
      <c r="C72" s="9">
        <v>5</v>
      </c>
      <c r="D72" s="284">
        <f t="shared" si="19"/>
        <v>0.1762</v>
      </c>
      <c r="E72" s="10">
        <v>1.7619999999999999E-3</v>
      </c>
    </row>
    <row r="73" spans="1:5" x14ac:dyDescent="0.2">
      <c r="A73" s="7" t="s">
        <v>19</v>
      </c>
      <c r="B73" s="254">
        <v>0.29166666666666669</v>
      </c>
      <c r="C73" s="9">
        <v>5</v>
      </c>
      <c r="D73" s="284">
        <f t="shared" si="19"/>
        <v>0.14560000000000001</v>
      </c>
      <c r="E73" s="10">
        <v>1.456E-3</v>
      </c>
    </row>
    <row r="74" spans="1:5" x14ac:dyDescent="0.2">
      <c r="A74" s="7" t="s">
        <v>19</v>
      </c>
      <c r="B74" s="254">
        <v>0.27083333333333331</v>
      </c>
      <c r="C74" s="9">
        <v>5</v>
      </c>
      <c r="D74" s="284">
        <f t="shared" si="19"/>
        <v>0.10169999999999998</v>
      </c>
      <c r="E74" s="10">
        <v>1.0169999999999999E-3</v>
      </c>
    </row>
    <row r="75" spans="1:5" x14ac:dyDescent="0.2">
      <c r="A75" s="7" t="s">
        <v>19</v>
      </c>
      <c r="B75" s="254">
        <v>0.25</v>
      </c>
      <c r="C75" s="9">
        <v>5</v>
      </c>
      <c r="D75" s="284">
        <f t="shared" si="19"/>
        <v>6.3299999999999995E-2</v>
      </c>
      <c r="E75" s="10">
        <v>6.3299999999999999E-4</v>
      </c>
    </row>
    <row r="76" spans="1:5" x14ac:dyDescent="0.2">
      <c r="A76" s="7" t="s">
        <v>19</v>
      </c>
      <c r="B76" s="254">
        <v>0.22916666666666666</v>
      </c>
      <c r="C76" s="9">
        <v>5</v>
      </c>
      <c r="D76" s="284">
        <f t="shared" si="19"/>
        <v>2.1000000000000001E-2</v>
      </c>
      <c r="E76" s="10">
        <v>2.1000000000000001E-4</v>
      </c>
    </row>
    <row r="77" spans="1:5" x14ac:dyDescent="0.2">
      <c r="A77" s="7" t="s">
        <v>19</v>
      </c>
      <c r="B77" s="254">
        <v>0.20833333333333334</v>
      </c>
      <c r="C77" s="9">
        <v>5</v>
      </c>
      <c r="D77" s="284">
        <f t="shared" si="19"/>
        <v>-2.0799999999999999E-2</v>
      </c>
      <c r="E77" s="10">
        <v>-2.0799999999999999E-4</v>
      </c>
    </row>
    <row r="78" spans="1:5" x14ac:dyDescent="0.2">
      <c r="A78" s="7" t="s">
        <v>19</v>
      </c>
      <c r="B78" s="254">
        <v>0.1875</v>
      </c>
      <c r="C78" s="9">
        <v>5</v>
      </c>
      <c r="D78" s="284">
        <f t="shared" si="19"/>
        <v>-8.589999999999999E-2</v>
      </c>
      <c r="E78" s="10">
        <v>-8.5899999999999995E-4</v>
      </c>
    </row>
    <row r="79" spans="1:5" x14ac:dyDescent="0.2">
      <c r="A79" s="7" t="s">
        <v>19</v>
      </c>
      <c r="B79" s="254">
        <v>0.16666666666666666</v>
      </c>
      <c r="C79" s="9">
        <v>5</v>
      </c>
      <c r="D79" s="284">
        <f t="shared" si="19"/>
        <v>-0.16590000000000002</v>
      </c>
      <c r="E79" s="10">
        <v>-1.6590000000000001E-3</v>
      </c>
    </row>
    <row r="80" spans="1:5" x14ac:dyDescent="0.2">
      <c r="A80" s="7" t="s">
        <v>19</v>
      </c>
      <c r="B80" s="254">
        <v>0.14583333333333334</v>
      </c>
      <c r="C80" s="9">
        <v>5</v>
      </c>
      <c r="D80" s="284">
        <f t="shared" si="19"/>
        <v>-0.251</v>
      </c>
      <c r="E80" s="10">
        <v>-2.5100000000000001E-3</v>
      </c>
    </row>
    <row r="81" spans="1:5" x14ac:dyDescent="0.2">
      <c r="A81" s="7" t="s">
        <v>19</v>
      </c>
      <c r="B81" s="254">
        <v>0.125</v>
      </c>
      <c r="C81" s="9">
        <v>5</v>
      </c>
      <c r="D81" s="284">
        <f t="shared" si="19"/>
        <v>-0.31640000000000001</v>
      </c>
      <c r="E81" s="10">
        <v>-3.1640000000000001E-3</v>
      </c>
    </row>
    <row r="82" spans="1:5" x14ac:dyDescent="0.2">
      <c r="A82" s="7" t="s">
        <v>19</v>
      </c>
      <c r="B82" s="254">
        <v>2.0833333333333332E-2</v>
      </c>
      <c r="C82" s="9">
        <v>5</v>
      </c>
      <c r="D82" s="284">
        <f t="shared" si="19"/>
        <v>-0.38790000000000002</v>
      </c>
      <c r="E82" s="10">
        <v>-3.8790000000000001E-3</v>
      </c>
    </row>
    <row r="83" spans="1:5" x14ac:dyDescent="0.2">
      <c r="A83" s="7" t="s">
        <v>19</v>
      </c>
      <c r="B83" s="254">
        <v>0</v>
      </c>
      <c r="C83" s="9">
        <v>5</v>
      </c>
      <c r="D83" s="284">
        <f t="shared" si="19"/>
        <v>-0.42669999999999997</v>
      </c>
      <c r="E83" s="10">
        <v>-4.267E-3</v>
      </c>
    </row>
    <row r="84" spans="1:5" x14ac:dyDescent="0.2">
      <c r="A84" s="7" t="s">
        <v>25</v>
      </c>
      <c r="B84" s="254">
        <v>0.97916666666666663</v>
      </c>
      <c r="C84" s="9">
        <v>4</v>
      </c>
      <c r="D84" s="284">
        <f t="shared" si="19"/>
        <v>-0.47310000000000002</v>
      </c>
      <c r="E84" s="10">
        <v>-4.731E-3</v>
      </c>
    </row>
    <row r="85" spans="1:5" x14ac:dyDescent="0.2">
      <c r="A85" s="7" t="s">
        <v>25</v>
      </c>
      <c r="B85" s="254">
        <v>0.95833333333333337</v>
      </c>
      <c r="C85" s="9">
        <v>4</v>
      </c>
      <c r="D85" s="284">
        <f t="shared" si="19"/>
        <v>-0.52080000000000004</v>
      </c>
      <c r="E85" s="10">
        <v>-5.208E-3</v>
      </c>
    </row>
    <row r="86" spans="1:5" x14ac:dyDescent="0.2">
      <c r="A86" s="7" t="s">
        <v>25</v>
      </c>
      <c r="B86" s="254">
        <v>0.9375</v>
      </c>
      <c r="C86" s="9">
        <v>4</v>
      </c>
      <c r="D86" s="284">
        <f t="shared" si="19"/>
        <v>-0.55690000000000006</v>
      </c>
      <c r="E86" s="10">
        <v>-5.5690000000000002E-3</v>
      </c>
    </row>
    <row r="87" spans="1:5" x14ac:dyDescent="0.2">
      <c r="A87" s="7" t="s">
        <v>25</v>
      </c>
      <c r="B87" s="254">
        <v>0.91666666666666663</v>
      </c>
      <c r="C87" s="9">
        <v>4</v>
      </c>
      <c r="D87" s="284">
        <f t="shared" si="19"/>
        <v>-0.59940000000000004</v>
      </c>
      <c r="E87" s="10">
        <v>-5.9940000000000002E-3</v>
      </c>
    </row>
    <row r="88" spans="1:5" x14ac:dyDescent="0.2">
      <c r="A88" s="7" t="s">
        <v>25</v>
      </c>
      <c r="B88" s="254">
        <v>0.89583333333333337</v>
      </c>
      <c r="C88" s="9">
        <v>4</v>
      </c>
      <c r="D88" s="284">
        <f t="shared" si="19"/>
        <v>-0.6099</v>
      </c>
      <c r="E88" s="10">
        <v>-6.0990000000000003E-3</v>
      </c>
    </row>
    <row r="89" spans="1:5" x14ac:dyDescent="0.2">
      <c r="A89" s="7" t="s">
        <v>25</v>
      </c>
      <c r="B89" s="254">
        <v>0.875</v>
      </c>
      <c r="C89" s="9">
        <v>4</v>
      </c>
      <c r="D89" s="284">
        <f t="shared" si="19"/>
        <v>-0.63359999999999994</v>
      </c>
      <c r="E89" s="10">
        <v>-6.3359999999999996E-3</v>
      </c>
    </row>
    <row r="90" spans="1:5" x14ac:dyDescent="0.2">
      <c r="A90" s="7" t="s">
        <v>25</v>
      </c>
      <c r="B90" s="254">
        <v>0.85416666666666663</v>
      </c>
      <c r="C90" s="9">
        <v>4</v>
      </c>
      <c r="D90" s="284">
        <f t="shared" si="19"/>
        <v>-0.65849999999999997</v>
      </c>
      <c r="E90" s="10">
        <v>-6.5849999999999997E-3</v>
      </c>
    </row>
    <row r="91" spans="1:5" x14ac:dyDescent="0.2">
      <c r="A91" s="7" t="s">
        <v>25</v>
      </c>
      <c r="B91" s="254">
        <v>0.83333333333333337</v>
      </c>
      <c r="C91" s="9">
        <v>4</v>
      </c>
      <c r="D91" s="284">
        <f t="shared" si="19"/>
        <v>-0.63759999999999994</v>
      </c>
      <c r="E91" s="10">
        <v>-6.3759999999999997E-3</v>
      </c>
    </row>
    <row r="92" spans="1:5" x14ac:dyDescent="0.2">
      <c r="A92" s="7" t="s">
        <v>25</v>
      </c>
      <c r="B92" s="254">
        <v>0.8125</v>
      </c>
      <c r="C92" s="9">
        <v>4</v>
      </c>
      <c r="D92" s="284">
        <f t="shared" si="19"/>
        <v>-0.61280000000000001</v>
      </c>
      <c r="E92" s="10">
        <v>-6.1279999999999998E-3</v>
      </c>
    </row>
    <row r="93" spans="1:5" x14ac:dyDescent="0.2">
      <c r="A93" s="7" t="s">
        <v>25</v>
      </c>
      <c r="B93" s="254">
        <v>0.79166666666666663</v>
      </c>
      <c r="C93" s="9">
        <v>4</v>
      </c>
      <c r="D93" s="284">
        <f t="shared" si="19"/>
        <v>-0.56479999999999997</v>
      </c>
      <c r="E93" s="10">
        <v>-5.6480000000000002E-3</v>
      </c>
    </row>
    <row r="94" spans="1:5" x14ac:dyDescent="0.2">
      <c r="A94" s="7" t="s">
        <v>25</v>
      </c>
      <c r="B94" s="254">
        <v>0.77083333333333337</v>
      </c>
      <c r="C94" s="9">
        <v>4</v>
      </c>
      <c r="D94" s="284">
        <f t="shared" si="19"/>
        <v>-0.49709999999999999</v>
      </c>
      <c r="E94" s="10">
        <v>-4.9709999999999997E-3</v>
      </c>
    </row>
    <row r="95" spans="1:5" x14ac:dyDescent="0.2">
      <c r="A95" s="7" t="s">
        <v>25</v>
      </c>
      <c r="B95" s="254">
        <v>0.75</v>
      </c>
      <c r="C95" s="9">
        <v>4</v>
      </c>
      <c r="D95" s="284">
        <f t="shared" si="19"/>
        <v>-0.46420000000000006</v>
      </c>
      <c r="E95" s="10">
        <v>-4.6420000000000003E-3</v>
      </c>
    </row>
    <row r="96" spans="1:5" x14ac:dyDescent="0.2">
      <c r="A96" s="7" t="s">
        <v>25</v>
      </c>
      <c r="B96" s="254">
        <v>0.72916666666666663</v>
      </c>
      <c r="C96" s="9">
        <v>4</v>
      </c>
      <c r="D96" s="284">
        <f t="shared" si="19"/>
        <v>-0.41570000000000001</v>
      </c>
      <c r="E96" s="10">
        <v>-4.1570000000000001E-3</v>
      </c>
    </row>
    <row r="97" spans="1:5" x14ac:dyDescent="0.2">
      <c r="A97" s="7" t="s">
        <v>25</v>
      </c>
      <c r="B97" s="254">
        <v>0.70833333333333337</v>
      </c>
      <c r="C97" s="9">
        <v>4</v>
      </c>
      <c r="D97" s="284">
        <f t="shared" si="19"/>
        <v>-0.36649999999999999</v>
      </c>
      <c r="E97" s="10">
        <v>-3.6649999999999999E-3</v>
      </c>
    </row>
    <row r="98" spans="1:5" x14ac:dyDescent="0.2">
      <c r="A98" s="7" t="s">
        <v>25</v>
      </c>
      <c r="B98" s="254">
        <v>0.6875</v>
      </c>
      <c r="C98" s="9">
        <v>4</v>
      </c>
      <c r="D98" s="284">
        <f t="shared" si="19"/>
        <v>-0.36399999999999999</v>
      </c>
      <c r="E98" s="10">
        <v>-3.64E-3</v>
      </c>
    </row>
    <row r="99" spans="1:5" x14ac:dyDescent="0.2">
      <c r="A99" s="7" t="s">
        <v>25</v>
      </c>
      <c r="B99" s="254">
        <v>0.66666666666666663</v>
      </c>
      <c r="C99" s="9">
        <v>4</v>
      </c>
      <c r="D99" s="284">
        <f t="shared" si="19"/>
        <v>-0.30760000000000004</v>
      </c>
      <c r="E99" s="10">
        <v>-3.0760000000000002E-3</v>
      </c>
    </row>
    <row r="100" spans="1:5" x14ac:dyDescent="0.2">
      <c r="A100" s="7" t="s">
        <v>25</v>
      </c>
      <c r="B100" s="254">
        <v>0.64583333333333337</v>
      </c>
      <c r="C100" s="9">
        <v>4</v>
      </c>
      <c r="D100" s="284">
        <f t="shared" si="19"/>
        <v>-0.24729999999999999</v>
      </c>
      <c r="E100" s="10">
        <v>-2.4729999999999999E-3</v>
      </c>
    </row>
    <row r="101" spans="1:5" x14ac:dyDescent="0.2">
      <c r="A101" s="7" t="s">
        <v>25</v>
      </c>
      <c r="B101" s="254">
        <v>0.625</v>
      </c>
      <c r="C101" s="9">
        <v>4</v>
      </c>
      <c r="D101" s="284">
        <f t="shared" si="19"/>
        <v>-0.19849999999999998</v>
      </c>
      <c r="E101" s="10">
        <v>-1.9849999999999998E-3</v>
      </c>
    </row>
    <row r="102" spans="1:5" x14ac:dyDescent="0.2">
      <c r="A102" s="7" t="s">
        <v>25</v>
      </c>
      <c r="B102" s="254">
        <v>0.60416666666666663</v>
      </c>
      <c r="C102" s="9">
        <v>4</v>
      </c>
      <c r="D102" s="284">
        <f t="shared" si="19"/>
        <v>-0.18179999999999999</v>
      </c>
      <c r="E102" s="10">
        <v>-1.818E-3</v>
      </c>
    </row>
    <row r="103" spans="1:5" x14ac:dyDescent="0.2">
      <c r="A103" s="7" t="s">
        <v>25</v>
      </c>
      <c r="B103" s="254">
        <v>0.58333333333333337</v>
      </c>
      <c r="C103" s="9">
        <v>4</v>
      </c>
      <c r="D103" s="284">
        <f t="shared" si="19"/>
        <v>-0.16169999999999998</v>
      </c>
      <c r="E103" s="10">
        <v>-1.6169999999999999E-3</v>
      </c>
    </row>
    <row r="104" spans="1:5" x14ac:dyDescent="0.2">
      <c r="A104" s="7" t="s">
        <v>25</v>
      </c>
      <c r="B104" s="254">
        <v>0.5625</v>
      </c>
      <c r="C104" s="9">
        <v>4</v>
      </c>
      <c r="D104" s="284">
        <f t="shared" si="19"/>
        <v>-0.1477</v>
      </c>
      <c r="E104" s="10">
        <v>-1.477E-3</v>
      </c>
    </row>
    <row r="105" spans="1:5" x14ac:dyDescent="0.2">
      <c r="A105" s="7" t="s">
        <v>25</v>
      </c>
      <c r="B105" s="254">
        <v>0.54166666666666663</v>
      </c>
      <c r="C105" s="9">
        <v>4</v>
      </c>
      <c r="D105" s="284">
        <f t="shared" si="19"/>
        <v>-0.12959999999999999</v>
      </c>
      <c r="E105" s="10">
        <v>-1.2960000000000001E-3</v>
      </c>
    </row>
    <row r="106" spans="1:5" x14ac:dyDescent="0.2">
      <c r="A106" s="7" t="s">
        <v>25</v>
      </c>
      <c r="B106" s="254">
        <v>0.52083333333333337</v>
      </c>
      <c r="C106" s="9">
        <v>4</v>
      </c>
      <c r="D106" s="284">
        <f t="shared" si="19"/>
        <v>-0.1285</v>
      </c>
      <c r="E106" s="10">
        <v>-1.2849999999999999E-3</v>
      </c>
    </row>
    <row r="107" spans="1:5" x14ac:dyDescent="0.2">
      <c r="A107" s="7" t="s">
        <v>25</v>
      </c>
      <c r="B107" s="254">
        <v>0.5</v>
      </c>
      <c r="C107" s="9">
        <v>4</v>
      </c>
      <c r="D107" s="284">
        <f t="shared" si="19"/>
        <v>-9.7099999999999992E-2</v>
      </c>
      <c r="E107" s="10">
        <v>-9.7099999999999997E-4</v>
      </c>
    </row>
    <row r="108" spans="1:5" x14ac:dyDescent="0.2">
      <c r="A108" s="7" t="s">
        <v>25</v>
      </c>
      <c r="B108" s="254">
        <v>0.47916666666666669</v>
      </c>
      <c r="C108" s="9">
        <v>4</v>
      </c>
      <c r="D108" s="284">
        <f t="shared" si="19"/>
        <v>-7.51E-2</v>
      </c>
      <c r="E108" s="10">
        <v>-7.5100000000000004E-4</v>
      </c>
    </row>
    <row r="109" spans="1:5" x14ac:dyDescent="0.2">
      <c r="A109" s="7" t="s">
        <v>25</v>
      </c>
      <c r="B109" s="254">
        <v>0.45833333333333331</v>
      </c>
      <c r="C109" s="9">
        <v>4</v>
      </c>
      <c r="D109" s="284">
        <f t="shared" si="19"/>
        <v>-6.0499999999999998E-2</v>
      </c>
      <c r="E109" s="10">
        <v>-6.0499999999999996E-4</v>
      </c>
    </row>
    <row r="110" spans="1:5" x14ac:dyDescent="0.2">
      <c r="A110" s="7" t="s">
        <v>25</v>
      </c>
      <c r="B110" s="254">
        <v>0.4375</v>
      </c>
      <c r="C110" s="9">
        <v>4</v>
      </c>
      <c r="D110" s="284">
        <f t="shared" si="19"/>
        <v>-3.7699999999999997E-2</v>
      </c>
      <c r="E110" s="10">
        <v>-3.77E-4</v>
      </c>
    </row>
    <row r="111" spans="1:5" x14ac:dyDescent="0.2">
      <c r="A111" s="7" t="s">
        <v>25</v>
      </c>
      <c r="B111" s="254">
        <v>0.41666666666666669</v>
      </c>
      <c r="C111" s="9">
        <v>4</v>
      </c>
      <c r="D111" s="284">
        <f t="shared" si="19"/>
        <v>-4.58E-2</v>
      </c>
      <c r="E111" s="10">
        <v>-4.5800000000000002E-4</v>
      </c>
    </row>
    <row r="112" spans="1:5" x14ac:dyDescent="0.2">
      <c r="A112" s="7" t="s">
        <v>25</v>
      </c>
      <c r="B112" s="254">
        <v>0.39583333333333331</v>
      </c>
      <c r="C112" s="9">
        <v>4</v>
      </c>
      <c r="D112" s="284">
        <f t="shared" si="19"/>
        <v>-5.3700000000000005E-2</v>
      </c>
      <c r="E112" s="10">
        <v>-5.3700000000000004E-4</v>
      </c>
    </row>
    <row r="113" spans="1:5" x14ac:dyDescent="0.2">
      <c r="A113" s="7" t="s">
        <v>25</v>
      </c>
      <c r="B113" s="254">
        <v>0.375</v>
      </c>
      <c r="C113" s="9">
        <v>4</v>
      </c>
      <c r="D113" s="284">
        <f t="shared" si="19"/>
        <v>-6.1200000000000004E-2</v>
      </c>
      <c r="E113" s="10">
        <v>-6.1200000000000002E-4</v>
      </c>
    </row>
    <row r="114" spans="1:5" x14ac:dyDescent="0.2">
      <c r="A114" s="7" t="s">
        <v>25</v>
      </c>
      <c r="B114" s="254">
        <v>0.35416666666666669</v>
      </c>
      <c r="C114" s="9">
        <v>4</v>
      </c>
      <c r="D114" s="284">
        <f t="shared" si="19"/>
        <v>-5.1000000000000004E-2</v>
      </c>
      <c r="E114" s="10">
        <v>-5.1000000000000004E-4</v>
      </c>
    </row>
    <row r="115" spans="1:5" x14ac:dyDescent="0.2">
      <c r="A115" s="7" t="s">
        <v>25</v>
      </c>
      <c r="B115" s="254">
        <v>0.33333333333333331</v>
      </c>
      <c r="C115" s="9">
        <v>4</v>
      </c>
      <c r="D115" s="284">
        <f t="shared" si="19"/>
        <v>-2.07E-2</v>
      </c>
      <c r="E115" s="10">
        <v>-2.0699999999999999E-4</v>
      </c>
    </row>
    <row r="116" spans="1:5" x14ac:dyDescent="0.2">
      <c r="A116" s="7" t="s">
        <v>25</v>
      </c>
      <c r="B116" s="254">
        <v>0.3125</v>
      </c>
      <c r="C116" s="9">
        <v>4</v>
      </c>
      <c r="D116" s="284">
        <f t="shared" si="19"/>
        <v>-1.09E-2</v>
      </c>
      <c r="E116" s="10">
        <v>-1.0900000000000001E-4</v>
      </c>
    </row>
    <row r="117" spans="1:5" x14ac:dyDescent="0.2">
      <c r="A117" s="7" t="s">
        <v>25</v>
      </c>
      <c r="B117" s="254">
        <v>0.29166666666666669</v>
      </c>
      <c r="C117" s="9">
        <v>4</v>
      </c>
      <c r="D117" s="284">
        <f t="shared" si="19"/>
        <v>2.8E-3</v>
      </c>
      <c r="E117" s="10">
        <v>2.8E-5</v>
      </c>
    </row>
    <row r="118" spans="1:5" x14ac:dyDescent="0.2">
      <c r="A118" s="7" t="s">
        <v>25</v>
      </c>
      <c r="B118" s="254">
        <v>0.27083333333333331</v>
      </c>
      <c r="C118" s="9">
        <v>4</v>
      </c>
      <c r="D118" s="284">
        <f t="shared" si="19"/>
        <v>1.21E-2</v>
      </c>
      <c r="E118" s="10">
        <v>1.21E-4</v>
      </c>
    </row>
    <row r="119" spans="1:5" x14ac:dyDescent="0.2">
      <c r="A119" s="7" t="s">
        <v>25</v>
      </c>
      <c r="B119" s="254">
        <v>0.25</v>
      </c>
      <c r="C119" s="9">
        <v>4</v>
      </c>
      <c r="D119" s="284">
        <f t="shared" si="19"/>
        <v>1.6799999999999999E-2</v>
      </c>
      <c r="E119" s="10">
        <v>1.6799999999999999E-4</v>
      </c>
    </row>
    <row r="120" spans="1:5" x14ac:dyDescent="0.2">
      <c r="A120" s="7" t="s">
        <v>25</v>
      </c>
      <c r="B120" s="254">
        <v>0.22916666666666666</v>
      </c>
      <c r="C120" s="9">
        <v>4</v>
      </c>
      <c r="D120" s="284">
        <f t="shared" si="19"/>
        <v>3.0200000000000001E-2</v>
      </c>
      <c r="E120" s="10">
        <v>3.0200000000000002E-4</v>
      </c>
    </row>
    <row r="121" spans="1:5" x14ac:dyDescent="0.2">
      <c r="A121" s="7" t="s">
        <v>25</v>
      </c>
      <c r="B121" s="254">
        <v>0.20833333333333334</v>
      </c>
      <c r="C121" s="9">
        <v>4</v>
      </c>
      <c r="D121" s="284">
        <f t="shared" si="19"/>
        <v>7.2400000000000006E-2</v>
      </c>
      <c r="E121" s="10">
        <v>7.2400000000000003E-4</v>
      </c>
    </row>
    <row r="122" spans="1:5" x14ac:dyDescent="0.2">
      <c r="A122" s="7" t="s">
        <v>25</v>
      </c>
      <c r="B122" s="254">
        <v>0.1875</v>
      </c>
      <c r="C122" s="9">
        <v>4</v>
      </c>
      <c r="D122" s="284">
        <f t="shared" si="19"/>
        <v>0.10709999999999999</v>
      </c>
      <c r="E122" s="10">
        <v>1.0709999999999999E-3</v>
      </c>
    </row>
    <row r="123" spans="1:5" x14ac:dyDescent="0.2">
      <c r="A123" s="7" t="s">
        <v>25</v>
      </c>
      <c r="B123" s="254">
        <v>0.16666666666666666</v>
      </c>
      <c r="C123" s="9">
        <v>4</v>
      </c>
      <c r="D123" s="284">
        <f t="shared" si="19"/>
        <v>0.15360000000000001</v>
      </c>
      <c r="E123" s="10">
        <v>1.536E-3</v>
      </c>
    </row>
    <row r="124" spans="1:5" x14ac:dyDescent="0.2">
      <c r="A124" s="7" t="s">
        <v>25</v>
      </c>
      <c r="B124" s="254">
        <v>0.14583333333333334</v>
      </c>
      <c r="C124" s="9">
        <v>4</v>
      </c>
      <c r="D124" s="284">
        <f t="shared" si="19"/>
        <v>0.17460000000000001</v>
      </c>
      <c r="E124" s="10">
        <v>1.7459999999999999E-3</v>
      </c>
    </row>
    <row r="125" spans="1:5" x14ac:dyDescent="0.2">
      <c r="A125" s="7" t="s">
        <v>25</v>
      </c>
      <c r="B125" s="254">
        <v>0.125</v>
      </c>
      <c r="C125" s="9">
        <v>4</v>
      </c>
      <c r="D125" s="284">
        <f t="shared" si="19"/>
        <v>0.2019</v>
      </c>
      <c r="E125" s="10">
        <v>2.019E-3</v>
      </c>
    </row>
    <row r="126" spans="1:5" x14ac:dyDescent="0.2">
      <c r="A126" s="7" t="s">
        <v>25</v>
      </c>
      <c r="B126" s="254">
        <v>2.0833333333333332E-2</v>
      </c>
      <c r="C126" s="9">
        <v>4</v>
      </c>
      <c r="D126" s="284">
        <f t="shared" si="19"/>
        <v>0.22490000000000002</v>
      </c>
      <c r="E126" s="10">
        <v>2.2490000000000001E-3</v>
      </c>
    </row>
    <row r="127" spans="1:5" x14ac:dyDescent="0.2">
      <c r="A127" s="7" t="s">
        <v>25</v>
      </c>
      <c r="B127" s="254">
        <v>0</v>
      </c>
      <c r="C127" s="9">
        <v>4</v>
      </c>
      <c r="D127" s="284">
        <f t="shared" si="19"/>
        <v>0.26019999999999999</v>
      </c>
      <c r="E127" s="10">
        <v>2.6020000000000001E-3</v>
      </c>
    </row>
    <row r="128" spans="1:5" x14ac:dyDescent="0.2">
      <c r="A128" s="7" t="s">
        <v>26</v>
      </c>
      <c r="B128" s="254">
        <v>0.97916666666666663</v>
      </c>
      <c r="C128" s="9">
        <v>3</v>
      </c>
      <c r="D128" s="284">
        <f t="shared" si="19"/>
        <v>0.28639999999999999</v>
      </c>
      <c r="E128" s="10">
        <v>2.8639999999999998E-3</v>
      </c>
    </row>
    <row r="129" spans="1:5" x14ac:dyDescent="0.2">
      <c r="A129" s="7" t="s">
        <v>26</v>
      </c>
      <c r="B129" s="254">
        <v>0.95833333333333337</v>
      </c>
      <c r="C129" s="9">
        <v>3</v>
      </c>
      <c r="D129" s="284">
        <f t="shared" si="19"/>
        <v>0.30499999999999999</v>
      </c>
      <c r="E129" s="10">
        <v>3.0500000000000002E-3</v>
      </c>
    </row>
    <row r="130" spans="1:5" x14ac:dyDescent="0.2">
      <c r="A130" s="7" t="s">
        <v>26</v>
      </c>
      <c r="B130" s="254">
        <v>0.9375</v>
      </c>
      <c r="C130" s="9">
        <v>3</v>
      </c>
      <c r="D130" s="284">
        <f t="shared" si="19"/>
        <v>0.3372</v>
      </c>
      <c r="E130" s="10">
        <v>3.372E-3</v>
      </c>
    </row>
    <row r="131" spans="1:5" x14ac:dyDescent="0.2">
      <c r="A131" s="7" t="s">
        <v>26</v>
      </c>
      <c r="B131" s="254">
        <v>0.91666666666666663</v>
      </c>
      <c r="C131" s="9">
        <v>3</v>
      </c>
      <c r="D131" s="284">
        <f t="shared" si="19"/>
        <v>0.35849999999999999</v>
      </c>
      <c r="E131" s="10">
        <v>3.5850000000000001E-3</v>
      </c>
    </row>
    <row r="132" spans="1:5" x14ac:dyDescent="0.2">
      <c r="A132" s="7" t="s">
        <v>26</v>
      </c>
      <c r="B132" s="254">
        <v>0.89583333333333337</v>
      </c>
      <c r="C132" s="9">
        <v>3</v>
      </c>
      <c r="D132" s="284">
        <f t="shared" ref="D132:D195" si="20">E132*100</f>
        <v>0.3851</v>
      </c>
      <c r="E132" s="10">
        <v>3.8509999999999998E-3</v>
      </c>
    </row>
    <row r="133" spans="1:5" x14ac:dyDescent="0.2">
      <c r="A133" s="7" t="s">
        <v>26</v>
      </c>
      <c r="B133" s="254">
        <v>0.875</v>
      </c>
      <c r="C133" s="9">
        <v>3</v>
      </c>
      <c r="D133" s="284">
        <f t="shared" si="20"/>
        <v>0.41310000000000002</v>
      </c>
      <c r="E133" s="10">
        <v>4.1310000000000001E-3</v>
      </c>
    </row>
    <row r="134" spans="1:5" x14ac:dyDescent="0.2">
      <c r="A134" s="7" t="s">
        <v>26</v>
      </c>
      <c r="B134" s="254">
        <v>0.85416666666666663</v>
      </c>
      <c r="C134" s="9">
        <v>3</v>
      </c>
      <c r="D134" s="284">
        <f t="shared" si="20"/>
        <v>0.4299</v>
      </c>
      <c r="E134" s="10">
        <v>4.2989999999999999E-3</v>
      </c>
    </row>
    <row r="135" spans="1:5" x14ac:dyDescent="0.2">
      <c r="A135" s="7" t="s">
        <v>26</v>
      </c>
      <c r="B135" s="254">
        <v>0.83333333333333337</v>
      </c>
      <c r="C135" s="9">
        <v>3</v>
      </c>
      <c r="D135" s="284">
        <f t="shared" si="20"/>
        <v>0.41929999999999995</v>
      </c>
      <c r="E135" s="10">
        <v>4.1929999999999997E-3</v>
      </c>
    </row>
    <row r="136" spans="1:5" x14ac:dyDescent="0.2">
      <c r="A136" s="7" t="s">
        <v>26</v>
      </c>
      <c r="B136" s="254">
        <v>0.8125</v>
      </c>
      <c r="C136" s="9">
        <v>3</v>
      </c>
      <c r="D136" s="284">
        <f t="shared" si="20"/>
        <v>0.371</v>
      </c>
      <c r="E136" s="10">
        <v>3.7100000000000002E-3</v>
      </c>
    </row>
    <row r="137" spans="1:5" x14ac:dyDescent="0.2">
      <c r="A137" s="7" t="s">
        <v>26</v>
      </c>
      <c r="B137" s="254">
        <v>0.79166666666666663</v>
      </c>
      <c r="C137" s="9">
        <v>3</v>
      </c>
      <c r="D137" s="284">
        <f t="shared" si="20"/>
        <v>0.33340000000000003</v>
      </c>
      <c r="E137" s="10">
        <v>3.3340000000000002E-3</v>
      </c>
    </row>
    <row r="138" spans="1:5" x14ac:dyDescent="0.2">
      <c r="A138" s="7" t="s">
        <v>26</v>
      </c>
      <c r="B138" s="254">
        <v>0.77083333333333337</v>
      </c>
      <c r="C138" s="9">
        <v>3</v>
      </c>
      <c r="D138" s="284">
        <f t="shared" si="20"/>
        <v>0.2903</v>
      </c>
      <c r="E138" s="10">
        <v>2.9030000000000002E-3</v>
      </c>
    </row>
    <row r="139" spans="1:5" x14ac:dyDescent="0.2">
      <c r="A139" s="7" t="s">
        <v>26</v>
      </c>
      <c r="B139" s="254">
        <v>0.75</v>
      </c>
      <c r="C139" s="9">
        <v>3</v>
      </c>
      <c r="D139" s="284">
        <f t="shared" si="20"/>
        <v>0.26220000000000004</v>
      </c>
      <c r="E139" s="10">
        <v>2.6220000000000002E-3</v>
      </c>
    </row>
    <row r="140" spans="1:5" x14ac:dyDescent="0.2">
      <c r="A140" s="7" t="s">
        <v>26</v>
      </c>
      <c r="B140" s="254">
        <v>0.72916666666666663</v>
      </c>
      <c r="C140" s="9">
        <v>3</v>
      </c>
      <c r="D140" s="284">
        <f t="shared" si="20"/>
        <v>0.1925</v>
      </c>
      <c r="E140" s="10">
        <v>1.9250000000000001E-3</v>
      </c>
    </row>
    <row r="141" spans="1:5" x14ac:dyDescent="0.2">
      <c r="A141" s="7" t="s">
        <v>26</v>
      </c>
      <c r="B141" s="254">
        <v>0.70833333333333337</v>
      </c>
      <c r="C141" s="9">
        <v>3</v>
      </c>
      <c r="D141" s="284">
        <f t="shared" si="20"/>
        <v>0.1651</v>
      </c>
      <c r="E141" s="10">
        <v>1.6509999999999999E-3</v>
      </c>
    </row>
    <row r="142" spans="1:5" x14ac:dyDescent="0.2">
      <c r="A142" s="7" t="s">
        <v>26</v>
      </c>
      <c r="B142" s="254">
        <v>0.6875</v>
      </c>
      <c r="C142" s="9">
        <v>3</v>
      </c>
      <c r="D142" s="284">
        <f t="shared" si="20"/>
        <v>0.1242</v>
      </c>
      <c r="E142" s="10">
        <v>1.242E-3</v>
      </c>
    </row>
    <row r="143" spans="1:5" x14ac:dyDescent="0.2">
      <c r="A143" s="7" t="s">
        <v>26</v>
      </c>
      <c r="B143" s="254">
        <v>0.66666666666666663</v>
      </c>
      <c r="C143" s="9">
        <v>3</v>
      </c>
      <c r="D143" s="284">
        <f t="shared" si="20"/>
        <v>5.5599999999999997E-2</v>
      </c>
      <c r="E143" s="10">
        <v>5.5599999999999996E-4</v>
      </c>
    </row>
    <row r="144" spans="1:5" x14ac:dyDescent="0.2">
      <c r="A144" s="7" t="s">
        <v>26</v>
      </c>
      <c r="B144" s="254">
        <v>0.64583333333333337</v>
      </c>
      <c r="C144" s="9">
        <v>3</v>
      </c>
      <c r="D144" s="284">
        <f t="shared" si="20"/>
        <v>-7.3999999999999995E-3</v>
      </c>
      <c r="E144" s="10">
        <v>-7.3999999999999996E-5</v>
      </c>
    </row>
    <row r="145" spans="1:5" x14ac:dyDescent="0.2">
      <c r="A145" s="7" t="s">
        <v>26</v>
      </c>
      <c r="B145" s="254">
        <v>0.625</v>
      </c>
      <c r="C145" s="9">
        <v>3</v>
      </c>
      <c r="D145" s="284">
        <f t="shared" si="20"/>
        <v>1.8000000000000002E-2</v>
      </c>
      <c r="E145" s="10">
        <v>1.8000000000000001E-4</v>
      </c>
    </row>
    <row r="146" spans="1:5" x14ac:dyDescent="0.2">
      <c r="A146" s="7" t="s">
        <v>26</v>
      </c>
      <c r="B146" s="254">
        <v>0.60416666666666663</v>
      </c>
      <c r="C146" s="9">
        <v>3</v>
      </c>
      <c r="D146" s="284">
        <f t="shared" si="20"/>
        <v>4.0499999999999994E-2</v>
      </c>
      <c r="E146" s="10">
        <v>4.0499999999999998E-4</v>
      </c>
    </row>
    <row r="147" spans="1:5" x14ac:dyDescent="0.2">
      <c r="A147" s="7" t="s">
        <v>26</v>
      </c>
      <c r="B147" s="254">
        <v>0.58333333333333337</v>
      </c>
      <c r="C147" s="9">
        <v>3</v>
      </c>
      <c r="D147" s="284">
        <f t="shared" si="20"/>
        <v>7.3499999999999996E-2</v>
      </c>
      <c r="E147" s="10">
        <v>7.3499999999999998E-4</v>
      </c>
    </row>
    <row r="148" spans="1:5" x14ac:dyDescent="0.2">
      <c r="A148" s="7" t="s">
        <v>26</v>
      </c>
      <c r="B148" s="254">
        <v>0.5625</v>
      </c>
      <c r="C148" s="9">
        <v>3</v>
      </c>
      <c r="D148" s="284">
        <f t="shared" si="20"/>
        <v>8.7800000000000003E-2</v>
      </c>
      <c r="E148" s="10">
        <v>8.7799999999999998E-4</v>
      </c>
    </row>
    <row r="149" spans="1:5" x14ac:dyDescent="0.2">
      <c r="A149" s="7" t="s">
        <v>26</v>
      </c>
      <c r="B149" s="254">
        <v>0.54166666666666663</v>
      </c>
      <c r="C149" s="9">
        <v>3</v>
      </c>
      <c r="D149" s="284">
        <f t="shared" si="20"/>
        <v>0.1055</v>
      </c>
      <c r="E149" s="10">
        <v>1.0549999999999999E-3</v>
      </c>
    </row>
    <row r="150" spans="1:5" x14ac:dyDescent="0.2">
      <c r="A150" s="7" t="s">
        <v>26</v>
      </c>
      <c r="B150" s="254">
        <v>0.52083333333333337</v>
      </c>
      <c r="C150" s="9">
        <v>3</v>
      </c>
      <c r="D150" s="284">
        <f t="shared" si="20"/>
        <v>0.1181</v>
      </c>
      <c r="E150" s="10">
        <v>1.181E-3</v>
      </c>
    </row>
    <row r="151" spans="1:5" x14ac:dyDescent="0.2">
      <c r="A151" s="7" t="s">
        <v>26</v>
      </c>
      <c r="B151" s="254">
        <v>0.5</v>
      </c>
      <c r="C151" s="9">
        <v>3</v>
      </c>
      <c r="D151" s="284">
        <f t="shared" si="20"/>
        <v>0.12509999999999999</v>
      </c>
      <c r="E151" s="10">
        <v>1.2509999999999999E-3</v>
      </c>
    </row>
    <row r="152" spans="1:5" x14ac:dyDescent="0.2">
      <c r="A152" s="7" t="s">
        <v>26</v>
      </c>
      <c r="B152" s="254">
        <v>0.47916666666666669</v>
      </c>
      <c r="C152" s="9">
        <v>3</v>
      </c>
      <c r="D152" s="284">
        <f t="shared" si="20"/>
        <v>9.7699999999999995E-2</v>
      </c>
      <c r="E152" s="10">
        <v>9.77E-4</v>
      </c>
    </row>
    <row r="153" spans="1:5" x14ac:dyDescent="0.2">
      <c r="A153" s="7" t="s">
        <v>26</v>
      </c>
      <c r="B153" s="254">
        <v>0.45833333333333331</v>
      </c>
      <c r="C153" s="9">
        <v>3</v>
      </c>
      <c r="D153" s="284">
        <f t="shared" si="20"/>
        <v>7.9399999999999998E-2</v>
      </c>
      <c r="E153" s="10">
        <v>7.94E-4</v>
      </c>
    </row>
    <row r="154" spans="1:5" x14ac:dyDescent="0.2">
      <c r="A154" s="7" t="s">
        <v>26</v>
      </c>
      <c r="B154" s="254">
        <v>0.4375</v>
      </c>
      <c r="C154" s="9">
        <v>3</v>
      </c>
      <c r="D154" s="284">
        <f t="shared" si="20"/>
        <v>7.5299999999999992E-2</v>
      </c>
      <c r="E154" s="10">
        <v>7.5299999999999998E-4</v>
      </c>
    </row>
    <row r="155" spans="1:5" x14ac:dyDescent="0.2">
      <c r="A155" s="7" t="s">
        <v>26</v>
      </c>
      <c r="B155" s="254">
        <v>0.41666666666666669</v>
      </c>
      <c r="C155" s="9">
        <v>3</v>
      </c>
      <c r="D155" s="284">
        <f t="shared" si="20"/>
        <v>4.4299999999999999E-2</v>
      </c>
      <c r="E155" s="10">
        <v>4.4299999999999998E-4</v>
      </c>
    </row>
    <row r="156" spans="1:5" x14ac:dyDescent="0.2">
      <c r="A156" s="7" t="s">
        <v>26</v>
      </c>
      <c r="B156" s="254">
        <v>0.39583333333333331</v>
      </c>
      <c r="C156" s="9">
        <v>3</v>
      </c>
      <c r="D156" s="284">
        <f t="shared" si="20"/>
        <v>1.0500000000000001E-2</v>
      </c>
      <c r="E156" s="10">
        <v>1.05E-4</v>
      </c>
    </row>
    <row r="157" spans="1:5" x14ac:dyDescent="0.2">
      <c r="A157" s="7" t="s">
        <v>26</v>
      </c>
      <c r="B157" s="254">
        <v>0.375</v>
      </c>
      <c r="C157" s="9">
        <v>3</v>
      </c>
      <c r="D157" s="284">
        <f t="shared" si="20"/>
        <v>1.9300000000000001E-2</v>
      </c>
      <c r="E157" s="10">
        <v>1.93E-4</v>
      </c>
    </row>
    <row r="158" spans="1:5" x14ac:dyDescent="0.2">
      <c r="A158" s="7" t="s">
        <v>26</v>
      </c>
      <c r="B158" s="254">
        <v>0.35416666666666669</v>
      </c>
      <c r="C158" s="9">
        <v>3</v>
      </c>
      <c r="D158" s="284">
        <f t="shared" si="20"/>
        <v>4.1999999999999997E-3</v>
      </c>
      <c r="E158" s="10">
        <v>4.1999999999999998E-5</v>
      </c>
    </row>
    <row r="159" spans="1:5" x14ac:dyDescent="0.2">
      <c r="A159" s="7" t="s">
        <v>26</v>
      </c>
      <c r="B159" s="254">
        <v>0.33333333333333331</v>
      </c>
      <c r="C159" s="9">
        <v>3</v>
      </c>
      <c r="D159" s="284">
        <f t="shared" si="20"/>
        <v>-2.8999999999999998E-3</v>
      </c>
      <c r="E159" s="10">
        <v>-2.9E-5</v>
      </c>
    </row>
    <row r="160" spans="1:5" x14ac:dyDescent="0.2">
      <c r="A160" s="7" t="s">
        <v>26</v>
      </c>
      <c r="B160" s="254">
        <v>0.3125</v>
      </c>
      <c r="C160" s="9">
        <v>3</v>
      </c>
      <c r="D160" s="284">
        <f t="shared" si="20"/>
        <v>-1.4799999999999999E-2</v>
      </c>
      <c r="E160" s="10">
        <v>-1.4799999999999999E-4</v>
      </c>
    </row>
    <row r="161" spans="1:5" x14ac:dyDescent="0.2">
      <c r="A161" s="7" t="s">
        <v>26</v>
      </c>
      <c r="B161" s="254">
        <v>0.29166666666666669</v>
      </c>
      <c r="C161" s="9">
        <v>3</v>
      </c>
      <c r="D161" s="284">
        <f t="shared" si="20"/>
        <v>-3.6499999999999998E-2</v>
      </c>
      <c r="E161" s="10">
        <v>-3.6499999999999998E-4</v>
      </c>
    </row>
    <row r="162" spans="1:5" x14ac:dyDescent="0.2">
      <c r="A162" s="7" t="s">
        <v>26</v>
      </c>
      <c r="B162" s="254">
        <v>0.27083333333333331</v>
      </c>
      <c r="C162" s="9">
        <v>3</v>
      </c>
      <c r="D162" s="284">
        <f t="shared" si="20"/>
        <v>-5.1999999999999998E-2</v>
      </c>
      <c r="E162" s="10">
        <v>-5.1999999999999995E-4</v>
      </c>
    </row>
    <row r="163" spans="1:5" x14ac:dyDescent="0.2">
      <c r="A163" s="7" t="s">
        <v>26</v>
      </c>
      <c r="B163" s="254">
        <v>0.25</v>
      </c>
      <c r="C163" s="9">
        <v>3</v>
      </c>
      <c r="D163" s="284">
        <f t="shared" si="20"/>
        <v>-5.0799999999999998E-2</v>
      </c>
      <c r="E163" s="10">
        <v>-5.0799999999999999E-4</v>
      </c>
    </row>
    <row r="164" spans="1:5" x14ac:dyDescent="0.2">
      <c r="A164" s="7" t="s">
        <v>26</v>
      </c>
      <c r="B164" s="254">
        <v>0.22916666666666666</v>
      </c>
      <c r="C164" s="9">
        <v>3</v>
      </c>
      <c r="D164" s="284">
        <f t="shared" si="20"/>
        <v>-4.4900000000000002E-2</v>
      </c>
      <c r="E164" s="10">
        <v>-4.4900000000000002E-4</v>
      </c>
    </row>
    <row r="165" spans="1:5" x14ac:dyDescent="0.2">
      <c r="A165" s="7" t="s">
        <v>26</v>
      </c>
      <c r="B165" s="254">
        <v>0.20833333333333334</v>
      </c>
      <c r="C165" s="9">
        <v>3</v>
      </c>
      <c r="D165" s="284">
        <f t="shared" si="20"/>
        <v>-4.19E-2</v>
      </c>
      <c r="E165" s="10">
        <v>-4.1899999999999999E-4</v>
      </c>
    </row>
    <row r="166" spans="1:5" x14ac:dyDescent="0.2">
      <c r="A166" s="7" t="s">
        <v>26</v>
      </c>
      <c r="B166" s="254">
        <v>0.1875</v>
      </c>
      <c r="C166" s="9">
        <v>3</v>
      </c>
      <c r="D166" s="284">
        <f t="shared" si="20"/>
        <v>-3.5900000000000001E-2</v>
      </c>
      <c r="E166" s="10">
        <v>-3.59E-4</v>
      </c>
    </row>
    <row r="167" spans="1:5" x14ac:dyDescent="0.2">
      <c r="A167" s="7" t="s">
        <v>26</v>
      </c>
      <c r="B167" s="254">
        <v>0.16666666666666666</v>
      </c>
      <c r="C167" s="9">
        <v>3</v>
      </c>
      <c r="D167" s="284">
        <f t="shared" si="20"/>
        <v>-4.4600000000000001E-2</v>
      </c>
      <c r="E167" s="10">
        <v>-4.46E-4</v>
      </c>
    </row>
    <row r="168" spans="1:5" x14ac:dyDescent="0.2">
      <c r="A168" s="7" t="s">
        <v>26</v>
      </c>
      <c r="B168" s="254">
        <v>0.14583333333333334</v>
      </c>
      <c r="C168" s="9">
        <v>3</v>
      </c>
      <c r="D168" s="284">
        <f t="shared" si="20"/>
        <v>-5.5199999999999999E-2</v>
      </c>
      <c r="E168" s="10">
        <v>-5.5199999999999997E-4</v>
      </c>
    </row>
    <row r="169" spans="1:5" x14ac:dyDescent="0.2">
      <c r="A169" s="7" t="s">
        <v>26</v>
      </c>
      <c r="B169" s="254">
        <v>0.125</v>
      </c>
      <c r="C169" s="9">
        <v>3</v>
      </c>
      <c r="D169" s="284">
        <f t="shared" si="20"/>
        <v>-6.4199999999999993E-2</v>
      </c>
      <c r="E169" s="10">
        <v>-6.4199999999999999E-4</v>
      </c>
    </row>
    <row r="170" spans="1:5" x14ac:dyDescent="0.2">
      <c r="A170" s="7" t="s">
        <v>26</v>
      </c>
      <c r="B170" s="254">
        <v>2.0833333333333332E-2</v>
      </c>
      <c r="C170" s="9">
        <v>3</v>
      </c>
      <c r="D170" s="284">
        <f t="shared" si="20"/>
        <v>-9.9599999999999994E-2</v>
      </c>
      <c r="E170" s="10">
        <v>-9.9599999999999992E-4</v>
      </c>
    </row>
    <row r="171" spans="1:5" x14ac:dyDescent="0.2">
      <c r="A171" s="7" t="s">
        <v>26</v>
      </c>
      <c r="B171" s="254">
        <v>0</v>
      </c>
      <c r="C171" s="9">
        <v>3</v>
      </c>
      <c r="D171" s="284">
        <f t="shared" si="20"/>
        <v>-0.10640000000000001</v>
      </c>
      <c r="E171" s="10">
        <v>-1.0640000000000001E-3</v>
      </c>
    </row>
    <row r="172" spans="1:5" x14ac:dyDescent="0.2">
      <c r="A172" s="7" t="s">
        <v>27</v>
      </c>
      <c r="B172" s="254">
        <v>0.97916666666666663</v>
      </c>
      <c r="C172" s="9">
        <v>2</v>
      </c>
      <c r="D172" s="284">
        <f t="shared" si="20"/>
        <v>-9.8799999999999999E-2</v>
      </c>
      <c r="E172" s="10">
        <v>-9.8799999999999995E-4</v>
      </c>
    </row>
    <row r="173" spans="1:5" x14ac:dyDescent="0.2">
      <c r="A173" s="7" t="s">
        <v>27</v>
      </c>
      <c r="B173" s="254">
        <v>0.95833333333333337</v>
      </c>
      <c r="C173" s="9">
        <v>2</v>
      </c>
      <c r="D173" s="284">
        <f t="shared" si="20"/>
        <v>-7.7899999999999997E-2</v>
      </c>
      <c r="E173" s="10">
        <v>-7.7899999999999996E-4</v>
      </c>
    </row>
    <row r="174" spans="1:5" x14ac:dyDescent="0.2">
      <c r="A174" s="7" t="s">
        <v>27</v>
      </c>
      <c r="B174" s="254">
        <v>0.9375</v>
      </c>
      <c r="C174" s="9">
        <v>2</v>
      </c>
      <c r="D174" s="284">
        <f t="shared" si="20"/>
        <v>-8.8900000000000007E-2</v>
      </c>
      <c r="E174" s="10">
        <v>-8.8900000000000003E-4</v>
      </c>
    </row>
    <row r="175" spans="1:5" x14ac:dyDescent="0.2">
      <c r="A175" s="7" t="s">
        <v>27</v>
      </c>
      <c r="B175" s="254">
        <v>0.91666666666666663</v>
      </c>
      <c r="C175" s="9">
        <v>2</v>
      </c>
      <c r="D175" s="284">
        <f t="shared" si="20"/>
        <v>-6.9199999999999998E-2</v>
      </c>
      <c r="E175" s="10">
        <v>-6.9200000000000002E-4</v>
      </c>
    </row>
    <row r="176" spans="1:5" x14ac:dyDescent="0.2">
      <c r="A176" s="7" t="s">
        <v>27</v>
      </c>
      <c r="B176" s="254">
        <v>0.89583333333333337</v>
      </c>
      <c r="C176" s="9">
        <v>2</v>
      </c>
      <c r="D176" s="284">
        <f t="shared" si="20"/>
        <v>-3.8900000000000004E-2</v>
      </c>
      <c r="E176" s="10">
        <v>-3.8900000000000002E-4</v>
      </c>
    </row>
    <row r="177" spans="1:5" x14ac:dyDescent="0.2">
      <c r="A177" s="7" t="s">
        <v>27</v>
      </c>
      <c r="B177" s="254">
        <v>0.875</v>
      </c>
      <c r="C177" s="9">
        <v>2</v>
      </c>
      <c r="D177" s="284">
        <f t="shared" si="20"/>
        <v>-1.3899999999999999E-2</v>
      </c>
      <c r="E177" s="10">
        <v>-1.3899999999999999E-4</v>
      </c>
    </row>
    <row r="178" spans="1:5" x14ac:dyDescent="0.2">
      <c r="A178" s="7" t="s">
        <v>27</v>
      </c>
      <c r="B178" s="254">
        <v>0.85416666666666663</v>
      </c>
      <c r="C178" s="9">
        <v>2</v>
      </c>
      <c r="D178" s="284">
        <f t="shared" si="20"/>
        <v>1.66E-2</v>
      </c>
      <c r="E178" s="10">
        <v>1.66E-4</v>
      </c>
    </row>
    <row r="179" spans="1:5" x14ac:dyDescent="0.2">
      <c r="A179" s="7" t="s">
        <v>27</v>
      </c>
      <c r="B179" s="254">
        <v>0.83333333333333337</v>
      </c>
      <c r="C179" s="9">
        <v>2</v>
      </c>
      <c r="D179" s="284">
        <f t="shared" si="20"/>
        <v>4.1200000000000001E-2</v>
      </c>
      <c r="E179" s="10">
        <v>4.1199999999999999E-4</v>
      </c>
    </row>
    <row r="180" spans="1:5" x14ac:dyDescent="0.2">
      <c r="A180" s="7" t="s">
        <v>27</v>
      </c>
      <c r="B180" s="254">
        <v>0.8125</v>
      </c>
      <c r="C180" s="9">
        <v>2</v>
      </c>
      <c r="D180" s="284">
        <f t="shared" si="20"/>
        <v>3.6699999999999997E-2</v>
      </c>
      <c r="E180" s="10">
        <v>3.6699999999999998E-4</v>
      </c>
    </row>
    <row r="181" spans="1:5" x14ac:dyDescent="0.2">
      <c r="A181" s="7" t="s">
        <v>27</v>
      </c>
      <c r="B181" s="254">
        <v>0.79166666666666663</v>
      </c>
      <c r="C181" s="9">
        <v>2</v>
      </c>
      <c r="D181" s="284">
        <f t="shared" si="20"/>
        <v>1.7600000000000001E-2</v>
      </c>
      <c r="E181" s="10">
        <v>1.76E-4</v>
      </c>
    </row>
    <row r="182" spans="1:5" x14ac:dyDescent="0.2">
      <c r="A182" s="7" t="s">
        <v>27</v>
      </c>
      <c r="B182" s="254">
        <v>0.77083333333333337</v>
      </c>
      <c r="C182" s="9">
        <v>2</v>
      </c>
      <c r="D182" s="284">
        <f t="shared" si="20"/>
        <v>6.2000000000000006E-3</v>
      </c>
      <c r="E182" s="10">
        <v>6.2000000000000003E-5</v>
      </c>
    </row>
    <row r="183" spans="1:5" x14ac:dyDescent="0.2">
      <c r="A183" s="7" t="s">
        <v>27</v>
      </c>
      <c r="B183" s="254">
        <v>0.75</v>
      </c>
      <c r="C183" s="9">
        <v>2</v>
      </c>
      <c r="D183" s="284">
        <f t="shared" si="20"/>
        <v>-1.43E-2</v>
      </c>
      <c r="E183" s="10">
        <v>-1.4300000000000001E-4</v>
      </c>
    </row>
    <row r="184" spans="1:5" x14ac:dyDescent="0.2">
      <c r="A184" s="7" t="s">
        <v>27</v>
      </c>
      <c r="B184" s="254">
        <v>0.72916666666666663</v>
      </c>
      <c r="C184" s="9">
        <v>2</v>
      </c>
      <c r="D184" s="284">
        <f t="shared" si="20"/>
        <v>-7.4899999999999994E-2</v>
      </c>
      <c r="E184" s="10">
        <v>-7.4899999999999999E-4</v>
      </c>
    </row>
    <row r="185" spans="1:5" x14ac:dyDescent="0.2">
      <c r="A185" s="7" t="s">
        <v>27</v>
      </c>
      <c r="B185" s="254">
        <v>0.70833333333333337</v>
      </c>
      <c r="C185" s="9">
        <v>2</v>
      </c>
      <c r="D185" s="284">
        <f t="shared" si="20"/>
        <v>-0.12809999999999999</v>
      </c>
      <c r="E185" s="10">
        <v>-1.281E-3</v>
      </c>
    </row>
    <row r="186" spans="1:5" x14ac:dyDescent="0.2">
      <c r="A186" s="7" t="s">
        <v>27</v>
      </c>
      <c r="B186" s="254">
        <v>0.6875</v>
      </c>
      <c r="C186" s="9">
        <v>2</v>
      </c>
      <c r="D186" s="284">
        <f t="shared" si="20"/>
        <v>-0.17949999999999999</v>
      </c>
      <c r="E186" s="10">
        <v>-1.7949999999999999E-3</v>
      </c>
    </row>
    <row r="187" spans="1:5" x14ac:dyDescent="0.2">
      <c r="A187" s="7" t="s">
        <v>27</v>
      </c>
      <c r="B187" s="254">
        <v>0.66666666666666663</v>
      </c>
      <c r="C187" s="9">
        <v>2</v>
      </c>
      <c r="D187" s="284">
        <f t="shared" si="20"/>
        <v>-0.17279999999999998</v>
      </c>
      <c r="E187" s="10">
        <v>-1.7279999999999999E-3</v>
      </c>
    </row>
    <row r="188" spans="1:5" x14ac:dyDescent="0.2">
      <c r="A188" s="7" t="s">
        <v>27</v>
      </c>
      <c r="B188" s="254">
        <v>0.64583333333333337</v>
      </c>
      <c r="C188" s="9">
        <v>2</v>
      </c>
      <c r="D188" s="284">
        <f t="shared" si="20"/>
        <v>-0.15720000000000001</v>
      </c>
      <c r="E188" s="10">
        <v>-1.572E-3</v>
      </c>
    </row>
    <row r="189" spans="1:5" x14ac:dyDescent="0.2">
      <c r="A189" s="7" t="s">
        <v>27</v>
      </c>
      <c r="B189" s="254">
        <v>0.625</v>
      </c>
      <c r="C189" s="9">
        <v>2</v>
      </c>
      <c r="D189" s="284">
        <f t="shared" si="20"/>
        <v>-0.11460000000000001</v>
      </c>
      <c r="E189" s="10">
        <v>-1.1460000000000001E-3</v>
      </c>
    </row>
    <row r="190" spans="1:5" x14ac:dyDescent="0.2">
      <c r="A190" s="7" t="s">
        <v>27</v>
      </c>
      <c r="B190" s="254">
        <v>0.60416666666666663</v>
      </c>
      <c r="C190" s="9">
        <v>2</v>
      </c>
      <c r="D190" s="284">
        <f t="shared" si="20"/>
        <v>-7.1500000000000008E-2</v>
      </c>
      <c r="E190" s="10">
        <v>-7.1500000000000003E-4</v>
      </c>
    </row>
    <row r="191" spans="1:5" x14ac:dyDescent="0.2">
      <c r="A191" s="7" t="s">
        <v>27</v>
      </c>
      <c r="B191" s="254">
        <v>0.58333333333333337</v>
      </c>
      <c r="C191" s="9">
        <v>2</v>
      </c>
      <c r="D191" s="284">
        <f t="shared" si="20"/>
        <v>-4.5999999999999999E-2</v>
      </c>
      <c r="E191" s="10">
        <v>-4.6000000000000001E-4</v>
      </c>
    </row>
    <row r="192" spans="1:5" x14ac:dyDescent="0.2">
      <c r="A192" s="7" t="s">
        <v>27</v>
      </c>
      <c r="B192" s="254">
        <v>0.5625</v>
      </c>
      <c r="C192" s="9">
        <v>2</v>
      </c>
      <c r="D192" s="284">
        <f t="shared" si="20"/>
        <v>-1.0500000000000001E-2</v>
      </c>
      <c r="E192" s="10">
        <v>-1.05E-4</v>
      </c>
    </row>
    <row r="193" spans="1:5" x14ac:dyDescent="0.2">
      <c r="A193" s="7" t="s">
        <v>27</v>
      </c>
      <c r="B193" s="254">
        <v>0.54166666666666663</v>
      </c>
      <c r="C193" s="9">
        <v>2</v>
      </c>
      <c r="D193" s="284">
        <f t="shared" si="20"/>
        <v>1.8599999999999998E-2</v>
      </c>
      <c r="E193" s="10">
        <v>1.8599999999999999E-4</v>
      </c>
    </row>
    <row r="194" spans="1:5" x14ac:dyDescent="0.2">
      <c r="A194" s="7" t="s">
        <v>27</v>
      </c>
      <c r="B194" s="254">
        <v>0.52083333333333337</v>
      </c>
      <c r="C194" s="9">
        <v>2</v>
      </c>
      <c r="D194" s="284">
        <f t="shared" si="20"/>
        <v>3.4200000000000001E-2</v>
      </c>
      <c r="E194" s="10">
        <v>3.4200000000000002E-4</v>
      </c>
    </row>
    <row r="195" spans="1:5" x14ac:dyDescent="0.2">
      <c r="A195" s="7" t="s">
        <v>27</v>
      </c>
      <c r="B195" s="254">
        <v>0.5</v>
      </c>
      <c r="C195" s="9">
        <v>2</v>
      </c>
      <c r="D195" s="284">
        <f t="shared" si="20"/>
        <v>5.4600000000000003E-2</v>
      </c>
      <c r="E195" s="10">
        <v>5.4600000000000004E-4</v>
      </c>
    </row>
    <row r="196" spans="1:5" x14ac:dyDescent="0.2">
      <c r="A196" s="7" t="s">
        <v>27</v>
      </c>
      <c r="B196" s="254">
        <v>0.47916666666666669</v>
      </c>
      <c r="C196" s="9">
        <v>2</v>
      </c>
      <c r="D196" s="284">
        <f t="shared" ref="D196:D257" si="21">E196*100</f>
        <v>5.7200000000000001E-2</v>
      </c>
      <c r="E196" s="10">
        <v>5.7200000000000003E-4</v>
      </c>
    </row>
    <row r="197" spans="1:5" x14ac:dyDescent="0.2">
      <c r="A197" s="7" t="s">
        <v>27</v>
      </c>
      <c r="B197" s="254">
        <v>0.45833333333333331</v>
      </c>
      <c r="C197" s="9">
        <v>2</v>
      </c>
      <c r="D197" s="284">
        <f t="shared" si="21"/>
        <v>7.4499999999999997E-2</v>
      </c>
      <c r="E197" s="10">
        <v>7.45E-4</v>
      </c>
    </row>
    <row r="198" spans="1:5" x14ac:dyDescent="0.2">
      <c r="A198" s="7" t="s">
        <v>27</v>
      </c>
      <c r="B198" s="254">
        <v>0.4375</v>
      </c>
      <c r="C198" s="9">
        <v>2</v>
      </c>
      <c r="D198" s="284">
        <f t="shared" si="21"/>
        <v>3.5700000000000003E-2</v>
      </c>
      <c r="E198" s="10">
        <v>3.57E-4</v>
      </c>
    </row>
    <row r="199" spans="1:5" x14ac:dyDescent="0.2">
      <c r="A199" s="7" t="s">
        <v>27</v>
      </c>
      <c r="B199" s="254">
        <v>0.41666666666666669</v>
      </c>
      <c r="C199" s="9">
        <v>2</v>
      </c>
      <c r="D199" s="284">
        <f t="shared" si="21"/>
        <v>-6.3E-3</v>
      </c>
      <c r="E199" s="10">
        <v>-6.3E-5</v>
      </c>
    </row>
    <row r="200" spans="1:5" x14ac:dyDescent="0.2">
      <c r="A200" s="7" t="s">
        <v>27</v>
      </c>
      <c r="B200" s="254">
        <v>0.39583333333333331</v>
      </c>
      <c r="C200" s="9">
        <v>2</v>
      </c>
      <c r="D200" s="284">
        <f t="shared" si="21"/>
        <v>-5.5300000000000002E-2</v>
      </c>
      <c r="E200" s="10">
        <v>-5.53E-4</v>
      </c>
    </row>
    <row r="201" spans="1:5" x14ac:dyDescent="0.2">
      <c r="A201" s="7" t="s">
        <v>27</v>
      </c>
      <c r="B201" s="254">
        <v>0.375</v>
      </c>
      <c r="C201" s="9">
        <v>2</v>
      </c>
      <c r="D201" s="284">
        <f t="shared" si="21"/>
        <v>-5.1500000000000004E-2</v>
      </c>
      <c r="E201" s="10">
        <v>-5.1500000000000005E-4</v>
      </c>
    </row>
    <row r="202" spans="1:5" x14ac:dyDescent="0.2">
      <c r="A202" s="7" t="s">
        <v>27</v>
      </c>
      <c r="B202" s="254">
        <v>0.35416666666666669</v>
      </c>
      <c r="C202" s="9">
        <v>2</v>
      </c>
      <c r="D202" s="284">
        <f t="shared" si="21"/>
        <v>-4.2700000000000002E-2</v>
      </c>
      <c r="E202" s="10">
        <v>-4.2700000000000002E-4</v>
      </c>
    </row>
    <row r="203" spans="1:5" x14ac:dyDescent="0.2">
      <c r="A203" s="7" t="s">
        <v>27</v>
      </c>
      <c r="B203" s="254">
        <v>0.33333333333333331</v>
      </c>
      <c r="C203" s="9">
        <v>2</v>
      </c>
      <c r="D203" s="284">
        <f t="shared" si="21"/>
        <v>-1.6E-2</v>
      </c>
      <c r="E203" s="10">
        <v>-1.6000000000000001E-4</v>
      </c>
    </row>
    <row r="204" spans="1:5" x14ac:dyDescent="0.2">
      <c r="A204" s="7" t="s">
        <v>27</v>
      </c>
      <c r="B204" s="254">
        <v>0.3125</v>
      </c>
      <c r="C204" s="9">
        <v>2</v>
      </c>
      <c r="D204" s="284">
        <f t="shared" si="21"/>
        <v>2.3199999999999998E-2</v>
      </c>
      <c r="E204" s="10">
        <v>2.32E-4</v>
      </c>
    </row>
    <row r="205" spans="1:5" x14ac:dyDescent="0.2">
      <c r="A205" s="7" t="s">
        <v>27</v>
      </c>
      <c r="B205" s="254">
        <v>0.29166666666666669</v>
      </c>
      <c r="C205" s="9">
        <v>2</v>
      </c>
      <c r="D205" s="284">
        <f t="shared" si="21"/>
        <v>6.6799999999999998E-2</v>
      </c>
      <c r="E205" s="10">
        <v>6.6799999999999997E-4</v>
      </c>
    </row>
    <row r="206" spans="1:5" x14ac:dyDescent="0.2">
      <c r="A206" s="7" t="s">
        <v>27</v>
      </c>
      <c r="B206" s="254">
        <v>0.27083333333333331</v>
      </c>
      <c r="C206" s="9">
        <v>2</v>
      </c>
      <c r="D206" s="284">
        <f t="shared" si="21"/>
        <v>9.920000000000001E-2</v>
      </c>
      <c r="E206" s="10">
        <v>9.9200000000000004E-4</v>
      </c>
    </row>
    <row r="207" spans="1:5" x14ac:dyDescent="0.2">
      <c r="A207" s="7" t="s">
        <v>27</v>
      </c>
      <c r="B207" s="254">
        <v>0.25</v>
      </c>
      <c r="C207" s="9">
        <v>2</v>
      </c>
      <c r="D207" s="284">
        <f t="shared" si="21"/>
        <v>0.1207</v>
      </c>
      <c r="E207" s="10">
        <v>1.207E-3</v>
      </c>
    </row>
    <row r="208" spans="1:5" x14ac:dyDescent="0.2">
      <c r="A208" s="7" t="s">
        <v>27</v>
      </c>
      <c r="B208" s="254">
        <v>0.22916666666666666</v>
      </c>
      <c r="C208" s="9">
        <v>2</v>
      </c>
      <c r="D208" s="284">
        <f t="shared" si="21"/>
        <v>0.1512</v>
      </c>
      <c r="E208" s="10">
        <v>1.5120000000000001E-3</v>
      </c>
    </row>
    <row r="209" spans="1:5" x14ac:dyDescent="0.2">
      <c r="A209" s="7" t="s">
        <v>27</v>
      </c>
      <c r="B209" s="254">
        <v>0.20833333333333334</v>
      </c>
      <c r="C209" s="9">
        <v>2</v>
      </c>
      <c r="D209" s="284">
        <f t="shared" si="21"/>
        <v>0.18229999999999999</v>
      </c>
      <c r="E209" s="10">
        <v>1.823E-3</v>
      </c>
    </row>
    <row r="210" spans="1:5" x14ac:dyDescent="0.2">
      <c r="A210" s="7" t="s">
        <v>27</v>
      </c>
      <c r="B210" s="254">
        <v>0.1875</v>
      </c>
      <c r="C210" s="9">
        <v>2</v>
      </c>
      <c r="D210" s="284">
        <f t="shared" si="21"/>
        <v>0.20400000000000001</v>
      </c>
      <c r="E210" s="10">
        <v>2.0400000000000001E-3</v>
      </c>
    </row>
    <row r="211" spans="1:5" x14ac:dyDescent="0.2">
      <c r="A211" s="7" t="s">
        <v>27</v>
      </c>
      <c r="B211" s="254">
        <v>0.16666666666666666</v>
      </c>
      <c r="C211" s="9">
        <v>2</v>
      </c>
      <c r="D211" s="284">
        <f t="shared" si="21"/>
        <v>0.21180000000000002</v>
      </c>
      <c r="E211" s="10">
        <v>2.1180000000000001E-3</v>
      </c>
    </row>
    <row r="212" spans="1:5" x14ac:dyDescent="0.2">
      <c r="A212" s="7" t="s">
        <v>27</v>
      </c>
      <c r="B212" s="254">
        <v>0.14583333333333334</v>
      </c>
      <c r="C212" s="9">
        <v>2</v>
      </c>
      <c r="D212" s="284">
        <f t="shared" si="21"/>
        <v>0.20830000000000001</v>
      </c>
      <c r="E212" s="10">
        <v>2.0830000000000002E-3</v>
      </c>
    </row>
    <row r="213" spans="1:5" x14ac:dyDescent="0.2">
      <c r="A213" s="7" t="s">
        <v>27</v>
      </c>
      <c r="B213" s="254">
        <v>0.125</v>
      </c>
      <c r="C213" s="9">
        <v>2</v>
      </c>
      <c r="D213" s="284">
        <f t="shared" si="21"/>
        <v>0.19589999999999999</v>
      </c>
      <c r="E213" s="10">
        <v>1.9589999999999998E-3</v>
      </c>
    </row>
    <row r="214" spans="1:5" x14ac:dyDescent="0.2">
      <c r="A214" s="7" t="s">
        <v>27</v>
      </c>
      <c r="B214" s="254">
        <v>2.0833333333333332E-2</v>
      </c>
      <c r="C214" s="9">
        <v>2</v>
      </c>
      <c r="D214" s="284">
        <f t="shared" si="21"/>
        <v>0.18240000000000001</v>
      </c>
      <c r="E214" s="10">
        <v>1.8240000000000001E-3</v>
      </c>
    </row>
    <row r="215" spans="1:5" x14ac:dyDescent="0.2">
      <c r="A215" s="7" t="s">
        <v>27</v>
      </c>
      <c r="B215" s="254">
        <v>0</v>
      </c>
      <c r="C215" s="9">
        <v>2</v>
      </c>
      <c r="D215" s="284">
        <f t="shared" si="21"/>
        <v>0.18060000000000001</v>
      </c>
      <c r="E215" s="10">
        <v>1.8060000000000001E-3</v>
      </c>
    </row>
    <row r="216" spans="1:5" x14ac:dyDescent="0.2">
      <c r="A216" s="7" t="s">
        <v>28</v>
      </c>
      <c r="B216" s="254">
        <v>0.97916666666666663</v>
      </c>
      <c r="C216" s="9">
        <v>1</v>
      </c>
      <c r="D216" s="284">
        <f t="shared" si="21"/>
        <v>0.15440000000000001</v>
      </c>
      <c r="E216" s="10">
        <v>1.544E-3</v>
      </c>
    </row>
    <row r="217" spans="1:5" x14ac:dyDescent="0.2">
      <c r="A217" s="7" t="s">
        <v>28</v>
      </c>
      <c r="B217" s="254">
        <v>0.95833333333333337</v>
      </c>
      <c r="C217" s="9">
        <v>1</v>
      </c>
      <c r="D217" s="284">
        <f t="shared" si="21"/>
        <v>0.1295</v>
      </c>
      <c r="E217" s="10">
        <v>1.2949999999999999E-3</v>
      </c>
    </row>
    <row r="218" spans="1:5" x14ac:dyDescent="0.2">
      <c r="A218" s="7" t="s">
        <v>28</v>
      </c>
      <c r="B218" s="254">
        <v>0.9375</v>
      </c>
      <c r="C218" s="9">
        <v>1</v>
      </c>
      <c r="D218" s="284">
        <f t="shared" si="21"/>
        <v>9.1399999999999995E-2</v>
      </c>
      <c r="E218" s="10">
        <v>9.1399999999999999E-4</v>
      </c>
    </row>
    <row r="219" spans="1:5" x14ac:dyDescent="0.2">
      <c r="A219" s="7" t="s">
        <v>28</v>
      </c>
      <c r="B219" s="254">
        <v>0.91666666666666663</v>
      </c>
      <c r="C219" s="9">
        <v>1</v>
      </c>
      <c r="D219" s="284">
        <f t="shared" si="21"/>
        <v>7.9000000000000001E-2</v>
      </c>
      <c r="E219" s="10">
        <v>7.9000000000000001E-4</v>
      </c>
    </row>
    <row r="220" spans="1:5" x14ac:dyDescent="0.2">
      <c r="A220" s="7" t="s">
        <v>28</v>
      </c>
      <c r="B220" s="254">
        <v>0.89583333333333337</v>
      </c>
      <c r="C220" s="9">
        <v>1</v>
      </c>
      <c r="D220" s="284">
        <f t="shared" si="21"/>
        <v>5.8200000000000002E-2</v>
      </c>
      <c r="E220" s="10">
        <v>5.8200000000000005E-4</v>
      </c>
    </row>
    <row r="221" spans="1:5" x14ac:dyDescent="0.2">
      <c r="A221" s="7" t="s">
        <v>28</v>
      </c>
      <c r="B221" s="254">
        <v>0.875</v>
      </c>
      <c r="C221" s="9">
        <v>1</v>
      </c>
      <c r="D221" s="284">
        <f t="shared" si="21"/>
        <v>1.4899999999999998E-2</v>
      </c>
      <c r="E221" s="10">
        <v>1.4899999999999999E-4</v>
      </c>
    </row>
    <row r="222" spans="1:5" x14ac:dyDescent="0.2">
      <c r="A222" s="7" t="s">
        <v>28</v>
      </c>
      <c r="B222" s="254">
        <v>0.85416666666666663</v>
      </c>
      <c r="C222" s="9">
        <v>1</v>
      </c>
      <c r="D222" s="284">
        <f t="shared" si="21"/>
        <v>-3.8800000000000001E-2</v>
      </c>
      <c r="E222" s="10">
        <v>-3.88E-4</v>
      </c>
    </row>
    <row r="223" spans="1:5" x14ac:dyDescent="0.2">
      <c r="A223" s="7" t="s">
        <v>28</v>
      </c>
      <c r="B223" s="254">
        <v>0.83333333333333337</v>
      </c>
      <c r="C223" s="9">
        <v>1</v>
      </c>
      <c r="D223" s="284">
        <f t="shared" si="21"/>
        <v>-7.17E-2</v>
      </c>
      <c r="E223" s="10">
        <v>-7.1699999999999997E-4</v>
      </c>
    </row>
    <row r="224" spans="1:5" x14ac:dyDescent="0.2">
      <c r="A224" s="7" t="s">
        <v>28</v>
      </c>
      <c r="B224" s="254">
        <v>0.8125</v>
      </c>
      <c r="C224" s="9">
        <v>1</v>
      </c>
      <c r="D224" s="284">
        <f t="shared" si="21"/>
        <v>-0.1152</v>
      </c>
      <c r="E224" s="10">
        <v>-1.152E-3</v>
      </c>
    </row>
    <row r="225" spans="1:5" x14ac:dyDescent="0.2">
      <c r="A225" s="7" t="s">
        <v>28</v>
      </c>
      <c r="B225" s="254">
        <v>0.79166666666666663</v>
      </c>
      <c r="C225" s="9">
        <v>1</v>
      </c>
      <c r="D225" s="284">
        <f t="shared" si="21"/>
        <v>-0.16189999999999999</v>
      </c>
      <c r="E225" s="10">
        <v>-1.619E-3</v>
      </c>
    </row>
    <row r="226" spans="1:5" x14ac:dyDescent="0.2">
      <c r="A226" s="7" t="s">
        <v>28</v>
      </c>
      <c r="B226" s="254">
        <v>0.77083333333333337</v>
      </c>
      <c r="C226" s="9">
        <v>1</v>
      </c>
      <c r="D226" s="284">
        <f t="shared" si="21"/>
        <v>-0.25290000000000001</v>
      </c>
      <c r="E226" s="10">
        <v>-2.529E-3</v>
      </c>
    </row>
    <row r="227" spans="1:5" x14ac:dyDescent="0.2">
      <c r="A227" s="7" t="s">
        <v>28</v>
      </c>
      <c r="B227" s="254">
        <v>0.75</v>
      </c>
      <c r="C227" s="9">
        <v>1</v>
      </c>
      <c r="D227" s="284">
        <f t="shared" si="21"/>
        <v>-0.34650000000000003</v>
      </c>
      <c r="E227" s="10">
        <v>-3.4650000000000002E-3</v>
      </c>
    </row>
    <row r="228" spans="1:5" x14ac:dyDescent="0.2">
      <c r="A228" s="7" t="s">
        <v>28</v>
      </c>
      <c r="B228" s="254">
        <v>0.72916666666666663</v>
      </c>
      <c r="C228" s="9">
        <v>1</v>
      </c>
      <c r="D228" s="284">
        <f t="shared" si="21"/>
        <v>-0.3367</v>
      </c>
      <c r="E228" s="10">
        <v>-3.3670000000000002E-3</v>
      </c>
    </row>
    <row r="229" spans="1:5" x14ac:dyDescent="0.2">
      <c r="A229" s="7" t="s">
        <v>28</v>
      </c>
      <c r="B229" s="254">
        <v>0.70833333333333337</v>
      </c>
      <c r="C229" s="9">
        <v>1</v>
      </c>
      <c r="D229" s="284">
        <f t="shared" si="21"/>
        <v>-0.29630000000000001</v>
      </c>
      <c r="E229" s="10">
        <v>-2.9629999999999999E-3</v>
      </c>
    </row>
    <row r="230" spans="1:5" x14ac:dyDescent="0.2">
      <c r="A230" s="7" t="s">
        <v>28</v>
      </c>
      <c r="B230" s="254">
        <v>0.6875</v>
      </c>
      <c r="C230" s="9">
        <v>1</v>
      </c>
      <c r="D230" s="284">
        <f t="shared" si="21"/>
        <v>-0.27290000000000003</v>
      </c>
      <c r="E230" s="10">
        <v>-2.7290000000000001E-3</v>
      </c>
    </row>
    <row r="231" spans="1:5" x14ac:dyDescent="0.2">
      <c r="A231" s="7" t="s">
        <v>28</v>
      </c>
      <c r="B231" s="254">
        <v>0.66666666666666663</v>
      </c>
      <c r="C231" s="9">
        <v>1</v>
      </c>
      <c r="D231" s="284">
        <f t="shared" si="21"/>
        <v>-0.26250000000000001</v>
      </c>
      <c r="E231" s="10">
        <v>-2.6250000000000002E-3</v>
      </c>
    </row>
    <row r="232" spans="1:5" x14ac:dyDescent="0.2">
      <c r="A232" s="7" t="s">
        <v>28</v>
      </c>
      <c r="B232" s="254">
        <v>0.64583333333333337</v>
      </c>
      <c r="C232" s="9">
        <v>1</v>
      </c>
      <c r="D232" s="284">
        <f t="shared" si="21"/>
        <v>-0.23709999999999998</v>
      </c>
      <c r="E232" s="10">
        <v>-2.3709999999999998E-3</v>
      </c>
    </row>
    <row r="233" spans="1:5" x14ac:dyDescent="0.2">
      <c r="A233" s="7" t="s">
        <v>28</v>
      </c>
      <c r="B233" s="254">
        <v>0.625</v>
      </c>
      <c r="C233" s="9">
        <v>1</v>
      </c>
      <c r="D233" s="284">
        <f t="shared" si="21"/>
        <v>-0.16440000000000002</v>
      </c>
      <c r="E233" s="10">
        <v>-1.6440000000000001E-3</v>
      </c>
    </row>
    <row r="234" spans="1:5" x14ac:dyDescent="0.2">
      <c r="A234" s="7" t="s">
        <v>28</v>
      </c>
      <c r="B234" s="254">
        <v>0.60416666666666663</v>
      </c>
      <c r="C234" s="9">
        <v>1</v>
      </c>
      <c r="D234" s="284">
        <f t="shared" si="21"/>
        <v>-0.10660000000000001</v>
      </c>
      <c r="E234" s="10">
        <v>-1.0660000000000001E-3</v>
      </c>
    </row>
    <row r="235" spans="1:5" x14ac:dyDescent="0.2">
      <c r="A235" s="7" t="s">
        <v>28</v>
      </c>
      <c r="B235" s="254">
        <v>0.58333333333333337</v>
      </c>
      <c r="C235" s="9">
        <v>1</v>
      </c>
      <c r="D235" s="284">
        <f t="shared" si="21"/>
        <v>-6.8400000000000002E-2</v>
      </c>
      <c r="E235" s="10">
        <v>-6.8400000000000004E-4</v>
      </c>
    </row>
    <row r="236" spans="1:5" x14ac:dyDescent="0.2">
      <c r="A236" s="7" t="s">
        <v>28</v>
      </c>
      <c r="B236" s="254">
        <v>0.5625</v>
      </c>
      <c r="C236" s="9">
        <v>1</v>
      </c>
      <c r="D236" s="284">
        <f t="shared" si="21"/>
        <v>-3.27E-2</v>
      </c>
      <c r="E236" s="10">
        <v>-3.2699999999999998E-4</v>
      </c>
    </row>
    <row r="237" spans="1:5" x14ac:dyDescent="0.2">
      <c r="A237" s="7" t="s">
        <v>28</v>
      </c>
      <c r="B237" s="254">
        <v>0.54166666666666663</v>
      </c>
      <c r="C237" s="9">
        <v>1</v>
      </c>
      <c r="D237" s="284">
        <f t="shared" si="21"/>
        <v>1.54E-2</v>
      </c>
      <c r="E237" s="10">
        <v>1.54E-4</v>
      </c>
    </row>
    <row r="238" spans="1:5" x14ac:dyDescent="0.2">
      <c r="A238" s="7" t="s">
        <v>28</v>
      </c>
      <c r="B238" s="254">
        <v>0.52083333333333337</v>
      </c>
      <c r="C238" s="9">
        <v>1</v>
      </c>
      <c r="D238" s="284">
        <f t="shared" si="21"/>
        <v>8.4000000000000005E-2</v>
      </c>
      <c r="E238" s="10">
        <v>8.4000000000000003E-4</v>
      </c>
    </row>
    <row r="239" spans="1:5" x14ac:dyDescent="0.2">
      <c r="A239" s="7" t="s">
        <v>28</v>
      </c>
      <c r="B239" s="254">
        <v>0.5</v>
      </c>
      <c r="C239" s="9">
        <v>1</v>
      </c>
      <c r="D239" s="284">
        <f t="shared" si="21"/>
        <v>0.13060000000000002</v>
      </c>
      <c r="E239" s="10">
        <v>1.3060000000000001E-3</v>
      </c>
    </row>
    <row r="240" spans="1:5" x14ac:dyDescent="0.2">
      <c r="A240" s="7" t="s">
        <v>28</v>
      </c>
      <c r="B240" s="254">
        <v>0.47916666666666669</v>
      </c>
      <c r="C240" s="9">
        <v>1</v>
      </c>
      <c r="D240" s="284">
        <f t="shared" si="21"/>
        <v>0.11509999999999999</v>
      </c>
      <c r="E240" s="10">
        <v>1.1509999999999999E-3</v>
      </c>
    </row>
    <row r="241" spans="1:5" x14ac:dyDescent="0.2">
      <c r="A241" s="7" t="s">
        <v>28</v>
      </c>
      <c r="B241" s="254">
        <v>0.45833333333333331</v>
      </c>
      <c r="C241" s="9">
        <v>1</v>
      </c>
      <c r="D241" s="284">
        <f t="shared" si="21"/>
        <v>0.12429999999999999</v>
      </c>
      <c r="E241" s="10">
        <v>1.243E-3</v>
      </c>
    </row>
    <row r="242" spans="1:5" x14ac:dyDescent="0.2">
      <c r="A242" s="7" t="s">
        <v>28</v>
      </c>
      <c r="B242" s="254">
        <v>0.4375</v>
      </c>
      <c r="C242" s="9">
        <v>1</v>
      </c>
      <c r="D242" s="284">
        <f t="shared" si="21"/>
        <v>0.10920000000000001</v>
      </c>
      <c r="E242" s="10">
        <v>1.0920000000000001E-3</v>
      </c>
    </row>
    <row r="243" spans="1:5" x14ac:dyDescent="0.2">
      <c r="A243" s="7" t="s">
        <v>28</v>
      </c>
      <c r="B243" s="254">
        <v>0.41666666666666669</v>
      </c>
      <c r="C243" s="9">
        <v>1</v>
      </c>
      <c r="D243" s="284">
        <f t="shared" si="21"/>
        <v>0.1225</v>
      </c>
      <c r="E243" s="10">
        <v>1.225E-3</v>
      </c>
    </row>
    <row r="244" spans="1:5" x14ac:dyDescent="0.2">
      <c r="A244" s="7" t="s">
        <v>28</v>
      </c>
      <c r="B244" s="254">
        <v>0.39583333333333331</v>
      </c>
      <c r="C244" s="9">
        <v>1</v>
      </c>
      <c r="D244" s="284">
        <f t="shared" si="21"/>
        <v>0.1085</v>
      </c>
      <c r="E244" s="10">
        <v>1.085E-3</v>
      </c>
    </row>
    <row r="245" spans="1:5" x14ac:dyDescent="0.2">
      <c r="A245" s="7" t="s">
        <v>28</v>
      </c>
      <c r="B245" s="254">
        <v>0.375</v>
      </c>
      <c r="C245" s="9">
        <v>1</v>
      </c>
      <c r="D245" s="284">
        <f t="shared" si="21"/>
        <v>9.6100000000000005E-2</v>
      </c>
      <c r="E245" s="10">
        <v>9.6100000000000005E-4</v>
      </c>
    </row>
    <row r="246" spans="1:5" x14ac:dyDescent="0.2">
      <c r="A246" s="7" t="s">
        <v>28</v>
      </c>
      <c r="B246" s="254">
        <v>0.35416666666666669</v>
      </c>
      <c r="C246" s="9">
        <v>1</v>
      </c>
      <c r="D246" s="284">
        <f t="shared" si="21"/>
        <v>0.10150000000000001</v>
      </c>
      <c r="E246" s="10">
        <v>1.0150000000000001E-3</v>
      </c>
    </row>
    <row r="247" spans="1:5" x14ac:dyDescent="0.2">
      <c r="A247" s="7" t="s">
        <v>28</v>
      </c>
      <c r="B247" s="254">
        <v>0.33333333333333331</v>
      </c>
      <c r="C247" s="9">
        <v>1</v>
      </c>
      <c r="D247" s="284">
        <f t="shared" si="21"/>
        <v>9.2999999999999999E-2</v>
      </c>
      <c r="E247" s="10">
        <v>9.3000000000000005E-4</v>
      </c>
    </row>
    <row r="248" spans="1:5" x14ac:dyDescent="0.2">
      <c r="A248" s="7" t="s">
        <v>28</v>
      </c>
      <c r="B248" s="254">
        <v>0.3125</v>
      </c>
      <c r="C248" s="9">
        <v>1</v>
      </c>
      <c r="D248" s="284">
        <f t="shared" si="21"/>
        <v>8.77E-2</v>
      </c>
      <c r="E248" s="10">
        <v>8.7699999999999996E-4</v>
      </c>
    </row>
    <row r="249" spans="1:5" x14ac:dyDescent="0.2">
      <c r="A249" s="7" t="s">
        <v>28</v>
      </c>
      <c r="B249" s="254">
        <v>0.29166666666666669</v>
      </c>
      <c r="C249" s="9">
        <v>1</v>
      </c>
      <c r="D249" s="284">
        <f t="shared" si="21"/>
        <v>9.7299999999999998E-2</v>
      </c>
      <c r="E249" s="10">
        <v>9.7300000000000002E-4</v>
      </c>
    </row>
    <row r="250" spans="1:5" x14ac:dyDescent="0.2">
      <c r="A250" s="7" t="s">
        <v>28</v>
      </c>
      <c r="B250" s="254">
        <v>0.27083333333333331</v>
      </c>
      <c r="C250" s="9">
        <v>1</v>
      </c>
      <c r="D250" s="284">
        <f t="shared" si="21"/>
        <v>9.5399999999999999E-2</v>
      </c>
      <c r="E250" s="10">
        <v>9.5399999999999999E-4</v>
      </c>
    </row>
    <row r="251" spans="1:5" x14ac:dyDescent="0.2">
      <c r="A251" s="7" t="s">
        <v>28</v>
      </c>
      <c r="B251" s="254">
        <v>0.25</v>
      </c>
      <c r="C251" s="9">
        <v>1</v>
      </c>
      <c r="D251" s="284">
        <f t="shared" si="21"/>
        <v>9.8000000000000004E-2</v>
      </c>
      <c r="E251" s="10">
        <v>9.7999999999999997E-4</v>
      </c>
    </row>
    <row r="252" spans="1:5" x14ac:dyDescent="0.2">
      <c r="A252" s="7" t="s">
        <v>28</v>
      </c>
      <c r="B252" s="254">
        <v>0.22916666666666666</v>
      </c>
      <c r="C252" s="9">
        <v>1</v>
      </c>
      <c r="D252" s="284">
        <f t="shared" si="21"/>
        <v>5.5500000000000008E-2</v>
      </c>
      <c r="E252" s="10">
        <v>5.5500000000000005E-4</v>
      </c>
    </row>
    <row r="253" spans="1:5" x14ac:dyDescent="0.2">
      <c r="A253" s="7" t="s">
        <v>28</v>
      </c>
      <c r="B253" s="254">
        <v>0.20833333333333334</v>
      </c>
      <c r="C253" s="9">
        <v>1</v>
      </c>
      <c r="D253" s="284">
        <f t="shared" si="21"/>
        <v>9.4999999999999998E-3</v>
      </c>
      <c r="E253" s="10">
        <v>9.5000000000000005E-5</v>
      </c>
    </row>
    <row r="254" spans="1:5" x14ac:dyDescent="0.2">
      <c r="A254" s="7" t="s">
        <v>28</v>
      </c>
      <c r="B254" s="254">
        <v>0.1875</v>
      </c>
      <c r="C254" s="9">
        <v>1</v>
      </c>
      <c r="D254" s="284">
        <f t="shared" si="21"/>
        <v>-5.04E-2</v>
      </c>
      <c r="E254" s="10">
        <v>-5.04E-4</v>
      </c>
    </row>
    <row r="255" spans="1:5" x14ac:dyDescent="0.2">
      <c r="A255" s="7" t="s">
        <v>28</v>
      </c>
      <c r="B255" s="254">
        <v>0.16666666666666666</v>
      </c>
      <c r="C255" s="9">
        <v>1</v>
      </c>
      <c r="D255" s="284">
        <f t="shared" si="21"/>
        <v>-7.3499999999999996E-2</v>
      </c>
      <c r="E255" s="10">
        <v>-7.3499999999999998E-4</v>
      </c>
    </row>
    <row r="256" spans="1:5" x14ac:dyDescent="0.2">
      <c r="A256" s="7" t="s">
        <v>28</v>
      </c>
      <c r="B256" s="254">
        <v>0.14583333333333334</v>
      </c>
      <c r="C256" s="9">
        <v>1</v>
      </c>
      <c r="D256" s="284">
        <f t="shared" si="21"/>
        <v>-0.10100000000000001</v>
      </c>
      <c r="E256" s="10">
        <v>-1.01E-3</v>
      </c>
    </row>
    <row r="257" spans="1:5" ht="16" thickBot="1" x14ac:dyDescent="0.25">
      <c r="A257" s="91" t="s">
        <v>28</v>
      </c>
      <c r="B257" s="256">
        <v>0.125</v>
      </c>
      <c r="C257" s="93">
        <v>1</v>
      </c>
      <c r="D257" s="284">
        <f t="shared" si="21"/>
        <v>-0.1203</v>
      </c>
      <c r="E257" s="94">
        <v>-1.2030000000000001E-3</v>
      </c>
    </row>
  </sheetData>
  <mergeCells count="16">
    <mergeCell ref="W1:Y1"/>
    <mergeCell ref="A1:D1"/>
    <mergeCell ref="G1:I1"/>
    <mergeCell ref="J1:M1"/>
    <mergeCell ref="O1:Q1"/>
    <mergeCell ref="R1:U1"/>
    <mergeCell ref="I48:M51"/>
    <mergeCell ref="Q48:U51"/>
    <mergeCell ref="Y48:AC51"/>
    <mergeCell ref="AG48:AK51"/>
    <mergeCell ref="AO48:AS51"/>
    <mergeCell ref="Z1:AC1"/>
    <mergeCell ref="AE1:AG1"/>
    <mergeCell ref="AH1:AK1"/>
    <mergeCell ref="AM1:AO1"/>
    <mergeCell ref="AP1:AS1"/>
  </mergeCells>
  <pageMargins left="0.7" right="0.7" top="0.75" bottom="0.75" header="0.3" footer="0.3"/>
  <pageSetup paperSize="9" orientation="portrait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7"/>
  <sheetViews>
    <sheetView topLeftCell="F22" workbookViewId="0">
      <selection activeCell="AQ16" sqref="AQ16"/>
    </sheetView>
  </sheetViews>
  <sheetFormatPr baseColWidth="10" defaultColWidth="8.83203125" defaultRowHeight="15" x14ac:dyDescent="0.2"/>
  <cols>
    <col min="1" max="1" width="15.5" customWidth="1"/>
    <col min="2" max="2" width="12.6640625" customWidth="1"/>
    <col min="3" max="3" width="14.5" customWidth="1"/>
    <col min="4" max="4" width="19.83203125" customWidth="1"/>
    <col min="7" max="7" width="13" customWidth="1"/>
    <col min="8" max="8" width="16.6640625" customWidth="1"/>
    <col min="10" max="10" width="13" customWidth="1"/>
    <col min="11" max="11" width="13" style="180" customWidth="1"/>
    <col min="12" max="12" width="20.5" customWidth="1"/>
    <col min="13" max="13" width="5.1640625" customWidth="1"/>
    <col min="15" max="15" width="13" customWidth="1"/>
    <col min="16" max="16" width="16.6640625" customWidth="1"/>
    <col min="18" max="18" width="13" customWidth="1"/>
    <col min="19" max="19" width="13" style="180" customWidth="1"/>
    <col min="20" max="20" width="17.5" customWidth="1"/>
    <col min="21" max="21" width="4" customWidth="1"/>
    <col min="23" max="23" width="13" customWidth="1"/>
    <col min="24" max="24" width="18" customWidth="1"/>
    <col min="26" max="26" width="13" customWidth="1"/>
    <col min="27" max="27" width="13" style="180" customWidth="1"/>
    <col min="28" max="28" width="20.1640625" customWidth="1"/>
    <col min="29" max="29" width="8" customWidth="1"/>
    <col min="31" max="31" width="13" customWidth="1"/>
    <col min="32" max="32" width="18" customWidth="1"/>
    <col min="34" max="34" width="13" customWidth="1"/>
    <col min="35" max="35" width="13" style="180" customWidth="1"/>
    <col min="36" max="36" width="20.1640625" customWidth="1"/>
    <col min="39" max="39" width="13" customWidth="1"/>
    <col min="40" max="40" width="18" customWidth="1"/>
    <col min="42" max="42" width="13" customWidth="1"/>
    <col min="43" max="43" width="13" style="180" customWidth="1"/>
    <col min="44" max="44" width="20.1640625" customWidth="1"/>
  </cols>
  <sheetData>
    <row r="1" spans="1:44" ht="60.75" customHeight="1" thickBot="1" x14ac:dyDescent="0.25">
      <c r="A1" s="530" t="s">
        <v>0</v>
      </c>
      <c r="B1" s="531"/>
      <c r="C1" s="531"/>
      <c r="D1" s="532"/>
      <c r="F1" s="530" t="s">
        <v>1</v>
      </c>
      <c r="G1" s="531"/>
      <c r="H1" s="532"/>
      <c r="I1" s="530" t="s">
        <v>2</v>
      </c>
      <c r="J1" s="531"/>
      <c r="K1" s="531"/>
      <c r="L1" s="532"/>
      <c r="N1" s="530" t="s">
        <v>3</v>
      </c>
      <c r="O1" s="531"/>
      <c r="P1" s="532"/>
      <c r="Q1" s="530" t="s">
        <v>4</v>
      </c>
      <c r="R1" s="531"/>
      <c r="S1" s="531"/>
      <c r="T1" s="532"/>
      <c r="V1" s="530" t="s">
        <v>5</v>
      </c>
      <c r="W1" s="531"/>
      <c r="X1" s="532"/>
      <c r="Y1" s="530" t="s">
        <v>6</v>
      </c>
      <c r="Z1" s="531"/>
      <c r="AA1" s="531"/>
      <c r="AB1" s="532"/>
      <c r="AD1" s="530" t="s">
        <v>7</v>
      </c>
      <c r="AE1" s="531"/>
      <c r="AF1" s="532"/>
      <c r="AG1" s="530" t="s">
        <v>8</v>
      </c>
      <c r="AH1" s="531"/>
      <c r="AI1" s="531"/>
      <c r="AJ1" s="532"/>
      <c r="AL1" s="530" t="s">
        <v>9</v>
      </c>
      <c r="AM1" s="531"/>
      <c r="AN1" s="532"/>
      <c r="AO1" s="530" t="s">
        <v>10</v>
      </c>
      <c r="AP1" s="531"/>
      <c r="AQ1" s="531"/>
      <c r="AR1" s="532"/>
    </row>
    <row r="2" spans="1:44" ht="16" thickBot="1" x14ac:dyDescent="0.25">
      <c r="A2" s="1" t="s">
        <v>11</v>
      </c>
      <c r="B2" s="2" t="s">
        <v>12</v>
      </c>
      <c r="C2" s="2" t="s">
        <v>13</v>
      </c>
      <c r="D2" s="3" t="s">
        <v>14</v>
      </c>
      <c r="F2" s="4" t="s">
        <v>15</v>
      </c>
      <c r="G2" s="1" t="s">
        <v>16</v>
      </c>
      <c r="H2" s="5" t="s">
        <v>14</v>
      </c>
      <c r="I2" s="4" t="s">
        <v>15</v>
      </c>
      <c r="J2" s="1" t="s">
        <v>16</v>
      </c>
      <c r="K2" s="298"/>
      <c r="L2" s="6" t="s">
        <v>14</v>
      </c>
      <c r="N2" s="4" t="s">
        <v>15</v>
      </c>
      <c r="O2" s="1" t="s">
        <v>16</v>
      </c>
      <c r="P2" s="6" t="s">
        <v>14</v>
      </c>
      <c r="Q2" s="4" t="s">
        <v>15</v>
      </c>
      <c r="R2" s="1" t="s">
        <v>16</v>
      </c>
      <c r="S2" s="298"/>
      <c r="T2" s="6" t="s">
        <v>14</v>
      </c>
      <c r="V2" s="4" t="s">
        <v>15</v>
      </c>
      <c r="W2" s="1" t="s">
        <v>16</v>
      </c>
      <c r="X2" s="5" t="s">
        <v>14</v>
      </c>
      <c r="Y2" s="4" t="s">
        <v>15</v>
      </c>
      <c r="Z2" s="1" t="s">
        <v>16</v>
      </c>
      <c r="AA2" s="298"/>
      <c r="AB2" s="6" t="s">
        <v>14</v>
      </c>
      <c r="AD2" s="4" t="s">
        <v>15</v>
      </c>
      <c r="AE2" s="1" t="s">
        <v>16</v>
      </c>
      <c r="AF2" s="5" t="s">
        <v>14</v>
      </c>
      <c r="AG2" s="4" t="s">
        <v>15</v>
      </c>
      <c r="AH2" s="1" t="s">
        <v>16</v>
      </c>
      <c r="AI2" s="298"/>
      <c r="AJ2" s="6" t="s">
        <v>14</v>
      </c>
      <c r="AL2" s="4" t="s">
        <v>15</v>
      </c>
      <c r="AM2" s="1" t="s">
        <v>16</v>
      </c>
      <c r="AN2" s="5" t="s">
        <v>14</v>
      </c>
      <c r="AO2" s="4" t="s">
        <v>15</v>
      </c>
      <c r="AP2" s="1" t="s">
        <v>16</v>
      </c>
      <c r="AQ2" s="298"/>
      <c r="AR2" s="6" t="s">
        <v>14</v>
      </c>
    </row>
    <row r="3" spans="1:44" ht="16" thickBot="1" x14ac:dyDescent="0.25">
      <c r="A3" s="7" t="s">
        <v>17</v>
      </c>
      <c r="B3" s="8">
        <v>0.875</v>
      </c>
      <c r="C3" s="9">
        <v>1</v>
      </c>
      <c r="D3" s="10">
        <f>'10 point'!D3</f>
        <v>-5.0799999999999998E-2</v>
      </c>
      <c r="F3" s="11">
        <v>44</v>
      </c>
      <c r="G3" s="12">
        <v>2.0833333333333332E-2</v>
      </c>
      <c r="H3" s="83">
        <f>'10 point'!I3</f>
        <v>0.18240000000000001</v>
      </c>
      <c r="I3" s="43">
        <v>34</v>
      </c>
      <c r="J3" s="12">
        <v>2.0833333333333332E-2</v>
      </c>
      <c r="K3" s="299">
        <f>L3*100</f>
        <v>-0.6016251545331408</v>
      </c>
      <c r="L3" s="13">
        <f t="shared" ref="L3:L35" si="0" xml:space="preserve"> 0.0020201832600003 - 0.000218108079089791*I3 - 0.000922202291329357*COS(6.15207952171637 - 0.341261730241631*I3)</f>
        <v>-6.0162515453314079E-3</v>
      </c>
      <c r="N3" s="14">
        <v>44</v>
      </c>
      <c r="O3" s="15">
        <v>2.0833333333333332E-2</v>
      </c>
      <c r="P3" s="16">
        <f>D170</f>
        <v>-9.9599999999999994E-2</v>
      </c>
      <c r="Q3" s="43">
        <v>34</v>
      </c>
      <c r="R3" s="15">
        <v>2.0833333333333332E-2</v>
      </c>
      <c r="S3" s="313">
        <f>T3*100</f>
        <v>-17.440666541327317</v>
      </c>
      <c r="T3" s="18">
        <f t="shared" ref="T3:T15" si="1" xml:space="preserve"> 0.00139394431318221 + 0.000578461301201547*Q3 + 5.36254861990635E-07*Q3^4 - 1.73451390207541E-08*Q3^5 - 0.000107267496084358*Q3^2</f>
        <v>-0.17440666541327318</v>
      </c>
      <c r="V3" s="19">
        <v>44</v>
      </c>
      <c r="W3" s="20">
        <v>2.0833333333333332E-2</v>
      </c>
      <c r="X3" s="71">
        <f>'10 point'!Y3</f>
        <v>0.22490000000000002</v>
      </c>
      <c r="Y3" s="19">
        <v>44</v>
      </c>
      <c r="Z3" s="20">
        <v>2.0833333333333332E-2</v>
      </c>
      <c r="AA3" s="310">
        <f>AB3*100</f>
        <v>0.34901592694481215</v>
      </c>
      <c r="AB3" s="22">
        <f t="shared" ref="AB3:AB36" si="2" xml:space="preserve"> SIN(12*Y3)/(1982*Y3 - 378) + (6 + Y3 + Y3*SIN(144*Y3))/(21091 + 12*Y3^2*SIN(144*Y3)*SIN(5*Y3) - Y3*SIN(144*Y3)*SIN(5*Y3) - 220*Y3*SIN(5*Y3))</f>
        <v>3.4901592694481214E-3</v>
      </c>
      <c r="AD3" s="23">
        <v>44</v>
      </c>
      <c r="AE3" s="24">
        <v>2.0833333333333332E-2</v>
      </c>
      <c r="AF3" s="25">
        <f>'10 point'!AG3</f>
        <v>-0.38790000000000002</v>
      </c>
      <c r="AG3" s="23">
        <v>44</v>
      </c>
      <c r="AH3" s="24">
        <v>2.0833333333333332E-2</v>
      </c>
      <c r="AI3" s="308">
        <f>AJ3*100</f>
        <v>-6.7720046687332447</v>
      </c>
      <c r="AJ3" s="26">
        <f t="shared" ref="AJ3:AJ35" si="3" xml:space="preserve"> (27*AG3 + AG3^3 - 12*AG3*COS((13/15)*AG3))/(AG3^4 - 115931*AG3 - 115931*SIN(SIN(1507103/15)*AG3 + SIN((13/15)*AG3^2)))</f>
        <v>-6.7720046687332447E-2</v>
      </c>
      <c r="AL3" s="27">
        <v>44</v>
      </c>
      <c r="AM3" s="28">
        <v>2.0833333333333332E-2</v>
      </c>
      <c r="AN3" s="29">
        <f>'10 point'!AO3</f>
        <v>0.1973</v>
      </c>
      <c r="AO3" s="27">
        <v>44</v>
      </c>
      <c r="AP3" s="28">
        <v>2.0833333333333332E-2</v>
      </c>
      <c r="AQ3" s="306" t="e">
        <f>AR3*100</f>
        <v>#VALUE!</v>
      </c>
      <c r="AR3" s="30" t="s">
        <v>18</v>
      </c>
    </row>
    <row r="4" spans="1:44" ht="16" thickBot="1" x14ac:dyDescent="0.25">
      <c r="A4" s="7" t="s">
        <v>17</v>
      </c>
      <c r="B4" s="8">
        <v>0.85416666666666663</v>
      </c>
      <c r="C4" s="9">
        <v>1</v>
      </c>
      <c r="D4" s="10">
        <f>'10 point'!D4</f>
        <v>-4.8299999999999996E-2</v>
      </c>
      <c r="F4" s="31">
        <v>43</v>
      </c>
      <c r="G4" s="32">
        <v>0</v>
      </c>
      <c r="H4" s="83">
        <f>'10 point'!I4</f>
        <v>0.18060000000000001</v>
      </c>
      <c r="I4" s="31">
        <v>33</v>
      </c>
      <c r="J4" s="32">
        <v>0</v>
      </c>
      <c r="K4" s="299">
        <f t="shared" ref="K4:K46" si="4">L4*100</f>
        <v>-0.55340993936500771</v>
      </c>
      <c r="L4" s="13">
        <f t="shared" si="0"/>
        <v>-5.5340993936500767E-3</v>
      </c>
      <c r="N4" s="34">
        <v>43</v>
      </c>
      <c r="O4" s="35">
        <v>0</v>
      </c>
      <c r="P4" s="34">
        <f>D171</f>
        <v>-0.10640000000000001</v>
      </c>
      <c r="Q4" s="31">
        <v>33</v>
      </c>
      <c r="R4" s="35">
        <v>0</v>
      </c>
      <c r="S4" s="313">
        <f t="shared" ref="S4:S46" si="5">T4*100</f>
        <v>-13.918406601308355</v>
      </c>
      <c r="T4" s="18">
        <f t="shared" si="1"/>
        <v>-0.13918406601308356</v>
      </c>
      <c r="V4" s="37">
        <v>43</v>
      </c>
      <c r="W4" s="38">
        <v>0</v>
      </c>
      <c r="X4" s="71">
        <f>'10 point'!Y4</f>
        <v>0.26019999999999999</v>
      </c>
      <c r="Y4" s="37">
        <v>43</v>
      </c>
      <c r="Z4" s="38">
        <v>0</v>
      </c>
      <c r="AA4" s="310">
        <f t="shared" ref="AA4:AA46" si="6">AB4*100</f>
        <v>0.38800244207408169</v>
      </c>
      <c r="AB4" s="22">
        <f t="shared" si="2"/>
        <v>3.8800244207408169E-3</v>
      </c>
      <c r="AD4" s="39">
        <v>43</v>
      </c>
      <c r="AE4" s="40">
        <v>0</v>
      </c>
      <c r="AF4" s="25">
        <f>'10 point'!AG4</f>
        <v>-0.42669999999999997</v>
      </c>
      <c r="AG4" s="39">
        <v>43</v>
      </c>
      <c r="AH4" s="40">
        <v>0</v>
      </c>
      <c r="AI4" s="308">
        <f t="shared" ref="AI4:AI46" si="7">AJ4*100</f>
        <v>-5.5297887341879681</v>
      </c>
      <c r="AJ4" s="26">
        <f t="shared" si="3"/>
        <v>-5.5297887341879681E-2</v>
      </c>
      <c r="AL4" s="41">
        <v>43</v>
      </c>
      <c r="AM4" s="42">
        <v>0</v>
      </c>
      <c r="AN4" s="29">
        <f>'10 point'!AO4</f>
        <v>0.21759999999999999</v>
      </c>
      <c r="AO4" s="41">
        <v>43</v>
      </c>
      <c r="AP4" s="42">
        <v>0</v>
      </c>
      <c r="AQ4" s="306" t="e">
        <f t="shared" ref="AQ4:AQ46" si="8">AR4*100</f>
        <v>#VALUE!</v>
      </c>
      <c r="AR4" s="30" t="s">
        <v>18</v>
      </c>
    </row>
    <row r="5" spans="1:44" ht="16" thickBot="1" x14ac:dyDescent="0.25">
      <c r="A5" s="7" t="s">
        <v>17</v>
      </c>
      <c r="B5" s="8">
        <v>0.83333333333333337</v>
      </c>
      <c r="C5" s="9">
        <v>1</v>
      </c>
      <c r="D5" s="10">
        <f>'10 point'!D5</f>
        <v>-5.0900000000000001E-2</v>
      </c>
      <c r="F5" s="43">
        <v>42</v>
      </c>
      <c r="G5" s="32">
        <v>0.97916666666666663</v>
      </c>
      <c r="H5" s="83">
        <f>'10 point'!I5</f>
        <v>0.15440000000000001</v>
      </c>
      <c r="I5" s="64">
        <v>32</v>
      </c>
      <c r="J5" s="32">
        <v>0.97916666666666663</v>
      </c>
      <c r="K5" s="299">
        <f t="shared" si="4"/>
        <v>-0.50108058568594849</v>
      </c>
      <c r="L5" s="13">
        <f t="shared" si="0"/>
        <v>-5.0108058568594854E-3</v>
      </c>
      <c r="N5" s="44">
        <v>42</v>
      </c>
      <c r="O5" s="35">
        <v>0.97916666666666663</v>
      </c>
      <c r="P5" s="34">
        <f t="shared" ref="P5:P46" si="9">D172</f>
        <v>-9.8799999999999999E-2</v>
      </c>
      <c r="Q5" s="64">
        <v>32</v>
      </c>
      <c r="R5" s="35">
        <v>0.97916666666666663</v>
      </c>
      <c r="S5" s="313">
        <f t="shared" si="5"/>
        <v>-10.963951967449878</v>
      </c>
      <c r="T5" s="18">
        <f t="shared" si="1"/>
        <v>-0.10963951967449878</v>
      </c>
      <c r="V5" s="46">
        <v>42</v>
      </c>
      <c r="W5" s="38">
        <v>0.97916666666666663</v>
      </c>
      <c r="X5" s="71">
        <f>'10 point'!Y5</f>
        <v>0.28639999999999999</v>
      </c>
      <c r="Y5" s="46">
        <v>42</v>
      </c>
      <c r="Z5" s="38">
        <v>0.97916666666666663</v>
      </c>
      <c r="AA5" s="310">
        <f t="shared" si="6"/>
        <v>0.24166963239232592</v>
      </c>
      <c r="AB5" s="22">
        <f t="shared" si="2"/>
        <v>2.4166963239232592E-3</v>
      </c>
      <c r="AD5" s="47">
        <v>42</v>
      </c>
      <c r="AE5" s="40">
        <v>0.97916666666666663</v>
      </c>
      <c r="AF5" s="25">
        <f>'10 point'!AG5</f>
        <v>-0.47310000000000002</v>
      </c>
      <c r="AG5" s="47">
        <v>42</v>
      </c>
      <c r="AH5" s="40">
        <v>0.97916666666666663</v>
      </c>
      <c r="AI5" s="308">
        <f t="shared" si="7"/>
        <v>-4.3060012504990022</v>
      </c>
      <c r="AJ5" s="26">
        <f t="shared" si="3"/>
        <v>-4.3060012504990024E-2</v>
      </c>
      <c r="AL5" s="48">
        <v>42</v>
      </c>
      <c r="AM5" s="42">
        <v>0.97916666666666663</v>
      </c>
      <c r="AN5" s="29">
        <f>'10 point'!AO5</f>
        <v>0.23540000000000003</v>
      </c>
      <c r="AO5" s="48">
        <v>42</v>
      </c>
      <c r="AP5" s="42">
        <v>0.97916666666666663</v>
      </c>
      <c r="AQ5" s="306">
        <f t="shared" si="8"/>
        <v>0.18918293849586934</v>
      </c>
      <c r="AR5" s="56">
        <f t="shared" ref="AR5:AR15" si="10" xml:space="preserve"> (1/12)*COS(COS(-72201/380 + SIN(3/16)*AO5))^2/(37 + 3*COS(37*AO5) - AO5*COS(COS(-72201/380 + SIN(3/16)*AO5)))</f>
        <v>1.8918293849586934E-3</v>
      </c>
    </row>
    <row r="6" spans="1:44" ht="16" thickBot="1" x14ac:dyDescent="0.25">
      <c r="A6" s="7" t="s">
        <v>17</v>
      </c>
      <c r="B6" s="8">
        <v>0.8125</v>
      </c>
      <c r="C6" s="9">
        <v>1</v>
      </c>
      <c r="D6" s="10">
        <f>'10 point'!D6</f>
        <v>-2.0199999999999999E-2</v>
      </c>
      <c r="F6" s="43">
        <v>41</v>
      </c>
      <c r="G6" s="32">
        <v>0.95833333333333337</v>
      </c>
      <c r="H6" s="83">
        <f>'10 point'!I6</f>
        <v>0.1295</v>
      </c>
      <c r="I6" s="70">
        <v>31</v>
      </c>
      <c r="J6" s="32">
        <v>0.95833333333333337</v>
      </c>
      <c r="K6" s="299">
        <f t="shared" si="4"/>
        <v>-0.44815691063545315</v>
      </c>
      <c r="L6" s="13">
        <f t="shared" si="0"/>
        <v>-4.4815691063545314E-3</v>
      </c>
      <c r="N6" s="44">
        <v>41</v>
      </c>
      <c r="O6" s="35">
        <v>0.95833333333333337</v>
      </c>
      <c r="P6" s="34">
        <f t="shared" si="9"/>
        <v>-7.7899999999999997E-2</v>
      </c>
      <c r="Q6" s="70">
        <v>31</v>
      </c>
      <c r="R6" s="35">
        <v>0.95833333333333337</v>
      </c>
      <c r="S6" s="313">
        <f t="shared" si="5"/>
        <v>-8.5091796827345814</v>
      </c>
      <c r="T6" s="18">
        <f t="shared" si="1"/>
        <v>-8.5091796827345814E-2</v>
      </c>
      <c r="V6" s="46">
        <v>41</v>
      </c>
      <c r="W6" s="38">
        <v>0.95833333333333337</v>
      </c>
      <c r="X6" s="71">
        <f>'10 point'!Y6</f>
        <v>0.30499999999999999</v>
      </c>
      <c r="Y6" s="46">
        <v>41</v>
      </c>
      <c r="Z6" s="38">
        <v>0.95833333333333337</v>
      </c>
      <c r="AA6" s="310">
        <f t="shared" si="6"/>
        <v>3.6123459985243682E-2</v>
      </c>
      <c r="AB6" s="22">
        <f t="shared" si="2"/>
        <v>3.6123459985243681E-4</v>
      </c>
      <c r="AD6" s="47">
        <v>41</v>
      </c>
      <c r="AE6" s="40">
        <v>0.95833333333333337</v>
      </c>
      <c r="AF6" s="25">
        <f>'10 point'!AG6</f>
        <v>-0.52080000000000004</v>
      </c>
      <c r="AG6" s="47">
        <v>41</v>
      </c>
      <c r="AH6" s="40">
        <v>0.95833333333333337</v>
      </c>
      <c r="AI6" s="308">
        <f t="shared" si="7"/>
        <v>-3.8420150950912504</v>
      </c>
      <c r="AJ6" s="26">
        <f t="shared" si="3"/>
        <v>-3.8420150950912502E-2</v>
      </c>
      <c r="AL6" s="48">
        <v>41</v>
      </c>
      <c r="AM6" s="42">
        <v>0.95833333333333337</v>
      </c>
      <c r="AN6" s="29">
        <f>'10 point'!AO6</f>
        <v>0.28340000000000004</v>
      </c>
      <c r="AO6" s="48">
        <v>41</v>
      </c>
      <c r="AP6" s="42">
        <v>0.95833333333333337</v>
      </c>
      <c r="AQ6" s="306">
        <f t="shared" si="8"/>
        <v>0.2150572705788468</v>
      </c>
      <c r="AR6" s="56">
        <f t="shared" si="10"/>
        <v>2.1505727057884679E-3</v>
      </c>
    </row>
    <row r="7" spans="1:44" ht="16" thickBot="1" x14ac:dyDescent="0.25">
      <c r="A7" s="7" t="s">
        <v>17</v>
      </c>
      <c r="B7" s="8">
        <v>0.79166666666666663</v>
      </c>
      <c r="C7" s="9">
        <v>1</v>
      </c>
      <c r="D7" s="10">
        <f>'10 point'!D7</f>
        <v>-6.6000000000000008E-3</v>
      </c>
      <c r="F7" s="31">
        <v>40</v>
      </c>
      <c r="G7" s="32">
        <v>0.9375</v>
      </c>
      <c r="H7" s="83">
        <f>'10 point'!I7</f>
        <v>9.1399999999999995E-2</v>
      </c>
      <c r="I7" s="43">
        <v>30</v>
      </c>
      <c r="J7" s="32">
        <v>0.9375</v>
      </c>
      <c r="K7" s="299">
        <f t="shared" si="4"/>
        <v>-0.39822727664233487</v>
      </c>
      <c r="L7" s="13">
        <f t="shared" si="0"/>
        <v>-3.9822727664233486E-3</v>
      </c>
      <c r="N7" s="34">
        <v>40</v>
      </c>
      <c r="O7" s="35">
        <v>0.9375</v>
      </c>
      <c r="P7" s="34">
        <f t="shared" si="9"/>
        <v>-8.8900000000000007E-2</v>
      </c>
      <c r="Q7" s="43">
        <v>30</v>
      </c>
      <c r="R7" s="35">
        <v>0.9375</v>
      </c>
      <c r="S7" s="313">
        <f t="shared" si="5"/>
        <v>-6.4913403118603883</v>
      </c>
      <c r="T7" s="18">
        <f t="shared" si="1"/>
        <v>-6.4913403118603885E-2</v>
      </c>
      <c r="V7" s="37">
        <v>40</v>
      </c>
      <c r="W7" s="38">
        <v>0.9375</v>
      </c>
      <c r="X7" s="71">
        <f>'10 point'!Y7</f>
        <v>0.3372</v>
      </c>
      <c r="Y7" s="37">
        <v>40</v>
      </c>
      <c r="Z7" s="38">
        <v>0.9375</v>
      </c>
      <c r="AA7" s="310">
        <f t="shared" si="6"/>
        <v>1.4528232557390056E-2</v>
      </c>
      <c r="AB7" s="22">
        <f t="shared" si="2"/>
        <v>1.4528232557390057E-4</v>
      </c>
      <c r="AD7" s="39">
        <v>40</v>
      </c>
      <c r="AE7" s="40">
        <v>0.9375</v>
      </c>
      <c r="AF7" s="25">
        <f>'10 point'!AG7</f>
        <v>-0.55690000000000006</v>
      </c>
      <c r="AG7" s="39">
        <v>40</v>
      </c>
      <c r="AH7" s="40">
        <v>0.9375</v>
      </c>
      <c r="AI7" s="308">
        <f t="shared" si="7"/>
        <v>-3.2308675650253473</v>
      </c>
      <c r="AJ7" s="26">
        <f t="shared" si="3"/>
        <v>-3.2308675650253471E-2</v>
      </c>
      <c r="AL7" s="41">
        <v>40</v>
      </c>
      <c r="AM7" s="42">
        <v>0.9375</v>
      </c>
      <c r="AN7" s="29">
        <f>'10 point'!AO7</f>
        <v>0.3196</v>
      </c>
      <c r="AO7" s="41">
        <v>40</v>
      </c>
      <c r="AP7" s="42">
        <v>0.9375</v>
      </c>
      <c r="AQ7" s="306">
        <f t="shared" si="8"/>
        <v>0.26734795025531888</v>
      </c>
      <c r="AR7" s="56">
        <f t="shared" si="10"/>
        <v>2.6734795025531886E-3</v>
      </c>
    </row>
    <row r="8" spans="1:44" ht="16" thickBot="1" x14ac:dyDescent="0.25">
      <c r="A8" s="7" t="s">
        <v>17</v>
      </c>
      <c r="B8" s="8">
        <v>0.77083333333333337</v>
      </c>
      <c r="C8" s="9">
        <v>1</v>
      </c>
      <c r="D8" s="10">
        <f>'10 point'!D8</f>
        <v>1.26E-2</v>
      </c>
      <c r="F8" s="43">
        <v>39</v>
      </c>
      <c r="G8" s="32">
        <v>0.91666666666666663</v>
      </c>
      <c r="H8" s="83">
        <f>'10 point'!I8</f>
        <v>7.9000000000000001E-2</v>
      </c>
      <c r="I8" s="31">
        <v>29</v>
      </c>
      <c r="J8" s="32">
        <v>0.91666666666666663</v>
      </c>
      <c r="K8" s="299">
        <f t="shared" si="4"/>
        <v>-0.35453473226922627</v>
      </c>
      <c r="L8" s="13">
        <f t="shared" si="0"/>
        <v>-3.5453473226922626E-3</v>
      </c>
      <c r="N8" s="44">
        <v>39</v>
      </c>
      <c r="O8" s="35">
        <v>0.91666666666666663</v>
      </c>
      <c r="P8" s="34">
        <f t="shared" si="9"/>
        <v>-6.9199999999999998E-2</v>
      </c>
      <c r="Q8" s="31">
        <v>29</v>
      </c>
      <c r="R8" s="35">
        <v>0.91666666666666663</v>
      </c>
      <c r="S8" s="313">
        <f t="shared" si="5"/>
        <v>-4.8528497995721089</v>
      </c>
      <c r="T8" s="18">
        <f t="shared" si="1"/>
        <v>-4.8528497995721093E-2</v>
      </c>
      <c r="V8" s="46">
        <v>39</v>
      </c>
      <c r="W8" s="38">
        <v>0.91666666666666663</v>
      </c>
      <c r="X8" s="71">
        <f>'10 point'!Y8</f>
        <v>0.35849999999999999</v>
      </c>
      <c r="Y8" s="46">
        <v>39</v>
      </c>
      <c r="Z8" s="38">
        <v>0.91666666666666663</v>
      </c>
      <c r="AA8" s="310">
        <f t="shared" si="6"/>
        <v>5.8886409493033816E-2</v>
      </c>
      <c r="AB8" s="22">
        <f t="shared" si="2"/>
        <v>5.8886409493033815E-4</v>
      </c>
      <c r="AD8" s="47">
        <v>39</v>
      </c>
      <c r="AE8" s="40">
        <v>0.91666666666666663</v>
      </c>
      <c r="AF8" s="25">
        <f>'10 point'!AG8</f>
        <v>-0.59940000000000004</v>
      </c>
      <c r="AG8" s="47">
        <v>39</v>
      </c>
      <c r="AH8" s="40">
        <v>0.91666666666666663</v>
      </c>
      <c r="AI8" s="308">
        <f t="shared" si="7"/>
        <v>-2.703790952202282</v>
      </c>
      <c r="AJ8" s="26">
        <f t="shared" si="3"/>
        <v>-2.703790952202282E-2</v>
      </c>
      <c r="AL8" s="48">
        <v>39</v>
      </c>
      <c r="AM8" s="42">
        <v>0.91666666666666663</v>
      </c>
      <c r="AN8" s="29">
        <f>'10 point'!AO8</f>
        <v>0.32820000000000005</v>
      </c>
      <c r="AO8" s="48">
        <v>39</v>
      </c>
      <c r="AP8" s="42">
        <v>0.91666666666666663</v>
      </c>
      <c r="AQ8" s="306">
        <f t="shared" si="8"/>
        <v>0.34232023136427731</v>
      </c>
      <c r="AR8" s="56">
        <f t="shared" si="10"/>
        <v>3.423202313642773E-3</v>
      </c>
    </row>
    <row r="9" spans="1:44" ht="16" thickBot="1" x14ac:dyDescent="0.25">
      <c r="A9" s="7" t="s">
        <v>17</v>
      </c>
      <c r="B9" s="8">
        <v>0.75</v>
      </c>
      <c r="C9" s="9">
        <v>1</v>
      </c>
      <c r="D9" s="10">
        <f>'10 point'!D9</f>
        <v>3.5900000000000001E-2</v>
      </c>
      <c r="F9" s="43">
        <v>38</v>
      </c>
      <c r="G9" s="32">
        <v>0.89583333333333337</v>
      </c>
      <c r="H9" s="83">
        <f>'10 point'!I9</f>
        <v>5.8200000000000002E-2</v>
      </c>
      <c r="I9" s="64">
        <v>28</v>
      </c>
      <c r="J9" s="32">
        <v>0.89583333333333337</v>
      </c>
      <c r="K9" s="299">
        <f t="shared" si="4"/>
        <v>-0.31960297938673737</v>
      </c>
      <c r="L9" s="13">
        <f t="shared" si="0"/>
        <v>-3.1960297938673737E-3</v>
      </c>
      <c r="N9" s="44">
        <v>38</v>
      </c>
      <c r="O9" s="35">
        <v>0.89583333333333337</v>
      </c>
      <c r="P9" s="34">
        <f t="shared" si="9"/>
        <v>-3.8900000000000004E-2</v>
      </c>
      <c r="Q9" s="64">
        <v>28</v>
      </c>
      <c r="R9" s="35">
        <v>0.89583333333333337</v>
      </c>
      <c r="S9" s="313">
        <f t="shared" si="5"/>
        <v>-3.5410813289933065</v>
      </c>
      <c r="T9" s="18">
        <f t="shared" si="1"/>
        <v>-3.5410813289933063E-2</v>
      </c>
      <c r="V9" s="46">
        <v>38</v>
      </c>
      <c r="W9" s="38">
        <v>0.89583333333333337</v>
      </c>
      <c r="X9" s="71">
        <f>'10 point'!Y9</f>
        <v>0.3851</v>
      </c>
      <c r="Y9" s="46">
        <v>38</v>
      </c>
      <c r="Z9" s="38">
        <v>0.89583333333333337</v>
      </c>
      <c r="AA9" s="310">
        <f t="shared" si="6"/>
        <v>0.92761485731910276</v>
      </c>
      <c r="AB9" s="22">
        <f t="shared" si="2"/>
        <v>9.2761485731910273E-3</v>
      </c>
      <c r="AD9" s="47">
        <v>38</v>
      </c>
      <c r="AE9" s="40">
        <v>0.89583333333333337</v>
      </c>
      <c r="AF9" s="25">
        <f>'10 point'!AG9</f>
        <v>-0.6099</v>
      </c>
      <c r="AG9" s="47">
        <v>38</v>
      </c>
      <c r="AH9" s="40">
        <v>0.89583333333333337</v>
      </c>
      <c r="AI9" s="308">
        <f t="shared" si="7"/>
        <v>-2.3859065336208443</v>
      </c>
      <c r="AJ9" s="26">
        <f t="shared" si="3"/>
        <v>-2.3859065336208442E-2</v>
      </c>
      <c r="AL9" s="48">
        <v>38</v>
      </c>
      <c r="AM9" s="42">
        <v>0.89583333333333337</v>
      </c>
      <c r="AN9" s="29">
        <f>'10 point'!AO9</f>
        <v>0.32700000000000001</v>
      </c>
      <c r="AO9" s="48">
        <v>38</v>
      </c>
      <c r="AP9" s="42">
        <v>0.89583333333333337</v>
      </c>
      <c r="AQ9" s="306">
        <f t="shared" si="8"/>
        <v>0.44301055831916375</v>
      </c>
      <c r="AR9" s="56">
        <f t="shared" si="10"/>
        <v>4.4301055831916375E-3</v>
      </c>
    </row>
    <row r="10" spans="1:44" ht="16" thickBot="1" x14ac:dyDescent="0.25">
      <c r="A10" s="7" t="s">
        <v>17</v>
      </c>
      <c r="B10" s="8">
        <v>0.72916666666666663</v>
      </c>
      <c r="C10" s="9">
        <v>1</v>
      </c>
      <c r="D10" s="10">
        <f>'10 point'!D10</f>
        <v>2.9599999999999998E-2</v>
      </c>
      <c r="F10" s="31">
        <v>37</v>
      </c>
      <c r="G10" s="32">
        <v>0.875</v>
      </c>
      <c r="H10" s="83">
        <f>'10 point'!I10</f>
        <v>1.4899999999999998E-2</v>
      </c>
      <c r="I10" s="70">
        <v>27</v>
      </c>
      <c r="J10" s="32">
        <v>0.875</v>
      </c>
      <c r="K10" s="299">
        <f t="shared" si="4"/>
        <v>-0.29494530527113594</v>
      </c>
      <c r="L10" s="13">
        <f t="shared" si="0"/>
        <v>-2.9494530527113595E-3</v>
      </c>
      <c r="N10" s="34">
        <v>37</v>
      </c>
      <c r="O10" s="35">
        <v>0.875</v>
      </c>
      <c r="P10" s="34">
        <f t="shared" si="9"/>
        <v>-1.3899999999999999E-2</v>
      </c>
      <c r="Q10" s="70">
        <v>27</v>
      </c>
      <c r="R10" s="35">
        <v>0.875</v>
      </c>
      <c r="S10" s="313">
        <f t="shared" si="5"/>
        <v>-2.5081571799579541</v>
      </c>
      <c r="T10" s="18">
        <f t="shared" si="1"/>
        <v>-2.5081571799579538E-2</v>
      </c>
      <c r="V10" s="37">
        <v>37</v>
      </c>
      <c r="W10" s="38">
        <v>0.875</v>
      </c>
      <c r="X10" s="71">
        <f>'10 point'!Y10</f>
        <v>0.41310000000000002</v>
      </c>
      <c r="Y10" s="37">
        <v>37</v>
      </c>
      <c r="Z10" s="38">
        <v>0.875</v>
      </c>
      <c r="AA10" s="310">
        <f t="shared" si="6"/>
        <v>0.2151606513032</v>
      </c>
      <c r="AB10" s="22">
        <f t="shared" si="2"/>
        <v>2.151606513032E-3</v>
      </c>
      <c r="AD10" s="39">
        <v>37</v>
      </c>
      <c r="AE10" s="40">
        <v>0.875</v>
      </c>
      <c r="AF10" s="25">
        <f>'10 point'!AG10</f>
        <v>-0.63359999999999994</v>
      </c>
      <c r="AG10" s="39">
        <v>37</v>
      </c>
      <c r="AH10" s="40">
        <v>0.875</v>
      </c>
      <c r="AI10" s="308">
        <f t="shared" si="7"/>
        <v>-2.0336069925360452</v>
      </c>
      <c r="AJ10" s="26">
        <f t="shared" si="3"/>
        <v>-2.033606992536045E-2</v>
      </c>
      <c r="AL10" s="41">
        <v>37</v>
      </c>
      <c r="AM10" s="42">
        <v>0.875</v>
      </c>
      <c r="AN10" s="29">
        <f>'10 point'!AO10</f>
        <v>0.31340000000000001</v>
      </c>
      <c r="AO10" s="41">
        <v>37</v>
      </c>
      <c r="AP10" s="42">
        <v>0.875</v>
      </c>
      <c r="AQ10" s="306">
        <f t="shared" si="8"/>
        <v>0.59026726422094622</v>
      </c>
      <c r="AR10" s="56">
        <f t="shared" si="10"/>
        <v>5.9026726422094621E-3</v>
      </c>
    </row>
    <row r="11" spans="1:44" ht="16" thickBot="1" x14ac:dyDescent="0.25">
      <c r="A11" s="7" t="s">
        <v>17</v>
      </c>
      <c r="B11" s="8">
        <v>0.70833333333333337</v>
      </c>
      <c r="C11" s="9">
        <v>1</v>
      </c>
      <c r="D11" s="10">
        <f>'10 point'!D11</f>
        <v>2.35E-2</v>
      </c>
      <c r="F11" s="43">
        <v>36</v>
      </c>
      <c r="G11" s="32">
        <v>0.85416666666666663</v>
      </c>
      <c r="H11" s="83">
        <f>'10 point'!I11</f>
        <v>-3.8800000000000001E-2</v>
      </c>
      <c r="I11" s="43">
        <v>26</v>
      </c>
      <c r="J11" s="32">
        <v>0.85416666666666663</v>
      </c>
      <c r="K11" s="299">
        <f t="shared" si="4"/>
        <v>-0.28089004956689256</v>
      </c>
      <c r="L11" s="13">
        <f t="shared" si="0"/>
        <v>-2.8089004956689256E-3</v>
      </c>
      <c r="N11" s="44">
        <v>36</v>
      </c>
      <c r="O11" s="35">
        <v>0.85416666666666663</v>
      </c>
      <c r="P11" s="34">
        <f t="shared" si="9"/>
        <v>1.66E-2</v>
      </c>
      <c r="Q11" s="43">
        <v>26</v>
      </c>
      <c r="R11" s="35">
        <v>0.85416666666666663</v>
      </c>
      <c r="S11" s="313">
        <f t="shared" si="5"/>
        <v>-1.7107405873422397</v>
      </c>
      <c r="T11" s="18">
        <f t="shared" si="1"/>
        <v>-1.7107405873422396E-2</v>
      </c>
      <c r="V11" s="46">
        <v>36</v>
      </c>
      <c r="W11" s="38">
        <v>0.85416666666666663</v>
      </c>
      <c r="X11" s="71">
        <f>'10 point'!Y11</f>
        <v>0.4299</v>
      </c>
      <c r="Y11" s="46">
        <v>36</v>
      </c>
      <c r="Z11" s="38">
        <v>0.85416666666666663</v>
      </c>
      <c r="AA11" s="310">
        <f t="shared" si="6"/>
        <v>0.23898408103594604</v>
      </c>
      <c r="AB11" s="22">
        <f t="shared" si="2"/>
        <v>2.3898408103594604E-3</v>
      </c>
      <c r="AD11" s="47">
        <v>36</v>
      </c>
      <c r="AE11" s="40">
        <v>0.85416666666666663</v>
      </c>
      <c r="AF11" s="25">
        <f>'10 point'!AG11</f>
        <v>-0.65849999999999997</v>
      </c>
      <c r="AG11" s="47">
        <v>36</v>
      </c>
      <c r="AH11" s="40">
        <v>0.85416666666666663</v>
      </c>
      <c r="AI11" s="308">
        <f t="shared" si="7"/>
        <v>-1.8489839705438622</v>
      </c>
      <c r="AJ11" s="26">
        <f t="shared" si="3"/>
        <v>-1.8489839705438622E-2</v>
      </c>
      <c r="AL11" s="48">
        <v>36</v>
      </c>
      <c r="AM11" s="42">
        <v>0.85416666666666663</v>
      </c>
      <c r="AN11" s="29">
        <f>'10 point'!AO11</f>
        <v>0.28060000000000002</v>
      </c>
      <c r="AO11" s="48">
        <v>36</v>
      </c>
      <c r="AP11" s="42">
        <v>0.85416666666666663</v>
      </c>
      <c r="AQ11" s="306">
        <f t="shared" si="8"/>
        <v>0.8343021515997372</v>
      </c>
      <c r="AR11" s="56">
        <f t="shared" si="10"/>
        <v>8.3430215159973724E-3</v>
      </c>
    </row>
    <row r="12" spans="1:44" ht="16" thickBot="1" x14ac:dyDescent="0.25">
      <c r="A12" s="7" t="s">
        <v>17</v>
      </c>
      <c r="B12" s="8">
        <v>0.6875</v>
      </c>
      <c r="C12" s="9">
        <v>1</v>
      </c>
      <c r="D12" s="10">
        <f>'10 point'!D12</f>
        <v>-2.5000000000000001E-3</v>
      </c>
      <c r="F12" s="43">
        <v>35</v>
      </c>
      <c r="G12" s="32">
        <v>0.83333333333333337</v>
      </c>
      <c r="H12" s="83">
        <f>'10 point'!I12</f>
        <v>-7.17E-2</v>
      </c>
      <c r="I12" s="31">
        <v>25</v>
      </c>
      <c r="J12" s="32">
        <v>0.83333333333333337</v>
      </c>
      <c r="K12" s="299">
        <f t="shared" si="4"/>
        <v>-0.27654273565699883</v>
      </c>
      <c r="L12" s="13">
        <f t="shared" si="0"/>
        <v>-2.7654273565699884E-3</v>
      </c>
      <c r="N12" s="44">
        <v>35</v>
      </c>
      <c r="O12" s="35">
        <v>0.83333333333333337</v>
      </c>
      <c r="P12" s="34">
        <f t="shared" si="9"/>
        <v>4.1200000000000001E-2</v>
      </c>
      <c r="Q12" s="31">
        <v>25</v>
      </c>
      <c r="R12" s="35">
        <v>0.83333333333333337</v>
      </c>
      <c r="S12" s="313">
        <f t="shared" si="5"/>
        <v>-1.1098275993962792</v>
      </c>
      <c r="T12" s="18">
        <f t="shared" si="1"/>
        <v>-1.1098275993962792E-2</v>
      </c>
      <c r="V12" s="46">
        <v>35</v>
      </c>
      <c r="W12" s="38">
        <v>0.83333333333333337</v>
      </c>
      <c r="X12" s="71">
        <f>'10 point'!Y12</f>
        <v>0.41929999999999995</v>
      </c>
      <c r="Y12" s="46">
        <v>35</v>
      </c>
      <c r="Z12" s="38">
        <v>0.83333333333333337</v>
      </c>
      <c r="AA12" s="310">
        <f t="shared" si="6"/>
        <v>0.37368539403460133</v>
      </c>
      <c r="AB12" s="22">
        <f t="shared" si="2"/>
        <v>3.7368539403460133E-3</v>
      </c>
      <c r="AD12" s="47">
        <v>35</v>
      </c>
      <c r="AE12" s="40">
        <v>0.83333333333333337</v>
      </c>
      <c r="AF12" s="25">
        <f>'10 point'!AG12</f>
        <v>-0.63759999999999994</v>
      </c>
      <c r="AG12" s="47">
        <v>35</v>
      </c>
      <c r="AH12" s="40">
        <v>0.83333333333333337</v>
      </c>
      <c r="AI12" s="308">
        <f t="shared" si="7"/>
        <v>-1.7756044336719901</v>
      </c>
      <c r="AJ12" s="26">
        <f t="shared" si="3"/>
        <v>-1.7756044336719901E-2</v>
      </c>
      <c r="AL12" s="48">
        <v>35</v>
      </c>
      <c r="AM12" s="42">
        <v>0.83333333333333337</v>
      </c>
      <c r="AN12" s="29">
        <f>'10 point'!AO12</f>
        <v>0.27060000000000001</v>
      </c>
      <c r="AO12" s="48">
        <v>35</v>
      </c>
      <c r="AP12" s="42">
        <v>0.83333333333333337</v>
      </c>
      <c r="AQ12" s="306">
        <f t="shared" si="8"/>
        <v>1.2835037221348073</v>
      </c>
      <c r="AR12" s="56">
        <f t="shared" si="10"/>
        <v>1.2835037221348074E-2</v>
      </c>
    </row>
    <row r="13" spans="1:44" ht="16" thickBot="1" x14ac:dyDescent="0.25">
      <c r="A13" s="7" t="s">
        <v>17</v>
      </c>
      <c r="B13" s="8">
        <v>0.66666666666666663</v>
      </c>
      <c r="C13" s="9">
        <v>1</v>
      </c>
      <c r="D13" s="10">
        <f>'10 point'!D13</f>
        <v>-4.5600000000000002E-2</v>
      </c>
      <c r="F13" s="31">
        <v>34</v>
      </c>
      <c r="G13" s="32">
        <v>0.8125</v>
      </c>
      <c r="H13" s="83">
        <f>'10 point'!I13</f>
        <v>-0.1152</v>
      </c>
      <c r="I13" s="64">
        <v>24</v>
      </c>
      <c r="J13" s="32">
        <v>0.8125</v>
      </c>
      <c r="K13" s="299">
        <f t="shared" si="4"/>
        <v>-0.27988923397065368</v>
      </c>
      <c r="L13" s="13">
        <f t="shared" si="0"/>
        <v>-2.7988923397065366E-3</v>
      </c>
      <c r="N13" s="34">
        <v>34</v>
      </c>
      <c r="O13" s="35">
        <v>0.8125</v>
      </c>
      <c r="P13" s="34">
        <f t="shared" si="9"/>
        <v>3.6699999999999997E-2</v>
      </c>
      <c r="Q13" s="64">
        <v>24</v>
      </c>
      <c r="R13" s="35">
        <v>0.8125</v>
      </c>
      <c r="S13" s="313">
        <f t="shared" si="5"/>
        <v>-0.67053893607590331</v>
      </c>
      <c r="T13" s="18">
        <f t="shared" si="1"/>
        <v>-6.7053893607590329E-3</v>
      </c>
      <c r="V13" s="37">
        <v>34</v>
      </c>
      <c r="W13" s="38">
        <v>0.8125</v>
      </c>
      <c r="X13" s="71">
        <f>'10 point'!Y13</f>
        <v>0.371</v>
      </c>
      <c r="Y13" s="37">
        <v>34</v>
      </c>
      <c r="Z13" s="38">
        <v>0.8125</v>
      </c>
      <c r="AA13" s="310">
        <f t="shared" si="6"/>
        <v>0.31587984140280095</v>
      </c>
      <c r="AB13" s="22">
        <f t="shared" si="2"/>
        <v>3.1587984140280098E-3</v>
      </c>
      <c r="AD13" s="39">
        <v>34</v>
      </c>
      <c r="AE13" s="40">
        <v>0.8125</v>
      </c>
      <c r="AF13" s="25">
        <f>'10 point'!AG13</f>
        <v>-0.61280000000000001</v>
      </c>
      <c r="AG13" s="39">
        <v>34</v>
      </c>
      <c r="AH13" s="40">
        <v>0.8125</v>
      </c>
      <c r="AI13" s="308">
        <f t="shared" si="7"/>
        <v>-1.6026634725406053</v>
      </c>
      <c r="AJ13" s="26">
        <f t="shared" si="3"/>
        <v>-1.6026634725406053E-2</v>
      </c>
      <c r="AL13" s="41">
        <v>34</v>
      </c>
      <c r="AM13" s="42">
        <v>0.8125</v>
      </c>
      <c r="AN13" s="29">
        <f>'10 point'!AO13</f>
        <v>0.26120000000000004</v>
      </c>
      <c r="AO13" s="41">
        <v>34</v>
      </c>
      <c r="AP13" s="42">
        <v>0.8125</v>
      </c>
      <c r="AQ13" s="306">
        <f t="shared" si="8"/>
        <v>2.1315108239293368</v>
      </c>
      <c r="AR13" s="56">
        <f t="shared" si="10"/>
        <v>2.1315108239293366E-2</v>
      </c>
    </row>
    <row r="14" spans="1:44" ht="16" thickBot="1" x14ac:dyDescent="0.25">
      <c r="A14" s="7" t="s">
        <v>17</v>
      </c>
      <c r="B14" s="8">
        <v>0.64583333333333337</v>
      </c>
      <c r="C14" s="9">
        <v>1</v>
      </c>
      <c r="D14" s="10">
        <f>'10 point'!D14</f>
        <v>-0.1119</v>
      </c>
      <c r="F14" s="43">
        <v>33</v>
      </c>
      <c r="G14" s="32">
        <v>0.79166666666666663</v>
      </c>
      <c r="H14" s="83">
        <f>'10 point'!I14</f>
        <v>-0.16189999999999999</v>
      </c>
      <c r="I14" s="70">
        <v>23</v>
      </c>
      <c r="J14" s="32">
        <v>0.79166666666666663</v>
      </c>
      <c r="K14" s="299">
        <f t="shared" si="4"/>
        <v>-0.28802805902119827</v>
      </c>
      <c r="L14" s="13">
        <f t="shared" si="0"/>
        <v>-2.8802805902119828E-3</v>
      </c>
      <c r="N14" s="44">
        <v>33</v>
      </c>
      <c r="O14" s="35">
        <v>0.79166666666666663</v>
      </c>
      <c r="P14" s="34">
        <f t="shared" si="9"/>
        <v>1.7600000000000001E-2</v>
      </c>
      <c r="Q14" s="70">
        <v>23</v>
      </c>
      <c r="R14" s="35">
        <v>0.79166666666666663</v>
      </c>
      <c r="S14" s="313">
        <f t="shared" si="5"/>
        <v>-0.36191184737438126</v>
      </c>
      <c r="T14" s="18">
        <f t="shared" si="1"/>
        <v>-3.6191184737438126E-3</v>
      </c>
      <c r="V14" s="46">
        <v>33</v>
      </c>
      <c r="W14" s="38">
        <v>0.79166666666666663</v>
      </c>
      <c r="X14" s="71">
        <f>'10 point'!Y14</f>
        <v>0.33340000000000003</v>
      </c>
      <c r="Y14" s="46">
        <v>33</v>
      </c>
      <c r="Z14" s="38">
        <v>0.79166666666666663</v>
      </c>
      <c r="AA14" s="310">
        <f t="shared" si="6"/>
        <v>0.26878104802993402</v>
      </c>
      <c r="AB14" s="22">
        <f t="shared" si="2"/>
        <v>2.6878104802993403E-3</v>
      </c>
      <c r="AD14" s="47">
        <v>33</v>
      </c>
      <c r="AE14" s="40">
        <v>0.79166666666666663</v>
      </c>
      <c r="AF14" s="25">
        <f>'10 point'!AG14</f>
        <v>-0.56479999999999997</v>
      </c>
      <c r="AG14" s="47">
        <v>33</v>
      </c>
      <c r="AH14" s="40">
        <v>0.79166666666666663</v>
      </c>
      <c r="AI14" s="308">
        <f t="shared" si="7"/>
        <v>-1.3749023399305591</v>
      </c>
      <c r="AJ14" s="26">
        <f t="shared" si="3"/>
        <v>-1.3749023399305591E-2</v>
      </c>
      <c r="AL14" s="48">
        <v>33</v>
      </c>
      <c r="AM14" s="42">
        <v>0.79166666666666663</v>
      </c>
      <c r="AN14" s="29">
        <f>'10 point'!AO14</f>
        <v>0.25840000000000002</v>
      </c>
      <c r="AO14" s="48">
        <v>33</v>
      </c>
      <c r="AP14" s="42">
        <v>0.79166666666666663</v>
      </c>
      <c r="AQ14" s="306">
        <f t="shared" si="8"/>
        <v>3.1168090008143188</v>
      </c>
      <c r="AR14" s="56">
        <f t="shared" si="10"/>
        <v>3.1168090008143187E-2</v>
      </c>
    </row>
    <row r="15" spans="1:44" ht="16" thickBot="1" x14ac:dyDescent="0.25">
      <c r="A15" s="7" t="s">
        <v>17</v>
      </c>
      <c r="B15" s="8">
        <v>0.625</v>
      </c>
      <c r="C15" s="9">
        <v>1</v>
      </c>
      <c r="D15" s="10">
        <f>'10 point'!D15</f>
        <v>-0.11429999999999998</v>
      </c>
      <c r="F15" s="43">
        <v>32</v>
      </c>
      <c r="G15" s="32">
        <v>0.77083333333333337</v>
      </c>
      <c r="H15" s="83">
        <f>'10 point'!I15</f>
        <v>-0.25290000000000001</v>
      </c>
      <c r="I15" s="43">
        <v>22</v>
      </c>
      <c r="J15" s="32">
        <v>0.77083333333333337</v>
      </c>
      <c r="K15" s="299">
        <f t="shared" si="4"/>
        <v>-0.29750500849484768</v>
      </c>
      <c r="L15" s="13">
        <f t="shared" si="0"/>
        <v>-2.9750500849484766E-3</v>
      </c>
      <c r="N15" s="44">
        <v>32</v>
      </c>
      <c r="O15" s="35">
        <v>0.77083333333333337</v>
      </c>
      <c r="P15" s="34">
        <f t="shared" si="9"/>
        <v>6.2000000000000006E-3</v>
      </c>
      <c r="Q15" s="43">
        <v>22</v>
      </c>
      <c r="R15" s="35">
        <v>0.77083333333333337</v>
      </c>
      <c r="S15" s="313">
        <f t="shared" si="5"/>
        <v>-0.15669197165418189</v>
      </c>
      <c r="T15" s="18">
        <f t="shared" si="1"/>
        <v>-1.5669197165418189E-3</v>
      </c>
      <c r="V15" s="46">
        <v>32</v>
      </c>
      <c r="W15" s="38">
        <v>0.77083333333333337</v>
      </c>
      <c r="X15" s="71">
        <f>'10 point'!Y15</f>
        <v>0.2903</v>
      </c>
      <c r="Y15" s="46">
        <v>32</v>
      </c>
      <c r="Z15" s="38">
        <v>0.77083333333333337</v>
      </c>
      <c r="AA15" s="310">
        <f t="shared" si="6"/>
        <v>0.27795472110594105</v>
      </c>
      <c r="AB15" s="22">
        <f t="shared" si="2"/>
        <v>2.7795472110594107E-3</v>
      </c>
      <c r="AD15" s="47">
        <v>32</v>
      </c>
      <c r="AE15" s="40">
        <v>0.77083333333333337</v>
      </c>
      <c r="AF15" s="25">
        <f>'10 point'!AG15</f>
        <v>-0.49709999999999999</v>
      </c>
      <c r="AG15" s="47">
        <v>32</v>
      </c>
      <c r="AH15" s="40">
        <v>0.77083333333333337</v>
      </c>
      <c r="AI15" s="308">
        <f t="shared" si="7"/>
        <v>-1.2235446460523502</v>
      </c>
      <c r="AJ15" s="26">
        <f t="shared" si="3"/>
        <v>-1.2235446460523502E-2</v>
      </c>
      <c r="AL15" s="48">
        <v>32</v>
      </c>
      <c r="AM15" s="42">
        <v>0.77083333333333337</v>
      </c>
      <c r="AN15" s="29">
        <f>'10 point'!AO15</f>
        <v>0.28239999999999998</v>
      </c>
      <c r="AO15" s="48">
        <v>32</v>
      </c>
      <c r="AP15" s="42">
        <v>0.77083333333333337</v>
      </c>
      <c r="AQ15" s="306">
        <f t="shared" si="8"/>
        <v>2.4245282879725996</v>
      </c>
      <c r="AR15" s="56">
        <f t="shared" si="10"/>
        <v>2.4245282879725997E-2</v>
      </c>
    </row>
    <row r="16" spans="1:44" ht="16" thickBot="1" x14ac:dyDescent="0.25">
      <c r="A16" s="7" t="s">
        <v>17</v>
      </c>
      <c r="B16" s="8">
        <v>0.60416666666666663</v>
      </c>
      <c r="C16" s="9">
        <v>1</v>
      </c>
      <c r="D16" s="10">
        <f>'10 point'!D16</f>
        <v>-0.11620000000000001</v>
      </c>
      <c r="F16" s="31">
        <v>31</v>
      </c>
      <c r="G16" s="32">
        <v>0.75</v>
      </c>
      <c r="H16" s="83">
        <f>'10 point'!I16</f>
        <v>-0.34650000000000003</v>
      </c>
      <c r="I16" s="31">
        <v>21</v>
      </c>
      <c r="J16" s="32">
        <v>0.75</v>
      </c>
      <c r="K16" s="299">
        <f t="shared" si="4"/>
        <v>-0.30471154922225446</v>
      </c>
      <c r="L16" s="13">
        <f t="shared" si="0"/>
        <v>-3.0471154922225444E-3</v>
      </c>
      <c r="N16" s="34">
        <v>31</v>
      </c>
      <c r="O16" s="35">
        <v>0.75</v>
      </c>
      <c r="P16" s="34">
        <f t="shared" si="9"/>
        <v>-1.43E-2</v>
      </c>
      <c r="Q16" s="31">
        <v>21</v>
      </c>
      <c r="R16" s="35">
        <v>0.75</v>
      </c>
      <c r="S16" s="313">
        <f t="shared" si="5"/>
        <v>-2.7670450115801035E-2</v>
      </c>
      <c r="T16" s="18">
        <f t="shared" ref="T16:T35" si="11" xml:space="preserve"> -0.000632290394390048*SIN(0.570891006426749 + 12943.5933012134*Q16) - 0.000135563517508869*Q16*SIN(0.341920479605186 + 26923.1462805313*Q16)</f>
        <v>-2.7670450115801034E-4</v>
      </c>
      <c r="V16" s="37">
        <v>31</v>
      </c>
      <c r="W16" s="38">
        <v>0.75</v>
      </c>
      <c r="X16" s="71">
        <f>'10 point'!Y16</f>
        <v>0.26220000000000004</v>
      </c>
      <c r="Y16" s="52">
        <v>21</v>
      </c>
      <c r="Z16" s="38">
        <v>0.75</v>
      </c>
      <c r="AA16" s="310">
        <f t="shared" si="6"/>
        <v>0.23236064912302212</v>
      </c>
      <c r="AB16" s="22">
        <f t="shared" si="2"/>
        <v>2.3236064912302212E-3</v>
      </c>
      <c r="AD16" s="39">
        <v>31</v>
      </c>
      <c r="AE16" s="40">
        <v>0.75</v>
      </c>
      <c r="AF16" s="25">
        <f>'10 point'!AG16</f>
        <v>-0.46420000000000006</v>
      </c>
      <c r="AG16" s="39">
        <v>21</v>
      </c>
      <c r="AH16" s="40">
        <v>0.75</v>
      </c>
      <c r="AI16" s="308">
        <f t="shared" si="7"/>
        <v>-0.40893724479301463</v>
      </c>
      <c r="AJ16" s="26">
        <f t="shared" si="3"/>
        <v>-4.0893724479301461E-3</v>
      </c>
      <c r="AL16" s="41">
        <v>31</v>
      </c>
      <c r="AM16" s="42">
        <v>0.75</v>
      </c>
      <c r="AN16" s="29">
        <f>'10 point'!AO16</f>
        <v>0.30219999999999997</v>
      </c>
      <c r="AO16" s="55">
        <v>21</v>
      </c>
      <c r="AP16" s="42">
        <v>0.75</v>
      </c>
      <c r="AQ16" s="306">
        <f t="shared" si="8"/>
        <v>0.22655000184406585</v>
      </c>
      <c r="AR16" s="56">
        <f t="shared" ref="AR16:AR35" si="12" xml:space="preserve"> (1/12)*COS(COS(-72201/380 + SIN(3/16)*AO16))^2/(37 + 3*COS(37*AO16) - AO16*COS(COS(-72201/380 + SIN(3/16)*AO16)))</f>
        <v>2.2655000184406584E-3</v>
      </c>
    </row>
    <row r="17" spans="1:44" s="61" customFormat="1" ht="16" thickBot="1" x14ac:dyDescent="0.25">
      <c r="A17" s="57" t="s">
        <v>17</v>
      </c>
      <c r="B17" s="58">
        <v>0.58333333333333337</v>
      </c>
      <c r="C17" s="59">
        <v>1</v>
      </c>
      <c r="D17" s="10">
        <f>'10 point'!D17</f>
        <v>-0.10660000000000001</v>
      </c>
      <c r="F17" s="62">
        <v>30</v>
      </c>
      <c r="G17" s="63">
        <v>0.72916666666666663</v>
      </c>
      <c r="H17" s="83">
        <f>'10 point'!I17</f>
        <v>-0.3367</v>
      </c>
      <c r="I17" s="64">
        <v>20</v>
      </c>
      <c r="J17" s="63">
        <v>0.72916666666666663</v>
      </c>
      <c r="K17" s="299">
        <f t="shared" si="4"/>
        <v>-0.30630100270037425</v>
      </c>
      <c r="L17" s="13">
        <f t="shared" si="0"/>
        <v>-3.0630100270037422E-3</v>
      </c>
      <c r="N17" s="65">
        <v>30</v>
      </c>
      <c r="O17" s="66">
        <v>0.72916666666666663</v>
      </c>
      <c r="P17" s="51">
        <f t="shared" si="9"/>
        <v>-7.4899999999999994E-2</v>
      </c>
      <c r="Q17" s="64">
        <v>20</v>
      </c>
      <c r="R17" s="66">
        <v>0.72916666666666663</v>
      </c>
      <c r="S17" s="313">
        <f t="shared" si="5"/>
        <v>-9.0491071467080422E-2</v>
      </c>
      <c r="T17" s="18">
        <f t="shared" si="11"/>
        <v>-9.0491071467080429E-4</v>
      </c>
      <c r="V17" s="52">
        <v>30</v>
      </c>
      <c r="W17" s="67">
        <v>0.72916666666666663</v>
      </c>
      <c r="X17" s="71">
        <f>'10 point'!Y17</f>
        <v>0.1925</v>
      </c>
      <c r="Y17" s="46">
        <v>20</v>
      </c>
      <c r="Z17" s="67">
        <v>0.72916666666666663</v>
      </c>
      <c r="AA17" s="310">
        <f t="shared" si="6"/>
        <v>0.19249553681382228</v>
      </c>
      <c r="AB17" s="22">
        <f t="shared" si="2"/>
        <v>1.9249553681382229E-3</v>
      </c>
      <c r="AD17" s="54">
        <v>30</v>
      </c>
      <c r="AE17" s="68">
        <v>0.72916666666666663</v>
      </c>
      <c r="AF17" s="25">
        <f>'10 point'!AG17</f>
        <v>-0.41570000000000001</v>
      </c>
      <c r="AG17" s="47">
        <v>20</v>
      </c>
      <c r="AH17" s="68">
        <v>0.72916666666666663</v>
      </c>
      <c r="AI17" s="308">
        <f t="shared" si="7"/>
        <v>-0.41531552569601643</v>
      </c>
      <c r="AJ17" s="26">
        <f t="shared" si="3"/>
        <v>-4.1531552569601645E-3</v>
      </c>
      <c r="AL17" s="55">
        <v>30</v>
      </c>
      <c r="AM17" s="69">
        <v>0.72916666666666663</v>
      </c>
      <c r="AN17" s="29">
        <f>'10 point'!AO17</f>
        <v>0.29149999999999998</v>
      </c>
      <c r="AO17" s="48">
        <v>20</v>
      </c>
      <c r="AP17" s="69">
        <v>0.72916666666666663</v>
      </c>
      <c r="AQ17" s="306">
        <f t="shared" si="8"/>
        <v>0.26811423863355494</v>
      </c>
      <c r="AR17" s="56">
        <f t="shared" si="12"/>
        <v>2.6811423863355491E-3</v>
      </c>
    </row>
    <row r="18" spans="1:44" ht="16" thickBot="1" x14ac:dyDescent="0.25">
      <c r="A18" s="7" t="s">
        <v>17</v>
      </c>
      <c r="B18" s="8">
        <v>0.5625</v>
      </c>
      <c r="C18" s="9">
        <v>1</v>
      </c>
      <c r="D18" s="10">
        <f>'10 point'!D18</f>
        <v>-0.121</v>
      </c>
      <c r="F18" s="43">
        <v>29</v>
      </c>
      <c r="G18" s="32">
        <v>0.70833333333333337</v>
      </c>
      <c r="H18" s="83">
        <f>'10 point'!I18</f>
        <v>-0.29630000000000001</v>
      </c>
      <c r="I18" s="70">
        <v>19</v>
      </c>
      <c r="J18" s="32">
        <v>0.70833333333333337</v>
      </c>
      <c r="K18" s="299">
        <f t="shared" si="4"/>
        <v>-0.29957452994391021</v>
      </c>
      <c r="L18" s="13">
        <f t="shared" si="0"/>
        <v>-2.9957452994391022E-3</v>
      </c>
      <c r="N18" s="44">
        <v>29</v>
      </c>
      <c r="O18" s="35">
        <v>0.70833333333333337</v>
      </c>
      <c r="P18" s="34">
        <f t="shared" si="9"/>
        <v>-0.12809999999999999</v>
      </c>
      <c r="Q18" s="70">
        <v>19</v>
      </c>
      <c r="R18" s="35">
        <v>0.70833333333333337</v>
      </c>
      <c r="S18" s="313">
        <f t="shared" si="5"/>
        <v>-0.13617705457758469</v>
      </c>
      <c r="T18" s="18">
        <f t="shared" si="11"/>
        <v>-1.3617705457758468E-3</v>
      </c>
      <c r="V18" s="46">
        <v>29</v>
      </c>
      <c r="W18" s="38">
        <v>0.70833333333333337</v>
      </c>
      <c r="X18" s="71">
        <f>'10 point'!Y18</f>
        <v>0.1651</v>
      </c>
      <c r="Y18" s="52">
        <v>19</v>
      </c>
      <c r="Z18" s="38">
        <v>0.70833333333333337</v>
      </c>
      <c r="AA18" s="310">
        <f t="shared" si="6"/>
        <v>0.16477323443581635</v>
      </c>
      <c r="AB18" s="22">
        <f t="shared" si="2"/>
        <v>1.6477323443581636E-3</v>
      </c>
      <c r="AD18" s="47">
        <v>29</v>
      </c>
      <c r="AE18" s="40">
        <v>0.70833333333333337</v>
      </c>
      <c r="AF18" s="25">
        <f>'10 point'!AG18</f>
        <v>-0.36649999999999999</v>
      </c>
      <c r="AG18" s="54">
        <v>19</v>
      </c>
      <c r="AH18" s="40">
        <v>0.70833333333333337</v>
      </c>
      <c r="AI18" s="308">
        <f t="shared" si="7"/>
        <v>-0.3650833404099047</v>
      </c>
      <c r="AJ18" s="26">
        <f t="shared" si="3"/>
        <v>-3.6508334040990468E-3</v>
      </c>
      <c r="AL18" s="48">
        <v>29</v>
      </c>
      <c r="AM18" s="42">
        <v>0.70833333333333337</v>
      </c>
      <c r="AN18" s="29">
        <f>'10 point'!AO18</f>
        <v>0.3054</v>
      </c>
      <c r="AO18" s="55">
        <v>19</v>
      </c>
      <c r="AP18" s="42">
        <v>0.70833333333333337</v>
      </c>
      <c r="AQ18" s="306">
        <f t="shared" si="8"/>
        <v>0.30608060764878375</v>
      </c>
      <c r="AR18" s="56">
        <f t="shared" si="12"/>
        <v>3.0608060764878374E-3</v>
      </c>
    </row>
    <row r="19" spans="1:44" ht="16" thickBot="1" x14ac:dyDescent="0.25">
      <c r="A19" s="7" t="s">
        <v>17</v>
      </c>
      <c r="B19" s="8">
        <v>0.54166666666666663</v>
      </c>
      <c r="C19" s="9">
        <v>1</v>
      </c>
      <c r="D19" s="10">
        <f>'10 point'!D19</f>
        <v>-0.1283</v>
      </c>
      <c r="F19" s="31">
        <v>28</v>
      </c>
      <c r="G19" s="32">
        <v>0.6875</v>
      </c>
      <c r="H19" s="83">
        <f>'10 point'!I19</f>
        <v>-0.27290000000000003</v>
      </c>
      <c r="I19" s="43">
        <v>18</v>
      </c>
      <c r="J19" s="32">
        <v>0.6875</v>
      </c>
      <c r="K19" s="299">
        <f t="shared" si="4"/>
        <v>-0.28279239860101213</v>
      </c>
      <c r="L19" s="13">
        <f t="shared" si="0"/>
        <v>-2.8279239860101212E-3</v>
      </c>
      <c r="N19" s="34">
        <v>28</v>
      </c>
      <c r="O19" s="35">
        <v>0.6875</v>
      </c>
      <c r="P19" s="34">
        <f t="shared" si="9"/>
        <v>-0.17949999999999999</v>
      </c>
      <c r="Q19" s="43">
        <v>18</v>
      </c>
      <c r="R19" s="35">
        <v>0.6875</v>
      </c>
      <c r="S19" s="313">
        <f t="shared" si="5"/>
        <v>-0.16198189427830356</v>
      </c>
      <c r="T19" s="18">
        <f t="shared" si="11"/>
        <v>-1.6198189427830355E-3</v>
      </c>
      <c r="V19" s="37">
        <v>28</v>
      </c>
      <c r="W19" s="38">
        <v>0.6875</v>
      </c>
      <c r="X19" s="71">
        <f>'10 point'!Y19</f>
        <v>0.1242</v>
      </c>
      <c r="Y19" s="46">
        <v>18</v>
      </c>
      <c r="Z19" s="38">
        <v>0.6875</v>
      </c>
      <c r="AA19" s="310">
        <f t="shared" si="6"/>
        <v>0.1242030210994832</v>
      </c>
      <c r="AB19" s="22">
        <f t="shared" si="2"/>
        <v>1.2420302109948319E-3</v>
      </c>
      <c r="AD19" s="39">
        <v>28</v>
      </c>
      <c r="AE19" s="40">
        <v>0.6875</v>
      </c>
      <c r="AF19" s="25">
        <f>'10 point'!AG19</f>
        <v>-0.36399999999999999</v>
      </c>
      <c r="AG19" s="47">
        <v>18</v>
      </c>
      <c r="AH19" s="40">
        <v>0.6875</v>
      </c>
      <c r="AI19" s="308">
        <f t="shared" si="7"/>
        <v>-0.34506714704822522</v>
      </c>
      <c r="AJ19" s="26">
        <f t="shared" si="3"/>
        <v>-3.4506714704822523E-3</v>
      </c>
      <c r="AL19" s="41">
        <v>28</v>
      </c>
      <c r="AM19" s="42">
        <v>0.6875</v>
      </c>
      <c r="AN19" s="29">
        <f>'10 point'!AO19</f>
        <v>0.32880000000000004</v>
      </c>
      <c r="AO19" s="48">
        <v>18</v>
      </c>
      <c r="AP19" s="42">
        <v>0.6875</v>
      </c>
      <c r="AQ19" s="306">
        <f t="shared" si="8"/>
        <v>0.34070480693304578</v>
      </c>
      <c r="AR19" s="56">
        <f t="shared" si="12"/>
        <v>3.4070480693304578E-3</v>
      </c>
    </row>
    <row r="20" spans="1:44" ht="16" thickBot="1" x14ac:dyDescent="0.25">
      <c r="A20" s="7" t="s">
        <v>17</v>
      </c>
      <c r="B20" s="8">
        <v>0.52083333333333337</v>
      </c>
      <c r="C20" s="9">
        <v>1</v>
      </c>
      <c r="D20" s="10">
        <f>'10 point'!D20</f>
        <v>-0.12659999999999999</v>
      </c>
      <c r="F20" s="43">
        <v>27</v>
      </c>
      <c r="G20" s="32">
        <v>0.66666666666666663</v>
      </c>
      <c r="H20" s="83">
        <f>'10 point'!I20</f>
        <v>-0.26250000000000001</v>
      </c>
      <c r="I20" s="70">
        <v>17</v>
      </c>
      <c r="J20" s="32">
        <v>0.66666666666666663</v>
      </c>
      <c r="K20" s="299">
        <f t="shared" si="4"/>
        <v>-0.25537463274164734</v>
      </c>
      <c r="L20" s="13">
        <f t="shared" si="0"/>
        <v>-2.5537463274164732E-3</v>
      </c>
      <c r="N20" s="44">
        <v>27</v>
      </c>
      <c r="O20" s="35">
        <v>0.66666666666666663</v>
      </c>
      <c r="P20" s="34">
        <f t="shared" si="9"/>
        <v>-0.17279999999999998</v>
      </c>
      <c r="Q20" s="50">
        <v>17</v>
      </c>
      <c r="R20" s="35">
        <v>0.66666666666666663</v>
      </c>
      <c r="S20" s="313">
        <f t="shared" si="5"/>
        <v>-0.16756292294438144</v>
      </c>
      <c r="T20" s="18">
        <f t="shared" si="11"/>
        <v>-1.6756292294438143E-3</v>
      </c>
      <c r="V20" s="46">
        <v>27</v>
      </c>
      <c r="W20" s="38">
        <v>0.66666666666666663</v>
      </c>
      <c r="X20" s="71">
        <f>'10 point'!Y20</f>
        <v>5.5599999999999997E-2</v>
      </c>
      <c r="Y20" s="52">
        <v>17</v>
      </c>
      <c r="Z20" s="38">
        <v>0.66666666666666663</v>
      </c>
      <c r="AA20" s="310">
        <f t="shared" si="6"/>
        <v>5.5063531552376831E-2</v>
      </c>
      <c r="AB20" s="22">
        <f t="shared" si="2"/>
        <v>5.506353155237683E-4</v>
      </c>
      <c r="AD20" s="47">
        <v>27</v>
      </c>
      <c r="AE20" s="40">
        <v>0.66666666666666663</v>
      </c>
      <c r="AF20" s="25">
        <f>'10 point'!AG20</f>
        <v>-0.30760000000000004</v>
      </c>
      <c r="AG20" s="54">
        <v>17</v>
      </c>
      <c r="AH20" s="40">
        <v>0.66666666666666663</v>
      </c>
      <c r="AI20" s="308">
        <f t="shared" si="7"/>
        <v>-0.3091303896657277</v>
      </c>
      <c r="AJ20" s="26">
        <f t="shared" si="3"/>
        <v>-3.0913038966572767E-3</v>
      </c>
      <c r="AL20" s="48">
        <v>27</v>
      </c>
      <c r="AM20" s="42">
        <v>0.66666666666666663</v>
      </c>
      <c r="AN20" s="29">
        <f>'10 point'!AO20</f>
        <v>0.37709999999999999</v>
      </c>
      <c r="AO20" s="55">
        <v>17</v>
      </c>
      <c r="AP20" s="42">
        <v>0.66666666666666663</v>
      </c>
      <c r="AQ20" s="306">
        <f t="shared" si="8"/>
        <v>0.36895970447375503</v>
      </c>
      <c r="AR20" s="56">
        <f t="shared" si="12"/>
        <v>3.6895970447375502E-3</v>
      </c>
    </row>
    <row r="21" spans="1:44" ht="16" thickBot="1" x14ac:dyDescent="0.25">
      <c r="A21" s="7" t="s">
        <v>17</v>
      </c>
      <c r="B21" s="8">
        <v>0.5</v>
      </c>
      <c r="C21" s="9">
        <v>1</v>
      </c>
      <c r="D21" s="10">
        <f>'10 point'!D21</f>
        <v>-0.1114</v>
      </c>
      <c r="F21" s="43">
        <v>26</v>
      </c>
      <c r="G21" s="32">
        <v>0.64583333333333337</v>
      </c>
      <c r="H21" s="83">
        <f>'10 point'!I21</f>
        <v>-0.23709999999999998</v>
      </c>
      <c r="I21" s="43">
        <v>16</v>
      </c>
      <c r="J21" s="32">
        <v>0.64583333333333337</v>
      </c>
      <c r="K21" s="299">
        <f t="shared" si="4"/>
        <v>-0.21796790363393098</v>
      </c>
      <c r="L21" s="13">
        <f t="shared" si="0"/>
        <v>-2.1796790363393099E-3</v>
      </c>
      <c r="N21" s="44">
        <v>26</v>
      </c>
      <c r="O21" s="35">
        <v>0.64583333333333337</v>
      </c>
      <c r="P21" s="34">
        <f t="shared" si="9"/>
        <v>-0.15720000000000001</v>
      </c>
      <c r="Q21" s="45">
        <v>16</v>
      </c>
      <c r="R21" s="35">
        <v>0.64583333333333337</v>
      </c>
      <c r="S21" s="313">
        <f t="shared" si="5"/>
        <v>-0.15482719173847095</v>
      </c>
      <c r="T21" s="18">
        <f t="shared" si="11"/>
        <v>-1.5482719173847096E-3</v>
      </c>
      <c r="V21" s="46">
        <v>26</v>
      </c>
      <c r="W21" s="38">
        <v>0.64583333333333337</v>
      </c>
      <c r="X21" s="71">
        <f>'10 point'!Y21</f>
        <v>-7.3999999999999995E-3</v>
      </c>
      <c r="Y21" s="46">
        <v>16</v>
      </c>
      <c r="Z21" s="38">
        <v>0.64583333333333337</v>
      </c>
      <c r="AA21" s="310">
        <f t="shared" si="6"/>
        <v>2.4439848189347857E-2</v>
      </c>
      <c r="AB21" s="22">
        <f t="shared" si="2"/>
        <v>2.4439848189347857E-4</v>
      </c>
      <c r="AD21" s="47">
        <v>26</v>
      </c>
      <c r="AE21" s="40">
        <v>0.64583333333333337</v>
      </c>
      <c r="AF21" s="25">
        <f>'10 point'!AG21</f>
        <v>-0.24729999999999999</v>
      </c>
      <c r="AG21" s="47">
        <v>16</v>
      </c>
      <c r="AH21" s="40">
        <v>0.64583333333333337</v>
      </c>
      <c r="AI21" s="308">
        <f t="shared" si="7"/>
        <v>-0.23632394019839831</v>
      </c>
      <c r="AJ21" s="26">
        <f t="shared" si="3"/>
        <v>-2.363239401983983E-3</v>
      </c>
      <c r="AL21" s="48">
        <v>26</v>
      </c>
      <c r="AM21" s="42">
        <v>0.64583333333333337</v>
      </c>
      <c r="AN21" s="29">
        <f>'10 point'!AO21</f>
        <v>0.38839999999999997</v>
      </c>
      <c r="AO21" s="48">
        <v>16</v>
      </c>
      <c r="AP21" s="42">
        <v>0.64583333333333337</v>
      </c>
      <c r="AQ21" s="306">
        <f t="shared" si="8"/>
        <v>0.38160867911586072</v>
      </c>
      <c r="AR21" s="56">
        <f t="shared" si="12"/>
        <v>3.8160867911586072E-3</v>
      </c>
    </row>
    <row r="22" spans="1:44" ht="16" thickBot="1" x14ac:dyDescent="0.25">
      <c r="A22" s="7" t="s">
        <v>17</v>
      </c>
      <c r="B22" s="8">
        <v>0.47916666666666669</v>
      </c>
      <c r="C22" s="9">
        <v>1</v>
      </c>
      <c r="D22" s="10">
        <f>'10 point'!D22</f>
        <v>-0.1031</v>
      </c>
      <c r="F22" s="31">
        <v>25</v>
      </c>
      <c r="G22" s="32">
        <v>0.625</v>
      </c>
      <c r="H22" s="83">
        <f>'10 point'!I22</f>
        <v>-0.16440000000000002</v>
      </c>
      <c r="I22" s="70">
        <v>15</v>
      </c>
      <c r="J22" s="32">
        <v>0.625</v>
      </c>
      <c r="K22" s="299">
        <f t="shared" si="4"/>
        <v>-0.17237094674694534</v>
      </c>
      <c r="L22" s="13">
        <f t="shared" si="0"/>
        <v>-1.7237094674694533E-3</v>
      </c>
      <c r="N22" s="34">
        <v>25</v>
      </c>
      <c r="O22" s="35">
        <v>0.625</v>
      </c>
      <c r="P22" s="34">
        <f t="shared" si="9"/>
        <v>-0.11460000000000001</v>
      </c>
      <c r="Q22" s="50">
        <v>15</v>
      </c>
      <c r="R22" s="35">
        <v>0.625</v>
      </c>
      <c r="S22" s="313">
        <f t="shared" si="5"/>
        <v>-0.12754016996976292</v>
      </c>
      <c r="T22" s="18">
        <f t="shared" si="11"/>
        <v>-1.2754016996976291E-3</v>
      </c>
      <c r="V22" s="37">
        <v>25</v>
      </c>
      <c r="W22" s="38">
        <v>0.625</v>
      </c>
      <c r="X22" s="71">
        <f>'10 point'!Y22</f>
        <v>1.8000000000000002E-2</v>
      </c>
      <c r="Y22" s="52">
        <v>15</v>
      </c>
      <c r="Z22" s="38">
        <v>0.625</v>
      </c>
      <c r="AA22" s="310">
        <f t="shared" si="6"/>
        <v>2.368125022222356E-2</v>
      </c>
      <c r="AB22" s="22">
        <f t="shared" si="2"/>
        <v>2.368125022222356E-4</v>
      </c>
      <c r="AD22" s="39">
        <v>25</v>
      </c>
      <c r="AE22" s="40">
        <v>0.625</v>
      </c>
      <c r="AF22" s="25">
        <f>'10 point'!AG22</f>
        <v>-0.19849999999999998</v>
      </c>
      <c r="AG22" s="54">
        <v>15</v>
      </c>
      <c r="AH22" s="40">
        <v>0.625</v>
      </c>
      <c r="AI22" s="308">
        <f t="shared" si="7"/>
        <v>-0.20134350797894382</v>
      </c>
      <c r="AJ22" s="26">
        <f t="shared" si="3"/>
        <v>-2.0134350797894381E-3</v>
      </c>
      <c r="AL22" s="41">
        <v>25</v>
      </c>
      <c r="AM22" s="42">
        <v>0.625</v>
      </c>
      <c r="AN22" s="29">
        <f>'10 point'!AO22</f>
        <v>0.36080000000000001</v>
      </c>
      <c r="AO22" s="55">
        <v>15</v>
      </c>
      <c r="AP22" s="42">
        <v>0.625</v>
      </c>
      <c r="AQ22" s="306">
        <f t="shared" si="8"/>
        <v>0.36492437730022503</v>
      </c>
      <c r="AR22" s="56">
        <f t="shared" si="12"/>
        <v>3.6492437730022502E-3</v>
      </c>
    </row>
    <row r="23" spans="1:44" ht="16" thickBot="1" x14ac:dyDescent="0.25">
      <c r="A23" s="7" t="s">
        <v>17</v>
      </c>
      <c r="B23" s="8">
        <v>0.45833333333333331</v>
      </c>
      <c r="C23" s="9">
        <v>1</v>
      </c>
      <c r="D23" s="10">
        <f>'10 point'!D23</f>
        <v>-9.1999999999999998E-2</v>
      </c>
      <c r="F23" s="43">
        <v>24</v>
      </c>
      <c r="G23" s="32">
        <v>0.60416666666666663</v>
      </c>
      <c r="H23" s="83">
        <f>'10 point'!I23</f>
        <v>-0.10660000000000001</v>
      </c>
      <c r="I23" s="43">
        <v>14</v>
      </c>
      <c r="J23" s="32">
        <v>0.60416666666666663</v>
      </c>
      <c r="K23" s="299">
        <f t="shared" si="4"/>
        <v>-0.12132710691389421</v>
      </c>
      <c r="L23" s="13">
        <f t="shared" si="0"/>
        <v>-1.2132710691389421E-3</v>
      </c>
      <c r="N23" s="44">
        <v>24</v>
      </c>
      <c r="O23" s="35">
        <v>0.60416666666666663</v>
      </c>
      <c r="P23" s="34">
        <f t="shared" si="9"/>
        <v>-7.1500000000000008E-2</v>
      </c>
      <c r="Q23" s="45">
        <v>14</v>
      </c>
      <c r="R23" s="35">
        <v>0.60416666666666663</v>
      </c>
      <c r="S23" s="313">
        <f t="shared" si="5"/>
        <v>-9.0752574156572285E-2</v>
      </c>
      <c r="T23" s="18">
        <f t="shared" si="11"/>
        <v>-9.0752574156572285E-4</v>
      </c>
      <c r="V23" s="46">
        <v>24</v>
      </c>
      <c r="W23" s="38">
        <v>0.60416666666666663</v>
      </c>
      <c r="X23" s="71">
        <f>'10 point'!Y23</f>
        <v>4.0499999999999994E-2</v>
      </c>
      <c r="Y23" s="46">
        <v>14</v>
      </c>
      <c r="Z23" s="38">
        <v>0.60416666666666663</v>
      </c>
      <c r="AA23" s="310">
        <f t="shared" si="6"/>
        <v>4.8486511085159591E-2</v>
      </c>
      <c r="AB23" s="22">
        <f t="shared" si="2"/>
        <v>4.8486511085159587E-4</v>
      </c>
      <c r="AD23" s="47">
        <v>24</v>
      </c>
      <c r="AE23" s="40">
        <v>0.60416666666666663</v>
      </c>
      <c r="AF23" s="25">
        <f>'10 point'!AG23</f>
        <v>-0.18179999999999999</v>
      </c>
      <c r="AG23" s="47">
        <v>14</v>
      </c>
      <c r="AH23" s="40">
        <v>0.60416666666666663</v>
      </c>
      <c r="AI23" s="308">
        <f t="shared" si="7"/>
        <v>-0.1755567063869487</v>
      </c>
      <c r="AJ23" s="26">
        <f t="shared" si="3"/>
        <v>-1.7555670638694869E-3</v>
      </c>
      <c r="AL23" s="48">
        <v>24</v>
      </c>
      <c r="AM23" s="42">
        <v>0.60416666666666663</v>
      </c>
      <c r="AN23" s="29">
        <f>'10 point'!AO23</f>
        <v>0.29610000000000003</v>
      </c>
      <c r="AO23" s="48">
        <v>14</v>
      </c>
      <c r="AP23" s="42">
        <v>0.60416666666666663</v>
      </c>
      <c r="AQ23" s="306">
        <f t="shared" si="8"/>
        <v>0.31246130724442445</v>
      </c>
      <c r="AR23" s="56">
        <f t="shared" si="12"/>
        <v>3.1246130724442447E-3</v>
      </c>
    </row>
    <row r="24" spans="1:44" ht="16" thickBot="1" x14ac:dyDescent="0.25">
      <c r="A24" s="7" t="s">
        <v>17</v>
      </c>
      <c r="B24" s="8">
        <v>0.4375</v>
      </c>
      <c r="C24" s="9">
        <v>1</v>
      </c>
      <c r="D24" s="10">
        <f>'10 point'!D24</f>
        <v>-6.5100000000000005E-2</v>
      </c>
      <c r="F24" s="43">
        <v>23</v>
      </c>
      <c r="G24" s="32">
        <v>0.58333333333333337</v>
      </c>
      <c r="H24" s="83">
        <f>'10 point'!I24</f>
        <v>-6.8400000000000002E-2</v>
      </c>
      <c r="I24" s="70">
        <v>13</v>
      </c>
      <c r="J24" s="32">
        <v>0.58333333333333337</v>
      </c>
      <c r="K24" s="299">
        <f t="shared" si="4"/>
        <v>-6.8207938191802278E-2</v>
      </c>
      <c r="L24" s="13">
        <f t="shared" si="0"/>
        <v>-6.8207938191802275E-4</v>
      </c>
      <c r="N24" s="44">
        <v>23</v>
      </c>
      <c r="O24" s="35">
        <v>0.58333333333333337</v>
      </c>
      <c r="P24" s="34">
        <f t="shared" si="9"/>
        <v>-4.5999999999999999E-2</v>
      </c>
      <c r="Q24" s="50">
        <v>13</v>
      </c>
      <c r="R24" s="35">
        <v>0.58333333333333337</v>
      </c>
      <c r="S24" s="313">
        <f t="shared" si="5"/>
        <v>-5.0118099241740342E-2</v>
      </c>
      <c r="T24" s="18">
        <f t="shared" si="11"/>
        <v>-5.0118099241740341E-4</v>
      </c>
      <c r="V24" s="46">
        <v>23</v>
      </c>
      <c r="W24" s="38">
        <v>0.58333333333333337</v>
      </c>
      <c r="X24" s="71">
        <f>'10 point'!Y24</f>
        <v>7.3499999999999996E-2</v>
      </c>
      <c r="Y24" s="52">
        <v>13</v>
      </c>
      <c r="Z24" s="38">
        <v>0.58333333333333337</v>
      </c>
      <c r="AA24" s="310">
        <f t="shared" si="6"/>
        <v>7.4270056034274529E-2</v>
      </c>
      <c r="AB24" s="22">
        <f t="shared" si="2"/>
        <v>7.4270056034274529E-4</v>
      </c>
      <c r="AD24" s="47">
        <v>23</v>
      </c>
      <c r="AE24" s="40">
        <v>0.58333333333333337</v>
      </c>
      <c r="AF24" s="25">
        <f>'10 point'!AG24</f>
        <v>-0.16169999999999998</v>
      </c>
      <c r="AG24" s="54">
        <v>13</v>
      </c>
      <c r="AH24" s="40">
        <v>0.58333333333333337</v>
      </c>
      <c r="AI24" s="308">
        <f t="shared" si="7"/>
        <v>-0.1736441189249025</v>
      </c>
      <c r="AJ24" s="26">
        <f t="shared" si="3"/>
        <v>-1.7364411892490249E-3</v>
      </c>
      <c r="AL24" s="48">
        <v>23</v>
      </c>
      <c r="AM24" s="42">
        <v>0.58333333333333337</v>
      </c>
      <c r="AN24" s="29">
        <f>'10 point'!AO24</f>
        <v>0.23960000000000001</v>
      </c>
      <c r="AO24" s="55">
        <v>13</v>
      </c>
      <c r="AP24" s="42">
        <v>0.58333333333333337</v>
      </c>
      <c r="AQ24" s="306">
        <f t="shared" si="8"/>
        <v>0.23857119521058737</v>
      </c>
      <c r="AR24" s="56">
        <f t="shared" si="12"/>
        <v>2.3857119521058737E-3</v>
      </c>
    </row>
    <row r="25" spans="1:44" ht="16" thickBot="1" x14ac:dyDescent="0.25">
      <c r="A25" s="7" t="s">
        <v>17</v>
      </c>
      <c r="B25" s="8">
        <v>0.41666666666666669</v>
      </c>
      <c r="C25" s="9">
        <v>1</v>
      </c>
      <c r="D25" s="10">
        <f>'10 point'!D25</f>
        <v>-3.2199999999999999E-2</v>
      </c>
      <c r="F25" s="31">
        <v>22</v>
      </c>
      <c r="G25" s="32">
        <v>0.5625</v>
      </c>
      <c r="H25" s="83">
        <f>'10 point'!I25</f>
        <v>-3.27E-2</v>
      </c>
      <c r="I25" s="43">
        <v>12</v>
      </c>
      <c r="J25" s="32">
        <v>0.5625</v>
      </c>
      <c r="K25" s="299">
        <f t="shared" si="4"/>
        <v>-1.6624350020114954E-2</v>
      </c>
      <c r="L25" s="13">
        <f t="shared" si="0"/>
        <v>-1.6624350020114954E-4</v>
      </c>
      <c r="N25" s="34">
        <v>22</v>
      </c>
      <c r="O25" s="35">
        <v>0.5625</v>
      </c>
      <c r="P25" s="34">
        <f t="shared" si="9"/>
        <v>-1.0500000000000001E-2</v>
      </c>
      <c r="Q25" s="45">
        <v>12</v>
      </c>
      <c r="R25" s="35">
        <v>0.5625</v>
      </c>
      <c r="S25" s="313">
        <f t="shared" si="5"/>
        <v>-1.1183806968940795E-2</v>
      </c>
      <c r="T25" s="18">
        <f t="shared" si="11"/>
        <v>-1.1183806968940795E-4</v>
      </c>
      <c r="V25" s="37">
        <v>22</v>
      </c>
      <c r="W25" s="38">
        <v>0.5625</v>
      </c>
      <c r="X25" s="71">
        <f>'10 point'!Y25</f>
        <v>8.7800000000000003E-2</v>
      </c>
      <c r="Y25" s="46">
        <v>12</v>
      </c>
      <c r="Z25" s="38">
        <v>0.5625</v>
      </c>
      <c r="AA25" s="310">
        <f t="shared" si="6"/>
        <v>8.7154523279144358E-2</v>
      </c>
      <c r="AB25" s="22">
        <f t="shared" si="2"/>
        <v>8.7154523279144361E-4</v>
      </c>
      <c r="AD25" s="39">
        <v>22</v>
      </c>
      <c r="AE25" s="40">
        <v>0.5625</v>
      </c>
      <c r="AF25" s="25">
        <f>'10 point'!AG25</f>
        <v>-0.1477</v>
      </c>
      <c r="AG25" s="47">
        <v>12</v>
      </c>
      <c r="AH25" s="40">
        <v>0.5625</v>
      </c>
      <c r="AI25" s="308">
        <f t="shared" si="7"/>
        <v>-0.14846822791705791</v>
      </c>
      <c r="AJ25" s="26">
        <f t="shared" si="3"/>
        <v>-1.4846822791705792E-3</v>
      </c>
      <c r="AL25" s="41">
        <v>22</v>
      </c>
      <c r="AM25" s="42">
        <v>0.5625</v>
      </c>
      <c r="AN25" s="29">
        <f>'10 point'!AO25</f>
        <v>0.1709</v>
      </c>
      <c r="AO25" s="48">
        <v>12</v>
      </c>
      <c r="AP25" s="42">
        <v>0.5625</v>
      </c>
      <c r="AQ25" s="306">
        <f t="shared" si="8"/>
        <v>0.16885611948456483</v>
      </c>
      <c r="AR25" s="56">
        <f t="shared" si="12"/>
        <v>1.6885611948456484E-3</v>
      </c>
    </row>
    <row r="26" spans="1:44" ht="16" thickBot="1" x14ac:dyDescent="0.25">
      <c r="A26" s="7" t="s">
        <v>17</v>
      </c>
      <c r="B26" s="8">
        <v>0.39583333333333331</v>
      </c>
      <c r="C26" s="9">
        <v>1</v>
      </c>
      <c r="D26" s="10">
        <f>'10 point'!D26</f>
        <v>-1.1000000000000001E-3</v>
      </c>
      <c r="F26" s="43">
        <v>21</v>
      </c>
      <c r="G26" s="32">
        <v>0.54166666666666663</v>
      </c>
      <c r="H26" s="83">
        <f>'10 point'!I26</f>
        <v>1.54E-2</v>
      </c>
      <c r="I26" s="70">
        <v>11</v>
      </c>
      <c r="J26" s="32">
        <v>0.54166666666666663</v>
      </c>
      <c r="K26" s="299">
        <f t="shared" si="4"/>
        <v>2.9989852365215543E-2</v>
      </c>
      <c r="L26" s="13">
        <f t="shared" si="0"/>
        <v>2.9989852365215543E-4</v>
      </c>
      <c r="N26" s="44">
        <v>21</v>
      </c>
      <c r="O26" s="35">
        <v>0.54166666666666663</v>
      </c>
      <c r="P26" s="34">
        <f t="shared" si="9"/>
        <v>1.8599999999999998E-2</v>
      </c>
      <c r="Q26" s="50">
        <v>11</v>
      </c>
      <c r="R26" s="35">
        <v>0.54166666666666663</v>
      </c>
      <c r="S26" s="313">
        <f t="shared" si="5"/>
        <v>2.1265288415857314E-2</v>
      </c>
      <c r="T26" s="18">
        <f t="shared" si="11"/>
        <v>2.1265288415857315E-4</v>
      </c>
      <c r="V26" s="46">
        <v>21</v>
      </c>
      <c r="W26" s="38">
        <v>0.54166666666666663</v>
      </c>
      <c r="X26" s="71">
        <f>'10 point'!Y26</f>
        <v>0.1055</v>
      </c>
      <c r="Y26" s="52">
        <v>11</v>
      </c>
      <c r="Z26" s="38">
        <v>0.54166666666666663</v>
      </c>
      <c r="AA26" s="310">
        <f t="shared" si="6"/>
        <v>0.10418606199126076</v>
      </c>
      <c r="AB26" s="22">
        <f t="shared" si="2"/>
        <v>1.0418606199126077E-3</v>
      </c>
      <c r="AD26" s="47">
        <v>21</v>
      </c>
      <c r="AE26" s="40">
        <v>0.54166666666666663</v>
      </c>
      <c r="AF26" s="25">
        <f>'10 point'!AG26</f>
        <v>-0.12959999999999999</v>
      </c>
      <c r="AG26" s="54">
        <v>11</v>
      </c>
      <c r="AH26" s="40">
        <v>0.54166666666666663</v>
      </c>
      <c r="AI26" s="308">
        <f t="shared" si="7"/>
        <v>-0.13950792768031814</v>
      </c>
      <c r="AJ26" s="26">
        <f t="shared" si="3"/>
        <v>-1.3950792768031813E-3</v>
      </c>
      <c r="AL26" s="48">
        <v>21</v>
      </c>
      <c r="AM26" s="42">
        <v>0.54166666666666663</v>
      </c>
      <c r="AN26" s="29">
        <f>'10 point'!AO26</f>
        <v>0.1203</v>
      </c>
      <c r="AO26" s="55">
        <v>11</v>
      </c>
      <c r="AP26" s="42">
        <v>0.54166666666666663</v>
      </c>
      <c r="AQ26" s="306">
        <f t="shared" si="8"/>
        <v>0.11825069298961791</v>
      </c>
      <c r="AR26" s="56">
        <f t="shared" si="12"/>
        <v>1.182506929896179E-3</v>
      </c>
    </row>
    <row r="27" spans="1:44" ht="16" thickBot="1" x14ac:dyDescent="0.25">
      <c r="A27" s="7" t="s">
        <v>17</v>
      </c>
      <c r="B27" s="8">
        <v>0.375</v>
      </c>
      <c r="C27" s="9">
        <v>1</v>
      </c>
      <c r="D27" s="10">
        <f>'10 point'!D27</f>
        <v>2.3300000000000001E-2</v>
      </c>
      <c r="F27" s="43">
        <v>20</v>
      </c>
      <c r="G27" s="32">
        <v>0.52083333333333337</v>
      </c>
      <c r="H27" s="83">
        <f>'10 point'!I27</f>
        <v>8.4000000000000005E-2</v>
      </c>
      <c r="I27" s="43">
        <v>10</v>
      </c>
      <c r="J27" s="32">
        <v>0.52083333333333337</v>
      </c>
      <c r="K27" s="299">
        <f t="shared" si="4"/>
        <v>6.8774001432613002E-2</v>
      </c>
      <c r="L27" s="13">
        <f t="shared" si="0"/>
        <v>6.8774001432612996E-4</v>
      </c>
      <c r="N27" s="44">
        <v>20</v>
      </c>
      <c r="O27" s="35">
        <v>0.52083333333333337</v>
      </c>
      <c r="P27" s="34">
        <f t="shared" si="9"/>
        <v>3.4200000000000001E-2</v>
      </c>
      <c r="Q27" s="45">
        <v>10</v>
      </c>
      <c r="R27" s="35">
        <v>0.52083333333333337</v>
      </c>
      <c r="S27" s="313">
        <f t="shared" si="5"/>
        <v>4.3735033013570748E-2</v>
      </c>
      <c r="T27" s="18">
        <f t="shared" si="11"/>
        <v>4.3735033013570749E-4</v>
      </c>
      <c r="V27" s="46">
        <v>20</v>
      </c>
      <c r="W27" s="38">
        <v>0.52083333333333337</v>
      </c>
      <c r="X27" s="71">
        <f>'10 point'!Y27</f>
        <v>0.1181</v>
      </c>
      <c r="Y27" s="46">
        <v>10</v>
      </c>
      <c r="Z27" s="38">
        <v>0.52083333333333337</v>
      </c>
      <c r="AA27" s="310">
        <f t="shared" si="6"/>
        <v>0.12050848100618954</v>
      </c>
      <c r="AB27" s="22">
        <f t="shared" si="2"/>
        <v>1.2050848100618953E-3</v>
      </c>
      <c r="AD27" s="47">
        <v>20</v>
      </c>
      <c r="AE27" s="40">
        <v>0.52083333333333337</v>
      </c>
      <c r="AF27" s="25">
        <f>'10 point'!AG27</f>
        <v>-0.1285</v>
      </c>
      <c r="AG27" s="47">
        <v>10</v>
      </c>
      <c r="AH27" s="40">
        <v>0.52083333333333337</v>
      </c>
      <c r="AI27" s="308">
        <f t="shared" si="7"/>
        <v>-0.12665824291821556</v>
      </c>
      <c r="AJ27" s="26">
        <f t="shared" si="3"/>
        <v>-1.2665824291821556E-3</v>
      </c>
      <c r="AL27" s="48">
        <v>20</v>
      </c>
      <c r="AM27" s="42">
        <v>0.52083333333333337</v>
      </c>
      <c r="AN27" s="29">
        <f>'10 point'!AO27</f>
        <v>7.0300000000000001E-2</v>
      </c>
      <c r="AO27" s="48">
        <v>10</v>
      </c>
      <c r="AP27" s="42">
        <v>0.52083333333333337</v>
      </c>
      <c r="AQ27" s="306">
        <f t="shared" si="8"/>
        <v>8.7624826699341657E-2</v>
      </c>
      <c r="AR27" s="56">
        <f t="shared" si="12"/>
        <v>8.7624826699341657E-4</v>
      </c>
    </row>
    <row r="28" spans="1:44" ht="16" thickBot="1" x14ac:dyDescent="0.25">
      <c r="A28" s="7" t="s">
        <v>17</v>
      </c>
      <c r="B28" s="8">
        <v>0.35416666666666669</v>
      </c>
      <c r="C28" s="9">
        <v>1</v>
      </c>
      <c r="D28" s="10">
        <f>'10 point'!D28</f>
        <v>4.3400000000000001E-2</v>
      </c>
      <c r="F28" s="31">
        <v>19</v>
      </c>
      <c r="G28" s="32">
        <v>0.5</v>
      </c>
      <c r="H28" s="83">
        <f>'10 point'!I28</f>
        <v>0.13060000000000002</v>
      </c>
      <c r="I28" s="70">
        <v>9</v>
      </c>
      <c r="J28" s="32">
        <v>0.5</v>
      </c>
      <c r="K28" s="299">
        <f t="shared" si="4"/>
        <v>9.777049875737194E-2</v>
      </c>
      <c r="L28" s="13">
        <f t="shared" si="0"/>
        <v>9.7770498757371945E-4</v>
      </c>
      <c r="N28" s="34">
        <v>19</v>
      </c>
      <c r="O28" s="35">
        <v>0.5</v>
      </c>
      <c r="P28" s="34">
        <f t="shared" si="9"/>
        <v>5.4600000000000003E-2</v>
      </c>
      <c r="Q28" s="50">
        <v>9</v>
      </c>
      <c r="R28" s="35">
        <v>0.5</v>
      </c>
      <c r="S28" s="313">
        <f t="shared" si="5"/>
        <v>5.4368776160871962E-2</v>
      </c>
      <c r="T28" s="18">
        <f t="shared" si="11"/>
        <v>5.4368776160871961E-4</v>
      </c>
      <c r="V28" s="37">
        <v>19</v>
      </c>
      <c r="W28" s="38">
        <v>0.5</v>
      </c>
      <c r="X28" s="71">
        <f>'10 point'!Y28</f>
        <v>0.12509999999999999</v>
      </c>
      <c r="Y28" s="52">
        <v>9</v>
      </c>
      <c r="Z28" s="38">
        <v>0.5</v>
      </c>
      <c r="AA28" s="310">
        <f t="shared" si="6"/>
        <v>0.12379789435685842</v>
      </c>
      <c r="AB28" s="22">
        <f t="shared" si="2"/>
        <v>1.2379789435685842E-3</v>
      </c>
      <c r="AD28" s="39">
        <v>19</v>
      </c>
      <c r="AE28" s="40">
        <v>0.5</v>
      </c>
      <c r="AF28" s="25">
        <f>'10 point'!AG28</f>
        <v>-9.7099999999999992E-2</v>
      </c>
      <c r="AG28" s="54">
        <v>9</v>
      </c>
      <c r="AH28" s="40">
        <v>0.5</v>
      </c>
      <c r="AI28" s="308">
        <f t="shared" si="7"/>
        <v>-9.1023490933383203E-2</v>
      </c>
      <c r="AJ28" s="26">
        <f t="shared" si="3"/>
        <v>-9.1023490933383208E-4</v>
      </c>
      <c r="AL28" s="41">
        <v>19</v>
      </c>
      <c r="AM28" s="42">
        <v>0.5</v>
      </c>
      <c r="AN28" s="29">
        <f>'10 point'!AO28</f>
        <v>3.1799999999999995E-2</v>
      </c>
      <c r="AO28" s="55">
        <v>9</v>
      </c>
      <c r="AP28" s="42">
        <v>0.5</v>
      </c>
      <c r="AQ28" s="306">
        <f t="shared" si="8"/>
        <v>7.2610422841352246E-2</v>
      </c>
      <c r="AR28" s="56">
        <f t="shared" si="12"/>
        <v>7.2610422841352246E-4</v>
      </c>
    </row>
    <row r="29" spans="1:44" ht="16" thickBot="1" x14ac:dyDescent="0.25">
      <c r="A29" s="7" t="s">
        <v>17</v>
      </c>
      <c r="B29" s="8">
        <v>0.33333333333333331</v>
      </c>
      <c r="C29" s="9">
        <v>1</v>
      </c>
      <c r="D29" s="10">
        <f>'10 point'!D29</f>
        <v>5.1400000000000001E-2</v>
      </c>
      <c r="F29" s="43">
        <v>18</v>
      </c>
      <c r="G29" s="32">
        <v>0.47916666666666669</v>
      </c>
      <c r="H29" s="83">
        <f>'10 point'!I29</f>
        <v>0.11509999999999999</v>
      </c>
      <c r="I29" s="43">
        <v>8</v>
      </c>
      <c r="J29" s="32">
        <v>0.47916666666666669</v>
      </c>
      <c r="K29" s="299">
        <f t="shared" si="4"/>
        <v>0.11615059211272311</v>
      </c>
      <c r="L29" s="13">
        <f t="shared" si="0"/>
        <v>1.1615059211272311E-3</v>
      </c>
      <c r="N29" s="44">
        <v>18</v>
      </c>
      <c r="O29" s="35">
        <v>0.47916666666666669</v>
      </c>
      <c r="P29" s="34">
        <f t="shared" si="9"/>
        <v>5.7200000000000001E-2</v>
      </c>
      <c r="Q29" s="45">
        <v>8</v>
      </c>
      <c r="R29" s="35">
        <v>0.47916666666666669</v>
      </c>
      <c r="S29" s="313">
        <f t="shared" si="5"/>
        <v>5.3078788029364721E-2</v>
      </c>
      <c r="T29" s="18">
        <f t="shared" si="11"/>
        <v>5.3078788029364723E-4</v>
      </c>
      <c r="V29" s="46">
        <v>18</v>
      </c>
      <c r="W29" s="38">
        <v>0.47916666666666669</v>
      </c>
      <c r="X29" s="71">
        <f>'10 point'!Y29</f>
        <v>9.7699999999999995E-2</v>
      </c>
      <c r="Y29" s="46">
        <v>8</v>
      </c>
      <c r="Z29" s="38">
        <v>0.47916666666666669</v>
      </c>
      <c r="AA29" s="310">
        <f t="shared" si="6"/>
        <v>0.10798070701506987</v>
      </c>
      <c r="AB29" s="22">
        <f t="shared" si="2"/>
        <v>1.0798070701506987E-3</v>
      </c>
      <c r="AD29" s="47">
        <v>18</v>
      </c>
      <c r="AE29" s="40">
        <v>0.47916666666666669</v>
      </c>
      <c r="AF29" s="25">
        <f>'10 point'!AG29</f>
        <v>-7.51E-2</v>
      </c>
      <c r="AG29" s="47">
        <v>8</v>
      </c>
      <c r="AH29" s="40">
        <v>0.47916666666666669</v>
      </c>
      <c r="AI29" s="308">
        <f t="shared" si="7"/>
        <v>-7.7405291488459621E-2</v>
      </c>
      <c r="AJ29" s="26">
        <f t="shared" si="3"/>
        <v>-7.7405291488459626E-4</v>
      </c>
      <c r="AL29" s="48">
        <v>18</v>
      </c>
      <c r="AM29" s="42">
        <v>0.47916666666666669</v>
      </c>
      <c r="AN29" s="29">
        <f>'10 point'!AO29</f>
        <v>2.07E-2</v>
      </c>
      <c r="AO29" s="48">
        <v>8</v>
      </c>
      <c r="AP29" s="42">
        <v>0.47916666666666669</v>
      </c>
      <c r="AQ29" s="306">
        <f t="shared" si="8"/>
        <v>6.9553543322642492E-2</v>
      </c>
      <c r="AR29" s="56">
        <f t="shared" si="12"/>
        <v>6.9553543322642495E-4</v>
      </c>
    </row>
    <row r="30" spans="1:44" ht="16" thickBot="1" x14ac:dyDescent="0.25">
      <c r="A30" s="7" t="s">
        <v>17</v>
      </c>
      <c r="B30" s="8">
        <v>0.3125</v>
      </c>
      <c r="C30" s="9">
        <v>1</v>
      </c>
      <c r="D30" s="10">
        <f>'10 point'!D30</f>
        <v>8.8300000000000003E-2</v>
      </c>
      <c r="F30" s="43">
        <v>17</v>
      </c>
      <c r="G30" s="32">
        <v>0.45833333333333331</v>
      </c>
      <c r="H30" s="83">
        <f>'10 point'!I30</f>
        <v>0.12429999999999999</v>
      </c>
      <c r="I30" s="70">
        <v>7</v>
      </c>
      <c r="J30" s="32">
        <v>0.45833333333333331</v>
      </c>
      <c r="K30" s="299">
        <f t="shared" si="4"/>
        <v>0.12430995853968708</v>
      </c>
      <c r="L30" s="13">
        <f t="shared" si="0"/>
        <v>1.2430995853968708E-3</v>
      </c>
      <c r="N30" s="44">
        <v>17</v>
      </c>
      <c r="O30" s="35">
        <v>0.45833333333333331</v>
      </c>
      <c r="P30" s="34">
        <f t="shared" si="9"/>
        <v>7.4499999999999997E-2</v>
      </c>
      <c r="Q30" s="50">
        <v>7</v>
      </c>
      <c r="R30" s="35">
        <v>0.45833333333333331</v>
      </c>
      <c r="S30" s="313">
        <f t="shared" si="5"/>
        <v>4.1454997277766005E-2</v>
      </c>
      <c r="T30" s="18">
        <f t="shared" si="11"/>
        <v>4.1454997277766002E-4</v>
      </c>
      <c r="V30" s="46">
        <v>17</v>
      </c>
      <c r="W30" s="38">
        <v>0.45833333333333331</v>
      </c>
      <c r="X30" s="71">
        <f>'10 point'!Y30</f>
        <v>7.9399999999999998E-2</v>
      </c>
      <c r="Y30" s="52">
        <v>7</v>
      </c>
      <c r="Z30" s="38">
        <v>0.45833333333333331</v>
      </c>
      <c r="AA30" s="310">
        <f t="shared" si="6"/>
        <v>7.9606231200214803E-2</v>
      </c>
      <c r="AB30" s="22">
        <f t="shared" si="2"/>
        <v>7.9606231200214802E-4</v>
      </c>
      <c r="AD30" s="47">
        <v>17</v>
      </c>
      <c r="AE30" s="40">
        <v>0.45833333333333331</v>
      </c>
      <c r="AF30" s="25">
        <f>'10 point'!AG30</f>
        <v>-6.0499999999999998E-2</v>
      </c>
      <c r="AG30" s="54">
        <v>7</v>
      </c>
      <c r="AH30" s="40">
        <v>0.45833333333333331</v>
      </c>
      <c r="AI30" s="308">
        <f t="shared" si="7"/>
        <v>-5.6610156364349747E-2</v>
      </c>
      <c r="AJ30" s="26">
        <f t="shared" si="3"/>
        <v>-5.661015636434975E-4</v>
      </c>
      <c r="AL30" s="48">
        <v>17</v>
      </c>
      <c r="AM30" s="42">
        <v>0.45833333333333331</v>
      </c>
      <c r="AN30" s="29">
        <f>'10 point'!AO30</f>
        <v>4.82E-2</v>
      </c>
      <c r="AO30" s="55">
        <v>7</v>
      </c>
      <c r="AP30" s="42">
        <v>0.45833333333333331</v>
      </c>
      <c r="AQ30" s="306">
        <f t="shared" si="8"/>
        <v>7.6949558360460316E-2</v>
      </c>
      <c r="AR30" s="56">
        <f t="shared" si="12"/>
        <v>7.6949558360460315E-4</v>
      </c>
    </row>
    <row r="31" spans="1:44" ht="16" thickBot="1" x14ac:dyDescent="0.25">
      <c r="A31" s="7" t="s">
        <v>17</v>
      </c>
      <c r="B31" s="8">
        <v>0.29166666666666669</v>
      </c>
      <c r="C31" s="9">
        <v>1</v>
      </c>
      <c r="D31" s="10">
        <f>'10 point'!D31</f>
        <v>0.12769999999999998</v>
      </c>
      <c r="F31" s="31">
        <v>16</v>
      </c>
      <c r="G31" s="32">
        <v>0.4375</v>
      </c>
      <c r="H31" s="83">
        <f>'10 point'!I31</f>
        <v>0.10920000000000001</v>
      </c>
      <c r="I31" s="43">
        <v>6</v>
      </c>
      <c r="J31" s="32">
        <v>0.4375</v>
      </c>
      <c r="K31" s="299">
        <f t="shared" si="4"/>
        <v>0.12382306944555647</v>
      </c>
      <c r="L31" s="13">
        <f t="shared" si="0"/>
        <v>1.2382306944555648E-3</v>
      </c>
      <c r="N31" s="34">
        <v>16</v>
      </c>
      <c r="O31" s="35">
        <v>0.4375</v>
      </c>
      <c r="P31" s="34">
        <f t="shared" si="9"/>
        <v>3.5700000000000003E-2</v>
      </c>
      <c r="Q31" s="45">
        <v>6</v>
      </c>
      <c r="R31" s="35">
        <v>0.4375</v>
      </c>
      <c r="S31" s="313">
        <f t="shared" si="5"/>
        <v>2.2469404830633821E-2</v>
      </c>
      <c r="T31" s="18">
        <f t="shared" si="11"/>
        <v>2.2469404830633821E-4</v>
      </c>
      <c r="V31" s="37">
        <v>16</v>
      </c>
      <c r="W31" s="38">
        <v>0.4375</v>
      </c>
      <c r="X31" s="71">
        <f>'10 point'!Y31</f>
        <v>7.5299999999999992E-2</v>
      </c>
      <c r="Y31" s="46">
        <v>6</v>
      </c>
      <c r="Z31" s="38">
        <v>0.4375</v>
      </c>
      <c r="AA31" s="310">
        <f t="shared" si="6"/>
        <v>5.4066421615881495E-2</v>
      </c>
      <c r="AB31" s="22">
        <f t="shared" si="2"/>
        <v>5.4066421615881497E-4</v>
      </c>
      <c r="AD31" s="39">
        <v>16</v>
      </c>
      <c r="AE31" s="40">
        <v>0.4375</v>
      </c>
      <c r="AF31" s="25">
        <f>'10 point'!AG31</f>
        <v>-3.7699999999999997E-2</v>
      </c>
      <c r="AG31" s="47">
        <v>6</v>
      </c>
      <c r="AH31" s="40">
        <v>0.4375</v>
      </c>
      <c r="AI31" s="308">
        <f t="shared" si="7"/>
        <v>-4.2547871024089322E-2</v>
      </c>
      <c r="AJ31" s="26">
        <f t="shared" si="3"/>
        <v>-4.2547871024089325E-4</v>
      </c>
      <c r="AL31" s="41">
        <v>16</v>
      </c>
      <c r="AM31" s="42">
        <v>0.4375</v>
      </c>
      <c r="AN31" s="29">
        <f>'10 point'!AO31</f>
        <v>7.640000000000001E-2</v>
      </c>
      <c r="AO31" s="48">
        <v>6</v>
      </c>
      <c r="AP31" s="42">
        <v>0.4375</v>
      </c>
      <c r="AQ31" s="306">
        <f t="shared" si="8"/>
        <v>9.4495594846151471E-2</v>
      </c>
      <c r="AR31" s="56">
        <f t="shared" si="12"/>
        <v>9.4495594846151477E-4</v>
      </c>
    </row>
    <row r="32" spans="1:44" ht="16" thickBot="1" x14ac:dyDescent="0.25">
      <c r="A32" s="7" t="s">
        <v>17</v>
      </c>
      <c r="B32" s="8">
        <v>0.27083333333333331</v>
      </c>
      <c r="C32" s="9">
        <v>1</v>
      </c>
      <c r="D32" s="10">
        <f>'10 point'!D32</f>
        <v>0.1512</v>
      </c>
      <c r="F32" s="43">
        <v>15</v>
      </c>
      <c r="G32" s="32">
        <v>0.41666666666666669</v>
      </c>
      <c r="H32" s="83">
        <f>'10 point'!I32</f>
        <v>0.1225</v>
      </c>
      <c r="I32" s="70">
        <v>5</v>
      </c>
      <c r="J32" s="32">
        <v>0.41666666666666669</v>
      </c>
      <c r="K32" s="299">
        <f t="shared" si="4"/>
        <v>0.11726160097355177</v>
      </c>
      <c r="L32" s="13">
        <f t="shared" si="0"/>
        <v>1.1726160097355178E-3</v>
      </c>
      <c r="N32" s="44">
        <v>15</v>
      </c>
      <c r="O32" s="35">
        <v>0.41666666666666669</v>
      </c>
      <c r="P32" s="34">
        <f t="shared" si="9"/>
        <v>-6.3E-3</v>
      </c>
      <c r="Q32" s="50">
        <v>5</v>
      </c>
      <c r="R32" s="35">
        <v>0.41666666666666669</v>
      </c>
      <c r="S32" s="313">
        <f t="shared" si="5"/>
        <v>1.7701660634918473E-5</v>
      </c>
      <c r="T32" s="18">
        <f t="shared" si="11"/>
        <v>1.7701660634918473E-7</v>
      </c>
      <c r="V32" s="46">
        <v>15</v>
      </c>
      <c r="W32" s="38">
        <v>0.41666666666666669</v>
      </c>
      <c r="X32" s="71">
        <f>'10 point'!Y32</f>
        <v>4.4299999999999999E-2</v>
      </c>
      <c r="Y32" s="52">
        <v>5</v>
      </c>
      <c r="Z32" s="38">
        <v>0.41666666666666669</v>
      </c>
      <c r="AA32" s="310">
        <f t="shared" si="6"/>
        <v>3.5750906877357512E-2</v>
      </c>
      <c r="AB32" s="22">
        <f t="shared" si="2"/>
        <v>3.575090687735751E-4</v>
      </c>
      <c r="AD32" s="47">
        <v>15</v>
      </c>
      <c r="AE32" s="40">
        <v>0.41666666666666669</v>
      </c>
      <c r="AF32" s="25">
        <f>'10 point'!AG32</f>
        <v>-4.58E-2</v>
      </c>
      <c r="AG32" s="54">
        <v>5</v>
      </c>
      <c r="AH32" s="40">
        <v>0.41666666666666669</v>
      </c>
      <c r="AI32" s="308">
        <f t="shared" si="7"/>
        <v>-4.5192342958395332E-2</v>
      </c>
      <c r="AJ32" s="26">
        <f t="shared" si="3"/>
        <v>-4.5192342958395333E-4</v>
      </c>
      <c r="AL32" s="48">
        <v>15</v>
      </c>
      <c r="AM32" s="42">
        <v>0.41666666666666669</v>
      </c>
      <c r="AN32" s="29">
        <f>'10 point'!AO32</f>
        <v>0.11720000000000001</v>
      </c>
      <c r="AO32" s="55">
        <v>5</v>
      </c>
      <c r="AP32" s="42">
        <v>0.41666666666666669</v>
      </c>
      <c r="AQ32" s="306">
        <f t="shared" si="8"/>
        <v>0.12058459558307194</v>
      </c>
      <c r="AR32" s="56">
        <f t="shared" si="12"/>
        <v>1.2058459558307194E-3</v>
      </c>
    </row>
    <row r="33" spans="1:44" ht="16" thickBot="1" x14ac:dyDescent="0.25">
      <c r="A33" s="7" t="s">
        <v>17</v>
      </c>
      <c r="B33" s="8">
        <v>0.25</v>
      </c>
      <c r="C33" s="9">
        <v>1</v>
      </c>
      <c r="D33" s="10">
        <f>'10 point'!D33</f>
        <v>0.16239999999999999</v>
      </c>
      <c r="F33" s="43">
        <v>14</v>
      </c>
      <c r="G33" s="32">
        <v>0.39583333333333331</v>
      </c>
      <c r="H33" s="83">
        <f>'10 point'!I33</f>
        <v>0.1085</v>
      </c>
      <c r="I33" s="43">
        <v>4</v>
      </c>
      <c r="J33" s="32">
        <v>0.39583333333333331</v>
      </c>
      <c r="K33" s="299">
        <f t="shared" si="4"/>
        <v>0.10789783304960705</v>
      </c>
      <c r="L33" s="13">
        <f t="shared" si="0"/>
        <v>1.0789783304960706E-3</v>
      </c>
      <c r="N33" s="44">
        <v>14</v>
      </c>
      <c r="O33" s="35">
        <v>0.39583333333333331</v>
      </c>
      <c r="P33" s="34">
        <f t="shared" si="9"/>
        <v>-5.5300000000000002E-2</v>
      </c>
      <c r="Q33" s="45">
        <v>4</v>
      </c>
      <c r="R33" s="35">
        <v>0.39583333333333331</v>
      </c>
      <c r="S33" s="313">
        <f t="shared" si="5"/>
        <v>-2.1642367606598482E-2</v>
      </c>
      <c r="T33" s="18">
        <f t="shared" si="11"/>
        <v>-2.1642367606598481E-4</v>
      </c>
      <c r="V33" s="46">
        <v>14</v>
      </c>
      <c r="W33" s="38">
        <v>0.39583333333333331</v>
      </c>
      <c r="X33" s="71">
        <f>'10 point'!Y33</f>
        <v>1.0500000000000001E-2</v>
      </c>
      <c r="Y33" s="46">
        <v>4</v>
      </c>
      <c r="Z33" s="38">
        <v>0.39583333333333331</v>
      </c>
      <c r="AA33" s="310">
        <f t="shared" si="6"/>
        <v>2.1888076607898127E-2</v>
      </c>
      <c r="AB33" s="22">
        <f t="shared" si="2"/>
        <v>2.1888076607898128E-4</v>
      </c>
      <c r="AD33" s="47">
        <v>14</v>
      </c>
      <c r="AE33" s="40">
        <v>0.39583333333333331</v>
      </c>
      <c r="AF33" s="25">
        <f>'10 point'!AG33</f>
        <v>-5.3700000000000005E-2</v>
      </c>
      <c r="AG33" s="47">
        <v>4</v>
      </c>
      <c r="AH33" s="40">
        <v>0.39583333333333331</v>
      </c>
      <c r="AI33" s="308">
        <f t="shared" si="7"/>
        <v>-5.9585993371973359E-2</v>
      </c>
      <c r="AJ33" s="26">
        <f t="shared" si="3"/>
        <v>-5.958599337197336E-4</v>
      </c>
      <c r="AL33" s="48">
        <v>14</v>
      </c>
      <c r="AM33" s="42">
        <v>0.39583333333333331</v>
      </c>
      <c r="AN33" s="29">
        <f>'10 point'!AO33</f>
        <v>0.15790000000000001</v>
      </c>
      <c r="AO33" s="48">
        <v>4</v>
      </c>
      <c r="AP33" s="42">
        <v>0.39583333333333331</v>
      </c>
      <c r="AQ33" s="306">
        <f t="shared" si="8"/>
        <v>0.15004701674880713</v>
      </c>
      <c r="AR33" s="56">
        <f t="shared" si="12"/>
        <v>1.5004701674880714E-3</v>
      </c>
    </row>
    <row r="34" spans="1:44" ht="16" thickBot="1" x14ac:dyDescent="0.25">
      <c r="A34" s="7" t="s">
        <v>17</v>
      </c>
      <c r="B34" s="8">
        <v>0.22916666666666666</v>
      </c>
      <c r="C34" s="9">
        <v>1</v>
      </c>
      <c r="D34" s="10">
        <f>'10 point'!D34</f>
        <v>0.16039999999999999</v>
      </c>
      <c r="F34" s="31">
        <v>13</v>
      </c>
      <c r="G34" s="32">
        <v>0.375</v>
      </c>
      <c r="H34" s="83">
        <f>'10 point'!I34</f>
        <v>9.6100000000000005E-2</v>
      </c>
      <c r="I34" s="70">
        <v>3</v>
      </c>
      <c r="J34" s="32">
        <v>0.375</v>
      </c>
      <c r="K34" s="299">
        <f t="shared" si="4"/>
        <v>9.9327245194919839E-2</v>
      </c>
      <c r="L34" s="13">
        <f t="shared" si="0"/>
        <v>9.9327245194919846E-4</v>
      </c>
      <c r="N34" s="34">
        <v>13</v>
      </c>
      <c r="O34" s="35">
        <v>0.375</v>
      </c>
      <c r="P34" s="34">
        <f t="shared" si="9"/>
        <v>-5.1500000000000004E-2</v>
      </c>
      <c r="Q34" s="50">
        <v>3</v>
      </c>
      <c r="R34" s="35">
        <v>0.375</v>
      </c>
      <c r="S34" s="313">
        <f t="shared" si="5"/>
        <v>-3.8485418568331077E-2</v>
      </c>
      <c r="T34" s="18">
        <f t="shared" si="11"/>
        <v>-3.8485418568331075E-4</v>
      </c>
      <c r="V34" s="37">
        <v>13</v>
      </c>
      <c r="W34" s="38">
        <v>0.375</v>
      </c>
      <c r="X34" s="71">
        <f>'10 point'!Y34</f>
        <v>1.9300000000000001E-2</v>
      </c>
      <c r="Y34" s="52">
        <v>3</v>
      </c>
      <c r="Z34" s="38">
        <v>0.375</v>
      </c>
      <c r="AA34" s="310">
        <f t="shared" si="6"/>
        <v>1.1330201757947427E-2</v>
      </c>
      <c r="AB34" s="22">
        <f t="shared" si="2"/>
        <v>1.1330201757947427E-4</v>
      </c>
      <c r="AD34" s="39">
        <v>13</v>
      </c>
      <c r="AE34" s="40">
        <v>0.375</v>
      </c>
      <c r="AF34" s="25">
        <f>'10 point'!AG34</f>
        <v>-6.1200000000000004E-2</v>
      </c>
      <c r="AG34" s="54">
        <v>3</v>
      </c>
      <c r="AH34" s="40">
        <v>0.375</v>
      </c>
      <c r="AI34" s="308">
        <f t="shared" si="7"/>
        <v>-5.8976341624103069E-2</v>
      </c>
      <c r="AJ34" s="26">
        <f t="shared" si="3"/>
        <v>-5.8976341624103067E-4</v>
      </c>
      <c r="AL34" s="41">
        <v>13</v>
      </c>
      <c r="AM34" s="42">
        <v>0.375</v>
      </c>
      <c r="AN34" s="29">
        <f>'10 point'!AO34</f>
        <v>0.1825</v>
      </c>
      <c r="AO34" s="55">
        <v>3</v>
      </c>
      <c r="AP34" s="42">
        <v>0.375</v>
      </c>
      <c r="AQ34" s="306">
        <f t="shared" si="8"/>
        <v>0.17595191163016122</v>
      </c>
      <c r="AR34" s="56">
        <f t="shared" si="12"/>
        <v>1.7595191163016122E-3</v>
      </c>
    </row>
    <row r="35" spans="1:44" ht="16" thickBot="1" x14ac:dyDescent="0.25">
      <c r="A35" s="7" t="s">
        <v>17</v>
      </c>
      <c r="B35" s="8">
        <v>0.20833333333333334</v>
      </c>
      <c r="C35" s="9">
        <v>1</v>
      </c>
      <c r="D35" s="10">
        <f>'10 point'!D35</f>
        <v>0.16390000000000002</v>
      </c>
      <c r="F35" s="43">
        <v>12</v>
      </c>
      <c r="G35" s="32">
        <v>0.35416666666666669</v>
      </c>
      <c r="H35" s="83">
        <f>'10 point'!I35</f>
        <v>0.10150000000000001</v>
      </c>
      <c r="I35" s="43">
        <v>2</v>
      </c>
      <c r="J35" s="32">
        <v>0.35416666666666669</v>
      </c>
      <c r="K35" s="299">
        <f t="shared" si="4"/>
        <v>9.5053836529769953E-2</v>
      </c>
      <c r="L35" s="13">
        <f t="shared" si="0"/>
        <v>9.5053836529769955E-4</v>
      </c>
      <c r="N35" s="44">
        <v>12</v>
      </c>
      <c r="O35" s="35">
        <v>0.35416666666666669</v>
      </c>
      <c r="P35" s="34">
        <f t="shared" si="9"/>
        <v>-4.2700000000000002E-2</v>
      </c>
      <c r="Q35" s="45">
        <v>2</v>
      </c>
      <c r="R35" s="35">
        <v>0.35416666666666669</v>
      </c>
      <c r="S35" s="313">
        <f t="shared" si="5"/>
        <v>-4.7272409763502769E-2</v>
      </c>
      <c r="T35" s="18">
        <f t="shared" si="11"/>
        <v>-4.7272409763502766E-4</v>
      </c>
      <c r="V35" s="46">
        <v>12</v>
      </c>
      <c r="W35" s="38">
        <v>0.35416666666666669</v>
      </c>
      <c r="X35" s="71">
        <f>'10 point'!Y35</f>
        <v>4.1999999999999997E-3</v>
      </c>
      <c r="Y35" s="46">
        <v>2</v>
      </c>
      <c r="Z35" s="38">
        <v>0.35416666666666669</v>
      </c>
      <c r="AA35" s="310">
        <f t="shared" si="6"/>
        <v>4.2010190254315382E-3</v>
      </c>
      <c r="AB35" s="22">
        <f t="shared" si="2"/>
        <v>4.201019025431538E-5</v>
      </c>
      <c r="AD35" s="47">
        <v>12</v>
      </c>
      <c r="AE35" s="40">
        <v>0.35416666666666669</v>
      </c>
      <c r="AF35" s="25">
        <f>'10 point'!AG35</f>
        <v>-5.1000000000000004E-2</v>
      </c>
      <c r="AG35" s="47">
        <v>2</v>
      </c>
      <c r="AH35" s="40">
        <v>0.35416666666666669</v>
      </c>
      <c r="AI35" s="308">
        <f t="shared" si="7"/>
        <v>-5.450274875282797E-2</v>
      </c>
      <c r="AJ35" s="26">
        <f t="shared" si="3"/>
        <v>-5.4502748752827969E-4</v>
      </c>
      <c r="AL35" s="48">
        <v>12</v>
      </c>
      <c r="AM35" s="42">
        <v>0.35416666666666669</v>
      </c>
      <c r="AN35" s="29">
        <f>'10 point'!AO35</f>
        <v>0.19940000000000002</v>
      </c>
      <c r="AO35" s="48">
        <v>2</v>
      </c>
      <c r="AP35" s="42">
        <v>0.35416666666666669</v>
      </c>
      <c r="AQ35" s="306">
        <f t="shared" si="8"/>
        <v>0.19417514566654676</v>
      </c>
      <c r="AR35" s="56">
        <f t="shared" si="12"/>
        <v>1.9417514566654676E-3</v>
      </c>
    </row>
    <row r="36" spans="1:44" s="61" customFormat="1" ht="16" thickBot="1" x14ac:dyDescent="0.25">
      <c r="A36" s="57" t="s">
        <v>17</v>
      </c>
      <c r="B36" s="58">
        <v>0.1875</v>
      </c>
      <c r="C36" s="59">
        <v>1</v>
      </c>
      <c r="D36" s="10">
        <f>'10 point'!D36</f>
        <v>0.1694</v>
      </c>
      <c r="F36" s="62">
        <v>11</v>
      </c>
      <c r="G36" s="63">
        <v>0.33333333333333331</v>
      </c>
      <c r="H36" s="83">
        <f>'10 point'!I36</f>
        <v>9.2999999999999999E-2</v>
      </c>
      <c r="I36" s="70">
        <v>1</v>
      </c>
      <c r="J36" s="63">
        <v>0.33333333333333331</v>
      </c>
      <c r="K36" s="299">
        <f t="shared" si="4"/>
        <v>9.8085996551464188E-2</v>
      </c>
      <c r="L36" s="13">
        <f xml:space="preserve"> 0.0020201832600003 - 0.000218108079089791*I36 - 0.000922202291329357*COS(6.15207952171637 - 0.341261730241631*I36)</f>
        <v>9.8085996551464192E-4</v>
      </c>
      <c r="N36" s="65">
        <v>11</v>
      </c>
      <c r="O36" s="66">
        <v>0.33333333333333331</v>
      </c>
      <c r="P36" s="51">
        <f t="shared" si="9"/>
        <v>-1.6E-2</v>
      </c>
      <c r="Q36" s="50">
        <v>1</v>
      </c>
      <c r="R36" s="66">
        <v>0.33333333333333331</v>
      </c>
      <c r="S36" s="313">
        <f t="shared" si="5"/>
        <v>-4.5996669943548708E-2</v>
      </c>
      <c r="T36" s="18">
        <f xml:space="preserve"> -0.000632290394390048*SIN(0.570891006426749 + 12943.5933012134*Q36) - 0.000135563517508869*Q36*SIN(0.341920479605186 + 26923.1462805313*Q36)</f>
        <v>-4.5996669943548709E-4</v>
      </c>
      <c r="V36" s="52">
        <v>11</v>
      </c>
      <c r="W36" s="67">
        <v>0.33333333333333331</v>
      </c>
      <c r="X36" s="71">
        <f>'10 point'!Y36</f>
        <v>-2.8999999999999998E-3</v>
      </c>
      <c r="Y36" s="52">
        <v>1</v>
      </c>
      <c r="Z36" s="67">
        <v>0.33333333333333331</v>
      </c>
      <c r="AA36" s="310">
        <f t="shared" si="6"/>
        <v>-2.9038369127130179E-3</v>
      </c>
      <c r="AB36" s="22">
        <f t="shared" si="2"/>
        <v>-2.9038369127130177E-5</v>
      </c>
      <c r="AD36" s="54">
        <v>11</v>
      </c>
      <c r="AE36" s="68">
        <v>0.33333333333333331</v>
      </c>
      <c r="AF36" s="25">
        <f>'10 point'!AG36</f>
        <v>-2.07E-2</v>
      </c>
      <c r="AG36" s="54">
        <v>1</v>
      </c>
      <c r="AH36" s="68">
        <v>0.33333333333333331</v>
      </c>
      <c r="AI36" s="308">
        <f t="shared" si="7"/>
        <v>-1.7635225313859464E-2</v>
      </c>
      <c r="AJ36" s="26">
        <f xml:space="preserve"> (27*AG36 + AG36^3 - 12*AG36*COS((13/15)*AG36))/(AG36^4 - 115931*AG36 - 115931*SIN(SIN(1507103/15)*AG36 + SIN((13/15)*AG36^2)))</f>
        <v>-1.7635225313859462E-4</v>
      </c>
      <c r="AL36" s="55">
        <v>11</v>
      </c>
      <c r="AM36" s="69">
        <v>0.33333333333333331</v>
      </c>
      <c r="AN36" s="29">
        <f>'10 point'!AO36</f>
        <v>0.19139999999999999</v>
      </c>
      <c r="AO36" s="55">
        <v>1</v>
      </c>
      <c r="AP36" s="69">
        <v>0.33333333333333331</v>
      </c>
      <c r="AQ36" s="306">
        <f t="shared" si="8"/>
        <v>0.20437686413903355</v>
      </c>
      <c r="AR36" s="56">
        <f xml:space="preserve"> (1/12)*COS(COS(-72201/380 + SIN(3/16)*AO36))^2/(37 + 3*COS(37*AO36) - AO36*COS(COS(-72201/380 + SIN(3/16)*AO36)))</f>
        <v>2.0437686413903354E-3</v>
      </c>
    </row>
    <row r="37" spans="1:44" ht="16" thickBot="1" x14ac:dyDescent="0.25">
      <c r="A37" s="7" t="s">
        <v>17</v>
      </c>
      <c r="B37" s="8">
        <v>0.16666666666666666</v>
      </c>
      <c r="C37" s="9">
        <v>1</v>
      </c>
      <c r="D37" s="10">
        <f>'10 point'!D37</f>
        <v>0.18529999999999999</v>
      </c>
      <c r="E37">
        <v>20</v>
      </c>
      <c r="F37" s="31">
        <v>10</v>
      </c>
      <c r="G37" s="32">
        <v>0.3125</v>
      </c>
      <c r="H37" s="83">
        <f>'10 point'!I37</f>
        <v>8.77E-2</v>
      </c>
      <c r="I37" s="31">
        <v>10</v>
      </c>
      <c r="J37" s="32">
        <v>0.3125</v>
      </c>
      <c r="K37" s="299">
        <f t="shared" si="4"/>
        <v>0</v>
      </c>
      <c r="L37" s="13"/>
      <c r="N37" s="34">
        <v>10</v>
      </c>
      <c r="O37" s="35">
        <v>0.3125</v>
      </c>
      <c r="P37" s="34">
        <f t="shared" si="9"/>
        <v>2.3199999999999998E-2</v>
      </c>
      <c r="Q37" s="36"/>
      <c r="R37" s="35">
        <v>0.3125</v>
      </c>
      <c r="S37" s="313">
        <f t="shared" si="5"/>
        <v>1.4985012790699748E-2</v>
      </c>
      <c r="T37" s="18">
        <f t="shared" ref="T37:T46" si="13" xml:space="preserve"> 0.0000840200737567894*SIN(t) + 0.000179228300262919*t^2 + 4.43644750783326E-07*t^4 - 0.000533324180607075*t - 0.0000165902267186601*t^3</f>
        <v>1.4985012790699748E-4</v>
      </c>
      <c r="V37" s="37">
        <v>10</v>
      </c>
      <c r="W37" s="38">
        <v>0.3125</v>
      </c>
      <c r="X37" s="71">
        <f>'10 point'!Y37</f>
        <v>-1.4799999999999999E-2</v>
      </c>
      <c r="Y37" s="37">
        <v>10</v>
      </c>
      <c r="Z37" s="38">
        <v>0.3125</v>
      </c>
      <c r="AA37" s="310">
        <f t="shared" si="6"/>
        <v>0</v>
      </c>
      <c r="AB37" s="22"/>
      <c r="AD37" s="39">
        <v>10</v>
      </c>
      <c r="AE37" s="40">
        <v>0.3125</v>
      </c>
      <c r="AF37" s="25">
        <f>'10 point'!AG37</f>
        <v>-1.09E-2</v>
      </c>
      <c r="AG37" s="39">
        <v>10</v>
      </c>
      <c r="AH37" s="40">
        <v>0.3125</v>
      </c>
      <c r="AI37" s="308">
        <f t="shared" si="7"/>
        <v>0</v>
      </c>
      <c r="AJ37" s="26"/>
      <c r="AL37" s="41">
        <v>10</v>
      </c>
      <c r="AM37" s="42">
        <v>0.3125</v>
      </c>
      <c r="AN37" s="29">
        <f>'10 point'!AO37</f>
        <v>0.1762</v>
      </c>
      <c r="AO37" s="41">
        <v>10</v>
      </c>
      <c r="AP37" s="42">
        <v>0.3125</v>
      </c>
      <c r="AQ37" s="306">
        <f t="shared" si="8"/>
        <v>0</v>
      </c>
      <c r="AR37" s="41"/>
    </row>
    <row r="38" spans="1:44" ht="16" thickBot="1" x14ac:dyDescent="0.25">
      <c r="A38" s="7" t="s">
        <v>17</v>
      </c>
      <c r="B38" s="8">
        <v>0.14583333333333334</v>
      </c>
      <c r="C38" s="9">
        <v>1</v>
      </c>
      <c r="D38" s="10">
        <f>'10 point'!D38</f>
        <v>0.1973</v>
      </c>
      <c r="E38">
        <v>19</v>
      </c>
      <c r="F38" s="43">
        <v>9</v>
      </c>
      <c r="G38" s="32">
        <v>0.29166666666666669</v>
      </c>
      <c r="H38" s="83">
        <f>'10 point'!I38</f>
        <v>9.7299999999999998E-2</v>
      </c>
      <c r="I38" s="43">
        <v>9</v>
      </c>
      <c r="J38" s="32">
        <v>0.29166666666666669</v>
      </c>
      <c r="K38" s="299">
        <f t="shared" si="4"/>
        <v>0</v>
      </c>
      <c r="L38" s="13"/>
      <c r="N38" s="44">
        <v>9</v>
      </c>
      <c r="O38" s="35">
        <v>0.29166666666666669</v>
      </c>
      <c r="P38" s="34">
        <f t="shared" si="9"/>
        <v>6.6799999999999998E-2</v>
      </c>
      <c r="Q38" s="45"/>
      <c r="R38" s="35">
        <v>0.29166666666666669</v>
      </c>
      <c r="S38" s="313">
        <f t="shared" si="5"/>
        <v>1.4985012790699748E-2</v>
      </c>
      <c r="T38" s="18">
        <f t="shared" si="13"/>
        <v>1.4985012790699748E-4</v>
      </c>
      <c r="V38" s="46">
        <v>9</v>
      </c>
      <c r="W38" s="38">
        <v>0.29166666666666669</v>
      </c>
      <c r="X38" s="71">
        <f>'10 point'!Y38</f>
        <v>-3.6499999999999998E-2</v>
      </c>
      <c r="Y38" s="46">
        <v>9</v>
      </c>
      <c r="Z38" s="38">
        <v>0.29166666666666669</v>
      </c>
      <c r="AA38" s="310">
        <f t="shared" si="6"/>
        <v>0</v>
      </c>
      <c r="AB38" s="22"/>
      <c r="AD38" s="47">
        <v>9</v>
      </c>
      <c r="AE38" s="40">
        <v>0.29166666666666669</v>
      </c>
      <c r="AF38" s="25">
        <f>'10 point'!AG38</f>
        <v>2.8E-3</v>
      </c>
      <c r="AG38" s="47">
        <v>9</v>
      </c>
      <c r="AH38" s="40">
        <v>0.29166666666666669</v>
      </c>
      <c r="AI38" s="308">
        <f t="shared" si="7"/>
        <v>0</v>
      </c>
      <c r="AJ38" s="26"/>
      <c r="AL38" s="48">
        <v>9</v>
      </c>
      <c r="AM38" s="42">
        <v>0.29166666666666669</v>
      </c>
      <c r="AN38" s="29">
        <f>'10 point'!AO38</f>
        <v>0.14560000000000001</v>
      </c>
      <c r="AO38" s="48">
        <v>9</v>
      </c>
      <c r="AP38" s="42">
        <v>0.29166666666666669</v>
      </c>
      <c r="AQ38" s="306">
        <f t="shared" si="8"/>
        <v>0</v>
      </c>
      <c r="AR38" s="30"/>
    </row>
    <row r="39" spans="1:44" ht="16" thickBot="1" x14ac:dyDescent="0.25">
      <c r="A39" s="7" t="s">
        <v>17</v>
      </c>
      <c r="B39" s="8">
        <v>0.125</v>
      </c>
      <c r="C39" s="9">
        <v>1</v>
      </c>
      <c r="D39" s="10">
        <f>'10 point'!D39</f>
        <v>0.21759999999999999</v>
      </c>
      <c r="E39">
        <v>18</v>
      </c>
      <c r="F39" s="43">
        <v>8</v>
      </c>
      <c r="G39" s="32">
        <v>0.27083333333333331</v>
      </c>
      <c r="H39" s="83">
        <f>'10 point'!I39</f>
        <v>9.5399999999999999E-2</v>
      </c>
      <c r="I39" s="43">
        <v>8</v>
      </c>
      <c r="J39" s="32">
        <v>0.27083333333333331</v>
      </c>
      <c r="K39" s="299">
        <f t="shared" si="4"/>
        <v>0</v>
      </c>
      <c r="L39" s="13"/>
      <c r="N39" s="44">
        <v>8</v>
      </c>
      <c r="O39" s="35">
        <v>0.27083333333333331</v>
      </c>
      <c r="P39" s="34">
        <f t="shared" si="9"/>
        <v>9.920000000000001E-2</v>
      </c>
      <c r="Q39" s="45"/>
      <c r="R39" s="35">
        <v>0.27083333333333331</v>
      </c>
      <c r="S39" s="313">
        <f t="shared" si="5"/>
        <v>1.4985012790699748E-2</v>
      </c>
      <c r="T39" s="18">
        <f t="shared" si="13"/>
        <v>1.4985012790699748E-4</v>
      </c>
      <c r="V39" s="46">
        <v>8</v>
      </c>
      <c r="W39" s="38">
        <v>0.27083333333333331</v>
      </c>
      <c r="X39" s="71">
        <f>'10 point'!Y39</f>
        <v>-5.1999999999999998E-2</v>
      </c>
      <c r="Y39" s="46">
        <v>8</v>
      </c>
      <c r="Z39" s="38">
        <v>0.27083333333333331</v>
      </c>
      <c r="AA39" s="310">
        <f t="shared" si="6"/>
        <v>0</v>
      </c>
      <c r="AB39" s="22"/>
      <c r="AD39" s="47">
        <v>8</v>
      </c>
      <c r="AE39" s="40">
        <v>0.27083333333333331</v>
      </c>
      <c r="AF39" s="25">
        <f>'10 point'!AG39</f>
        <v>1.21E-2</v>
      </c>
      <c r="AG39" s="47">
        <v>8</v>
      </c>
      <c r="AH39" s="40">
        <v>0.27083333333333331</v>
      </c>
      <c r="AI39" s="308">
        <f t="shared" si="7"/>
        <v>0</v>
      </c>
      <c r="AJ39" s="26"/>
      <c r="AL39" s="48">
        <v>8</v>
      </c>
      <c r="AM39" s="42">
        <v>0.27083333333333331</v>
      </c>
      <c r="AN39" s="29">
        <f>'10 point'!AO39</f>
        <v>0.10169999999999998</v>
      </c>
      <c r="AO39" s="48">
        <v>8</v>
      </c>
      <c r="AP39" s="42">
        <v>0.27083333333333331</v>
      </c>
      <c r="AQ39" s="306">
        <f t="shared" si="8"/>
        <v>0</v>
      </c>
      <c r="AR39" s="30"/>
    </row>
    <row r="40" spans="1:44" ht="16" thickBot="1" x14ac:dyDescent="0.25">
      <c r="A40" s="7" t="s">
        <v>19</v>
      </c>
      <c r="B40" s="8">
        <v>0.97916666666666663</v>
      </c>
      <c r="C40" s="9">
        <v>5</v>
      </c>
      <c r="D40" s="10">
        <f>'10 point'!D40</f>
        <v>0.23540000000000003</v>
      </c>
      <c r="E40">
        <v>17</v>
      </c>
      <c r="F40" s="31">
        <v>7</v>
      </c>
      <c r="G40" s="32">
        <v>0.25</v>
      </c>
      <c r="H40" s="83">
        <f>'10 point'!I40</f>
        <v>9.8000000000000004E-2</v>
      </c>
      <c r="I40" s="31">
        <v>7</v>
      </c>
      <c r="J40" s="32">
        <v>0.25</v>
      </c>
      <c r="K40" s="299">
        <f t="shared" si="4"/>
        <v>0</v>
      </c>
      <c r="L40" s="13"/>
      <c r="N40" s="34">
        <v>7</v>
      </c>
      <c r="O40" s="35">
        <v>0.25</v>
      </c>
      <c r="P40" s="34">
        <f t="shared" si="9"/>
        <v>0.1207</v>
      </c>
      <c r="Q40" s="36"/>
      <c r="R40" s="35">
        <v>0.25</v>
      </c>
      <c r="S40" s="313">
        <f t="shared" si="5"/>
        <v>1.4985012790699748E-2</v>
      </c>
      <c r="T40" s="18">
        <f t="shared" si="13"/>
        <v>1.4985012790699748E-4</v>
      </c>
      <c r="V40" s="37">
        <v>7</v>
      </c>
      <c r="W40" s="38">
        <v>0.25</v>
      </c>
      <c r="X40" s="71">
        <f>'10 point'!Y40</f>
        <v>-5.0799999999999998E-2</v>
      </c>
      <c r="Y40" s="37">
        <v>7</v>
      </c>
      <c r="Z40" s="38">
        <v>0.25</v>
      </c>
      <c r="AA40" s="310">
        <f t="shared" si="6"/>
        <v>0</v>
      </c>
      <c r="AB40" s="22"/>
      <c r="AD40" s="39">
        <v>7</v>
      </c>
      <c r="AE40" s="40">
        <v>0.25</v>
      </c>
      <c r="AF40" s="25">
        <f>'10 point'!AG40</f>
        <v>1.6799999999999999E-2</v>
      </c>
      <c r="AG40" s="39">
        <v>7</v>
      </c>
      <c r="AH40" s="40">
        <v>0.25</v>
      </c>
      <c r="AI40" s="308">
        <f t="shared" si="7"/>
        <v>0</v>
      </c>
      <c r="AJ40" s="26"/>
      <c r="AL40" s="41">
        <v>7</v>
      </c>
      <c r="AM40" s="42">
        <v>0.25</v>
      </c>
      <c r="AN40" s="29">
        <f>'10 point'!AO40</f>
        <v>6.3299999999999995E-2</v>
      </c>
      <c r="AO40" s="41">
        <v>7</v>
      </c>
      <c r="AP40" s="42">
        <v>0.25</v>
      </c>
      <c r="AQ40" s="306">
        <f t="shared" si="8"/>
        <v>0</v>
      </c>
      <c r="AR40" s="30"/>
    </row>
    <row r="41" spans="1:44" ht="16" thickBot="1" x14ac:dyDescent="0.25">
      <c r="A41" s="7" t="s">
        <v>19</v>
      </c>
      <c r="B41" s="8">
        <v>0.95833333333333337</v>
      </c>
      <c r="C41" s="9">
        <v>5</v>
      </c>
      <c r="D41" s="10">
        <f>'10 point'!D41</f>
        <v>0.28340000000000004</v>
      </c>
      <c r="E41">
        <v>16</v>
      </c>
      <c r="F41" s="43">
        <v>6</v>
      </c>
      <c r="G41" s="32">
        <v>0.22916666666666666</v>
      </c>
      <c r="H41" s="83">
        <f>'10 point'!I41</f>
        <v>5.5500000000000008E-2</v>
      </c>
      <c r="I41" s="43">
        <v>6</v>
      </c>
      <c r="J41" s="32">
        <v>0.22916666666666666</v>
      </c>
      <c r="K41" s="299">
        <f t="shared" si="4"/>
        <v>0</v>
      </c>
      <c r="L41" s="13"/>
      <c r="N41" s="44">
        <v>6</v>
      </c>
      <c r="O41" s="35">
        <v>0.22916666666666666</v>
      </c>
      <c r="P41" s="34">
        <f t="shared" si="9"/>
        <v>0.1512</v>
      </c>
      <c r="Q41" s="45"/>
      <c r="R41" s="35">
        <v>0.22916666666666666</v>
      </c>
      <c r="S41" s="313">
        <f t="shared" si="5"/>
        <v>1.4985012790699748E-2</v>
      </c>
      <c r="T41" s="18">
        <f t="shared" si="13"/>
        <v>1.4985012790699748E-4</v>
      </c>
      <c r="V41" s="46">
        <v>6</v>
      </c>
      <c r="W41" s="38">
        <v>0.22916666666666666</v>
      </c>
      <c r="X41" s="71">
        <f>'10 point'!Y41</f>
        <v>-4.4900000000000002E-2</v>
      </c>
      <c r="Y41" s="46">
        <v>6</v>
      </c>
      <c r="Z41" s="38">
        <v>0.22916666666666666</v>
      </c>
      <c r="AA41" s="310">
        <f t="shared" si="6"/>
        <v>0</v>
      </c>
      <c r="AB41" s="22"/>
      <c r="AD41" s="47">
        <v>6</v>
      </c>
      <c r="AE41" s="40">
        <v>0.22916666666666666</v>
      </c>
      <c r="AF41" s="25">
        <f>'10 point'!AG41</f>
        <v>3.0200000000000001E-2</v>
      </c>
      <c r="AG41" s="47">
        <v>6</v>
      </c>
      <c r="AH41" s="40">
        <v>0.22916666666666666</v>
      </c>
      <c r="AI41" s="308">
        <f t="shared" si="7"/>
        <v>0</v>
      </c>
      <c r="AJ41" s="26"/>
      <c r="AL41" s="48">
        <v>6</v>
      </c>
      <c r="AM41" s="42">
        <v>0.22916666666666666</v>
      </c>
      <c r="AN41" s="29">
        <f>'10 point'!AO41</f>
        <v>2.1000000000000001E-2</v>
      </c>
      <c r="AO41" s="48">
        <v>6</v>
      </c>
      <c r="AP41" s="42">
        <v>0.22916666666666666</v>
      </c>
      <c r="AQ41" s="306">
        <f t="shared" si="8"/>
        <v>0</v>
      </c>
      <c r="AR41" s="30"/>
    </row>
    <row r="42" spans="1:44" ht="16" thickBot="1" x14ac:dyDescent="0.25">
      <c r="A42" s="7" t="s">
        <v>19</v>
      </c>
      <c r="B42" s="8">
        <v>0.9375</v>
      </c>
      <c r="C42" s="9">
        <v>5</v>
      </c>
      <c r="D42" s="10">
        <f>'10 point'!D42</f>
        <v>0.3196</v>
      </c>
      <c r="E42">
        <v>15</v>
      </c>
      <c r="F42" s="43">
        <v>5</v>
      </c>
      <c r="G42" s="32">
        <v>0.20833333333333334</v>
      </c>
      <c r="H42" s="83">
        <f>'10 point'!I42</f>
        <v>9.4999999999999998E-3</v>
      </c>
      <c r="I42" s="43">
        <v>5</v>
      </c>
      <c r="J42" s="32">
        <v>0.20833333333333334</v>
      </c>
      <c r="K42" s="299">
        <f t="shared" si="4"/>
        <v>0</v>
      </c>
      <c r="L42" s="13"/>
      <c r="N42" s="44">
        <v>5</v>
      </c>
      <c r="O42" s="35">
        <v>0.20833333333333334</v>
      </c>
      <c r="P42" s="34">
        <f t="shared" si="9"/>
        <v>0.18229999999999999</v>
      </c>
      <c r="Q42" s="45"/>
      <c r="R42" s="35">
        <v>0.20833333333333334</v>
      </c>
      <c r="S42" s="313">
        <f t="shared" si="5"/>
        <v>1.4985012790699748E-2</v>
      </c>
      <c r="T42" s="18">
        <f t="shared" si="13"/>
        <v>1.4985012790699748E-4</v>
      </c>
      <c r="V42" s="46">
        <v>5</v>
      </c>
      <c r="W42" s="38">
        <v>0.20833333333333334</v>
      </c>
      <c r="X42" s="71">
        <f>'10 point'!Y42</f>
        <v>-4.19E-2</v>
      </c>
      <c r="Y42" s="46">
        <v>5</v>
      </c>
      <c r="Z42" s="38">
        <v>0.20833333333333334</v>
      </c>
      <c r="AA42" s="310">
        <f t="shared" si="6"/>
        <v>0</v>
      </c>
      <c r="AB42" s="22"/>
      <c r="AD42" s="47">
        <v>5</v>
      </c>
      <c r="AE42" s="40">
        <v>0.20833333333333334</v>
      </c>
      <c r="AF42" s="25">
        <f>'10 point'!AG42</f>
        <v>7.2400000000000006E-2</v>
      </c>
      <c r="AG42" s="47">
        <v>5</v>
      </c>
      <c r="AH42" s="40">
        <v>0.20833333333333334</v>
      </c>
      <c r="AI42" s="308">
        <f t="shared" si="7"/>
        <v>0</v>
      </c>
      <c r="AJ42" s="26"/>
      <c r="AL42" s="48">
        <v>5</v>
      </c>
      <c r="AM42" s="42">
        <v>0.20833333333333334</v>
      </c>
      <c r="AN42" s="29">
        <f>'10 point'!AO42</f>
        <v>-2.0799999999999999E-2</v>
      </c>
      <c r="AO42" s="48">
        <v>5</v>
      </c>
      <c r="AP42" s="42">
        <v>0.20833333333333334</v>
      </c>
      <c r="AQ42" s="306">
        <f t="shared" si="8"/>
        <v>0</v>
      </c>
      <c r="AR42" s="30"/>
    </row>
    <row r="43" spans="1:44" ht="16" thickBot="1" x14ac:dyDescent="0.25">
      <c r="A43" s="7" t="s">
        <v>19</v>
      </c>
      <c r="B43" s="8">
        <v>0.91666666666666663</v>
      </c>
      <c r="C43" s="9">
        <v>5</v>
      </c>
      <c r="D43" s="10">
        <f>'10 point'!D43</f>
        <v>0.32820000000000005</v>
      </c>
      <c r="E43">
        <v>14</v>
      </c>
      <c r="F43" s="31">
        <v>4</v>
      </c>
      <c r="G43" s="32">
        <v>0.1875</v>
      </c>
      <c r="H43" s="83">
        <f>'10 point'!I43</f>
        <v>-5.04E-2</v>
      </c>
      <c r="I43" s="31">
        <v>4</v>
      </c>
      <c r="J43" s="32">
        <v>0.1875</v>
      </c>
      <c r="K43" s="299">
        <f t="shared" si="4"/>
        <v>0</v>
      </c>
      <c r="L43" s="13"/>
      <c r="N43" s="34">
        <v>4</v>
      </c>
      <c r="O43" s="35">
        <v>0.1875</v>
      </c>
      <c r="P43" s="34">
        <f t="shared" si="9"/>
        <v>0.20400000000000001</v>
      </c>
      <c r="Q43" s="36"/>
      <c r="R43" s="35">
        <v>0.1875</v>
      </c>
      <c r="S43" s="313">
        <f t="shared" si="5"/>
        <v>1.4985012790699748E-2</v>
      </c>
      <c r="T43" s="18">
        <f t="shared" si="13"/>
        <v>1.4985012790699748E-4</v>
      </c>
      <c r="V43" s="37">
        <v>4</v>
      </c>
      <c r="W43" s="38">
        <v>0.1875</v>
      </c>
      <c r="X43" s="71">
        <f>'10 point'!Y43</f>
        <v>-3.5900000000000001E-2</v>
      </c>
      <c r="Y43" s="37">
        <v>4</v>
      </c>
      <c r="Z43" s="38">
        <v>0.1875</v>
      </c>
      <c r="AA43" s="310">
        <f t="shared" si="6"/>
        <v>0</v>
      </c>
      <c r="AB43" s="22"/>
      <c r="AD43" s="39">
        <v>4</v>
      </c>
      <c r="AE43" s="40">
        <v>0.1875</v>
      </c>
      <c r="AF43" s="25">
        <f>'10 point'!AG43</f>
        <v>0.10709999999999999</v>
      </c>
      <c r="AG43" s="39">
        <v>4</v>
      </c>
      <c r="AH43" s="40">
        <v>0.1875</v>
      </c>
      <c r="AI43" s="308">
        <f t="shared" si="7"/>
        <v>0</v>
      </c>
      <c r="AJ43" s="26"/>
      <c r="AL43" s="41">
        <v>4</v>
      </c>
      <c r="AM43" s="42">
        <v>0.1875</v>
      </c>
      <c r="AN43" s="29">
        <f>'10 point'!AO43</f>
        <v>-8.589999999999999E-2</v>
      </c>
      <c r="AO43" s="41">
        <v>4</v>
      </c>
      <c r="AP43" s="42">
        <v>0.1875</v>
      </c>
      <c r="AQ43" s="306">
        <f t="shared" si="8"/>
        <v>0</v>
      </c>
      <c r="AR43" s="30"/>
    </row>
    <row r="44" spans="1:44" ht="16" thickBot="1" x14ac:dyDescent="0.25">
      <c r="A44" s="7" t="s">
        <v>19</v>
      </c>
      <c r="B44" s="8">
        <v>0.89583333333333337</v>
      </c>
      <c r="C44" s="9">
        <v>5</v>
      </c>
      <c r="D44" s="10">
        <f>'10 point'!D44</f>
        <v>0.32700000000000001</v>
      </c>
      <c r="E44">
        <v>13</v>
      </c>
      <c r="F44" s="43">
        <v>3</v>
      </c>
      <c r="G44" s="32">
        <v>0.16666666666666666</v>
      </c>
      <c r="H44" s="83">
        <f>'10 point'!I44</f>
        <v>-7.3499999999999996E-2</v>
      </c>
      <c r="I44" s="43">
        <v>3</v>
      </c>
      <c r="J44" s="32">
        <v>0.16666666666666666</v>
      </c>
      <c r="K44" s="299">
        <f t="shared" si="4"/>
        <v>0</v>
      </c>
      <c r="L44" s="13"/>
      <c r="N44" s="44">
        <v>3</v>
      </c>
      <c r="O44" s="35">
        <v>0.16666666666666666</v>
      </c>
      <c r="P44" s="34">
        <f t="shared" si="9"/>
        <v>0.21180000000000002</v>
      </c>
      <c r="Q44" s="45"/>
      <c r="R44" s="35">
        <v>0.16666666666666666</v>
      </c>
      <c r="S44" s="313">
        <f t="shared" si="5"/>
        <v>1.4985012790699748E-2</v>
      </c>
      <c r="T44" s="18">
        <f t="shared" si="13"/>
        <v>1.4985012790699748E-4</v>
      </c>
      <c r="V44" s="46">
        <v>3</v>
      </c>
      <c r="W44" s="38">
        <v>0.16666666666666666</v>
      </c>
      <c r="X44" s="71">
        <f>'10 point'!Y44</f>
        <v>-4.4600000000000001E-2</v>
      </c>
      <c r="Y44" s="46">
        <v>3</v>
      </c>
      <c r="Z44" s="38">
        <v>0.16666666666666666</v>
      </c>
      <c r="AA44" s="310">
        <f t="shared" si="6"/>
        <v>0</v>
      </c>
      <c r="AB44" s="22"/>
      <c r="AD44" s="47">
        <v>3</v>
      </c>
      <c r="AE44" s="40">
        <v>0.16666666666666666</v>
      </c>
      <c r="AF44" s="25">
        <f>'10 point'!AG44</f>
        <v>0.15360000000000001</v>
      </c>
      <c r="AG44" s="47">
        <v>3</v>
      </c>
      <c r="AH44" s="40">
        <v>0.16666666666666666</v>
      </c>
      <c r="AI44" s="308">
        <f t="shared" si="7"/>
        <v>0</v>
      </c>
      <c r="AJ44" s="26"/>
      <c r="AL44" s="48">
        <v>3</v>
      </c>
      <c r="AM44" s="42">
        <v>0.16666666666666666</v>
      </c>
      <c r="AN44" s="29">
        <f>'10 point'!AO44</f>
        <v>-0.16590000000000002</v>
      </c>
      <c r="AO44" s="48">
        <v>3</v>
      </c>
      <c r="AP44" s="42">
        <v>0.16666666666666666</v>
      </c>
      <c r="AQ44" s="306">
        <f t="shared" si="8"/>
        <v>0</v>
      </c>
      <c r="AR44" s="30"/>
    </row>
    <row r="45" spans="1:44" ht="16" thickBot="1" x14ac:dyDescent="0.25">
      <c r="A45" s="7" t="s">
        <v>19</v>
      </c>
      <c r="B45" s="8">
        <v>0.875</v>
      </c>
      <c r="C45" s="9">
        <v>5</v>
      </c>
      <c r="D45" s="10">
        <f>'10 point'!D45</f>
        <v>0.31340000000000001</v>
      </c>
      <c r="E45">
        <v>12</v>
      </c>
      <c r="F45" s="43">
        <v>2</v>
      </c>
      <c r="G45" s="32">
        <v>0.14583333333333334</v>
      </c>
      <c r="H45" s="83">
        <f>'10 point'!I45</f>
        <v>-0.10100000000000001</v>
      </c>
      <c r="I45" s="43">
        <v>2</v>
      </c>
      <c r="J45" s="32">
        <v>0.14583333333333334</v>
      </c>
      <c r="K45" s="299">
        <f t="shared" si="4"/>
        <v>0</v>
      </c>
      <c r="L45" s="13"/>
      <c r="N45" s="44">
        <v>2</v>
      </c>
      <c r="O45" s="35">
        <v>0.14583333333333334</v>
      </c>
      <c r="P45" s="34">
        <f t="shared" si="9"/>
        <v>0.20830000000000001</v>
      </c>
      <c r="Q45" s="45"/>
      <c r="R45" s="35">
        <v>0.14583333333333334</v>
      </c>
      <c r="S45" s="313">
        <f t="shared" si="5"/>
        <v>1.4985012790699748E-2</v>
      </c>
      <c r="T45" s="18">
        <f t="shared" si="13"/>
        <v>1.4985012790699748E-4</v>
      </c>
      <c r="V45" s="46">
        <v>2</v>
      </c>
      <c r="W45" s="38">
        <v>0.14583333333333334</v>
      </c>
      <c r="X45" s="71">
        <f>'10 point'!Y45</f>
        <v>-5.5199999999999999E-2</v>
      </c>
      <c r="Y45" s="46">
        <v>2</v>
      </c>
      <c r="Z45" s="38">
        <v>0.14583333333333334</v>
      </c>
      <c r="AA45" s="310">
        <f t="shared" si="6"/>
        <v>0</v>
      </c>
      <c r="AB45" s="22"/>
      <c r="AD45" s="47">
        <v>2</v>
      </c>
      <c r="AE45" s="40">
        <v>0.14583333333333334</v>
      </c>
      <c r="AF45" s="25">
        <f>'10 point'!AG45</f>
        <v>0.17460000000000001</v>
      </c>
      <c r="AG45" s="47">
        <v>2</v>
      </c>
      <c r="AH45" s="40">
        <v>0.14583333333333334</v>
      </c>
      <c r="AI45" s="308">
        <f t="shared" si="7"/>
        <v>0</v>
      </c>
      <c r="AJ45" s="26"/>
      <c r="AL45" s="48">
        <v>2</v>
      </c>
      <c r="AM45" s="42">
        <v>0.14583333333333334</v>
      </c>
      <c r="AN45" s="29">
        <f>'10 point'!AO45</f>
        <v>-0.251</v>
      </c>
      <c r="AO45" s="48">
        <v>2</v>
      </c>
      <c r="AP45" s="42">
        <v>0.14583333333333334</v>
      </c>
      <c r="AQ45" s="306">
        <f t="shared" si="8"/>
        <v>0</v>
      </c>
      <c r="AR45" s="30"/>
    </row>
    <row r="46" spans="1:44" ht="16" thickBot="1" x14ac:dyDescent="0.25">
      <c r="A46" s="7" t="s">
        <v>19</v>
      </c>
      <c r="B46" s="8">
        <v>0.85416666666666663</v>
      </c>
      <c r="C46" s="9">
        <v>5</v>
      </c>
      <c r="D46" s="10">
        <f>'10 point'!D46</f>
        <v>0.28060000000000002</v>
      </c>
      <c r="E46">
        <v>11</v>
      </c>
      <c r="F46" s="13">
        <v>1</v>
      </c>
      <c r="G46" s="82">
        <v>0.125</v>
      </c>
      <c r="H46" s="83">
        <f>'10 point'!I46</f>
        <v>-0.1203</v>
      </c>
      <c r="I46" s="13">
        <v>1</v>
      </c>
      <c r="J46" s="82">
        <v>0.125</v>
      </c>
      <c r="K46" s="299">
        <f t="shared" si="4"/>
        <v>0</v>
      </c>
      <c r="L46" s="13"/>
      <c r="N46" s="18">
        <v>1</v>
      </c>
      <c r="O46" s="84">
        <v>0.125</v>
      </c>
      <c r="P46" s="18">
        <f t="shared" si="9"/>
        <v>0.19589999999999999</v>
      </c>
      <c r="Q46" s="85"/>
      <c r="R46" s="84">
        <v>0.125</v>
      </c>
      <c r="S46" s="313">
        <f t="shared" si="5"/>
        <v>1.4985012790699748E-2</v>
      </c>
      <c r="T46" s="18">
        <f t="shared" si="13"/>
        <v>1.4985012790699748E-4</v>
      </c>
      <c r="V46" s="71">
        <v>1</v>
      </c>
      <c r="W46" s="86">
        <v>0.125</v>
      </c>
      <c r="X46" s="71">
        <f>'10 point'!Y46</f>
        <v>-6.4199999999999993E-2</v>
      </c>
      <c r="Y46" s="71">
        <v>1</v>
      </c>
      <c r="Z46" s="86">
        <v>0.125</v>
      </c>
      <c r="AA46" s="310">
        <f t="shared" si="6"/>
        <v>0</v>
      </c>
      <c r="AB46" s="22"/>
      <c r="AD46" s="87">
        <v>1</v>
      </c>
      <c r="AE46" s="88">
        <v>0.125</v>
      </c>
      <c r="AF46" s="25">
        <f>'10 point'!AG46</f>
        <v>0.2019</v>
      </c>
      <c r="AG46" s="87">
        <v>1</v>
      </c>
      <c r="AH46" s="88">
        <v>0.125</v>
      </c>
      <c r="AI46" s="308">
        <f t="shared" si="7"/>
        <v>0</v>
      </c>
      <c r="AJ46" s="26"/>
      <c r="AL46" s="89">
        <v>1</v>
      </c>
      <c r="AM46" s="90">
        <v>0.125</v>
      </c>
      <c r="AN46" s="29">
        <f>'10 point'!AO46</f>
        <v>-0.31640000000000001</v>
      </c>
      <c r="AO46" s="89">
        <v>1</v>
      </c>
      <c r="AP46" s="90">
        <v>0.125</v>
      </c>
      <c r="AQ46" s="306">
        <f t="shared" si="8"/>
        <v>0</v>
      </c>
      <c r="AR46" s="30"/>
    </row>
    <row r="47" spans="1:44" x14ac:dyDescent="0.2">
      <c r="A47" s="7" t="s">
        <v>19</v>
      </c>
      <c r="B47" s="8">
        <v>0.83333333333333337</v>
      </c>
      <c r="C47" s="9">
        <v>5</v>
      </c>
      <c r="D47" s="10">
        <f>'10 point'!D47</f>
        <v>0.27060000000000001</v>
      </c>
    </row>
    <row r="48" spans="1:44" ht="15" customHeight="1" x14ac:dyDescent="0.2">
      <c r="A48" s="7" t="s">
        <v>19</v>
      </c>
      <c r="B48" s="8">
        <v>0.8125</v>
      </c>
      <c r="C48" s="9">
        <v>5</v>
      </c>
      <c r="D48" s="10">
        <f>'10 point'!D48</f>
        <v>0.26120000000000004</v>
      </c>
      <c r="F48" t="s">
        <v>20</v>
      </c>
      <c r="H48" s="533" t="s">
        <v>29</v>
      </c>
      <c r="I48" s="533"/>
      <c r="J48" s="533"/>
      <c r="K48" s="533"/>
      <c r="L48" s="533"/>
      <c r="N48" t="s">
        <v>20</v>
      </c>
      <c r="P48" s="533" t="s">
        <v>30</v>
      </c>
      <c r="Q48" s="533"/>
      <c r="R48" s="533"/>
      <c r="S48" s="533"/>
      <c r="T48" s="533"/>
      <c r="V48" t="s">
        <v>20</v>
      </c>
      <c r="X48" s="533" t="s">
        <v>31</v>
      </c>
      <c r="Y48" s="533"/>
      <c r="Z48" s="533"/>
      <c r="AA48" s="533"/>
      <c r="AB48" s="533"/>
      <c r="AD48" t="s">
        <v>20</v>
      </c>
      <c r="AF48" s="533" t="s">
        <v>32</v>
      </c>
      <c r="AG48" s="533"/>
      <c r="AH48" s="533"/>
      <c r="AI48" s="533"/>
      <c r="AJ48" s="533"/>
      <c r="AL48" t="s">
        <v>20</v>
      </c>
      <c r="AN48" s="534" t="s">
        <v>33</v>
      </c>
      <c r="AO48" s="534"/>
      <c r="AP48" s="534"/>
      <c r="AQ48" s="534"/>
      <c r="AR48" s="534"/>
    </row>
    <row r="49" spans="1:44" x14ac:dyDescent="0.2">
      <c r="A49" s="7" t="s">
        <v>19</v>
      </c>
      <c r="B49" s="8">
        <v>0.79166666666666663</v>
      </c>
      <c r="C49" s="9">
        <v>5</v>
      </c>
      <c r="D49" s="10">
        <f>'10 point'!D49</f>
        <v>0.25840000000000002</v>
      </c>
      <c r="H49" s="533"/>
      <c r="I49" s="533"/>
      <c r="J49" s="533"/>
      <c r="K49" s="533"/>
      <c r="L49" s="533"/>
      <c r="P49" s="533"/>
      <c r="Q49" s="533"/>
      <c r="R49" s="533"/>
      <c r="S49" s="533"/>
      <c r="T49" s="533"/>
      <c r="X49" s="533"/>
      <c r="Y49" s="533"/>
      <c r="Z49" s="533"/>
      <c r="AA49" s="533"/>
      <c r="AB49" s="533"/>
      <c r="AF49" s="533"/>
      <c r="AG49" s="533"/>
      <c r="AH49" s="533"/>
      <c r="AI49" s="533"/>
      <c r="AJ49" s="533"/>
      <c r="AN49" s="534"/>
      <c r="AO49" s="534"/>
      <c r="AP49" s="534"/>
      <c r="AQ49" s="534"/>
      <c r="AR49" s="534"/>
    </row>
    <row r="50" spans="1:44" x14ac:dyDescent="0.2">
      <c r="A50" s="7" t="s">
        <v>19</v>
      </c>
      <c r="B50" s="8">
        <v>0.77083333333333337</v>
      </c>
      <c r="C50" s="9">
        <v>5</v>
      </c>
      <c r="D50" s="10">
        <f>'10 point'!D50</f>
        <v>0.28239999999999998</v>
      </c>
      <c r="H50" s="533"/>
      <c r="I50" s="533"/>
      <c r="J50" s="533"/>
      <c r="K50" s="533"/>
      <c r="L50" s="533"/>
      <c r="P50" s="533"/>
      <c r="Q50" s="533"/>
      <c r="R50" s="533"/>
      <c r="S50" s="533"/>
      <c r="T50" s="533"/>
      <c r="X50" s="533"/>
      <c r="Y50" s="533"/>
      <c r="Z50" s="533"/>
      <c r="AA50" s="533"/>
      <c r="AB50" s="533"/>
      <c r="AF50" s="533"/>
      <c r="AG50" s="533"/>
      <c r="AH50" s="533"/>
      <c r="AI50" s="533"/>
      <c r="AJ50" s="533"/>
      <c r="AN50" s="534"/>
      <c r="AO50" s="534"/>
      <c r="AP50" s="534"/>
      <c r="AQ50" s="534"/>
      <c r="AR50" s="534"/>
    </row>
    <row r="51" spans="1:44" x14ac:dyDescent="0.2">
      <c r="A51" s="7" t="s">
        <v>19</v>
      </c>
      <c r="B51" s="8">
        <v>0.75</v>
      </c>
      <c r="C51" s="9">
        <v>5</v>
      </c>
      <c r="D51" s="10">
        <f>'10 point'!D51</f>
        <v>0.30219999999999997</v>
      </c>
      <c r="H51" s="533"/>
      <c r="I51" s="533"/>
      <c r="J51" s="533"/>
      <c r="K51" s="533"/>
      <c r="L51" s="533"/>
      <c r="P51" s="533"/>
      <c r="Q51" s="533"/>
      <c r="R51" s="533"/>
      <c r="S51" s="533"/>
      <c r="T51" s="533"/>
      <c r="X51" s="533"/>
      <c r="Y51" s="533"/>
      <c r="Z51" s="533"/>
      <c r="AA51" s="533"/>
      <c r="AB51" s="533"/>
      <c r="AF51" s="533"/>
      <c r="AG51" s="533"/>
      <c r="AH51" s="533"/>
      <c r="AI51" s="533"/>
      <c r="AJ51" s="533"/>
      <c r="AN51" s="534"/>
      <c r="AO51" s="534"/>
      <c r="AP51" s="534"/>
      <c r="AQ51" s="534"/>
      <c r="AR51" s="534"/>
    </row>
    <row r="52" spans="1:44" x14ac:dyDescent="0.2">
      <c r="A52" s="7" t="s">
        <v>19</v>
      </c>
      <c r="B52" s="8">
        <v>0.72916666666666663</v>
      </c>
      <c r="C52" s="9">
        <v>5</v>
      </c>
      <c r="D52" s="10">
        <f>'10 point'!D52</f>
        <v>0.29149999999999998</v>
      </c>
    </row>
    <row r="53" spans="1:44" x14ac:dyDescent="0.2">
      <c r="A53" s="7" t="s">
        <v>19</v>
      </c>
      <c r="B53" s="8">
        <v>0.70833333333333337</v>
      </c>
      <c r="C53" s="9">
        <v>5</v>
      </c>
      <c r="D53" s="10">
        <f>'10 point'!D53</f>
        <v>0.3054</v>
      </c>
      <c r="H53">
        <f>(2.672*1 - 12.9)/(8065 + 4.303*1^3 + 3749*COS(0.8674 + 710.4*180/PI()))</f>
        <v>-1.1340779778076797E-3</v>
      </c>
      <c r="L53">
        <f>PI()</f>
        <v>3.1415926535897931</v>
      </c>
    </row>
    <row r="54" spans="1:44" x14ac:dyDescent="0.2">
      <c r="A54" s="7" t="s">
        <v>19</v>
      </c>
      <c r="B54" s="8">
        <v>0.6875</v>
      </c>
      <c r="C54" s="9">
        <v>5</v>
      </c>
      <c r="D54" s="10">
        <f>'10 point'!D54</f>
        <v>0.32880000000000004</v>
      </c>
      <c r="H54">
        <f xml:space="preserve"> 0.00149630259 + -0.005662173447/(1 + SIN(1))</f>
        <v>-1.5785074361762646E-3</v>
      </c>
      <c r="J54">
        <f>0.001496-0.005662/(1+SIN(1))</f>
        <v>-1.5787158368018839E-3</v>
      </c>
    </row>
    <row r="55" spans="1:44" x14ac:dyDescent="0.2">
      <c r="A55" s="7" t="s">
        <v>19</v>
      </c>
      <c r="B55" s="8">
        <v>0.66666666666666663</v>
      </c>
      <c r="C55" s="9">
        <v>5</v>
      </c>
      <c r="D55" s="10">
        <f>'10 point'!D55</f>
        <v>0.37709999999999999</v>
      </c>
      <c r="H55">
        <f>PI()</f>
        <v>3.1415926535897931</v>
      </c>
    </row>
    <row r="56" spans="1:44" x14ac:dyDescent="0.2">
      <c r="A56" s="7" t="s">
        <v>19</v>
      </c>
      <c r="B56" s="8">
        <v>0.64583333333333337</v>
      </c>
      <c r="C56" s="9">
        <v>5</v>
      </c>
      <c r="D56" s="10">
        <f>'10 point'!D56</f>
        <v>0.38839999999999997</v>
      </c>
    </row>
    <row r="57" spans="1:44" x14ac:dyDescent="0.2">
      <c r="A57" s="7" t="s">
        <v>19</v>
      </c>
      <c r="B57" s="8">
        <v>0.625</v>
      </c>
      <c r="C57" s="9">
        <v>5</v>
      </c>
      <c r="D57" s="10">
        <f>'10 point'!D57</f>
        <v>0.36080000000000001</v>
      </c>
    </row>
    <row r="58" spans="1:44" x14ac:dyDescent="0.2">
      <c r="A58" s="7" t="s">
        <v>19</v>
      </c>
      <c r="B58" s="8">
        <v>0.60416666666666663</v>
      </c>
      <c r="C58" s="9">
        <v>5</v>
      </c>
      <c r="D58" s="10">
        <f>'10 point'!D58</f>
        <v>0.29610000000000003</v>
      </c>
    </row>
    <row r="59" spans="1:44" x14ac:dyDescent="0.2">
      <c r="A59" s="7" t="s">
        <v>19</v>
      </c>
      <c r="B59" s="8">
        <v>0.58333333333333337</v>
      </c>
      <c r="C59" s="9">
        <v>5</v>
      </c>
      <c r="D59" s="10">
        <f>'10 point'!D59</f>
        <v>0.23960000000000001</v>
      </c>
    </row>
    <row r="60" spans="1:44" x14ac:dyDescent="0.2">
      <c r="A60" s="7" t="s">
        <v>19</v>
      </c>
      <c r="B60" s="8">
        <v>0.5625</v>
      </c>
      <c r="C60" s="9">
        <v>5</v>
      </c>
      <c r="D60" s="10">
        <f>'10 point'!D60</f>
        <v>0.1709</v>
      </c>
    </row>
    <row r="61" spans="1:44" x14ac:dyDescent="0.2">
      <c r="A61" s="7" t="s">
        <v>19</v>
      </c>
      <c r="B61" s="8">
        <v>0.54166666666666663</v>
      </c>
      <c r="C61" s="9">
        <v>5</v>
      </c>
      <c r="D61" s="10">
        <f>'10 point'!D61</f>
        <v>0.1203</v>
      </c>
    </row>
    <row r="62" spans="1:44" x14ac:dyDescent="0.2">
      <c r="A62" s="7" t="s">
        <v>19</v>
      </c>
      <c r="B62" s="8">
        <v>0.52083333333333337</v>
      </c>
      <c r="C62" s="9">
        <v>5</v>
      </c>
      <c r="D62" s="10">
        <f>'10 point'!D62</f>
        <v>7.0300000000000001E-2</v>
      </c>
    </row>
    <row r="63" spans="1:44" x14ac:dyDescent="0.2">
      <c r="A63" s="7" t="s">
        <v>19</v>
      </c>
      <c r="B63" s="8">
        <v>0.5</v>
      </c>
      <c r="C63" s="9">
        <v>5</v>
      </c>
      <c r="D63" s="10">
        <f>'10 point'!D63</f>
        <v>3.1799999999999995E-2</v>
      </c>
    </row>
    <row r="64" spans="1:44" x14ac:dyDescent="0.2">
      <c r="A64" s="7" t="s">
        <v>19</v>
      </c>
      <c r="B64" s="8">
        <v>0.47916666666666669</v>
      </c>
      <c r="C64" s="9">
        <v>5</v>
      </c>
      <c r="D64" s="10">
        <f>'10 point'!D64</f>
        <v>2.07E-2</v>
      </c>
    </row>
    <row r="65" spans="1:4" x14ac:dyDescent="0.2">
      <c r="A65" s="7" t="s">
        <v>19</v>
      </c>
      <c r="B65" s="8">
        <v>0.45833333333333331</v>
      </c>
      <c r="C65" s="9">
        <v>5</v>
      </c>
      <c r="D65" s="10">
        <f>'10 point'!D65</f>
        <v>4.82E-2</v>
      </c>
    </row>
    <row r="66" spans="1:4" x14ac:dyDescent="0.2">
      <c r="A66" s="7" t="s">
        <v>19</v>
      </c>
      <c r="B66" s="8">
        <v>0.4375</v>
      </c>
      <c r="C66" s="9">
        <v>5</v>
      </c>
      <c r="D66" s="10">
        <f>'10 point'!D66</f>
        <v>7.640000000000001E-2</v>
      </c>
    </row>
    <row r="67" spans="1:4" x14ac:dyDescent="0.2">
      <c r="A67" s="7" t="s">
        <v>19</v>
      </c>
      <c r="B67" s="8">
        <v>0.41666666666666669</v>
      </c>
      <c r="C67" s="9">
        <v>5</v>
      </c>
      <c r="D67" s="10">
        <f>'10 point'!D67</f>
        <v>0.11720000000000001</v>
      </c>
    </row>
    <row r="68" spans="1:4" x14ac:dyDescent="0.2">
      <c r="A68" s="7" t="s">
        <v>19</v>
      </c>
      <c r="B68" s="8">
        <v>0.39583333333333331</v>
      </c>
      <c r="C68" s="9">
        <v>5</v>
      </c>
      <c r="D68" s="10">
        <f>'10 point'!D68</f>
        <v>0.15790000000000001</v>
      </c>
    </row>
    <row r="69" spans="1:4" x14ac:dyDescent="0.2">
      <c r="A69" s="7" t="s">
        <v>19</v>
      </c>
      <c r="B69" s="8">
        <v>0.375</v>
      </c>
      <c r="C69" s="9">
        <v>5</v>
      </c>
      <c r="D69" s="10">
        <f>'10 point'!D69</f>
        <v>0.1825</v>
      </c>
    </row>
    <row r="70" spans="1:4" x14ac:dyDescent="0.2">
      <c r="A70" s="7" t="s">
        <v>19</v>
      </c>
      <c r="B70" s="8">
        <v>0.35416666666666669</v>
      </c>
      <c r="C70" s="9">
        <v>5</v>
      </c>
      <c r="D70" s="10">
        <f>'10 point'!D70</f>
        <v>0.19940000000000002</v>
      </c>
    </row>
    <row r="71" spans="1:4" x14ac:dyDescent="0.2">
      <c r="A71" s="7" t="s">
        <v>19</v>
      </c>
      <c r="B71" s="8">
        <v>0.33333333333333331</v>
      </c>
      <c r="C71" s="9">
        <v>5</v>
      </c>
      <c r="D71" s="10">
        <f>'10 point'!D71</f>
        <v>0.19139999999999999</v>
      </c>
    </row>
    <row r="72" spans="1:4" x14ac:dyDescent="0.2">
      <c r="A72" s="7" t="s">
        <v>19</v>
      </c>
      <c r="B72" s="8">
        <v>0.3125</v>
      </c>
      <c r="C72" s="9">
        <v>5</v>
      </c>
      <c r="D72" s="10">
        <f>'10 point'!D72</f>
        <v>0.1762</v>
      </c>
    </row>
    <row r="73" spans="1:4" x14ac:dyDescent="0.2">
      <c r="A73" s="7" t="s">
        <v>19</v>
      </c>
      <c r="B73" s="8">
        <v>0.29166666666666669</v>
      </c>
      <c r="C73" s="9">
        <v>5</v>
      </c>
      <c r="D73" s="10">
        <f>'10 point'!D73</f>
        <v>0.14560000000000001</v>
      </c>
    </row>
    <row r="74" spans="1:4" x14ac:dyDescent="0.2">
      <c r="A74" s="7" t="s">
        <v>19</v>
      </c>
      <c r="B74" s="8">
        <v>0.27083333333333331</v>
      </c>
      <c r="C74" s="9">
        <v>5</v>
      </c>
      <c r="D74" s="10">
        <f>'10 point'!D74</f>
        <v>0.10169999999999998</v>
      </c>
    </row>
    <row r="75" spans="1:4" x14ac:dyDescent="0.2">
      <c r="A75" s="7" t="s">
        <v>19</v>
      </c>
      <c r="B75" s="8">
        <v>0.25</v>
      </c>
      <c r="C75" s="9">
        <v>5</v>
      </c>
      <c r="D75" s="10">
        <f>'10 point'!D75</f>
        <v>6.3299999999999995E-2</v>
      </c>
    </row>
    <row r="76" spans="1:4" x14ac:dyDescent="0.2">
      <c r="A76" s="7" t="s">
        <v>19</v>
      </c>
      <c r="B76" s="8">
        <v>0.22916666666666666</v>
      </c>
      <c r="C76" s="9">
        <v>5</v>
      </c>
      <c r="D76" s="10">
        <f>'10 point'!D76</f>
        <v>2.1000000000000001E-2</v>
      </c>
    </row>
    <row r="77" spans="1:4" x14ac:dyDescent="0.2">
      <c r="A77" s="7" t="s">
        <v>19</v>
      </c>
      <c r="B77" s="8">
        <v>0.20833333333333334</v>
      </c>
      <c r="C77" s="9">
        <v>5</v>
      </c>
      <c r="D77" s="10">
        <f>'10 point'!D77</f>
        <v>-2.0799999999999999E-2</v>
      </c>
    </row>
    <row r="78" spans="1:4" x14ac:dyDescent="0.2">
      <c r="A78" s="7" t="s">
        <v>19</v>
      </c>
      <c r="B78" s="8">
        <v>0.1875</v>
      </c>
      <c r="C78" s="9">
        <v>5</v>
      </c>
      <c r="D78" s="10">
        <f>'10 point'!D78</f>
        <v>-8.589999999999999E-2</v>
      </c>
    </row>
    <row r="79" spans="1:4" x14ac:dyDescent="0.2">
      <c r="A79" s="7" t="s">
        <v>19</v>
      </c>
      <c r="B79" s="8">
        <v>0.16666666666666666</v>
      </c>
      <c r="C79" s="9">
        <v>5</v>
      </c>
      <c r="D79" s="10">
        <f>'10 point'!D79</f>
        <v>-0.16590000000000002</v>
      </c>
    </row>
    <row r="80" spans="1:4" x14ac:dyDescent="0.2">
      <c r="A80" s="7" t="s">
        <v>19</v>
      </c>
      <c r="B80" s="8">
        <v>0.14583333333333334</v>
      </c>
      <c r="C80" s="9">
        <v>5</v>
      </c>
      <c r="D80" s="10">
        <f>'10 point'!D80</f>
        <v>-0.251</v>
      </c>
    </row>
    <row r="81" spans="1:4" x14ac:dyDescent="0.2">
      <c r="A81" s="7" t="s">
        <v>19</v>
      </c>
      <c r="B81" s="8">
        <v>0.125</v>
      </c>
      <c r="C81" s="9">
        <v>5</v>
      </c>
      <c r="D81" s="10">
        <f>'10 point'!D81</f>
        <v>-0.31640000000000001</v>
      </c>
    </row>
    <row r="82" spans="1:4" x14ac:dyDescent="0.2">
      <c r="A82" s="7" t="s">
        <v>19</v>
      </c>
      <c r="B82" s="8">
        <v>2.0833333333333332E-2</v>
      </c>
      <c r="C82" s="9">
        <v>5</v>
      </c>
      <c r="D82" s="10">
        <f>'10 point'!D82</f>
        <v>-0.38790000000000002</v>
      </c>
    </row>
    <row r="83" spans="1:4" x14ac:dyDescent="0.2">
      <c r="A83" s="7" t="s">
        <v>19</v>
      </c>
      <c r="B83" s="8">
        <v>0</v>
      </c>
      <c r="C83" s="9">
        <v>5</v>
      </c>
      <c r="D83" s="10">
        <f>'10 point'!D83</f>
        <v>-0.42669999999999997</v>
      </c>
    </row>
    <row r="84" spans="1:4" x14ac:dyDescent="0.2">
      <c r="A84" s="7" t="s">
        <v>25</v>
      </c>
      <c r="B84" s="8">
        <v>0.97916666666666663</v>
      </c>
      <c r="C84" s="9">
        <v>4</v>
      </c>
      <c r="D84" s="10">
        <f>'10 point'!D84</f>
        <v>-0.47310000000000002</v>
      </c>
    </row>
    <row r="85" spans="1:4" x14ac:dyDescent="0.2">
      <c r="A85" s="7" t="s">
        <v>25</v>
      </c>
      <c r="B85" s="8">
        <v>0.95833333333333337</v>
      </c>
      <c r="C85" s="9">
        <v>4</v>
      </c>
      <c r="D85" s="10">
        <f>'10 point'!D85</f>
        <v>-0.52080000000000004</v>
      </c>
    </row>
    <row r="86" spans="1:4" x14ac:dyDescent="0.2">
      <c r="A86" s="7" t="s">
        <v>25</v>
      </c>
      <c r="B86" s="8">
        <v>0.9375</v>
      </c>
      <c r="C86" s="9">
        <v>4</v>
      </c>
      <c r="D86" s="10">
        <f>'10 point'!D86</f>
        <v>-0.55690000000000006</v>
      </c>
    </row>
    <row r="87" spans="1:4" x14ac:dyDescent="0.2">
      <c r="A87" s="7" t="s">
        <v>25</v>
      </c>
      <c r="B87" s="8">
        <v>0.91666666666666663</v>
      </c>
      <c r="C87" s="9">
        <v>4</v>
      </c>
      <c r="D87" s="10">
        <f>'10 point'!D87</f>
        <v>-0.59940000000000004</v>
      </c>
    </row>
    <row r="88" spans="1:4" x14ac:dyDescent="0.2">
      <c r="A88" s="7" t="s">
        <v>25</v>
      </c>
      <c r="B88" s="8">
        <v>0.89583333333333337</v>
      </c>
      <c r="C88" s="9">
        <v>4</v>
      </c>
      <c r="D88" s="10">
        <f>'10 point'!D88</f>
        <v>-0.6099</v>
      </c>
    </row>
    <row r="89" spans="1:4" x14ac:dyDescent="0.2">
      <c r="A89" s="7" t="s">
        <v>25</v>
      </c>
      <c r="B89" s="8">
        <v>0.875</v>
      </c>
      <c r="C89" s="9">
        <v>4</v>
      </c>
      <c r="D89" s="10">
        <f>'10 point'!D89</f>
        <v>-0.63359999999999994</v>
      </c>
    </row>
    <row r="90" spans="1:4" x14ac:dyDescent="0.2">
      <c r="A90" s="7" t="s">
        <v>25</v>
      </c>
      <c r="B90" s="8">
        <v>0.85416666666666663</v>
      </c>
      <c r="C90" s="9">
        <v>4</v>
      </c>
      <c r="D90" s="10">
        <f>'10 point'!D90</f>
        <v>-0.65849999999999997</v>
      </c>
    </row>
    <row r="91" spans="1:4" x14ac:dyDescent="0.2">
      <c r="A91" s="7" t="s">
        <v>25</v>
      </c>
      <c r="B91" s="8">
        <v>0.83333333333333337</v>
      </c>
      <c r="C91" s="9">
        <v>4</v>
      </c>
      <c r="D91" s="10">
        <f>'10 point'!D91</f>
        <v>-0.63759999999999994</v>
      </c>
    </row>
    <row r="92" spans="1:4" x14ac:dyDescent="0.2">
      <c r="A92" s="7" t="s">
        <v>25</v>
      </c>
      <c r="B92" s="8">
        <v>0.8125</v>
      </c>
      <c r="C92" s="9">
        <v>4</v>
      </c>
      <c r="D92" s="10">
        <f>'10 point'!D92</f>
        <v>-0.61280000000000001</v>
      </c>
    </row>
    <row r="93" spans="1:4" x14ac:dyDescent="0.2">
      <c r="A93" s="7" t="s">
        <v>25</v>
      </c>
      <c r="B93" s="8">
        <v>0.79166666666666663</v>
      </c>
      <c r="C93" s="9">
        <v>4</v>
      </c>
      <c r="D93" s="10">
        <f>'10 point'!D93</f>
        <v>-0.56479999999999997</v>
      </c>
    </row>
    <row r="94" spans="1:4" x14ac:dyDescent="0.2">
      <c r="A94" s="7" t="s">
        <v>25</v>
      </c>
      <c r="B94" s="8">
        <v>0.77083333333333337</v>
      </c>
      <c r="C94" s="9">
        <v>4</v>
      </c>
      <c r="D94" s="10">
        <f>'10 point'!D94</f>
        <v>-0.49709999999999999</v>
      </c>
    </row>
    <row r="95" spans="1:4" x14ac:dyDescent="0.2">
      <c r="A95" s="7" t="s">
        <v>25</v>
      </c>
      <c r="B95" s="8">
        <v>0.75</v>
      </c>
      <c r="C95" s="9">
        <v>4</v>
      </c>
      <c r="D95" s="10">
        <f>'10 point'!D95</f>
        <v>-0.46420000000000006</v>
      </c>
    </row>
    <row r="96" spans="1:4" x14ac:dyDescent="0.2">
      <c r="A96" s="7" t="s">
        <v>25</v>
      </c>
      <c r="B96" s="8">
        <v>0.72916666666666663</v>
      </c>
      <c r="C96" s="9">
        <v>4</v>
      </c>
      <c r="D96" s="10">
        <f>'10 point'!D96</f>
        <v>-0.41570000000000001</v>
      </c>
    </row>
    <row r="97" spans="1:4" x14ac:dyDescent="0.2">
      <c r="A97" s="7" t="s">
        <v>25</v>
      </c>
      <c r="B97" s="8">
        <v>0.70833333333333337</v>
      </c>
      <c r="C97" s="9">
        <v>4</v>
      </c>
      <c r="D97" s="10">
        <f>'10 point'!D97</f>
        <v>-0.36649999999999999</v>
      </c>
    </row>
    <row r="98" spans="1:4" x14ac:dyDescent="0.2">
      <c r="A98" s="7" t="s">
        <v>25</v>
      </c>
      <c r="B98" s="8">
        <v>0.6875</v>
      </c>
      <c r="C98" s="9">
        <v>4</v>
      </c>
      <c r="D98" s="10">
        <f>'10 point'!D98</f>
        <v>-0.36399999999999999</v>
      </c>
    </row>
    <row r="99" spans="1:4" x14ac:dyDescent="0.2">
      <c r="A99" s="7" t="s">
        <v>25</v>
      </c>
      <c r="B99" s="8">
        <v>0.66666666666666663</v>
      </c>
      <c r="C99" s="9">
        <v>4</v>
      </c>
      <c r="D99" s="10">
        <f>'10 point'!D99</f>
        <v>-0.30760000000000004</v>
      </c>
    </row>
    <row r="100" spans="1:4" x14ac:dyDescent="0.2">
      <c r="A100" s="7" t="s">
        <v>25</v>
      </c>
      <c r="B100" s="8">
        <v>0.64583333333333337</v>
      </c>
      <c r="C100" s="9">
        <v>4</v>
      </c>
      <c r="D100" s="10">
        <f>'10 point'!D100</f>
        <v>-0.24729999999999999</v>
      </c>
    </row>
    <row r="101" spans="1:4" x14ac:dyDescent="0.2">
      <c r="A101" s="7" t="s">
        <v>25</v>
      </c>
      <c r="B101" s="8">
        <v>0.625</v>
      </c>
      <c r="C101" s="9">
        <v>4</v>
      </c>
      <c r="D101" s="10">
        <f>'10 point'!D101</f>
        <v>-0.19849999999999998</v>
      </c>
    </row>
    <row r="102" spans="1:4" x14ac:dyDescent="0.2">
      <c r="A102" s="7" t="s">
        <v>25</v>
      </c>
      <c r="B102" s="8">
        <v>0.60416666666666663</v>
      </c>
      <c r="C102" s="9">
        <v>4</v>
      </c>
      <c r="D102" s="10">
        <f>'10 point'!D102</f>
        <v>-0.18179999999999999</v>
      </c>
    </row>
    <row r="103" spans="1:4" x14ac:dyDescent="0.2">
      <c r="A103" s="7" t="s">
        <v>25</v>
      </c>
      <c r="B103" s="8">
        <v>0.58333333333333337</v>
      </c>
      <c r="C103" s="9">
        <v>4</v>
      </c>
      <c r="D103" s="10">
        <f>'10 point'!D103</f>
        <v>-0.16169999999999998</v>
      </c>
    </row>
    <row r="104" spans="1:4" x14ac:dyDescent="0.2">
      <c r="A104" s="7" t="s">
        <v>25</v>
      </c>
      <c r="B104" s="8">
        <v>0.5625</v>
      </c>
      <c r="C104" s="9">
        <v>4</v>
      </c>
      <c r="D104" s="10">
        <f>'10 point'!D104</f>
        <v>-0.1477</v>
      </c>
    </row>
    <row r="105" spans="1:4" x14ac:dyDescent="0.2">
      <c r="A105" s="7" t="s">
        <v>25</v>
      </c>
      <c r="B105" s="8">
        <v>0.54166666666666663</v>
      </c>
      <c r="C105" s="9">
        <v>4</v>
      </c>
      <c r="D105" s="10">
        <f>'10 point'!D105</f>
        <v>-0.12959999999999999</v>
      </c>
    </row>
    <row r="106" spans="1:4" x14ac:dyDescent="0.2">
      <c r="A106" s="7" t="s">
        <v>25</v>
      </c>
      <c r="B106" s="8">
        <v>0.52083333333333337</v>
      </c>
      <c r="C106" s="9">
        <v>4</v>
      </c>
      <c r="D106" s="10">
        <f>'10 point'!D106</f>
        <v>-0.1285</v>
      </c>
    </row>
    <row r="107" spans="1:4" x14ac:dyDescent="0.2">
      <c r="A107" s="7" t="s">
        <v>25</v>
      </c>
      <c r="B107" s="8">
        <v>0.5</v>
      </c>
      <c r="C107" s="9">
        <v>4</v>
      </c>
      <c r="D107" s="10">
        <f>'10 point'!D107</f>
        <v>-9.7099999999999992E-2</v>
      </c>
    </row>
    <row r="108" spans="1:4" x14ac:dyDescent="0.2">
      <c r="A108" s="7" t="s">
        <v>25</v>
      </c>
      <c r="B108" s="8">
        <v>0.47916666666666669</v>
      </c>
      <c r="C108" s="9">
        <v>4</v>
      </c>
      <c r="D108" s="10">
        <f>'10 point'!D108</f>
        <v>-7.51E-2</v>
      </c>
    </row>
    <row r="109" spans="1:4" x14ac:dyDescent="0.2">
      <c r="A109" s="7" t="s">
        <v>25</v>
      </c>
      <c r="B109" s="8">
        <v>0.45833333333333331</v>
      </c>
      <c r="C109" s="9">
        <v>4</v>
      </c>
      <c r="D109" s="10">
        <f>'10 point'!D109</f>
        <v>-6.0499999999999998E-2</v>
      </c>
    </row>
    <row r="110" spans="1:4" x14ac:dyDescent="0.2">
      <c r="A110" s="7" t="s">
        <v>25</v>
      </c>
      <c r="B110" s="8">
        <v>0.4375</v>
      </c>
      <c r="C110" s="9">
        <v>4</v>
      </c>
      <c r="D110" s="10">
        <f>'10 point'!D110</f>
        <v>-3.7699999999999997E-2</v>
      </c>
    </row>
    <row r="111" spans="1:4" x14ac:dyDescent="0.2">
      <c r="A111" s="7" t="s">
        <v>25</v>
      </c>
      <c r="B111" s="8">
        <v>0.41666666666666669</v>
      </c>
      <c r="C111" s="9">
        <v>4</v>
      </c>
      <c r="D111" s="10">
        <f>'10 point'!D111</f>
        <v>-4.58E-2</v>
      </c>
    </row>
    <row r="112" spans="1:4" x14ac:dyDescent="0.2">
      <c r="A112" s="7" t="s">
        <v>25</v>
      </c>
      <c r="B112" s="8">
        <v>0.39583333333333331</v>
      </c>
      <c r="C112" s="9">
        <v>4</v>
      </c>
      <c r="D112" s="10">
        <f>'10 point'!D112</f>
        <v>-5.3700000000000005E-2</v>
      </c>
    </row>
    <row r="113" spans="1:4" x14ac:dyDescent="0.2">
      <c r="A113" s="7" t="s">
        <v>25</v>
      </c>
      <c r="B113" s="8">
        <v>0.375</v>
      </c>
      <c r="C113" s="9">
        <v>4</v>
      </c>
      <c r="D113" s="10">
        <f>'10 point'!D113</f>
        <v>-6.1200000000000004E-2</v>
      </c>
    </row>
    <row r="114" spans="1:4" x14ac:dyDescent="0.2">
      <c r="A114" s="7" t="s">
        <v>25</v>
      </c>
      <c r="B114" s="8">
        <v>0.35416666666666669</v>
      </c>
      <c r="C114" s="9">
        <v>4</v>
      </c>
      <c r="D114" s="10">
        <f>'10 point'!D114</f>
        <v>-5.1000000000000004E-2</v>
      </c>
    </row>
    <row r="115" spans="1:4" x14ac:dyDescent="0.2">
      <c r="A115" s="7" t="s">
        <v>25</v>
      </c>
      <c r="B115" s="8">
        <v>0.33333333333333331</v>
      </c>
      <c r="C115" s="9">
        <v>4</v>
      </c>
      <c r="D115" s="10">
        <f>'10 point'!D115</f>
        <v>-2.07E-2</v>
      </c>
    </row>
    <row r="116" spans="1:4" x14ac:dyDescent="0.2">
      <c r="A116" s="7" t="s">
        <v>25</v>
      </c>
      <c r="B116" s="8">
        <v>0.3125</v>
      </c>
      <c r="C116" s="9">
        <v>4</v>
      </c>
      <c r="D116" s="10">
        <f>'10 point'!D116</f>
        <v>-1.09E-2</v>
      </c>
    </row>
    <row r="117" spans="1:4" x14ac:dyDescent="0.2">
      <c r="A117" s="7" t="s">
        <v>25</v>
      </c>
      <c r="B117" s="8">
        <v>0.29166666666666669</v>
      </c>
      <c r="C117" s="9">
        <v>4</v>
      </c>
      <c r="D117" s="10">
        <f>'10 point'!D117</f>
        <v>2.8E-3</v>
      </c>
    </row>
    <row r="118" spans="1:4" x14ac:dyDescent="0.2">
      <c r="A118" s="7" t="s">
        <v>25</v>
      </c>
      <c r="B118" s="8">
        <v>0.27083333333333331</v>
      </c>
      <c r="C118" s="9">
        <v>4</v>
      </c>
      <c r="D118" s="10">
        <f>'10 point'!D118</f>
        <v>1.21E-2</v>
      </c>
    </row>
    <row r="119" spans="1:4" x14ac:dyDescent="0.2">
      <c r="A119" s="7" t="s">
        <v>25</v>
      </c>
      <c r="B119" s="8">
        <v>0.25</v>
      </c>
      <c r="C119" s="9">
        <v>4</v>
      </c>
      <c r="D119" s="10">
        <f>'10 point'!D119</f>
        <v>1.6799999999999999E-2</v>
      </c>
    </row>
    <row r="120" spans="1:4" x14ac:dyDescent="0.2">
      <c r="A120" s="7" t="s">
        <v>25</v>
      </c>
      <c r="B120" s="8">
        <v>0.22916666666666666</v>
      </c>
      <c r="C120" s="9">
        <v>4</v>
      </c>
      <c r="D120" s="10">
        <f>'10 point'!D120</f>
        <v>3.0200000000000001E-2</v>
      </c>
    </row>
    <row r="121" spans="1:4" x14ac:dyDescent="0.2">
      <c r="A121" s="7" t="s">
        <v>25</v>
      </c>
      <c r="B121" s="8">
        <v>0.20833333333333334</v>
      </c>
      <c r="C121" s="9">
        <v>4</v>
      </c>
      <c r="D121" s="10">
        <f>'10 point'!D121</f>
        <v>7.2400000000000006E-2</v>
      </c>
    </row>
    <row r="122" spans="1:4" x14ac:dyDescent="0.2">
      <c r="A122" s="7" t="s">
        <v>25</v>
      </c>
      <c r="B122" s="8">
        <v>0.1875</v>
      </c>
      <c r="C122" s="9">
        <v>4</v>
      </c>
      <c r="D122" s="10">
        <f>'10 point'!D122</f>
        <v>0.10709999999999999</v>
      </c>
    </row>
    <row r="123" spans="1:4" x14ac:dyDescent="0.2">
      <c r="A123" s="7" t="s">
        <v>25</v>
      </c>
      <c r="B123" s="8">
        <v>0.16666666666666666</v>
      </c>
      <c r="C123" s="9">
        <v>4</v>
      </c>
      <c r="D123" s="10">
        <f>'10 point'!D123</f>
        <v>0.15360000000000001</v>
      </c>
    </row>
    <row r="124" spans="1:4" x14ac:dyDescent="0.2">
      <c r="A124" s="7" t="s">
        <v>25</v>
      </c>
      <c r="B124" s="8">
        <v>0.14583333333333334</v>
      </c>
      <c r="C124" s="9">
        <v>4</v>
      </c>
      <c r="D124" s="10">
        <f>'10 point'!D124</f>
        <v>0.17460000000000001</v>
      </c>
    </row>
    <row r="125" spans="1:4" x14ac:dyDescent="0.2">
      <c r="A125" s="7" t="s">
        <v>25</v>
      </c>
      <c r="B125" s="8">
        <v>0.125</v>
      </c>
      <c r="C125" s="9">
        <v>4</v>
      </c>
      <c r="D125" s="10">
        <f>'10 point'!D125</f>
        <v>0.2019</v>
      </c>
    </row>
    <row r="126" spans="1:4" x14ac:dyDescent="0.2">
      <c r="A126" s="7" t="s">
        <v>25</v>
      </c>
      <c r="B126" s="8">
        <v>2.0833333333333332E-2</v>
      </c>
      <c r="C126" s="9">
        <v>4</v>
      </c>
      <c r="D126" s="10">
        <f>'10 point'!D126</f>
        <v>0.22490000000000002</v>
      </c>
    </row>
    <row r="127" spans="1:4" x14ac:dyDescent="0.2">
      <c r="A127" s="7" t="s">
        <v>25</v>
      </c>
      <c r="B127" s="8">
        <v>0</v>
      </c>
      <c r="C127" s="9">
        <v>4</v>
      </c>
      <c r="D127" s="10">
        <f>'10 point'!D127</f>
        <v>0.26019999999999999</v>
      </c>
    </row>
    <row r="128" spans="1:4" x14ac:dyDescent="0.2">
      <c r="A128" s="7" t="s">
        <v>26</v>
      </c>
      <c r="B128" s="8">
        <v>0.97916666666666663</v>
      </c>
      <c r="C128" s="9">
        <v>3</v>
      </c>
      <c r="D128" s="10">
        <f>'10 point'!D128</f>
        <v>0.28639999999999999</v>
      </c>
    </row>
    <row r="129" spans="1:4" x14ac:dyDescent="0.2">
      <c r="A129" s="7" t="s">
        <v>26</v>
      </c>
      <c r="B129" s="8">
        <v>0.95833333333333337</v>
      </c>
      <c r="C129" s="9">
        <v>3</v>
      </c>
      <c r="D129" s="10">
        <f>'10 point'!D129</f>
        <v>0.30499999999999999</v>
      </c>
    </row>
    <row r="130" spans="1:4" x14ac:dyDescent="0.2">
      <c r="A130" s="7" t="s">
        <v>26</v>
      </c>
      <c r="B130" s="8">
        <v>0.9375</v>
      </c>
      <c r="C130" s="9">
        <v>3</v>
      </c>
      <c r="D130" s="10">
        <f>'10 point'!D130</f>
        <v>0.3372</v>
      </c>
    </row>
    <row r="131" spans="1:4" x14ac:dyDescent="0.2">
      <c r="A131" s="7" t="s">
        <v>26</v>
      </c>
      <c r="B131" s="8">
        <v>0.91666666666666663</v>
      </c>
      <c r="C131" s="9">
        <v>3</v>
      </c>
      <c r="D131" s="10">
        <f>'10 point'!D131</f>
        <v>0.35849999999999999</v>
      </c>
    </row>
    <row r="132" spans="1:4" x14ac:dyDescent="0.2">
      <c r="A132" s="7" t="s">
        <v>26</v>
      </c>
      <c r="B132" s="8">
        <v>0.89583333333333337</v>
      </c>
      <c r="C132" s="9">
        <v>3</v>
      </c>
      <c r="D132" s="10">
        <f>'10 point'!D132</f>
        <v>0.3851</v>
      </c>
    </row>
    <row r="133" spans="1:4" x14ac:dyDescent="0.2">
      <c r="A133" s="7" t="s">
        <v>26</v>
      </c>
      <c r="B133" s="8">
        <v>0.875</v>
      </c>
      <c r="C133" s="9">
        <v>3</v>
      </c>
      <c r="D133" s="10">
        <f>'10 point'!D133</f>
        <v>0.41310000000000002</v>
      </c>
    </row>
    <row r="134" spans="1:4" x14ac:dyDescent="0.2">
      <c r="A134" s="7" t="s">
        <v>26</v>
      </c>
      <c r="B134" s="8">
        <v>0.85416666666666663</v>
      </c>
      <c r="C134" s="9">
        <v>3</v>
      </c>
      <c r="D134" s="10">
        <f>'10 point'!D134</f>
        <v>0.4299</v>
      </c>
    </row>
    <row r="135" spans="1:4" x14ac:dyDescent="0.2">
      <c r="A135" s="7" t="s">
        <v>26</v>
      </c>
      <c r="B135" s="8">
        <v>0.83333333333333337</v>
      </c>
      <c r="C135" s="9">
        <v>3</v>
      </c>
      <c r="D135" s="10">
        <f>'10 point'!D135</f>
        <v>0.41929999999999995</v>
      </c>
    </row>
    <row r="136" spans="1:4" x14ac:dyDescent="0.2">
      <c r="A136" s="7" t="s">
        <v>26</v>
      </c>
      <c r="B136" s="8">
        <v>0.8125</v>
      </c>
      <c r="C136" s="9">
        <v>3</v>
      </c>
      <c r="D136" s="10">
        <f>'10 point'!D136</f>
        <v>0.371</v>
      </c>
    </row>
    <row r="137" spans="1:4" x14ac:dyDescent="0.2">
      <c r="A137" s="7" t="s">
        <v>26</v>
      </c>
      <c r="B137" s="8">
        <v>0.79166666666666663</v>
      </c>
      <c r="C137" s="9">
        <v>3</v>
      </c>
      <c r="D137" s="10">
        <f>'10 point'!D137</f>
        <v>0.33340000000000003</v>
      </c>
    </row>
    <row r="138" spans="1:4" x14ac:dyDescent="0.2">
      <c r="A138" s="7" t="s">
        <v>26</v>
      </c>
      <c r="B138" s="8">
        <v>0.77083333333333337</v>
      </c>
      <c r="C138" s="9">
        <v>3</v>
      </c>
      <c r="D138" s="10">
        <f>'10 point'!D138</f>
        <v>0.2903</v>
      </c>
    </row>
    <row r="139" spans="1:4" x14ac:dyDescent="0.2">
      <c r="A139" s="7" t="s">
        <v>26</v>
      </c>
      <c r="B139" s="8">
        <v>0.75</v>
      </c>
      <c r="C139" s="9">
        <v>3</v>
      </c>
      <c r="D139" s="10">
        <f>'10 point'!D139</f>
        <v>0.26220000000000004</v>
      </c>
    </row>
    <row r="140" spans="1:4" x14ac:dyDescent="0.2">
      <c r="A140" s="7" t="s">
        <v>26</v>
      </c>
      <c r="B140" s="8">
        <v>0.72916666666666663</v>
      </c>
      <c r="C140" s="9">
        <v>3</v>
      </c>
      <c r="D140" s="10">
        <f>'10 point'!D140</f>
        <v>0.1925</v>
      </c>
    </row>
    <row r="141" spans="1:4" x14ac:dyDescent="0.2">
      <c r="A141" s="7" t="s">
        <v>26</v>
      </c>
      <c r="B141" s="8">
        <v>0.70833333333333337</v>
      </c>
      <c r="C141" s="9">
        <v>3</v>
      </c>
      <c r="D141" s="10">
        <f>'10 point'!D141</f>
        <v>0.1651</v>
      </c>
    </row>
    <row r="142" spans="1:4" x14ac:dyDescent="0.2">
      <c r="A142" s="7" t="s">
        <v>26</v>
      </c>
      <c r="B142" s="8">
        <v>0.6875</v>
      </c>
      <c r="C142" s="9">
        <v>3</v>
      </c>
      <c r="D142" s="10">
        <f>'10 point'!D142</f>
        <v>0.1242</v>
      </c>
    </row>
    <row r="143" spans="1:4" x14ac:dyDescent="0.2">
      <c r="A143" s="7" t="s">
        <v>26</v>
      </c>
      <c r="B143" s="8">
        <v>0.66666666666666663</v>
      </c>
      <c r="C143" s="9">
        <v>3</v>
      </c>
      <c r="D143" s="10">
        <f>'10 point'!D143</f>
        <v>5.5599999999999997E-2</v>
      </c>
    </row>
    <row r="144" spans="1:4" x14ac:dyDescent="0.2">
      <c r="A144" s="7" t="s">
        <v>26</v>
      </c>
      <c r="B144" s="8">
        <v>0.64583333333333337</v>
      </c>
      <c r="C144" s="9">
        <v>3</v>
      </c>
      <c r="D144" s="10">
        <f>'10 point'!D144</f>
        <v>-7.3999999999999995E-3</v>
      </c>
    </row>
    <row r="145" spans="1:4" x14ac:dyDescent="0.2">
      <c r="A145" s="7" t="s">
        <v>26</v>
      </c>
      <c r="B145" s="8">
        <v>0.625</v>
      </c>
      <c r="C145" s="9">
        <v>3</v>
      </c>
      <c r="D145" s="10">
        <f>'10 point'!D145</f>
        <v>1.8000000000000002E-2</v>
      </c>
    </row>
    <row r="146" spans="1:4" x14ac:dyDescent="0.2">
      <c r="A146" s="7" t="s">
        <v>26</v>
      </c>
      <c r="B146" s="8">
        <v>0.60416666666666663</v>
      </c>
      <c r="C146" s="9">
        <v>3</v>
      </c>
      <c r="D146" s="10">
        <f>'10 point'!D146</f>
        <v>4.0499999999999994E-2</v>
      </c>
    </row>
    <row r="147" spans="1:4" x14ac:dyDescent="0.2">
      <c r="A147" s="7" t="s">
        <v>26</v>
      </c>
      <c r="B147" s="8">
        <v>0.58333333333333337</v>
      </c>
      <c r="C147" s="9">
        <v>3</v>
      </c>
      <c r="D147" s="10">
        <f>'10 point'!D147</f>
        <v>7.3499999999999996E-2</v>
      </c>
    </row>
    <row r="148" spans="1:4" x14ac:dyDescent="0.2">
      <c r="A148" s="7" t="s">
        <v>26</v>
      </c>
      <c r="B148" s="8">
        <v>0.5625</v>
      </c>
      <c r="C148" s="9">
        <v>3</v>
      </c>
      <c r="D148" s="10">
        <f>'10 point'!D148</f>
        <v>8.7800000000000003E-2</v>
      </c>
    </row>
    <row r="149" spans="1:4" x14ac:dyDescent="0.2">
      <c r="A149" s="7" t="s">
        <v>26</v>
      </c>
      <c r="B149" s="8">
        <v>0.54166666666666663</v>
      </c>
      <c r="C149" s="9">
        <v>3</v>
      </c>
      <c r="D149" s="10">
        <f>'10 point'!D149</f>
        <v>0.1055</v>
      </c>
    </row>
    <row r="150" spans="1:4" x14ac:dyDescent="0.2">
      <c r="A150" s="7" t="s">
        <v>26</v>
      </c>
      <c r="B150" s="8">
        <v>0.52083333333333337</v>
      </c>
      <c r="C150" s="9">
        <v>3</v>
      </c>
      <c r="D150" s="10">
        <f>'10 point'!D150</f>
        <v>0.1181</v>
      </c>
    </row>
    <row r="151" spans="1:4" x14ac:dyDescent="0.2">
      <c r="A151" s="7" t="s">
        <v>26</v>
      </c>
      <c r="B151" s="8">
        <v>0.5</v>
      </c>
      <c r="C151" s="9">
        <v>3</v>
      </c>
      <c r="D151" s="10">
        <f>'10 point'!D151</f>
        <v>0.12509999999999999</v>
      </c>
    </row>
    <row r="152" spans="1:4" x14ac:dyDescent="0.2">
      <c r="A152" s="7" t="s">
        <v>26</v>
      </c>
      <c r="B152" s="8">
        <v>0.47916666666666669</v>
      </c>
      <c r="C152" s="9">
        <v>3</v>
      </c>
      <c r="D152" s="10">
        <f>'10 point'!D152</f>
        <v>9.7699999999999995E-2</v>
      </c>
    </row>
    <row r="153" spans="1:4" x14ac:dyDescent="0.2">
      <c r="A153" s="7" t="s">
        <v>26</v>
      </c>
      <c r="B153" s="8">
        <v>0.45833333333333331</v>
      </c>
      <c r="C153" s="9">
        <v>3</v>
      </c>
      <c r="D153" s="10">
        <f>'10 point'!D153</f>
        <v>7.9399999999999998E-2</v>
      </c>
    </row>
    <row r="154" spans="1:4" x14ac:dyDescent="0.2">
      <c r="A154" s="7" t="s">
        <v>26</v>
      </c>
      <c r="B154" s="8">
        <v>0.4375</v>
      </c>
      <c r="C154" s="9">
        <v>3</v>
      </c>
      <c r="D154" s="10">
        <f>'10 point'!D154</f>
        <v>7.5299999999999992E-2</v>
      </c>
    </row>
    <row r="155" spans="1:4" x14ac:dyDescent="0.2">
      <c r="A155" s="7" t="s">
        <v>26</v>
      </c>
      <c r="B155" s="8">
        <v>0.41666666666666669</v>
      </c>
      <c r="C155" s="9">
        <v>3</v>
      </c>
      <c r="D155" s="10">
        <f>'10 point'!D155</f>
        <v>4.4299999999999999E-2</v>
      </c>
    </row>
    <row r="156" spans="1:4" x14ac:dyDescent="0.2">
      <c r="A156" s="7" t="s">
        <v>26</v>
      </c>
      <c r="B156" s="8">
        <v>0.39583333333333331</v>
      </c>
      <c r="C156" s="9">
        <v>3</v>
      </c>
      <c r="D156" s="10">
        <f>'10 point'!D156</f>
        <v>1.0500000000000001E-2</v>
      </c>
    </row>
    <row r="157" spans="1:4" x14ac:dyDescent="0.2">
      <c r="A157" s="7" t="s">
        <v>26</v>
      </c>
      <c r="B157" s="8">
        <v>0.375</v>
      </c>
      <c r="C157" s="9">
        <v>3</v>
      </c>
      <c r="D157" s="10">
        <f>'10 point'!D157</f>
        <v>1.9300000000000001E-2</v>
      </c>
    </row>
    <row r="158" spans="1:4" x14ac:dyDescent="0.2">
      <c r="A158" s="7" t="s">
        <v>26</v>
      </c>
      <c r="B158" s="8">
        <v>0.35416666666666669</v>
      </c>
      <c r="C158" s="9">
        <v>3</v>
      </c>
      <c r="D158" s="10">
        <f>'10 point'!D158</f>
        <v>4.1999999999999997E-3</v>
      </c>
    </row>
    <row r="159" spans="1:4" x14ac:dyDescent="0.2">
      <c r="A159" s="7" t="s">
        <v>26</v>
      </c>
      <c r="B159" s="8">
        <v>0.33333333333333331</v>
      </c>
      <c r="C159" s="9">
        <v>3</v>
      </c>
      <c r="D159" s="10">
        <f>'10 point'!D159</f>
        <v>-2.8999999999999998E-3</v>
      </c>
    </row>
    <row r="160" spans="1:4" x14ac:dyDescent="0.2">
      <c r="A160" s="7" t="s">
        <v>26</v>
      </c>
      <c r="B160" s="8">
        <v>0.3125</v>
      </c>
      <c r="C160" s="9">
        <v>3</v>
      </c>
      <c r="D160" s="10">
        <f>'10 point'!D160</f>
        <v>-1.4799999999999999E-2</v>
      </c>
    </row>
    <row r="161" spans="1:4" x14ac:dyDescent="0.2">
      <c r="A161" s="7" t="s">
        <v>26</v>
      </c>
      <c r="B161" s="8">
        <v>0.29166666666666669</v>
      </c>
      <c r="C161" s="9">
        <v>3</v>
      </c>
      <c r="D161" s="10">
        <f>'10 point'!D161</f>
        <v>-3.6499999999999998E-2</v>
      </c>
    </row>
    <row r="162" spans="1:4" x14ac:dyDescent="0.2">
      <c r="A162" s="7" t="s">
        <v>26</v>
      </c>
      <c r="B162" s="8">
        <v>0.27083333333333331</v>
      </c>
      <c r="C162" s="9">
        <v>3</v>
      </c>
      <c r="D162" s="10">
        <f>'10 point'!D162</f>
        <v>-5.1999999999999998E-2</v>
      </c>
    </row>
    <row r="163" spans="1:4" x14ac:dyDescent="0.2">
      <c r="A163" s="7" t="s">
        <v>26</v>
      </c>
      <c r="B163" s="8">
        <v>0.25</v>
      </c>
      <c r="C163" s="9">
        <v>3</v>
      </c>
      <c r="D163" s="10">
        <f>'10 point'!D163</f>
        <v>-5.0799999999999998E-2</v>
      </c>
    </row>
    <row r="164" spans="1:4" x14ac:dyDescent="0.2">
      <c r="A164" s="7" t="s">
        <v>26</v>
      </c>
      <c r="B164" s="8">
        <v>0.22916666666666666</v>
      </c>
      <c r="C164" s="9">
        <v>3</v>
      </c>
      <c r="D164" s="10">
        <f>'10 point'!D164</f>
        <v>-4.4900000000000002E-2</v>
      </c>
    </row>
    <row r="165" spans="1:4" x14ac:dyDescent="0.2">
      <c r="A165" s="7" t="s">
        <v>26</v>
      </c>
      <c r="B165" s="8">
        <v>0.20833333333333334</v>
      </c>
      <c r="C165" s="9">
        <v>3</v>
      </c>
      <c r="D165" s="10">
        <f>'10 point'!D165</f>
        <v>-4.19E-2</v>
      </c>
    </row>
    <row r="166" spans="1:4" x14ac:dyDescent="0.2">
      <c r="A166" s="7" t="s">
        <v>26</v>
      </c>
      <c r="B166" s="8">
        <v>0.1875</v>
      </c>
      <c r="C166" s="9">
        <v>3</v>
      </c>
      <c r="D166" s="10">
        <f>'10 point'!D166</f>
        <v>-3.5900000000000001E-2</v>
      </c>
    </row>
    <row r="167" spans="1:4" x14ac:dyDescent="0.2">
      <c r="A167" s="7" t="s">
        <v>26</v>
      </c>
      <c r="B167" s="8">
        <v>0.16666666666666666</v>
      </c>
      <c r="C167" s="9">
        <v>3</v>
      </c>
      <c r="D167" s="10">
        <f>'10 point'!D167</f>
        <v>-4.4600000000000001E-2</v>
      </c>
    </row>
    <row r="168" spans="1:4" x14ac:dyDescent="0.2">
      <c r="A168" s="7" t="s">
        <v>26</v>
      </c>
      <c r="B168" s="8">
        <v>0.14583333333333334</v>
      </c>
      <c r="C168" s="9">
        <v>3</v>
      </c>
      <c r="D168" s="10">
        <f>'10 point'!D168</f>
        <v>-5.5199999999999999E-2</v>
      </c>
    </row>
    <row r="169" spans="1:4" x14ac:dyDescent="0.2">
      <c r="A169" s="7" t="s">
        <v>26</v>
      </c>
      <c r="B169" s="8">
        <v>0.125</v>
      </c>
      <c r="C169" s="9">
        <v>3</v>
      </c>
      <c r="D169" s="10">
        <f>'10 point'!D169</f>
        <v>-6.4199999999999993E-2</v>
      </c>
    </row>
    <row r="170" spans="1:4" x14ac:dyDescent="0.2">
      <c r="A170" s="7" t="s">
        <v>26</v>
      </c>
      <c r="B170" s="8">
        <v>2.0833333333333332E-2</v>
      </c>
      <c r="C170" s="9">
        <v>3</v>
      </c>
      <c r="D170" s="10">
        <f>'10 point'!D170</f>
        <v>-9.9599999999999994E-2</v>
      </c>
    </row>
    <row r="171" spans="1:4" x14ac:dyDescent="0.2">
      <c r="A171" s="7" t="s">
        <v>26</v>
      </c>
      <c r="B171" s="8">
        <v>0</v>
      </c>
      <c r="C171" s="9">
        <v>3</v>
      </c>
      <c r="D171" s="10">
        <f>'10 point'!D171</f>
        <v>-0.10640000000000001</v>
      </c>
    </row>
    <row r="172" spans="1:4" x14ac:dyDescent="0.2">
      <c r="A172" s="7" t="s">
        <v>27</v>
      </c>
      <c r="B172" s="8">
        <v>0.97916666666666663</v>
      </c>
      <c r="C172" s="9">
        <v>2</v>
      </c>
      <c r="D172" s="10">
        <f>'10 point'!D172</f>
        <v>-9.8799999999999999E-2</v>
      </c>
    </row>
    <row r="173" spans="1:4" x14ac:dyDescent="0.2">
      <c r="A173" s="7" t="s">
        <v>27</v>
      </c>
      <c r="B173" s="8">
        <v>0.95833333333333337</v>
      </c>
      <c r="C173" s="9">
        <v>2</v>
      </c>
      <c r="D173" s="10">
        <f>'10 point'!D173</f>
        <v>-7.7899999999999997E-2</v>
      </c>
    </row>
    <row r="174" spans="1:4" x14ac:dyDescent="0.2">
      <c r="A174" s="7" t="s">
        <v>27</v>
      </c>
      <c r="B174" s="8">
        <v>0.9375</v>
      </c>
      <c r="C174" s="9">
        <v>2</v>
      </c>
      <c r="D174" s="10">
        <f>'10 point'!D174</f>
        <v>-8.8900000000000007E-2</v>
      </c>
    </row>
    <row r="175" spans="1:4" x14ac:dyDescent="0.2">
      <c r="A175" s="7" t="s">
        <v>27</v>
      </c>
      <c r="B175" s="8">
        <v>0.91666666666666663</v>
      </c>
      <c r="C175" s="9">
        <v>2</v>
      </c>
      <c r="D175" s="10">
        <f>'10 point'!D175</f>
        <v>-6.9199999999999998E-2</v>
      </c>
    </row>
    <row r="176" spans="1:4" x14ac:dyDescent="0.2">
      <c r="A176" s="7" t="s">
        <v>27</v>
      </c>
      <c r="B176" s="8">
        <v>0.89583333333333337</v>
      </c>
      <c r="C176" s="9">
        <v>2</v>
      </c>
      <c r="D176" s="10">
        <f>'10 point'!D176</f>
        <v>-3.8900000000000004E-2</v>
      </c>
    </row>
    <row r="177" spans="1:4" x14ac:dyDescent="0.2">
      <c r="A177" s="7" t="s">
        <v>27</v>
      </c>
      <c r="B177" s="8">
        <v>0.875</v>
      </c>
      <c r="C177" s="9">
        <v>2</v>
      </c>
      <c r="D177" s="10">
        <f>'10 point'!D177</f>
        <v>-1.3899999999999999E-2</v>
      </c>
    </row>
    <row r="178" spans="1:4" x14ac:dyDescent="0.2">
      <c r="A178" s="7" t="s">
        <v>27</v>
      </c>
      <c r="B178" s="8">
        <v>0.85416666666666663</v>
      </c>
      <c r="C178" s="9">
        <v>2</v>
      </c>
      <c r="D178" s="10">
        <f>'10 point'!D178</f>
        <v>1.66E-2</v>
      </c>
    </row>
    <row r="179" spans="1:4" x14ac:dyDescent="0.2">
      <c r="A179" s="7" t="s">
        <v>27</v>
      </c>
      <c r="B179" s="8">
        <v>0.83333333333333337</v>
      </c>
      <c r="C179" s="9">
        <v>2</v>
      </c>
      <c r="D179" s="10">
        <f>'10 point'!D179</f>
        <v>4.1200000000000001E-2</v>
      </c>
    </row>
    <row r="180" spans="1:4" x14ac:dyDescent="0.2">
      <c r="A180" s="7" t="s">
        <v>27</v>
      </c>
      <c r="B180" s="8">
        <v>0.8125</v>
      </c>
      <c r="C180" s="9">
        <v>2</v>
      </c>
      <c r="D180" s="10">
        <f>'10 point'!D180</f>
        <v>3.6699999999999997E-2</v>
      </c>
    </row>
    <row r="181" spans="1:4" x14ac:dyDescent="0.2">
      <c r="A181" s="7" t="s">
        <v>27</v>
      </c>
      <c r="B181" s="8">
        <v>0.79166666666666663</v>
      </c>
      <c r="C181" s="9">
        <v>2</v>
      </c>
      <c r="D181" s="10">
        <f>'10 point'!D181</f>
        <v>1.7600000000000001E-2</v>
      </c>
    </row>
    <row r="182" spans="1:4" x14ac:dyDescent="0.2">
      <c r="A182" s="7" t="s">
        <v>27</v>
      </c>
      <c r="B182" s="8">
        <v>0.77083333333333337</v>
      </c>
      <c r="C182" s="9">
        <v>2</v>
      </c>
      <c r="D182" s="10">
        <f>'10 point'!D182</f>
        <v>6.2000000000000006E-3</v>
      </c>
    </row>
    <row r="183" spans="1:4" x14ac:dyDescent="0.2">
      <c r="A183" s="7" t="s">
        <v>27</v>
      </c>
      <c r="B183" s="8">
        <v>0.75</v>
      </c>
      <c r="C183" s="9">
        <v>2</v>
      </c>
      <c r="D183" s="10">
        <f>'10 point'!D183</f>
        <v>-1.43E-2</v>
      </c>
    </row>
    <row r="184" spans="1:4" x14ac:dyDescent="0.2">
      <c r="A184" s="7" t="s">
        <v>27</v>
      </c>
      <c r="B184" s="8">
        <v>0.72916666666666663</v>
      </c>
      <c r="C184" s="9">
        <v>2</v>
      </c>
      <c r="D184" s="10">
        <f>'10 point'!D184</f>
        <v>-7.4899999999999994E-2</v>
      </c>
    </row>
    <row r="185" spans="1:4" x14ac:dyDescent="0.2">
      <c r="A185" s="7" t="s">
        <v>27</v>
      </c>
      <c r="B185" s="8">
        <v>0.70833333333333337</v>
      </c>
      <c r="C185" s="9">
        <v>2</v>
      </c>
      <c r="D185" s="10">
        <f>'10 point'!D185</f>
        <v>-0.12809999999999999</v>
      </c>
    </row>
    <row r="186" spans="1:4" x14ac:dyDescent="0.2">
      <c r="A186" s="7" t="s">
        <v>27</v>
      </c>
      <c r="B186" s="8">
        <v>0.6875</v>
      </c>
      <c r="C186" s="9">
        <v>2</v>
      </c>
      <c r="D186" s="10">
        <f>'10 point'!D186</f>
        <v>-0.17949999999999999</v>
      </c>
    </row>
    <row r="187" spans="1:4" x14ac:dyDescent="0.2">
      <c r="A187" s="7" t="s">
        <v>27</v>
      </c>
      <c r="B187" s="8">
        <v>0.66666666666666663</v>
      </c>
      <c r="C187" s="9">
        <v>2</v>
      </c>
      <c r="D187" s="10">
        <f>'10 point'!D187</f>
        <v>-0.17279999999999998</v>
      </c>
    </row>
    <row r="188" spans="1:4" x14ac:dyDescent="0.2">
      <c r="A188" s="7" t="s">
        <v>27</v>
      </c>
      <c r="B188" s="8">
        <v>0.64583333333333337</v>
      </c>
      <c r="C188" s="9">
        <v>2</v>
      </c>
      <c r="D188" s="10">
        <f>'10 point'!D188</f>
        <v>-0.15720000000000001</v>
      </c>
    </row>
    <row r="189" spans="1:4" x14ac:dyDescent="0.2">
      <c r="A189" s="7" t="s">
        <v>27</v>
      </c>
      <c r="B189" s="8">
        <v>0.625</v>
      </c>
      <c r="C189" s="9">
        <v>2</v>
      </c>
      <c r="D189" s="10">
        <f>'10 point'!D189</f>
        <v>-0.11460000000000001</v>
      </c>
    </row>
    <row r="190" spans="1:4" x14ac:dyDescent="0.2">
      <c r="A190" s="7" t="s">
        <v>27</v>
      </c>
      <c r="B190" s="8">
        <v>0.60416666666666663</v>
      </c>
      <c r="C190" s="9">
        <v>2</v>
      </c>
      <c r="D190" s="10">
        <f>'10 point'!D190</f>
        <v>-7.1500000000000008E-2</v>
      </c>
    </row>
    <row r="191" spans="1:4" x14ac:dyDescent="0.2">
      <c r="A191" s="7" t="s">
        <v>27</v>
      </c>
      <c r="B191" s="8">
        <v>0.58333333333333337</v>
      </c>
      <c r="C191" s="9">
        <v>2</v>
      </c>
      <c r="D191" s="10">
        <f>'10 point'!D191</f>
        <v>-4.5999999999999999E-2</v>
      </c>
    </row>
    <row r="192" spans="1:4" x14ac:dyDescent="0.2">
      <c r="A192" s="7" t="s">
        <v>27</v>
      </c>
      <c r="B192" s="8">
        <v>0.5625</v>
      </c>
      <c r="C192" s="9">
        <v>2</v>
      </c>
      <c r="D192" s="10">
        <f>'10 point'!D192</f>
        <v>-1.0500000000000001E-2</v>
      </c>
    </row>
    <row r="193" spans="1:4" x14ac:dyDescent="0.2">
      <c r="A193" s="7" t="s">
        <v>27</v>
      </c>
      <c r="B193" s="8">
        <v>0.54166666666666663</v>
      </c>
      <c r="C193" s="9">
        <v>2</v>
      </c>
      <c r="D193" s="10">
        <f>'10 point'!D193</f>
        <v>1.8599999999999998E-2</v>
      </c>
    </row>
    <row r="194" spans="1:4" x14ac:dyDescent="0.2">
      <c r="A194" s="7" t="s">
        <v>27</v>
      </c>
      <c r="B194" s="8">
        <v>0.52083333333333337</v>
      </c>
      <c r="C194" s="9">
        <v>2</v>
      </c>
      <c r="D194" s="10">
        <f>'10 point'!D194</f>
        <v>3.4200000000000001E-2</v>
      </c>
    </row>
    <row r="195" spans="1:4" x14ac:dyDescent="0.2">
      <c r="A195" s="7" t="s">
        <v>27</v>
      </c>
      <c r="B195" s="8">
        <v>0.5</v>
      </c>
      <c r="C195" s="9">
        <v>2</v>
      </c>
      <c r="D195" s="10">
        <f>'10 point'!D195</f>
        <v>5.4600000000000003E-2</v>
      </c>
    </row>
    <row r="196" spans="1:4" x14ac:dyDescent="0.2">
      <c r="A196" s="7" t="s">
        <v>27</v>
      </c>
      <c r="B196" s="8">
        <v>0.47916666666666669</v>
      </c>
      <c r="C196" s="9">
        <v>2</v>
      </c>
      <c r="D196" s="10">
        <f>'10 point'!D196</f>
        <v>5.7200000000000001E-2</v>
      </c>
    </row>
    <row r="197" spans="1:4" x14ac:dyDescent="0.2">
      <c r="A197" s="7" t="s">
        <v>27</v>
      </c>
      <c r="B197" s="8">
        <v>0.45833333333333331</v>
      </c>
      <c r="C197" s="9">
        <v>2</v>
      </c>
      <c r="D197" s="10">
        <f>'10 point'!D197</f>
        <v>7.4499999999999997E-2</v>
      </c>
    </row>
    <row r="198" spans="1:4" x14ac:dyDescent="0.2">
      <c r="A198" s="7" t="s">
        <v>27</v>
      </c>
      <c r="B198" s="8">
        <v>0.4375</v>
      </c>
      <c r="C198" s="9">
        <v>2</v>
      </c>
      <c r="D198" s="10">
        <f>'10 point'!D198</f>
        <v>3.5700000000000003E-2</v>
      </c>
    </row>
    <row r="199" spans="1:4" x14ac:dyDescent="0.2">
      <c r="A199" s="7" t="s">
        <v>27</v>
      </c>
      <c r="B199" s="8">
        <v>0.41666666666666669</v>
      </c>
      <c r="C199" s="9">
        <v>2</v>
      </c>
      <c r="D199" s="10">
        <f>'10 point'!D199</f>
        <v>-6.3E-3</v>
      </c>
    </row>
    <row r="200" spans="1:4" x14ac:dyDescent="0.2">
      <c r="A200" s="7" t="s">
        <v>27</v>
      </c>
      <c r="B200" s="8">
        <v>0.39583333333333331</v>
      </c>
      <c r="C200" s="9">
        <v>2</v>
      </c>
      <c r="D200" s="10">
        <f>'10 point'!D200</f>
        <v>-5.5300000000000002E-2</v>
      </c>
    </row>
    <row r="201" spans="1:4" x14ac:dyDescent="0.2">
      <c r="A201" s="7" t="s">
        <v>27</v>
      </c>
      <c r="B201" s="8">
        <v>0.375</v>
      </c>
      <c r="C201" s="9">
        <v>2</v>
      </c>
      <c r="D201" s="10">
        <f>'10 point'!D201</f>
        <v>-5.1500000000000004E-2</v>
      </c>
    </row>
    <row r="202" spans="1:4" x14ac:dyDescent="0.2">
      <c r="A202" s="7" t="s">
        <v>27</v>
      </c>
      <c r="B202" s="8">
        <v>0.35416666666666669</v>
      </c>
      <c r="C202" s="9">
        <v>2</v>
      </c>
      <c r="D202" s="10">
        <f>'10 point'!D202</f>
        <v>-4.2700000000000002E-2</v>
      </c>
    </row>
    <row r="203" spans="1:4" x14ac:dyDescent="0.2">
      <c r="A203" s="7" t="s">
        <v>27</v>
      </c>
      <c r="B203" s="8">
        <v>0.33333333333333331</v>
      </c>
      <c r="C203" s="9">
        <v>2</v>
      </c>
      <c r="D203" s="10">
        <f>'10 point'!D203</f>
        <v>-1.6E-2</v>
      </c>
    </row>
    <row r="204" spans="1:4" x14ac:dyDescent="0.2">
      <c r="A204" s="7" t="s">
        <v>27</v>
      </c>
      <c r="B204" s="8">
        <v>0.3125</v>
      </c>
      <c r="C204" s="9">
        <v>2</v>
      </c>
      <c r="D204" s="10">
        <f>'10 point'!D204</f>
        <v>2.3199999999999998E-2</v>
      </c>
    </row>
    <row r="205" spans="1:4" x14ac:dyDescent="0.2">
      <c r="A205" s="7" t="s">
        <v>27</v>
      </c>
      <c r="B205" s="8">
        <v>0.29166666666666669</v>
      </c>
      <c r="C205" s="9">
        <v>2</v>
      </c>
      <c r="D205" s="10">
        <f>'10 point'!D205</f>
        <v>6.6799999999999998E-2</v>
      </c>
    </row>
    <row r="206" spans="1:4" x14ac:dyDescent="0.2">
      <c r="A206" s="7" t="s">
        <v>27</v>
      </c>
      <c r="B206" s="8">
        <v>0.27083333333333331</v>
      </c>
      <c r="C206" s="9">
        <v>2</v>
      </c>
      <c r="D206" s="10">
        <f>'10 point'!D206</f>
        <v>9.920000000000001E-2</v>
      </c>
    </row>
    <row r="207" spans="1:4" x14ac:dyDescent="0.2">
      <c r="A207" s="7" t="s">
        <v>27</v>
      </c>
      <c r="B207" s="8">
        <v>0.25</v>
      </c>
      <c r="C207" s="9">
        <v>2</v>
      </c>
      <c r="D207" s="10">
        <f>'10 point'!D207</f>
        <v>0.1207</v>
      </c>
    </row>
    <row r="208" spans="1:4" x14ac:dyDescent="0.2">
      <c r="A208" s="7" t="s">
        <v>27</v>
      </c>
      <c r="B208" s="8">
        <v>0.22916666666666666</v>
      </c>
      <c r="C208" s="9">
        <v>2</v>
      </c>
      <c r="D208" s="10">
        <f>'10 point'!D208</f>
        <v>0.1512</v>
      </c>
    </row>
    <row r="209" spans="1:4" x14ac:dyDescent="0.2">
      <c r="A209" s="7" t="s">
        <v>27</v>
      </c>
      <c r="B209" s="8">
        <v>0.20833333333333334</v>
      </c>
      <c r="C209" s="9">
        <v>2</v>
      </c>
      <c r="D209" s="10">
        <f>'10 point'!D209</f>
        <v>0.18229999999999999</v>
      </c>
    </row>
    <row r="210" spans="1:4" x14ac:dyDescent="0.2">
      <c r="A210" s="7" t="s">
        <v>27</v>
      </c>
      <c r="B210" s="8">
        <v>0.1875</v>
      </c>
      <c r="C210" s="9">
        <v>2</v>
      </c>
      <c r="D210" s="10">
        <f>'10 point'!D210</f>
        <v>0.20400000000000001</v>
      </c>
    </row>
    <row r="211" spans="1:4" x14ac:dyDescent="0.2">
      <c r="A211" s="7" t="s">
        <v>27</v>
      </c>
      <c r="B211" s="8">
        <v>0.16666666666666666</v>
      </c>
      <c r="C211" s="9">
        <v>2</v>
      </c>
      <c r="D211" s="10">
        <f>'10 point'!D211</f>
        <v>0.21180000000000002</v>
      </c>
    </row>
    <row r="212" spans="1:4" x14ac:dyDescent="0.2">
      <c r="A212" s="7" t="s">
        <v>27</v>
      </c>
      <c r="B212" s="8">
        <v>0.14583333333333334</v>
      </c>
      <c r="C212" s="9">
        <v>2</v>
      </c>
      <c r="D212" s="10">
        <f>'10 point'!D212</f>
        <v>0.20830000000000001</v>
      </c>
    </row>
    <row r="213" spans="1:4" x14ac:dyDescent="0.2">
      <c r="A213" s="7" t="s">
        <v>27</v>
      </c>
      <c r="B213" s="8">
        <v>0.125</v>
      </c>
      <c r="C213" s="9">
        <v>2</v>
      </c>
      <c r="D213" s="10">
        <f>'10 point'!D213</f>
        <v>0.19589999999999999</v>
      </c>
    </row>
    <row r="214" spans="1:4" x14ac:dyDescent="0.2">
      <c r="A214" s="7" t="s">
        <v>27</v>
      </c>
      <c r="B214" s="8">
        <v>2.0833333333333332E-2</v>
      </c>
      <c r="C214" s="9">
        <v>2</v>
      </c>
      <c r="D214" s="10">
        <f>'10 point'!D214</f>
        <v>0.18240000000000001</v>
      </c>
    </row>
    <row r="215" spans="1:4" x14ac:dyDescent="0.2">
      <c r="A215" s="7" t="s">
        <v>27</v>
      </c>
      <c r="B215" s="8">
        <v>0</v>
      </c>
      <c r="C215" s="9">
        <v>2</v>
      </c>
      <c r="D215" s="10">
        <f>'10 point'!D215</f>
        <v>0.18060000000000001</v>
      </c>
    </row>
    <row r="216" spans="1:4" x14ac:dyDescent="0.2">
      <c r="A216" s="7" t="s">
        <v>28</v>
      </c>
      <c r="B216" s="8">
        <v>0.97916666666666663</v>
      </c>
      <c r="C216" s="9">
        <v>1</v>
      </c>
      <c r="D216" s="10">
        <f>'10 point'!D216</f>
        <v>0.15440000000000001</v>
      </c>
    </row>
    <row r="217" spans="1:4" x14ac:dyDescent="0.2">
      <c r="A217" s="7" t="s">
        <v>28</v>
      </c>
      <c r="B217" s="8">
        <v>0.95833333333333337</v>
      </c>
      <c r="C217" s="9">
        <v>1</v>
      </c>
      <c r="D217" s="10">
        <f>'10 point'!D217</f>
        <v>0.1295</v>
      </c>
    </row>
    <row r="218" spans="1:4" x14ac:dyDescent="0.2">
      <c r="A218" s="7" t="s">
        <v>28</v>
      </c>
      <c r="B218" s="8">
        <v>0.9375</v>
      </c>
      <c r="C218" s="9">
        <v>1</v>
      </c>
      <c r="D218" s="10">
        <f>'10 point'!D218</f>
        <v>9.1399999999999995E-2</v>
      </c>
    </row>
    <row r="219" spans="1:4" x14ac:dyDescent="0.2">
      <c r="A219" s="7" t="s">
        <v>28</v>
      </c>
      <c r="B219" s="8">
        <v>0.91666666666666663</v>
      </c>
      <c r="C219" s="9">
        <v>1</v>
      </c>
      <c r="D219" s="10">
        <f>'10 point'!D219</f>
        <v>7.9000000000000001E-2</v>
      </c>
    </row>
    <row r="220" spans="1:4" x14ac:dyDescent="0.2">
      <c r="A220" s="7" t="s">
        <v>28</v>
      </c>
      <c r="B220" s="8">
        <v>0.89583333333333337</v>
      </c>
      <c r="C220" s="9">
        <v>1</v>
      </c>
      <c r="D220" s="10">
        <f>'10 point'!D220</f>
        <v>5.8200000000000002E-2</v>
      </c>
    </row>
    <row r="221" spans="1:4" x14ac:dyDescent="0.2">
      <c r="A221" s="7" t="s">
        <v>28</v>
      </c>
      <c r="B221" s="8">
        <v>0.875</v>
      </c>
      <c r="C221" s="9">
        <v>1</v>
      </c>
      <c r="D221" s="10">
        <f>'10 point'!D221</f>
        <v>1.4899999999999998E-2</v>
      </c>
    </row>
    <row r="222" spans="1:4" x14ac:dyDescent="0.2">
      <c r="A222" s="7" t="s">
        <v>28</v>
      </c>
      <c r="B222" s="8">
        <v>0.85416666666666663</v>
      </c>
      <c r="C222" s="9">
        <v>1</v>
      </c>
      <c r="D222" s="10">
        <f>'10 point'!D222</f>
        <v>-3.8800000000000001E-2</v>
      </c>
    </row>
    <row r="223" spans="1:4" x14ac:dyDescent="0.2">
      <c r="A223" s="7" t="s">
        <v>28</v>
      </c>
      <c r="B223" s="8">
        <v>0.83333333333333337</v>
      </c>
      <c r="C223" s="9">
        <v>1</v>
      </c>
      <c r="D223" s="10">
        <f>'10 point'!D223</f>
        <v>-7.17E-2</v>
      </c>
    </row>
    <row r="224" spans="1:4" x14ac:dyDescent="0.2">
      <c r="A224" s="7" t="s">
        <v>28</v>
      </c>
      <c r="B224" s="8">
        <v>0.8125</v>
      </c>
      <c r="C224" s="9">
        <v>1</v>
      </c>
      <c r="D224" s="10">
        <f>'10 point'!D224</f>
        <v>-0.1152</v>
      </c>
    </row>
    <row r="225" spans="1:4" x14ac:dyDescent="0.2">
      <c r="A225" s="7" t="s">
        <v>28</v>
      </c>
      <c r="B225" s="8">
        <v>0.79166666666666663</v>
      </c>
      <c r="C225" s="9">
        <v>1</v>
      </c>
      <c r="D225" s="10">
        <f>'10 point'!D225</f>
        <v>-0.16189999999999999</v>
      </c>
    </row>
    <row r="226" spans="1:4" x14ac:dyDescent="0.2">
      <c r="A226" s="7" t="s">
        <v>28</v>
      </c>
      <c r="B226" s="8">
        <v>0.77083333333333337</v>
      </c>
      <c r="C226" s="9">
        <v>1</v>
      </c>
      <c r="D226" s="10">
        <f>'10 point'!D226</f>
        <v>-0.25290000000000001</v>
      </c>
    </row>
    <row r="227" spans="1:4" x14ac:dyDescent="0.2">
      <c r="A227" s="7" t="s">
        <v>28</v>
      </c>
      <c r="B227" s="8">
        <v>0.75</v>
      </c>
      <c r="C227" s="9">
        <v>1</v>
      </c>
      <c r="D227" s="10">
        <f>'10 point'!D227</f>
        <v>-0.34650000000000003</v>
      </c>
    </row>
    <row r="228" spans="1:4" x14ac:dyDescent="0.2">
      <c r="A228" s="7" t="s">
        <v>28</v>
      </c>
      <c r="B228" s="8">
        <v>0.72916666666666663</v>
      </c>
      <c r="C228" s="9">
        <v>1</v>
      </c>
      <c r="D228" s="10">
        <f>'10 point'!D228</f>
        <v>-0.3367</v>
      </c>
    </row>
    <row r="229" spans="1:4" x14ac:dyDescent="0.2">
      <c r="A229" s="7" t="s">
        <v>28</v>
      </c>
      <c r="B229" s="8">
        <v>0.70833333333333337</v>
      </c>
      <c r="C229" s="9">
        <v>1</v>
      </c>
      <c r="D229" s="10">
        <f>'10 point'!D229</f>
        <v>-0.29630000000000001</v>
      </c>
    </row>
    <row r="230" spans="1:4" x14ac:dyDescent="0.2">
      <c r="A230" s="7" t="s">
        <v>28</v>
      </c>
      <c r="B230" s="8">
        <v>0.6875</v>
      </c>
      <c r="C230" s="9">
        <v>1</v>
      </c>
      <c r="D230" s="10">
        <f>'10 point'!D230</f>
        <v>-0.27290000000000003</v>
      </c>
    </row>
    <row r="231" spans="1:4" x14ac:dyDescent="0.2">
      <c r="A231" s="7" t="s">
        <v>28</v>
      </c>
      <c r="B231" s="8">
        <v>0.66666666666666663</v>
      </c>
      <c r="C231" s="9">
        <v>1</v>
      </c>
      <c r="D231" s="10">
        <f>'10 point'!D231</f>
        <v>-0.26250000000000001</v>
      </c>
    </row>
    <row r="232" spans="1:4" x14ac:dyDescent="0.2">
      <c r="A232" s="7" t="s">
        <v>28</v>
      </c>
      <c r="B232" s="8">
        <v>0.64583333333333337</v>
      </c>
      <c r="C232" s="9">
        <v>1</v>
      </c>
      <c r="D232" s="10">
        <f>'10 point'!D232</f>
        <v>-0.23709999999999998</v>
      </c>
    </row>
    <row r="233" spans="1:4" x14ac:dyDescent="0.2">
      <c r="A233" s="7" t="s">
        <v>28</v>
      </c>
      <c r="B233" s="8">
        <v>0.625</v>
      </c>
      <c r="C233" s="9">
        <v>1</v>
      </c>
      <c r="D233" s="10">
        <f>'10 point'!D233</f>
        <v>-0.16440000000000002</v>
      </c>
    </row>
    <row r="234" spans="1:4" x14ac:dyDescent="0.2">
      <c r="A234" s="7" t="s">
        <v>28</v>
      </c>
      <c r="B234" s="8">
        <v>0.60416666666666663</v>
      </c>
      <c r="C234" s="9">
        <v>1</v>
      </c>
      <c r="D234" s="10">
        <f>'10 point'!D234</f>
        <v>-0.10660000000000001</v>
      </c>
    </row>
    <row r="235" spans="1:4" x14ac:dyDescent="0.2">
      <c r="A235" s="7" t="s">
        <v>28</v>
      </c>
      <c r="B235" s="8">
        <v>0.58333333333333337</v>
      </c>
      <c r="C235" s="9">
        <v>1</v>
      </c>
      <c r="D235" s="10">
        <f>'10 point'!D235</f>
        <v>-6.8400000000000002E-2</v>
      </c>
    </row>
    <row r="236" spans="1:4" x14ac:dyDescent="0.2">
      <c r="A236" s="7" t="s">
        <v>28</v>
      </c>
      <c r="B236" s="8">
        <v>0.5625</v>
      </c>
      <c r="C236" s="9">
        <v>1</v>
      </c>
      <c r="D236" s="10">
        <f>'10 point'!D236</f>
        <v>-3.27E-2</v>
      </c>
    </row>
    <row r="237" spans="1:4" x14ac:dyDescent="0.2">
      <c r="A237" s="7" t="s">
        <v>28</v>
      </c>
      <c r="B237" s="8">
        <v>0.54166666666666663</v>
      </c>
      <c r="C237" s="9">
        <v>1</v>
      </c>
      <c r="D237" s="10">
        <f>'10 point'!D237</f>
        <v>1.54E-2</v>
      </c>
    </row>
    <row r="238" spans="1:4" x14ac:dyDescent="0.2">
      <c r="A238" s="7" t="s">
        <v>28</v>
      </c>
      <c r="B238" s="8">
        <v>0.52083333333333337</v>
      </c>
      <c r="C238" s="9">
        <v>1</v>
      </c>
      <c r="D238" s="10">
        <f>'10 point'!D238</f>
        <v>8.4000000000000005E-2</v>
      </c>
    </row>
    <row r="239" spans="1:4" x14ac:dyDescent="0.2">
      <c r="A239" s="7" t="s">
        <v>28</v>
      </c>
      <c r="B239" s="8">
        <v>0.5</v>
      </c>
      <c r="C239" s="9">
        <v>1</v>
      </c>
      <c r="D239" s="10">
        <f>'10 point'!D239</f>
        <v>0.13060000000000002</v>
      </c>
    </row>
    <row r="240" spans="1:4" x14ac:dyDescent="0.2">
      <c r="A240" s="7" t="s">
        <v>28</v>
      </c>
      <c r="B240" s="8">
        <v>0.47916666666666669</v>
      </c>
      <c r="C240" s="9">
        <v>1</v>
      </c>
      <c r="D240" s="10">
        <f>'10 point'!D240</f>
        <v>0.11509999999999999</v>
      </c>
    </row>
    <row r="241" spans="1:4" x14ac:dyDescent="0.2">
      <c r="A241" s="7" t="s">
        <v>28</v>
      </c>
      <c r="B241" s="8">
        <v>0.45833333333333331</v>
      </c>
      <c r="C241" s="9">
        <v>1</v>
      </c>
      <c r="D241" s="10">
        <f>'10 point'!D241</f>
        <v>0.12429999999999999</v>
      </c>
    </row>
    <row r="242" spans="1:4" x14ac:dyDescent="0.2">
      <c r="A242" s="7" t="s">
        <v>28</v>
      </c>
      <c r="B242" s="8">
        <v>0.4375</v>
      </c>
      <c r="C242" s="9">
        <v>1</v>
      </c>
      <c r="D242" s="10">
        <f>'10 point'!D242</f>
        <v>0.10920000000000001</v>
      </c>
    </row>
    <row r="243" spans="1:4" x14ac:dyDescent="0.2">
      <c r="A243" s="7" t="s">
        <v>28</v>
      </c>
      <c r="B243" s="8">
        <v>0.41666666666666669</v>
      </c>
      <c r="C243" s="9">
        <v>1</v>
      </c>
      <c r="D243" s="10">
        <f>'10 point'!D243</f>
        <v>0.1225</v>
      </c>
    </row>
    <row r="244" spans="1:4" x14ac:dyDescent="0.2">
      <c r="A244" s="7" t="s">
        <v>28</v>
      </c>
      <c r="B244" s="8">
        <v>0.39583333333333331</v>
      </c>
      <c r="C244" s="9">
        <v>1</v>
      </c>
      <c r="D244" s="10">
        <f>'10 point'!D244</f>
        <v>0.1085</v>
      </c>
    </row>
    <row r="245" spans="1:4" x14ac:dyDescent="0.2">
      <c r="A245" s="7" t="s">
        <v>28</v>
      </c>
      <c r="B245" s="8">
        <v>0.375</v>
      </c>
      <c r="C245" s="9">
        <v>1</v>
      </c>
      <c r="D245" s="10">
        <f>'10 point'!D245</f>
        <v>9.6100000000000005E-2</v>
      </c>
    </row>
    <row r="246" spans="1:4" x14ac:dyDescent="0.2">
      <c r="A246" s="7" t="s">
        <v>28</v>
      </c>
      <c r="B246" s="8">
        <v>0.35416666666666669</v>
      </c>
      <c r="C246" s="9">
        <v>1</v>
      </c>
      <c r="D246" s="10">
        <f>'10 point'!D246</f>
        <v>0.10150000000000001</v>
      </c>
    </row>
    <row r="247" spans="1:4" x14ac:dyDescent="0.2">
      <c r="A247" s="7" t="s">
        <v>28</v>
      </c>
      <c r="B247" s="8">
        <v>0.33333333333333331</v>
      </c>
      <c r="C247" s="9">
        <v>1</v>
      </c>
      <c r="D247" s="10">
        <f>'10 point'!D247</f>
        <v>9.2999999999999999E-2</v>
      </c>
    </row>
    <row r="248" spans="1:4" x14ac:dyDescent="0.2">
      <c r="A248" s="7" t="s">
        <v>28</v>
      </c>
      <c r="B248" s="8">
        <v>0.3125</v>
      </c>
      <c r="C248" s="9">
        <v>1</v>
      </c>
      <c r="D248" s="10">
        <f>'10 point'!D248</f>
        <v>8.77E-2</v>
      </c>
    </row>
    <row r="249" spans="1:4" x14ac:dyDescent="0.2">
      <c r="A249" s="7" t="s">
        <v>28</v>
      </c>
      <c r="B249" s="8">
        <v>0.29166666666666669</v>
      </c>
      <c r="C249" s="9">
        <v>1</v>
      </c>
      <c r="D249" s="10">
        <f>'10 point'!D249</f>
        <v>9.7299999999999998E-2</v>
      </c>
    </row>
    <row r="250" spans="1:4" x14ac:dyDescent="0.2">
      <c r="A250" s="7" t="s">
        <v>28</v>
      </c>
      <c r="B250" s="8">
        <v>0.27083333333333331</v>
      </c>
      <c r="C250" s="9">
        <v>1</v>
      </c>
      <c r="D250" s="10">
        <f>'10 point'!D250</f>
        <v>9.5399999999999999E-2</v>
      </c>
    </row>
    <row r="251" spans="1:4" x14ac:dyDescent="0.2">
      <c r="A251" s="7" t="s">
        <v>28</v>
      </c>
      <c r="B251" s="8">
        <v>0.25</v>
      </c>
      <c r="C251" s="9">
        <v>1</v>
      </c>
      <c r="D251" s="10">
        <f>'10 point'!D251</f>
        <v>9.8000000000000004E-2</v>
      </c>
    </row>
    <row r="252" spans="1:4" x14ac:dyDescent="0.2">
      <c r="A252" s="7" t="s">
        <v>28</v>
      </c>
      <c r="B252" s="8">
        <v>0.22916666666666666</v>
      </c>
      <c r="C252" s="9">
        <v>1</v>
      </c>
      <c r="D252" s="10">
        <f>'10 point'!D252</f>
        <v>5.5500000000000008E-2</v>
      </c>
    </row>
    <row r="253" spans="1:4" x14ac:dyDescent="0.2">
      <c r="A253" s="7" t="s">
        <v>28</v>
      </c>
      <c r="B253" s="8">
        <v>0.20833333333333334</v>
      </c>
      <c r="C253" s="9">
        <v>1</v>
      </c>
      <c r="D253" s="10">
        <f>'10 point'!D253</f>
        <v>9.4999999999999998E-3</v>
      </c>
    </row>
    <row r="254" spans="1:4" x14ac:dyDescent="0.2">
      <c r="A254" s="7" t="s">
        <v>28</v>
      </c>
      <c r="B254" s="8">
        <v>0.1875</v>
      </c>
      <c r="C254" s="9">
        <v>1</v>
      </c>
      <c r="D254" s="10">
        <f>'10 point'!D254</f>
        <v>-5.04E-2</v>
      </c>
    </row>
    <row r="255" spans="1:4" x14ac:dyDescent="0.2">
      <c r="A255" s="7" t="s">
        <v>28</v>
      </c>
      <c r="B255" s="8">
        <v>0.16666666666666666</v>
      </c>
      <c r="C255" s="9">
        <v>1</v>
      </c>
      <c r="D255" s="10">
        <f>'10 point'!D255</f>
        <v>-7.3499999999999996E-2</v>
      </c>
    </row>
    <row r="256" spans="1:4" x14ac:dyDescent="0.2">
      <c r="A256" s="7" t="s">
        <v>28</v>
      </c>
      <c r="B256" s="8">
        <v>0.14583333333333334</v>
      </c>
      <c r="C256" s="9">
        <v>1</v>
      </c>
      <c r="D256" s="10">
        <f>'10 point'!D256</f>
        <v>-0.10100000000000001</v>
      </c>
    </row>
    <row r="257" spans="1:4" ht="16" thickBot="1" x14ac:dyDescent="0.25">
      <c r="A257" s="91" t="s">
        <v>28</v>
      </c>
      <c r="B257" s="92">
        <v>0.125</v>
      </c>
      <c r="C257" s="93">
        <v>1</v>
      </c>
      <c r="D257" s="10">
        <f>'10 point'!D257</f>
        <v>-0.1203</v>
      </c>
    </row>
  </sheetData>
  <mergeCells count="16">
    <mergeCell ref="V1:X1"/>
    <mergeCell ref="A1:D1"/>
    <mergeCell ref="F1:H1"/>
    <mergeCell ref="I1:L1"/>
    <mergeCell ref="N1:P1"/>
    <mergeCell ref="Q1:T1"/>
    <mergeCell ref="H48:L51"/>
    <mergeCell ref="P48:T51"/>
    <mergeCell ref="X48:AB51"/>
    <mergeCell ref="AF48:AJ51"/>
    <mergeCell ref="AN48:AR51"/>
    <mergeCell ref="Y1:AB1"/>
    <mergeCell ref="AD1:AF1"/>
    <mergeCell ref="AG1:AJ1"/>
    <mergeCell ref="AL1:AN1"/>
    <mergeCell ref="AO1:A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7"/>
  <sheetViews>
    <sheetView workbookViewId="0">
      <selection activeCell="D4" sqref="D4"/>
    </sheetView>
  </sheetViews>
  <sheetFormatPr baseColWidth="10" defaultColWidth="8.83203125" defaultRowHeight="15" x14ac:dyDescent="0.2"/>
  <cols>
    <col min="1" max="1" width="15.5" customWidth="1"/>
    <col min="2" max="2" width="12.6640625" customWidth="1"/>
    <col min="3" max="3" width="14.5" customWidth="1"/>
    <col min="4" max="4" width="19.83203125" customWidth="1"/>
    <col min="7" max="7" width="13" customWidth="1"/>
    <col min="8" max="8" width="16.6640625" customWidth="1"/>
    <col min="10" max="10" width="13" customWidth="1"/>
    <col min="11" max="11" width="13" style="180" customWidth="1"/>
    <col min="12" max="12" width="20.1640625" customWidth="1"/>
    <col min="13" max="13" width="5.1640625" customWidth="1"/>
    <col min="15" max="15" width="13" customWidth="1"/>
    <col min="16" max="16" width="16.6640625" customWidth="1"/>
    <col min="18" max="18" width="13" customWidth="1"/>
    <col min="19" max="19" width="13" style="180" customWidth="1"/>
    <col min="20" max="20" width="17.5" customWidth="1"/>
    <col min="21" max="21" width="4" customWidth="1"/>
    <col min="23" max="23" width="13" customWidth="1"/>
    <col min="24" max="24" width="18" customWidth="1"/>
    <col min="26" max="26" width="13" customWidth="1"/>
    <col min="27" max="27" width="13" style="180" customWidth="1"/>
    <col min="28" max="28" width="20.1640625" customWidth="1"/>
    <col min="29" max="29" width="8" customWidth="1"/>
    <col min="31" max="31" width="13" customWidth="1"/>
    <col min="32" max="32" width="18" customWidth="1"/>
    <col min="34" max="34" width="13" customWidth="1"/>
    <col min="35" max="35" width="13" style="180" customWidth="1"/>
    <col min="36" max="36" width="20.1640625" customWidth="1"/>
    <col min="39" max="39" width="13" customWidth="1"/>
    <col min="40" max="40" width="18" customWidth="1"/>
    <col min="41" max="41" width="11.5" customWidth="1"/>
    <col min="42" max="42" width="13" customWidth="1"/>
    <col min="43" max="43" width="13" style="180" customWidth="1"/>
    <col min="44" max="44" width="20.1640625" customWidth="1"/>
  </cols>
  <sheetData>
    <row r="1" spans="1:44" ht="16" thickBot="1" x14ac:dyDescent="0.25">
      <c r="A1" s="530" t="s">
        <v>0</v>
      </c>
      <c r="B1" s="531"/>
      <c r="C1" s="531"/>
      <c r="D1" s="532"/>
      <c r="F1" s="530" t="s">
        <v>1</v>
      </c>
      <c r="G1" s="531"/>
      <c r="H1" s="532"/>
      <c r="I1" s="530" t="s">
        <v>2</v>
      </c>
      <c r="J1" s="531"/>
      <c r="K1" s="531"/>
      <c r="L1" s="532"/>
      <c r="N1" s="530" t="s">
        <v>3</v>
      </c>
      <c r="O1" s="531"/>
      <c r="P1" s="532"/>
      <c r="Q1" s="530" t="s">
        <v>4</v>
      </c>
      <c r="R1" s="531"/>
      <c r="S1" s="531"/>
      <c r="T1" s="532"/>
      <c r="V1" s="530" t="s">
        <v>5</v>
      </c>
      <c r="W1" s="531"/>
      <c r="X1" s="532"/>
      <c r="Y1" s="530" t="s">
        <v>6</v>
      </c>
      <c r="Z1" s="531"/>
      <c r="AA1" s="531"/>
      <c r="AB1" s="532"/>
      <c r="AD1" s="530" t="s">
        <v>7</v>
      </c>
      <c r="AE1" s="531"/>
      <c r="AF1" s="532"/>
      <c r="AG1" s="530" t="s">
        <v>8</v>
      </c>
      <c r="AH1" s="531"/>
      <c r="AI1" s="531"/>
      <c r="AJ1" s="532"/>
      <c r="AL1" s="530" t="s">
        <v>9</v>
      </c>
      <c r="AM1" s="531"/>
      <c r="AN1" s="532"/>
      <c r="AO1" s="530" t="s">
        <v>10</v>
      </c>
      <c r="AP1" s="531"/>
      <c r="AQ1" s="531"/>
      <c r="AR1" s="532"/>
    </row>
    <row r="2" spans="1:44" ht="16" thickBot="1" x14ac:dyDescent="0.25">
      <c r="A2" s="1" t="s">
        <v>11</v>
      </c>
      <c r="B2" s="2" t="s">
        <v>12</v>
      </c>
      <c r="C2" s="2" t="s">
        <v>13</v>
      </c>
      <c r="D2" s="3" t="s">
        <v>14</v>
      </c>
      <c r="F2" s="4" t="s">
        <v>15</v>
      </c>
      <c r="G2" s="1" t="s">
        <v>16</v>
      </c>
      <c r="H2" s="5" t="s">
        <v>14</v>
      </c>
      <c r="I2" s="4" t="s">
        <v>15</v>
      </c>
      <c r="J2" s="1" t="s">
        <v>16</v>
      </c>
      <c r="K2" s="298"/>
      <c r="L2" s="6" t="s">
        <v>14</v>
      </c>
      <c r="N2" s="4" t="s">
        <v>15</v>
      </c>
      <c r="O2" s="1" t="s">
        <v>16</v>
      </c>
      <c r="P2" s="6" t="s">
        <v>14</v>
      </c>
      <c r="Q2" s="4" t="s">
        <v>15</v>
      </c>
      <c r="R2" s="1" t="s">
        <v>16</v>
      </c>
      <c r="S2" s="298"/>
      <c r="T2" s="6" t="s">
        <v>14</v>
      </c>
      <c r="V2" s="4" t="s">
        <v>15</v>
      </c>
      <c r="W2" s="1" t="s">
        <v>16</v>
      </c>
      <c r="X2" s="5" t="s">
        <v>14</v>
      </c>
      <c r="Y2" s="4" t="s">
        <v>15</v>
      </c>
      <c r="Z2" s="1" t="s">
        <v>16</v>
      </c>
      <c r="AA2" s="298"/>
      <c r="AB2" s="6" t="s">
        <v>14</v>
      </c>
      <c r="AD2" s="4" t="s">
        <v>15</v>
      </c>
      <c r="AE2" s="1" t="s">
        <v>16</v>
      </c>
      <c r="AF2" s="5" t="s">
        <v>14</v>
      </c>
      <c r="AG2" s="4" t="s">
        <v>15</v>
      </c>
      <c r="AH2" s="1" t="s">
        <v>16</v>
      </c>
      <c r="AI2" s="298"/>
      <c r="AJ2" s="6" t="s">
        <v>14</v>
      </c>
      <c r="AL2" s="4" t="s">
        <v>15</v>
      </c>
      <c r="AM2" s="1" t="s">
        <v>16</v>
      </c>
      <c r="AN2" s="5" t="s">
        <v>14</v>
      </c>
      <c r="AO2" s="4" t="s">
        <v>15</v>
      </c>
      <c r="AP2" s="1" t="s">
        <v>16</v>
      </c>
      <c r="AQ2" s="298"/>
      <c r="AR2" s="6" t="s">
        <v>14</v>
      </c>
    </row>
    <row r="3" spans="1:44" ht="16" thickBot="1" x14ac:dyDescent="0.25">
      <c r="A3" s="7" t="s">
        <v>17</v>
      </c>
      <c r="B3" s="8">
        <v>0.875</v>
      </c>
      <c r="C3" s="9">
        <v>1</v>
      </c>
      <c r="D3" s="10">
        <v>-5.0799999999999999E-4</v>
      </c>
      <c r="F3" s="11">
        <v>44</v>
      </c>
      <c r="G3" s="12">
        <v>2.0833333333333332E-2</v>
      </c>
      <c r="H3" s="83">
        <f>'20 point'!H3</f>
        <v>0.18240000000000001</v>
      </c>
      <c r="I3" s="11">
        <v>44</v>
      </c>
      <c r="J3" s="12">
        <v>2.0833333333333332E-2</v>
      </c>
      <c r="K3" s="299">
        <f>L3*100</f>
        <v>-0.44218823204061053</v>
      </c>
      <c r="L3" s="13">
        <f t="shared" ref="L3:L45" si="0" xml:space="preserve"> 0.00316952659314565*SIN(-37.5781211237436*I3) - 0.00182617172002467</f>
        <v>-4.4218823204061055E-3</v>
      </c>
      <c r="N3" s="14">
        <v>44</v>
      </c>
      <c r="O3" s="15">
        <v>2.0833333333333332E-2</v>
      </c>
      <c r="P3" s="18">
        <f>'20 point'!P3</f>
        <v>-9.9599999999999994E-2</v>
      </c>
      <c r="Q3" s="17">
        <v>44</v>
      </c>
      <c r="R3" s="15">
        <v>2.0833333333333332E-2</v>
      </c>
      <c r="S3" s="313">
        <f>T3*100</f>
        <v>-0.19605356602722446</v>
      </c>
      <c r="T3" s="18">
        <f t="shared" ref="T3:T45" si="1" xml:space="preserve"> 0.00178881416085258 + 1.27114697684842E-06*Q3^2 + 0.000205469905145198*SIN(13.4041838798084*Q3 + 1.44000678880361E-06*Q3^4) - 0.000128599950639095*Q3 - 0.000815144125282658*SIN(0.374729306460954 - 0.426868058109339*Q3)</f>
        <v>-1.9605356602722447E-3</v>
      </c>
      <c r="V3" s="19">
        <v>44</v>
      </c>
      <c r="W3" s="20">
        <v>2.0833333333333332E-2</v>
      </c>
      <c r="X3" s="71">
        <f>'20 point'!X3</f>
        <v>0.22490000000000002</v>
      </c>
      <c r="Y3" s="19">
        <v>44</v>
      </c>
      <c r="Z3" s="20">
        <v>2.0833333333333332E-2</v>
      </c>
      <c r="AA3" s="310">
        <f>AB3*100</f>
        <v>0.67051157468199463</v>
      </c>
      <c r="AB3" s="22">
        <f t="shared" ref="AB3:AB45" si="2" xml:space="preserve"> 0.00085985101272285 + 1.7197008935985E-07*Y3^3 + 0.0000414980948630275*Y3*COS(0.511173746272033 + 0.000341362131548616*Y3^3) - 0.000107920593074906*SIN(Y3) - 4.52317918163531E-06*Y3^2 - 0.00164756949043625*COS(0.511173746272033 + 0.000341362131548616*Y3^3)</f>
        <v>6.7051157468199464E-3</v>
      </c>
      <c r="AD3" s="23">
        <v>44</v>
      </c>
      <c r="AE3" s="24">
        <v>2.0833333333333332E-2</v>
      </c>
      <c r="AF3" s="25">
        <f>'20 point'!AF3</f>
        <v>-0.38790000000000002</v>
      </c>
      <c r="AG3" s="23">
        <v>44</v>
      </c>
      <c r="AH3" s="24">
        <v>2.0833333333333332E-2</v>
      </c>
      <c r="AI3" s="308">
        <f>AJ3*100</f>
        <v>-1.5909453702706688</v>
      </c>
      <c r="AJ3" s="95">
        <f t="shared" ref="AJ3:AJ45" si="3" xml:space="preserve"> 0.00274877801158109 + 0.0000399070502109818*AG3^2 + 8.34239249600514E-09*AG3^4 + 1.48872383536297E-12*AG3^5 - 0.000574665000789226*AG3 - 1.19912922081889E-06*AG3^3</f>
        <v>-1.5909453702706688E-2</v>
      </c>
      <c r="AL3" s="27">
        <v>44</v>
      </c>
      <c r="AM3" s="28">
        <v>2.0833333333333332E-2</v>
      </c>
      <c r="AN3" s="29">
        <f>'20 point'!AN3</f>
        <v>0.1973</v>
      </c>
      <c r="AO3" s="27">
        <v>44</v>
      </c>
      <c r="AP3" s="28">
        <v>2.0833333333333332E-2</v>
      </c>
      <c r="AQ3" s="306" t="e">
        <f>AR3*100</f>
        <v>#VALUE!</v>
      </c>
      <c r="AR3" s="30" t="s">
        <v>18</v>
      </c>
    </row>
    <row r="4" spans="1:44" ht="16" thickBot="1" x14ac:dyDescent="0.25">
      <c r="A4" s="7" t="s">
        <v>17</v>
      </c>
      <c r="B4" s="8">
        <v>0.85416666666666663</v>
      </c>
      <c r="C4" s="9">
        <v>1</v>
      </c>
      <c r="D4" s="10">
        <v>-4.8299999999999998E-4</v>
      </c>
      <c r="F4" s="31">
        <v>43</v>
      </c>
      <c r="G4" s="32">
        <v>0</v>
      </c>
      <c r="H4" s="83">
        <f>'20 point'!H4</f>
        <v>0.18060000000000001</v>
      </c>
      <c r="I4" s="31">
        <v>43</v>
      </c>
      <c r="J4" s="32">
        <v>0</v>
      </c>
      <c r="K4" s="299">
        <f t="shared" ref="K4:K46" si="4">L4*100</f>
        <v>-0.46224329575241391</v>
      </c>
      <c r="L4" s="13">
        <f t="shared" si="0"/>
        <v>-4.6224329575241391E-3</v>
      </c>
      <c r="N4" s="34">
        <v>43</v>
      </c>
      <c r="O4" s="35">
        <v>0</v>
      </c>
      <c r="P4" s="18">
        <f>'20 point'!P4</f>
        <v>-0.10640000000000001</v>
      </c>
      <c r="Q4" s="36">
        <v>43</v>
      </c>
      <c r="R4" s="35">
        <v>0</v>
      </c>
      <c r="S4" s="313">
        <f t="shared" ref="S4:S46" si="5">T4*100</f>
        <v>-0.20353452392642626</v>
      </c>
      <c r="T4" s="18">
        <f t="shared" si="1"/>
        <v>-2.0353452392642625E-3</v>
      </c>
      <c r="V4" s="37">
        <v>43</v>
      </c>
      <c r="W4" s="38">
        <v>0</v>
      </c>
      <c r="X4" s="71">
        <f>'20 point'!X4</f>
        <v>0.26019999999999999</v>
      </c>
      <c r="Y4" s="37">
        <v>43</v>
      </c>
      <c r="Z4" s="38">
        <v>0</v>
      </c>
      <c r="AA4" s="310">
        <f t="shared" ref="AA4:AA46" si="6">AB4*100</f>
        <v>0.61479037338304954</v>
      </c>
      <c r="AB4" s="22">
        <f t="shared" si="2"/>
        <v>6.1479037338304952E-3</v>
      </c>
      <c r="AD4" s="39">
        <v>43</v>
      </c>
      <c r="AE4" s="40">
        <v>0</v>
      </c>
      <c r="AF4" s="25">
        <f>'20 point'!AF4</f>
        <v>-0.42669999999999997</v>
      </c>
      <c r="AG4" s="39">
        <v>43</v>
      </c>
      <c r="AH4" s="40">
        <v>0</v>
      </c>
      <c r="AI4" s="308">
        <f t="shared" ref="AI4:AI46" si="7">AJ4*100</f>
        <v>-1.4773013361069203</v>
      </c>
      <c r="AJ4" s="95">
        <f t="shared" si="3"/>
        <v>-1.4773013361069204E-2</v>
      </c>
      <c r="AL4" s="41">
        <v>43</v>
      </c>
      <c r="AM4" s="42">
        <v>0</v>
      </c>
      <c r="AN4" s="29">
        <f>'20 point'!AN4</f>
        <v>0.21759999999999999</v>
      </c>
      <c r="AO4" s="41">
        <v>43</v>
      </c>
      <c r="AP4" s="42">
        <v>0</v>
      </c>
      <c r="AQ4" s="306" t="e">
        <f t="shared" ref="AQ4:AQ46" si="8">AR4*100</f>
        <v>#VALUE!</v>
      </c>
      <c r="AR4" s="30" t="s">
        <v>18</v>
      </c>
    </row>
    <row r="5" spans="1:44" ht="16" thickBot="1" x14ac:dyDescent="0.25">
      <c r="A5" s="7" t="s">
        <v>17</v>
      </c>
      <c r="B5" s="8">
        <v>0.83333333333333337</v>
      </c>
      <c r="C5" s="9">
        <v>1</v>
      </c>
      <c r="D5" s="10">
        <v>-5.0900000000000001E-4</v>
      </c>
      <c r="F5" s="43">
        <v>42</v>
      </c>
      <c r="G5" s="32">
        <v>0.97916666666666663</v>
      </c>
      <c r="H5" s="83">
        <f>'20 point'!H5</f>
        <v>0.15440000000000001</v>
      </c>
      <c r="I5" s="43">
        <v>42</v>
      </c>
      <c r="J5" s="32">
        <v>0.97916666666666663</v>
      </c>
      <c r="K5" s="299">
        <f t="shared" si="4"/>
        <v>-0.47820997244085328</v>
      </c>
      <c r="L5" s="13">
        <f t="shared" si="0"/>
        <v>-4.7820997244085329E-3</v>
      </c>
      <c r="N5" s="44">
        <v>42</v>
      </c>
      <c r="O5" s="35">
        <v>0.97916666666666663</v>
      </c>
      <c r="P5" s="18">
        <f>'20 point'!P5</f>
        <v>-9.8799999999999999E-2</v>
      </c>
      <c r="Q5" s="45">
        <v>42</v>
      </c>
      <c r="R5" s="35">
        <v>0.97916666666666663</v>
      </c>
      <c r="S5" s="313">
        <f t="shared" si="5"/>
        <v>-0.19652812215756213</v>
      </c>
      <c r="T5" s="18">
        <f t="shared" si="1"/>
        <v>-1.9652812215756213E-3</v>
      </c>
      <c r="V5" s="46">
        <v>42</v>
      </c>
      <c r="W5" s="38">
        <v>0.97916666666666663</v>
      </c>
      <c r="X5" s="71">
        <f>'20 point'!X5</f>
        <v>0.28639999999999999</v>
      </c>
      <c r="Y5" s="46">
        <v>42</v>
      </c>
      <c r="Z5" s="38">
        <v>0.97916666666666663</v>
      </c>
      <c r="AA5" s="310">
        <f t="shared" si="6"/>
        <v>0.57955754459927056</v>
      </c>
      <c r="AB5" s="22">
        <f t="shared" si="2"/>
        <v>5.7955754459927053E-3</v>
      </c>
      <c r="AD5" s="47">
        <v>42</v>
      </c>
      <c r="AE5" s="40">
        <v>0.97916666666666663</v>
      </c>
      <c r="AF5" s="25">
        <f>'20 point'!AF5</f>
        <v>-0.47310000000000002</v>
      </c>
      <c r="AG5" s="47">
        <v>42</v>
      </c>
      <c r="AH5" s="40">
        <v>0.97916666666666663</v>
      </c>
      <c r="AI5" s="308">
        <f t="shared" si="7"/>
        <v>-1.3678648649023879</v>
      </c>
      <c r="AJ5" s="95">
        <f t="shared" si="3"/>
        <v>-1.3678648649023878E-2</v>
      </c>
      <c r="AL5" s="48">
        <v>42</v>
      </c>
      <c r="AM5" s="42">
        <v>0.97916666666666663</v>
      </c>
      <c r="AN5" s="29">
        <f>'20 point'!AN5</f>
        <v>0.23540000000000003</v>
      </c>
      <c r="AO5" s="48">
        <v>42</v>
      </c>
      <c r="AP5" s="42">
        <v>0.97916666666666663</v>
      </c>
      <c r="AQ5" s="306">
        <f t="shared" si="8"/>
        <v>0.54214479626432077</v>
      </c>
      <c r="AR5" s="30">
        <f t="shared" ref="AR5:AR45" si="9" xml:space="preserve"> 0.000107426613348732*AO5 - 0.000392816369387796 - 0.00130485802642043*COS(1.03337610227046 + 87.5674684446597*AO5)</f>
        <v>5.4214479626432076E-3</v>
      </c>
    </row>
    <row r="6" spans="1:44" ht="16" thickBot="1" x14ac:dyDescent="0.25">
      <c r="A6" s="7" t="s">
        <v>17</v>
      </c>
      <c r="B6" s="8">
        <v>0.8125</v>
      </c>
      <c r="C6" s="9">
        <v>1</v>
      </c>
      <c r="D6" s="10">
        <v>-2.02E-4</v>
      </c>
      <c r="F6" s="43">
        <v>41</v>
      </c>
      <c r="G6" s="32">
        <v>0.95833333333333337</v>
      </c>
      <c r="H6" s="83">
        <f>'20 point'!H6</f>
        <v>0.1295</v>
      </c>
      <c r="I6" s="43">
        <v>41</v>
      </c>
      <c r="J6" s="32">
        <v>0.95833333333333337</v>
      </c>
      <c r="K6" s="299">
        <f t="shared" si="4"/>
        <v>-0.48985481484104559</v>
      </c>
      <c r="L6" s="13">
        <f t="shared" si="0"/>
        <v>-4.8985481484104558E-3</v>
      </c>
      <c r="N6" s="44">
        <v>41</v>
      </c>
      <c r="O6" s="35">
        <v>0.95833333333333337</v>
      </c>
      <c r="P6" s="18">
        <f>'20 point'!P6</f>
        <v>-7.7899999999999997E-2</v>
      </c>
      <c r="Q6" s="45">
        <v>41</v>
      </c>
      <c r="R6" s="35">
        <v>0.95833333333333337</v>
      </c>
      <c r="S6" s="313">
        <f t="shared" si="5"/>
        <v>-0.20172066548616802</v>
      </c>
      <c r="T6" s="18">
        <f t="shared" si="1"/>
        <v>-2.0172066548616802E-3</v>
      </c>
      <c r="V6" s="46">
        <v>41</v>
      </c>
      <c r="W6" s="38">
        <v>0.95833333333333337</v>
      </c>
      <c r="X6" s="71">
        <f>'20 point'!X6</f>
        <v>0.30499999999999999</v>
      </c>
      <c r="Y6" s="46">
        <v>41</v>
      </c>
      <c r="Z6" s="38">
        <v>0.95833333333333337</v>
      </c>
      <c r="AA6" s="310">
        <f t="shared" si="6"/>
        <v>0.51505445253461013</v>
      </c>
      <c r="AB6" s="22">
        <f t="shared" si="2"/>
        <v>5.1505445253461016E-3</v>
      </c>
      <c r="AD6" s="47">
        <v>41</v>
      </c>
      <c r="AE6" s="40">
        <v>0.95833333333333337</v>
      </c>
      <c r="AF6" s="25">
        <f>'20 point'!AF6</f>
        <v>-0.52080000000000004</v>
      </c>
      <c r="AG6" s="47">
        <v>41</v>
      </c>
      <c r="AH6" s="40">
        <v>0.95833333333333337</v>
      </c>
      <c r="AI6" s="308">
        <f t="shared" si="7"/>
        <v>-1.2627835394368223</v>
      </c>
      <c r="AJ6" s="95">
        <f t="shared" si="3"/>
        <v>-1.2627835394368223E-2</v>
      </c>
      <c r="AL6" s="48">
        <v>41</v>
      </c>
      <c r="AM6" s="42">
        <v>0.95833333333333337</v>
      </c>
      <c r="AN6" s="29">
        <f>'20 point'!AN6</f>
        <v>0.28340000000000004</v>
      </c>
      <c r="AO6" s="48">
        <v>41</v>
      </c>
      <c r="AP6" s="42">
        <v>0.95833333333333337</v>
      </c>
      <c r="AQ6" s="306">
        <f t="shared" si="8"/>
        <v>0.5181371111731744</v>
      </c>
      <c r="AR6" s="30">
        <f t="shared" si="9"/>
        <v>5.1813711117317442E-3</v>
      </c>
    </row>
    <row r="7" spans="1:44" ht="16" thickBot="1" x14ac:dyDescent="0.25">
      <c r="A7" s="7" t="s">
        <v>17</v>
      </c>
      <c r="B7" s="8">
        <v>0.79166666666666663</v>
      </c>
      <c r="C7" s="9">
        <v>1</v>
      </c>
      <c r="D7" s="10">
        <v>-6.6000000000000005E-5</v>
      </c>
      <c r="F7" s="31">
        <v>40</v>
      </c>
      <c r="G7" s="32">
        <v>0.9375</v>
      </c>
      <c r="H7" s="83">
        <f>'20 point'!H7</f>
        <v>9.1399999999999995E-2</v>
      </c>
      <c r="I7" s="31">
        <v>40</v>
      </c>
      <c r="J7" s="32">
        <v>0.9375</v>
      </c>
      <c r="K7" s="299">
        <f t="shared" si="4"/>
        <v>-0.49700756481715519</v>
      </c>
      <c r="L7" s="13">
        <f t="shared" si="0"/>
        <v>-4.970075648171552E-3</v>
      </c>
      <c r="N7" s="34">
        <v>40</v>
      </c>
      <c r="O7" s="35">
        <v>0.9375</v>
      </c>
      <c r="P7" s="18">
        <f>'20 point'!P7</f>
        <v>-8.8900000000000007E-2</v>
      </c>
      <c r="Q7" s="36">
        <v>40</v>
      </c>
      <c r="R7" s="35">
        <v>0.9375</v>
      </c>
      <c r="S7" s="313">
        <f t="shared" si="5"/>
        <v>-0.21022738537634775</v>
      </c>
      <c r="T7" s="18">
        <f t="shared" si="1"/>
        <v>-2.1022738537634774E-3</v>
      </c>
      <c r="V7" s="37">
        <v>40</v>
      </c>
      <c r="W7" s="38">
        <v>0.9375</v>
      </c>
      <c r="X7" s="71">
        <f>'20 point'!X7</f>
        <v>0.3372</v>
      </c>
      <c r="Y7" s="37">
        <v>40</v>
      </c>
      <c r="Z7" s="38">
        <v>0.9375</v>
      </c>
      <c r="AA7" s="310">
        <f t="shared" si="6"/>
        <v>0.45369062746170957</v>
      </c>
      <c r="AB7" s="22">
        <f t="shared" si="2"/>
        <v>4.5369062746170958E-3</v>
      </c>
      <c r="AD7" s="39">
        <v>40</v>
      </c>
      <c r="AE7" s="40">
        <v>0.9375</v>
      </c>
      <c r="AF7" s="25">
        <f>'20 point'!AF7</f>
        <v>-0.55690000000000006</v>
      </c>
      <c r="AG7" s="39">
        <v>40</v>
      </c>
      <c r="AH7" s="40">
        <v>0.9375</v>
      </c>
      <c r="AI7" s="308">
        <f t="shared" si="7"/>
        <v>-1.1621841704311699</v>
      </c>
      <c r="AJ7" s="95">
        <f t="shared" si="3"/>
        <v>-1.16218417043117E-2</v>
      </c>
      <c r="AL7" s="41">
        <v>40</v>
      </c>
      <c r="AM7" s="42">
        <v>0.9375</v>
      </c>
      <c r="AN7" s="29">
        <f>'20 point'!AN7</f>
        <v>0.3196</v>
      </c>
      <c r="AO7" s="41">
        <v>40</v>
      </c>
      <c r="AP7" s="42">
        <v>0.9375</v>
      </c>
      <c r="AQ7" s="306">
        <f t="shared" si="8"/>
        <v>0.47592343778906548</v>
      </c>
      <c r="AR7" s="30">
        <f t="shared" si="9"/>
        <v>4.7592343778906547E-3</v>
      </c>
    </row>
    <row r="8" spans="1:44" ht="16" thickBot="1" x14ac:dyDescent="0.25">
      <c r="A8" s="7" t="s">
        <v>17</v>
      </c>
      <c r="B8" s="8">
        <v>0.77083333333333337</v>
      </c>
      <c r="C8" s="9">
        <v>1</v>
      </c>
      <c r="D8" s="10">
        <v>1.26E-4</v>
      </c>
      <c r="F8" s="43">
        <v>39</v>
      </c>
      <c r="G8" s="32">
        <v>0.91666666666666663</v>
      </c>
      <c r="H8" s="83">
        <f>'20 point'!H8</f>
        <v>7.9000000000000001E-2</v>
      </c>
      <c r="I8" s="43">
        <v>39</v>
      </c>
      <c r="J8" s="32">
        <v>0.91666666666666663</v>
      </c>
      <c r="K8" s="299">
        <f t="shared" si="4"/>
        <v>-0.49956364269048825</v>
      </c>
      <c r="L8" s="13">
        <f t="shared" si="0"/>
        <v>-4.9956364269048825E-3</v>
      </c>
      <c r="N8" s="44">
        <v>39</v>
      </c>
      <c r="O8" s="35">
        <v>0.91666666666666663</v>
      </c>
      <c r="P8" s="18">
        <f>'20 point'!P8</f>
        <v>-6.9199999999999998E-2</v>
      </c>
      <c r="Q8" s="45">
        <v>39</v>
      </c>
      <c r="R8" s="35">
        <v>0.91666666666666663</v>
      </c>
      <c r="S8" s="313">
        <f t="shared" si="5"/>
        <v>-0.19336587340529213</v>
      </c>
      <c r="T8" s="18">
        <f t="shared" si="1"/>
        <v>-1.9336587340529213E-3</v>
      </c>
      <c r="V8" s="46">
        <v>39</v>
      </c>
      <c r="W8" s="38">
        <v>0.91666666666666663</v>
      </c>
      <c r="X8" s="71">
        <f>'20 point'!X8</f>
        <v>0.35849999999999999</v>
      </c>
      <c r="Y8" s="46">
        <v>39</v>
      </c>
      <c r="Z8" s="38">
        <v>0.91666666666666663</v>
      </c>
      <c r="AA8" s="310">
        <f t="shared" si="6"/>
        <v>0.40868971634317552</v>
      </c>
      <c r="AB8" s="22">
        <f t="shared" si="2"/>
        <v>4.086897163431755E-3</v>
      </c>
      <c r="AD8" s="47">
        <v>39</v>
      </c>
      <c r="AE8" s="40">
        <v>0.91666666666666663</v>
      </c>
      <c r="AF8" s="25">
        <f>'20 point'!AF8</f>
        <v>-0.59940000000000004</v>
      </c>
      <c r="AG8" s="47">
        <v>39</v>
      </c>
      <c r="AH8" s="40">
        <v>0.91666666666666663</v>
      </c>
      <c r="AI8" s="308">
        <f t="shared" si="7"/>
        <v>-1.0661728144122695</v>
      </c>
      <c r="AJ8" s="95">
        <f t="shared" si="3"/>
        <v>-1.0661728144122695E-2</v>
      </c>
      <c r="AL8" s="48">
        <v>39</v>
      </c>
      <c r="AM8" s="42">
        <v>0.91666666666666663</v>
      </c>
      <c r="AN8" s="29">
        <f>'20 point'!AN8</f>
        <v>0.32820000000000005</v>
      </c>
      <c r="AO8" s="48">
        <v>39</v>
      </c>
      <c r="AP8" s="42">
        <v>0.91666666666666663</v>
      </c>
      <c r="AQ8" s="306">
        <f t="shared" si="8"/>
        <v>0.42040214896634892</v>
      </c>
      <c r="AR8" s="30">
        <f t="shared" si="9"/>
        <v>4.2040214896634891E-3</v>
      </c>
    </row>
    <row r="9" spans="1:44" ht="16" thickBot="1" x14ac:dyDescent="0.25">
      <c r="A9" s="7" t="s">
        <v>17</v>
      </c>
      <c r="B9" s="8">
        <v>0.75</v>
      </c>
      <c r="C9" s="9">
        <v>1</v>
      </c>
      <c r="D9" s="10">
        <v>3.59E-4</v>
      </c>
      <c r="F9" s="43">
        <v>38</v>
      </c>
      <c r="G9" s="32">
        <v>0.89583333333333337</v>
      </c>
      <c r="H9" s="83">
        <f>'20 point'!H9</f>
        <v>5.8200000000000002E-2</v>
      </c>
      <c r="I9" s="43">
        <v>38</v>
      </c>
      <c r="J9" s="32">
        <v>0.89583333333333337</v>
      </c>
      <c r="K9" s="299">
        <f t="shared" si="4"/>
        <v>-0.49748567628897122</v>
      </c>
      <c r="L9" s="13">
        <f t="shared" si="0"/>
        <v>-4.9748567628897121E-3</v>
      </c>
      <c r="N9" s="44">
        <v>38</v>
      </c>
      <c r="O9" s="35">
        <v>0.89583333333333337</v>
      </c>
      <c r="P9" s="18">
        <f>'20 point'!P9</f>
        <v>-3.8900000000000004E-2</v>
      </c>
      <c r="Q9" s="45">
        <v>38</v>
      </c>
      <c r="R9" s="35">
        <v>0.89583333333333337</v>
      </c>
      <c r="S9" s="313">
        <f t="shared" si="5"/>
        <v>-0.14319945716904897</v>
      </c>
      <c r="T9" s="18">
        <f t="shared" si="1"/>
        <v>-1.4319945716904897E-3</v>
      </c>
      <c r="V9" s="46">
        <v>38</v>
      </c>
      <c r="W9" s="38">
        <v>0.89583333333333337</v>
      </c>
      <c r="X9" s="71">
        <f>'20 point'!X9</f>
        <v>0.3851</v>
      </c>
      <c r="Y9" s="46">
        <v>38</v>
      </c>
      <c r="Z9" s="38">
        <v>0.89583333333333337</v>
      </c>
      <c r="AA9" s="310">
        <f t="shared" si="6"/>
        <v>0.36674779820111836</v>
      </c>
      <c r="AB9" s="22">
        <f t="shared" si="2"/>
        <v>3.6674779820111835E-3</v>
      </c>
      <c r="AD9" s="47">
        <v>38</v>
      </c>
      <c r="AE9" s="40">
        <v>0.89583333333333337</v>
      </c>
      <c r="AF9" s="25">
        <f>'20 point'!AF9</f>
        <v>-0.6099</v>
      </c>
      <c r="AG9" s="47">
        <v>38</v>
      </c>
      <c r="AH9" s="40">
        <v>0.89583333333333337</v>
      </c>
      <c r="AI9" s="308">
        <f t="shared" si="7"/>
        <v>-0.97483479157751407</v>
      </c>
      <c r="AJ9" s="95">
        <f t="shared" si="3"/>
        <v>-9.7483479157751407E-3</v>
      </c>
      <c r="AL9" s="48">
        <v>38</v>
      </c>
      <c r="AM9" s="42">
        <v>0.89583333333333337</v>
      </c>
      <c r="AN9" s="29">
        <f>'20 point'!AN9</f>
        <v>0.32700000000000001</v>
      </c>
      <c r="AO9" s="48">
        <v>38</v>
      </c>
      <c r="AP9" s="42">
        <v>0.89583333333333337</v>
      </c>
      <c r="AQ9" s="306">
        <f t="shared" si="8"/>
        <v>0.35854290977307801</v>
      </c>
      <c r="AR9" s="30">
        <f t="shared" si="9"/>
        <v>3.5854290977307799E-3</v>
      </c>
    </row>
    <row r="10" spans="1:44" ht="16" thickBot="1" x14ac:dyDescent="0.25">
      <c r="A10" s="7" t="s">
        <v>17</v>
      </c>
      <c r="B10" s="8">
        <v>0.72916666666666663</v>
      </c>
      <c r="C10" s="9">
        <v>1</v>
      </c>
      <c r="D10" s="10">
        <v>2.9599999999999998E-4</v>
      </c>
      <c r="F10" s="31">
        <v>37</v>
      </c>
      <c r="G10" s="32">
        <v>0.875</v>
      </c>
      <c r="H10" s="83">
        <f>'20 point'!H10</f>
        <v>1.4899999999999998E-2</v>
      </c>
      <c r="I10" s="31">
        <v>37</v>
      </c>
      <c r="J10" s="32">
        <v>0.875</v>
      </c>
      <c r="K10" s="299">
        <f t="shared" si="4"/>
        <v>-0.49080404736219557</v>
      </c>
      <c r="L10" s="13">
        <f t="shared" si="0"/>
        <v>-4.9080404736219557E-3</v>
      </c>
      <c r="N10" s="34">
        <v>37</v>
      </c>
      <c r="O10" s="35">
        <v>0.875</v>
      </c>
      <c r="P10" s="18">
        <f>'20 point'!P10</f>
        <v>-1.3899999999999999E-2</v>
      </c>
      <c r="Q10" s="36">
        <v>37</v>
      </c>
      <c r="R10" s="35">
        <v>0.875</v>
      </c>
      <c r="S10" s="313">
        <f t="shared" si="5"/>
        <v>-8.4154189133521975E-2</v>
      </c>
      <c r="T10" s="18">
        <f t="shared" si="1"/>
        <v>-8.4154189133521973E-4</v>
      </c>
      <c r="V10" s="37">
        <v>37</v>
      </c>
      <c r="W10" s="38">
        <v>0.875</v>
      </c>
      <c r="X10" s="71">
        <f>'20 point'!X10</f>
        <v>0.41310000000000002</v>
      </c>
      <c r="Y10" s="37">
        <v>37</v>
      </c>
      <c r="Z10" s="38">
        <v>0.875</v>
      </c>
      <c r="AA10" s="310">
        <f t="shared" si="6"/>
        <v>0.33918170482876719</v>
      </c>
      <c r="AB10" s="22">
        <f t="shared" si="2"/>
        <v>3.3918170482876717E-3</v>
      </c>
      <c r="AD10" s="39">
        <v>37</v>
      </c>
      <c r="AE10" s="40">
        <v>0.875</v>
      </c>
      <c r="AF10" s="25">
        <f>'20 point'!AF10</f>
        <v>-0.63359999999999994</v>
      </c>
      <c r="AG10" s="39">
        <v>37</v>
      </c>
      <c r="AH10" s="40">
        <v>0.875</v>
      </c>
      <c r="AI10" s="308">
        <f t="shared" si="7"/>
        <v>-0.88823470365956492</v>
      </c>
      <c r="AJ10" s="95">
        <f t="shared" si="3"/>
        <v>-8.8823470365956489E-3</v>
      </c>
      <c r="AL10" s="41">
        <v>37</v>
      </c>
      <c r="AM10" s="42">
        <v>0.875</v>
      </c>
      <c r="AN10" s="29">
        <f>'20 point'!AN10</f>
        <v>0.31340000000000001</v>
      </c>
      <c r="AO10" s="41">
        <v>37</v>
      </c>
      <c r="AP10" s="42">
        <v>0.875</v>
      </c>
      <c r="AQ10" s="306">
        <f t="shared" si="8"/>
        <v>0.29830186909310075</v>
      </c>
      <c r="AR10" s="30">
        <f t="shared" si="9"/>
        <v>2.9830186909310073E-3</v>
      </c>
    </row>
    <row r="11" spans="1:44" ht="16" thickBot="1" x14ac:dyDescent="0.25">
      <c r="A11" s="7" t="s">
        <v>17</v>
      </c>
      <c r="B11" s="8">
        <v>0.70833333333333337</v>
      </c>
      <c r="C11" s="9">
        <v>1</v>
      </c>
      <c r="D11" s="10">
        <v>2.3499999999999999E-4</v>
      </c>
      <c r="F11" s="43">
        <v>36</v>
      </c>
      <c r="G11" s="32">
        <v>0.85416666666666663</v>
      </c>
      <c r="H11" s="83">
        <f>'20 point'!H11</f>
        <v>-3.8800000000000001E-2</v>
      </c>
      <c r="I11" s="43">
        <v>36</v>
      </c>
      <c r="J11" s="32">
        <v>0.85416666666666663</v>
      </c>
      <c r="K11" s="299">
        <f t="shared" si="4"/>
        <v>-0.4796164473727213</v>
      </c>
      <c r="L11" s="13">
        <f t="shared" si="0"/>
        <v>-4.7961644737272132E-3</v>
      </c>
      <c r="N11" s="44">
        <v>36</v>
      </c>
      <c r="O11" s="35">
        <v>0.85416666666666663</v>
      </c>
      <c r="P11" s="18">
        <f>'20 point'!P11</f>
        <v>1.66E-2</v>
      </c>
      <c r="Q11" s="45">
        <v>36</v>
      </c>
      <c r="R11" s="35">
        <v>0.85416666666666663</v>
      </c>
      <c r="S11" s="313">
        <f t="shared" si="5"/>
        <v>-4.6997967628029387E-2</v>
      </c>
      <c r="T11" s="18">
        <f t="shared" si="1"/>
        <v>-4.6997967628029384E-4</v>
      </c>
      <c r="V11" s="46">
        <v>36</v>
      </c>
      <c r="W11" s="38">
        <v>0.85416666666666663</v>
      </c>
      <c r="X11" s="71">
        <f>'20 point'!X11</f>
        <v>0.4299</v>
      </c>
      <c r="Y11" s="46">
        <v>36</v>
      </c>
      <c r="Z11" s="38">
        <v>0.85416666666666663</v>
      </c>
      <c r="AA11" s="310">
        <f t="shared" si="6"/>
        <v>0.32427880807052389</v>
      </c>
      <c r="AB11" s="22">
        <f t="shared" si="2"/>
        <v>3.2427880807052389E-3</v>
      </c>
      <c r="AD11" s="47">
        <v>36</v>
      </c>
      <c r="AE11" s="40">
        <v>0.85416666666666663</v>
      </c>
      <c r="AF11" s="25">
        <f>'20 point'!AF11</f>
        <v>-0.65849999999999997</v>
      </c>
      <c r="AG11" s="47">
        <v>36</v>
      </c>
      <c r="AH11" s="40">
        <v>0.85416666666666663</v>
      </c>
      <c r="AI11" s="308">
        <f t="shared" si="7"/>
        <v>-0.8064164517910144</v>
      </c>
      <c r="AJ11" s="95">
        <f t="shared" si="3"/>
        <v>-8.064164517910144E-3</v>
      </c>
      <c r="AL11" s="48">
        <v>36</v>
      </c>
      <c r="AM11" s="42">
        <v>0.85416666666666663</v>
      </c>
      <c r="AN11" s="29">
        <f>'20 point'!AN11</f>
        <v>0.28060000000000002</v>
      </c>
      <c r="AO11" s="48">
        <v>36</v>
      </c>
      <c r="AP11" s="42">
        <v>0.85416666666666663</v>
      </c>
      <c r="AQ11" s="306">
        <f t="shared" si="8"/>
        <v>0.24738330784798399</v>
      </c>
      <c r="AR11" s="30">
        <f t="shared" si="9"/>
        <v>2.4738330784798397E-3</v>
      </c>
    </row>
    <row r="12" spans="1:44" ht="16" thickBot="1" x14ac:dyDescent="0.25">
      <c r="A12" s="7" t="s">
        <v>17</v>
      </c>
      <c r="B12" s="8">
        <v>0.6875</v>
      </c>
      <c r="C12" s="9">
        <v>1</v>
      </c>
      <c r="D12" s="10">
        <v>-2.5000000000000001E-5</v>
      </c>
      <c r="F12" s="43">
        <v>35</v>
      </c>
      <c r="G12" s="32">
        <v>0.83333333333333337</v>
      </c>
      <c r="H12" s="83">
        <f>'20 point'!H12</f>
        <v>-7.17E-2</v>
      </c>
      <c r="I12" s="43">
        <v>35</v>
      </c>
      <c r="J12" s="32">
        <v>0.83333333333333337</v>
      </c>
      <c r="K12" s="299">
        <f t="shared" si="4"/>
        <v>-0.46408644915847291</v>
      </c>
      <c r="L12" s="13">
        <f t="shared" si="0"/>
        <v>-4.6408644915847293E-3</v>
      </c>
      <c r="N12" s="44">
        <v>35</v>
      </c>
      <c r="O12" s="35">
        <v>0.83333333333333337</v>
      </c>
      <c r="P12" s="18">
        <f>'20 point'!P12</f>
        <v>4.1200000000000001E-2</v>
      </c>
      <c r="Q12" s="45">
        <v>35</v>
      </c>
      <c r="R12" s="35">
        <v>0.83333333333333337</v>
      </c>
      <c r="S12" s="313">
        <f t="shared" si="5"/>
        <v>-3.9952426604553601E-2</v>
      </c>
      <c r="T12" s="18">
        <f t="shared" si="1"/>
        <v>-3.9952426604553603E-4</v>
      </c>
      <c r="V12" s="46">
        <v>35</v>
      </c>
      <c r="W12" s="38">
        <v>0.83333333333333337</v>
      </c>
      <c r="X12" s="71">
        <f>'20 point'!X12</f>
        <v>0.41929999999999995</v>
      </c>
      <c r="Y12" s="46">
        <v>35</v>
      </c>
      <c r="Z12" s="38">
        <v>0.83333333333333337</v>
      </c>
      <c r="AA12" s="310">
        <f t="shared" si="6"/>
        <v>0.29036218184723506</v>
      </c>
      <c r="AB12" s="22">
        <f t="shared" si="2"/>
        <v>2.9036218184723506E-3</v>
      </c>
      <c r="AD12" s="47">
        <v>35</v>
      </c>
      <c r="AE12" s="40">
        <v>0.83333333333333337</v>
      </c>
      <c r="AF12" s="25">
        <f>'20 point'!AF12</f>
        <v>-0.63759999999999994</v>
      </c>
      <c r="AG12" s="47">
        <v>35</v>
      </c>
      <c r="AH12" s="40">
        <v>0.83333333333333337</v>
      </c>
      <c r="AI12" s="308">
        <f t="shared" si="7"/>
        <v>-0.72940325436908549</v>
      </c>
      <c r="AJ12" s="95">
        <f t="shared" si="3"/>
        <v>-7.2940325436908551E-3</v>
      </c>
      <c r="AL12" s="48">
        <v>35</v>
      </c>
      <c r="AM12" s="42">
        <v>0.83333333333333337</v>
      </c>
      <c r="AN12" s="29">
        <f>'20 point'!AN12</f>
        <v>0.27060000000000001</v>
      </c>
      <c r="AO12" s="48">
        <v>35</v>
      </c>
      <c r="AP12" s="42">
        <v>0.83333333333333337</v>
      </c>
      <c r="AQ12" s="306">
        <f t="shared" si="8"/>
        <v>0.21204048974619435</v>
      </c>
      <c r="AR12" s="30">
        <f t="shared" si="9"/>
        <v>2.1204048974619435E-3</v>
      </c>
    </row>
    <row r="13" spans="1:44" ht="16" thickBot="1" x14ac:dyDescent="0.25">
      <c r="A13" s="7" t="s">
        <v>17</v>
      </c>
      <c r="B13" s="8">
        <v>0.66666666666666663</v>
      </c>
      <c r="C13" s="9">
        <v>1</v>
      </c>
      <c r="D13" s="10">
        <v>-4.5600000000000003E-4</v>
      </c>
      <c r="F13" s="31">
        <v>34</v>
      </c>
      <c r="G13" s="32">
        <v>0.8125</v>
      </c>
      <c r="H13" s="83">
        <f>'20 point'!H13</f>
        <v>-0.1152</v>
      </c>
      <c r="I13" s="31">
        <v>34</v>
      </c>
      <c r="J13" s="32">
        <v>0.8125</v>
      </c>
      <c r="K13" s="299">
        <f t="shared" si="4"/>
        <v>-0.44444111534979586</v>
      </c>
      <c r="L13" s="13">
        <f t="shared" si="0"/>
        <v>-4.4444111534979588E-3</v>
      </c>
      <c r="N13" s="34">
        <v>34</v>
      </c>
      <c r="O13" s="35">
        <v>0.8125</v>
      </c>
      <c r="P13" s="18">
        <f>'20 point'!P13</f>
        <v>3.6699999999999997E-2</v>
      </c>
      <c r="Q13" s="36">
        <v>34</v>
      </c>
      <c r="R13" s="35">
        <v>0.8125</v>
      </c>
      <c r="S13" s="313">
        <f t="shared" si="5"/>
        <v>-4.7254882636942518E-2</v>
      </c>
      <c r="T13" s="18">
        <f t="shared" si="1"/>
        <v>-4.7254882636942519E-4</v>
      </c>
      <c r="V13" s="37">
        <v>34</v>
      </c>
      <c r="W13" s="38">
        <v>0.8125</v>
      </c>
      <c r="X13" s="71">
        <f>'20 point'!X13</f>
        <v>0.371</v>
      </c>
      <c r="Y13" s="37">
        <v>34</v>
      </c>
      <c r="Z13" s="38">
        <v>0.8125</v>
      </c>
      <c r="AA13" s="310">
        <f t="shared" si="6"/>
        <v>0.22839498418538207</v>
      </c>
      <c r="AB13" s="22">
        <f t="shared" si="2"/>
        <v>2.2839498418538206E-3</v>
      </c>
      <c r="AD13" s="39">
        <v>34</v>
      </c>
      <c r="AE13" s="40">
        <v>0.8125</v>
      </c>
      <c r="AF13" s="25">
        <f>'20 point'!AF13</f>
        <v>-0.61280000000000001</v>
      </c>
      <c r="AG13" s="39">
        <v>34</v>
      </c>
      <c r="AH13" s="40">
        <v>0.8125</v>
      </c>
      <c r="AI13" s="308">
        <f t="shared" si="7"/>
        <v>-0.65719766492031428</v>
      </c>
      <c r="AJ13" s="95">
        <f t="shared" si="3"/>
        <v>-6.5719766492031428E-3</v>
      </c>
      <c r="AL13" s="41">
        <v>34</v>
      </c>
      <c r="AM13" s="42">
        <v>0.8125</v>
      </c>
      <c r="AN13" s="29">
        <f>'20 point'!AN13</f>
        <v>0.26120000000000004</v>
      </c>
      <c r="AO13" s="41">
        <v>34</v>
      </c>
      <c r="AP13" s="42">
        <v>0.8125</v>
      </c>
      <c r="AQ13" s="306">
        <f t="shared" si="8"/>
        <v>0.1961023587038479</v>
      </c>
      <c r="AR13" s="30">
        <f t="shared" si="9"/>
        <v>1.9610235870384791E-3</v>
      </c>
    </row>
    <row r="14" spans="1:44" ht="16" thickBot="1" x14ac:dyDescent="0.25">
      <c r="A14" s="7" t="s">
        <v>17</v>
      </c>
      <c r="B14" s="8">
        <v>0.64583333333333337</v>
      </c>
      <c r="C14" s="9">
        <v>1</v>
      </c>
      <c r="D14" s="10">
        <v>-1.119E-3</v>
      </c>
      <c r="F14" s="43">
        <v>33</v>
      </c>
      <c r="G14" s="32">
        <v>0.79166666666666663</v>
      </c>
      <c r="H14" s="83">
        <f>'20 point'!H14</f>
        <v>-0.16189999999999999</v>
      </c>
      <c r="I14" s="43">
        <v>33</v>
      </c>
      <c r="J14" s="32">
        <v>0.79166666666666663</v>
      </c>
      <c r="K14" s="299">
        <f t="shared" si="4"/>
        <v>-0.42096767850828321</v>
      </c>
      <c r="L14" s="13">
        <f t="shared" si="0"/>
        <v>-4.2096767850828319E-3</v>
      </c>
      <c r="N14" s="44">
        <v>33</v>
      </c>
      <c r="O14" s="35">
        <v>0.79166666666666663</v>
      </c>
      <c r="P14" s="18">
        <f>'20 point'!P14</f>
        <v>1.7600000000000001E-2</v>
      </c>
      <c r="Q14" s="45">
        <v>33</v>
      </c>
      <c r="R14" s="35">
        <v>0.79166666666666663</v>
      </c>
      <c r="S14" s="313">
        <f t="shared" si="5"/>
        <v>-5.0949699769631769E-2</v>
      </c>
      <c r="T14" s="18">
        <f t="shared" si="1"/>
        <v>-5.0949699769631772E-4</v>
      </c>
      <c r="V14" s="46">
        <v>33</v>
      </c>
      <c r="W14" s="38">
        <v>0.79166666666666663</v>
      </c>
      <c r="X14" s="71">
        <f>'20 point'!X14</f>
        <v>0.33340000000000003</v>
      </c>
      <c r="Y14" s="46">
        <v>33</v>
      </c>
      <c r="Z14" s="38">
        <v>0.79166666666666663</v>
      </c>
      <c r="AA14" s="310">
        <f t="shared" si="6"/>
        <v>0.17344009258141185</v>
      </c>
      <c r="AB14" s="22">
        <f t="shared" si="2"/>
        <v>1.7344009258141186E-3</v>
      </c>
      <c r="AD14" s="47">
        <v>33</v>
      </c>
      <c r="AE14" s="40">
        <v>0.79166666666666663</v>
      </c>
      <c r="AF14" s="25">
        <f>'20 point'!AF14</f>
        <v>-0.56479999999999997</v>
      </c>
      <c r="AG14" s="47">
        <v>33</v>
      </c>
      <c r="AH14" s="40">
        <v>0.79166666666666663</v>
      </c>
      <c r="AI14" s="308">
        <f t="shared" si="7"/>
        <v>-0.58978158996523389</v>
      </c>
      <c r="AJ14" s="95">
        <f t="shared" si="3"/>
        <v>-5.8978158996523394E-3</v>
      </c>
      <c r="AL14" s="48">
        <v>33</v>
      </c>
      <c r="AM14" s="42">
        <v>0.79166666666666663</v>
      </c>
      <c r="AN14" s="29">
        <f>'20 point'!AN14</f>
        <v>0.25840000000000002</v>
      </c>
      <c r="AO14" s="48">
        <v>33</v>
      </c>
      <c r="AP14" s="42">
        <v>0.79166666666666663</v>
      </c>
      <c r="AQ14" s="306">
        <f t="shared" si="8"/>
        <v>0.2003775746947713</v>
      </c>
      <c r="AR14" s="30">
        <f t="shared" si="9"/>
        <v>2.0037757469477131E-3</v>
      </c>
    </row>
    <row r="15" spans="1:44" ht="16" thickBot="1" x14ac:dyDescent="0.25">
      <c r="A15" s="7" t="s">
        <v>17</v>
      </c>
      <c r="B15" s="8">
        <v>0.625</v>
      </c>
      <c r="C15" s="9">
        <v>1</v>
      </c>
      <c r="D15" s="10">
        <v>-1.1429999999999999E-3</v>
      </c>
      <c r="F15" s="43">
        <v>32</v>
      </c>
      <c r="G15" s="32">
        <v>0.77083333333333337</v>
      </c>
      <c r="H15" s="83">
        <f>'20 point'!H15</f>
        <v>-0.25290000000000001</v>
      </c>
      <c r="I15" s="43">
        <v>32</v>
      </c>
      <c r="J15" s="32">
        <v>0.77083333333333337</v>
      </c>
      <c r="K15" s="299">
        <f t="shared" si="4"/>
        <v>-0.39400934152674638</v>
      </c>
      <c r="L15" s="13">
        <f t="shared" si="0"/>
        <v>-3.9400934152674641E-3</v>
      </c>
      <c r="N15" s="44">
        <v>32</v>
      </c>
      <c r="O15" s="35">
        <v>0.77083333333333337</v>
      </c>
      <c r="P15" s="18">
        <f>'20 point'!P15</f>
        <v>6.2000000000000006E-3</v>
      </c>
      <c r="Q15" s="45">
        <v>32</v>
      </c>
      <c r="R15" s="35">
        <v>0.77083333333333337</v>
      </c>
      <c r="S15" s="313">
        <f t="shared" si="5"/>
        <v>-4.974227450147739E-2</v>
      </c>
      <c r="T15" s="18">
        <f t="shared" si="1"/>
        <v>-4.9742274501477391E-4</v>
      </c>
      <c r="V15" s="46">
        <v>32</v>
      </c>
      <c r="W15" s="38">
        <v>0.77083333333333337</v>
      </c>
      <c r="X15" s="71">
        <f>'20 point'!X15</f>
        <v>0.2903</v>
      </c>
      <c r="Y15" s="46">
        <v>32</v>
      </c>
      <c r="Z15" s="38">
        <v>0.77083333333333337</v>
      </c>
      <c r="AA15" s="310">
        <f t="shared" si="6"/>
        <v>0.1597478765177692</v>
      </c>
      <c r="AB15" s="22">
        <f t="shared" si="2"/>
        <v>1.5974787651776921E-3</v>
      </c>
      <c r="AD15" s="47">
        <v>32</v>
      </c>
      <c r="AE15" s="40">
        <v>0.77083333333333337</v>
      </c>
      <c r="AF15" s="25">
        <f>'20 point'!AF15</f>
        <v>-0.49709999999999999</v>
      </c>
      <c r="AG15" s="47">
        <v>32</v>
      </c>
      <c r="AH15" s="40">
        <v>0.77083333333333337</v>
      </c>
      <c r="AI15" s="308">
        <f t="shared" si="7"/>
        <v>-0.52711630688306177</v>
      </c>
      <c r="AJ15" s="95">
        <f t="shared" si="3"/>
        <v>-5.2711630688306171E-3</v>
      </c>
      <c r="AL15" s="48">
        <v>32</v>
      </c>
      <c r="AM15" s="42">
        <v>0.77083333333333337</v>
      </c>
      <c r="AN15" s="29">
        <f>'20 point'!AN15</f>
        <v>0.28239999999999998</v>
      </c>
      <c r="AO15" s="48">
        <v>32</v>
      </c>
      <c r="AP15" s="42">
        <v>0.77083333333333337</v>
      </c>
      <c r="AQ15" s="306">
        <f t="shared" si="8"/>
        <v>0.22252864814260054</v>
      </c>
      <c r="AR15" s="30">
        <f t="shared" si="9"/>
        <v>2.2252864814260053E-3</v>
      </c>
    </row>
    <row r="16" spans="1:44" s="320" customFormat="1" ht="16" thickBot="1" x14ac:dyDescent="0.25">
      <c r="A16" s="316" t="s">
        <v>17</v>
      </c>
      <c r="B16" s="317">
        <v>0.60416666666666663</v>
      </c>
      <c r="C16" s="318">
        <v>1</v>
      </c>
      <c r="D16" s="319">
        <v>-1.1620000000000001E-3</v>
      </c>
      <c r="F16" s="321">
        <v>31</v>
      </c>
      <c r="G16" s="317">
        <v>0.75</v>
      </c>
      <c r="H16" s="322">
        <f>'20 point'!H16</f>
        <v>-0.34650000000000003</v>
      </c>
      <c r="I16" s="321">
        <v>31</v>
      </c>
      <c r="J16" s="317">
        <v>0.75</v>
      </c>
      <c r="K16" s="323">
        <f t="shared" si="4"/>
        <v>-0.36396025969228346</v>
      </c>
      <c r="L16" s="324">
        <f t="shared" si="0"/>
        <v>-3.6396025969228345E-3</v>
      </c>
      <c r="N16" s="321">
        <v>31</v>
      </c>
      <c r="O16" s="317">
        <v>0.75</v>
      </c>
      <c r="P16" s="324">
        <f>'20 point'!P16</f>
        <v>-1.43E-2</v>
      </c>
      <c r="Q16" s="319">
        <v>31</v>
      </c>
      <c r="R16" s="317">
        <v>0.75</v>
      </c>
      <c r="S16" s="323">
        <f t="shared" si="5"/>
        <v>-5.7195680451123276E-2</v>
      </c>
      <c r="T16" s="324">
        <f t="shared" si="1"/>
        <v>-5.7195680451123279E-4</v>
      </c>
      <c r="V16" s="321">
        <v>31</v>
      </c>
      <c r="W16" s="317">
        <v>0.75</v>
      </c>
      <c r="X16" s="324">
        <f>'20 point'!X16</f>
        <v>0.26220000000000004</v>
      </c>
      <c r="Y16" s="321">
        <v>31</v>
      </c>
      <c r="Z16" s="317">
        <v>0.75</v>
      </c>
      <c r="AA16" s="325">
        <f t="shared" si="6"/>
        <v>0.17916835421790145</v>
      </c>
      <c r="AB16" s="326">
        <f t="shared" si="2"/>
        <v>1.7916835421790144E-3</v>
      </c>
      <c r="AD16" s="321">
        <v>31</v>
      </c>
      <c r="AE16" s="317">
        <v>0.75</v>
      </c>
      <c r="AF16" s="319">
        <f>'20 point'!AF16</f>
        <v>-0.46420000000000006</v>
      </c>
      <c r="AG16" s="321">
        <v>31</v>
      </c>
      <c r="AH16" s="317">
        <v>0.75</v>
      </c>
      <c r="AI16" s="325">
        <f t="shared" si="7"/>
        <v>-0.46914248177638945</v>
      </c>
      <c r="AJ16" s="327">
        <f t="shared" si="3"/>
        <v>-4.6914248177638944E-3</v>
      </c>
      <c r="AL16" s="321">
        <v>31</v>
      </c>
      <c r="AM16" s="317">
        <v>0.75</v>
      </c>
      <c r="AN16" s="319">
        <f>'20 point'!AN16</f>
        <v>0.30219999999999997</v>
      </c>
      <c r="AO16" s="321">
        <v>31</v>
      </c>
      <c r="AP16" s="317">
        <v>0.75</v>
      </c>
      <c r="AQ16" s="325">
        <f t="shared" si="8"/>
        <v>0.25743576347599834</v>
      </c>
      <c r="AR16" s="328">
        <f t="shared" si="9"/>
        <v>2.5743576347599835E-3</v>
      </c>
    </row>
    <row r="17" spans="1:44" ht="16" thickBot="1" x14ac:dyDescent="0.25">
      <c r="A17" s="7" t="s">
        <v>17</v>
      </c>
      <c r="B17" s="8">
        <v>0.58333333333333337</v>
      </c>
      <c r="C17" s="9">
        <v>1</v>
      </c>
      <c r="D17" s="10">
        <v>-1.0660000000000001E-3</v>
      </c>
      <c r="F17" s="43">
        <v>30</v>
      </c>
      <c r="G17" s="32">
        <v>0.72916666666666663</v>
      </c>
      <c r="H17" s="83">
        <f>'20 point'!H17</f>
        <v>-0.3367</v>
      </c>
      <c r="I17" s="43">
        <v>30</v>
      </c>
      <c r="J17" s="32">
        <v>0.72916666666666663</v>
      </c>
      <c r="K17" s="299">
        <f t="shared" si="4"/>
        <v>-0.33125977777922544</v>
      </c>
      <c r="L17" s="13">
        <f t="shared" si="0"/>
        <v>-3.3125977777922547E-3</v>
      </c>
      <c r="N17" s="44">
        <v>30</v>
      </c>
      <c r="O17" s="35">
        <v>0.72916666666666663</v>
      </c>
      <c r="P17" s="18">
        <f>'20 point'!P17</f>
        <v>-7.4899999999999994E-2</v>
      </c>
      <c r="Q17" s="45">
        <v>30</v>
      </c>
      <c r="R17" s="35">
        <v>0.72916666666666663</v>
      </c>
      <c r="S17" s="313">
        <f t="shared" si="5"/>
        <v>-8.458787289478821E-2</v>
      </c>
      <c r="T17" s="18">
        <f t="shared" si="1"/>
        <v>-8.4587872894788209E-4</v>
      </c>
      <c r="V17" s="46">
        <v>30</v>
      </c>
      <c r="W17" s="38">
        <v>0.72916666666666663</v>
      </c>
      <c r="X17" s="71">
        <f>'20 point'!X17</f>
        <v>0.1925</v>
      </c>
      <c r="Y17" s="46">
        <v>30</v>
      </c>
      <c r="Z17" s="38">
        <v>0.72916666666666663</v>
      </c>
      <c r="AA17" s="310">
        <f t="shared" si="6"/>
        <v>0.19230755324357646</v>
      </c>
      <c r="AB17" s="22">
        <f t="shared" si="2"/>
        <v>1.9230755324357645E-3</v>
      </c>
      <c r="AD17" s="47">
        <v>30</v>
      </c>
      <c r="AE17" s="40">
        <v>0.72916666666666663</v>
      </c>
      <c r="AF17" s="25">
        <f>'20 point'!AF17</f>
        <v>-0.41570000000000001</v>
      </c>
      <c r="AG17" s="47">
        <v>30</v>
      </c>
      <c r="AH17" s="40">
        <v>0.72916666666666663</v>
      </c>
      <c r="AI17" s="308">
        <f t="shared" si="7"/>
        <v>-0.41578018733586242</v>
      </c>
      <c r="AJ17" s="95">
        <f t="shared" si="3"/>
        <v>-4.1578018733586242E-3</v>
      </c>
      <c r="AL17" s="48">
        <v>30</v>
      </c>
      <c r="AM17" s="42">
        <v>0.72916666666666663</v>
      </c>
      <c r="AN17" s="29">
        <f>'20 point'!AN17</f>
        <v>0.29149999999999998</v>
      </c>
      <c r="AO17" s="48">
        <v>30</v>
      </c>
      <c r="AP17" s="42">
        <v>0.72916666666666663</v>
      </c>
      <c r="AQ17" s="306">
        <f t="shared" si="8"/>
        <v>0.29799366375298003</v>
      </c>
      <c r="AR17" s="30">
        <f t="shared" si="9"/>
        <v>2.9799366375298001E-3</v>
      </c>
    </row>
    <row r="18" spans="1:44" ht="16" thickBot="1" x14ac:dyDescent="0.25">
      <c r="A18" s="7" t="s">
        <v>17</v>
      </c>
      <c r="B18" s="8">
        <v>0.5625</v>
      </c>
      <c r="C18" s="9">
        <v>1</v>
      </c>
      <c r="D18" s="10">
        <v>-1.2099999999999999E-3</v>
      </c>
      <c r="F18" s="43">
        <v>29</v>
      </c>
      <c r="G18" s="32">
        <v>0.70833333333333337</v>
      </c>
      <c r="H18" s="83">
        <f>'20 point'!H18</f>
        <v>-0.29630000000000001</v>
      </c>
      <c r="I18" s="43">
        <v>29</v>
      </c>
      <c r="J18" s="32">
        <v>0.70833333333333337</v>
      </c>
      <c r="K18" s="299">
        <f t="shared" si="4"/>
        <v>-0.29638600643087809</v>
      </c>
      <c r="L18" s="13">
        <f t="shared" si="0"/>
        <v>-2.963860064308781E-3</v>
      </c>
      <c r="N18" s="44">
        <v>29</v>
      </c>
      <c r="O18" s="35">
        <v>0.70833333333333337</v>
      </c>
      <c r="P18" s="18">
        <f>'20 point'!P18</f>
        <v>-0.12809999999999999</v>
      </c>
      <c r="Q18" s="45">
        <v>29</v>
      </c>
      <c r="R18" s="35">
        <v>0.70833333333333337</v>
      </c>
      <c r="S18" s="313">
        <f t="shared" si="5"/>
        <v>-0.12686159430082969</v>
      </c>
      <c r="T18" s="18">
        <f t="shared" si="1"/>
        <v>-1.2686159430082969E-3</v>
      </c>
      <c r="V18" s="46">
        <v>29</v>
      </c>
      <c r="W18" s="38">
        <v>0.70833333333333337</v>
      </c>
      <c r="X18" s="71">
        <f>'20 point'!X18</f>
        <v>0.1651</v>
      </c>
      <c r="Y18" s="46">
        <v>29</v>
      </c>
      <c r="Z18" s="38">
        <v>0.70833333333333337</v>
      </c>
      <c r="AA18" s="310">
        <f t="shared" si="6"/>
        <v>0.16911600034427793</v>
      </c>
      <c r="AB18" s="22">
        <f t="shared" si="2"/>
        <v>1.6911600034427794E-3</v>
      </c>
      <c r="AD18" s="47">
        <v>29</v>
      </c>
      <c r="AE18" s="40">
        <v>0.70833333333333337</v>
      </c>
      <c r="AF18" s="25">
        <f>'20 point'!AF18</f>
        <v>-0.36649999999999999</v>
      </c>
      <c r="AG18" s="47">
        <v>29</v>
      </c>
      <c r="AH18" s="40">
        <v>0.70833333333333337</v>
      </c>
      <c r="AI18" s="308">
        <f t="shared" si="7"/>
        <v>-0.36692892070486932</v>
      </c>
      <c r="AJ18" s="95">
        <f t="shared" si="3"/>
        <v>-3.6692892070486934E-3</v>
      </c>
      <c r="AL18" s="48">
        <v>29</v>
      </c>
      <c r="AM18" s="42">
        <v>0.70833333333333337</v>
      </c>
      <c r="AN18" s="29">
        <f>'20 point'!AN18</f>
        <v>0.3054</v>
      </c>
      <c r="AO18" s="48">
        <v>29</v>
      </c>
      <c r="AP18" s="42">
        <v>0.70833333333333337</v>
      </c>
      <c r="AQ18" s="306">
        <f t="shared" si="8"/>
        <v>0.33621756354562432</v>
      </c>
      <c r="AR18" s="30">
        <f t="shared" si="9"/>
        <v>3.3621756354562434E-3</v>
      </c>
    </row>
    <row r="19" spans="1:44" ht="16" thickBot="1" x14ac:dyDescent="0.25">
      <c r="A19" s="7" t="s">
        <v>17</v>
      </c>
      <c r="B19" s="8">
        <v>0.54166666666666663</v>
      </c>
      <c r="C19" s="9">
        <v>1</v>
      </c>
      <c r="D19" s="10">
        <v>-1.2830000000000001E-3</v>
      </c>
      <c r="F19" s="31">
        <v>28</v>
      </c>
      <c r="G19" s="32">
        <v>0.6875</v>
      </c>
      <c r="H19" s="83">
        <f>'20 point'!H19</f>
        <v>-0.27290000000000003</v>
      </c>
      <c r="I19" s="31">
        <v>28</v>
      </c>
      <c r="J19" s="32">
        <v>0.6875</v>
      </c>
      <c r="K19" s="299">
        <f t="shared" si="4"/>
        <v>-0.25984883174917006</v>
      </c>
      <c r="L19" s="13">
        <f t="shared" si="0"/>
        <v>-2.5984883174917004E-3</v>
      </c>
      <c r="N19" s="34">
        <v>28</v>
      </c>
      <c r="O19" s="35">
        <v>0.6875</v>
      </c>
      <c r="P19" s="18">
        <f>'20 point'!P19</f>
        <v>-0.17949999999999999</v>
      </c>
      <c r="Q19" s="36">
        <v>28</v>
      </c>
      <c r="R19" s="35">
        <v>0.6875</v>
      </c>
      <c r="S19" s="313">
        <f t="shared" si="5"/>
        <v>-0.16421385326367399</v>
      </c>
      <c r="T19" s="18">
        <f t="shared" si="1"/>
        <v>-1.6421385326367399E-3</v>
      </c>
      <c r="V19" s="37">
        <v>28</v>
      </c>
      <c r="W19" s="38">
        <v>0.6875</v>
      </c>
      <c r="X19" s="71">
        <f>'20 point'!X19</f>
        <v>0.1242</v>
      </c>
      <c r="Y19" s="37">
        <v>28</v>
      </c>
      <c r="Z19" s="38">
        <v>0.6875</v>
      </c>
      <c r="AA19" s="310">
        <f t="shared" si="6"/>
        <v>0.1132471641210058</v>
      </c>
      <c r="AB19" s="22">
        <f t="shared" si="2"/>
        <v>1.1324716412100581E-3</v>
      </c>
      <c r="AD19" s="39">
        <v>28</v>
      </c>
      <c r="AE19" s="40">
        <v>0.6875</v>
      </c>
      <c r="AF19" s="25">
        <f>'20 point'!AF19</f>
        <v>-0.36399999999999999</v>
      </c>
      <c r="AG19" s="39">
        <v>28</v>
      </c>
      <c r="AH19" s="40">
        <v>0.6875</v>
      </c>
      <c r="AI19" s="308">
        <f t="shared" si="7"/>
        <v>-0.32246762134422841</v>
      </c>
      <c r="AJ19" s="95">
        <f t="shared" si="3"/>
        <v>-3.2246762134422839E-3</v>
      </c>
      <c r="AL19" s="41">
        <v>28</v>
      </c>
      <c r="AM19" s="42">
        <v>0.6875</v>
      </c>
      <c r="AN19" s="29">
        <f>'20 point'!AN19</f>
        <v>0.32880000000000004</v>
      </c>
      <c r="AO19" s="41">
        <v>28</v>
      </c>
      <c r="AP19" s="42">
        <v>0.6875</v>
      </c>
      <c r="AQ19" s="306">
        <f t="shared" si="8"/>
        <v>0.36448595791419608</v>
      </c>
      <c r="AR19" s="30">
        <f t="shared" si="9"/>
        <v>3.6448595791419608E-3</v>
      </c>
    </row>
    <row r="20" spans="1:44" ht="16" thickBot="1" x14ac:dyDescent="0.25">
      <c r="A20" s="7" t="s">
        <v>17</v>
      </c>
      <c r="B20" s="8">
        <v>0.52083333333333337</v>
      </c>
      <c r="C20" s="9">
        <v>1</v>
      </c>
      <c r="D20" s="10">
        <v>-1.266E-3</v>
      </c>
      <c r="F20" s="43">
        <v>27</v>
      </c>
      <c r="G20" s="32">
        <v>0.66666666666666663</v>
      </c>
      <c r="H20" s="83">
        <f>'20 point'!H20</f>
        <v>-0.26250000000000001</v>
      </c>
      <c r="I20" s="43">
        <v>27</v>
      </c>
      <c r="J20" s="32">
        <v>0.66666666666666663</v>
      </c>
      <c r="K20" s="299">
        <f t="shared" si="4"/>
        <v>-0.22218246029837313</v>
      </c>
      <c r="L20" s="13">
        <f t="shared" si="0"/>
        <v>-2.2218246029837314E-3</v>
      </c>
      <c r="N20" s="44">
        <v>27</v>
      </c>
      <c r="O20" s="35">
        <v>0.66666666666666663</v>
      </c>
      <c r="P20" s="18">
        <f>'20 point'!P20</f>
        <v>-0.17279999999999998</v>
      </c>
      <c r="Q20" s="45">
        <v>27</v>
      </c>
      <c r="R20" s="35">
        <v>0.66666666666666663</v>
      </c>
      <c r="S20" s="313">
        <f t="shared" si="5"/>
        <v>-0.17643795751294669</v>
      </c>
      <c r="T20" s="18">
        <f t="shared" si="1"/>
        <v>-1.764379575129467E-3</v>
      </c>
      <c r="V20" s="46">
        <v>27</v>
      </c>
      <c r="W20" s="38">
        <v>0.66666666666666663</v>
      </c>
      <c r="X20" s="71">
        <f>'20 point'!X20</f>
        <v>5.5599999999999997E-2</v>
      </c>
      <c r="Y20" s="46">
        <v>27</v>
      </c>
      <c r="Z20" s="38">
        <v>0.66666666666666663</v>
      </c>
      <c r="AA20" s="310">
        <f t="shared" si="6"/>
        <v>5.362339934284624E-2</v>
      </c>
      <c r="AB20" s="22">
        <f t="shared" si="2"/>
        <v>5.3623399342846243E-4</v>
      </c>
      <c r="AD20" s="47">
        <v>27</v>
      </c>
      <c r="AE20" s="40">
        <v>0.66666666666666663</v>
      </c>
      <c r="AF20" s="25">
        <f>'20 point'!AF20</f>
        <v>-0.30760000000000004</v>
      </c>
      <c r="AG20" s="47">
        <v>27</v>
      </c>
      <c r="AH20" s="40">
        <v>0.66666666666666663</v>
      </c>
      <c r="AI20" s="308">
        <f t="shared" si="7"/>
        <v>-0.28225468889687239</v>
      </c>
      <c r="AJ20" s="95">
        <f t="shared" si="3"/>
        <v>-2.8225468889687237E-3</v>
      </c>
      <c r="AL20" s="48">
        <v>27</v>
      </c>
      <c r="AM20" s="42">
        <v>0.66666666666666663</v>
      </c>
      <c r="AN20" s="29">
        <f>'20 point'!AN20</f>
        <v>0.37709999999999999</v>
      </c>
      <c r="AO20" s="48">
        <v>27</v>
      </c>
      <c r="AP20" s="42">
        <v>0.66666666666666663</v>
      </c>
      <c r="AQ20" s="306">
        <f t="shared" si="8"/>
        <v>0.37672688781338326</v>
      </c>
      <c r="AR20" s="30">
        <f t="shared" si="9"/>
        <v>3.7672688781338324E-3</v>
      </c>
    </row>
    <row r="21" spans="1:44" ht="16" thickBot="1" x14ac:dyDescent="0.25">
      <c r="A21" s="7" t="s">
        <v>17</v>
      </c>
      <c r="B21" s="8">
        <v>0.5</v>
      </c>
      <c r="C21" s="9">
        <v>1</v>
      </c>
      <c r="D21" s="10">
        <v>-1.114E-3</v>
      </c>
      <c r="F21" s="43">
        <v>26</v>
      </c>
      <c r="G21" s="32">
        <v>0.64583333333333337</v>
      </c>
      <c r="H21" s="83">
        <f>'20 point'!H21</f>
        <v>-0.23709999999999998</v>
      </c>
      <c r="I21" s="43">
        <v>26</v>
      </c>
      <c r="J21" s="32">
        <v>0.64583333333333337</v>
      </c>
      <c r="K21" s="299">
        <f t="shared" si="4"/>
        <v>-0.18393760852147101</v>
      </c>
      <c r="L21" s="13">
        <f t="shared" si="0"/>
        <v>-1.8393760852147101E-3</v>
      </c>
      <c r="N21" s="44">
        <v>26</v>
      </c>
      <c r="O21" s="35">
        <v>0.64583333333333337</v>
      </c>
      <c r="P21" s="18">
        <f>'20 point'!P21</f>
        <v>-0.15720000000000001</v>
      </c>
      <c r="Q21" s="45">
        <v>26</v>
      </c>
      <c r="R21" s="35">
        <v>0.64583333333333337</v>
      </c>
      <c r="S21" s="313">
        <f t="shared" si="5"/>
        <v>-0.15701037987797647</v>
      </c>
      <c r="T21" s="18">
        <f t="shared" si="1"/>
        <v>-1.5701037987797648E-3</v>
      </c>
      <c r="V21" s="46">
        <v>26</v>
      </c>
      <c r="W21" s="38">
        <v>0.64583333333333337</v>
      </c>
      <c r="X21" s="71">
        <f>'20 point'!X21</f>
        <v>-7.3999999999999995E-3</v>
      </c>
      <c r="Y21" s="46">
        <v>26</v>
      </c>
      <c r="Z21" s="38">
        <v>0.64583333333333337</v>
      </c>
      <c r="AA21" s="310">
        <f t="shared" si="6"/>
        <v>1.8849938315895959E-2</v>
      </c>
      <c r="AB21" s="22">
        <f t="shared" si="2"/>
        <v>1.884993831589596E-4</v>
      </c>
      <c r="AD21" s="47">
        <v>26</v>
      </c>
      <c r="AE21" s="40">
        <v>0.64583333333333337</v>
      </c>
      <c r="AF21" s="25">
        <f>'20 point'!AF21</f>
        <v>-0.24729999999999999</v>
      </c>
      <c r="AG21" s="47">
        <v>26</v>
      </c>
      <c r="AH21" s="40">
        <v>0.64583333333333337</v>
      </c>
      <c r="AI21" s="308">
        <f t="shared" si="7"/>
        <v>-0.24612800105253441</v>
      </c>
      <c r="AJ21" s="95">
        <f t="shared" si="3"/>
        <v>-2.4612800105253442E-3</v>
      </c>
      <c r="AL21" s="48">
        <v>26</v>
      </c>
      <c r="AM21" s="42">
        <v>0.64583333333333337</v>
      </c>
      <c r="AN21" s="29">
        <f>'20 point'!AN21</f>
        <v>0.38839999999999997</v>
      </c>
      <c r="AO21" s="48">
        <v>26</v>
      </c>
      <c r="AP21" s="42">
        <v>0.64583333333333337</v>
      </c>
      <c r="AQ21" s="306">
        <f t="shared" si="8"/>
        <v>0.36936302312056013</v>
      </c>
      <c r="AR21" s="30">
        <f t="shared" si="9"/>
        <v>3.6936302312056014E-3</v>
      </c>
    </row>
    <row r="22" spans="1:44" ht="16" thickBot="1" x14ac:dyDescent="0.25">
      <c r="A22" s="7" t="s">
        <v>17</v>
      </c>
      <c r="B22" s="8">
        <v>0.47916666666666669</v>
      </c>
      <c r="C22" s="9">
        <v>1</v>
      </c>
      <c r="D22" s="10">
        <v>-1.031E-3</v>
      </c>
      <c r="F22" s="31">
        <v>25</v>
      </c>
      <c r="G22" s="32">
        <v>0.625</v>
      </c>
      <c r="H22" s="83">
        <f>'20 point'!H22</f>
        <v>-0.16440000000000002</v>
      </c>
      <c r="I22" s="31">
        <v>25</v>
      </c>
      <c r="J22" s="32">
        <v>0.625</v>
      </c>
      <c r="K22" s="299">
        <f t="shared" si="4"/>
        <v>-0.14567345076751251</v>
      </c>
      <c r="L22" s="13">
        <f t="shared" si="0"/>
        <v>-1.4567345076751251E-3</v>
      </c>
      <c r="N22" s="34">
        <v>25</v>
      </c>
      <c r="O22" s="35">
        <v>0.625</v>
      </c>
      <c r="P22" s="18">
        <f>'20 point'!P22</f>
        <v>-0.11460000000000001</v>
      </c>
      <c r="Q22" s="36">
        <v>25</v>
      </c>
      <c r="R22" s="35">
        <v>0.625</v>
      </c>
      <c r="S22" s="313">
        <f t="shared" si="5"/>
        <v>-0.11604225763658547</v>
      </c>
      <c r="T22" s="18">
        <f t="shared" si="1"/>
        <v>-1.1604225763658547E-3</v>
      </c>
      <c r="V22" s="37">
        <v>25</v>
      </c>
      <c r="W22" s="38">
        <v>0.625</v>
      </c>
      <c r="X22" s="71">
        <f>'20 point'!X22</f>
        <v>1.8000000000000002E-2</v>
      </c>
      <c r="Y22" s="37">
        <v>25</v>
      </c>
      <c r="Z22" s="38">
        <v>0.625</v>
      </c>
      <c r="AA22" s="310">
        <f t="shared" si="6"/>
        <v>1.8171610990233133E-2</v>
      </c>
      <c r="AB22" s="22">
        <f t="shared" si="2"/>
        <v>1.8171610990233133E-4</v>
      </c>
      <c r="AD22" s="39">
        <v>25</v>
      </c>
      <c r="AE22" s="40">
        <v>0.625</v>
      </c>
      <c r="AF22" s="25">
        <f>'20 point'!AF22</f>
        <v>-0.19849999999999998</v>
      </c>
      <c r="AG22" s="39">
        <v>25</v>
      </c>
      <c r="AH22" s="40">
        <v>0.625</v>
      </c>
      <c r="AI22" s="308">
        <f t="shared" si="7"/>
        <v>-0.21390493141243694</v>
      </c>
      <c r="AJ22" s="95">
        <f t="shared" si="3"/>
        <v>-2.1390493141243694E-3</v>
      </c>
      <c r="AL22" s="41">
        <v>25</v>
      </c>
      <c r="AM22" s="42">
        <v>0.625</v>
      </c>
      <c r="AN22" s="29">
        <f>'20 point'!AN22</f>
        <v>0.36080000000000001</v>
      </c>
      <c r="AO22" s="41">
        <v>25</v>
      </c>
      <c r="AP22" s="42">
        <v>0.625</v>
      </c>
      <c r="AQ22" s="306">
        <f t="shared" si="8"/>
        <v>0.34186846381933655</v>
      </c>
      <c r="AR22" s="30">
        <f t="shared" si="9"/>
        <v>3.4186846381933653E-3</v>
      </c>
    </row>
    <row r="23" spans="1:44" ht="16" thickBot="1" x14ac:dyDescent="0.25">
      <c r="A23" s="7" t="s">
        <v>17</v>
      </c>
      <c r="B23" s="8">
        <v>0.45833333333333331</v>
      </c>
      <c r="C23" s="9">
        <v>1</v>
      </c>
      <c r="D23" s="10">
        <v>-9.2000000000000003E-4</v>
      </c>
      <c r="F23" s="43">
        <v>24</v>
      </c>
      <c r="G23" s="32">
        <v>0.60416666666666663</v>
      </c>
      <c r="H23" s="83">
        <f>'20 point'!H23</f>
        <v>-0.10660000000000001</v>
      </c>
      <c r="I23" s="43">
        <v>24</v>
      </c>
      <c r="J23" s="32">
        <v>0.60416666666666663</v>
      </c>
      <c r="K23" s="299">
        <f t="shared" si="4"/>
        <v>-0.10794944365637034</v>
      </c>
      <c r="L23" s="13">
        <f t="shared" si="0"/>
        <v>-1.0794944365637034E-3</v>
      </c>
      <c r="N23" s="44">
        <v>24</v>
      </c>
      <c r="O23" s="35">
        <v>0.60416666666666663</v>
      </c>
      <c r="P23" s="18">
        <f>'20 point'!P23</f>
        <v>-7.1500000000000008E-2</v>
      </c>
      <c r="Q23" s="45">
        <v>24</v>
      </c>
      <c r="R23" s="35">
        <v>0.60416666666666663</v>
      </c>
      <c r="S23" s="313">
        <f t="shared" si="5"/>
        <v>-7.1384735121529846E-2</v>
      </c>
      <c r="T23" s="18">
        <f t="shared" si="1"/>
        <v>-7.1384735121529847E-4</v>
      </c>
      <c r="V23" s="46">
        <v>24</v>
      </c>
      <c r="W23" s="38">
        <v>0.60416666666666663</v>
      </c>
      <c r="X23" s="71">
        <f>'20 point'!X23</f>
        <v>4.0499999999999994E-2</v>
      </c>
      <c r="Y23" s="46">
        <v>24</v>
      </c>
      <c r="Z23" s="38">
        <v>0.60416666666666663</v>
      </c>
      <c r="AA23" s="310">
        <f t="shared" si="6"/>
        <v>4.070292910437931E-2</v>
      </c>
      <c r="AB23" s="22">
        <f t="shared" si="2"/>
        <v>4.0702929104379307E-4</v>
      </c>
      <c r="AD23" s="47">
        <v>24</v>
      </c>
      <c r="AE23" s="40">
        <v>0.60416666666666663</v>
      </c>
      <c r="AF23" s="25">
        <f>'20 point'!AF23</f>
        <v>-0.18179999999999999</v>
      </c>
      <c r="AG23" s="47">
        <v>24</v>
      </c>
      <c r="AH23" s="40">
        <v>0.60416666666666663</v>
      </c>
      <c r="AI23" s="308">
        <f t="shared" si="7"/>
        <v>-0.18538236735397215</v>
      </c>
      <c r="AJ23" s="95">
        <f t="shared" si="3"/>
        <v>-1.8538236735397215E-3</v>
      </c>
      <c r="AL23" s="48">
        <v>24</v>
      </c>
      <c r="AM23" s="42">
        <v>0.60416666666666663</v>
      </c>
      <c r="AN23" s="29">
        <f>'20 point'!AN23</f>
        <v>0.29610000000000003</v>
      </c>
      <c r="AO23" s="48">
        <v>24</v>
      </c>
      <c r="AP23" s="42">
        <v>0.60416666666666663</v>
      </c>
      <c r="AQ23" s="306">
        <f t="shared" si="8"/>
        <v>0.29685059483044263</v>
      </c>
      <c r="AR23" s="30">
        <f t="shared" si="9"/>
        <v>2.9685059483044261E-3</v>
      </c>
    </row>
    <row r="24" spans="1:44" ht="16" thickBot="1" x14ac:dyDescent="0.25">
      <c r="A24" s="7" t="s">
        <v>17</v>
      </c>
      <c r="B24" s="8">
        <v>0.4375</v>
      </c>
      <c r="C24" s="9">
        <v>1</v>
      </c>
      <c r="D24" s="10">
        <v>-6.5099999999999999E-4</v>
      </c>
      <c r="F24" s="43">
        <v>23</v>
      </c>
      <c r="G24" s="32">
        <v>0.58333333333333337</v>
      </c>
      <c r="H24" s="83">
        <f>'20 point'!H24</f>
        <v>-6.8400000000000002E-2</v>
      </c>
      <c r="I24" s="43">
        <v>23</v>
      </c>
      <c r="J24" s="32">
        <v>0.58333333333333337</v>
      </c>
      <c r="K24" s="299">
        <f t="shared" si="4"/>
        <v>-7.1317146316620006E-2</v>
      </c>
      <c r="L24" s="13">
        <f t="shared" si="0"/>
        <v>-7.1317146316620013E-4</v>
      </c>
      <c r="N24" s="44">
        <v>23</v>
      </c>
      <c r="O24" s="35">
        <v>0.58333333333333337</v>
      </c>
      <c r="P24" s="18">
        <f>'20 point'!P24</f>
        <v>-4.5999999999999999E-2</v>
      </c>
      <c r="Q24" s="45">
        <v>23</v>
      </c>
      <c r="R24" s="35">
        <v>0.58333333333333337</v>
      </c>
      <c r="S24" s="313">
        <f t="shared" si="5"/>
        <v>-3.6092770753821245E-2</v>
      </c>
      <c r="T24" s="18">
        <f t="shared" si="1"/>
        <v>-3.6092770753821246E-4</v>
      </c>
      <c r="V24" s="46">
        <v>23</v>
      </c>
      <c r="W24" s="38">
        <v>0.58333333333333337</v>
      </c>
      <c r="X24" s="71">
        <f>'20 point'!X24</f>
        <v>7.3499999999999996E-2</v>
      </c>
      <c r="Y24" s="46">
        <v>23</v>
      </c>
      <c r="Z24" s="38">
        <v>0.58333333333333337</v>
      </c>
      <c r="AA24" s="310">
        <f t="shared" si="6"/>
        <v>6.8393516011666891E-2</v>
      </c>
      <c r="AB24" s="22">
        <f t="shared" si="2"/>
        <v>6.8393516011666894E-4</v>
      </c>
      <c r="AD24" s="47">
        <v>23</v>
      </c>
      <c r="AE24" s="40">
        <v>0.58333333333333337</v>
      </c>
      <c r="AF24" s="25">
        <f>'20 point'!AF24</f>
        <v>-0.16169999999999998</v>
      </c>
      <c r="AG24" s="47">
        <v>23</v>
      </c>
      <c r="AH24" s="40">
        <v>0.58333333333333337</v>
      </c>
      <c r="AI24" s="308">
        <f t="shared" si="7"/>
        <v>-0.16033672789539255</v>
      </c>
      <c r="AJ24" s="95">
        <f t="shared" si="3"/>
        <v>-1.6033672789539256E-3</v>
      </c>
      <c r="AL24" s="48">
        <v>23</v>
      </c>
      <c r="AM24" s="42">
        <v>0.58333333333333337</v>
      </c>
      <c r="AN24" s="29">
        <f>'20 point'!AN24</f>
        <v>0.23960000000000001</v>
      </c>
      <c r="AO24" s="48">
        <v>23</v>
      </c>
      <c r="AP24" s="42">
        <v>0.58333333333333337</v>
      </c>
      <c r="AQ24" s="306">
        <f t="shared" si="8"/>
        <v>0.23964425401936146</v>
      </c>
      <c r="AR24" s="30">
        <f t="shared" si="9"/>
        <v>2.3964425401936146E-3</v>
      </c>
    </row>
    <row r="25" spans="1:44" ht="16" thickBot="1" x14ac:dyDescent="0.25">
      <c r="A25" s="7" t="s">
        <v>17</v>
      </c>
      <c r="B25" s="8">
        <v>0.41666666666666669</v>
      </c>
      <c r="C25" s="9">
        <v>1</v>
      </c>
      <c r="D25" s="10">
        <v>-3.2200000000000002E-4</v>
      </c>
      <c r="F25" s="31">
        <v>22</v>
      </c>
      <c r="G25" s="32">
        <v>0.5625</v>
      </c>
      <c r="H25" s="83">
        <f>'20 point'!H25</f>
        <v>-3.27E-2</v>
      </c>
      <c r="I25" s="31">
        <v>22</v>
      </c>
      <c r="J25" s="32">
        <v>0.5625</v>
      </c>
      <c r="K25" s="299">
        <f t="shared" si="4"/>
        <v>-3.6312156091855195E-2</v>
      </c>
      <c r="L25" s="13">
        <f t="shared" si="0"/>
        <v>-3.6312156091855194E-4</v>
      </c>
      <c r="N25" s="34">
        <v>22</v>
      </c>
      <c r="O25" s="35">
        <v>0.5625</v>
      </c>
      <c r="P25" s="18">
        <f>'20 point'!P25</f>
        <v>-1.0500000000000001E-2</v>
      </c>
      <c r="Q25" s="36">
        <v>22</v>
      </c>
      <c r="R25" s="35">
        <v>0.5625</v>
      </c>
      <c r="S25" s="313">
        <f t="shared" si="5"/>
        <v>-1.1790308487234205E-2</v>
      </c>
      <c r="T25" s="18">
        <f t="shared" si="1"/>
        <v>-1.1790308487234205E-4</v>
      </c>
      <c r="V25" s="37">
        <v>22</v>
      </c>
      <c r="W25" s="38">
        <v>0.5625</v>
      </c>
      <c r="X25" s="71">
        <f>'20 point'!X25</f>
        <v>8.7800000000000003E-2</v>
      </c>
      <c r="Y25" s="37">
        <v>22</v>
      </c>
      <c r="Z25" s="38">
        <v>0.5625</v>
      </c>
      <c r="AA25" s="310">
        <f t="shared" si="6"/>
        <v>8.969104198328709E-2</v>
      </c>
      <c r="AB25" s="22">
        <f t="shared" si="2"/>
        <v>8.9691041983287084E-4</v>
      </c>
      <c r="AD25" s="39">
        <v>22</v>
      </c>
      <c r="AE25" s="40">
        <v>0.5625</v>
      </c>
      <c r="AF25" s="25">
        <f>'20 point'!AF25</f>
        <v>-0.1477</v>
      </c>
      <c r="AG25" s="39">
        <v>22</v>
      </c>
      <c r="AH25" s="40">
        <v>0.5625</v>
      </c>
      <c r="AI25" s="308">
        <f t="shared" si="7"/>
        <v>-0.13852398156049636</v>
      </c>
      <c r="AJ25" s="95">
        <f t="shared" si="3"/>
        <v>-1.3852398156049637E-3</v>
      </c>
      <c r="AL25" s="41">
        <v>22</v>
      </c>
      <c r="AM25" s="42">
        <v>0.5625</v>
      </c>
      <c r="AN25" s="29">
        <f>'20 point'!AN25</f>
        <v>0.1709</v>
      </c>
      <c r="AO25" s="41">
        <v>22</v>
      </c>
      <c r="AP25" s="42">
        <v>0.5625</v>
      </c>
      <c r="AQ25" s="306">
        <f t="shared" si="8"/>
        <v>0.17748137996826224</v>
      </c>
      <c r="AR25" s="30">
        <f t="shared" si="9"/>
        <v>1.7748137996826223E-3</v>
      </c>
    </row>
    <row r="26" spans="1:44" ht="16" thickBot="1" x14ac:dyDescent="0.25">
      <c r="A26" s="7" t="s">
        <v>17</v>
      </c>
      <c r="B26" s="8">
        <v>0.39583333333333331</v>
      </c>
      <c r="C26" s="9">
        <v>1</v>
      </c>
      <c r="D26" s="10">
        <v>-1.1E-5</v>
      </c>
      <c r="F26" s="43">
        <v>21</v>
      </c>
      <c r="G26" s="32">
        <v>0.54166666666666663</v>
      </c>
      <c r="H26" s="83">
        <f>'20 point'!H26</f>
        <v>1.54E-2</v>
      </c>
      <c r="I26" s="43">
        <v>21</v>
      </c>
      <c r="J26" s="32">
        <v>0.54166666666666663</v>
      </c>
      <c r="K26" s="299">
        <f t="shared" si="4"/>
        <v>-3.4462776227463243E-3</v>
      </c>
      <c r="L26" s="13">
        <f t="shared" si="0"/>
        <v>-3.4462776227463243E-5</v>
      </c>
      <c r="N26" s="44">
        <v>21</v>
      </c>
      <c r="O26" s="35">
        <v>0.54166666666666663</v>
      </c>
      <c r="P26" s="18">
        <f>'20 point'!P26</f>
        <v>1.8599999999999998E-2</v>
      </c>
      <c r="Q26" s="45">
        <v>21</v>
      </c>
      <c r="R26" s="35">
        <v>0.54166666666666663</v>
      </c>
      <c r="S26" s="313">
        <f t="shared" si="5"/>
        <v>8.3089977749109274E-3</v>
      </c>
      <c r="T26" s="18">
        <f t="shared" si="1"/>
        <v>8.3089977749109274E-5</v>
      </c>
      <c r="V26" s="46">
        <v>21</v>
      </c>
      <c r="W26" s="38">
        <v>0.54166666666666663</v>
      </c>
      <c r="X26" s="71">
        <f>'20 point'!X26</f>
        <v>0.1055</v>
      </c>
      <c r="Y26" s="46">
        <v>21</v>
      </c>
      <c r="Z26" s="38">
        <v>0.54166666666666663</v>
      </c>
      <c r="AA26" s="310">
        <f t="shared" si="6"/>
        <v>0.10367169303199919</v>
      </c>
      <c r="AB26" s="22">
        <f t="shared" si="2"/>
        <v>1.0367169303199919E-3</v>
      </c>
      <c r="AD26" s="47">
        <v>21</v>
      </c>
      <c r="AE26" s="40">
        <v>0.54166666666666663</v>
      </c>
      <c r="AF26" s="25">
        <f>'20 point'!AF26</f>
        <v>-0.12959999999999999</v>
      </c>
      <c r="AG26" s="47">
        <v>21</v>
      </c>
      <c r="AH26" s="40">
        <v>0.54166666666666663</v>
      </c>
      <c r="AI26" s="308">
        <f t="shared" si="7"/>
        <v>-0.11967966424331171</v>
      </c>
      <c r="AJ26" s="95">
        <f t="shared" si="3"/>
        <v>-1.1967966424331171E-3</v>
      </c>
      <c r="AL26" s="48">
        <v>21</v>
      </c>
      <c r="AM26" s="42">
        <v>0.54166666666666663</v>
      </c>
      <c r="AN26" s="29">
        <f>'20 point'!AN26</f>
        <v>0.1203</v>
      </c>
      <c r="AO26" s="48">
        <v>21</v>
      </c>
      <c r="AP26" s="42">
        <v>0.54166666666666663</v>
      </c>
      <c r="AQ26" s="306">
        <f t="shared" si="8"/>
        <v>0.11836538145650484</v>
      </c>
      <c r="AR26" s="30">
        <f t="shared" si="9"/>
        <v>1.1836538145650484E-3</v>
      </c>
    </row>
    <row r="27" spans="1:44" ht="16" thickBot="1" x14ac:dyDescent="0.25">
      <c r="A27" s="7" t="s">
        <v>17</v>
      </c>
      <c r="B27" s="8">
        <v>0.375</v>
      </c>
      <c r="C27" s="9">
        <v>1</v>
      </c>
      <c r="D27" s="10">
        <v>2.33E-4</v>
      </c>
      <c r="F27" s="43">
        <v>20</v>
      </c>
      <c r="G27" s="32">
        <v>0.52083333333333337</v>
      </c>
      <c r="H27" s="83">
        <f>'20 point'!H27</f>
        <v>8.4000000000000005E-2</v>
      </c>
      <c r="I27" s="43">
        <v>20</v>
      </c>
      <c r="J27" s="32">
        <v>0.52083333333333337</v>
      </c>
      <c r="K27" s="299">
        <f t="shared" si="4"/>
        <v>2.6799960200021563E-2</v>
      </c>
      <c r="L27" s="13">
        <f t="shared" si="0"/>
        <v>2.6799960200021562E-4</v>
      </c>
      <c r="N27" s="44">
        <v>20</v>
      </c>
      <c r="O27" s="35">
        <v>0.52083333333333337</v>
      </c>
      <c r="P27" s="18">
        <f>'20 point'!P27</f>
        <v>3.4200000000000001E-2</v>
      </c>
      <c r="Q27" s="45">
        <v>20</v>
      </c>
      <c r="R27" s="35">
        <v>0.52083333333333337</v>
      </c>
      <c r="S27" s="313">
        <f t="shared" si="5"/>
        <v>3.0513112941809598E-2</v>
      </c>
      <c r="T27" s="18">
        <f t="shared" si="1"/>
        <v>3.0513112941809597E-4</v>
      </c>
      <c r="V27" s="46">
        <v>20</v>
      </c>
      <c r="W27" s="38">
        <v>0.52083333333333337</v>
      </c>
      <c r="X27" s="71">
        <f>'20 point'!X27</f>
        <v>0.1181</v>
      </c>
      <c r="Y27" s="46">
        <v>20</v>
      </c>
      <c r="Z27" s="38">
        <v>0.52083333333333337</v>
      </c>
      <c r="AA27" s="310">
        <f t="shared" si="6"/>
        <v>0.11412983014426094</v>
      </c>
      <c r="AB27" s="22">
        <f t="shared" si="2"/>
        <v>1.1412983014426094E-3</v>
      </c>
      <c r="AD27" s="47">
        <v>20</v>
      </c>
      <c r="AE27" s="40">
        <v>0.52083333333333337</v>
      </c>
      <c r="AF27" s="25">
        <f>'20 point'!AF27</f>
        <v>-0.1285</v>
      </c>
      <c r="AG27" s="47">
        <v>20</v>
      </c>
      <c r="AH27" s="40">
        <v>0.52083333333333337</v>
      </c>
      <c r="AI27" s="308">
        <f t="shared" si="7"/>
        <v>-0.10351889707278464</v>
      </c>
      <c r="AJ27" s="95">
        <f t="shared" si="3"/>
        <v>-1.0351889707278464E-3</v>
      </c>
      <c r="AL27" s="48">
        <v>20</v>
      </c>
      <c r="AM27" s="42">
        <v>0.52083333333333337</v>
      </c>
      <c r="AN27" s="29">
        <f>'20 point'!AN27</f>
        <v>7.0300000000000001E-2</v>
      </c>
      <c r="AO27" s="48">
        <v>20</v>
      </c>
      <c r="AP27" s="42">
        <v>0.52083333333333337</v>
      </c>
      <c r="AQ27" s="306">
        <f t="shared" si="8"/>
        <v>6.9825429815723844E-2</v>
      </c>
      <c r="AR27" s="30">
        <f t="shared" si="9"/>
        <v>6.9825429815723841E-4</v>
      </c>
    </row>
    <row r="28" spans="1:44" ht="16" thickBot="1" x14ac:dyDescent="0.25">
      <c r="A28" s="7" t="s">
        <v>17</v>
      </c>
      <c r="B28" s="8">
        <v>0.35416666666666669</v>
      </c>
      <c r="C28" s="9">
        <v>1</v>
      </c>
      <c r="D28" s="10">
        <v>4.3399999999999998E-4</v>
      </c>
      <c r="F28" s="31">
        <v>19</v>
      </c>
      <c r="G28" s="32">
        <v>0.5</v>
      </c>
      <c r="H28" s="83">
        <f>'20 point'!H28</f>
        <v>0.13060000000000002</v>
      </c>
      <c r="I28" s="31">
        <v>19</v>
      </c>
      <c r="J28" s="32">
        <v>0.5</v>
      </c>
      <c r="K28" s="299">
        <f t="shared" si="4"/>
        <v>5.3984330003175957E-2</v>
      </c>
      <c r="L28" s="13">
        <f t="shared" si="0"/>
        <v>5.3984330003175956E-4</v>
      </c>
      <c r="N28" s="34">
        <v>19</v>
      </c>
      <c r="O28" s="35">
        <v>0.5</v>
      </c>
      <c r="P28" s="18">
        <f>'20 point'!P28</f>
        <v>5.4600000000000003E-2</v>
      </c>
      <c r="Q28" s="36">
        <v>19</v>
      </c>
      <c r="R28" s="35">
        <v>0.5</v>
      </c>
      <c r="S28" s="313">
        <f t="shared" si="5"/>
        <v>5.3409004750345983E-2</v>
      </c>
      <c r="T28" s="18">
        <f t="shared" si="1"/>
        <v>5.340900475034598E-4</v>
      </c>
      <c r="V28" s="37">
        <v>19</v>
      </c>
      <c r="W28" s="38">
        <v>0.5</v>
      </c>
      <c r="X28" s="71">
        <f>'20 point'!X28</f>
        <v>0.12509999999999999</v>
      </c>
      <c r="Y28" s="37">
        <v>19</v>
      </c>
      <c r="Z28" s="38">
        <v>0.5</v>
      </c>
      <c r="AA28" s="310">
        <f t="shared" si="6"/>
        <v>0.1213825420166455</v>
      </c>
      <c r="AB28" s="22">
        <f t="shared" si="2"/>
        <v>1.213825420166455E-3</v>
      </c>
      <c r="AD28" s="39">
        <v>19</v>
      </c>
      <c r="AE28" s="40">
        <v>0.5</v>
      </c>
      <c r="AF28" s="25">
        <f>'20 point'!AF28</f>
        <v>-9.7099999999999992E-2</v>
      </c>
      <c r="AG28" s="39">
        <v>19</v>
      </c>
      <c r="AH28" s="40">
        <v>0.5</v>
      </c>
      <c r="AI28" s="308">
        <f t="shared" si="7"/>
        <v>-8.9736404277463572E-2</v>
      </c>
      <c r="AJ28" s="95">
        <f t="shared" si="3"/>
        <v>-8.9736404277463572E-4</v>
      </c>
      <c r="AL28" s="41">
        <v>19</v>
      </c>
      <c r="AM28" s="42">
        <v>0.5</v>
      </c>
      <c r="AN28" s="29">
        <f>'20 point'!AN28</f>
        <v>3.1799999999999995E-2</v>
      </c>
      <c r="AO28" s="41">
        <v>19</v>
      </c>
      <c r="AP28" s="42">
        <v>0.5</v>
      </c>
      <c r="AQ28" s="306">
        <f t="shared" si="8"/>
        <v>3.7744564984720501E-2</v>
      </c>
      <c r="AR28" s="30">
        <f t="shared" si="9"/>
        <v>3.7744564984720503E-4</v>
      </c>
    </row>
    <row r="29" spans="1:44" ht="16" thickBot="1" x14ac:dyDescent="0.25">
      <c r="A29" s="7" t="s">
        <v>17</v>
      </c>
      <c r="B29" s="8">
        <v>0.33333333333333331</v>
      </c>
      <c r="C29" s="9">
        <v>1</v>
      </c>
      <c r="D29" s="10">
        <v>5.1400000000000003E-4</v>
      </c>
      <c r="F29" s="43">
        <v>18</v>
      </c>
      <c r="G29" s="32">
        <v>0.47916666666666669</v>
      </c>
      <c r="H29" s="83">
        <f>'20 point'!H29</f>
        <v>0.11509999999999999</v>
      </c>
      <c r="I29" s="43">
        <v>18</v>
      </c>
      <c r="J29" s="32">
        <v>0.47916666666666669</v>
      </c>
      <c r="K29" s="299">
        <f t="shared" si="4"/>
        <v>7.7709371695150964E-2</v>
      </c>
      <c r="L29" s="13">
        <f t="shared" si="0"/>
        <v>7.7709371695150963E-4</v>
      </c>
      <c r="N29" s="44">
        <v>18</v>
      </c>
      <c r="O29" s="35">
        <v>0.47916666666666669</v>
      </c>
      <c r="P29" s="18">
        <f>'20 point'!P29</f>
        <v>5.7200000000000001E-2</v>
      </c>
      <c r="Q29" s="45">
        <v>18</v>
      </c>
      <c r="R29" s="35">
        <v>0.47916666666666669</v>
      </c>
      <c r="S29" s="313">
        <f t="shared" si="5"/>
        <v>6.7706323596673557E-2</v>
      </c>
      <c r="T29" s="18">
        <f t="shared" si="1"/>
        <v>6.7706323596673562E-4</v>
      </c>
      <c r="V29" s="46">
        <v>18</v>
      </c>
      <c r="W29" s="38">
        <v>0.47916666666666669</v>
      </c>
      <c r="X29" s="71">
        <f>'20 point'!X29</f>
        <v>9.7699999999999995E-2</v>
      </c>
      <c r="Y29" s="46">
        <v>18</v>
      </c>
      <c r="Z29" s="38">
        <v>0.47916666666666669</v>
      </c>
      <c r="AA29" s="310">
        <f t="shared" si="6"/>
        <v>0.12009057699895183</v>
      </c>
      <c r="AB29" s="22">
        <f t="shared" si="2"/>
        <v>1.2009057699895183E-3</v>
      </c>
      <c r="AD29" s="47">
        <v>18</v>
      </c>
      <c r="AE29" s="40">
        <v>0.47916666666666669</v>
      </c>
      <c r="AF29" s="25">
        <f>'20 point'!AF29</f>
        <v>-7.51E-2</v>
      </c>
      <c r="AG29" s="47">
        <v>18</v>
      </c>
      <c r="AH29" s="40">
        <v>0.47916666666666669</v>
      </c>
      <c r="AI29" s="308">
        <f t="shared" si="7"/>
        <v>-7.800653105018672E-2</v>
      </c>
      <c r="AJ29" s="95">
        <f t="shared" si="3"/>
        <v>-7.800653105018672E-4</v>
      </c>
      <c r="AL29" s="48">
        <v>18</v>
      </c>
      <c r="AM29" s="42">
        <v>0.47916666666666669</v>
      </c>
      <c r="AN29" s="29">
        <f>'20 point'!AN29</f>
        <v>2.07E-2</v>
      </c>
      <c r="AO29" s="48">
        <v>18</v>
      </c>
      <c r="AP29" s="42">
        <v>0.47916666666666669</v>
      </c>
      <c r="AQ29" s="306">
        <f t="shared" si="8"/>
        <v>2.5444017199149991E-2</v>
      </c>
      <c r="AR29" s="30">
        <f t="shared" si="9"/>
        <v>2.5444017199149991E-4</v>
      </c>
    </row>
    <row r="30" spans="1:44" ht="16" thickBot="1" x14ac:dyDescent="0.25">
      <c r="A30" s="7" t="s">
        <v>17</v>
      </c>
      <c r="B30" s="8">
        <v>0.3125</v>
      </c>
      <c r="C30" s="9">
        <v>1</v>
      </c>
      <c r="D30" s="10">
        <v>8.83E-4</v>
      </c>
      <c r="F30" s="43">
        <v>17</v>
      </c>
      <c r="G30" s="32">
        <v>0.45833333333333331</v>
      </c>
      <c r="H30" s="83">
        <f>'20 point'!H30</f>
        <v>0.12429999999999999</v>
      </c>
      <c r="I30" s="43">
        <v>17</v>
      </c>
      <c r="J30" s="32">
        <v>0.45833333333333331</v>
      </c>
      <c r="K30" s="299">
        <f t="shared" si="4"/>
        <v>9.7628203692489937E-2</v>
      </c>
      <c r="L30" s="13">
        <f t="shared" si="0"/>
        <v>9.7628203692489931E-4</v>
      </c>
      <c r="N30" s="44">
        <v>17</v>
      </c>
      <c r="O30" s="35">
        <v>0.45833333333333331</v>
      </c>
      <c r="P30" s="18">
        <f>'20 point'!P30</f>
        <v>7.4499999999999997E-2</v>
      </c>
      <c r="Q30" s="45">
        <v>17</v>
      </c>
      <c r="R30" s="35">
        <v>0.45833333333333331</v>
      </c>
      <c r="S30" s="313">
        <f t="shared" si="5"/>
        <v>6.2971051215127805E-2</v>
      </c>
      <c r="T30" s="18">
        <f t="shared" si="1"/>
        <v>6.2971051215127811E-4</v>
      </c>
      <c r="V30" s="46">
        <v>17</v>
      </c>
      <c r="W30" s="38">
        <v>0.45833333333333331</v>
      </c>
      <c r="X30" s="71">
        <f>'20 point'!X30</f>
        <v>7.9399999999999998E-2</v>
      </c>
      <c r="Y30" s="46">
        <v>17</v>
      </c>
      <c r="Z30" s="38">
        <v>0.45833333333333331</v>
      </c>
      <c r="AA30" s="310">
        <f t="shared" si="6"/>
        <v>0.10467635717001413</v>
      </c>
      <c r="AB30" s="22">
        <f t="shared" si="2"/>
        <v>1.0467635717001413E-3</v>
      </c>
      <c r="AD30" s="47">
        <v>17</v>
      </c>
      <c r="AE30" s="40">
        <v>0.45833333333333331</v>
      </c>
      <c r="AF30" s="25">
        <f>'20 point'!AF30</f>
        <v>-6.0499999999999998E-2</v>
      </c>
      <c r="AG30" s="47">
        <v>17</v>
      </c>
      <c r="AH30" s="40">
        <v>0.45833333333333331</v>
      </c>
      <c r="AI30" s="308">
        <f t="shared" si="7"/>
        <v>-6.7983261412766893E-2</v>
      </c>
      <c r="AJ30" s="95">
        <f t="shared" si="3"/>
        <v>-6.7983261412766886E-4</v>
      </c>
      <c r="AL30" s="48">
        <v>17</v>
      </c>
      <c r="AM30" s="42">
        <v>0.45833333333333331</v>
      </c>
      <c r="AN30" s="29">
        <f>'20 point'!AN30</f>
        <v>4.82E-2</v>
      </c>
      <c r="AO30" s="48">
        <v>17</v>
      </c>
      <c r="AP30" s="42">
        <v>0.45833333333333331</v>
      </c>
      <c r="AQ30" s="306">
        <f t="shared" si="8"/>
        <v>3.3166267021383963E-2</v>
      </c>
      <c r="AR30" s="30">
        <f t="shared" si="9"/>
        <v>3.3166267021383965E-4</v>
      </c>
    </row>
    <row r="31" spans="1:44" ht="16" thickBot="1" x14ac:dyDescent="0.25">
      <c r="A31" s="7" t="s">
        <v>17</v>
      </c>
      <c r="B31" s="8">
        <v>0.29166666666666669</v>
      </c>
      <c r="C31" s="9">
        <v>1</v>
      </c>
      <c r="D31" s="10">
        <v>1.2769999999999999E-3</v>
      </c>
      <c r="F31" s="31">
        <v>16</v>
      </c>
      <c r="G31" s="32">
        <v>0.4375</v>
      </c>
      <c r="H31" s="83">
        <f>'20 point'!H31</f>
        <v>0.10920000000000001</v>
      </c>
      <c r="I31" s="31">
        <v>16</v>
      </c>
      <c r="J31" s="32">
        <v>0.4375</v>
      </c>
      <c r="K31" s="299">
        <f t="shared" si="4"/>
        <v>0.11344959464253386</v>
      </c>
      <c r="L31" s="13">
        <f t="shared" si="0"/>
        <v>1.1344959464253386E-3</v>
      </c>
      <c r="N31" s="34">
        <v>16</v>
      </c>
      <c r="O31" s="35">
        <v>0.4375</v>
      </c>
      <c r="P31" s="18">
        <f>'20 point'!P31</f>
        <v>3.5700000000000003E-2</v>
      </c>
      <c r="Q31" s="36">
        <v>16</v>
      </c>
      <c r="R31" s="35">
        <v>0.4375</v>
      </c>
      <c r="S31" s="313">
        <f t="shared" si="5"/>
        <v>3.6120070268692704E-2</v>
      </c>
      <c r="T31" s="18">
        <f t="shared" si="1"/>
        <v>3.6120070268692704E-4</v>
      </c>
      <c r="V31" s="37">
        <v>16</v>
      </c>
      <c r="W31" s="38">
        <v>0.4375</v>
      </c>
      <c r="X31" s="71">
        <f>'20 point'!X31</f>
        <v>7.5299999999999992E-2</v>
      </c>
      <c r="Y31" s="37">
        <v>16</v>
      </c>
      <c r="Z31" s="38">
        <v>0.4375</v>
      </c>
      <c r="AA31" s="310">
        <f t="shared" si="6"/>
        <v>7.6409363571787375E-2</v>
      </c>
      <c r="AB31" s="22">
        <f t="shared" si="2"/>
        <v>7.6409363571787372E-4</v>
      </c>
      <c r="AD31" s="39">
        <v>16</v>
      </c>
      <c r="AE31" s="40">
        <v>0.4375</v>
      </c>
      <c r="AF31" s="25">
        <f>'20 point'!AF31</f>
        <v>-3.7699999999999997E-2</v>
      </c>
      <c r="AG31" s="39">
        <v>16</v>
      </c>
      <c r="AH31" s="40">
        <v>0.4375</v>
      </c>
      <c r="AI31" s="308">
        <f t="shared" si="7"/>
        <v>-5.9300236080677728E-2</v>
      </c>
      <c r="AJ31" s="95">
        <f t="shared" si="3"/>
        <v>-5.9300236080677728E-4</v>
      </c>
      <c r="AL31" s="41">
        <v>16</v>
      </c>
      <c r="AM31" s="42">
        <v>0.4375</v>
      </c>
      <c r="AN31" s="29">
        <f>'20 point'!AN31</f>
        <v>7.640000000000001E-2</v>
      </c>
      <c r="AO31" s="41">
        <v>16</v>
      </c>
      <c r="AP31" s="42">
        <v>0.4375</v>
      </c>
      <c r="AQ31" s="306">
        <f t="shared" si="8"/>
        <v>5.803730393574151E-2</v>
      </c>
      <c r="AR31" s="30">
        <f t="shared" si="9"/>
        <v>5.8037303935741514E-4</v>
      </c>
    </row>
    <row r="32" spans="1:44" ht="16" thickBot="1" x14ac:dyDescent="0.25">
      <c r="A32" s="7" t="s">
        <v>17</v>
      </c>
      <c r="B32" s="8">
        <v>0.27083333333333331</v>
      </c>
      <c r="C32" s="9">
        <v>1</v>
      </c>
      <c r="D32" s="10">
        <v>1.5120000000000001E-3</v>
      </c>
      <c r="F32" s="43">
        <v>15</v>
      </c>
      <c r="G32" s="32">
        <v>0.41666666666666669</v>
      </c>
      <c r="H32" s="83">
        <f>'20 point'!H32</f>
        <v>0.1225</v>
      </c>
      <c r="I32" s="43">
        <v>15</v>
      </c>
      <c r="J32" s="32">
        <v>0.41666666666666669</v>
      </c>
      <c r="K32" s="299">
        <f t="shared" si="4"/>
        <v>0.12494222148939553</v>
      </c>
      <c r="L32" s="13">
        <f t="shared" si="0"/>
        <v>1.2494222148939553E-3</v>
      </c>
      <c r="N32" s="44">
        <v>15</v>
      </c>
      <c r="O32" s="35">
        <v>0.41666666666666669</v>
      </c>
      <c r="P32" s="18">
        <f>'20 point'!P32</f>
        <v>-6.3E-3</v>
      </c>
      <c r="Q32" s="45">
        <v>15</v>
      </c>
      <c r="R32" s="35">
        <v>0.41666666666666669</v>
      </c>
      <c r="S32" s="313">
        <f t="shared" si="5"/>
        <v>-4.4574265867752209E-3</v>
      </c>
      <c r="T32" s="18">
        <f t="shared" si="1"/>
        <v>-4.4574265867752209E-5</v>
      </c>
      <c r="V32" s="46">
        <v>15</v>
      </c>
      <c r="W32" s="38">
        <v>0.41666666666666669</v>
      </c>
      <c r="X32" s="71">
        <f>'20 point'!X32</f>
        <v>4.4299999999999999E-2</v>
      </c>
      <c r="Y32" s="46">
        <v>15</v>
      </c>
      <c r="Z32" s="38">
        <v>0.41666666666666669</v>
      </c>
      <c r="AA32" s="310">
        <f t="shared" si="6"/>
        <v>4.470157961567027E-2</v>
      </c>
      <c r="AB32" s="22">
        <f t="shared" si="2"/>
        <v>4.4701579615670267E-4</v>
      </c>
      <c r="AD32" s="47">
        <v>15</v>
      </c>
      <c r="AE32" s="40">
        <v>0.41666666666666669</v>
      </c>
      <c r="AF32" s="25">
        <f>'20 point'!AF32</f>
        <v>-4.58E-2</v>
      </c>
      <c r="AG32" s="47">
        <v>15</v>
      </c>
      <c r="AH32" s="40">
        <v>0.41666666666666669</v>
      </c>
      <c r="AI32" s="308">
        <f t="shared" si="7"/>
        <v>-5.1570770327741003E-2</v>
      </c>
      <c r="AJ32" s="95">
        <f t="shared" si="3"/>
        <v>-5.1570770327741006E-4</v>
      </c>
      <c r="AL32" s="48">
        <v>15</v>
      </c>
      <c r="AM32" s="42">
        <v>0.41666666666666669</v>
      </c>
      <c r="AN32" s="29">
        <f>'20 point'!AN32</f>
        <v>0.11720000000000001</v>
      </c>
      <c r="AO32" s="48">
        <v>15</v>
      </c>
      <c r="AP32" s="42">
        <v>0.41666666666666669</v>
      </c>
      <c r="AQ32" s="306">
        <f t="shared" si="8"/>
        <v>9.4513957850585306E-2</v>
      </c>
      <c r="AR32" s="30">
        <f t="shared" si="9"/>
        <v>9.4513957850585304E-4</v>
      </c>
    </row>
    <row r="33" spans="1:44" ht="16" thickBot="1" x14ac:dyDescent="0.25">
      <c r="A33" s="7" t="s">
        <v>17</v>
      </c>
      <c r="B33" s="8">
        <v>0.25</v>
      </c>
      <c r="C33" s="9">
        <v>1</v>
      </c>
      <c r="D33" s="10">
        <v>1.624E-3</v>
      </c>
      <c r="F33" s="43">
        <v>14</v>
      </c>
      <c r="G33" s="32">
        <v>0.39583333333333331</v>
      </c>
      <c r="H33" s="83">
        <f>'20 point'!H33</f>
        <v>0.1085</v>
      </c>
      <c r="I33" s="43">
        <v>14</v>
      </c>
      <c r="J33" s="32">
        <v>0.39583333333333331</v>
      </c>
      <c r="K33" s="299">
        <f t="shared" si="4"/>
        <v>0.13193805162641087</v>
      </c>
      <c r="L33" s="13">
        <f t="shared" si="0"/>
        <v>1.3193805162641087E-3</v>
      </c>
      <c r="N33" s="44">
        <v>14</v>
      </c>
      <c r="O33" s="35">
        <v>0.39583333333333331</v>
      </c>
      <c r="P33" s="18">
        <f>'20 point'!P33</f>
        <v>-5.5300000000000002E-2</v>
      </c>
      <c r="Q33" s="45">
        <v>14</v>
      </c>
      <c r="R33" s="35">
        <v>0.39583333333333331</v>
      </c>
      <c r="S33" s="313">
        <f t="shared" si="5"/>
        <v>-4.2085902366832316E-2</v>
      </c>
      <c r="T33" s="18">
        <f t="shared" si="1"/>
        <v>-4.2085902366832315E-4</v>
      </c>
      <c r="V33" s="46">
        <v>14</v>
      </c>
      <c r="W33" s="38">
        <v>0.39583333333333331</v>
      </c>
      <c r="X33" s="71">
        <f>'20 point'!X33</f>
        <v>1.0500000000000001E-2</v>
      </c>
      <c r="Y33" s="46">
        <v>14</v>
      </c>
      <c r="Z33" s="38">
        <v>0.39583333333333331</v>
      </c>
      <c r="AA33" s="310">
        <f t="shared" si="6"/>
        <v>2.0750561133454005E-2</v>
      </c>
      <c r="AB33" s="22">
        <f t="shared" si="2"/>
        <v>2.0750561133454004E-4</v>
      </c>
      <c r="AD33" s="47">
        <v>14</v>
      </c>
      <c r="AE33" s="40">
        <v>0.39583333333333331</v>
      </c>
      <c r="AF33" s="25">
        <f>'20 point'!AF33</f>
        <v>-5.3700000000000005E-2</v>
      </c>
      <c r="AG33" s="47">
        <v>14</v>
      </c>
      <c r="AH33" s="40">
        <v>0.39583333333333331</v>
      </c>
      <c r="AI33" s="308">
        <f t="shared" si="7"/>
        <v>-4.4387871850811368E-2</v>
      </c>
      <c r="AJ33" s="95">
        <f t="shared" si="3"/>
        <v>-4.4387871850811366E-4</v>
      </c>
      <c r="AL33" s="48">
        <v>14</v>
      </c>
      <c r="AM33" s="42">
        <v>0.39583333333333331</v>
      </c>
      <c r="AN33" s="29">
        <f>'20 point'!AN33</f>
        <v>0.15790000000000001</v>
      </c>
      <c r="AO33" s="48">
        <v>14</v>
      </c>
      <c r="AP33" s="42">
        <v>0.39583333333333331</v>
      </c>
      <c r="AQ33" s="306">
        <f t="shared" si="8"/>
        <v>0.1352466776407249</v>
      </c>
      <c r="AR33" s="30">
        <f t="shared" si="9"/>
        <v>1.3524667764072489E-3</v>
      </c>
    </row>
    <row r="34" spans="1:44" ht="16" thickBot="1" x14ac:dyDescent="0.25">
      <c r="A34" s="7" t="s">
        <v>17</v>
      </c>
      <c r="B34" s="8">
        <v>0.22916666666666666</v>
      </c>
      <c r="C34" s="9">
        <v>1</v>
      </c>
      <c r="D34" s="10">
        <v>1.604E-3</v>
      </c>
      <c r="F34" s="31">
        <v>13</v>
      </c>
      <c r="G34" s="32">
        <v>0.375</v>
      </c>
      <c r="H34" s="83">
        <f>'20 point'!H34</f>
        <v>9.6100000000000005E-2</v>
      </c>
      <c r="I34" s="31">
        <v>13</v>
      </c>
      <c r="J34" s="32">
        <v>0.375</v>
      </c>
      <c r="K34" s="299">
        <f t="shared" si="4"/>
        <v>0.13433479968493742</v>
      </c>
      <c r="L34" s="13">
        <f t="shared" si="0"/>
        <v>1.343347996849374E-3</v>
      </c>
      <c r="N34" s="34">
        <v>13</v>
      </c>
      <c r="O34" s="35">
        <v>0.375</v>
      </c>
      <c r="P34" s="18">
        <f>'20 point'!P34</f>
        <v>-5.1500000000000004E-2</v>
      </c>
      <c r="Q34" s="36">
        <v>13</v>
      </c>
      <c r="R34" s="35">
        <v>0.375</v>
      </c>
      <c r="S34" s="313">
        <f t="shared" si="5"/>
        <v>-6.0285148467168891E-2</v>
      </c>
      <c r="T34" s="18">
        <f t="shared" si="1"/>
        <v>-6.0285148467168891E-4</v>
      </c>
      <c r="V34" s="37">
        <v>13</v>
      </c>
      <c r="W34" s="38">
        <v>0.375</v>
      </c>
      <c r="X34" s="71">
        <f>'20 point'!X34</f>
        <v>1.9300000000000001E-2</v>
      </c>
      <c r="Y34" s="37">
        <v>13</v>
      </c>
      <c r="Z34" s="38">
        <v>0.375</v>
      </c>
      <c r="AA34" s="310">
        <f t="shared" si="6"/>
        <v>9.0243009195973035E-3</v>
      </c>
      <c r="AB34" s="22">
        <f t="shared" si="2"/>
        <v>9.0243009195973027E-5</v>
      </c>
      <c r="AD34" s="39">
        <v>13</v>
      </c>
      <c r="AE34" s="40">
        <v>0.375</v>
      </c>
      <c r="AF34" s="25">
        <f>'20 point'!AF34</f>
        <v>-6.1200000000000004E-2</v>
      </c>
      <c r="AG34" s="39">
        <v>13</v>
      </c>
      <c r="AH34" s="40">
        <v>0.375</v>
      </c>
      <c r="AI34" s="308">
        <f t="shared" si="7"/>
        <v>-3.7324258634461975E-2</v>
      </c>
      <c r="AJ34" s="95">
        <f t="shared" si="3"/>
        <v>-3.7324258634461975E-4</v>
      </c>
      <c r="AL34" s="41">
        <v>13</v>
      </c>
      <c r="AM34" s="42">
        <v>0.375</v>
      </c>
      <c r="AN34" s="29">
        <f>'20 point'!AN34</f>
        <v>0.1825</v>
      </c>
      <c r="AO34" s="41">
        <v>13</v>
      </c>
      <c r="AP34" s="42">
        <v>0.375</v>
      </c>
      <c r="AQ34" s="306">
        <f t="shared" si="8"/>
        <v>0.17222346772199351</v>
      </c>
      <c r="AR34" s="30">
        <f t="shared" si="9"/>
        <v>1.7222346772199351E-3</v>
      </c>
    </row>
    <row r="35" spans="1:44" ht="16" thickBot="1" x14ac:dyDescent="0.25">
      <c r="A35" s="7" t="s">
        <v>17</v>
      </c>
      <c r="B35" s="8">
        <v>0.20833333333333334</v>
      </c>
      <c r="C35" s="9">
        <v>1</v>
      </c>
      <c r="D35" s="10">
        <v>1.639E-3</v>
      </c>
      <c r="F35" s="43">
        <v>12</v>
      </c>
      <c r="G35" s="32">
        <v>0.35416666666666669</v>
      </c>
      <c r="H35" s="83">
        <f>'20 point'!H35</f>
        <v>0.10150000000000001</v>
      </c>
      <c r="I35" s="43">
        <v>12</v>
      </c>
      <c r="J35" s="32">
        <v>0.35416666666666669</v>
      </c>
      <c r="K35" s="299">
        <f t="shared" si="4"/>
        <v>0.13209742303902614</v>
      </c>
      <c r="L35" s="13">
        <f t="shared" si="0"/>
        <v>1.3209742303902613E-3</v>
      </c>
      <c r="N35" s="44">
        <v>12</v>
      </c>
      <c r="O35" s="35">
        <v>0.35416666666666669</v>
      </c>
      <c r="P35" s="18">
        <f>'20 point'!P35</f>
        <v>-4.2700000000000002E-2</v>
      </c>
      <c r="Q35" s="45">
        <v>12</v>
      </c>
      <c r="R35" s="35">
        <v>0.35416666666666669</v>
      </c>
      <c r="S35" s="313">
        <f t="shared" si="5"/>
        <v>-5.1176531619307415E-2</v>
      </c>
      <c r="T35" s="18">
        <f t="shared" si="1"/>
        <v>-5.1176531619307418E-4</v>
      </c>
      <c r="V35" s="46">
        <v>12</v>
      </c>
      <c r="W35" s="38">
        <v>0.35416666666666669</v>
      </c>
      <c r="X35" s="71">
        <f>'20 point'!X35</f>
        <v>4.1999999999999997E-3</v>
      </c>
      <c r="Y35" s="46">
        <v>12</v>
      </c>
      <c r="Z35" s="38">
        <v>0.35416666666666669</v>
      </c>
      <c r="AA35" s="310">
        <f t="shared" si="6"/>
        <v>4.3207646220977634E-3</v>
      </c>
      <c r="AB35" s="22">
        <f t="shared" si="2"/>
        <v>4.320764622097763E-5</v>
      </c>
      <c r="AD35" s="47">
        <v>12</v>
      </c>
      <c r="AE35" s="40">
        <v>0.35416666666666669</v>
      </c>
      <c r="AF35" s="25">
        <f>'20 point'!AF35</f>
        <v>-5.1000000000000004E-2</v>
      </c>
      <c r="AG35" s="47">
        <v>12</v>
      </c>
      <c r="AH35" s="40">
        <v>0.35416666666666669</v>
      </c>
      <c r="AI35" s="308">
        <f t="shared" si="7"/>
        <v>-2.9932376815672117E-2</v>
      </c>
      <c r="AJ35" s="95">
        <f t="shared" si="3"/>
        <v>-2.9932376815672117E-4</v>
      </c>
      <c r="AL35" s="48">
        <v>12</v>
      </c>
      <c r="AM35" s="42">
        <v>0.35416666666666669</v>
      </c>
      <c r="AN35" s="29">
        <f>'20 point'!AN35</f>
        <v>0.19940000000000002</v>
      </c>
      <c r="AO35" s="48">
        <v>12</v>
      </c>
      <c r="AP35" s="42">
        <v>0.35416666666666669</v>
      </c>
      <c r="AQ35" s="306">
        <f t="shared" si="8"/>
        <v>0.19801693220794758</v>
      </c>
      <c r="AR35" s="30">
        <f t="shared" si="9"/>
        <v>1.9801693220794759E-3</v>
      </c>
    </row>
    <row r="36" spans="1:44" ht="16" thickBot="1" x14ac:dyDescent="0.25">
      <c r="A36" s="7" t="s">
        <v>17</v>
      </c>
      <c r="B36" s="8">
        <v>0.1875</v>
      </c>
      <c r="C36" s="9">
        <v>1</v>
      </c>
      <c r="D36" s="10">
        <v>1.694E-3</v>
      </c>
      <c r="F36" s="43">
        <v>11</v>
      </c>
      <c r="G36" s="32">
        <v>0.33333333333333331</v>
      </c>
      <c r="H36" s="83">
        <f>'20 point'!H36</f>
        <v>9.2999999999999999E-2</v>
      </c>
      <c r="I36" s="43">
        <v>11</v>
      </c>
      <c r="J36" s="32">
        <v>0.33333333333333331</v>
      </c>
      <c r="K36" s="299">
        <f t="shared" si="4"/>
        <v>0.12525863416032398</v>
      </c>
      <c r="L36" s="13">
        <f t="shared" si="0"/>
        <v>1.2525863416032398E-3</v>
      </c>
      <c r="N36" s="44">
        <v>11</v>
      </c>
      <c r="O36" s="35">
        <v>0.33333333333333331</v>
      </c>
      <c r="P36" s="18">
        <f>'20 point'!P36</f>
        <v>-1.6E-2</v>
      </c>
      <c r="Q36" s="45">
        <v>11</v>
      </c>
      <c r="R36" s="35">
        <v>0.33333333333333331</v>
      </c>
      <c r="S36" s="313">
        <f t="shared" si="5"/>
        <v>-1.8707281113112997E-2</v>
      </c>
      <c r="T36" s="18">
        <f t="shared" si="1"/>
        <v>-1.8707281113112997E-4</v>
      </c>
      <c r="V36" s="46">
        <v>11</v>
      </c>
      <c r="W36" s="38">
        <v>0.33333333333333331</v>
      </c>
      <c r="X36" s="71">
        <f>'20 point'!X36</f>
        <v>-2.8999999999999998E-3</v>
      </c>
      <c r="Y36" s="46">
        <v>11</v>
      </c>
      <c r="Z36" s="38">
        <v>0.33333333333333331</v>
      </c>
      <c r="AA36" s="310">
        <f t="shared" si="6"/>
        <v>-2.8353098136668338E-3</v>
      </c>
      <c r="AB36" s="22">
        <f t="shared" si="2"/>
        <v>-2.8353098136668338E-5</v>
      </c>
      <c r="AD36" s="47">
        <v>11</v>
      </c>
      <c r="AE36" s="40">
        <v>0.33333333333333331</v>
      </c>
      <c r="AF36" s="25">
        <f>'20 point'!AF36</f>
        <v>-2.07E-2</v>
      </c>
      <c r="AG36" s="47">
        <v>11</v>
      </c>
      <c r="AH36" s="40">
        <v>0.33333333333333331</v>
      </c>
      <c r="AI36" s="308">
        <f t="shared" si="7"/>
        <v>-2.1744418548512098E-2</v>
      </c>
      <c r="AJ36" s="95">
        <f t="shared" si="3"/>
        <v>-2.1744418548512098E-4</v>
      </c>
      <c r="AL36" s="48">
        <v>11</v>
      </c>
      <c r="AM36" s="42">
        <v>0.33333333333333331</v>
      </c>
      <c r="AN36" s="29">
        <f>'20 point'!AN36</f>
        <v>0.19139999999999999</v>
      </c>
      <c r="AO36" s="48">
        <v>11</v>
      </c>
      <c r="AP36" s="42">
        <v>0.33333333333333331</v>
      </c>
      <c r="AQ36" s="306">
        <f t="shared" si="8"/>
        <v>0.20694032779835381</v>
      </c>
      <c r="AR36" s="30">
        <f t="shared" si="9"/>
        <v>2.0694032779835381E-3</v>
      </c>
    </row>
    <row r="37" spans="1:44" ht="16" thickBot="1" x14ac:dyDescent="0.25">
      <c r="A37" s="7" t="s">
        <v>17</v>
      </c>
      <c r="B37" s="8">
        <v>0.16666666666666666</v>
      </c>
      <c r="C37" s="9">
        <v>1</v>
      </c>
      <c r="D37" s="10">
        <v>1.853E-3</v>
      </c>
      <c r="F37" s="31">
        <v>10</v>
      </c>
      <c r="G37" s="32">
        <v>0.3125</v>
      </c>
      <c r="H37" s="83">
        <f>'20 point'!H37</f>
        <v>8.77E-2</v>
      </c>
      <c r="I37" s="31">
        <v>10</v>
      </c>
      <c r="J37" s="32">
        <v>0.3125</v>
      </c>
      <c r="K37" s="299">
        <f t="shared" si="4"/>
        <v>0.11391842233214264</v>
      </c>
      <c r="L37" s="13">
        <f t="shared" si="0"/>
        <v>1.1391842233214264E-3</v>
      </c>
      <c r="N37" s="34">
        <v>10</v>
      </c>
      <c r="O37" s="35">
        <v>0.3125</v>
      </c>
      <c r="P37" s="18">
        <f>'20 point'!P37</f>
        <v>2.3199999999999998E-2</v>
      </c>
      <c r="Q37" s="36">
        <v>10</v>
      </c>
      <c r="R37" s="35">
        <v>0.3125</v>
      </c>
      <c r="S37" s="313">
        <f t="shared" si="5"/>
        <v>2.492765100028841E-2</v>
      </c>
      <c r="T37" s="18">
        <f t="shared" si="1"/>
        <v>2.492765100028841E-4</v>
      </c>
      <c r="V37" s="37">
        <v>10</v>
      </c>
      <c r="W37" s="38">
        <v>0.3125</v>
      </c>
      <c r="X37" s="71">
        <f>'20 point'!X37</f>
        <v>-1.4799999999999999E-2</v>
      </c>
      <c r="Y37" s="37">
        <v>10</v>
      </c>
      <c r="Z37" s="38">
        <v>0.3125</v>
      </c>
      <c r="AA37" s="310">
        <f t="shared" si="6"/>
        <v>-1.7292251281811669E-2</v>
      </c>
      <c r="AB37" s="22">
        <f t="shared" si="2"/>
        <v>-1.7292251281811669E-4</v>
      </c>
      <c r="AD37" s="39">
        <v>10</v>
      </c>
      <c r="AE37" s="40">
        <v>0.3125</v>
      </c>
      <c r="AF37" s="25">
        <f>'20 point'!AF37</f>
        <v>-1.09E-2</v>
      </c>
      <c r="AG37" s="39">
        <v>10</v>
      </c>
      <c r="AH37" s="40">
        <v>0.3125</v>
      </c>
      <c r="AI37" s="308">
        <f t="shared" si="7"/>
        <v>-1.2272339868829304E-2</v>
      </c>
      <c r="AJ37" s="95">
        <f t="shared" si="3"/>
        <v>-1.2272339868829303E-4</v>
      </c>
      <c r="AL37" s="41">
        <v>10</v>
      </c>
      <c r="AM37" s="42">
        <v>0.3125</v>
      </c>
      <c r="AN37" s="29">
        <f>'20 point'!AN37</f>
        <v>0.1762</v>
      </c>
      <c r="AO37" s="41">
        <v>10</v>
      </c>
      <c r="AP37" s="42">
        <v>0.3125</v>
      </c>
      <c r="AQ37" s="306">
        <f t="shared" si="8"/>
        <v>0.19593268908024769</v>
      </c>
      <c r="AR37" s="30">
        <f t="shared" si="9"/>
        <v>1.9593268908024769E-3</v>
      </c>
    </row>
    <row r="38" spans="1:44" ht="16" thickBot="1" x14ac:dyDescent="0.25">
      <c r="A38" s="7" t="s">
        <v>17</v>
      </c>
      <c r="B38" s="8">
        <v>0.14583333333333334</v>
      </c>
      <c r="C38" s="9">
        <v>1</v>
      </c>
      <c r="D38" s="10">
        <v>1.9729999999999999E-3</v>
      </c>
      <c r="F38" s="43">
        <v>9</v>
      </c>
      <c r="G38" s="32">
        <v>0.29166666666666669</v>
      </c>
      <c r="H38" s="83">
        <f>'20 point'!H38</f>
        <v>9.7299999999999998E-2</v>
      </c>
      <c r="I38" s="43">
        <v>9</v>
      </c>
      <c r="J38" s="32">
        <v>0.29166666666666669</v>
      </c>
      <c r="K38" s="299">
        <f t="shared" si="4"/>
        <v>9.8242591715609118E-2</v>
      </c>
      <c r="L38" s="13">
        <f t="shared" si="0"/>
        <v>9.8242591715609119E-4</v>
      </c>
      <c r="N38" s="44">
        <v>9</v>
      </c>
      <c r="O38" s="35">
        <v>0.29166666666666669</v>
      </c>
      <c r="P38" s="18">
        <f>'20 point'!P38</f>
        <v>6.6799999999999998E-2</v>
      </c>
      <c r="Q38" s="45">
        <v>9</v>
      </c>
      <c r="R38" s="35">
        <v>0.29166666666666669</v>
      </c>
      <c r="S38" s="313">
        <f t="shared" si="5"/>
        <v>6.6975117181720667E-2</v>
      </c>
      <c r="T38" s="18">
        <f t="shared" si="1"/>
        <v>6.6975117181720663E-4</v>
      </c>
      <c r="V38" s="46">
        <v>9</v>
      </c>
      <c r="W38" s="38">
        <v>0.29166666666666669</v>
      </c>
      <c r="X38" s="71">
        <f>'20 point'!X38</f>
        <v>-3.6499999999999998E-2</v>
      </c>
      <c r="Y38" s="46">
        <v>9</v>
      </c>
      <c r="Z38" s="38">
        <v>0.29166666666666669</v>
      </c>
      <c r="AA38" s="310">
        <f t="shared" si="6"/>
        <v>-3.4911678085439046E-2</v>
      </c>
      <c r="AB38" s="22">
        <f t="shared" si="2"/>
        <v>-3.4911678085439049E-4</v>
      </c>
      <c r="AD38" s="47">
        <v>9</v>
      </c>
      <c r="AE38" s="40">
        <v>0.29166666666666669</v>
      </c>
      <c r="AF38" s="25">
        <f>'20 point'!AF38</f>
        <v>2.8E-3</v>
      </c>
      <c r="AG38" s="47">
        <v>9</v>
      </c>
      <c r="AH38" s="40">
        <v>0.29166666666666669</v>
      </c>
      <c r="AI38" s="308">
        <f t="shared" si="7"/>
        <v>-1.0078785589344181E-3</v>
      </c>
      <c r="AJ38" s="95">
        <f t="shared" si="3"/>
        <v>-1.0078785589344181E-5</v>
      </c>
      <c r="AL38" s="48">
        <v>9</v>
      </c>
      <c r="AM38" s="42">
        <v>0.29166666666666669</v>
      </c>
      <c r="AN38" s="29">
        <f>'20 point'!AN38</f>
        <v>0.14560000000000001</v>
      </c>
      <c r="AO38" s="48">
        <v>9</v>
      </c>
      <c r="AP38" s="42">
        <v>0.29166666666666669</v>
      </c>
      <c r="AQ38" s="306">
        <f t="shared" si="8"/>
        <v>0.165035259024121</v>
      </c>
      <c r="AR38" s="30">
        <f t="shared" si="9"/>
        <v>1.65035259024121E-3</v>
      </c>
    </row>
    <row r="39" spans="1:44" ht="16" thickBot="1" x14ac:dyDescent="0.25">
      <c r="A39" s="7" t="s">
        <v>17</v>
      </c>
      <c r="B39" s="8">
        <v>0.125</v>
      </c>
      <c r="C39" s="9">
        <v>1</v>
      </c>
      <c r="D39" s="10">
        <v>2.176E-3</v>
      </c>
      <c r="F39" s="43">
        <v>8</v>
      </c>
      <c r="G39" s="32">
        <v>0.27083333333333331</v>
      </c>
      <c r="H39" s="83">
        <f>'20 point'!H39</f>
        <v>9.5399999999999999E-2</v>
      </c>
      <c r="I39" s="43">
        <v>8</v>
      </c>
      <c r="J39" s="32">
        <v>0.27083333333333331</v>
      </c>
      <c r="K39" s="299">
        <f t="shared" si="4"/>
        <v>7.8460337142790035E-2</v>
      </c>
      <c r="L39" s="13">
        <f t="shared" si="0"/>
        <v>7.8460337142790041E-4</v>
      </c>
      <c r="N39" s="44">
        <v>8</v>
      </c>
      <c r="O39" s="35">
        <v>0.27083333333333331</v>
      </c>
      <c r="P39" s="18">
        <f>'20 point'!P39</f>
        <v>9.920000000000001E-2</v>
      </c>
      <c r="Q39" s="45">
        <v>8</v>
      </c>
      <c r="R39" s="35">
        <v>0.27083333333333331</v>
      </c>
      <c r="S39" s="313">
        <f t="shared" si="5"/>
        <v>0.10086242757599037</v>
      </c>
      <c r="T39" s="18">
        <f t="shared" si="1"/>
        <v>1.0086242757599037E-3</v>
      </c>
      <c r="V39" s="46">
        <v>8</v>
      </c>
      <c r="W39" s="38">
        <v>0.27083333333333331</v>
      </c>
      <c r="X39" s="71">
        <f>'20 point'!X39</f>
        <v>-5.1999999999999998E-2</v>
      </c>
      <c r="Y39" s="46">
        <v>8</v>
      </c>
      <c r="Z39" s="38">
        <v>0.27083333333333331</v>
      </c>
      <c r="AA39" s="310">
        <f t="shared" si="6"/>
        <v>-4.6637762957098823E-2</v>
      </c>
      <c r="AB39" s="22">
        <f t="shared" si="2"/>
        <v>-4.6637762957098825E-4</v>
      </c>
      <c r="AD39" s="47">
        <v>8</v>
      </c>
      <c r="AE39" s="40">
        <v>0.27083333333333331</v>
      </c>
      <c r="AF39" s="25">
        <f>'20 point'!AF39</f>
        <v>1.21E-2</v>
      </c>
      <c r="AG39" s="47">
        <v>8</v>
      </c>
      <c r="AH39" s="40">
        <v>0.27083333333333331</v>
      </c>
      <c r="AI39" s="308">
        <f t="shared" si="7"/>
        <v>1.2577427987712012E-2</v>
      </c>
      <c r="AJ39" s="95">
        <f t="shared" si="3"/>
        <v>1.2577427987712012E-4</v>
      </c>
      <c r="AL39" s="48">
        <v>8</v>
      </c>
      <c r="AM39" s="42">
        <v>0.27083333333333331</v>
      </c>
      <c r="AN39" s="29">
        <f>'20 point'!AN39</f>
        <v>0.10169999999999998</v>
      </c>
      <c r="AO39" s="48">
        <v>8</v>
      </c>
      <c r="AP39" s="42">
        <v>0.27083333333333331</v>
      </c>
      <c r="AQ39" s="306">
        <f t="shared" si="8"/>
        <v>0.11738506963370646</v>
      </c>
      <c r="AR39" s="30">
        <f t="shared" si="9"/>
        <v>1.1738506963370646E-3</v>
      </c>
    </row>
    <row r="40" spans="1:44" ht="16" thickBot="1" x14ac:dyDescent="0.25">
      <c r="A40" s="7" t="s">
        <v>19</v>
      </c>
      <c r="B40" s="8">
        <v>0.97916666666666663</v>
      </c>
      <c r="C40" s="9">
        <v>5</v>
      </c>
      <c r="D40" s="10">
        <v>2.3540000000000002E-3</v>
      </c>
      <c r="F40" s="31">
        <v>7</v>
      </c>
      <c r="G40" s="32">
        <v>0.25</v>
      </c>
      <c r="H40" s="83">
        <f>'20 point'!H40</f>
        <v>9.8000000000000004E-2</v>
      </c>
      <c r="I40" s="31">
        <v>7</v>
      </c>
      <c r="J40" s="32">
        <v>0.25</v>
      </c>
      <c r="K40" s="299">
        <f t="shared" si="4"/>
        <v>5.4860893080779384E-2</v>
      </c>
      <c r="L40" s="13">
        <f t="shared" si="0"/>
        <v>5.4860893080779381E-4</v>
      </c>
      <c r="N40" s="34">
        <v>7</v>
      </c>
      <c r="O40" s="35">
        <v>0.25</v>
      </c>
      <c r="P40" s="18">
        <f>'20 point'!P40</f>
        <v>0.1207</v>
      </c>
      <c r="Q40" s="36">
        <v>7</v>
      </c>
      <c r="R40" s="35">
        <v>0.25</v>
      </c>
      <c r="S40" s="313">
        <f t="shared" si="5"/>
        <v>0.12788987079086786</v>
      </c>
      <c r="T40" s="18">
        <f t="shared" si="1"/>
        <v>1.2788987079086786E-3</v>
      </c>
      <c r="V40" s="37">
        <v>7</v>
      </c>
      <c r="W40" s="38">
        <v>0.25</v>
      </c>
      <c r="X40" s="71">
        <f>'20 point'!X40</f>
        <v>-5.0799999999999998E-2</v>
      </c>
      <c r="Y40" s="37">
        <v>7</v>
      </c>
      <c r="Z40" s="38">
        <v>0.25</v>
      </c>
      <c r="AA40" s="310">
        <f t="shared" si="6"/>
        <v>-4.7165040211351261E-2</v>
      </c>
      <c r="AB40" s="22">
        <f t="shared" si="2"/>
        <v>-4.7165040211351263E-4</v>
      </c>
      <c r="AD40" s="39">
        <v>7</v>
      </c>
      <c r="AE40" s="40">
        <v>0.25</v>
      </c>
      <c r="AF40" s="25">
        <f>'20 point'!AF40</f>
        <v>1.6799999999999999E-2</v>
      </c>
      <c r="AG40" s="39">
        <v>7</v>
      </c>
      <c r="AH40" s="40">
        <v>0.25</v>
      </c>
      <c r="AI40" s="308">
        <f t="shared" si="7"/>
        <v>2.9032224901814643E-2</v>
      </c>
      <c r="AJ40" s="95">
        <f t="shared" si="3"/>
        <v>2.9032224901814641E-4</v>
      </c>
      <c r="AL40" s="41">
        <v>7</v>
      </c>
      <c r="AM40" s="42">
        <v>0.25</v>
      </c>
      <c r="AN40" s="29">
        <f>'20 point'!AN40</f>
        <v>6.3299999999999995E-2</v>
      </c>
      <c r="AO40" s="41">
        <v>7</v>
      </c>
      <c r="AP40" s="42">
        <v>0.25</v>
      </c>
      <c r="AQ40" s="306">
        <f t="shared" si="8"/>
        <v>5.8726671902897758E-2</v>
      </c>
      <c r="AR40" s="30">
        <f t="shared" si="9"/>
        <v>5.8726671902897755E-4</v>
      </c>
    </row>
    <row r="41" spans="1:44" ht="16" thickBot="1" x14ac:dyDescent="0.25">
      <c r="A41" s="7" t="s">
        <v>19</v>
      </c>
      <c r="B41" s="8">
        <v>0.95833333333333337</v>
      </c>
      <c r="C41" s="9">
        <v>5</v>
      </c>
      <c r="D41" s="10">
        <v>2.8340000000000001E-3</v>
      </c>
      <c r="F41" s="43">
        <v>6</v>
      </c>
      <c r="G41" s="32">
        <v>0.22916666666666666</v>
      </c>
      <c r="H41" s="83">
        <f>'20 point'!H41</f>
        <v>5.5500000000000008E-2</v>
      </c>
      <c r="I41" s="43">
        <v>6</v>
      </c>
      <c r="J41" s="32">
        <v>0.22916666666666666</v>
      </c>
      <c r="K41" s="299">
        <f t="shared" si="4"/>
        <v>2.7789304762010119E-2</v>
      </c>
      <c r="L41" s="13">
        <f t="shared" si="0"/>
        <v>2.778930476201012E-4</v>
      </c>
      <c r="N41" s="44">
        <v>6</v>
      </c>
      <c r="O41" s="35">
        <v>0.22916666666666666</v>
      </c>
      <c r="P41" s="18">
        <f>'20 point'!P41</f>
        <v>0.1512</v>
      </c>
      <c r="Q41" s="45">
        <v>6</v>
      </c>
      <c r="R41" s="35">
        <v>0.22916666666666666</v>
      </c>
      <c r="S41" s="313">
        <f t="shared" si="5"/>
        <v>0.15331690989861133</v>
      </c>
      <c r="T41" s="18">
        <f t="shared" si="1"/>
        <v>1.5331690989861134E-3</v>
      </c>
      <c r="V41" s="46">
        <v>6</v>
      </c>
      <c r="W41" s="38">
        <v>0.22916666666666666</v>
      </c>
      <c r="X41" s="71">
        <f>'20 point'!X41</f>
        <v>-4.4900000000000002E-2</v>
      </c>
      <c r="Y41" s="46">
        <v>6</v>
      </c>
      <c r="Z41" s="38">
        <v>0.22916666666666666</v>
      </c>
      <c r="AA41" s="310">
        <f t="shared" si="6"/>
        <v>-4.0176810135575239E-2</v>
      </c>
      <c r="AB41" s="22">
        <f t="shared" si="2"/>
        <v>-4.017681013557524E-4</v>
      </c>
      <c r="AD41" s="47">
        <v>6</v>
      </c>
      <c r="AE41" s="40">
        <v>0.22916666666666666</v>
      </c>
      <c r="AF41" s="25">
        <f>'20 point'!AF41</f>
        <v>3.0200000000000001E-2</v>
      </c>
      <c r="AG41" s="47">
        <v>6</v>
      </c>
      <c r="AH41" s="40">
        <v>0.22916666666666666</v>
      </c>
      <c r="AI41" s="308">
        <f t="shared" si="7"/>
        <v>4.8925321973556507E-2</v>
      </c>
      <c r="AJ41" s="95">
        <f t="shared" si="3"/>
        <v>4.8925321973556507E-4</v>
      </c>
      <c r="AL41" s="48">
        <v>6</v>
      </c>
      <c r="AM41" s="42">
        <v>0.22916666666666666</v>
      </c>
      <c r="AN41" s="29">
        <f>'20 point'!AN41</f>
        <v>2.1000000000000001E-2</v>
      </c>
      <c r="AO41" s="48">
        <v>6</v>
      </c>
      <c r="AP41" s="42">
        <v>0.22916666666666666</v>
      </c>
      <c r="AQ41" s="306">
        <f t="shared" si="8"/>
        <v>-3.4819870870867395E-3</v>
      </c>
      <c r="AR41" s="30">
        <f t="shared" si="9"/>
        <v>-3.4819870870867397E-5</v>
      </c>
    </row>
    <row r="42" spans="1:44" ht="16" thickBot="1" x14ac:dyDescent="0.25">
      <c r="A42" s="7" t="s">
        <v>19</v>
      </c>
      <c r="B42" s="8">
        <v>0.9375</v>
      </c>
      <c r="C42" s="9">
        <v>5</v>
      </c>
      <c r="D42" s="10">
        <v>3.1960000000000001E-3</v>
      </c>
      <c r="F42" s="43">
        <v>5</v>
      </c>
      <c r="G42" s="32">
        <v>0.20833333333333334</v>
      </c>
      <c r="H42" s="83">
        <f>'20 point'!H42</f>
        <v>9.4999999999999998E-3</v>
      </c>
      <c r="I42" s="43">
        <v>5</v>
      </c>
      <c r="J42" s="32">
        <v>0.20833333333333334</v>
      </c>
      <c r="K42" s="299">
        <f t="shared" si="4"/>
        <v>-2.358616689369041E-3</v>
      </c>
      <c r="L42" s="13">
        <f t="shared" si="0"/>
        <v>-2.358616689369041E-5</v>
      </c>
      <c r="N42" s="44">
        <v>5</v>
      </c>
      <c r="O42" s="35">
        <v>0.20833333333333334</v>
      </c>
      <c r="P42" s="18">
        <f>'20 point'!P42</f>
        <v>0.18229999999999999</v>
      </c>
      <c r="Q42" s="45">
        <v>5</v>
      </c>
      <c r="R42" s="35">
        <v>0.20833333333333334</v>
      </c>
      <c r="S42" s="313">
        <f t="shared" si="5"/>
        <v>0.1800187119368177</v>
      </c>
      <c r="T42" s="18">
        <f t="shared" si="1"/>
        <v>1.800187119368177E-3</v>
      </c>
      <c r="V42" s="46">
        <v>5</v>
      </c>
      <c r="W42" s="38">
        <v>0.20833333333333334</v>
      </c>
      <c r="X42" s="71">
        <f>'20 point'!X42</f>
        <v>-4.19E-2</v>
      </c>
      <c r="Y42" s="46">
        <v>5</v>
      </c>
      <c r="Z42" s="38">
        <v>0.20833333333333334</v>
      </c>
      <c r="AA42" s="310">
        <f t="shared" si="6"/>
        <v>-3.5304471045168886E-2</v>
      </c>
      <c r="AB42" s="22">
        <f t="shared" si="2"/>
        <v>-3.5304471045168886E-4</v>
      </c>
      <c r="AD42" s="47">
        <v>5</v>
      </c>
      <c r="AE42" s="40">
        <v>0.20833333333333334</v>
      </c>
      <c r="AF42" s="25">
        <f>'20 point'!AF42</f>
        <v>7.2400000000000006E-2</v>
      </c>
      <c r="AG42" s="47">
        <v>5</v>
      </c>
      <c r="AH42" s="40">
        <v>0.20833333333333334</v>
      </c>
      <c r="AI42" s="308">
        <f t="shared" si="7"/>
        <v>7.2845675787913206E-2</v>
      </c>
      <c r="AJ42" s="95">
        <f t="shared" si="3"/>
        <v>7.2845675787913211E-4</v>
      </c>
      <c r="AL42" s="48">
        <v>5</v>
      </c>
      <c r="AM42" s="42">
        <v>0.20833333333333334</v>
      </c>
      <c r="AN42" s="29">
        <f>'20 point'!AN42</f>
        <v>-2.0799999999999999E-2</v>
      </c>
      <c r="AO42" s="48">
        <v>5</v>
      </c>
      <c r="AP42" s="42">
        <v>0.20833333333333334</v>
      </c>
      <c r="AQ42" s="306">
        <f t="shared" si="8"/>
        <v>-6.1230372262332515E-2</v>
      </c>
      <c r="AR42" s="30">
        <f t="shared" si="9"/>
        <v>-6.1230372262332513E-4</v>
      </c>
    </row>
    <row r="43" spans="1:44" ht="16" thickBot="1" x14ac:dyDescent="0.25">
      <c r="A43" s="7" t="s">
        <v>19</v>
      </c>
      <c r="B43" s="8">
        <v>0.91666666666666663</v>
      </c>
      <c r="C43" s="9">
        <v>5</v>
      </c>
      <c r="D43" s="10">
        <v>3.2820000000000002E-3</v>
      </c>
      <c r="F43" s="31">
        <v>4</v>
      </c>
      <c r="G43" s="32">
        <v>0.1875</v>
      </c>
      <c r="H43" s="83">
        <f>'20 point'!H43</f>
        <v>-5.04E-2</v>
      </c>
      <c r="I43" s="31">
        <v>4</v>
      </c>
      <c r="J43" s="32">
        <v>0.1875</v>
      </c>
      <c r="K43" s="299">
        <f t="shared" si="4"/>
        <v>-3.5142081374374433E-2</v>
      </c>
      <c r="L43" s="13">
        <f t="shared" si="0"/>
        <v>-3.5142081374374434E-4</v>
      </c>
      <c r="N43" s="34">
        <v>4</v>
      </c>
      <c r="O43" s="35">
        <v>0.1875</v>
      </c>
      <c r="P43" s="18">
        <f>'20 point'!P43</f>
        <v>0.20400000000000001</v>
      </c>
      <c r="Q43" s="36">
        <v>4</v>
      </c>
      <c r="R43" s="35">
        <v>0.1875</v>
      </c>
      <c r="S43" s="313">
        <f t="shared" si="5"/>
        <v>0.20440707565929245</v>
      </c>
      <c r="T43" s="18">
        <f t="shared" si="1"/>
        <v>2.0440707565929244E-3</v>
      </c>
      <c r="V43" s="37">
        <v>4</v>
      </c>
      <c r="W43" s="38">
        <v>0.1875</v>
      </c>
      <c r="X43" s="71">
        <f>'20 point'!X43</f>
        <v>-3.5900000000000001E-2</v>
      </c>
      <c r="Y43" s="37">
        <v>4</v>
      </c>
      <c r="Z43" s="38">
        <v>0.1875</v>
      </c>
      <c r="AA43" s="310">
        <f t="shared" si="6"/>
        <v>-3.9588594101293111E-2</v>
      </c>
      <c r="AB43" s="22">
        <f t="shared" si="2"/>
        <v>-3.9588594101293111E-4</v>
      </c>
      <c r="AD43" s="39">
        <v>4</v>
      </c>
      <c r="AE43" s="40">
        <v>0.1875</v>
      </c>
      <c r="AF43" s="25">
        <f>'20 point'!AF43</f>
        <v>0.10709999999999999</v>
      </c>
      <c r="AG43" s="39">
        <v>4</v>
      </c>
      <c r="AH43" s="40">
        <v>0.1875</v>
      </c>
      <c r="AI43" s="308">
        <f t="shared" si="7"/>
        <v>0.10140237185996706</v>
      </c>
      <c r="AJ43" s="95">
        <f t="shared" si="3"/>
        <v>1.0140237185996706E-3</v>
      </c>
      <c r="AL43" s="41">
        <v>4</v>
      </c>
      <c r="AM43" s="42">
        <v>0.1875</v>
      </c>
      <c r="AN43" s="29">
        <f>'20 point'!AN43</f>
        <v>-8.589999999999999E-2</v>
      </c>
      <c r="AO43" s="41">
        <v>4</v>
      </c>
      <c r="AP43" s="42">
        <v>0.1875</v>
      </c>
      <c r="AQ43" s="306">
        <f t="shared" si="8"/>
        <v>-0.10720217738852335</v>
      </c>
      <c r="AR43" s="30">
        <f t="shared" si="9"/>
        <v>-1.0720217738852335E-3</v>
      </c>
    </row>
    <row r="44" spans="1:44" ht="16" thickBot="1" x14ac:dyDescent="0.25">
      <c r="A44" s="7" t="s">
        <v>19</v>
      </c>
      <c r="B44" s="8">
        <v>0.89583333333333337</v>
      </c>
      <c r="C44" s="9">
        <v>5</v>
      </c>
      <c r="D44" s="10">
        <v>3.2699999999999999E-3</v>
      </c>
      <c r="F44" s="43">
        <v>3</v>
      </c>
      <c r="G44" s="32">
        <v>0.16666666666666666</v>
      </c>
      <c r="H44" s="83">
        <f>'20 point'!H44</f>
        <v>-7.3499999999999996E-2</v>
      </c>
      <c r="I44" s="43">
        <v>3</v>
      </c>
      <c r="J44" s="32">
        <v>0.16666666666666666</v>
      </c>
      <c r="K44" s="299">
        <f t="shared" si="4"/>
        <v>-7.0081765366454704E-2</v>
      </c>
      <c r="L44" s="13">
        <f t="shared" si="0"/>
        <v>-7.0081765366454703E-4</v>
      </c>
      <c r="N44" s="44">
        <v>3</v>
      </c>
      <c r="O44" s="35">
        <v>0.16666666666666666</v>
      </c>
      <c r="P44" s="18">
        <f>'20 point'!P44</f>
        <v>0.21180000000000002</v>
      </c>
      <c r="Q44" s="45">
        <v>3</v>
      </c>
      <c r="R44" s="35">
        <v>0.16666666666666666</v>
      </c>
      <c r="S44" s="313">
        <f t="shared" si="5"/>
        <v>0.2176669976317202</v>
      </c>
      <c r="T44" s="18">
        <f t="shared" si="1"/>
        <v>2.176669976317202E-3</v>
      </c>
      <c r="V44" s="46">
        <v>3</v>
      </c>
      <c r="W44" s="38">
        <v>0.16666666666666666</v>
      </c>
      <c r="X44" s="71">
        <f>'20 point'!X44</f>
        <v>-4.4600000000000001E-2</v>
      </c>
      <c r="Y44" s="46">
        <v>3</v>
      </c>
      <c r="Z44" s="38">
        <v>0.16666666666666666</v>
      </c>
      <c r="AA44" s="310">
        <f t="shared" si="6"/>
        <v>-5.1290239451572531E-2</v>
      </c>
      <c r="AB44" s="22">
        <f t="shared" si="2"/>
        <v>-5.1290239451572529E-4</v>
      </c>
      <c r="AD44" s="47">
        <v>3</v>
      </c>
      <c r="AE44" s="40">
        <v>0.16666666666666666</v>
      </c>
      <c r="AF44" s="25">
        <f>'20 point'!AF44</f>
        <v>0.15360000000000001</v>
      </c>
      <c r="AG44" s="47">
        <v>3</v>
      </c>
      <c r="AH44" s="40">
        <v>0.16666666666666666</v>
      </c>
      <c r="AI44" s="308">
        <f t="shared" si="7"/>
        <v>0.13522460677022063</v>
      </c>
      <c r="AJ44" s="95">
        <f t="shared" si="3"/>
        <v>1.3522460677022063E-3</v>
      </c>
      <c r="AL44" s="48">
        <v>3</v>
      </c>
      <c r="AM44" s="42">
        <v>0.16666666666666666</v>
      </c>
      <c r="AN44" s="29">
        <f>'20 point'!AN44</f>
        <v>-0.16590000000000002</v>
      </c>
      <c r="AO44" s="48">
        <v>3</v>
      </c>
      <c r="AP44" s="42">
        <v>0.16666666666666666</v>
      </c>
      <c r="AQ44" s="306">
        <f t="shared" si="8"/>
        <v>-0.13591408717356698</v>
      </c>
      <c r="AR44" s="30">
        <f t="shared" si="9"/>
        <v>-1.3591408717356698E-3</v>
      </c>
    </row>
    <row r="45" spans="1:44" ht="16" thickBot="1" x14ac:dyDescent="0.25">
      <c r="A45" s="7" t="s">
        <v>19</v>
      </c>
      <c r="B45" s="8">
        <v>0.875</v>
      </c>
      <c r="C45" s="9">
        <v>5</v>
      </c>
      <c r="D45" s="10">
        <v>3.1340000000000001E-3</v>
      </c>
      <c r="F45" s="43">
        <v>2</v>
      </c>
      <c r="G45" s="32">
        <v>0.14583333333333334</v>
      </c>
      <c r="H45" s="83">
        <f>'20 point'!H45</f>
        <v>-0.10100000000000001</v>
      </c>
      <c r="I45" s="43">
        <v>2</v>
      </c>
      <c r="J45" s="32">
        <v>0.14583333333333334</v>
      </c>
      <c r="K45" s="299">
        <f t="shared" si="4"/>
        <v>-0.10666681886117479</v>
      </c>
      <c r="L45" s="13">
        <f t="shared" si="0"/>
        <v>-1.066668188611748E-3</v>
      </c>
      <c r="N45" s="44">
        <v>2</v>
      </c>
      <c r="O45" s="35">
        <v>0.14583333333333334</v>
      </c>
      <c r="P45" s="18">
        <f>'20 point'!P45</f>
        <v>0.20830000000000001</v>
      </c>
      <c r="Q45" s="45">
        <v>2</v>
      </c>
      <c r="R45" s="35">
        <v>0.14583333333333334</v>
      </c>
      <c r="S45" s="313">
        <f t="shared" si="5"/>
        <v>0.21167385896962146</v>
      </c>
      <c r="T45" s="18">
        <f t="shared" si="1"/>
        <v>2.1167385896962146E-3</v>
      </c>
      <c r="V45" s="46">
        <v>2</v>
      </c>
      <c r="W45" s="38">
        <v>0.14583333333333334</v>
      </c>
      <c r="X45" s="71">
        <f>'20 point'!X45</f>
        <v>-5.5199999999999999E-2</v>
      </c>
      <c r="Y45" s="46">
        <v>2</v>
      </c>
      <c r="Z45" s="38">
        <v>0.14583333333333334</v>
      </c>
      <c r="AA45" s="310">
        <f t="shared" si="6"/>
        <v>-6.1747789034861729E-2</v>
      </c>
      <c r="AB45" s="22">
        <f t="shared" si="2"/>
        <v>-6.1747789034861727E-4</v>
      </c>
      <c r="AD45" s="47">
        <v>2</v>
      </c>
      <c r="AE45" s="40">
        <v>0.14583333333333334</v>
      </c>
      <c r="AF45" s="25">
        <f>'20 point'!AF45</f>
        <v>0.17460000000000001</v>
      </c>
      <c r="AG45" s="47">
        <v>2</v>
      </c>
      <c r="AH45" s="40">
        <v>0.14583333333333334</v>
      </c>
      <c r="AI45" s="308">
        <f t="shared" si="7"/>
        <v>0.17496167029991125</v>
      </c>
      <c r="AJ45" s="95">
        <f t="shared" si="3"/>
        <v>1.7496167029991125E-3</v>
      </c>
      <c r="AL45" s="48">
        <v>2</v>
      </c>
      <c r="AM45" s="42">
        <v>0.14583333333333334</v>
      </c>
      <c r="AN45" s="29">
        <f>'20 point'!AN45</f>
        <v>-0.251</v>
      </c>
      <c r="AO45" s="48">
        <v>2</v>
      </c>
      <c r="AP45" s="42">
        <v>0.14583333333333334</v>
      </c>
      <c r="AQ45" s="306">
        <f t="shared" si="8"/>
        <v>-0.14456923958192985</v>
      </c>
      <c r="AR45" s="30">
        <f t="shared" si="9"/>
        <v>-1.4456923958192985E-3</v>
      </c>
    </row>
    <row r="46" spans="1:44" ht="16" thickBot="1" x14ac:dyDescent="0.25">
      <c r="A46" s="7" t="s">
        <v>19</v>
      </c>
      <c r="B46" s="8">
        <v>0.85416666666666663</v>
      </c>
      <c r="C46" s="9">
        <v>5</v>
      </c>
      <c r="D46" s="10">
        <v>2.8059999999999999E-3</v>
      </c>
      <c r="F46" s="13">
        <v>1</v>
      </c>
      <c r="G46" s="82">
        <v>0.125</v>
      </c>
      <c r="H46" s="83">
        <f>'20 point'!H46</f>
        <v>-0.1203</v>
      </c>
      <c r="I46" s="13">
        <v>1</v>
      </c>
      <c r="J46" s="82">
        <v>0.125</v>
      </c>
      <c r="K46" s="299">
        <f t="shared" si="4"/>
        <v>-0.1443623352627168</v>
      </c>
      <c r="L46" s="13">
        <f xml:space="preserve"> 0.00316952659314565*SIN(-37.5781211237436*I46) - 0.00182617172002467</f>
        <v>-1.4436233526271681E-3</v>
      </c>
      <c r="N46" s="18">
        <v>1</v>
      </c>
      <c r="O46" s="84">
        <v>0.125</v>
      </c>
      <c r="P46" s="18">
        <f>'20 point'!P46</f>
        <v>0.19589999999999999</v>
      </c>
      <c r="Q46" s="85">
        <v>1</v>
      </c>
      <c r="R46" s="84">
        <v>0.125</v>
      </c>
      <c r="S46" s="313">
        <f t="shared" si="5"/>
        <v>0.18566683881008567</v>
      </c>
      <c r="T46" s="18">
        <f xml:space="preserve"> 0.00178881416085258 + 1.27114697684842E-06*Q46^2 + 0.000205469905145198*SIN(13.4041838798084*Q46 + 1.44000678880361E-06*Q46^4) - 0.000128599950639095*Q46 - 0.000815144125282658*SIN(0.374729306460954 - 0.426868058109339*Q46)</f>
        <v>1.8566683881008567E-3</v>
      </c>
      <c r="V46" s="71">
        <v>1</v>
      </c>
      <c r="W46" s="86">
        <v>0.125</v>
      </c>
      <c r="X46" s="71">
        <f>'20 point'!X46</f>
        <v>-6.4199999999999993E-2</v>
      </c>
      <c r="Y46" s="71">
        <v>1</v>
      </c>
      <c r="Z46" s="86">
        <v>0.125</v>
      </c>
      <c r="AA46" s="310">
        <f t="shared" si="6"/>
        <v>-6.3581270813180449E-2</v>
      </c>
      <c r="AB46" s="22">
        <f xml:space="preserve"> 0.00085985101272285 + 1.7197008935985E-07*Y46^3 + 0.0000414980948630275*Y46*COS(0.511173746272033 + 0.000341362131548616*Y46^3) - 0.000107920593074906*SIN(Y46) - 4.52317918163531E-06*Y46^2 - 0.00164756949043625*COS(0.511173746272033 + 0.000341362131548616*Y46^3)</f>
        <v>-6.3581270813180453E-4</v>
      </c>
      <c r="AD46" s="87">
        <v>1</v>
      </c>
      <c r="AE46" s="88">
        <v>0.125</v>
      </c>
      <c r="AF46" s="25">
        <f>'20 point'!AF46</f>
        <v>0.2019</v>
      </c>
      <c r="AG46" s="87">
        <v>1</v>
      </c>
      <c r="AH46" s="88">
        <v>0.125</v>
      </c>
      <c r="AI46" s="308">
        <f t="shared" si="7"/>
        <v>0.22128292756632464</v>
      </c>
      <c r="AJ46" s="95">
        <f xml:space="preserve"> 0.00274877801158109 + 0.0000399070502109818*AG46^2 + 8.34239249600514E-09*AG46^4 + 1.48872383536297E-12*AG46^5 - 0.000574665000789226*AG46 - 1.19912922081889E-06*AG46^3</f>
        <v>2.2128292756632465E-3</v>
      </c>
      <c r="AL46" s="89">
        <v>1</v>
      </c>
      <c r="AM46" s="90">
        <v>0.125</v>
      </c>
      <c r="AN46" s="29">
        <f>'20 point'!AN46</f>
        <v>-0.31640000000000001</v>
      </c>
      <c r="AO46" s="89">
        <v>1</v>
      </c>
      <c r="AP46" s="90">
        <v>0.125</v>
      </c>
      <c r="AQ46" s="306">
        <f t="shared" si="8"/>
        <v>-0.13349254939686359</v>
      </c>
      <c r="AR46" s="30">
        <f xml:space="preserve"> 0.000107426613348732*AO46 - 0.000392816369387796 - 0.00130485802642043*COS(1.03337610227046 + 87.5674684446597*AO46)</f>
        <v>-1.3349254939686358E-3</v>
      </c>
    </row>
    <row r="47" spans="1:44" x14ac:dyDescent="0.2">
      <c r="A47" s="7" t="s">
        <v>19</v>
      </c>
      <c r="B47" s="8">
        <v>0.83333333333333337</v>
      </c>
      <c r="C47" s="9">
        <v>5</v>
      </c>
      <c r="D47" s="10">
        <v>2.7060000000000001E-3</v>
      </c>
    </row>
    <row r="48" spans="1:44" x14ac:dyDescent="0.2">
      <c r="A48" s="7" t="s">
        <v>19</v>
      </c>
      <c r="B48" s="8">
        <v>0.8125</v>
      </c>
      <c r="C48" s="9">
        <v>5</v>
      </c>
      <c r="D48" s="10">
        <v>2.6120000000000002E-3</v>
      </c>
      <c r="F48" t="s">
        <v>20</v>
      </c>
      <c r="H48" s="534" t="s">
        <v>34</v>
      </c>
      <c r="I48" s="534"/>
      <c r="J48" s="534"/>
      <c r="K48" s="534"/>
      <c r="L48" s="534"/>
      <c r="N48" t="s">
        <v>20</v>
      </c>
      <c r="P48" s="534" t="s">
        <v>35</v>
      </c>
      <c r="Q48" s="534"/>
      <c r="R48" s="534"/>
      <c r="S48" s="534"/>
      <c r="T48" s="534"/>
      <c r="V48" t="s">
        <v>20</v>
      </c>
      <c r="X48" s="533" t="s">
        <v>36</v>
      </c>
      <c r="Y48" s="533"/>
      <c r="Z48" s="533"/>
      <c r="AA48" s="533"/>
      <c r="AB48" s="533"/>
      <c r="AD48" t="s">
        <v>20</v>
      </c>
      <c r="AF48" s="533" t="s">
        <v>37</v>
      </c>
      <c r="AG48" s="533"/>
      <c r="AH48" s="533"/>
      <c r="AI48" s="533"/>
      <c r="AJ48" s="533"/>
      <c r="AL48" t="s">
        <v>20</v>
      </c>
      <c r="AN48" s="533" t="s">
        <v>38</v>
      </c>
      <c r="AO48" s="533"/>
      <c r="AP48" s="533"/>
      <c r="AQ48" s="533"/>
      <c r="AR48" s="533"/>
    </row>
    <row r="49" spans="1:45" x14ac:dyDescent="0.2">
      <c r="A49" s="7" t="s">
        <v>19</v>
      </c>
      <c r="B49" s="8">
        <v>0.79166666666666663</v>
      </c>
      <c r="C49" s="9">
        <v>5</v>
      </c>
      <c r="D49" s="10">
        <v>2.5839999999999999E-3</v>
      </c>
      <c r="H49" s="534"/>
      <c r="I49" s="534"/>
      <c r="J49" s="534"/>
      <c r="K49" s="534"/>
      <c r="L49" s="534"/>
      <c r="P49" s="534"/>
      <c r="Q49" s="534"/>
      <c r="R49" s="534"/>
      <c r="S49" s="534"/>
      <c r="T49" s="534"/>
      <c r="X49" s="533"/>
      <c r="Y49" s="533"/>
      <c r="Z49" s="533"/>
      <c r="AA49" s="533"/>
      <c r="AB49" s="533"/>
      <c r="AF49" s="533"/>
      <c r="AG49" s="533"/>
      <c r="AH49" s="533"/>
      <c r="AI49" s="533"/>
      <c r="AJ49" s="533"/>
      <c r="AN49" s="533"/>
      <c r="AO49" s="533"/>
      <c r="AP49" s="533"/>
      <c r="AQ49" s="533"/>
      <c r="AR49" s="533"/>
    </row>
    <row r="50" spans="1:45" x14ac:dyDescent="0.2">
      <c r="A50" s="7" t="s">
        <v>19</v>
      </c>
      <c r="B50" s="8">
        <v>0.77083333333333337</v>
      </c>
      <c r="C50" s="9">
        <v>5</v>
      </c>
      <c r="D50" s="10">
        <v>2.8240000000000001E-3</v>
      </c>
      <c r="H50" s="534"/>
      <c r="I50" s="534"/>
      <c r="J50" s="534"/>
      <c r="K50" s="534"/>
      <c r="L50" s="534"/>
      <c r="P50" s="534"/>
      <c r="Q50" s="534"/>
      <c r="R50" s="534"/>
      <c r="S50" s="534"/>
      <c r="T50" s="534"/>
      <c r="X50" s="533"/>
      <c r="Y50" s="533"/>
      <c r="Z50" s="533"/>
      <c r="AA50" s="533"/>
      <c r="AB50" s="533"/>
      <c r="AF50" s="533"/>
      <c r="AG50" s="533"/>
      <c r="AH50" s="533"/>
      <c r="AI50" s="533"/>
      <c r="AJ50" s="533"/>
      <c r="AN50" s="533"/>
      <c r="AO50" s="533"/>
      <c r="AP50" s="533"/>
      <c r="AQ50" s="533"/>
      <c r="AR50" s="533"/>
    </row>
    <row r="51" spans="1:45" x14ac:dyDescent="0.2">
      <c r="A51" s="7" t="s">
        <v>19</v>
      </c>
      <c r="B51" s="8">
        <v>0.75</v>
      </c>
      <c r="C51" s="9">
        <v>5</v>
      </c>
      <c r="D51" s="10">
        <v>3.0219999999999999E-3</v>
      </c>
      <c r="H51" s="534"/>
      <c r="I51" s="534"/>
      <c r="J51" s="534"/>
      <c r="K51" s="534"/>
      <c r="L51" s="534"/>
      <c r="P51" s="534"/>
      <c r="Q51" s="534"/>
      <c r="R51" s="534"/>
      <c r="S51" s="534"/>
      <c r="T51" s="534"/>
      <c r="X51" s="533"/>
      <c r="Y51" s="533"/>
      <c r="Z51" s="533"/>
      <c r="AA51" s="533"/>
      <c r="AB51" s="533"/>
      <c r="AF51" s="533"/>
      <c r="AG51" s="533"/>
      <c r="AH51" s="533"/>
      <c r="AI51" s="533"/>
      <c r="AJ51" s="533"/>
      <c r="AL51">
        <f>PI()/180</f>
        <v>1.7453292519943295E-2</v>
      </c>
      <c r="AN51" s="533"/>
      <c r="AO51" s="533"/>
      <c r="AP51" s="533"/>
      <c r="AQ51" s="533"/>
      <c r="AR51" s="533"/>
    </row>
    <row r="52" spans="1:45" x14ac:dyDescent="0.2">
      <c r="A52" s="7" t="s">
        <v>19</v>
      </c>
      <c r="B52" s="8">
        <v>0.72916666666666663</v>
      </c>
      <c r="C52" s="9">
        <v>5</v>
      </c>
      <c r="D52" s="10">
        <v>2.9150000000000001E-3</v>
      </c>
    </row>
    <row r="53" spans="1:45" x14ac:dyDescent="0.2">
      <c r="A53" s="7" t="s">
        <v>19</v>
      </c>
      <c r="B53" s="8">
        <v>0.70833333333333337</v>
      </c>
      <c r="C53" s="9">
        <v>5</v>
      </c>
      <c r="D53" s="10">
        <v>3.0539999999999999E-3</v>
      </c>
      <c r="AN53" t="s">
        <v>39</v>
      </c>
      <c r="AO53">
        <f>0.0001028</f>
        <v>1.0280000000000001E-4</v>
      </c>
      <c r="AP53">
        <f>-0.004528/(2.1052)</f>
        <v>-2.1508645259357782E-3</v>
      </c>
      <c r="AR53">
        <f>-0.001185*(COS(-14730))</f>
        <v>7.1037656999375237E-4</v>
      </c>
      <c r="AS53" t="s">
        <v>40</v>
      </c>
    </row>
    <row r="54" spans="1:45" x14ac:dyDescent="0.2">
      <c r="A54" s="7" t="s">
        <v>19</v>
      </c>
      <c r="B54" s="8">
        <v>0.6875</v>
      </c>
      <c r="C54" s="9">
        <v>5</v>
      </c>
      <c r="D54" s="10">
        <v>3.2880000000000001E-3</v>
      </c>
      <c r="AO54">
        <f>AO53</f>
        <v>1.0280000000000001E-4</v>
      </c>
      <c r="AP54">
        <f>AP53</f>
        <v>-2.1508645259357782E-3</v>
      </c>
      <c r="AR54">
        <f>-0.001185*(COS(-14730*180/PI()))</f>
        <v>1.183904095239409E-3</v>
      </c>
      <c r="AS54" t="s">
        <v>41</v>
      </c>
    </row>
    <row r="55" spans="1:45" x14ac:dyDescent="0.2">
      <c r="A55" s="7" t="s">
        <v>19</v>
      </c>
      <c r="B55" s="8">
        <v>0.66666666666666663</v>
      </c>
      <c r="C55" s="9">
        <v>5</v>
      </c>
      <c r="D55" s="10">
        <v>3.771E-3</v>
      </c>
    </row>
    <row r="56" spans="1:45" x14ac:dyDescent="0.2">
      <c r="A56" s="7" t="s">
        <v>19</v>
      </c>
      <c r="B56" s="8">
        <v>0.64583333333333337</v>
      </c>
      <c r="C56" s="9">
        <v>5</v>
      </c>
      <c r="D56" s="10">
        <v>3.8839999999999999E-3</v>
      </c>
    </row>
    <row r="57" spans="1:45" x14ac:dyDescent="0.2">
      <c r="A57" s="7" t="s">
        <v>19</v>
      </c>
      <c r="B57" s="8">
        <v>0.625</v>
      </c>
      <c r="C57" s="9">
        <v>5</v>
      </c>
      <c r="D57" s="10">
        <v>3.6080000000000001E-3</v>
      </c>
    </row>
    <row r="58" spans="1:45" x14ac:dyDescent="0.2">
      <c r="A58" s="7" t="s">
        <v>19</v>
      </c>
      <c r="B58" s="8">
        <v>0.60416666666666663</v>
      </c>
      <c r="C58" s="9">
        <v>5</v>
      </c>
      <c r="D58" s="10">
        <v>2.9610000000000001E-3</v>
      </c>
    </row>
    <row r="59" spans="1:45" x14ac:dyDescent="0.2">
      <c r="A59" s="7" t="s">
        <v>19</v>
      </c>
      <c r="B59" s="8">
        <v>0.58333333333333337</v>
      </c>
      <c r="C59" s="9">
        <v>5</v>
      </c>
      <c r="D59" s="10">
        <v>2.3960000000000001E-3</v>
      </c>
    </row>
    <row r="60" spans="1:45" x14ac:dyDescent="0.2">
      <c r="A60" s="7" t="s">
        <v>19</v>
      </c>
      <c r="B60" s="8">
        <v>0.5625</v>
      </c>
      <c r="C60" s="9">
        <v>5</v>
      </c>
      <c r="D60" s="10">
        <v>1.709E-3</v>
      </c>
    </row>
    <row r="61" spans="1:45" x14ac:dyDescent="0.2">
      <c r="A61" s="7" t="s">
        <v>19</v>
      </c>
      <c r="B61" s="8">
        <v>0.54166666666666663</v>
      </c>
      <c r="C61" s="9">
        <v>5</v>
      </c>
      <c r="D61" s="10">
        <v>1.2030000000000001E-3</v>
      </c>
    </row>
    <row r="62" spans="1:45" x14ac:dyDescent="0.2">
      <c r="A62" s="7" t="s">
        <v>19</v>
      </c>
      <c r="B62" s="8">
        <v>0.52083333333333337</v>
      </c>
      <c r="C62" s="9">
        <v>5</v>
      </c>
      <c r="D62" s="10">
        <v>7.0299999999999996E-4</v>
      </c>
    </row>
    <row r="63" spans="1:45" x14ac:dyDescent="0.2">
      <c r="A63" s="7" t="s">
        <v>19</v>
      </c>
      <c r="B63" s="8">
        <v>0.5</v>
      </c>
      <c r="C63" s="9">
        <v>5</v>
      </c>
      <c r="D63" s="10">
        <v>3.1799999999999998E-4</v>
      </c>
    </row>
    <row r="64" spans="1:45" x14ac:dyDescent="0.2">
      <c r="A64" s="7" t="s">
        <v>19</v>
      </c>
      <c r="B64" s="8">
        <v>0.47916666666666669</v>
      </c>
      <c r="C64" s="9">
        <v>5</v>
      </c>
      <c r="D64" s="10">
        <v>2.0699999999999999E-4</v>
      </c>
    </row>
    <row r="65" spans="1:4" x14ac:dyDescent="0.2">
      <c r="A65" s="7" t="s">
        <v>19</v>
      </c>
      <c r="B65" s="8">
        <v>0.45833333333333331</v>
      </c>
      <c r="C65" s="9">
        <v>5</v>
      </c>
      <c r="D65" s="10">
        <v>4.8200000000000001E-4</v>
      </c>
    </row>
    <row r="66" spans="1:4" x14ac:dyDescent="0.2">
      <c r="A66" s="7" t="s">
        <v>19</v>
      </c>
      <c r="B66" s="8">
        <v>0.4375</v>
      </c>
      <c r="C66" s="9">
        <v>5</v>
      </c>
      <c r="D66" s="10">
        <v>7.6400000000000003E-4</v>
      </c>
    </row>
    <row r="67" spans="1:4" x14ac:dyDescent="0.2">
      <c r="A67" s="7" t="s">
        <v>19</v>
      </c>
      <c r="B67" s="8">
        <v>0.41666666666666669</v>
      </c>
      <c r="C67" s="9">
        <v>5</v>
      </c>
      <c r="D67" s="10">
        <v>1.1720000000000001E-3</v>
      </c>
    </row>
    <row r="68" spans="1:4" x14ac:dyDescent="0.2">
      <c r="A68" s="7" t="s">
        <v>19</v>
      </c>
      <c r="B68" s="8">
        <v>0.39583333333333331</v>
      </c>
      <c r="C68" s="9">
        <v>5</v>
      </c>
      <c r="D68" s="10">
        <v>1.5790000000000001E-3</v>
      </c>
    </row>
    <row r="69" spans="1:4" x14ac:dyDescent="0.2">
      <c r="A69" s="7" t="s">
        <v>19</v>
      </c>
      <c r="B69" s="8">
        <v>0.375</v>
      </c>
      <c r="C69" s="9">
        <v>5</v>
      </c>
      <c r="D69" s="10">
        <v>1.825E-3</v>
      </c>
    </row>
    <row r="70" spans="1:4" x14ac:dyDescent="0.2">
      <c r="A70" s="7" t="s">
        <v>19</v>
      </c>
      <c r="B70" s="8">
        <v>0.35416666666666669</v>
      </c>
      <c r="C70" s="9">
        <v>5</v>
      </c>
      <c r="D70" s="10">
        <v>1.9940000000000001E-3</v>
      </c>
    </row>
    <row r="71" spans="1:4" x14ac:dyDescent="0.2">
      <c r="A71" s="7" t="s">
        <v>19</v>
      </c>
      <c r="B71" s="8">
        <v>0.33333333333333331</v>
      </c>
      <c r="C71" s="9">
        <v>5</v>
      </c>
      <c r="D71" s="10">
        <v>1.9139999999999999E-3</v>
      </c>
    </row>
    <row r="72" spans="1:4" x14ac:dyDescent="0.2">
      <c r="A72" s="7" t="s">
        <v>19</v>
      </c>
      <c r="B72" s="8">
        <v>0.3125</v>
      </c>
      <c r="C72" s="9">
        <v>5</v>
      </c>
      <c r="D72" s="10">
        <v>1.7619999999999999E-3</v>
      </c>
    </row>
    <row r="73" spans="1:4" x14ac:dyDescent="0.2">
      <c r="A73" s="7" t="s">
        <v>19</v>
      </c>
      <c r="B73" s="8">
        <v>0.29166666666666669</v>
      </c>
      <c r="C73" s="9">
        <v>5</v>
      </c>
      <c r="D73" s="10">
        <v>1.456E-3</v>
      </c>
    </row>
    <row r="74" spans="1:4" x14ac:dyDescent="0.2">
      <c r="A74" s="7" t="s">
        <v>19</v>
      </c>
      <c r="B74" s="8">
        <v>0.27083333333333331</v>
      </c>
      <c r="C74" s="9">
        <v>5</v>
      </c>
      <c r="D74" s="10">
        <v>1.0169999999999999E-3</v>
      </c>
    </row>
    <row r="75" spans="1:4" x14ac:dyDescent="0.2">
      <c r="A75" s="7" t="s">
        <v>19</v>
      </c>
      <c r="B75" s="8">
        <v>0.25</v>
      </c>
      <c r="C75" s="9">
        <v>5</v>
      </c>
      <c r="D75" s="10">
        <v>6.3299999999999999E-4</v>
      </c>
    </row>
    <row r="76" spans="1:4" x14ac:dyDescent="0.2">
      <c r="A76" s="7" t="s">
        <v>19</v>
      </c>
      <c r="B76" s="8">
        <v>0.22916666666666666</v>
      </c>
      <c r="C76" s="9">
        <v>5</v>
      </c>
      <c r="D76" s="10">
        <v>2.1000000000000001E-4</v>
      </c>
    </row>
    <row r="77" spans="1:4" x14ac:dyDescent="0.2">
      <c r="A77" s="7" t="s">
        <v>19</v>
      </c>
      <c r="B77" s="8">
        <v>0.20833333333333334</v>
      </c>
      <c r="C77" s="9">
        <v>5</v>
      </c>
      <c r="D77" s="10">
        <v>-2.0799999999999999E-4</v>
      </c>
    </row>
    <row r="78" spans="1:4" x14ac:dyDescent="0.2">
      <c r="A78" s="7" t="s">
        <v>19</v>
      </c>
      <c r="B78" s="8">
        <v>0.1875</v>
      </c>
      <c r="C78" s="9">
        <v>5</v>
      </c>
      <c r="D78" s="10">
        <v>-8.5899999999999995E-4</v>
      </c>
    </row>
    <row r="79" spans="1:4" x14ac:dyDescent="0.2">
      <c r="A79" s="7" t="s">
        <v>19</v>
      </c>
      <c r="B79" s="8">
        <v>0.16666666666666666</v>
      </c>
      <c r="C79" s="9">
        <v>5</v>
      </c>
      <c r="D79" s="10">
        <v>-1.6590000000000001E-3</v>
      </c>
    </row>
    <row r="80" spans="1:4" x14ac:dyDescent="0.2">
      <c r="A80" s="7" t="s">
        <v>19</v>
      </c>
      <c r="B80" s="8">
        <v>0.14583333333333334</v>
      </c>
      <c r="C80" s="9">
        <v>5</v>
      </c>
      <c r="D80" s="10">
        <v>-2.5100000000000001E-3</v>
      </c>
    </row>
    <row r="81" spans="1:4" x14ac:dyDescent="0.2">
      <c r="A81" s="7" t="s">
        <v>19</v>
      </c>
      <c r="B81" s="8">
        <v>0.125</v>
      </c>
      <c r="C81" s="9">
        <v>5</v>
      </c>
      <c r="D81" s="10">
        <v>-3.1640000000000001E-3</v>
      </c>
    </row>
    <row r="82" spans="1:4" x14ac:dyDescent="0.2">
      <c r="A82" s="7" t="s">
        <v>19</v>
      </c>
      <c r="B82" s="8">
        <v>2.0833333333333332E-2</v>
      </c>
      <c r="C82" s="9">
        <v>5</v>
      </c>
      <c r="D82" s="10">
        <v>-3.8790000000000001E-3</v>
      </c>
    </row>
    <row r="83" spans="1:4" x14ac:dyDescent="0.2">
      <c r="A83" s="7" t="s">
        <v>19</v>
      </c>
      <c r="B83" s="8">
        <v>0</v>
      </c>
      <c r="C83" s="9">
        <v>5</v>
      </c>
      <c r="D83" s="10">
        <v>-4.267E-3</v>
      </c>
    </row>
    <row r="84" spans="1:4" x14ac:dyDescent="0.2">
      <c r="A84" s="7" t="s">
        <v>25</v>
      </c>
      <c r="B84" s="8">
        <v>0.97916666666666663</v>
      </c>
      <c r="C84" s="9">
        <v>4</v>
      </c>
      <c r="D84" s="10">
        <v>-4.731E-3</v>
      </c>
    </row>
    <row r="85" spans="1:4" x14ac:dyDescent="0.2">
      <c r="A85" s="7" t="s">
        <v>25</v>
      </c>
      <c r="B85" s="8">
        <v>0.95833333333333337</v>
      </c>
      <c r="C85" s="9">
        <v>4</v>
      </c>
      <c r="D85" s="10">
        <v>-5.208E-3</v>
      </c>
    </row>
    <row r="86" spans="1:4" x14ac:dyDescent="0.2">
      <c r="A86" s="7" t="s">
        <v>25</v>
      </c>
      <c r="B86" s="8">
        <v>0.9375</v>
      </c>
      <c r="C86" s="9">
        <v>4</v>
      </c>
      <c r="D86" s="10">
        <v>-5.5690000000000002E-3</v>
      </c>
    </row>
    <row r="87" spans="1:4" x14ac:dyDescent="0.2">
      <c r="A87" s="7" t="s">
        <v>25</v>
      </c>
      <c r="B87" s="8">
        <v>0.91666666666666663</v>
      </c>
      <c r="C87" s="9">
        <v>4</v>
      </c>
      <c r="D87" s="10">
        <v>-5.9940000000000002E-3</v>
      </c>
    </row>
    <row r="88" spans="1:4" x14ac:dyDescent="0.2">
      <c r="A88" s="7" t="s">
        <v>25</v>
      </c>
      <c r="B88" s="8">
        <v>0.89583333333333337</v>
      </c>
      <c r="C88" s="9">
        <v>4</v>
      </c>
      <c r="D88" s="10">
        <v>-6.0990000000000003E-3</v>
      </c>
    </row>
    <row r="89" spans="1:4" x14ac:dyDescent="0.2">
      <c r="A89" s="7" t="s">
        <v>25</v>
      </c>
      <c r="B89" s="8">
        <v>0.875</v>
      </c>
      <c r="C89" s="9">
        <v>4</v>
      </c>
      <c r="D89" s="10">
        <v>-6.3359999999999996E-3</v>
      </c>
    </row>
    <row r="90" spans="1:4" x14ac:dyDescent="0.2">
      <c r="A90" s="7" t="s">
        <v>25</v>
      </c>
      <c r="B90" s="8">
        <v>0.85416666666666663</v>
      </c>
      <c r="C90" s="9">
        <v>4</v>
      </c>
      <c r="D90" s="10">
        <v>-6.5849999999999997E-3</v>
      </c>
    </row>
    <row r="91" spans="1:4" x14ac:dyDescent="0.2">
      <c r="A91" s="7" t="s">
        <v>25</v>
      </c>
      <c r="B91" s="8">
        <v>0.83333333333333337</v>
      </c>
      <c r="C91" s="9">
        <v>4</v>
      </c>
      <c r="D91" s="10">
        <v>-6.3759999999999997E-3</v>
      </c>
    </row>
    <row r="92" spans="1:4" x14ac:dyDescent="0.2">
      <c r="A92" s="7" t="s">
        <v>25</v>
      </c>
      <c r="B92" s="8">
        <v>0.8125</v>
      </c>
      <c r="C92" s="9">
        <v>4</v>
      </c>
      <c r="D92" s="10">
        <v>-6.1279999999999998E-3</v>
      </c>
    </row>
    <row r="93" spans="1:4" x14ac:dyDescent="0.2">
      <c r="A93" s="7" t="s">
        <v>25</v>
      </c>
      <c r="B93" s="8">
        <v>0.79166666666666663</v>
      </c>
      <c r="C93" s="9">
        <v>4</v>
      </c>
      <c r="D93" s="10">
        <v>-5.6480000000000002E-3</v>
      </c>
    </row>
    <row r="94" spans="1:4" x14ac:dyDescent="0.2">
      <c r="A94" s="7" t="s">
        <v>25</v>
      </c>
      <c r="B94" s="8">
        <v>0.77083333333333337</v>
      </c>
      <c r="C94" s="9">
        <v>4</v>
      </c>
      <c r="D94" s="10">
        <v>-4.9709999999999997E-3</v>
      </c>
    </row>
    <row r="95" spans="1:4" x14ac:dyDescent="0.2">
      <c r="A95" s="7" t="s">
        <v>25</v>
      </c>
      <c r="B95" s="8">
        <v>0.75</v>
      </c>
      <c r="C95" s="9">
        <v>4</v>
      </c>
      <c r="D95" s="10">
        <v>-4.6420000000000003E-3</v>
      </c>
    </row>
    <row r="96" spans="1:4" x14ac:dyDescent="0.2">
      <c r="A96" s="7" t="s">
        <v>25</v>
      </c>
      <c r="B96" s="8">
        <v>0.72916666666666663</v>
      </c>
      <c r="C96" s="9">
        <v>4</v>
      </c>
      <c r="D96" s="10">
        <v>-4.1570000000000001E-3</v>
      </c>
    </row>
    <row r="97" spans="1:4" x14ac:dyDescent="0.2">
      <c r="A97" s="7" t="s">
        <v>25</v>
      </c>
      <c r="B97" s="8">
        <v>0.70833333333333337</v>
      </c>
      <c r="C97" s="9">
        <v>4</v>
      </c>
      <c r="D97" s="10">
        <v>-3.6649999999999999E-3</v>
      </c>
    </row>
    <row r="98" spans="1:4" x14ac:dyDescent="0.2">
      <c r="A98" s="7" t="s">
        <v>25</v>
      </c>
      <c r="B98" s="8">
        <v>0.6875</v>
      </c>
      <c r="C98" s="9">
        <v>4</v>
      </c>
      <c r="D98" s="10">
        <v>-3.64E-3</v>
      </c>
    </row>
    <row r="99" spans="1:4" x14ac:dyDescent="0.2">
      <c r="A99" s="7" t="s">
        <v>25</v>
      </c>
      <c r="B99" s="8">
        <v>0.66666666666666663</v>
      </c>
      <c r="C99" s="9">
        <v>4</v>
      </c>
      <c r="D99" s="10">
        <v>-3.0760000000000002E-3</v>
      </c>
    </row>
    <row r="100" spans="1:4" x14ac:dyDescent="0.2">
      <c r="A100" s="7" t="s">
        <v>25</v>
      </c>
      <c r="B100" s="8">
        <v>0.64583333333333337</v>
      </c>
      <c r="C100" s="9">
        <v>4</v>
      </c>
      <c r="D100" s="10">
        <v>-2.4729999999999999E-3</v>
      </c>
    </row>
    <row r="101" spans="1:4" x14ac:dyDescent="0.2">
      <c r="A101" s="7" t="s">
        <v>25</v>
      </c>
      <c r="B101" s="8">
        <v>0.625</v>
      </c>
      <c r="C101" s="9">
        <v>4</v>
      </c>
      <c r="D101" s="10">
        <v>-1.9849999999999998E-3</v>
      </c>
    </row>
    <row r="102" spans="1:4" x14ac:dyDescent="0.2">
      <c r="A102" s="7" t="s">
        <v>25</v>
      </c>
      <c r="B102" s="8">
        <v>0.60416666666666663</v>
      </c>
      <c r="C102" s="9">
        <v>4</v>
      </c>
      <c r="D102" s="10">
        <v>-1.818E-3</v>
      </c>
    </row>
    <row r="103" spans="1:4" x14ac:dyDescent="0.2">
      <c r="A103" s="7" t="s">
        <v>25</v>
      </c>
      <c r="B103" s="8">
        <v>0.58333333333333337</v>
      </c>
      <c r="C103" s="9">
        <v>4</v>
      </c>
      <c r="D103" s="10">
        <v>-1.6169999999999999E-3</v>
      </c>
    </row>
    <row r="104" spans="1:4" x14ac:dyDescent="0.2">
      <c r="A104" s="7" t="s">
        <v>25</v>
      </c>
      <c r="B104" s="8">
        <v>0.5625</v>
      </c>
      <c r="C104" s="9">
        <v>4</v>
      </c>
      <c r="D104" s="10">
        <v>-1.477E-3</v>
      </c>
    </row>
    <row r="105" spans="1:4" x14ac:dyDescent="0.2">
      <c r="A105" s="7" t="s">
        <v>25</v>
      </c>
      <c r="B105" s="8">
        <v>0.54166666666666663</v>
      </c>
      <c r="C105" s="9">
        <v>4</v>
      </c>
      <c r="D105" s="10">
        <v>-1.2960000000000001E-3</v>
      </c>
    </row>
    <row r="106" spans="1:4" x14ac:dyDescent="0.2">
      <c r="A106" s="7" t="s">
        <v>25</v>
      </c>
      <c r="B106" s="8">
        <v>0.52083333333333337</v>
      </c>
      <c r="C106" s="9">
        <v>4</v>
      </c>
      <c r="D106" s="10">
        <v>-1.2849999999999999E-3</v>
      </c>
    </row>
    <row r="107" spans="1:4" x14ac:dyDescent="0.2">
      <c r="A107" s="7" t="s">
        <v>25</v>
      </c>
      <c r="B107" s="8">
        <v>0.5</v>
      </c>
      <c r="C107" s="9">
        <v>4</v>
      </c>
      <c r="D107" s="10">
        <v>-9.7099999999999997E-4</v>
      </c>
    </row>
    <row r="108" spans="1:4" x14ac:dyDescent="0.2">
      <c r="A108" s="7" t="s">
        <v>25</v>
      </c>
      <c r="B108" s="8">
        <v>0.47916666666666669</v>
      </c>
      <c r="C108" s="9">
        <v>4</v>
      </c>
      <c r="D108" s="10">
        <v>-7.5100000000000004E-4</v>
      </c>
    </row>
    <row r="109" spans="1:4" x14ac:dyDescent="0.2">
      <c r="A109" s="7" t="s">
        <v>25</v>
      </c>
      <c r="B109" s="8">
        <v>0.45833333333333331</v>
      </c>
      <c r="C109" s="9">
        <v>4</v>
      </c>
      <c r="D109" s="10">
        <v>-6.0499999999999996E-4</v>
      </c>
    </row>
    <row r="110" spans="1:4" x14ac:dyDescent="0.2">
      <c r="A110" s="7" t="s">
        <v>25</v>
      </c>
      <c r="B110" s="8">
        <v>0.4375</v>
      </c>
      <c r="C110" s="9">
        <v>4</v>
      </c>
      <c r="D110" s="10">
        <v>-3.77E-4</v>
      </c>
    </row>
    <row r="111" spans="1:4" x14ac:dyDescent="0.2">
      <c r="A111" s="7" t="s">
        <v>25</v>
      </c>
      <c r="B111" s="8">
        <v>0.41666666666666669</v>
      </c>
      <c r="C111" s="9">
        <v>4</v>
      </c>
      <c r="D111" s="10">
        <v>-4.5800000000000002E-4</v>
      </c>
    </row>
    <row r="112" spans="1:4" x14ac:dyDescent="0.2">
      <c r="A112" s="7" t="s">
        <v>25</v>
      </c>
      <c r="B112" s="8">
        <v>0.39583333333333331</v>
      </c>
      <c r="C112" s="9">
        <v>4</v>
      </c>
      <c r="D112" s="10">
        <v>-5.3700000000000004E-4</v>
      </c>
    </row>
    <row r="113" spans="1:4" x14ac:dyDescent="0.2">
      <c r="A113" s="7" t="s">
        <v>25</v>
      </c>
      <c r="B113" s="8">
        <v>0.375</v>
      </c>
      <c r="C113" s="9">
        <v>4</v>
      </c>
      <c r="D113" s="10">
        <v>-6.1200000000000002E-4</v>
      </c>
    </row>
    <row r="114" spans="1:4" x14ac:dyDescent="0.2">
      <c r="A114" s="7" t="s">
        <v>25</v>
      </c>
      <c r="B114" s="8">
        <v>0.35416666666666669</v>
      </c>
      <c r="C114" s="9">
        <v>4</v>
      </c>
      <c r="D114" s="10">
        <v>-5.1000000000000004E-4</v>
      </c>
    </row>
    <row r="115" spans="1:4" x14ac:dyDescent="0.2">
      <c r="A115" s="7" t="s">
        <v>25</v>
      </c>
      <c r="B115" s="8">
        <v>0.33333333333333331</v>
      </c>
      <c r="C115" s="9">
        <v>4</v>
      </c>
      <c r="D115" s="10">
        <v>-2.0699999999999999E-4</v>
      </c>
    </row>
    <row r="116" spans="1:4" x14ac:dyDescent="0.2">
      <c r="A116" s="7" t="s">
        <v>25</v>
      </c>
      <c r="B116" s="8">
        <v>0.3125</v>
      </c>
      <c r="C116" s="9">
        <v>4</v>
      </c>
      <c r="D116" s="10">
        <v>-1.0900000000000001E-4</v>
      </c>
    </row>
    <row r="117" spans="1:4" x14ac:dyDescent="0.2">
      <c r="A117" s="7" t="s">
        <v>25</v>
      </c>
      <c r="B117" s="8">
        <v>0.29166666666666669</v>
      </c>
      <c r="C117" s="9">
        <v>4</v>
      </c>
      <c r="D117" s="10">
        <v>2.8E-5</v>
      </c>
    </row>
    <row r="118" spans="1:4" x14ac:dyDescent="0.2">
      <c r="A118" s="7" t="s">
        <v>25</v>
      </c>
      <c r="B118" s="8">
        <v>0.27083333333333331</v>
      </c>
      <c r="C118" s="9">
        <v>4</v>
      </c>
      <c r="D118" s="10">
        <v>1.21E-4</v>
      </c>
    </row>
    <row r="119" spans="1:4" x14ac:dyDescent="0.2">
      <c r="A119" s="7" t="s">
        <v>25</v>
      </c>
      <c r="B119" s="8">
        <v>0.25</v>
      </c>
      <c r="C119" s="9">
        <v>4</v>
      </c>
      <c r="D119" s="10">
        <v>1.6799999999999999E-4</v>
      </c>
    </row>
    <row r="120" spans="1:4" x14ac:dyDescent="0.2">
      <c r="A120" s="7" t="s">
        <v>25</v>
      </c>
      <c r="B120" s="8">
        <v>0.22916666666666666</v>
      </c>
      <c r="C120" s="9">
        <v>4</v>
      </c>
      <c r="D120" s="10">
        <v>3.0200000000000002E-4</v>
      </c>
    </row>
    <row r="121" spans="1:4" x14ac:dyDescent="0.2">
      <c r="A121" s="7" t="s">
        <v>25</v>
      </c>
      <c r="B121" s="8">
        <v>0.20833333333333334</v>
      </c>
      <c r="C121" s="9">
        <v>4</v>
      </c>
      <c r="D121" s="10">
        <v>7.2400000000000003E-4</v>
      </c>
    </row>
    <row r="122" spans="1:4" x14ac:dyDescent="0.2">
      <c r="A122" s="7" t="s">
        <v>25</v>
      </c>
      <c r="B122" s="8">
        <v>0.1875</v>
      </c>
      <c r="C122" s="9">
        <v>4</v>
      </c>
      <c r="D122" s="10">
        <v>1.0709999999999999E-3</v>
      </c>
    </row>
    <row r="123" spans="1:4" x14ac:dyDescent="0.2">
      <c r="A123" s="7" t="s">
        <v>25</v>
      </c>
      <c r="B123" s="8">
        <v>0.16666666666666666</v>
      </c>
      <c r="C123" s="9">
        <v>4</v>
      </c>
      <c r="D123" s="10">
        <v>1.536E-3</v>
      </c>
    </row>
    <row r="124" spans="1:4" x14ac:dyDescent="0.2">
      <c r="A124" s="7" t="s">
        <v>25</v>
      </c>
      <c r="B124" s="8">
        <v>0.14583333333333334</v>
      </c>
      <c r="C124" s="9">
        <v>4</v>
      </c>
      <c r="D124" s="10">
        <v>1.7459999999999999E-3</v>
      </c>
    </row>
    <row r="125" spans="1:4" x14ac:dyDescent="0.2">
      <c r="A125" s="7" t="s">
        <v>25</v>
      </c>
      <c r="B125" s="8">
        <v>0.125</v>
      </c>
      <c r="C125" s="9">
        <v>4</v>
      </c>
      <c r="D125" s="10">
        <v>2.019E-3</v>
      </c>
    </row>
    <row r="126" spans="1:4" x14ac:dyDescent="0.2">
      <c r="A126" s="7" t="s">
        <v>25</v>
      </c>
      <c r="B126" s="8">
        <v>2.0833333333333332E-2</v>
      </c>
      <c r="C126" s="9">
        <v>4</v>
      </c>
      <c r="D126" s="10">
        <v>2.2490000000000001E-3</v>
      </c>
    </row>
    <row r="127" spans="1:4" x14ac:dyDescent="0.2">
      <c r="A127" s="7" t="s">
        <v>25</v>
      </c>
      <c r="B127" s="8">
        <v>0</v>
      </c>
      <c r="C127" s="9">
        <v>4</v>
      </c>
      <c r="D127" s="10">
        <v>2.6020000000000001E-3</v>
      </c>
    </row>
    <row r="128" spans="1:4" x14ac:dyDescent="0.2">
      <c r="A128" s="7" t="s">
        <v>26</v>
      </c>
      <c r="B128" s="8">
        <v>0.97916666666666663</v>
      </c>
      <c r="C128" s="9">
        <v>3</v>
      </c>
      <c r="D128" s="10">
        <v>2.8639999999999998E-3</v>
      </c>
    </row>
    <row r="129" spans="1:4" x14ac:dyDescent="0.2">
      <c r="A129" s="7" t="s">
        <v>26</v>
      </c>
      <c r="B129" s="8">
        <v>0.95833333333333337</v>
      </c>
      <c r="C129" s="9">
        <v>3</v>
      </c>
      <c r="D129" s="10">
        <v>3.0500000000000002E-3</v>
      </c>
    </row>
    <row r="130" spans="1:4" x14ac:dyDescent="0.2">
      <c r="A130" s="7" t="s">
        <v>26</v>
      </c>
      <c r="B130" s="8">
        <v>0.9375</v>
      </c>
      <c r="C130" s="9">
        <v>3</v>
      </c>
      <c r="D130" s="10">
        <v>3.372E-3</v>
      </c>
    </row>
    <row r="131" spans="1:4" x14ac:dyDescent="0.2">
      <c r="A131" s="7" t="s">
        <v>26</v>
      </c>
      <c r="B131" s="8">
        <v>0.91666666666666663</v>
      </c>
      <c r="C131" s="9">
        <v>3</v>
      </c>
      <c r="D131" s="10">
        <v>3.5850000000000001E-3</v>
      </c>
    </row>
    <row r="132" spans="1:4" x14ac:dyDescent="0.2">
      <c r="A132" s="7" t="s">
        <v>26</v>
      </c>
      <c r="B132" s="8">
        <v>0.89583333333333337</v>
      </c>
      <c r="C132" s="9">
        <v>3</v>
      </c>
      <c r="D132" s="10">
        <v>3.8509999999999998E-3</v>
      </c>
    </row>
    <row r="133" spans="1:4" x14ac:dyDescent="0.2">
      <c r="A133" s="7" t="s">
        <v>26</v>
      </c>
      <c r="B133" s="8">
        <v>0.875</v>
      </c>
      <c r="C133" s="9">
        <v>3</v>
      </c>
      <c r="D133" s="10">
        <v>4.1310000000000001E-3</v>
      </c>
    </row>
    <row r="134" spans="1:4" x14ac:dyDescent="0.2">
      <c r="A134" s="7" t="s">
        <v>26</v>
      </c>
      <c r="B134" s="8">
        <v>0.85416666666666663</v>
      </c>
      <c r="C134" s="9">
        <v>3</v>
      </c>
      <c r="D134" s="10">
        <v>4.2989999999999999E-3</v>
      </c>
    </row>
    <row r="135" spans="1:4" x14ac:dyDescent="0.2">
      <c r="A135" s="7" t="s">
        <v>26</v>
      </c>
      <c r="B135" s="8">
        <v>0.83333333333333337</v>
      </c>
      <c r="C135" s="9">
        <v>3</v>
      </c>
      <c r="D135" s="10">
        <v>4.1929999999999997E-3</v>
      </c>
    </row>
    <row r="136" spans="1:4" x14ac:dyDescent="0.2">
      <c r="A136" s="7" t="s">
        <v>26</v>
      </c>
      <c r="B136" s="8">
        <v>0.8125</v>
      </c>
      <c r="C136" s="9">
        <v>3</v>
      </c>
      <c r="D136" s="10">
        <v>3.7100000000000002E-3</v>
      </c>
    </row>
    <row r="137" spans="1:4" x14ac:dyDescent="0.2">
      <c r="A137" s="7" t="s">
        <v>26</v>
      </c>
      <c r="B137" s="8">
        <v>0.79166666666666663</v>
      </c>
      <c r="C137" s="9">
        <v>3</v>
      </c>
      <c r="D137" s="10">
        <v>3.3340000000000002E-3</v>
      </c>
    </row>
    <row r="138" spans="1:4" x14ac:dyDescent="0.2">
      <c r="A138" s="7" t="s">
        <v>26</v>
      </c>
      <c r="B138" s="8">
        <v>0.77083333333333337</v>
      </c>
      <c r="C138" s="9">
        <v>3</v>
      </c>
      <c r="D138" s="10">
        <v>2.9030000000000002E-3</v>
      </c>
    </row>
    <row r="139" spans="1:4" x14ac:dyDescent="0.2">
      <c r="A139" s="7" t="s">
        <v>26</v>
      </c>
      <c r="B139" s="8">
        <v>0.75</v>
      </c>
      <c r="C139" s="9">
        <v>3</v>
      </c>
      <c r="D139" s="10">
        <v>2.6220000000000002E-3</v>
      </c>
    </row>
    <row r="140" spans="1:4" x14ac:dyDescent="0.2">
      <c r="A140" s="7" t="s">
        <v>26</v>
      </c>
      <c r="B140" s="8">
        <v>0.72916666666666663</v>
      </c>
      <c r="C140" s="9">
        <v>3</v>
      </c>
      <c r="D140" s="10">
        <v>1.9250000000000001E-3</v>
      </c>
    </row>
    <row r="141" spans="1:4" x14ac:dyDescent="0.2">
      <c r="A141" s="7" t="s">
        <v>26</v>
      </c>
      <c r="B141" s="8">
        <v>0.70833333333333337</v>
      </c>
      <c r="C141" s="9">
        <v>3</v>
      </c>
      <c r="D141" s="10">
        <v>1.6509999999999999E-3</v>
      </c>
    </row>
    <row r="142" spans="1:4" x14ac:dyDescent="0.2">
      <c r="A142" s="7" t="s">
        <v>26</v>
      </c>
      <c r="B142" s="8">
        <v>0.6875</v>
      </c>
      <c r="C142" s="9">
        <v>3</v>
      </c>
      <c r="D142" s="10">
        <v>1.242E-3</v>
      </c>
    </row>
    <row r="143" spans="1:4" x14ac:dyDescent="0.2">
      <c r="A143" s="7" t="s">
        <v>26</v>
      </c>
      <c r="B143" s="8">
        <v>0.66666666666666663</v>
      </c>
      <c r="C143" s="9">
        <v>3</v>
      </c>
      <c r="D143" s="10">
        <v>5.5599999999999996E-4</v>
      </c>
    </row>
    <row r="144" spans="1:4" x14ac:dyDescent="0.2">
      <c r="A144" s="7" t="s">
        <v>26</v>
      </c>
      <c r="B144" s="8">
        <v>0.64583333333333337</v>
      </c>
      <c r="C144" s="9">
        <v>3</v>
      </c>
      <c r="D144" s="10">
        <v>-7.3999999999999996E-5</v>
      </c>
    </row>
    <row r="145" spans="1:4" x14ac:dyDescent="0.2">
      <c r="A145" s="7" t="s">
        <v>26</v>
      </c>
      <c r="B145" s="8">
        <v>0.625</v>
      </c>
      <c r="C145" s="9">
        <v>3</v>
      </c>
      <c r="D145" s="10">
        <v>1.8000000000000001E-4</v>
      </c>
    </row>
    <row r="146" spans="1:4" x14ac:dyDescent="0.2">
      <c r="A146" s="7" t="s">
        <v>26</v>
      </c>
      <c r="B146" s="8">
        <v>0.60416666666666663</v>
      </c>
      <c r="C146" s="9">
        <v>3</v>
      </c>
      <c r="D146" s="10">
        <v>4.0499999999999998E-4</v>
      </c>
    </row>
    <row r="147" spans="1:4" x14ac:dyDescent="0.2">
      <c r="A147" s="7" t="s">
        <v>26</v>
      </c>
      <c r="B147" s="8">
        <v>0.58333333333333337</v>
      </c>
      <c r="C147" s="9">
        <v>3</v>
      </c>
      <c r="D147" s="10">
        <v>7.3499999999999998E-4</v>
      </c>
    </row>
    <row r="148" spans="1:4" x14ac:dyDescent="0.2">
      <c r="A148" s="7" t="s">
        <v>26</v>
      </c>
      <c r="B148" s="8">
        <v>0.5625</v>
      </c>
      <c r="C148" s="9">
        <v>3</v>
      </c>
      <c r="D148" s="10">
        <v>8.7799999999999998E-4</v>
      </c>
    </row>
    <row r="149" spans="1:4" x14ac:dyDescent="0.2">
      <c r="A149" s="7" t="s">
        <v>26</v>
      </c>
      <c r="B149" s="8">
        <v>0.54166666666666663</v>
      </c>
      <c r="C149" s="9">
        <v>3</v>
      </c>
      <c r="D149" s="10">
        <v>1.0549999999999999E-3</v>
      </c>
    </row>
    <row r="150" spans="1:4" x14ac:dyDescent="0.2">
      <c r="A150" s="7" t="s">
        <v>26</v>
      </c>
      <c r="B150" s="8">
        <v>0.52083333333333337</v>
      </c>
      <c r="C150" s="9">
        <v>3</v>
      </c>
      <c r="D150" s="10">
        <v>1.181E-3</v>
      </c>
    </row>
    <row r="151" spans="1:4" x14ac:dyDescent="0.2">
      <c r="A151" s="7" t="s">
        <v>26</v>
      </c>
      <c r="B151" s="8">
        <v>0.5</v>
      </c>
      <c r="C151" s="9">
        <v>3</v>
      </c>
      <c r="D151" s="10">
        <v>1.2509999999999999E-3</v>
      </c>
    </row>
    <row r="152" spans="1:4" x14ac:dyDescent="0.2">
      <c r="A152" s="7" t="s">
        <v>26</v>
      </c>
      <c r="B152" s="8">
        <v>0.47916666666666669</v>
      </c>
      <c r="C152" s="9">
        <v>3</v>
      </c>
      <c r="D152" s="10">
        <v>9.77E-4</v>
      </c>
    </row>
    <row r="153" spans="1:4" x14ac:dyDescent="0.2">
      <c r="A153" s="7" t="s">
        <v>26</v>
      </c>
      <c r="B153" s="8">
        <v>0.45833333333333331</v>
      </c>
      <c r="C153" s="9">
        <v>3</v>
      </c>
      <c r="D153" s="10">
        <v>7.94E-4</v>
      </c>
    </row>
    <row r="154" spans="1:4" x14ac:dyDescent="0.2">
      <c r="A154" s="7" t="s">
        <v>26</v>
      </c>
      <c r="B154" s="8">
        <v>0.4375</v>
      </c>
      <c r="C154" s="9">
        <v>3</v>
      </c>
      <c r="D154" s="10">
        <v>7.5299999999999998E-4</v>
      </c>
    </row>
    <row r="155" spans="1:4" x14ac:dyDescent="0.2">
      <c r="A155" s="7" t="s">
        <v>26</v>
      </c>
      <c r="B155" s="8">
        <v>0.41666666666666669</v>
      </c>
      <c r="C155" s="9">
        <v>3</v>
      </c>
      <c r="D155" s="10">
        <v>4.4299999999999998E-4</v>
      </c>
    </row>
    <row r="156" spans="1:4" x14ac:dyDescent="0.2">
      <c r="A156" s="7" t="s">
        <v>26</v>
      </c>
      <c r="B156" s="8">
        <v>0.39583333333333331</v>
      </c>
      <c r="C156" s="9">
        <v>3</v>
      </c>
      <c r="D156" s="10">
        <v>1.05E-4</v>
      </c>
    </row>
    <row r="157" spans="1:4" x14ac:dyDescent="0.2">
      <c r="A157" s="7" t="s">
        <v>26</v>
      </c>
      <c r="B157" s="8">
        <v>0.375</v>
      </c>
      <c r="C157" s="9">
        <v>3</v>
      </c>
      <c r="D157" s="10">
        <v>1.93E-4</v>
      </c>
    </row>
    <row r="158" spans="1:4" x14ac:dyDescent="0.2">
      <c r="A158" s="7" t="s">
        <v>26</v>
      </c>
      <c r="B158" s="8">
        <v>0.35416666666666669</v>
      </c>
      <c r="C158" s="9">
        <v>3</v>
      </c>
      <c r="D158" s="10">
        <v>4.1999999999999998E-5</v>
      </c>
    </row>
    <row r="159" spans="1:4" x14ac:dyDescent="0.2">
      <c r="A159" s="7" t="s">
        <v>26</v>
      </c>
      <c r="B159" s="8">
        <v>0.33333333333333331</v>
      </c>
      <c r="C159" s="9">
        <v>3</v>
      </c>
      <c r="D159" s="10">
        <v>-2.9E-5</v>
      </c>
    </row>
    <row r="160" spans="1:4" x14ac:dyDescent="0.2">
      <c r="A160" s="7" t="s">
        <v>26</v>
      </c>
      <c r="B160" s="8">
        <v>0.3125</v>
      </c>
      <c r="C160" s="9">
        <v>3</v>
      </c>
      <c r="D160" s="10">
        <v>-1.4799999999999999E-4</v>
      </c>
    </row>
    <row r="161" spans="1:4" x14ac:dyDescent="0.2">
      <c r="A161" s="7" t="s">
        <v>26</v>
      </c>
      <c r="B161" s="8">
        <v>0.29166666666666669</v>
      </c>
      <c r="C161" s="9">
        <v>3</v>
      </c>
      <c r="D161" s="10">
        <v>-3.6499999999999998E-4</v>
      </c>
    </row>
    <row r="162" spans="1:4" x14ac:dyDescent="0.2">
      <c r="A162" s="7" t="s">
        <v>26</v>
      </c>
      <c r="B162" s="8">
        <v>0.27083333333333331</v>
      </c>
      <c r="C162" s="9">
        <v>3</v>
      </c>
      <c r="D162" s="10">
        <v>-5.1999999999999995E-4</v>
      </c>
    </row>
    <row r="163" spans="1:4" x14ac:dyDescent="0.2">
      <c r="A163" s="7" t="s">
        <v>26</v>
      </c>
      <c r="B163" s="8">
        <v>0.25</v>
      </c>
      <c r="C163" s="9">
        <v>3</v>
      </c>
      <c r="D163" s="10">
        <v>-5.0799999999999999E-4</v>
      </c>
    </row>
    <row r="164" spans="1:4" x14ac:dyDescent="0.2">
      <c r="A164" s="7" t="s">
        <v>26</v>
      </c>
      <c r="B164" s="8">
        <v>0.22916666666666666</v>
      </c>
      <c r="C164" s="9">
        <v>3</v>
      </c>
      <c r="D164" s="10">
        <v>-4.4900000000000002E-4</v>
      </c>
    </row>
    <row r="165" spans="1:4" x14ac:dyDescent="0.2">
      <c r="A165" s="7" t="s">
        <v>26</v>
      </c>
      <c r="B165" s="8">
        <v>0.20833333333333334</v>
      </c>
      <c r="C165" s="9">
        <v>3</v>
      </c>
      <c r="D165" s="10">
        <v>-4.1899999999999999E-4</v>
      </c>
    </row>
    <row r="166" spans="1:4" x14ac:dyDescent="0.2">
      <c r="A166" s="7" t="s">
        <v>26</v>
      </c>
      <c r="B166" s="8">
        <v>0.1875</v>
      </c>
      <c r="C166" s="9">
        <v>3</v>
      </c>
      <c r="D166" s="10">
        <v>-3.59E-4</v>
      </c>
    </row>
    <row r="167" spans="1:4" x14ac:dyDescent="0.2">
      <c r="A167" s="7" t="s">
        <v>26</v>
      </c>
      <c r="B167" s="8">
        <v>0.16666666666666666</v>
      </c>
      <c r="C167" s="9">
        <v>3</v>
      </c>
      <c r="D167" s="10">
        <v>-4.46E-4</v>
      </c>
    </row>
    <row r="168" spans="1:4" x14ac:dyDescent="0.2">
      <c r="A168" s="7" t="s">
        <v>26</v>
      </c>
      <c r="B168" s="8">
        <v>0.14583333333333334</v>
      </c>
      <c r="C168" s="9">
        <v>3</v>
      </c>
      <c r="D168" s="10">
        <v>-5.5199999999999997E-4</v>
      </c>
    </row>
    <row r="169" spans="1:4" x14ac:dyDescent="0.2">
      <c r="A169" s="7" t="s">
        <v>26</v>
      </c>
      <c r="B169" s="8">
        <v>0.125</v>
      </c>
      <c r="C169" s="9">
        <v>3</v>
      </c>
      <c r="D169" s="10">
        <v>-6.4199999999999999E-4</v>
      </c>
    </row>
    <row r="170" spans="1:4" x14ac:dyDescent="0.2">
      <c r="A170" s="7" t="s">
        <v>26</v>
      </c>
      <c r="B170" s="8">
        <v>2.0833333333333332E-2</v>
      </c>
      <c r="C170" s="9">
        <v>3</v>
      </c>
      <c r="D170" s="10">
        <v>-9.9599999999999992E-4</v>
      </c>
    </row>
    <row r="171" spans="1:4" x14ac:dyDescent="0.2">
      <c r="A171" s="7" t="s">
        <v>26</v>
      </c>
      <c r="B171" s="8">
        <v>0</v>
      </c>
      <c r="C171" s="9">
        <v>3</v>
      </c>
      <c r="D171" s="10">
        <v>-1.0640000000000001E-3</v>
      </c>
    </row>
    <row r="172" spans="1:4" x14ac:dyDescent="0.2">
      <c r="A172" s="7" t="s">
        <v>27</v>
      </c>
      <c r="B172" s="8">
        <v>0.97916666666666663</v>
      </c>
      <c r="C172" s="9">
        <v>2</v>
      </c>
      <c r="D172" s="10">
        <v>-9.8799999999999995E-4</v>
      </c>
    </row>
    <row r="173" spans="1:4" x14ac:dyDescent="0.2">
      <c r="A173" s="7" t="s">
        <v>27</v>
      </c>
      <c r="B173" s="8">
        <v>0.95833333333333337</v>
      </c>
      <c r="C173" s="9">
        <v>2</v>
      </c>
      <c r="D173" s="10">
        <v>-7.7899999999999996E-4</v>
      </c>
    </row>
    <row r="174" spans="1:4" x14ac:dyDescent="0.2">
      <c r="A174" s="7" t="s">
        <v>27</v>
      </c>
      <c r="B174" s="8">
        <v>0.9375</v>
      </c>
      <c r="C174" s="9">
        <v>2</v>
      </c>
      <c r="D174" s="10">
        <v>-8.8900000000000003E-4</v>
      </c>
    </row>
    <row r="175" spans="1:4" x14ac:dyDescent="0.2">
      <c r="A175" s="7" t="s">
        <v>27</v>
      </c>
      <c r="B175" s="8">
        <v>0.91666666666666663</v>
      </c>
      <c r="C175" s="9">
        <v>2</v>
      </c>
      <c r="D175" s="10">
        <v>-6.9200000000000002E-4</v>
      </c>
    </row>
    <row r="176" spans="1:4" x14ac:dyDescent="0.2">
      <c r="A176" s="7" t="s">
        <v>27</v>
      </c>
      <c r="B176" s="8">
        <v>0.89583333333333337</v>
      </c>
      <c r="C176" s="9">
        <v>2</v>
      </c>
      <c r="D176" s="10">
        <v>-3.8900000000000002E-4</v>
      </c>
    </row>
    <row r="177" spans="1:4" x14ac:dyDescent="0.2">
      <c r="A177" s="7" t="s">
        <v>27</v>
      </c>
      <c r="B177" s="8">
        <v>0.875</v>
      </c>
      <c r="C177" s="9">
        <v>2</v>
      </c>
      <c r="D177" s="10">
        <v>-1.3899999999999999E-4</v>
      </c>
    </row>
    <row r="178" spans="1:4" x14ac:dyDescent="0.2">
      <c r="A178" s="7" t="s">
        <v>27</v>
      </c>
      <c r="B178" s="8">
        <v>0.85416666666666663</v>
      </c>
      <c r="C178" s="9">
        <v>2</v>
      </c>
      <c r="D178" s="10">
        <v>1.66E-4</v>
      </c>
    </row>
    <row r="179" spans="1:4" x14ac:dyDescent="0.2">
      <c r="A179" s="7" t="s">
        <v>27</v>
      </c>
      <c r="B179" s="8">
        <v>0.83333333333333337</v>
      </c>
      <c r="C179" s="9">
        <v>2</v>
      </c>
      <c r="D179" s="10">
        <v>4.1199999999999999E-4</v>
      </c>
    </row>
    <row r="180" spans="1:4" x14ac:dyDescent="0.2">
      <c r="A180" s="7" t="s">
        <v>27</v>
      </c>
      <c r="B180" s="8">
        <v>0.8125</v>
      </c>
      <c r="C180" s="9">
        <v>2</v>
      </c>
      <c r="D180" s="10">
        <v>3.6699999999999998E-4</v>
      </c>
    </row>
    <row r="181" spans="1:4" x14ac:dyDescent="0.2">
      <c r="A181" s="7" t="s">
        <v>27</v>
      </c>
      <c r="B181" s="8">
        <v>0.79166666666666663</v>
      </c>
      <c r="C181" s="9">
        <v>2</v>
      </c>
      <c r="D181" s="10">
        <v>1.76E-4</v>
      </c>
    </row>
    <row r="182" spans="1:4" x14ac:dyDescent="0.2">
      <c r="A182" s="7" t="s">
        <v>27</v>
      </c>
      <c r="B182" s="8">
        <v>0.77083333333333337</v>
      </c>
      <c r="C182" s="9">
        <v>2</v>
      </c>
      <c r="D182" s="10">
        <v>6.2000000000000003E-5</v>
      </c>
    </row>
    <row r="183" spans="1:4" x14ac:dyDescent="0.2">
      <c r="A183" s="7" t="s">
        <v>27</v>
      </c>
      <c r="B183" s="8">
        <v>0.75</v>
      </c>
      <c r="C183" s="9">
        <v>2</v>
      </c>
      <c r="D183" s="10">
        <v>-1.4300000000000001E-4</v>
      </c>
    </row>
    <row r="184" spans="1:4" x14ac:dyDescent="0.2">
      <c r="A184" s="7" t="s">
        <v>27</v>
      </c>
      <c r="B184" s="8">
        <v>0.72916666666666663</v>
      </c>
      <c r="C184" s="9">
        <v>2</v>
      </c>
      <c r="D184" s="10">
        <v>-7.4899999999999999E-4</v>
      </c>
    </row>
    <row r="185" spans="1:4" x14ac:dyDescent="0.2">
      <c r="A185" s="7" t="s">
        <v>27</v>
      </c>
      <c r="B185" s="8">
        <v>0.70833333333333337</v>
      </c>
      <c r="C185" s="9">
        <v>2</v>
      </c>
      <c r="D185" s="10">
        <v>-1.281E-3</v>
      </c>
    </row>
    <row r="186" spans="1:4" x14ac:dyDescent="0.2">
      <c r="A186" s="7" t="s">
        <v>27</v>
      </c>
      <c r="B186" s="8">
        <v>0.6875</v>
      </c>
      <c r="C186" s="9">
        <v>2</v>
      </c>
      <c r="D186" s="10">
        <v>-1.7949999999999999E-3</v>
      </c>
    </row>
    <row r="187" spans="1:4" x14ac:dyDescent="0.2">
      <c r="A187" s="7" t="s">
        <v>27</v>
      </c>
      <c r="B187" s="8">
        <v>0.66666666666666663</v>
      </c>
      <c r="C187" s="9">
        <v>2</v>
      </c>
      <c r="D187" s="10">
        <v>-1.7279999999999999E-3</v>
      </c>
    </row>
    <row r="188" spans="1:4" x14ac:dyDescent="0.2">
      <c r="A188" s="7" t="s">
        <v>27</v>
      </c>
      <c r="B188" s="8">
        <v>0.64583333333333337</v>
      </c>
      <c r="C188" s="9">
        <v>2</v>
      </c>
      <c r="D188" s="10">
        <v>-1.572E-3</v>
      </c>
    </row>
    <row r="189" spans="1:4" x14ac:dyDescent="0.2">
      <c r="A189" s="7" t="s">
        <v>27</v>
      </c>
      <c r="B189" s="8">
        <v>0.625</v>
      </c>
      <c r="C189" s="9">
        <v>2</v>
      </c>
      <c r="D189" s="10">
        <v>-1.1460000000000001E-3</v>
      </c>
    </row>
    <row r="190" spans="1:4" x14ac:dyDescent="0.2">
      <c r="A190" s="7" t="s">
        <v>27</v>
      </c>
      <c r="B190" s="8">
        <v>0.60416666666666663</v>
      </c>
      <c r="C190" s="9">
        <v>2</v>
      </c>
      <c r="D190" s="10">
        <v>-7.1500000000000003E-4</v>
      </c>
    </row>
    <row r="191" spans="1:4" x14ac:dyDescent="0.2">
      <c r="A191" s="7" t="s">
        <v>27</v>
      </c>
      <c r="B191" s="8">
        <v>0.58333333333333337</v>
      </c>
      <c r="C191" s="9">
        <v>2</v>
      </c>
      <c r="D191" s="10">
        <v>-4.6000000000000001E-4</v>
      </c>
    </row>
    <row r="192" spans="1:4" x14ac:dyDescent="0.2">
      <c r="A192" s="7" t="s">
        <v>27</v>
      </c>
      <c r="B192" s="8">
        <v>0.5625</v>
      </c>
      <c r="C192" s="9">
        <v>2</v>
      </c>
      <c r="D192" s="10">
        <v>-1.05E-4</v>
      </c>
    </row>
    <row r="193" spans="1:4" x14ac:dyDescent="0.2">
      <c r="A193" s="7" t="s">
        <v>27</v>
      </c>
      <c r="B193" s="8">
        <v>0.54166666666666663</v>
      </c>
      <c r="C193" s="9">
        <v>2</v>
      </c>
      <c r="D193" s="10">
        <v>1.8599999999999999E-4</v>
      </c>
    </row>
    <row r="194" spans="1:4" x14ac:dyDescent="0.2">
      <c r="A194" s="7" t="s">
        <v>27</v>
      </c>
      <c r="B194" s="8">
        <v>0.52083333333333337</v>
      </c>
      <c r="C194" s="9">
        <v>2</v>
      </c>
      <c r="D194" s="10">
        <v>3.4200000000000002E-4</v>
      </c>
    </row>
    <row r="195" spans="1:4" x14ac:dyDescent="0.2">
      <c r="A195" s="7" t="s">
        <v>27</v>
      </c>
      <c r="B195" s="8">
        <v>0.5</v>
      </c>
      <c r="C195" s="9">
        <v>2</v>
      </c>
      <c r="D195" s="10">
        <v>5.4600000000000004E-4</v>
      </c>
    </row>
    <row r="196" spans="1:4" x14ac:dyDescent="0.2">
      <c r="A196" s="7" t="s">
        <v>27</v>
      </c>
      <c r="B196" s="8">
        <v>0.47916666666666669</v>
      </c>
      <c r="C196" s="9">
        <v>2</v>
      </c>
      <c r="D196" s="10">
        <v>5.7200000000000003E-4</v>
      </c>
    </row>
    <row r="197" spans="1:4" x14ac:dyDescent="0.2">
      <c r="A197" s="7" t="s">
        <v>27</v>
      </c>
      <c r="B197" s="8">
        <v>0.45833333333333331</v>
      </c>
      <c r="C197" s="9">
        <v>2</v>
      </c>
      <c r="D197" s="10">
        <v>7.45E-4</v>
      </c>
    </row>
    <row r="198" spans="1:4" x14ac:dyDescent="0.2">
      <c r="A198" s="7" t="s">
        <v>27</v>
      </c>
      <c r="B198" s="8">
        <v>0.4375</v>
      </c>
      <c r="C198" s="9">
        <v>2</v>
      </c>
      <c r="D198" s="10">
        <v>3.57E-4</v>
      </c>
    </row>
    <row r="199" spans="1:4" x14ac:dyDescent="0.2">
      <c r="A199" s="7" t="s">
        <v>27</v>
      </c>
      <c r="B199" s="8">
        <v>0.41666666666666669</v>
      </c>
      <c r="C199" s="9">
        <v>2</v>
      </c>
      <c r="D199" s="10">
        <v>-6.3E-5</v>
      </c>
    </row>
    <row r="200" spans="1:4" x14ac:dyDescent="0.2">
      <c r="A200" s="7" t="s">
        <v>27</v>
      </c>
      <c r="B200" s="8">
        <v>0.39583333333333331</v>
      </c>
      <c r="C200" s="9">
        <v>2</v>
      </c>
      <c r="D200" s="10">
        <v>-5.53E-4</v>
      </c>
    </row>
    <row r="201" spans="1:4" x14ac:dyDescent="0.2">
      <c r="A201" s="7" t="s">
        <v>27</v>
      </c>
      <c r="B201" s="8">
        <v>0.375</v>
      </c>
      <c r="C201" s="9">
        <v>2</v>
      </c>
      <c r="D201" s="10">
        <v>-5.1500000000000005E-4</v>
      </c>
    </row>
    <row r="202" spans="1:4" x14ac:dyDescent="0.2">
      <c r="A202" s="7" t="s">
        <v>27</v>
      </c>
      <c r="B202" s="8">
        <v>0.35416666666666669</v>
      </c>
      <c r="C202" s="9">
        <v>2</v>
      </c>
      <c r="D202" s="10">
        <v>-4.2700000000000002E-4</v>
      </c>
    </row>
    <row r="203" spans="1:4" x14ac:dyDescent="0.2">
      <c r="A203" s="7" t="s">
        <v>27</v>
      </c>
      <c r="B203" s="8">
        <v>0.33333333333333331</v>
      </c>
      <c r="C203" s="9">
        <v>2</v>
      </c>
      <c r="D203" s="10">
        <v>-1.6000000000000001E-4</v>
      </c>
    </row>
    <row r="204" spans="1:4" x14ac:dyDescent="0.2">
      <c r="A204" s="7" t="s">
        <v>27</v>
      </c>
      <c r="B204" s="8">
        <v>0.3125</v>
      </c>
      <c r="C204" s="9">
        <v>2</v>
      </c>
      <c r="D204" s="10">
        <v>2.32E-4</v>
      </c>
    </row>
    <row r="205" spans="1:4" x14ac:dyDescent="0.2">
      <c r="A205" s="7" t="s">
        <v>27</v>
      </c>
      <c r="B205" s="8">
        <v>0.29166666666666669</v>
      </c>
      <c r="C205" s="9">
        <v>2</v>
      </c>
      <c r="D205" s="10">
        <v>6.6799999999999997E-4</v>
      </c>
    </row>
    <row r="206" spans="1:4" x14ac:dyDescent="0.2">
      <c r="A206" s="7" t="s">
        <v>27</v>
      </c>
      <c r="B206" s="8">
        <v>0.27083333333333331</v>
      </c>
      <c r="C206" s="9">
        <v>2</v>
      </c>
      <c r="D206" s="10">
        <v>9.9200000000000004E-4</v>
      </c>
    </row>
    <row r="207" spans="1:4" x14ac:dyDescent="0.2">
      <c r="A207" s="7" t="s">
        <v>27</v>
      </c>
      <c r="B207" s="8">
        <v>0.25</v>
      </c>
      <c r="C207" s="9">
        <v>2</v>
      </c>
      <c r="D207" s="10">
        <v>1.207E-3</v>
      </c>
    </row>
    <row r="208" spans="1:4" x14ac:dyDescent="0.2">
      <c r="A208" s="7" t="s">
        <v>27</v>
      </c>
      <c r="B208" s="8">
        <v>0.22916666666666666</v>
      </c>
      <c r="C208" s="9">
        <v>2</v>
      </c>
      <c r="D208" s="10">
        <v>1.5120000000000001E-3</v>
      </c>
    </row>
    <row r="209" spans="1:4" x14ac:dyDescent="0.2">
      <c r="A209" s="7" t="s">
        <v>27</v>
      </c>
      <c r="B209" s="8">
        <v>0.20833333333333334</v>
      </c>
      <c r="C209" s="9">
        <v>2</v>
      </c>
      <c r="D209" s="10">
        <v>1.823E-3</v>
      </c>
    </row>
    <row r="210" spans="1:4" x14ac:dyDescent="0.2">
      <c r="A210" s="7" t="s">
        <v>27</v>
      </c>
      <c r="B210" s="8">
        <v>0.1875</v>
      </c>
      <c r="C210" s="9">
        <v>2</v>
      </c>
      <c r="D210" s="10">
        <v>2.0400000000000001E-3</v>
      </c>
    </row>
    <row r="211" spans="1:4" x14ac:dyDescent="0.2">
      <c r="A211" s="7" t="s">
        <v>27</v>
      </c>
      <c r="B211" s="8">
        <v>0.16666666666666666</v>
      </c>
      <c r="C211" s="9">
        <v>2</v>
      </c>
      <c r="D211" s="10">
        <v>2.1180000000000001E-3</v>
      </c>
    </row>
    <row r="212" spans="1:4" x14ac:dyDescent="0.2">
      <c r="A212" s="7" t="s">
        <v>27</v>
      </c>
      <c r="B212" s="8">
        <v>0.14583333333333334</v>
      </c>
      <c r="C212" s="9">
        <v>2</v>
      </c>
      <c r="D212" s="10">
        <v>2.0830000000000002E-3</v>
      </c>
    </row>
    <row r="213" spans="1:4" x14ac:dyDescent="0.2">
      <c r="A213" s="7" t="s">
        <v>27</v>
      </c>
      <c r="B213" s="8">
        <v>0.125</v>
      </c>
      <c r="C213" s="9">
        <v>2</v>
      </c>
      <c r="D213" s="10">
        <v>1.9589999999999998E-3</v>
      </c>
    </row>
    <row r="214" spans="1:4" x14ac:dyDescent="0.2">
      <c r="A214" s="7" t="s">
        <v>27</v>
      </c>
      <c r="B214" s="8">
        <v>2.0833333333333332E-2</v>
      </c>
      <c r="C214" s="9">
        <v>2</v>
      </c>
      <c r="D214" s="10">
        <v>1.8240000000000001E-3</v>
      </c>
    </row>
    <row r="215" spans="1:4" x14ac:dyDescent="0.2">
      <c r="A215" s="7" t="s">
        <v>27</v>
      </c>
      <c r="B215" s="8">
        <v>0</v>
      </c>
      <c r="C215" s="9">
        <v>2</v>
      </c>
      <c r="D215" s="10">
        <v>1.8060000000000001E-3</v>
      </c>
    </row>
    <row r="216" spans="1:4" x14ac:dyDescent="0.2">
      <c r="A216" s="7" t="s">
        <v>28</v>
      </c>
      <c r="B216" s="8">
        <v>0.97916666666666663</v>
      </c>
      <c r="C216" s="9">
        <v>1</v>
      </c>
      <c r="D216" s="10">
        <v>1.544E-3</v>
      </c>
    </row>
    <row r="217" spans="1:4" x14ac:dyDescent="0.2">
      <c r="A217" s="7" t="s">
        <v>28</v>
      </c>
      <c r="B217" s="8">
        <v>0.95833333333333337</v>
      </c>
      <c r="C217" s="9">
        <v>1</v>
      </c>
      <c r="D217" s="10">
        <v>1.2949999999999999E-3</v>
      </c>
    </row>
    <row r="218" spans="1:4" x14ac:dyDescent="0.2">
      <c r="A218" s="7" t="s">
        <v>28</v>
      </c>
      <c r="B218" s="8">
        <v>0.9375</v>
      </c>
      <c r="C218" s="9">
        <v>1</v>
      </c>
      <c r="D218" s="10">
        <v>9.1399999999999999E-4</v>
      </c>
    </row>
    <row r="219" spans="1:4" x14ac:dyDescent="0.2">
      <c r="A219" s="7" t="s">
        <v>28</v>
      </c>
      <c r="B219" s="8">
        <v>0.91666666666666663</v>
      </c>
      <c r="C219" s="9">
        <v>1</v>
      </c>
      <c r="D219" s="10">
        <v>7.9000000000000001E-4</v>
      </c>
    </row>
    <row r="220" spans="1:4" x14ac:dyDescent="0.2">
      <c r="A220" s="7" t="s">
        <v>28</v>
      </c>
      <c r="B220" s="8">
        <v>0.89583333333333337</v>
      </c>
      <c r="C220" s="9">
        <v>1</v>
      </c>
      <c r="D220" s="10">
        <v>5.8200000000000005E-4</v>
      </c>
    </row>
    <row r="221" spans="1:4" x14ac:dyDescent="0.2">
      <c r="A221" s="7" t="s">
        <v>28</v>
      </c>
      <c r="B221" s="8">
        <v>0.875</v>
      </c>
      <c r="C221" s="9">
        <v>1</v>
      </c>
      <c r="D221" s="10">
        <v>1.4899999999999999E-4</v>
      </c>
    </row>
    <row r="222" spans="1:4" x14ac:dyDescent="0.2">
      <c r="A222" s="7" t="s">
        <v>28</v>
      </c>
      <c r="B222" s="8">
        <v>0.85416666666666663</v>
      </c>
      <c r="C222" s="9">
        <v>1</v>
      </c>
      <c r="D222" s="10">
        <v>-3.88E-4</v>
      </c>
    </row>
    <row r="223" spans="1:4" x14ac:dyDescent="0.2">
      <c r="A223" s="7" t="s">
        <v>28</v>
      </c>
      <c r="B223" s="8">
        <v>0.83333333333333337</v>
      </c>
      <c r="C223" s="9">
        <v>1</v>
      </c>
      <c r="D223" s="10">
        <v>-7.1699999999999997E-4</v>
      </c>
    </row>
    <row r="224" spans="1:4" x14ac:dyDescent="0.2">
      <c r="A224" s="7" t="s">
        <v>28</v>
      </c>
      <c r="B224" s="8">
        <v>0.8125</v>
      </c>
      <c r="C224" s="9">
        <v>1</v>
      </c>
      <c r="D224" s="10">
        <v>-1.152E-3</v>
      </c>
    </row>
    <row r="225" spans="1:4" x14ac:dyDescent="0.2">
      <c r="A225" s="7" t="s">
        <v>28</v>
      </c>
      <c r="B225" s="8">
        <v>0.79166666666666663</v>
      </c>
      <c r="C225" s="9">
        <v>1</v>
      </c>
      <c r="D225" s="10">
        <v>-1.619E-3</v>
      </c>
    </row>
    <row r="226" spans="1:4" x14ac:dyDescent="0.2">
      <c r="A226" s="7" t="s">
        <v>28</v>
      </c>
      <c r="B226" s="8">
        <v>0.77083333333333337</v>
      </c>
      <c r="C226" s="9">
        <v>1</v>
      </c>
      <c r="D226" s="10">
        <v>-2.529E-3</v>
      </c>
    </row>
    <row r="227" spans="1:4" x14ac:dyDescent="0.2">
      <c r="A227" s="7" t="s">
        <v>28</v>
      </c>
      <c r="B227" s="8">
        <v>0.75</v>
      </c>
      <c r="C227" s="9">
        <v>1</v>
      </c>
      <c r="D227" s="10">
        <v>-3.4650000000000002E-3</v>
      </c>
    </row>
    <row r="228" spans="1:4" x14ac:dyDescent="0.2">
      <c r="A228" s="7" t="s">
        <v>28</v>
      </c>
      <c r="B228" s="8">
        <v>0.72916666666666663</v>
      </c>
      <c r="C228" s="9">
        <v>1</v>
      </c>
      <c r="D228" s="10">
        <v>-3.3670000000000002E-3</v>
      </c>
    </row>
    <row r="229" spans="1:4" x14ac:dyDescent="0.2">
      <c r="A229" s="7" t="s">
        <v>28</v>
      </c>
      <c r="B229" s="8">
        <v>0.70833333333333337</v>
      </c>
      <c r="C229" s="9">
        <v>1</v>
      </c>
      <c r="D229" s="10">
        <v>-2.9629999999999999E-3</v>
      </c>
    </row>
    <row r="230" spans="1:4" x14ac:dyDescent="0.2">
      <c r="A230" s="7" t="s">
        <v>28</v>
      </c>
      <c r="B230" s="8">
        <v>0.6875</v>
      </c>
      <c r="C230" s="9">
        <v>1</v>
      </c>
      <c r="D230" s="10">
        <v>-2.7290000000000001E-3</v>
      </c>
    </row>
    <row r="231" spans="1:4" x14ac:dyDescent="0.2">
      <c r="A231" s="7" t="s">
        <v>28</v>
      </c>
      <c r="B231" s="8">
        <v>0.66666666666666663</v>
      </c>
      <c r="C231" s="9">
        <v>1</v>
      </c>
      <c r="D231" s="10">
        <v>-2.6250000000000002E-3</v>
      </c>
    </row>
    <row r="232" spans="1:4" x14ac:dyDescent="0.2">
      <c r="A232" s="7" t="s">
        <v>28</v>
      </c>
      <c r="B232" s="8">
        <v>0.64583333333333337</v>
      </c>
      <c r="C232" s="9">
        <v>1</v>
      </c>
      <c r="D232" s="10">
        <v>-2.3709999999999998E-3</v>
      </c>
    </row>
    <row r="233" spans="1:4" x14ac:dyDescent="0.2">
      <c r="A233" s="7" t="s">
        <v>28</v>
      </c>
      <c r="B233" s="8">
        <v>0.625</v>
      </c>
      <c r="C233" s="9">
        <v>1</v>
      </c>
      <c r="D233" s="10">
        <v>-1.6440000000000001E-3</v>
      </c>
    </row>
    <row r="234" spans="1:4" x14ac:dyDescent="0.2">
      <c r="A234" s="7" t="s">
        <v>28</v>
      </c>
      <c r="B234" s="8">
        <v>0.60416666666666663</v>
      </c>
      <c r="C234" s="9">
        <v>1</v>
      </c>
      <c r="D234" s="10">
        <v>-1.0660000000000001E-3</v>
      </c>
    </row>
    <row r="235" spans="1:4" x14ac:dyDescent="0.2">
      <c r="A235" s="7" t="s">
        <v>28</v>
      </c>
      <c r="B235" s="8">
        <v>0.58333333333333337</v>
      </c>
      <c r="C235" s="9">
        <v>1</v>
      </c>
      <c r="D235" s="10">
        <v>-6.8400000000000004E-4</v>
      </c>
    </row>
    <row r="236" spans="1:4" x14ac:dyDescent="0.2">
      <c r="A236" s="7" t="s">
        <v>28</v>
      </c>
      <c r="B236" s="8">
        <v>0.5625</v>
      </c>
      <c r="C236" s="9">
        <v>1</v>
      </c>
      <c r="D236" s="10">
        <v>-3.2699999999999998E-4</v>
      </c>
    </row>
    <row r="237" spans="1:4" x14ac:dyDescent="0.2">
      <c r="A237" s="7" t="s">
        <v>28</v>
      </c>
      <c r="B237" s="8">
        <v>0.54166666666666663</v>
      </c>
      <c r="C237" s="9">
        <v>1</v>
      </c>
      <c r="D237" s="10">
        <v>1.54E-4</v>
      </c>
    </row>
    <row r="238" spans="1:4" x14ac:dyDescent="0.2">
      <c r="A238" s="7" t="s">
        <v>28</v>
      </c>
      <c r="B238" s="8">
        <v>0.52083333333333337</v>
      </c>
      <c r="C238" s="9">
        <v>1</v>
      </c>
      <c r="D238" s="10">
        <v>8.4000000000000003E-4</v>
      </c>
    </row>
    <row r="239" spans="1:4" x14ac:dyDescent="0.2">
      <c r="A239" s="7" t="s">
        <v>28</v>
      </c>
      <c r="B239" s="8">
        <v>0.5</v>
      </c>
      <c r="C239" s="9">
        <v>1</v>
      </c>
      <c r="D239" s="10">
        <v>1.3060000000000001E-3</v>
      </c>
    </row>
    <row r="240" spans="1:4" x14ac:dyDescent="0.2">
      <c r="A240" s="7" t="s">
        <v>28</v>
      </c>
      <c r="B240" s="8">
        <v>0.47916666666666669</v>
      </c>
      <c r="C240" s="9">
        <v>1</v>
      </c>
      <c r="D240" s="10">
        <v>1.1509999999999999E-3</v>
      </c>
    </row>
    <row r="241" spans="1:4" x14ac:dyDescent="0.2">
      <c r="A241" s="7" t="s">
        <v>28</v>
      </c>
      <c r="B241" s="8">
        <v>0.45833333333333331</v>
      </c>
      <c r="C241" s="9">
        <v>1</v>
      </c>
      <c r="D241" s="10">
        <v>1.243E-3</v>
      </c>
    </row>
    <row r="242" spans="1:4" x14ac:dyDescent="0.2">
      <c r="A242" s="7" t="s">
        <v>28</v>
      </c>
      <c r="B242" s="8">
        <v>0.4375</v>
      </c>
      <c r="C242" s="9">
        <v>1</v>
      </c>
      <c r="D242" s="10">
        <v>1.0920000000000001E-3</v>
      </c>
    </row>
    <row r="243" spans="1:4" x14ac:dyDescent="0.2">
      <c r="A243" s="7" t="s">
        <v>28</v>
      </c>
      <c r="B243" s="8">
        <v>0.41666666666666669</v>
      </c>
      <c r="C243" s="9">
        <v>1</v>
      </c>
      <c r="D243" s="10">
        <v>1.225E-3</v>
      </c>
    </row>
    <row r="244" spans="1:4" x14ac:dyDescent="0.2">
      <c r="A244" s="7" t="s">
        <v>28</v>
      </c>
      <c r="B244" s="8">
        <v>0.39583333333333331</v>
      </c>
      <c r="C244" s="9">
        <v>1</v>
      </c>
      <c r="D244" s="10">
        <v>1.085E-3</v>
      </c>
    </row>
    <row r="245" spans="1:4" x14ac:dyDescent="0.2">
      <c r="A245" s="7" t="s">
        <v>28</v>
      </c>
      <c r="B245" s="8">
        <v>0.375</v>
      </c>
      <c r="C245" s="9">
        <v>1</v>
      </c>
      <c r="D245" s="10">
        <v>9.6100000000000005E-4</v>
      </c>
    </row>
    <row r="246" spans="1:4" x14ac:dyDescent="0.2">
      <c r="A246" s="7" t="s">
        <v>28</v>
      </c>
      <c r="B246" s="8">
        <v>0.35416666666666669</v>
      </c>
      <c r="C246" s="9">
        <v>1</v>
      </c>
      <c r="D246" s="10">
        <v>1.0150000000000001E-3</v>
      </c>
    </row>
    <row r="247" spans="1:4" x14ac:dyDescent="0.2">
      <c r="A247" s="7" t="s">
        <v>28</v>
      </c>
      <c r="B247" s="8">
        <v>0.33333333333333331</v>
      </c>
      <c r="C247" s="9">
        <v>1</v>
      </c>
      <c r="D247" s="10">
        <v>9.3000000000000005E-4</v>
      </c>
    </row>
    <row r="248" spans="1:4" x14ac:dyDescent="0.2">
      <c r="A248" s="7" t="s">
        <v>28</v>
      </c>
      <c r="B248" s="8">
        <v>0.3125</v>
      </c>
      <c r="C248" s="9">
        <v>1</v>
      </c>
      <c r="D248" s="10">
        <v>8.7699999999999996E-4</v>
      </c>
    </row>
    <row r="249" spans="1:4" x14ac:dyDescent="0.2">
      <c r="A249" s="7" t="s">
        <v>28</v>
      </c>
      <c r="B249" s="8">
        <v>0.29166666666666669</v>
      </c>
      <c r="C249" s="9">
        <v>1</v>
      </c>
      <c r="D249" s="10">
        <v>9.7300000000000002E-4</v>
      </c>
    </row>
    <row r="250" spans="1:4" x14ac:dyDescent="0.2">
      <c r="A250" s="7" t="s">
        <v>28</v>
      </c>
      <c r="B250" s="8">
        <v>0.27083333333333331</v>
      </c>
      <c r="C250" s="9">
        <v>1</v>
      </c>
      <c r="D250" s="10">
        <v>9.5399999999999999E-4</v>
      </c>
    </row>
    <row r="251" spans="1:4" x14ac:dyDescent="0.2">
      <c r="A251" s="7" t="s">
        <v>28</v>
      </c>
      <c r="B251" s="8">
        <v>0.25</v>
      </c>
      <c r="C251" s="9">
        <v>1</v>
      </c>
      <c r="D251" s="10">
        <v>9.7999999999999997E-4</v>
      </c>
    </row>
    <row r="252" spans="1:4" x14ac:dyDescent="0.2">
      <c r="A252" s="7" t="s">
        <v>28</v>
      </c>
      <c r="B252" s="8">
        <v>0.22916666666666666</v>
      </c>
      <c r="C252" s="9">
        <v>1</v>
      </c>
      <c r="D252" s="10">
        <v>5.5500000000000005E-4</v>
      </c>
    </row>
    <row r="253" spans="1:4" x14ac:dyDescent="0.2">
      <c r="A253" s="7" t="s">
        <v>28</v>
      </c>
      <c r="B253" s="8">
        <v>0.20833333333333334</v>
      </c>
      <c r="C253" s="9">
        <v>1</v>
      </c>
      <c r="D253" s="10">
        <v>9.5000000000000005E-5</v>
      </c>
    </row>
    <row r="254" spans="1:4" x14ac:dyDescent="0.2">
      <c r="A254" s="7" t="s">
        <v>28</v>
      </c>
      <c r="B254" s="8">
        <v>0.1875</v>
      </c>
      <c r="C254" s="9">
        <v>1</v>
      </c>
      <c r="D254" s="10">
        <v>-5.04E-4</v>
      </c>
    </row>
    <row r="255" spans="1:4" x14ac:dyDescent="0.2">
      <c r="A255" s="7" t="s">
        <v>28</v>
      </c>
      <c r="B255" s="8">
        <v>0.16666666666666666</v>
      </c>
      <c r="C255" s="9">
        <v>1</v>
      </c>
      <c r="D255" s="10">
        <v>-7.3499999999999998E-4</v>
      </c>
    </row>
    <row r="256" spans="1:4" x14ac:dyDescent="0.2">
      <c r="A256" s="7" t="s">
        <v>28</v>
      </c>
      <c r="B256" s="8">
        <v>0.14583333333333334</v>
      </c>
      <c r="C256" s="9">
        <v>1</v>
      </c>
      <c r="D256" s="10">
        <v>-1.01E-3</v>
      </c>
    </row>
    <row r="257" spans="1:4" ht="16" thickBot="1" x14ac:dyDescent="0.25">
      <c r="A257" s="91" t="s">
        <v>28</v>
      </c>
      <c r="B257" s="92">
        <v>0.125</v>
      </c>
      <c r="C257" s="93">
        <v>1</v>
      </c>
      <c r="D257" s="94">
        <v>-1.2030000000000001E-3</v>
      </c>
    </row>
  </sheetData>
  <mergeCells count="16">
    <mergeCell ref="V1:X1"/>
    <mergeCell ref="A1:D1"/>
    <mergeCell ref="F1:H1"/>
    <mergeCell ref="I1:L1"/>
    <mergeCell ref="N1:P1"/>
    <mergeCell ref="Q1:T1"/>
    <mergeCell ref="H48:L51"/>
    <mergeCell ref="P48:T51"/>
    <mergeCell ref="X48:AB51"/>
    <mergeCell ref="AF48:AJ51"/>
    <mergeCell ref="AN48:AR51"/>
    <mergeCell ref="Y1:AB1"/>
    <mergeCell ref="AD1:AF1"/>
    <mergeCell ref="AG1:AJ1"/>
    <mergeCell ref="AL1:AN1"/>
    <mergeCell ref="AO1:A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"/>
  <sheetViews>
    <sheetView view="pageBreakPreview" topLeftCell="A39" zoomScaleSheetLayoutView="100" workbookViewId="0">
      <selection activeCell="D38" sqref="D38"/>
    </sheetView>
  </sheetViews>
  <sheetFormatPr baseColWidth="10" defaultColWidth="8.83203125" defaultRowHeight="15" x14ac:dyDescent="0.2"/>
  <cols>
    <col min="2" max="2" width="12.5" customWidth="1"/>
    <col min="3" max="3" width="13.6640625" customWidth="1"/>
    <col min="6" max="6" width="13.6640625" customWidth="1"/>
    <col min="7" max="7" width="9.1640625" customWidth="1"/>
    <col min="9" max="9" width="13.6640625" customWidth="1"/>
    <col min="12" max="12" width="13.6640625" customWidth="1"/>
    <col min="15" max="15" width="13.6640625" customWidth="1"/>
  </cols>
  <sheetData>
    <row r="1" spans="1:15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</row>
    <row r="2" spans="1:15" x14ac:dyDescent="0.2">
      <c r="A2" s="96" t="s">
        <v>43</v>
      </c>
      <c r="B2" s="96"/>
      <c r="C2" s="99">
        <v>41561</v>
      </c>
      <c r="D2" s="96" t="s">
        <v>44</v>
      </c>
      <c r="E2" s="96"/>
      <c r="F2" s="96"/>
      <c r="G2" s="96" t="s">
        <v>45</v>
      </c>
      <c r="H2" s="96"/>
      <c r="I2" s="96"/>
      <c r="J2" s="96" t="s">
        <v>46</v>
      </c>
      <c r="K2" s="96"/>
      <c r="L2" s="96"/>
      <c r="M2" s="96" t="s">
        <v>47</v>
      </c>
      <c r="N2" s="96"/>
      <c r="O2" s="96"/>
    </row>
    <row r="3" spans="1:15" x14ac:dyDescent="0.2">
      <c r="A3" s="97" t="s">
        <v>48</v>
      </c>
      <c r="D3" s="97" t="s">
        <v>48</v>
      </c>
      <c r="G3" s="97" t="s">
        <v>48</v>
      </c>
      <c r="J3" s="97" t="s">
        <v>48</v>
      </c>
      <c r="M3" s="97" t="s">
        <v>48</v>
      </c>
    </row>
    <row r="4" spans="1:15" x14ac:dyDescent="0.2">
      <c r="A4" t="s">
        <v>49</v>
      </c>
      <c r="D4" t="s">
        <v>49</v>
      </c>
      <c r="G4" t="s">
        <v>49</v>
      </c>
      <c r="J4" t="s">
        <v>49</v>
      </c>
      <c r="M4" t="s">
        <v>49</v>
      </c>
    </row>
    <row r="6" spans="1:15" x14ac:dyDescent="0.2">
      <c r="A6" t="s">
        <v>50</v>
      </c>
      <c r="C6">
        <f>'30 point'!L16</f>
        <v>-3.6396025969228345E-3</v>
      </c>
      <c r="D6" t="s">
        <v>50</v>
      </c>
      <c r="F6">
        <f>'30 point'!T16</f>
        <v>-5.7195680451123279E-4</v>
      </c>
      <c r="G6" t="s">
        <v>50</v>
      </c>
      <c r="I6">
        <f>'30 point'!AB16</f>
        <v>1.7916835421790144E-3</v>
      </c>
      <c r="J6" t="s">
        <v>50</v>
      </c>
      <c r="L6">
        <f>'30 point'!AJ16</f>
        <v>-4.6914248177638944E-3</v>
      </c>
      <c r="M6" t="s">
        <v>50</v>
      </c>
      <c r="O6">
        <f>'30 point'!AR16</f>
        <v>2.5743576347599835E-3</v>
      </c>
    </row>
    <row r="7" spans="1:15" x14ac:dyDescent="0.2">
      <c r="A7" t="s">
        <v>51</v>
      </c>
      <c r="C7">
        <f>'30 point'!H16</f>
        <v>-0.34650000000000003</v>
      </c>
      <c r="D7" t="s">
        <v>51</v>
      </c>
      <c r="F7">
        <f>'30 point'!P16</f>
        <v>-1.43E-2</v>
      </c>
      <c r="G7" t="s">
        <v>51</v>
      </c>
      <c r="I7">
        <f>'30 point'!X16</f>
        <v>0.26220000000000004</v>
      </c>
      <c r="J7" t="s">
        <v>51</v>
      </c>
      <c r="L7">
        <f>'30 point'!AF16</f>
        <v>-0.46420000000000006</v>
      </c>
      <c r="M7" t="s">
        <v>51</v>
      </c>
      <c r="O7">
        <f>'30 point'!AN16</f>
        <v>0.30219999999999997</v>
      </c>
    </row>
    <row r="8" spans="1:15" x14ac:dyDescent="0.2">
      <c r="A8" t="s">
        <v>52</v>
      </c>
      <c r="C8" s="98">
        <f>IF(C7&lt;0, 1-(C6/C7), C6/C7-1)</f>
        <v>0.98949609640137715</v>
      </c>
      <c r="D8" t="s">
        <v>52</v>
      </c>
      <c r="E8" s="98"/>
      <c r="F8" s="98">
        <f>IF(F7&lt;0, 1-(F6/F7), F6/F7-1)</f>
        <v>0.96000302066355014</v>
      </c>
      <c r="G8" t="s">
        <v>52</v>
      </c>
      <c r="H8" s="98"/>
      <c r="I8" s="98">
        <f>IF(I7&lt;0, 1-(I6/I7), I6/I7-1)</f>
        <v>-0.99316672943486262</v>
      </c>
      <c r="J8" t="s">
        <v>52</v>
      </c>
      <c r="K8" s="98"/>
      <c r="L8" s="98">
        <f>IF(L7&lt;0, 1-(L6/L7), L6/L7-1)</f>
        <v>0.9898935268897805</v>
      </c>
      <c r="M8" t="s">
        <v>52</v>
      </c>
      <c r="N8" s="98"/>
      <c r="O8" s="98">
        <f>IF(O7&lt;0, 1-(O6/O7), O6/O7-1)</f>
        <v>-0.99148127850840506</v>
      </c>
    </row>
    <row r="9" spans="1:15" ht="17" x14ac:dyDescent="0.2">
      <c r="A9" t="s">
        <v>53</v>
      </c>
      <c r="C9">
        <v>0.95962811000000003</v>
      </c>
      <c r="D9" t="s">
        <v>53</v>
      </c>
      <c r="F9">
        <v>0.99653725000000004</v>
      </c>
      <c r="G9" t="s">
        <v>53</v>
      </c>
      <c r="I9">
        <v>0.99179273000000001</v>
      </c>
      <c r="J9" t="s">
        <v>53</v>
      </c>
      <c r="L9">
        <v>0.99088688999999996</v>
      </c>
      <c r="M9" t="s">
        <v>53</v>
      </c>
      <c r="O9">
        <v>0.93845460999999997</v>
      </c>
    </row>
    <row r="10" spans="1:15" x14ac:dyDescent="0.2">
      <c r="A10" t="s">
        <v>54</v>
      </c>
      <c r="C10">
        <v>0.184</v>
      </c>
      <c r="D10" t="s">
        <v>54</v>
      </c>
      <c r="F10">
        <v>5.2999999999999999E-2</v>
      </c>
      <c r="G10" t="s">
        <v>54</v>
      </c>
      <c r="I10">
        <v>9.4E-2</v>
      </c>
      <c r="J10" t="s">
        <v>54</v>
      </c>
      <c r="L10">
        <v>0.09</v>
      </c>
      <c r="M10" t="s">
        <v>54</v>
      </c>
      <c r="O10">
        <v>0.17699999999999999</v>
      </c>
    </row>
    <row r="11" spans="1:15" x14ac:dyDescent="0.2">
      <c r="A11" t="s">
        <v>55</v>
      </c>
      <c r="C11" t="s">
        <v>56</v>
      </c>
      <c r="D11" t="s">
        <v>55</v>
      </c>
      <c r="F11" t="s">
        <v>57</v>
      </c>
      <c r="G11" t="s">
        <v>55</v>
      </c>
      <c r="I11" t="s">
        <v>58</v>
      </c>
      <c r="J11" t="s">
        <v>55</v>
      </c>
      <c r="L11" t="s">
        <v>59</v>
      </c>
      <c r="M11" t="s">
        <v>55</v>
      </c>
    </row>
    <row r="12" spans="1:15" ht="19" x14ac:dyDescent="0.2">
      <c r="A12" s="538" t="s">
        <v>60</v>
      </c>
      <c r="B12" s="538"/>
      <c r="C12" s="538"/>
      <c r="D12" s="538"/>
      <c r="E12" s="538"/>
      <c r="F12" s="538"/>
      <c r="G12" s="538"/>
      <c r="H12" s="538"/>
      <c r="I12" s="538"/>
      <c r="J12" s="538"/>
      <c r="K12" s="538"/>
      <c r="L12" s="538"/>
      <c r="M12" s="538"/>
      <c r="N12" s="538"/>
      <c r="O12" s="538"/>
    </row>
    <row r="13" spans="1:15" x14ac:dyDescent="0.2">
      <c r="A13" s="96" t="s">
        <v>43</v>
      </c>
      <c r="B13" s="96"/>
      <c r="C13" s="96"/>
      <c r="D13" s="96" t="s">
        <v>44</v>
      </c>
      <c r="E13" s="96"/>
      <c r="F13" s="96"/>
      <c r="G13" s="96" t="s">
        <v>45</v>
      </c>
      <c r="H13" s="96"/>
      <c r="I13" s="96"/>
      <c r="J13" s="96" t="s">
        <v>46</v>
      </c>
      <c r="K13" s="96"/>
      <c r="L13" s="96"/>
      <c r="M13" s="96" t="s">
        <v>47</v>
      </c>
      <c r="N13" s="96"/>
      <c r="O13" s="96"/>
    </row>
    <row r="14" spans="1:15" x14ac:dyDescent="0.2">
      <c r="A14" s="97" t="s">
        <v>61</v>
      </c>
      <c r="D14" s="97" t="s">
        <v>62</v>
      </c>
      <c r="G14" s="97" t="s">
        <v>62</v>
      </c>
      <c r="J14" s="97" t="s">
        <v>62</v>
      </c>
      <c r="M14" s="97" t="s">
        <v>62</v>
      </c>
    </row>
    <row r="15" spans="1:15" x14ac:dyDescent="0.2">
      <c r="A15" t="s">
        <v>49</v>
      </c>
      <c r="D15" t="s">
        <v>49</v>
      </c>
      <c r="G15" t="s">
        <v>49</v>
      </c>
      <c r="J15" t="s">
        <v>49</v>
      </c>
      <c r="M15" t="s">
        <v>49</v>
      </c>
    </row>
    <row r="17" spans="1:15" x14ac:dyDescent="0.2">
      <c r="A17" t="s">
        <v>50</v>
      </c>
      <c r="C17">
        <f>'20 point'!L16</f>
        <v>-3.0471154922225444E-3</v>
      </c>
      <c r="D17" t="s">
        <v>50</v>
      </c>
      <c r="F17">
        <f>'20 point'!T16</f>
        <v>-2.7670450115801034E-4</v>
      </c>
      <c r="G17" t="s">
        <v>50</v>
      </c>
      <c r="I17">
        <f>'20 point'!AB16</f>
        <v>2.3236064912302212E-3</v>
      </c>
      <c r="J17" t="s">
        <v>50</v>
      </c>
      <c r="L17">
        <f>'20 point'!AJ16</f>
        <v>-4.0893724479301461E-3</v>
      </c>
      <c r="M17" t="s">
        <v>50</v>
      </c>
      <c r="O17">
        <f>'20 point'!AR16</f>
        <v>2.2655000184406584E-3</v>
      </c>
    </row>
    <row r="18" spans="1:15" x14ac:dyDescent="0.2">
      <c r="A18" t="s">
        <v>51</v>
      </c>
      <c r="C18">
        <f>'20 point'!H16</f>
        <v>-0.34650000000000003</v>
      </c>
      <c r="D18" t="s">
        <v>51</v>
      </c>
      <c r="F18">
        <f>'20 point'!P16</f>
        <v>-1.43E-2</v>
      </c>
      <c r="G18" t="s">
        <v>51</v>
      </c>
      <c r="I18">
        <f>'20 point'!X16</f>
        <v>0.26220000000000004</v>
      </c>
      <c r="J18" t="s">
        <v>51</v>
      </c>
      <c r="L18">
        <f>'20 point'!AF16</f>
        <v>-0.46420000000000006</v>
      </c>
      <c r="M18" t="s">
        <v>51</v>
      </c>
      <c r="O18">
        <f>'20 point'!AN16</f>
        <v>0.30219999999999997</v>
      </c>
    </row>
    <row r="19" spans="1:15" x14ac:dyDescent="0.2">
      <c r="A19" t="s">
        <v>52</v>
      </c>
      <c r="C19" s="98">
        <f>IF(C18&lt;0, 1-(C17/C18), C17/C18-1)</f>
        <v>0.99120601589546165</v>
      </c>
      <c r="D19" t="s">
        <v>52</v>
      </c>
      <c r="E19" s="98"/>
      <c r="F19" s="98">
        <f>IF(F18&lt;0, 1-(F17/F18), F17/F18-1)</f>
        <v>0.98065003488405522</v>
      </c>
      <c r="G19" t="s">
        <v>52</v>
      </c>
      <c r="H19" s="98"/>
      <c r="I19" s="98">
        <f>IF(I18&lt;0, 1-(I17/I18), I17/I18-1)</f>
        <v>-0.99113803779088394</v>
      </c>
      <c r="J19" t="s">
        <v>52</v>
      </c>
      <c r="K19" s="98"/>
      <c r="L19" s="98">
        <f>IF(L18&lt;0, 1-(L17/L18), L17/L18-1)</f>
        <v>0.99119049451113717</v>
      </c>
      <c r="M19" t="s">
        <v>52</v>
      </c>
      <c r="N19" s="98"/>
      <c r="O19" s="98">
        <f>IF(O18&lt;0, 1-(O17/O18), O17/O18-1)</f>
        <v>-0.99250330900582173</v>
      </c>
    </row>
    <row r="20" spans="1:15" ht="17" x14ac:dyDescent="0.2">
      <c r="A20" t="s">
        <v>53</v>
      </c>
      <c r="C20">
        <v>0.99292046</v>
      </c>
      <c r="D20" t="s">
        <v>53</v>
      </c>
      <c r="F20">
        <v>0.97575643999999995</v>
      </c>
      <c r="G20" t="s">
        <v>53</v>
      </c>
      <c r="I20">
        <v>0.99028320999999997</v>
      </c>
      <c r="J20" t="s">
        <v>53</v>
      </c>
      <c r="L20">
        <v>0.99677254000000004</v>
      </c>
      <c r="M20" t="s">
        <v>53</v>
      </c>
      <c r="O20">
        <v>0.98639650000000001</v>
      </c>
    </row>
    <row r="21" spans="1:15" x14ac:dyDescent="0.2">
      <c r="A21" t="s">
        <v>54</v>
      </c>
      <c r="C21">
        <v>7.2999999999999995E-2</v>
      </c>
      <c r="D21" t="s">
        <v>63</v>
      </c>
      <c r="F21">
        <v>0.189</v>
      </c>
      <c r="G21" t="s">
        <v>54</v>
      </c>
      <c r="I21">
        <v>7.8E-2</v>
      </c>
      <c r="J21" t="s">
        <v>54</v>
      </c>
      <c r="L21">
        <v>3.1E-2</v>
      </c>
      <c r="M21" t="s">
        <v>54</v>
      </c>
      <c r="O21">
        <v>0.123</v>
      </c>
    </row>
    <row r="22" spans="1:15" x14ac:dyDescent="0.2">
      <c r="A22" t="s">
        <v>55</v>
      </c>
      <c r="C22" t="s">
        <v>64</v>
      </c>
      <c r="D22" t="s">
        <v>55</v>
      </c>
      <c r="F22" t="s">
        <v>65</v>
      </c>
      <c r="G22" t="s">
        <v>55</v>
      </c>
      <c r="I22" t="s">
        <v>66</v>
      </c>
      <c r="J22" t="s">
        <v>55</v>
      </c>
      <c r="M22" t="s">
        <v>55</v>
      </c>
    </row>
    <row r="23" spans="1:15" ht="19" x14ac:dyDescent="0.2">
      <c r="A23" s="538" t="s">
        <v>67</v>
      </c>
      <c r="B23" s="538"/>
      <c r="C23" s="538"/>
      <c r="D23" s="538"/>
      <c r="E23" s="538"/>
      <c r="F23" s="538"/>
      <c r="G23" s="538"/>
      <c r="H23" s="538"/>
      <c r="I23" s="538"/>
      <c r="J23" s="538"/>
      <c r="K23" s="538"/>
      <c r="L23" s="538"/>
      <c r="M23" s="538"/>
      <c r="N23" s="538"/>
      <c r="O23" s="538"/>
    </row>
    <row r="24" spans="1:15" x14ac:dyDescent="0.2">
      <c r="A24" s="96" t="s">
        <v>43</v>
      </c>
      <c r="B24" s="96"/>
      <c r="C24" s="96"/>
      <c r="D24" s="96" t="s">
        <v>44</v>
      </c>
      <c r="E24" s="96"/>
      <c r="F24" s="96"/>
      <c r="G24" s="96" t="s">
        <v>45</v>
      </c>
      <c r="H24" s="96"/>
      <c r="I24" s="96"/>
      <c r="J24" s="96" t="s">
        <v>46</v>
      </c>
      <c r="K24" s="96"/>
      <c r="L24" s="96"/>
      <c r="M24" s="96" t="s">
        <v>47</v>
      </c>
      <c r="N24" s="96"/>
      <c r="O24" s="96"/>
    </row>
    <row r="25" spans="1:15" x14ac:dyDescent="0.2">
      <c r="A25" s="97" t="s">
        <v>62</v>
      </c>
      <c r="D25" s="97" t="s">
        <v>62</v>
      </c>
      <c r="G25" s="97" t="s">
        <v>62</v>
      </c>
      <c r="J25" s="97" t="s">
        <v>62</v>
      </c>
      <c r="M25" s="97" t="s">
        <v>62</v>
      </c>
    </row>
    <row r="26" spans="1:15" x14ac:dyDescent="0.2">
      <c r="A26" t="s">
        <v>49</v>
      </c>
      <c r="D26" t="s">
        <v>49</v>
      </c>
      <c r="G26" t="s">
        <v>49</v>
      </c>
      <c r="J26" t="s">
        <v>49</v>
      </c>
      <c r="M26" t="s">
        <v>49</v>
      </c>
    </row>
    <row r="28" spans="1:15" x14ac:dyDescent="0.2">
      <c r="A28" t="s">
        <v>50</v>
      </c>
      <c r="C28">
        <f>'10 point'!M16</f>
        <v>-4.0839517693538963E-3</v>
      </c>
      <c r="D28" t="s">
        <v>50</v>
      </c>
      <c r="F28">
        <f>'10 point'!U16</f>
        <v>3.5553983405941023E-4</v>
      </c>
      <c r="G28" t="s">
        <v>50</v>
      </c>
      <c r="I28">
        <f>'10 point'!AC16</f>
        <v>1.7357951698758413E-3</v>
      </c>
      <c r="J28" t="s">
        <v>50</v>
      </c>
      <c r="L28">
        <f>'10 point'!AK16</f>
        <v>-4.3531996520883506E-3</v>
      </c>
      <c r="M28" t="s">
        <v>50</v>
      </c>
      <c r="O28">
        <f>'10 point'!AS16</f>
        <v>2.3853701090928974E-3</v>
      </c>
    </row>
    <row r="29" spans="1:15" x14ac:dyDescent="0.2">
      <c r="A29" t="s">
        <v>51</v>
      </c>
      <c r="C29">
        <f>'10 point'!I16</f>
        <v>-0.34650000000000003</v>
      </c>
      <c r="D29" t="s">
        <v>51</v>
      </c>
      <c r="F29">
        <f>'10 point'!Q16</f>
        <v>-1.43E-2</v>
      </c>
      <c r="G29" t="s">
        <v>51</v>
      </c>
      <c r="I29">
        <f>'10 point'!Y16</f>
        <v>0.26220000000000004</v>
      </c>
      <c r="J29" t="s">
        <v>51</v>
      </c>
      <c r="L29">
        <f>'10 point'!AG16</f>
        <v>-0.46420000000000006</v>
      </c>
      <c r="M29" t="s">
        <v>51</v>
      </c>
      <c r="O29">
        <f>'10 point'!AO16</f>
        <v>0.30219999999999997</v>
      </c>
    </row>
    <row r="30" spans="1:15" x14ac:dyDescent="0.2">
      <c r="A30" t="s">
        <v>52</v>
      </c>
      <c r="C30" s="98">
        <f>IF(C29&lt;0, 1-(C28/C29), C28/C29-1)</f>
        <v>0.98821370340734804</v>
      </c>
      <c r="D30" t="s">
        <v>52</v>
      </c>
      <c r="E30" s="98"/>
      <c r="F30" s="98">
        <f>IF(F29&lt;0, 1-(F28/F29), F28/F29-1)</f>
        <v>1.0248629254587001</v>
      </c>
      <c r="G30" t="s">
        <v>52</v>
      </c>
      <c r="H30" s="98"/>
      <c r="I30" s="98">
        <f>IF(I29&lt;0, 1-(I28/I29), I28/I29-1)</f>
        <v>-0.99337988112175502</v>
      </c>
      <c r="J30" t="s">
        <v>52</v>
      </c>
      <c r="K30" s="98"/>
      <c r="L30" s="98">
        <f>IF(L29&lt;0, 1-(L28/L29), L28/L29-1)</f>
        <v>0.99062214637637147</v>
      </c>
      <c r="M30" t="s">
        <v>52</v>
      </c>
      <c r="N30" s="98"/>
      <c r="O30" s="98">
        <f>IF(O29&lt;0, 1-(O28/O29), O28/O29-1)</f>
        <v>-0.99210665086335903</v>
      </c>
    </row>
    <row r="31" spans="1:15" ht="17" x14ac:dyDescent="0.2">
      <c r="A31" t="s">
        <v>53</v>
      </c>
      <c r="C31">
        <v>0.99297979000000003</v>
      </c>
      <c r="D31" t="s">
        <v>53</v>
      </c>
      <c r="F31">
        <v>0.99935777000000003</v>
      </c>
      <c r="G31" t="s">
        <v>53</v>
      </c>
      <c r="I31">
        <v>0.99539005999999997</v>
      </c>
      <c r="J31" t="s">
        <v>53</v>
      </c>
      <c r="L31">
        <v>0.99683677000000004</v>
      </c>
      <c r="M31" t="s">
        <v>53</v>
      </c>
      <c r="O31">
        <v>0.99693463000000004</v>
      </c>
    </row>
    <row r="32" spans="1:15" x14ac:dyDescent="0.2">
      <c r="A32" t="s">
        <v>54</v>
      </c>
      <c r="C32">
        <v>4.2000000000000003E-2</v>
      </c>
      <c r="D32" t="s">
        <v>54</v>
      </c>
      <c r="F32">
        <v>1.7999999999999999E-2</v>
      </c>
      <c r="G32" t="s">
        <v>54</v>
      </c>
      <c r="I32">
        <v>4.8000000000000001E-2</v>
      </c>
      <c r="J32" t="s">
        <v>54</v>
      </c>
      <c r="L32">
        <v>1.2999999999999999E-2</v>
      </c>
      <c r="M32" t="s">
        <v>54</v>
      </c>
      <c r="O32">
        <v>1.2999999999999999E-2</v>
      </c>
    </row>
    <row r="33" spans="1:15" x14ac:dyDescent="0.2">
      <c r="A33" t="s">
        <v>55</v>
      </c>
      <c r="D33" t="s">
        <v>55</v>
      </c>
      <c r="F33" t="s">
        <v>68</v>
      </c>
      <c r="G33" t="s">
        <v>55</v>
      </c>
      <c r="I33" t="s">
        <v>69</v>
      </c>
      <c r="J33" t="s">
        <v>55</v>
      </c>
      <c r="L33" t="s">
        <v>70</v>
      </c>
      <c r="M33" t="s">
        <v>55</v>
      </c>
      <c r="O33" t="s">
        <v>71</v>
      </c>
    </row>
    <row r="34" spans="1:15" ht="16" thickBot="1" x14ac:dyDescent="0.25"/>
    <row r="35" spans="1:15" ht="20" thickBot="1" x14ac:dyDescent="0.25">
      <c r="A35" s="539" t="s">
        <v>133</v>
      </c>
      <c r="B35" s="540"/>
      <c r="C35" s="540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1"/>
    </row>
    <row r="36" spans="1:15" ht="16" thickBot="1" x14ac:dyDescent="0.25">
      <c r="A36" s="542" t="s">
        <v>82</v>
      </c>
      <c r="B36" s="543"/>
      <c r="C36" s="544"/>
      <c r="D36" s="542" t="s">
        <v>44</v>
      </c>
      <c r="E36" s="543"/>
      <c r="F36" s="544"/>
      <c r="G36" s="542" t="s">
        <v>45</v>
      </c>
      <c r="H36" s="543"/>
      <c r="I36" s="544"/>
      <c r="J36" s="545" t="s">
        <v>46</v>
      </c>
      <c r="K36" s="546"/>
      <c r="L36" s="547"/>
      <c r="M36" s="542" t="s">
        <v>47</v>
      </c>
      <c r="N36" s="543"/>
      <c r="O36" s="544"/>
    </row>
    <row r="37" spans="1:15" x14ac:dyDescent="0.2">
      <c r="A37" s="191" t="s">
        <v>50</v>
      </c>
      <c r="B37" s="195"/>
      <c r="C37" s="258">
        <f>AVERAGE(C6,C17,C28)</f>
        <v>-3.5902232861664252E-3</v>
      </c>
      <c r="D37" s="192" t="s">
        <v>50</v>
      </c>
      <c r="E37" s="192"/>
      <c r="F37" s="258">
        <f>AVERAGE(F6,F17,F28)</f>
        <v>-1.6437382386994426E-4</v>
      </c>
      <c r="G37" s="192" t="s">
        <v>50</v>
      </c>
      <c r="H37" s="192"/>
      <c r="I37" s="258">
        <f>AVERAGE(I6,I17,I28)</f>
        <v>1.9503617344283589E-3</v>
      </c>
      <c r="J37" s="192" t="s">
        <v>50</v>
      </c>
      <c r="K37" s="192"/>
      <c r="L37" s="258">
        <f>AVERAGE(L6,L17,L28)</f>
        <v>-4.3779989725941304E-3</v>
      </c>
      <c r="M37" s="192" t="s">
        <v>50</v>
      </c>
      <c r="N37" s="192"/>
      <c r="O37" s="258">
        <f>AVERAGE(O6,O17,O28)</f>
        <v>2.4084092540978467E-3</v>
      </c>
    </row>
    <row r="38" spans="1:15" x14ac:dyDescent="0.2">
      <c r="A38" s="101" t="s">
        <v>51</v>
      </c>
      <c r="B38" s="196"/>
      <c r="C38" s="259">
        <f>C29</f>
        <v>-0.34650000000000003</v>
      </c>
      <c r="D38" s="187" t="s">
        <v>51</v>
      </c>
      <c r="E38" s="187"/>
      <c r="F38" s="259">
        <f>F29</f>
        <v>-1.43E-2</v>
      </c>
      <c r="G38" s="187" t="s">
        <v>51</v>
      </c>
      <c r="H38" s="187"/>
      <c r="I38" s="259">
        <f>I29</f>
        <v>0.26220000000000004</v>
      </c>
      <c r="J38" s="187" t="s">
        <v>51</v>
      </c>
      <c r="K38" s="187"/>
      <c r="L38" s="259">
        <f>L29</f>
        <v>-0.46420000000000006</v>
      </c>
      <c r="M38" s="187" t="s">
        <v>51</v>
      </c>
      <c r="N38" s="187"/>
      <c r="O38" s="259">
        <f>O29</f>
        <v>0.30219999999999997</v>
      </c>
    </row>
    <row r="39" spans="1:15" x14ac:dyDescent="0.2">
      <c r="A39" s="101" t="s">
        <v>132</v>
      </c>
      <c r="B39" s="196"/>
      <c r="C39" s="104">
        <f>IF(C38&lt;0, 1-(C37/C38), C37/C38-1)</f>
        <v>0.98963860523472891</v>
      </c>
      <c r="D39" s="102" t="s">
        <v>52</v>
      </c>
      <c r="E39" s="105"/>
      <c r="F39" s="104">
        <f>IF(F38&lt;0, 1-(F37/F38), F37/F38-1)</f>
        <v>0.98850532700210181</v>
      </c>
      <c r="G39" s="102" t="s">
        <v>52</v>
      </c>
      <c r="H39" s="105"/>
      <c r="I39" s="104">
        <f>IF(I38&lt;0, 1-(I37/I38), I37/I38-1)</f>
        <v>-0.99256154944916719</v>
      </c>
      <c r="J39" s="102" t="s">
        <v>52</v>
      </c>
      <c r="K39" s="105"/>
      <c r="L39" s="104">
        <f>IF(L38&lt;0, 1-(L37/L38), L37/L38-1)</f>
        <v>0.99056872259242967</v>
      </c>
      <c r="M39" s="102" t="s">
        <v>52</v>
      </c>
      <c r="N39" s="105"/>
      <c r="O39" s="104">
        <f>IF(O38&lt;0, 1-(O37/O38), O37/O38-1)</f>
        <v>-0.99203041279252868</v>
      </c>
    </row>
    <row r="40" spans="1:15" ht="16" thickBot="1" x14ac:dyDescent="0.25">
      <c r="A40" s="101" t="s">
        <v>52</v>
      </c>
      <c r="B40" s="196"/>
      <c r="C40" s="259">
        <f>C37-C38</f>
        <v>0.3429097767138336</v>
      </c>
      <c r="D40" s="184"/>
      <c r="E40" s="184"/>
      <c r="F40" s="259">
        <f>F37-F38</f>
        <v>1.4135626176130057E-2</v>
      </c>
      <c r="G40" s="184"/>
      <c r="H40" s="184"/>
      <c r="I40" s="259">
        <f>I37-I38</f>
        <v>-0.26024963826557168</v>
      </c>
      <c r="J40" s="184"/>
      <c r="K40" s="184"/>
      <c r="L40" s="259">
        <f>L37-L38</f>
        <v>0.45982200102740595</v>
      </c>
      <c r="M40" s="184"/>
      <c r="N40" s="184"/>
      <c r="O40" s="259">
        <f>O37-O38</f>
        <v>-0.29979159074590211</v>
      </c>
    </row>
    <row r="41" spans="1:15" ht="16" thickBot="1" x14ac:dyDescent="0.25">
      <c r="A41" s="536" t="s">
        <v>79</v>
      </c>
      <c r="B41" s="537"/>
      <c r="C41" s="198">
        <f>AVERAGE(C39,F39,I39,L39,O39)</f>
        <v>0.19682413851751288</v>
      </c>
      <c r="D41" s="535"/>
      <c r="E41" s="535"/>
      <c r="F41" s="199"/>
      <c r="G41" s="103"/>
      <c r="H41" s="103"/>
      <c r="I41" s="199"/>
      <c r="J41" s="103"/>
      <c r="K41" s="103"/>
      <c r="L41" s="199"/>
      <c r="M41" s="103"/>
      <c r="N41" s="103"/>
      <c r="O41" s="199"/>
    </row>
    <row r="42" spans="1:15" ht="16" thickBot="1" x14ac:dyDescent="0.25"/>
    <row r="43" spans="1:15" ht="20" thickBot="1" x14ac:dyDescent="0.25">
      <c r="A43" s="539" t="s">
        <v>134</v>
      </c>
      <c r="B43" s="540"/>
      <c r="C43" s="540"/>
      <c r="D43" s="540"/>
      <c r="E43" s="540"/>
      <c r="F43" s="540"/>
      <c r="G43" s="540"/>
      <c r="H43" s="540"/>
      <c r="I43" s="540"/>
      <c r="J43" s="540"/>
      <c r="K43" s="540"/>
      <c r="L43" s="540"/>
      <c r="M43" s="540"/>
      <c r="N43" s="540"/>
      <c r="O43" s="541"/>
    </row>
    <row r="44" spans="1:15" ht="16" thickBot="1" x14ac:dyDescent="0.25">
      <c r="A44" s="542" t="s">
        <v>82</v>
      </c>
      <c r="B44" s="543"/>
      <c r="C44" s="544"/>
      <c r="D44" s="542" t="s">
        <v>44</v>
      </c>
      <c r="E44" s="543"/>
      <c r="F44" s="544"/>
      <c r="G44" s="542" t="s">
        <v>45</v>
      </c>
      <c r="H44" s="543"/>
      <c r="I44" s="544"/>
      <c r="J44" s="545" t="s">
        <v>46</v>
      </c>
      <c r="K44" s="546"/>
      <c r="L44" s="547"/>
      <c r="M44" s="542" t="s">
        <v>47</v>
      </c>
      <c r="N44" s="543"/>
      <c r="O44" s="544"/>
    </row>
    <row r="45" spans="1:15" x14ac:dyDescent="0.2">
      <c r="A45" s="191" t="s">
        <v>50</v>
      </c>
      <c r="B45" s="106"/>
      <c r="C45" s="186">
        <f>'Graphs (2)'!C79</f>
        <v>308.18683887886908</v>
      </c>
      <c r="D45" s="192" t="s">
        <v>50</v>
      </c>
      <c r="E45" s="192"/>
      <c r="F45" s="186">
        <f>'Graphs (2)'!N79</f>
        <v>306.74646958916384</v>
      </c>
      <c r="G45" s="192" t="s">
        <v>50</v>
      </c>
      <c r="H45" s="192"/>
      <c r="I45" s="186">
        <f>'Graphs (2)'!Y79</f>
        <v>305.99674423395038</v>
      </c>
      <c r="J45" s="192" t="s">
        <v>50</v>
      </c>
      <c r="K45" s="192"/>
      <c r="L45" s="186">
        <f>'Graphs (2)'!AJ79</f>
        <v>4.6478650301873869E-2</v>
      </c>
      <c r="M45" s="192" t="s">
        <v>50</v>
      </c>
      <c r="N45" s="192"/>
      <c r="O45" s="186">
        <f>'Graphs (2)'!AV79</f>
        <v>1.8361074665234723E-2</v>
      </c>
    </row>
    <row r="46" spans="1:15" x14ac:dyDescent="0.2">
      <c r="A46" s="101" t="s">
        <v>51</v>
      </c>
      <c r="B46" s="102"/>
      <c r="C46" s="188">
        <f>'Graphs (2)'!C80</f>
        <v>-0.67199999999999993</v>
      </c>
      <c r="D46" s="187" t="s">
        <v>51</v>
      </c>
      <c r="E46" s="187"/>
      <c r="F46" s="188">
        <f>'Graphs (2)'!N80</f>
        <v>1.161</v>
      </c>
      <c r="G46" s="187" t="s">
        <v>51</v>
      </c>
      <c r="H46" s="187"/>
      <c r="I46" s="188">
        <f>'Graphs (2)'!Y80</f>
        <v>6.3E-2</v>
      </c>
      <c r="J46" s="187" t="s">
        <v>51</v>
      </c>
      <c r="K46" s="187"/>
      <c r="L46" s="188">
        <f>'Graphs (2)'!AJ80</f>
        <v>0.55699999999999994</v>
      </c>
      <c r="M46" s="187" t="s">
        <v>51</v>
      </c>
      <c r="N46" s="187"/>
      <c r="O46" s="188">
        <f>'Graphs (2)'!AV80</f>
        <v>-0.23200000000000001</v>
      </c>
    </row>
    <row r="47" spans="1:15" x14ac:dyDescent="0.2">
      <c r="A47" s="101" t="s">
        <v>132</v>
      </c>
      <c r="B47" s="102"/>
      <c r="C47" s="104">
        <f>IF(C46&lt;0, 1-(C45/C46), C45/C46-1)</f>
        <v>459.6113673792695</v>
      </c>
      <c r="D47" s="102" t="s">
        <v>52</v>
      </c>
      <c r="E47" s="105"/>
      <c r="F47" s="104">
        <f>IF(F46&lt;0, 1-(F45/F46), F45/F46-1)</f>
        <v>263.20884546870269</v>
      </c>
      <c r="G47" s="102" t="s">
        <v>52</v>
      </c>
      <c r="H47" s="105"/>
      <c r="I47" s="200">
        <f>IF(I46&lt;0, 1-(I45/I46), I45/I46-1)</f>
        <v>4856.091178316673</v>
      </c>
      <c r="J47" s="102" t="s">
        <v>52</v>
      </c>
      <c r="K47" s="105"/>
      <c r="L47" s="104">
        <f>IF(L46&lt;0, 1-(L45/L46), L45/L46-1)</f>
        <v>-0.91655538545444548</v>
      </c>
      <c r="M47" s="102" t="s">
        <v>52</v>
      </c>
      <c r="N47" s="105"/>
      <c r="O47" s="104">
        <f>IF(O46&lt;0, 1-(O45/O46), O45/O46-1)</f>
        <v>1.0791425632122187</v>
      </c>
    </row>
    <row r="48" spans="1:15" ht="16" thickBot="1" x14ac:dyDescent="0.25">
      <c r="A48" s="193" t="s">
        <v>52</v>
      </c>
      <c r="B48" s="189"/>
      <c r="C48" s="197">
        <f>C45-C46</f>
        <v>308.85883887886911</v>
      </c>
      <c r="D48" s="190"/>
      <c r="E48" s="190"/>
      <c r="F48" s="197">
        <f>F45-F46</f>
        <v>305.58546958916384</v>
      </c>
      <c r="G48" s="190"/>
      <c r="H48" s="190"/>
      <c r="I48" s="197">
        <f>I45-I46</f>
        <v>305.93374423395039</v>
      </c>
      <c r="J48" s="190"/>
      <c r="K48" s="190"/>
      <c r="L48" s="197">
        <f>L45-L46</f>
        <v>-0.51052134969812601</v>
      </c>
      <c r="M48" s="190"/>
      <c r="N48" s="190"/>
      <c r="O48" s="197">
        <f>O45-O46</f>
        <v>0.25036107466523472</v>
      </c>
    </row>
    <row r="49" spans="1:15" ht="16" thickBot="1" x14ac:dyDescent="0.25">
      <c r="A49" s="536" t="s">
        <v>79</v>
      </c>
      <c r="B49" s="548"/>
      <c r="C49" s="194">
        <f>AVERAGE(C47,F47, L47,O47)</f>
        <v>180.74570000643251</v>
      </c>
      <c r="D49" s="535"/>
      <c r="E49" s="535"/>
      <c r="F49" s="103"/>
      <c r="G49" s="103"/>
      <c r="H49" s="103"/>
      <c r="I49" s="103"/>
      <c r="J49" s="103"/>
      <c r="K49" s="103"/>
      <c r="L49" s="103"/>
      <c r="M49" s="103"/>
      <c r="N49" s="103"/>
      <c r="O49" s="107"/>
    </row>
    <row r="51" spans="1:15" x14ac:dyDescent="0.2">
      <c r="A51" s="201"/>
      <c r="B51" t="s">
        <v>135</v>
      </c>
    </row>
    <row r="52" spans="1:15" x14ac:dyDescent="0.2">
      <c r="B52" t="s">
        <v>136</v>
      </c>
    </row>
    <row r="54" spans="1:15" x14ac:dyDescent="0.2">
      <c r="A54" t="s">
        <v>140</v>
      </c>
    </row>
    <row r="55" spans="1:15" ht="16" thickBot="1" x14ac:dyDescent="0.25"/>
    <row r="56" spans="1:15" ht="20" thickBot="1" x14ac:dyDescent="0.25">
      <c r="A56" s="539" t="str">
        <f t="shared" ref="A56:O56" si="0">A35</f>
        <v>Average predition (First Results)</v>
      </c>
      <c r="B56" s="540">
        <f t="shared" si="0"/>
        <v>0</v>
      </c>
      <c r="C56" s="540">
        <f t="shared" si="0"/>
        <v>0</v>
      </c>
      <c r="D56" s="540">
        <f t="shared" si="0"/>
        <v>0</v>
      </c>
      <c r="E56" s="540">
        <f t="shared" si="0"/>
        <v>0</v>
      </c>
      <c r="F56" s="540">
        <f t="shared" si="0"/>
        <v>0</v>
      </c>
      <c r="G56" s="540">
        <f t="shared" si="0"/>
        <v>0</v>
      </c>
      <c r="H56" s="540">
        <f t="shared" si="0"/>
        <v>0</v>
      </c>
      <c r="I56" s="540">
        <f t="shared" si="0"/>
        <v>0</v>
      </c>
      <c r="J56" s="540">
        <f t="shared" si="0"/>
        <v>0</v>
      </c>
      <c r="K56" s="540">
        <f t="shared" si="0"/>
        <v>0</v>
      </c>
      <c r="L56" s="540">
        <f t="shared" si="0"/>
        <v>0</v>
      </c>
      <c r="M56" s="540">
        <f t="shared" si="0"/>
        <v>0</v>
      </c>
      <c r="N56" s="540">
        <f t="shared" si="0"/>
        <v>0</v>
      </c>
      <c r="O56" s="541">
        <f t="shared" si="0"/>
        <v>0</v>
      </c>
    </row>
    <row r="57" spans="1:15" ht="16" thickBot="1" x14ac:dyDescent="0.25">
      <c r="A57" s="542" t="str">
        <f t="shared" ref="A57:O57" si="1">A36</f>
        <v>Monday</v>
      </c>
      <c r="B57" s="543">
        <f t="shared" si="1"/>
        <v>0</v>
      </c>
      <c r="C57" s="544">
        <f t="shared" si="1"/>
        <v>0</v>
      </c>
      <c r="D57" s="542" t="str">
        <f t="shared" si="1"/>
        <v>Tuesday</v>
      </c>
      <c r="E57" s="543">
        <f t="shared" si="1"/>
        <v>0</v>
      </c>
      <c r="F57" s="544">
        <f t="shared" si="1"/>
        <v>0</v>
      </c>
      <c r="G57" s="542" t="str">
        <f t="shared" si="1"/>
        <v>Wednesday</v>
      </c>
      <c r="H57" s="543">
        <f t="shared" si="1"/>
        <v>0</v>
      </c>
      <c r="I57" s="544">
        <f t="shared" si="1"/>
        <v>0</v>
      </c>
      <c r="J57" s="545" t="str">
        <f t="shared" si="1"/>
        <v>Thursday</v>
      </c>
      <c r="K57" s="546">
        <f t="shared" si="1"/>
        <v>0</v>
      </c>
      <c r="L57" s="547">
        <f t="shared" si="1"/>
        <v>0</v>
      </c>
      <c r="M57" s="542" t="str">
        <f t="shared" si="1"/>
        <v>Friday</v>
      </c>
      <c r="N57" s="543">
        <f t="shared" si="1"/>
        <v>0</v>
      </c>
      <c r="O57" s="544">
        <f t="shared" si="1"/>
        <v>0</v>
      </c>
    </row>
    <row r="58" spans="1:15" x14ac:dyDescent="0.2">
      <c r="A58" s="191" t="str">
        <f t="shared" ref="A58:O58" si="2">A37</f>
        <v>Predicted value</v>
      </c>
      <c r="B58" s="195"/>
      <c r="C58" s="186">
        <f t="shared" si="2"/>
        <v>-3.5902232861664252E-3</v>
      </c>
      <c r="D58" s="192" t="str">
        <f t="shared" si="2"/>
        <v>Predicted value</v>
      </c>
      <c r="E58" s="192"/>
      <c r="F58" s="186">
        <f t="shared" si="2"/>
        <v>-1.6437382386994426E-4</v>
      </c>
      <c r="G58" s="192" t="str">
        <f t="shared" si="2"/>
        <v>Predicted value</v>
      </c>
      <c r="H58" s="192"/>
      <c r="I58" s="186">
        <f t="shared" si="2"/>
        <v>1.9503617344283589E-3</v>
      </c>
      <c r="J58" s="192" t="str">
        <f t="shared" si="2"/>
        <v>Predicted value</v>
      </c>
      <c r="K58" s="192"/>
      <c r="L58" s="186">
        <f t="shared" si="2"/>
        <v>-4.3779989725941304E-3</v>
      </c>
      <c r="M58" s="192" t="str">
        <f t="shared" si="2"/>
        <v>Predicted value</v>
      </c>
      <c r="N58" s="192"/>
      <c r="O58" s="186">
        <f t="shared" si="2"/>
        <v>2.4084092540978467E-3</v>
      </c>
    </row>
    <row r="59" spans="1:15" x14ac:dyDescent="0.2">
      <c r="A59" s="101" t="str">
        <f t="shared" ref="A59:O59" si="3">A38</f>
        <v>Actual Value</v>
      </c>
      <c r="B59" s="196"/>
      <c r="C59" s="188">
        <f t="shared" si="3"/>
        <v>-0.34650000000000003</v>
      </c>
      <c r="D59" s="187" t="str">
        <f t="shared" si="3"/>
        <v>Actual Value</v>
      </c>
      <c r="E59" s="187"/>
      <c r="F59" s="188">
        <f t="shared" si="3"/>
        <v>-1.43E-2</v>
      </c>
      <c r="G59" s="187" t="str">
        <f t="shared" si="3"/>
        <v>Actual Value</v>
      </c>
      <c r="H59" s="187"/>
      <c r="I59" s="188">
        <f t="shared" si="3"/>
        <v>0.26220000000000004</v>
      </c>
      <c r="J59" s="187" t="str">
        <f t="shared" si="3"/>
        <v>Actual Value</v>
      </c>
      <c r="K59" s="187"/>
      <c r="L59" s="188">
        <f t="shared" si="3"/>
        <v>-0.46420000000000006</v>
      </c>
      <c r="M59" s="187" t="str">
        <f t="shared" si="3"/>
        <v>Actual Value</v>
      </c>
      <c r="N59" s="187"/>
      <c r="O59" s="188">
        <f t="shared" si="3"/>
        <v>0.30219999999999997</v>
      </c>
    </row>
    <row r="60" spans="1:15" x14ac:dyDescent="0.2">
      <c r="A60" s="101" t="str">
        <f t="shared" ref="A60:O60" si="4">A39</f>
        <v>Prediction out by (%):</v>
      </c>
      <c r="B60" s="196"/>
      <c r="C60" s="104">
        <f t="shared" si="4"/>
        <v>0.98963860523472891</v>
      </c>
      <c r="D60" s="102" t="str">
        <f t="shared" si="4"/>
        <v>Prediction out by:</v>
      </c>
      <c r="E60" s="105"/>
      <c r="F60" s="104">
        <f t="shared" si="4"/>
        <v>0.98850532700210181</v>
      </c>
      <c r="G60" s="102" t="str">
        <f t="shared" si="4"/>
        <v>Prediction out by:</v>
      </c>
      <c r="H60" s="105"/>
      <c r="I60" s="104">
        <f t="shared" si="4"/>
        <v>-0.99256154944916719</v>
      </c>
      <c r="J60" s="102" t="str">
        <f t="shared" si="4"/>
        <v>Prediction out by:</v>
      </c>
      <c r="K60" s="105"/>
      <c r="L60" s="104">
        <f t="shared" si="4"/>
        <v>0.99056872259242967</v>
      </c>
      <c r="M60" s="102" t="str">
        <f t="shared" si="4"/>
        <v>Prediction out by:</v>
      </c>
      <c r="N60" s="105"/>
      <c r="O60" s="104">
        <f t="shared" si="4"/>
        <v>-0.99203041279252868</v>
      </c>
    </row>
    <row r="61" spans="1:15" ht="16" thickBot="1" x14ac:dyDescent="0.25">
      <c r="A61" s="101" t="str">
        <f>A40</f>
        <v>Prediction out by:</v>
      </c>
      <c r="B61" s="196"/>
      <c r="C61" s="185">
        <f>C40</f>
        <v>0.3429097767138336</v>
      </c>
      <c r="D61" s="184"/>
      <c r="E61" s="184"/>
      <c r="F61" s="185">
        <f>F40</f>
        <v>1.4135626176130057E-2</v>
      </c>
      <c r="G61" s="184"/>
      <c r="H61" s="184"/>
      <c r="I61" s="185">
        <f>I40</f>
        <v>-0.26024963826557168</v>
      </c>
      <c r="J61" s="184"/>
      <c r="K61" s="184"/>
      <c r="L61" s="185">
        <f>L40</f>
        <v>0.45982200102740595</v>
      </c>
      <c r="M61" s="184"/>
      <c r="N61" s="184"/>
      <c r="O61" s="185">
        <f>O40</f>
        <v>-0.29979159074590211</v>
      </c>
    </row>
    <row r="62" spans="1:15" ht="16" thickBot="1" x14ac:dyDescent="0.25">
      <c r="A62" s="536" t="str">
        <f>A41</f>
        <v>Average over week:</v>
      </c>
      <c r="B62" s="537">
        <f>B41</f>
        <v>0</v>
      </c>
      <c r="C62" s="198">
        <f>C41</f>
        <v>0.19682413851751288</v>
      </c>
      <c r="D62" s="535"/>
      <c r="E62" s="535"/>
      <c r="F62" s="199"/>
      <c r="G62" s="103"/>
      <c r="H62" s="103"/>
      <c r="I62" s="199"/>
      <c r="J62" s="103"/>
      <c r="K62" s="103"/>
      <c r="L62" s="199"/>
      <c r="M62" s="103"/>
      <c r="N62" s="103"/>
      <c r="O62" s="199"/>
    </row>
    <row r="63" spans="1:15" ht="16" thickBot="1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</row>
    <row r="64" spans="1:15" ht="20" thickBot="1" x14ac:dyDescent="0.25">
      <c r="A64" s="539" t="str">
        <f t="shared" ref="A64:O64" si="5">A43</f>
        <v xml:space="preserve">Average predition (Second Results) </v>
      </c>
      <c r="B64" s="540">
        <f t="shared" si="5"/>
        <v>0</v>
      </c>
      <c r="C64" s="540">
        <f t="shared" si="5"/>
        <v>0</v>
      </c>
      <c r="D64" s="540">
        <f t="shared" si="5"/>
        <v>0</v>
      </c>
      <c r="E64" s="540">
        <f t="shared" si="5"/>
        <v>0</v>
      </c>
      <c r="F64" s="540">
        <f t="shared" si="5"/>
        <v>0</v>
      </c>
      <c r="G64" s="540">
        <f t="shared" si="5"/>
        <v>0</v>
      </c>
      <c r="H64" s="540">
        <f t="shared" si="5"/>
        <v>0</v>
      </c>
      <c r="I64" s="540">
        <f t="shared" si="5"/>
        <v>0</v>
      </c>
      <c r="J64" s="540">
        <f t="shared" si="5"/>
        <v>0</v>
      </c>
      <c r="K64" s="540">
        <f t="shared" si="5"/>
        <v>0</v>
      </c>
      <c r="L64" s="540">
        <f t="shared" si="5"/>
        <v>0</v>
      </c>
      <c r="M64" s="540">
        <f t="shared" si="5"/>
        <v>0</v>
      </c>
      <c r="N64" s="540">
        <f t="shared" si="5"/>
        <v>0</v>
      </c>
      <c r="O64" s="541">
        <f t="shared" si="5"/>
        <v>0</v>
      </c>
    </row>
    <row r="65" spans="1:15" ht="16" thickBot="1" x14ac:dyDescent="0.25">
      <c r="A65" s="542" t="str">
        <f t="shared" ref="A65:O65" si="6">A44</f>
        <v>Monday</v>
      </c>
      <c r="B65" s="543">
        <f t="shared" si="6"/>
        <v>0</v>
      </c>
      <c r="C65" s="544">
        <f t="shared" si="6"/>
        <v>0</v>
      </c>
      <c r="D65" s="542" t="str">
        <f t="shared" si="6"/>
        <v>Tuesday</v>
      </c>
      <c r="E65" s="543">
        <f t="shared" si="6"/>
        <v>0</v>
      </c>
      <c r="F65" s="544">
        <f t="shared" si="6"/>
        <v>0</v>
      </c>
      <c r="G65" s="542" t="str">
        <f t="shared" si="6"/>
        <v>Wednesday</v>
      </c>
      <c r="H65" s="543">
        <f t="shared" si="6"/>
        <v>0</v>
      </c>
      <c r="I65" s="544">
        <f t="shared" si="6"/>
        <v>0</v>
      </c>
      <c r="J65" s="545" t="str">
        <f t="shared" si="6"/>
        <v>Thursday</v>
      </c>
      <c r="K65" s="546">
        <f t="shared" si="6"/>
        <v>0</v>
      </c>
      <c r="L65" s="547">
        <f t="shared" si="6"/>
        <v>0</v>
      </c>
      <c r="M65" s="542" t="str">
        <f t="shared" si="6"/>
        <v>Friday</v>
      </c>
      <c r="N65" s="543">
        <f t="shared" si="6"/>
        <v>0</v>
      </c>
      <c r="O65" s="544">
        <f t="shared" si="6"/>
        <v>0</v>
      </c>
    </row>
    <row r="66" spans="1:15" x14ac:dyDescent="0.2">
      <c r="A66" s="191" t="str">
        <f t="shared" ref="A66:O66" si="7">A45</f>
        <v>Predicted value</v>
      </c>
      <c r="B66" s="106"/>
      <c r="C66" s="186">
        <f t="shared" si="7"/>
        <v>308.18683887886908</v>
      </c>
      <c r="D66" s="192" t="str">
        <f t="shared" si="7"/>
        <v>Predicted value</v>
      </c>
      <c r="E66" s="192"/>
      <c r="F66" s="186">
        <f t="shared" si="7"/>
        <v>306.74646958916384</v>
      </c>
      <c r="G66" s="192" t="str">
        <f t="shared" si="7"/>
        <v>Predicted value</v>
      </c>
      <c r="H66" s="192"/>
      <c r="I66" s="186">
        <f t="shared" si="7"/>
        <v>305.99674423395038</v>
      </c>
      <c r="J66" s="192" t="str">
        <f t="shared" si="7"/>
        <v>Predicted value</v>
      </c>
      <c r="K66" s="192"/>
      <c r="L66" s="186">
        <f t="shared" si="7"/>
        <v>4.6478650301873869E-2</v>
      </c>
      <c r="M66" s="192" t="str">
        <f t="shared" si="7"/>
        <v>Predicted value</v>
      </c>
      <c r="N66" s="192"/>
      <c r="O66" s="186">
        <f t="shared" si="7"/>
        <v>1.8361074665234723E-2</v>
      </c>
    </row>
    <row r="67" spans="1:15" x14ac:dyDescent="0.2">
      <c r="A67" s="101" t="str">
        <f t="shared" ref="A67:O67" si="8">A46</f>
        <v>Actual Value</v>
      </c>
      <c r="B67" s="102"/>
      <c r="C67" s="188">
        <f t="shared" si="8"/>
        <v>-0.67199999999999993</v>
      </c>
      <c r="D67" s="187" t="str">
        <f t="shared" si="8"/>
        <v>Actual Value</v>
      </c>
      <c r="E67" s="187"/>
      <c r="F67" s="188">
        <f t="shared" si="8"/>
        <v>1.161</v>
      </c>
      <c r="G67" s="187" t="str">
        <f t="shared" si="8"/>
        <v>Actual Value</v>
      </c>
      <c r="H67" s="187"/>
      <c r="I67" s="188">
        <f t="shared" si="8"/>
        <v>6.3E-2</v>
      </c>
      <c r="J67" s="187" t="str">
        <f t="shared" si="8"/>
        <v>Actual Value</v>
      </c>
      <c r="K67" s="187"/>
      <c r="L67" s="188">
        <f t="shared" si="8"/>
        <v>0.55699999999999994</v>
      </c>
      <c r="M67" s="187" t="str">
        <f t="shared" si="8"/>
        <v>Actual Value</v>
      </c>
      <c r="N67" s="187"/>
      <c r="O67" s="188">
        <f t="shared" si="8"/>
        <v>-0.23200000000000001</v>
      </c>
    </row>
    <row r="68" spans="1:15" x14ac:dyDescent="0.2">
      <c r="A68" s="101" t="str">
        <f t="shared" ref="A68:O68" si="9">A47</f>
        <v>Prediction out by (%):</v>
      </c>
      <c r="B68" s="102"/>
      <c r="C68" s="104">
        <f t="shared" si="9"/>
        <v>459.6113673792695</v>
      </c>
      <c r="D68" s="102" t="str">
        <f t="shared" si="9"/>
        <v>Prediction out by:</v>
      </c>
      <c r="E68" s="105"/>
      <c r="F68" s="104">
        <f t="shared" si="9"/>
        <v>263.20884546870269</v>
      </c>
      <c r="G68" s="102" t="str">
        <f t="shared" si="9"/>
        <v>Prediction out by:</v>
      </c>
      <c r="H68" s="105"/>
      <c r="I68" s="200">
        <f t="shared" si="9"/>
        <v>4856.091178316673</v>
      </c>
      <c r="J68" s="102" t="str">
        <f t="shared" si="9"/>
        <v>Prediction out by:</v>
      </c>
      <c r="K68" s="105"/>
      <c r="L68" s="104">
        <f t="shared" si="9"/>
        <v>-0.91655538545444548</v>
      </c>
      <c r="M68" s="102" t="str">
        <f t="shared" si="9"/>
        <v>Prediction out by:</v>
      </c>
      <c r="N68" s="105"/>
      <c r="O68" s="104">
        <f t="shared" si="9"/>
        <v>1.0791425632122187</v>
      </c>
    </row>
    <row r="69" spans="1:15" ht="16" thickBot="1" x14ac:dyDescent="0.25">
      <c r="A69" s="193" t="str">
        <f>A48</f>
        <v>Prediction out by:</v>
      </c>
      <c r="B69" s="189"/>
      <c r="C69" s="197">
        <f>C48</f>
        <v>308.85883887886911</v>
      </c>
      <c r="D69" s="190"/>
      <c r="E69" s="190"/>
      <c r="F69" s="197">
        <f>F48</f>
        <v>305.58546958916384</v>
      </c>
      <c r="G69" s="190"/>
      <c r="H69" s="190"/>
      <c r="I69" s="197">
        <f>I48</f>
        <v>305.93374423395039</v>
      </c>
      <c r="J69" s="190"/>
      <c r="K69" s="190"/>
      <c r="L69" s="197">
        <f>L48</f>
        <v>-0.51052134969812601</v>
      </c>
      <c r="M69" s="190"/>
      <c r="N69" s="190"/>
      <c r="O69" s="197">
        <f>O48</f>
        <v>0.25036107466523472</v>
      </c>
    </row>
    <row r="70" spans="1:15" ht="16" thickBot="1" x14ac:dyDescent="0.25">
      <c r="A70" s="536" t="str">
        <f>A49</f>
        <v>Average over week:</v>
      </c>
      <c r="B70" s="548">
        <f>B49</f>
        <v>0</v>
      </c>
      <c r="C70" s="194">
        <f>C49</f>
        <v>180.74570000643251</v>
      </c>
      <c r="D70" s="535"/>
      <c r="E70" s="535"/>
      <c r="F70" s="103"/>
      <c r="G70" s="103"/>
      <c r="H70" s="103"/>
      <c r="I70" s="103"/>
      <c r="J70" s="103"/>
      <c r="K70" s="103"/>
      <c r="L70" s="103"/>
      <c r="M70" s="103"/>
      <c r="N70" s="103"/>
      <c r="O70" s="107"/>
    </row>
  </sheetData>
  <mergeCells count="35">
    <mergeCell ref="A70:B70"/>
    <mergeCell ref="D70:E70"/>
    <mergeCell ref="A56:O56"/>
    <mergeCell ref="A57:C57"/>
    <mergeCell ref="D57:F57"/>
    <mergeCell ref="G57:I57"/>
    <mergeCell ref="J57:L57"/>
    <mergeCell ref="M57:O57"/>
    <mergeCell ref="A62:B62"/>
    <mergeCell ref="D62:E62"/>
    <mergeCell ref="A64:O64"/>
    <mergeCell ref="A65:C65"/>
    <mergeCell ref="D65:F65"/>
    <mergeCell ref="G65:I65"/>
    <mergeCell ref="J65:L65"/>
    <mergeCell ref="M65:O65"/>
    <mergeCell ref="A49:B49"/>
    <mergeCell ref="D49:E49"/>
    <mergeCell ref="A43:O43"/>
    <mergeCell ref="A44:C44"/>
    <mergeCell ref="D44:F44"/>
    <mergeCell ref="G44:I44"/>
    <mergeCell ref="J44:L44"/>
    <mergeCell ref="M44:O44"/>
    <mergeCell ref="D41:E41"/>
    <mergeCell ref="A41:B41"/>
    <mergeCell ref="A1:O1"/>
    <mergeCell ref="A12:O12"/>
    <mergeCell ref="A23:O23"/>
    <mergeCell ref="A35:O35"/>
    <mergeCell ref="A36:C36"/>
    <mergeCell ref="D36:F36"/>
    <mergeCell ref="G36:I36"/>
    <mergeCell ref="J36:L36"/>
    <mergeCell ref="M36:O36"/>
  </mergeCells>
  <pageMargins left="0.7" right="0.7" top="0.75" bottom="0.75" header="0.3" footer="0.3"/>
  <pageSetup paperSize="9" scale="8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workbookViewId="0">
      <selection activeCell="E17" sqref="E17"/>
    </sheetView>
  </sheetViews>
  <sheetFormatPr baseColWidth="10" defaultRowHeight="15" x14ac:dyDescent="0.2"/>
  <sheetData>
    <row r="1" spans="1:8" s="130" customFormat="1" ht="16" thickBot="1" x14ac:dyDescent="0.25">
      <c r="A1" s="549" t="s">
        <v>82</v>
      </c>
      <c r="B1" s="550"/>
      <c r="C1" s="551"/>
      <c r="D1" s="329" t="s">
        <v>207</v>
      </c>
      <c r="E1" s="329" t="s">
        <v>208</v>
      </c>
      <c r="F1" s="329" t="s">
        <v>209</v>
      </c>
      <c r="G1" s="329" t="s">
        <v>210</v>
      </c>
      <c r="H1" s="333" t="s">
        <v>177</v>
      </c>
    </row>
    <row r="2" spans="1:8" ht="16" thickBot="1" x14ac:dyDescent="0.25">
      <c r="A2" s="4" t="s">
        <v>15</v>
      </c>
      <c r="B2" s="1" t="s">
        <v>16</v>
      </c>
      <c r="C2" s="301" t="s">
        <v>14</v>
      </c>
      <c r="D2" s="301" t="s">
        <v>14</v>
      </c>
      <c r="E2" s="301" t="s">
        <v>14</v>
      </c>
      <c r="F2" s="301" t="s">
        <v>14</v>
      </c>
      <c r="G2" s="301" t="s">
        <v>14</v>
      </c>
    </row>
    <row r="3" spans="1:8" ht="16" thickBot="1" x14ac:dyDescent="0.25">
      <c r="A3" s="11">
        <v>44</v>
      </c>
      <c r="B3" s="12">
        <v>2.0833333333333332E-2</v>
      </c>
      <c r="C3" s="302">
        <f>AVERAGE('10 point'!L3,'20 point'!K3,'30 point'!K3)</f>
        <v>-0.66165537651339046</v>
      </c>
      <c r="D3" s="302">
        <f>AVERAGE('10 point'!T3,'20 point'!S3,'30 point'!S3)</f>
        <v>-5.9978885330281742</v>
      </c>
      <c r="E3" s="302">
        <f>AVERAGE('10 point'!AB3,'20 point'!AA3,'30 point'!AA3)</f>
        <v>0.50082459597544238</v>
      </c>
      <c r="F3" s="302">
        <f>AVERAGE('10 point'!AJ3,'20 point'!AI3,'30 point'!AI3)</f>
        <v>-3.4158913291659085</v>
      </c>
      <c r="G3" s="302" t="e">
        <f>AVERAGE('10 point'!AR3,'20 point'!AQ3,'30 point'!AQ3)</f>
        <v>#VALUE!</v>
      </c>
    </row>
    <row r="4" spans="1:8" ht="16" thickBot="1" x14ac:dyDescent="0.25">
      <c r="A4" s="31">
        <v>43</v>
      </c>
      <c r="B4" s="32">
        <v>0</v>
      </c>
      <c r="C4" s="302">
        <f>AVERAGE('10 point'!L4,'20 point'!K4,'30 point'!K4)</f>
        <v>-0.62690819153001098</v>
      </c>
      <c r="D4" s="302">
        <f>AVERAGE('10 point'!T4,'20 point'!S4,'30 point'!S4)</f>
        <v>-4.7553167644212575</v>
      </c>
      <c r="E4" s="302">
        <f>AVERAGE('10 point'!AB4,'20 point'!AA4,'30 point'!AA4)</f>
        <v>0.50264735510524905</v>
      </c>
      <c r="F4" s="302">
        <f>AVERAGE('10 point'!AJ4,'20 point'!AI4,'30 point'!AI4)</f>
        <v>-2.894938407294072</v>
      </c>
      <c r="G4" s="302" t="e">
        <f>AVERAGE('10 point'!AR4,'20 point'!AQ4,'30 point'!AQ4)</f>
        <v>#VALUE!</v>
      </c>
    </row>
    <row r="5" spans="1:8" ht="16" thickBot="1" x14ac:dyDescent="0.25">
      <c r="A5" s="43">
        <v>42</v>
      </c>
      <c r="B5" s="32">
        <v>0.97916666666666663</v>
      </c>
      <c r="C5" s="302">
        <f>AVERAGE('10 point'!L5,'20 point'!K5,'30 point'!K5)</f>
        <v>-0.59309675845420984</v>
      </c>
      <c r="D5" s="302">
        <f>AVERAGE('10 point'!T5,'20 point'!S5,'30 point'!S5)</f>
        <v>-3.697392612824332</v>
      </c>
      <c r="E5" s="302">
        <f>AVERAGE('10 point'!AB5,'20 point'!AA5,'30 point'!AA5)</f>
        <v>0.45544004157591678</v>
      </c>
      <c r="F5" s="302">
        <f>AVERAGE('10 point'!AJ5,'20 point'!AI5,'30 point'!AI5)</f>
        <v>-2.4377498459225393</v>
      </c>
      <c r="G5" s="302">
        <f>AVERAGE('10 point'!AR5,'20 point'!AQ5,'30 point'!AQ5)</f>
        <v>0.1313737780869505</v>
      </c>
    </row>
    <row r="6" spans="1:8" ht="16" thickBot="1" x14ac:dyDescent="0.25">
      <c r="A6" s="43">
        <v>41</v>
      </c>
      <c r="B6" s="32">
        <v>0.95833333333333337</v>
      </c>
      <c r="C6" s="302">
        <f>AVERAGE('10 point'!L6,'20 point'!K6,'30 point'!K6)</f>
        <v>-0.56914139880837222</v>
      </c>
      <c r="D6" s="302">
        <f>AVERAGE('10 point'!T6,'20 point'!S6,'30 point'!S6)</f>
        <v>-2.816908343715292</v>
      </c>
      <c r="E6" s="302">
        <f>AVERAGE('10 point'!AB6,'20 point'!AA6,'30 point'!AA6)</f>
        <v>0.37374991315812883</v>
      </c>
      <c r="F6" s="302">
        <f>AVERAGE('10 point'!AJ6,'20 point'!AI6,'30 point'!AI6)</f>
        <v>-2.2832047964406947</v>
      </c>
      <c r="G6" s="302">
        <f>AVERAGE('10 point'!AR6,'20 point'!AQ6,'30 point'!AQ6)</f>
        <v>0.13509149775499932</v>
      </c>
    </row>
    <row r="7" spans="1:8" ht="16" thickBot="1" x14ac:dyDescent="0.25">
      <c r="A7" s="31">
        <v>40</v>
      </c>
      <c r="B7" s="32">
        <v>0.9375</v>
      </c>
      <c r="C7" s="302">
        <f>AVERAGE('10 point'!L7,'20 point'!K7,'30 point'!K7)</f>
        <v>-0.55292849116394838</v>
      </c>
      <c r="D7" s="302">
        <f>AVERAGE('10 point'!T7,'20 point'!S7,'30 point'!S7)</f>
        <v>-2.0971384519285468</v>
      </c>
      <c r="E7" s="302">
        <f>AVERAGE('10 point'!AB7,'20 point'!AA7,'30 point'!AA7)</f>
        <v>0.3425110310948285</v>
      </c>
      <c r="F7" s="302">
        <f>AVERAGE('10 point'!AJ7,'20 point'!AI7,'30 point'!AI7)</f>
        <v>-2.00714030911776</v>
      </c>
      <c r="G7" s="302">
        <f>AVERAGE('10 point'!AR7,'20 point'!AQ7,'30 point'!AQ7)</f>
        <v>0.1291910794575605</v>
      </c>
    </row>
    <row r="8" spans="1:8" ht="16" thickBot="1" x14ac:dyDescent="0.25">
      <c r="A8" s="43">
        <v>39</v>
      </c>
      <c r="B8" s="32">
        <v>0.91666666666666663</v>
      </c>
      <c r="C8" s="302">
        <f>AVERAGE('10 point'!L8,'20 point'!K8,'30 point'!K8)</f>
        <v>-0.53462216103346893</v>
      </c>
      <c r="D8" s="302">
        <f>AVERAGE('10 point'!T8,'20 point'!S8,'30 point'!S8)</f>
        <v>-1.5150632380528952</v>
      </c>
      <c r="E8" s="302">
        <f>AVERAGE('10 point'!AB8,'20 point'!AA8,'30 point'!AA8)</f>
        <v>0.32592174099607291</v>
      </c>
      <c r="F8" s="302">
        <f>AVERAGE('10 point'!AJ8,'20 point'!AI8,'30 point'!AI8)</f>
        <v>-1.8071441503561516</v>
      </c>
      <c r="G8" s="302">
        <f>AVERAGE('10 point'!AR8,'20 point'!AQ8,'30 point'!AQ8)</f>
        <v>0.12405182857710818</v>
      </c>
    </row>
    <row r="9" spans="1:8" ht="16" thickBot="1" x14ac:dyDescent="0.25">
      <c r="A9" s="43">
        <v>38</v>
      </c>
      <c r="B9" s="32">
        <v>0.89583333333333337</v>
      </c>
      <c r="C9" s="302">
        <f>AVERAGE('10 point'!L9,'20 point'!K9,'30 point'!K9)</f>
        <v>-0.50742269603390688</v>
      </c>
      <c r="D9" s="302">
        <f>AVERAGE('10 point'!T9,'20 point'!S9,'30 point'!S9)</f>
        <v>-1.0378721486282108</v>
      </c>
      <c r="E9" s="302">
        <f>AVERAGE('10 point'!AB9,'20 point'!AA9,'30 point'!AA9)</f>
        <v>0.57931670269828672</v>
      </c>
      <c r="F9" s="302">
        <f>AVERAGE('10 point'!AJ9,'20 point'!AI9,'30 point'!AI9)</f>
        <v>-1.6195779807496713</v>
      </c>
      <c r="G9" s="302">
        <f>AVERAGE('10 point'!AR9,'20 point'!AQ9,'30 point'!AQ9)</f>
        <v>0.14814314800384409</v>
      </c>
    </row>
    <row r="10" spans="1:8" ht="16" thickBot="1" x14ac:dyDescent="0.25">
      <c r="A10" s="31">
        <v>37</v>
      </c>
      <c r="B10" s="32">
        <v>0.875</v>
      </c>
      <c r="C10" s="302">
        <f>AVERAGE('10 point'!L10,'20 point'!K10,'30 point'!K10)</f>
        <v>-0.47420832603504243</v>
      </c>
      <c r="D10" s="302">
        <f>AVERAGE('10 point'!T10,'20 point'!S10,'30 point'!S10)</f>
        <v>-0.67002773586500231</v>
      </c>
      <c r="E10" s="302">
        <f>AVERAGE('10 point'!AB10,'20 point'!AA10,'30 point'!AA10)</f>
        <v>0.31684698522998728</v>
      </c>
      <c r="F10" s="302">
        <f>AVERAGE('10 point'!AJ10,'20 point'!AI10,'30 point'!AI10)</f>
        <v>-1.5086268105526308</v>
      </c>
      <c r="G10" s="302">
        <f>AVERAGE('10 point'!AR10,'20 point'!AQ10,'30 point'!AQ10)</f>
        <v>0.21154141869547641</v>
      </c>
    </row>
    <row r="11" spans="1:8" ht="16" thickBot="1" x14ac:dyDescent="0.25">
      <c r="A11" s="43">
        <v>36</v>
      </c>
      <c r="B11" s="32">
        <v>0.85416666666666663</v>
      </c>
      <c r="C11" s="302">
        <f>AVERAGE('10 point'!L11,'20 point'!K11,'30 point'!K11)</f>
        <v>-0.44412080638647206</v>
      </c>
      <c r="D11" s="302">
        <f>AVERAGE('10 point'!T11,'20 point'!S11,'30 point'!S11)</f>
        <v>-0.41075840510943751</v>
      </c>
      <c r="E11" s="302">
        <f>AVERAGE('10 point'!AB11,'20 point'!AA11,'30 point'!AA11)</f>
        <v>0.31807206786266545</v>
      </c>
      <c r="F11" s="302">
        <f>AVERAGE('10 point'!AJ11,'20 point'!AI11,'30 point'!AI11)</f>
        <v>-1.3534167128502059</v>
      </c>
      <c r="G11" s="302">
        <f>AVERAGE('10 point'!AR11,'20 point'!AQ11,'30 point'!AQ11)</f>
        <v>0.30683894465812839</v>
      </c>
    </row>
    <row r="12" spans="1:8" ht="16" thickBot="1" x14ac:dyDescent="0.25">
      <c r="A12" s="43">
        <v>35</v>
      </c>
      <c r="B12" s="32">
        <v>0.83333333333333337</v>
      </c>
      <c r="C12" s="302">
        <f>AVERAGE('10 point'!L12,'20 point'!K12,'30 point'!K12)</f>
        <v>-0.42403796781015757</v>
      </c>
      <c r="D12" s="302">
        <f>AVERAGE('10 point'!T12,'20 point'!S12,'30 point'!S12)</f>
        <v>-0.22836390293585432</v>
      </c>
      <c r="E12" s="302">
        <f>AVERAGE('10 point'!AB12,'20 point'!AA12,'30 point'!AA12)</f>
        <v>0.36137060237175073</v>
      </c>
      <c r="F12" s="302">
        <f>AVERAGE('10 point'!AJ12,'20 point'!AI12,'30 point'!AI12)</f>
        <v>-1.3252244033472065</v>
      </c>
      <c r="G12" s="302">
        <f>AVERAGE('10 point'!AR12,'20 point'!AQ12,'30 point'!AQ12)</f>
        <v>0.46531825856315323</v>
      </c>
    </row>
    <row r="13" spans="1:8" ht="16" thickBot="1" x14ac:dyDescent="0.25">
      <c r="A13" s="31">
        <v>34</v>
      </c>
      <c r="B13" s="32">
        <v>0.8125</v>
      </c>
      <c r="C13" s="302">
        <f>AVERAGE('10 point'!L13,'20 point'!K13,'30 point'!K13)</f>
        <v>-0.41305007205217109</v>
      </c>
      <c r="D13" s="302">
        <f>AVERAGE('10 point'!T13,'20 point'!S13,'30 point'!S13)</f>
        <v>-0.12495455168266222</v>
      </c>
      <c r="E13" s="302">
        <f>AVERAGE('10 point'!AB13,'20 point'!AA13,'30 point'!AA13)</f>
        <v>0.33409685820485352</v>
      </c>
      <c r="F13" s="302">
        <f>AVERAGE('10 point'!AJ13,'20 point'!AI13,'30 point'!AI13)</f>
        <v>-1.2488209331624105</v>
      </c>
      <c r="G13" s="302">
        <f>AVERAGE('10 point'!AR13,'20 point'!AQ13,'30 point'!AQ13)</f>
        <v>0.87073568409951096</v>
      </c>
    </row>
    <row r="14" spans="1:8" ht="16" thickBot="1" x14ac:dyDescent="0.25">
      <c r="A14" s="43">
        <v>33</v>
      </c>
      <c r="B14" s="32">
        <v>0.79166666666666663</v>
      </c>
      <c r="C14" s="302">
        <f>AVERAGE('10 point'!L14,'20 point'!K14,'30 point'!K14)</f>
        <v>-0.40337595482297339</v>
      </c>
      <c r="D14" s="302">
        <f>AVERAGE('10 point'!T14,'20 point'!S14,'30 point'!S14)</f>
        <v>-5.4973175319192213E-2</v>
      </c>
      <c r="E14" s="302">
        <f>AVERAGE('10 point'!AB14,'20 point'!AA14,'30 point'!AA14)</f>
        <v>0.30620686783056145</v>
      </c>
      <c r="F14" s="302">
        <f>AVERAGE('10 point'!AJ14,'20 point'!AI14,'30 point'!AI14)</f>
        <v>-1.1270268867884339</v>
      </c>
      <c r="G14" s="302">
        <f>AVERAGE('10 point'!AR14,'20 point'!AQ14,'30 point'!AQ14)</f>
        <v>1.1180329225865469</v>
      </c>
    </row>
    <row r="15" spans="1:8" ht="16" thickBot="1" x14ac:dyDescent="0.25">
      <c r="A15" s="43">
        <v>32</v>
      </c>
      <c r="B15" s="32">
        <v>0.77083333333333337</v>
      </c>
      <c r="C15" s="302">
        <f>AVERAGE('10 point'!L15,'20 point'!K15,'30 point'!K15)</f>
        <v>-0.38630534954107859</v>
      </c>
      <c r="D15" s="302">
        <f>AVERAGE('10 point'!T15,'20 point'!S15,'30 point'!S15)</f>
        <v>-2.5289359083518009E-2</v>
      </c>
      <c r="E15" s="302">
        <f>AVERAGE('10 point'!AB15,'20 point'!AA15,'30 point'!AA15)</f>
        <v>0.29715442985371243</v>
      </c>
      <c r="F15" s="302">
        <f>AVERAGE('10 point'!AJ15,'20 point'!AI15,'30 point'!AI15)</f>
        <v>-1.0277128414823717</v>
      </c>
      <c r="G15" s="302">
        <f>AVERAGE('10 point'!AR15,'20 point'!AQ15,'30 point'!AQ15)</f>
        <v>0.92775375367340029</v>
      </c>
    </row>
    <row r="16" spans="1:8" ht="16" thickBot="1" x14ac:dyDescent="0.25">
      <c r="A16" s="330">
        <v>31</v>
      </c>
      <c r="B16" s="331">
        <v>0.75</v>
      </c>
      <c r="C16" s="302">
        <f>AVERAGE('10 point'!L16,'20 point'!K16,'30 point'!K16)</f>
        <v>-0.35902232861664252</v>
      </c>
      <c r="D16" s="332">
        <f>AVERAGE('10 point'!T16,'20 point'!S16,'30 point'!S16)</f>
        <v>-1.643738238699443E-2</v>
      </c>
      <c r="E16" s="332">
        <f>AVERAGE('10 point'!AB16,'20 point'!AA16,'30 point'!AA16)</f>
        <v>0.19503617344283589</v>
      </c>
      <c r="F16" s="332">
        <f>AVERAGE('10 point'!AJ16,'20 point'!AI16,'30 point'!AI16)</f>
        <v>-0.43779989725941304</v>
      </c>
      <c r="G16" s="302">
        <f>AVERAGE('10 point'!AR16,'20 point'!AQ16,'30 point'!AQ16)</f>
        <v>0.24084092540978466</v>
      </c>
    </row>
    <row r="17" spans="1:7" ht="16" thickBot="1" x14ac:dyDescent="0.25">
      <c r="A17" s="62">
        <v>30</v>
      </c>
      <c r="B17" s="63">
        <v>0.72916666666666663</v>
      </c>
      <c r="C17" s="302">
        <f>AVERAGE('10 point'!L17,'20 point'!K17,'30 point'!K17)</f>
        <v>-0.32666193069501565</v>
      </c>
      <c r="D17" s="302">
        <f>AVERAGE('10 point'!T17,'20 point'!S17,'30 point'!S17)</f>
        <v>-8.3615589900046014E-2</v>
      </c>
      <c r="E17" s="302">
        <f>AVERAGE('10 point'!AB17,'20 point'!AA17,'30 point'!AA17)</f>
        <v>0.19133652459713879</v>
      </c>
      <c r="F17" s="302">
        <f>AVERAGE('10 point'!AJ17,'20 point'!AI17,'30 point'!AI17)</f>
        <v>-0.41562821440819725</v>
      </c>
      <c r="G17" s="302">
        <f>AVERAGE('10 point'!AR17,'20 point'!AQ17,'30 point'!AQ17)</f>
        <v>0.28576907894001785</v>
      </c>
    </row>
    <row r="18" spans="1:7" ht="16" thickBot="1" x14ac:dyDescent="0.25">
      <c r="A18" s="43">
        <v>29</v>
      </c>
      <c r="B18" s="32">
        <v>0.70833333333333337</v>
      </c>
      <c r="C18" s="302">
        <f>AVERAGE('10 point'!L18,'20 point'!K18,'30 point'!K18)</f>
        <v>-0.2967912366813486</v>
      </c>
      <c r="D18" s="302">
        <f>AVERAGE('10 point'!T18,'20 point'!S18,'30 point'!S18)</f>
        <v>-0.12966106519177586</v>
      </c>
      <c r="E18" s="302">
        <f>AVERAGE('10 point'!AB18,'20 point'!AA18,'30 point'!AA18)</f>
        <v>0.16841563519739036</v>
      </c>
      <c r="F18" s="302">
        <f>AVERAGE('10 point'!AJ18,'20 point'!AI18,'30 point'!AI18)</f>
        <v>-0.36679084545454227</v>
      </c>
      <c r="G18" s="302">
        <f>AVERAGE('10 point'!AR18,'20 point'!AQ18,'30 point'!AQ18)</f>
        <v>0.31849499128302233</v>
      </c>
    </row>
    <row r="19" spans="1:7" ht="16" thickBot="1" x14ac:dyDescent="0.25">
      <c r="A19" s="31">
        <v>28</v>
      </c>
      <c r="B19" s="32">
        <v>0.6875</v>
      </c>
      <c r="C19" s="302">
        <f>AVERAGE('10 point'!L19,'20 point'!K19,'30 point'!K19)</f>
        <v>-0.27127315300498039</v>
      </c>
      <c r="D19" s="302">
        <f>AVERAGE('10 point'!T19,'20 point'!S19,'30 point'!S19)</f>
        <v>-0.16856514654777643</v>
      </c>
      <c r="E19" s="302">
        <f>AVERAGE('10 point'!AB19,'20 point'!AA19,'30 point'!AA19)</f>
        <v>0.12055244956105933</v>
      </c>
      <c r="F19" s="302">
        <f>AVERAGE('10 point'!AJ19,'20 point'!AI19,'30 point'!AI19)</f>
        <v>-0.34349135787008817</v>
      </c>
      <c r="G19" s="302">
        <f>AVERAGE('10 point'!AR19,'20 point'!AQ19,'30 point'!AQ19)</f>
        <v>0.34780521075398246</v>
      </c>
    </row>
    <row r="20" spans="1:7" ht="16" thickBot="1" x14ac:dyDescent="0.25">
      <c r="A20" s="43">
        <v>27</v>
      </c>
      <c r="B20" s="32">
        <v>0.66666666666666663</v>
      </c>
      <c r="C20" s="302">
        <f>AVERAGE('10 point'!L20,'20 point'!K20,'30 point'!K20)</f>
        <v>-0.24434209470656168</v>
      </c>
      <c r="D20" s="302">
        <f>AVERAGE('10 point'!T20,'20 point'!S20,'30 point'!S20)</f>
        <v>-0.17226767119166561</v>
      </c>
      <c r="E20" s="302">
        <f>AVERAGE('10 point'!AB20,'20 point'!AA20,'30 point'!AA20)</f>
        <v>5.4742136916071125E-2</v>
      </c>
      <c r="F20" s="302">
        <f>AVERAGE('10 point'!AJ20,'20 point'!AI20,'30 point'!AI20)</f>
        <v>-0.29936970551278647</v>
      </c>
      <c r="G20" s="302">
        <f>AVERAGE('10 point'!AR20,'20 point'!AQ20,'30 point'!AQ20)</f>
        <v>0.37238755509991811</v>
      </c>
    </row>
    <row r="21" spans="1:7" ht="16" thickBot="1" x14ac:dyDescent="0.25">
      <c r="A21" s="43">
        <v>26</v>
      </c>
      <c r="B21" s="32">
        <v>0.64583333333333337</v>
      </c>
      <c r="C21" s="302">
        <f>AVERAGE('10 point'!L21,'20 point'!K21,'30 point'!K21)</f>
        <v>-0.20892504255143227</v>
      </c>
      <c r="D21" s="302">
        <f>AVERAGE('10 point'!T21,'20 point'!S21,'30 point'!S21)</f>
        <v>-0.15600174630971042</v>
      </c>
      <c r="E21" s="302">
        <f>AVERAGE('10 point'!AB21,'20 point'!AA21,'30 point'!AA21)</f>
        <v>1.666560699470301E-2</v>
      </c>
      <c r="F21" s="302">
        <f>AVERAGE('10 point'!AJ21,'20 point'!AI21,'30 point'!AI21)</f>
        <v>-0.24364170605022428</v>
      </c>
      <c r="G21" s="302">
        <f>AVERAGE('10 point'!AR21,'20 point'!AQ21,'30 point'!AQ21)</f>
        <v>0.38006078429177775</v>
      </c>
    </row>
    <row r="22" spans="1:7" ht="16" thickBot="1" x14ac:dyDescent="0.25">
      <c r="A22" s="31">
        <v>25</v>
      </c>
      <c r="B22" s="32">
        <v>0.625</v>
      </c>
      <c r="C22" s="302">
        <f>AVERAGE('10 point'!L22,'20 point'!K22,'30 point'!K22)</f>
        <v>-0.16378981531115641</v>
      </c>
      <c r="D22" s="302">
        <f>AVERAGE('10 point'!T22,'20 point'!S22,'30 point'!S22)</f>
        <v>-0.11972954175685892</v>
      </c>
      <c r="E22" s="302">
        <f>AVERAGE('10 point'!AB22,'20 point'!AA22,'30 point'!AA22)</f>
        <v>1.938999768724468E-2</v>
      </c>
      <c r="F22" s="302">
        <f>AVERAGE('10 point'!AJ22,'20 point'!AI22,'30 point'!AI22)</f>
        <v>-0.20870537360491295</v>
      </c>
      <c r="G22" s="302">
        <f>AVERAGE('10 point'!AR22,'20 point'!AQ22,'30 point'!AQ22)</f>
        <v>0.35587067614948237</v>
      </c>
    </row>
    <row r="23" spans="1:7" ht="16" thickBot="1" x14ac:dyDescent="0.25">
      <c r="A23" s="43">
        <v>24</v>
      </c>
      <c r="B23" s="32">
        <v>0.60416666666666663</v>
      </c>
      <c r="C23" s="302">
        <f>AVERAGE('10 point'!L23,'20 point'!K23,'30 point'!K23)</f>
        <v>-0.1142860829013989</v>
      </c>
      <c r="D23" s="302">
        <f>AVERAGE('10 point'!T23,'20 point'!S23,'30 point'!S23)</f>
        <v>-7.8471890635797709E-2</v>
      </c>
      <c r="E23" s="302">
        <f>AVERAGE('10 point'!AB23,'20 point'!AA23,'30 point'!AA23)</f>
        <v>4.8023186942685293E-2</v>
      </c>
      <c r="F23" s="302">
        <f>AVERAGE('10 point'!AJ23,'20 point'!AI23,'30 point'!AI23)</f>
        <v>-0.18074678970951361</v>
      </c>
      <c r="G23" s="302">
        <f>AVERAGE('10 point'!AR23,'20 point'!AQ23,'30 point'!AQ23)</f>
        <v>0.3017503549118552</v>
      </c>
    </row>
    <row r="24" spans="1:7" ht="16" thickBot="1" x14ac:dyDescent="0.25">
      <c r="A24" s="43">
        <v>23</v>
      </c>
      <c r="B24" s="32">
        <v>0.58333333333333337</v>
      </c>
      <c r="C24" s="302">
        <f>AVERAGE('10 point'!L24,'20 point'!K24,'30 point'!K24)</f>
        <v>-6.7558944973011806E-2</v>
      </c>
      <c r="D24" s="302">
        <f>AVERAGE('10 point'!T24,'20 point'!S24,'30 point'!S24)</f>
        <v>-4.2639339516964046E-2</v>
      </c>
      <c r="E24" s="302">
        <f>AVERAGE('10 point'!AB24,'20 point'!AA24,'30 point'!AA24)</f>
        <v>7.2267882534688688E-2</v>
      </c>
      <c r="F24" s="302">
        <f>AVERAGE('10 point'!AJ24,'20 point'!AI24,'30 point'!AI24)</f>
        <v>-0.1651450672497512</v>
      </c>
      <c r="G24" s="302">
        <f>AVERAGE('10 point'!AR24,'20 point'!AQ24,'30 point'!AQ24)</f>
        <v>0.23560320759978937</v>
      </c>
    </row>
    <row r="25" spans="1:7" ht="16" thickBot="1" x14ac:dyDescent="0.25">
      <c r="A25" s="31">
        <v>22</v>
      </c>
      <c r="B25" s="32">
        <v>0.5625</v>
      </c>
      <c r="C25" s="302">
        <f>AVERAGE('10 point'!L25,'20 point'!K25,'30 point'!K25)</f>
        <v>-2.7667419214072911E-2</v>
      </c>
      <c r="D25" s="302">
        <f>AVERAGE('10 point'!T25,'20 point'!S25,'30 point'!S25)</f>
        <v>-1.1226743638486135E-2</v>
      </c>
      <c r="E25" s="302">
        <f>AVERAGE('10 point'!AB25,'20 point'!AA25,'30 point'!AA25)</f>
        <v>8.7750077228293824E-2</v>
      </c>
      <c r="F25" s="302">
        <f>AVERAGE('10 point'!AJ25,'20 point'!AI25,'30 point'!AI25)</f>
        <v>-0.14075676795178518</v>
      </c>
      <c r="G25" s="302">
        <f>AVERAGE('10 point'!AR25,'20 point'!AQ25,'30 point'!AQ25)</f>
        <v>0.17272991871186905</v>
      </c>
    </row>
    <row r="26" spans="1:7" ht="16" thickBot="1" x14ac:dyDescent="0.25">
      <c r="A26" s="70">
        <v>21</v>
      </c>
      <c r="B26" s="63">
        <v>0.54166666666666663</v>
      </c>
      <c r="C26" s="302">
        <f>AVERAGE('10 point'!L26,'20 point'!K26,'30 point'!K26)</f>
        <v>6.208650145878257E-3</v>
      </c>
      <c r="D26" s="302">
        <f>AVERAGE('10 point'!T26,'20 point'!S26,'30 point'!S26)</f>
        <v>1.8033282386048007E-2</v>
      </c>
      <c r="E26" s="302">
        <f>AVERAGE('10 point'!AB26,'20 point'!AA26,'30 point'!AA26)</f>
        <v>0.10445143319200167</v>
      </c>
      <c r="F26" s="302">
        <f>AVERAGE('10 point'!AJ26,'20 point'!AI26,'30 point'!AI26)</f>
        <v>-0.13006885423295564</v>
      </c>
      <c r="G26" s="302">
        <f>AVERAGE('10 point'!AR26,'20 point'!AQ26,'30 point'!AQ26)</f>
        <v>0.11843072211935057</v>
      </c>
    </row>
    <row r="27" spans="1:7" ht="16" thickBot="1" x14ac:dyDescent="0.25">
      <c r="A27" s="43">
        <v>20</v>
      </c>
      <c r="B27" s="32">
        <v>0.52083333333333337</v>
      </c>
      <c r="C27" s="302">
        <f>AVERAGE('10 point'!L27,'20 point'!K27,'30 point'!K27)</f>
        <v>4.7786980816317284E-2</v>
      </c>
      <c r="D27" s="302">
        <f>AVERAGE('10 point'!T27,'20 point'!S27,'30 point'!S27)</f>
        <v>3.7124072977690173E-2</v>
      </c>
      <c r="E27" s="302">
        <f>AVERAGE('10 point'!AB27,'20 point'!AA27,'30 point'!AA27)</f>
        <v>0.11731915557522524</v>
      </c>
      <c r="F27" s="302">
        <f>AVERAGE('10 point'!AJ27,'20 point'!AI27,'30 point'!AI27)</f>
        <v>-0.1150885699955001</v>
      </c>
      <c r="G27" s="302">
        <f>AVERAGE('10 point'!AR27,'20 point'!AQ27,'30 point'!AQ27)</f>
        <v>7.872512825753275E-2</v>
      </c>
    </row>
    <row r="28" spans="1:7" ht="16" thickBot="1" x14ac:dyDescent="0.25">
      <c r="A28" s="31">
        <v>19</v>
      </c>
      <c r="B28" s="32">
        <v>0.5</v>
      </c>
      <c r="C28" s="302">
        <f>AVERAGE('10 point'!L28,'20 point'!K28,'30 point'!K28)</f>
        <v>7.5877414380273955E-2</v>
      </c>
      <c r="D28" s="302">
        <f>AVERAGE('10 point'!T28,'20 point'!S28,'30 point'!S28)</f>
        <v>5.3888890455608976E-2</v>
      </c>
      <c r="E28" s="302">
        <f>AVERAGE('10 point'!AB28,'20 point'!AA28,'30 point'!AA28)</f>
        <v>0.12259021818675196</v>
      </c>
      <c r="F28" s="302">
        <f>AVERAGE('10 point'!AJ28,'20 point'!AI28,'30 point'!AI28)</f>
        <v>-9.0379947605423394E-2</v>
      </c>
      <c r="G28" s="302">
        <f>AVERAGE('10 point'!AR28,'20 point'!AQ28,'30 point'!AQ28)</f>
        <v>5.5177493913036377E-2</v>
      </c>
    </row>
    <row r="29" spans="1:7" ht="16" thickBot="1" x14ac:dyDescent="0.25">
      <c r="A29" s="43">
        <v>18</v>
      </c>
      <c r="B29" s="32">
        <v>0.47916666666666669</v>
      </c>
      <c r="C29" s="302">
        <f>AVERAGE('10 point'!L29,'20 point'!K29,'30 point'!K29)</f>
        <v>9.6929981903937035E-2</v>
      </c>
      <c r="D29" s="302">
        <f>AVERAGE('10 point'!T29,'20 point'!S29,'30 point'!S29)</f>
        <v>6.0392555813019139E-2</v>
      </c>
      <c r="E29" s="302">
        <f>AVERAGE('10 point'!AB29,'20 point'!AA29,'30 point'!AA29)</f>
        <v>0.11403564200701086</v>
      </c>
      <c r="F29" s="302">
        <f>AVERAGE('10 point'!AJ29,'20 point'!AI29,'30 point'!AI29)</f>
        <v>-7.7705911269323164E-2</v>
      </c>
      <c r="G29" s="302">
        <f>AVERAGE('10 point'!AR29,'20 point'!AQ29,'30 point'!AQ29)</f>
        <v>4.749878026089624E-2</v>
      </c>
    </row>
    <row r="30" spans="1:7" ht="16" thickBot="1" x14ac:dyDescent="0.25">
      <c r="A30" s="43">
        <v>17</v>
      </c>
      <c r="B30" s="32">
        <v>0.45833333333333331</v>
      </c>
      <c r="C30" s="302">
        <f>AVERAGE('10 point'!L30,'20 point'!K30,'30 point'!K30)</f>
        <v>0.11096908111608851</v>
      </c>
      <c r="D30" s="302">
        <f>AVERAGE('10 point'!T30,'20 point'!S30,'30 point'!S30)</f>
        <v>5.2213024246446901E-2</v>
      </c>
      <c r="E30" s="302">
        <f>AVERAGE('10 point'!AB30,'20 point'!AA30,'30 point'!AA30)</f>
        <v>9.2141294185114464E-2</v>
      </c>
      <c r="F30" s="302">
        <f>AVERAGE('10 point'!AJ30,'20 point'!AI30,'30 point'!AI30)</f>
        <v>-6.2296708888558316E-2</v>
      </c>
      <c r="G30" s="302">
        <f>AVERAGE('10 point'!AR30,'20 point'!AQ30,'30 point'!AQ30)</f>
        <v>5.5057912690922139E-2</v>
      </c>
    </row>
    <row r="31" spans="1:7" ht="16" thickBot="1" x14ac:dyDescent="0.25">
      <c r="A31" s="31">
        <v>16</v>
      </c>
      <c r="B31" s="32">
        <v>0.4375</v>
      </c>
      <c r="C31" s="302">
        <f>AVERAGE('10 point'!L31,'20 point'!K31,'30 point'!K31)</f>
        <v>0.11863633204404517</v>
      </c>
      <c r="D31" s="302">
        <f>AVERAGE('10 point'!T31,'20 point'!S31,'30 point'!S31)</f>
        <v>2.9294737549663261E-2</v>
      </c>
      <c r="E31" s="302">
        <f>AVERAGE('10 point'!AB31,'20 point'!AA31,'30 point'!AA31)</f>
        <v>6.5237892593834432E-2</v>
      </c>
      <c r="F31" s="302">
        <f>AVERAGE('10 point'!AJ31,'20 point'!AI31,'30 point'!AI31)</f>
        <v>-5.0924053552383525E-2</v>
      </c>
      <c r="G31" s="302">
        <f>AVERAGE('10 point'!AR31,'20 point'!AQ31,'30 point'!AQ31)</f>
        <v>7.6266449390946484E-2</v>
      </c>
    </row>
    <row r="32" spans="1:7" ht="16" thickBot="1" x14ac:dyDescent="0.25">
      <c r="A32" s="43">
        <v>15</v>
      </c>
      <c r="B32" s="32">
        <v>0.41666666666666669</v>
      </c>
      <c r="C32" s="302">
        <f>AVERAGE('10 point'!L32,'20 point'!K32,'30 point'!K32)</f>
        <v>0.12110191123147365</v>
      </c>
      <c r="D32" s="302">
        <f>AVERAGE('10 point'!T32,'20 point'!S32,'30 point'!S32)</f>
        <v>-2.2198624630701512E-3</v>
      </c>
      <c r="E32" s="302">
        <f>AVERAGE('10 point'!AB32,'20 point'!AA32,'30 point'!AA32)</f>
        <v>4.0226243246513887E-2</v>
      </c>
      <c r="F32" s="302">
        <f>AVERAGE('10 point'!AJ32,'20 point'!AI32,'30 point'!AI32)</f>
        <v>-4.8381556643068167E-2</v>
      </c>
      <c r="G32" s="302">
        <f>AVERAGE('10 point'!AR32,'20 point'!AQ32,'30 point'!AQ32)</f>
        <v>0.10754927671682862</v>
      </c>
    </row>
    <row r="33" spans="1:7" ht="16" thickBot="1" x14ac:dyDescent="0.25">
      <c r="A33" s="43">
        <v>14</v>
      </c>
      <c r="B33" s="32">
        <v>0.39583333333333331</v>
      </c>
      <c r="C33" s="302">
        <f>AVERAGE('10 point'!L33,'20 point'!K33,'30 point'!K33)</f>
        <v>0.11991794233800895</v>
      </c>
      <c r="D33" s="302">
        <f>AVERAGE('10 point'!T33,'20 point'!S33,'30 point'!S33)</f>
        <v>-3.1864134986715399E-2</v>
      </c>
      <c r="E33" s="302">
        <f>AVERAGE('10 point'!AB33,'20 point'!AA33,'30 point'!AA33)</f>
        <v>2.1319318870676066E-2</v>
      </c>
      <c r="F33" s="302">
        <f>AVERAGE('10 point'!AJ33,'20 point'!AI33,'30 point'!AI33)</f>
        <v>-5.1986932611392367E-2</v>
      </c>
      <c r="G33" s="302">
        <f>AVERAGE('10 point'!AR33,'20 point'!AQ33,'30 point'!AQ33)</f>
        <v>0.142646847194766</v>
      </c>
    </row>
    <row r="34" spans="1:7" ht="16" thickBot="1" x14ac:dyDescent="0.25">
      <c r="A34" s="31">
        <v>13</v>
      </c>
      <c r="B34" s="32">
        <v>0.375</v>
      </c>
      <c r="C34" s="302">
        <f>AVERAGE('10 point'!L34,'20 point'!K34,'30 point'!K34)</f>
        <v>0.11683102243992863</v>
      </c>
      <c r="D34" s="302">
        <f>AVERAGE('10 point'!T34,'20 point'!S34,'30 point'!S34)</f>
        <v>-4.9385283517749984E-2</v>
      </c>
      <c r="E34" s="302">
        <f>AVERAGE('10 point'!AB34,'20 point'!AA34,'30 point'!AA34)</f>
        <v>1.0177251338772366E-2</v>
      </c>
      <c r="F34" s="302">
        <f>AVERAGE('10 point'!AJ34,'20 point'!AI34,'30 point'!AI34)</f>
        <v>-4.8150300129282522E-2</v>
      </c>
      <c r="G34" s="302">
        <f>AVERAGE('10 point'!AR34,'20 point'!AQ34,'30 point'!AQ34)</f>
        <v>0.17408768967607735</v>
      </c>
    </row>
    <row r="35" spans="1:7" ht="16" thickBot="1" x14ac:dyDescent="0.25">
      <c r="A35" s="43">
        <v>12</v>
      </c>
      <c r="B35" s="32">
        <v>0.35416666666666669</v>
      </c>
      <c r="C35" s="302">
        <f>AVERAGE('10 point'!L35,'20 point'!K35,'30 point'!K35)</f>
        <v>0.11357562978439804</v>
      </c>
      <c r="D35" s="302">
        <f>AVERAGE('10 point'!T35,'20 point'!S35,'30 point'!S35)</f>
        <v>-4.9224470691405092E-2</v>
      </c>
      <c r="E35" s="302">
        <f>AVERAGE('10 point'!AB35,'20 point'!AA35,'30 point'!AA35)</f>
        <v>4.2608918237646513E-3</v>
      </c>
      <c r="F35" s="302">
        <f>AVERAGE('10 point'!AJ35,'20 point'!AI35,'30 point'!AI35)</f>
        <v>-4.221756278425004E-2</v>
      </c>
      <c r="G35" s="302">
        <f>AVERAGE('10 point'!AR35,'20 point'!AQ35,'30 point'!AQ35)</f>
        <v>0.19609603893724717</v>
      </c>
    </row>
    <row r="36" spans="1:7" ht="16" thickBot="1" x14ac:dyDescent="0.25">
      <c r="A36" s="73">
        <v>11</v>
      </c>
      <c r="B36" s="32">
        <v>0.33333333333333331</v>
      </c>
      <c r="C36" s="302">
        <f>AVERAGE('10 point'!L36,'20 point'!K36,'30 point'!K36)</f>
        <v>0.11167231535589409</v>
      </c>
      <c r="D36" s="302">
        <f>AVERAGE('10 point'!T36,'20 point'!S36,'30 point'!S36)</f>
        <v>-3.2351975528330856E-2</v>
      </c>
      <c r="E36" s="302">
        <f>AVERAGE('10 point'!AB36,'20 point'!AA36,'30 point'!AA36)</f>
        <v>-2.8695733631899259E-3</v>
      </c>
      <c r="F36" s="302">
        <f>AVERAGE('10 point'!AJ36,'20 point'!AI36,'30 point'!AI36)</f>
        <v>-1.9689821931185781E-2</v>
      </c>
      <c r="G36" s="302">
        <f>AVERAGE('10 point'!AR36,'20 point'!AQ36,'30 point'!AQ36)</f>
        <v>0.20565859596869368</v>
      </c>
    </row>
    <row r="37" spans="1:7" ht="16" thickBot="1" x14ac:dyDescent="0.25">
      <c r="A37" s="31">
        <v>10</v>
      </c>
      <c r="B37" s="32">
        <v>0.3125</v>
      </c>
      <c r="C37" s="302">
        <f>AVERAGE('10 point'!L37,'20 point'!K37,'30 point'!K37)</f>
        <v>5.6959211166071319E-2</v>
      </c>
      <c r="D37" s="302">
        <f>AVERAGE('10 point'!T37,'20 point'!S37,'30 point'!S37)</f>
        <v>1.9956331895494079E-2</v>
      </c>
      <c r="E37" s="302">
        <f>AVERAGE('10 point'!AB37,'20 point'!AA37,'30 point'!AA37)</f>
        <v>-8.6461256409058346E-3</v>
      </c>
      <c r="F37" s="302">
        <f>AVERAGE('10 point'!AJ37,'20 point'!AI37,'30 point'!AI37)</f>
        <v>-6.1361699344146519E-3</v>
      </c>
      <c r="G37" s="302">
        <f>AVERAGE('10 point'!AR37,'20 point'!AQ37,'30 point'!AQ37)</f>
        <v>9.7966344540123845E-2</v>
      </c>
    </row>
    <row r="38" spans="1:7" ht="16" thickBot="1" x14ac:dyDescent="0.25">
      <c r="A38" s="43">
        <v>9</v>
      </c>
      <c r="B38" s="32">
        <v>0.29166666666666669</v>
      </c>
      <c r="C38" s="302">
        <f>AVERAGE('10 point'!L38,'20 point'!K38,'30 point'!K38)</f>
        <v>4.9121295857804559E-2</v>
      </c>
      <c r="D38" s="302">
        <f>AVERAGE('10 point'!T38,'20 point'!S38,'30 point'!S38)</f>
        <v>4.0980064986210207E-2</v>
      </c>
      <c r="E38" s="302">
        <f>AVERAGE('10 point'!AB38,'20 point'!AA38,'30 point'!AA38)</f>
        <v>-1.7455839042719523E-2</v>
      </c>
      <c r="F38" s="302">
        <f>AVERAGE('10 point'!AJ38,'20 point'!AI38,'30 point'!AI38)</f>
        <v>-5.0393927946720905E-4</v>
      </c>
      <c r="G38" s="302">
        <f>AVERAGE('10 point'!AR38,'20 point'!AQ38,'30 point'!AQ38)</f>
        <v>8.25176295120605E-2</v>
      </c>
    </row>
    <row r="39" spans="1:7" ht="16" thickBot="1" x14ac:dyDescent="0.25">
      <c r="A39" s="43">
        <v>8</v>
      </c>
      <c r="B39" s="32">
        <v>0.27083333333333331</v>
      </c>
      <c r="C39" s="302">
        <f>AVERAGE('10 point'!L39,'20 point'!K39,'30 point'!K39)</f>
        <v>3.9230168571395017E-2</v>
      </c>
      <c r="D39" s="302">
        <f>AVERAGE('10 point'!T39,'20 point'!S39,'30 point'!S39)</f>
        <v>5.7923720183345059E-2</v>
      </c>
      <c r="E39" s="302">
        <f>AVERAGE('10 point'!AB39,'20 point'!AA39,'30 point'!AA39)</f>
        <v>-2.3318881478549412E-2</v>
      </c>
      <c r="F39" s="302">
        <f>AVERAGE('10 point'!AJ39,'20 point'!AI39,'30 point'!AI39)</f>
        <v>6.2887139938560058E-3</v>
      </c>
      <c r="G39" s="302">
        <f>AVERAGE('10 point'!AR39,'20 point'!AQ39,'30 point'!AQ39)</f>
        <v>5.8692534816853228E-2</v>
      </c>
    </row>
    <row r="40" spans="1:7" ht="16" thickBot="1" x14ac:dyDescent="0.25">
      <c r="A40" s="31">
        <v>7</v>
      </c>
      <c r="B40" s="32">
        <v>0.25</v>
      </c>
      <c r="C40" s="302">
        <f>AVERAGE('10 point'!L40,'20 point'!K40,'30 point'!K40)</f>
        <v>2.7430446540389692E-2</v>
      </c>
      <c r="D40" s="302">
        <f>AVERAGE('10 point'!T40,'20 point'!S40,'30 point'!S40)</f>
        <v>7.1437441790783804E-2</v>
      </c>
      <c r="E40" s="302">
        <f>AVERAGE('10 point'!AB40,'20 point'!AA40,'30 point'!AA40)</f>
        <v>-2.3582520105675631E-2</v>
      </c>
      <c r="F40" s="302">
        <f>AVERAGE('10 point'!AJ40,'20 point'!AI40,'30 point'!AI40)</f>
        <v>1.4516112450907321E-2</v>
      </c>
      <c r="G40" s="302">
        <f>AVERAGE('10 point'!AR40,'20 point'!AQ40,'30 point'!AQ40)</f>
        <v>2.9363335951448879E-2</v>
      </c>
    </row>
    <row r="41" spans="1:7" ht="16" thickBot="1" x14ac:dyDescent="0.25">
      <c r="A41" s="43">
        <v>6</v>
      </c>
      <c r="B41" s="32">
        <v>0.22916666666666666</v>
      </c>
      <c r="C41" s="302">
        <f>AVERAGE('10 point'!L41,'20 point'!K41,'30 point'!K41)</f>
        <v>1.3894652381005059E-2</v>
      </c>
      <c r="D41" s="302">
        <f>AVERAGE('10 point'!T41,'20 point'!S41,'30 point'!S41)</f>
        <v>8.4150961344655537E-2</v>
      </c>
      <c r="E41" s="302">
        <f>AVERAGE('10 point'!AB41,'20 point'!AA41,'30 point'!AA41)</f>
        <v>-2.0088405067787619E-2</v>
      </c>
      <c r="F41" s="302">
        <f>AVERAGE('10 point'!AJ41,'20 point'!AI41,'30 point'!AI41)</f>
        <v>2.4462660986778254E-2</v>
      </c>
      <c r="G41" s="302">
        <f>AVERAGE('10 point'!AR41,'20 point'!AQ41,'30 point'!AQ41)</f>
        <v>-1.7409935435433697E-3</v>
      </c>
    </row>
    <row r="42" spans="1:7" ht="16" thickBot="1" x14ac:dyDescent="0.25">
      <c r="A42" s="43">
        <v>5</v>
      </c>
      <c r="B42" s="32">
        <v>0.20833333333333334</v>
      </c>
      <c r="C42" s="302">
        <f>AVERAGE('10 point'!L42,'20 point'!K42,'30 point'!K42)</f>
        <v>-1.1793083446845205E-3</v>
      </c>
      <c r="D42" s="302">
        <f>AVERAGE('10 point'!T42,'20 point'!S42,'30 point'!S42)</f>
        <v>9.7501862363758726E-2</v>
      </c>
      <c r="E42" s="302">
        <f>AVERAGE('10 point'!AB42,'20 point'!AA42,'30 point'!AA42)</f>
        <v>-1.7652235522584443E-2</v>
      </c>
      <c r="F42" s="302">
        <f>AVERAGE('10 point'!AJ42,'20 point'!AI42,'30 point'!AI42)</f>
        <v>3.6422837893956603E-2</v>
      </c>
      <c r="G42" s="302">
        <f>AVERAGE('10 point'!AR42,'20 point'!AQ42,'30 point'!AQ42)</f>
        <v>-3.0615186131166258E-2</v>
      </c>
    </row>
    <row r="43" spans="1:7" ht="16" thickBot="1" x14ac:dyDescent="0.25">
      <c r="A43" s="31">
        <v>4</v>
      </c>
      <c r="B43" s="32">
        <v>0.1875</v>
      </c>
      <c r="C43" s="302">
        <f>AVERAGE('10 point'!L43,'20 point'!K43,'30 point'!K43)</f>
        <v>-1.7571040687187216E-2</v>
      </c>
      <c r="D43" s="302">
        <f>AVERAGE('10 point'!T43,'20 point'!S43,'30 point'!S43)</f>
        <v>0.1096960442249961</v>
      </c>
      <c r="E43" s="302">
        <f>AVERAGE('10 point'!AB43,'20 point'!AA43,'30 point'!AA43)</f>
        <v>-1.9794297050646555E-2</v>
      </c>
      <c r="F43" s="302">
        <f>AVERAGE('10 point'!AJ43,'20 point'!AI43,'30 point'!AI43)</f>
        <v>5.070118592998353E-2</v>
      </c>
      <c r="G43" s="302">
        <f>AVERAGE('10 point'!AR43,'20 point'!AQ43,'30 point'!AQ43)</f>
        <v>-5.3601088694261674E-2</v>
      </c>
    </row>
    <row r="44" spans="1:7" ht="16" thickBot="1" x14ac:dyDescent="0.25">
      <c r="A44" s="43">
        <v>3</v>
      </c>
      <c r="B44" s="32">
        <v>0.16666666666666666</v>
      </c>
      <c r="C44" s="302">
        <f>AVERAGE('10 point'!L44,'20 point'!K44,'30 point'!K44)</f>
        <v>-3.5040882683227352E-2</v>
      </c>
      <c r="D44" s="302">
        <f>AVERAGE('10 point'!T44,'20 point'!S44,'30 point'!S44)</f>
        <v>0.11632600521120998</v>
      </c>
      <c r="E44" s="302">
        <f>AVERAGE('10 point'!AB44,'20 point'!AA44,'30 point'!AA44)</f>
        <v>-2.5645119725786265E-2</v>
      </c>
      <c r="F44" s="302">
        <f>AVERAGE('10 point'!AJ44,'20 point'!AI44,'30 point'!AI44)</f>
        <v>6.7612303385110317E-2</v>
      </c>
      <c r="G44" s="302">
        <f>AVERAGE('10 point'!AR44,'20 point'!AQ44,'30 point'!AQ44)</f>
        <v>-6.7957043586783492E-2</v>
      </c>
    </row>
    <row r="45" spans="1:7" ht="16" thickBot="1" x14ac:dyDescent="0.25">
      <c r="A45" s="43">
        <v>2</v>
      </c>
      <c r="B45" s="32">
        <v>0.14583333333333334</v>
      </c>
      <c r="C45" s="302">
        <f>AVERAGE('10 point'!L45,'20 point'!K45,'30 point'!K45)</f>
        <v>-5.3333409430587397E-2</v>
      </c>
      <c r="D45" s="302">
        <f>AVERAGE('10 point'!T45,'20 point'!S45,'30 point'!S45)</f>
        <v>0.1133294358801606</v>
      </c>
      <c r="E45" s="302">
        <f>AVERAGE('10 point'!AB45,'20 point'!AA45,'30 point'!AA45)</f>
        <v>-3.0873894517430864E-2</v>
      </c>
      <c r="F45" s="302">
        <f>AVERAGE('10 point'!AJ45,'20 point'!AI45,'30 point'!AI45)</f>
        <v>8.7480835149955624E-2</v>
      </c>
      <c r="G45" s="302">
        <f>AVERAGE('10 point'!AR45,'20 point'!AQ45,'30 point'!AQ45)</f>
        <v>-7.2284619790964927E-2</v>
      </c>
    </row>
    <row r="46" spans="1:7" ht="16" thickBot="1" x14ac:dyDescent="0.25">
      <c r="A46" s="13">
        <v>1</v>
      </c>
      <c r="B46" s="82">
        <v>0.125</v>
      </c>
      <c r="C46" s="302">
        <f>AVERAGE('10 point'!L46,'20 point'!K46,'30 point'!K46)</f>
        <v>-7.2181167631358401E-2</v>
      </c>
      <c r="D46" s="302">
        <f>AVERAGE('10 point'!T46,'20 point'!S46,'30 point'!S46)</f>
        <v>0.10032592580039271</v>
      </c>
      <c r="E46" s="302">
        <f>AVERAGE('10 point'!AB46,'20 point'!AA46,'30 point'!AA46)</f>
        <v>-3.1790635406590224E-2</v>
      </c>
      <c r="F46" s="302">
        <f>AVERAGE('10 point'!AJ46,'20 point'!AI46,'30 point'!AI46)</f>
        <v>0.11064146378316232</v>
      </c>
      <c r="G46" s="302">
        <f>AVERAGE('10 point'!AR46,'20 point'!AQ46,'30 point'!AQ46)</f>
        <v>-6.6746274698431793E-2</v>
      </c>
    </row>
  </sheetData>
  <mergeCells count="1"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"/>
  <sheetViews>
    <sheetView view="pageBreakPreview" topLeftCell="A23" zoomScale="70" zoomScaleNormal="70" zoomScaleSheetLayoutView="100" zoomScalePageLayoutView="70" workbookViewId="0">
      <selection activeCell="A37" sqref="A37:B43"/>
    </sheetView>
  </sheetViews>
  <sheetFormatPr baseColWidth="10" defaultColWidth="8.83203125" defaultRowHeight="15" x14ac:dyDescent="0.2"/>
  <cols>
    <col min="1" max="1" width="8.83203125" style="130"/>
    <col min="2" max="2" width="12.5" style="130" customWidth="1"/>
    <col min="3" max="7" width="13.6640625" style="130" customWidth="1"/>
    <col min="8" max="16384" width="8.83203125" style="130"/>
  </cols>
  <sheetData>
    <row r="1" spans="1:8" ht="19" x14ac:dyDescent="0.2">
      <c r="A1" s="538" t="s">
        <v>42</v>
      </c>
      <c r="B1" s="538"/>
      <c r="C1" s="538"/>
      <c r="D1" s="538"/>
      <c r="E1" s="538"/>
      <c r="F1" s="538"/>
      <c r="G1" s="538"/>
    </row>
    <row r="2" spans="1:8" x14ac:dyDescent="0.2">
      <c r="A2" s="96" t="s">
        <v>43</v>
      </c>
      <c r="B2" s="96"/>
      <c r="C2" s="99">
        <v>41561</v>
      </c>
      <c r="D2" s="96"/>
      <c r="E2" s="96"/>
      <c r="F2" s="96"/>
      <c r="G2" s="96"/>
    </row>
    <row r="3" spans="1:8" x14ac:dyDescent="0.2">
      <c r="A3" s="266" t="s">
        <v>48</v>
      </c>
      <c r="B3" s="267"/>
      <c r="C3" s="267"/>
      <c r="D3" s="267"/>
      <c r="E3" s="267"/>
      <c r="F3" s="267"/>
      <c r="G3" s="267"/>
    </row>
    <row r="4" spans="1:8" x14ac:dyDescent="0.2">
      <c r="A4" s="267" t="s">
        <v>49</v>
      </c>
      <c r="B4" s="267"/>
      <c r="C4" s="267"/>
      <c r="D4" s="267"/>
      <c r="E4" s="267"/>
      <c r="F4" s="267"/>
      <c r="G4" s="267"/>
    </row>
    <row r="5" spans="1:8" x14ac:dyDescent="0.2">
      <c r="A5" s="267"/>
      <c r="B5" s="267"/>
      <c r="C5" s="267"/>
      <c r="D5" s="267"/>
      <c r="E5" s="267"/>
      <c r="F5" s="267"/>
      <c r="G5" s="267"/>
    </row>
    <row r="6" spans="1:8" x14ac:dyDescent="0.2">
      <c r="A6" s="268" t="s">
        <v>177</v>
      </c>
      <c r="B6" s="267"/>
      <c r="C6" s="269">
        <f>'30 point'!H16</f>
        <v>-0.34650000000000003</v>
      </c>
      <c r="D6" s="269">
        <f>'30 point'!P16</f>
        <v>-1.43E-2</v>
      </c>
      <c r="E6" s="269">
        <f>'30 point'!X16</f>
        <v>0.26220000000000004</v>
      </c>
      <c r="F6" s="269">
        <f>'30 point'!AF16</f>
        <v>-0.46420000000000006</v>
      </c>
      <c r="G6" s="269">
        <f>'30 point'!AN16</f>
        <v>0.30219999999999997</v>
      </c>
    </row>
    <row r="7" spans="1:8" x14ac:dyDescent="0.2">
      <c r="A7" s="268" t="s">
        <v>181</v>
      </c>
      <c r="B7" s="267"/>
      <c r="C7" s="270">
        <f>'30 point'!K16</f>
        <v>-0.36396025969228346</v>
      </c>
      <c r="D7" s="270">
        <f>'30 point'!S16</f>
        <v>-5.7195680451123276E-2</v>
      </c>
      <c r="E7" s="270">
        <f>'30 point'!AA16</f>
        <v>0.17916835421790145</v>
      </c>
      <c r="F7" s="270">
        <f>'30 point'!AI16</f>
        <v>-0.46914248177638945</v>
      </c>
      <c r="G7" s="270">
        <f>'30 point'!AQ16</f>
        <v>0.25743576347599834</v>
      </c>
    </row>
    <row r="8" spans="1:8" x14ac:dyDescent="0.2">
      <c r="A8" s="268" t="s">
        <v>182</v>
      </c>
      <c r="B8" s="267"/>
      <c r="C8" s="271">
        <f>IF(C7&gt;0, 1-(C6/C7), C6/C7-1)</f>
        <v>-4.7972983937986879E-2</v>
      </c>
      <c r="D8" s="271">
        <f>IF(D7&gt;0, 1-(D6/D7), D6/D7-1)</f>
        <v>-0.74998111942701506</v>
      </c>
      <c r="E8" s="271">
        <f>IF(E7&gt;0, 1-(E6/E7), E6/E7-1)</f>
        <v>-0.46342807659614338</v>
      </c>
      <c r="F8" s="271">
        <f>IF(F7&gt;0, 1-(F6/F7), F6/F7-1)</f>
        <v>-1.053514010855483E-2</v>
      </c>
      <c r="G8" s="271">
        <f>IF(G7&gt;0, 1-(G6/G7), G6/G7-1)</f>
        <v>-0.17388507299676403</v>
      </c>
      <c r="H8" s="98">
        <f>AVERAGE(G8,F8,E8,D8,C8)</f>
        <v>-0.28916047861329286</v>
      </c>
    </row>
    <row r="9" spans="1:8" ht="17" x14ac:dyDescent="0.2">
      <c r="A9" s="268" t="s">
        <v>188</v>
      </c>
      <c r="B9" s="267"/>
      <c r="C9" s="267"/>
      <c r="D9" s="267"/>
      <c r="E9" s="267"/>
      <c r="F9" s="267"/>
      <c r="G9" s="267"/>
    </row>
    <row r="10" spans="1:8" x14ac:dyDescent="0.2">
      <c r="A10" s="268" t="s">
        <v>54</v>
      </c>
      <c r="B10" s="267"/>
      <c r="C10" s="267"/>
      <c r="D10" s="267"/>
      <c r="E10" s="267"/>
      <c r="F10" s="267"/>
      <c r="G10" s="267"/>
    </row>
    <row r="11" spans="1:8" x14ac:dyDescent="0.2">
      <c r="A11" s="268" t="s">
        <v>55</v>
      </c>
      <c r="B11" s="267"/>
      <c r="C11" s="267"/>
      <c r="D11" s="267"/>
      <c r="E11" s="267" t="s">
        <v>58</v>
      </c>
      <c r="F11" s="267"/>
      <c r="G11" s="267"/>
    </row>
    <row r="12" spans="1:8" ht="19" x14ac:dyDescent="0.2">
      <c r="A12" s="538" t="s">
        <v>60</v>
      </c>
      <c r="B12" s="538"/>
      <c r="C12" s="538"/>
      <c r="D12" s="538"/>
      <c r="E12" s="538"/>
      <c r="F12" s="538"/>
      <c r="G12" s="538"/>
    </row>
    <row r="13" spans="1:8" x14ac:dyDescent="0.2">
      <c r="A13" s="96" t="s">
        <v>43</v>
      </c>
      <c r="B13" s="96"/>
      <c r="C13" s="96"/>
      <c r="D13" s="96"/>
      <c r="E13" s="96"/>
      <c r="F13" s="96"/>
      <c r="G13" s="96"/>
    </row>
    <row r="14" spans="1:8" x14ac:dyDescent="0.2">
      <c r="A14" s="266" t="s">
        <v>61</v>
      </c>
      <c r="B14" s="267"/>
      <c r="C14" s="267"/>
      <c r="D14" s="267"/>
      <c r="E14" s="267"/>
      <c r="F14" s="267"/>
      <c r="G14" s="267"/>
    </row>
    <row r="15" spans="1:8" x14ac:dyDescent="0.2">
      <c r="A15" s="267" t="s">
        <v>49</v>
      </c>
      <c r="B15" s="267"/>
      <c r="C15" s="267"/>
      <c r="D15" s="267"/>
      <c r="E15" s="267"/>
      <c r="F15" s="267"/>
      <c r="G15" s="267"/>
    </row>
    <row r="16" spans="1:8" x14ac:dyDescent="0.2">
      <c r="A16" s="267"/>
      <c r="B16" s="267"/>
      <c r="C16" s="267"/>
      <c r="D16" s="267"/>
      <c r="E16" s="267"/>
      <c r="F16" s="267"/>
      <c r="G16" s="267"/>
    </row>
    <row r="17" spans="1:8" x14ac:dyDescent="0.2">
      <c r="A17" s="268" t="s">
        <v>177</v>
      </c>
      <c r="B17" s="267"/>
      <c r="C17" s="269">
        <f>C6</f>
        <v>-0.34650000000000003</v>
      </c>
      <c r="D17" s="269">
        <f>D6</f>
        <v>-1.43E-2</v>
      </c>
      <c r="E17" s="269">
        <f>E6</f>
        <v>0.26220000000000004</v>
      </c>
      <c r="F17" s="269">
        <f>F6</f>
        <v>-0.46420000000000006</v>
      </c>
      <c r="G17" s="269">
        <f>G6</f>
        <v>0.30219999999999997</v>
      </c>
    </row>
    <row r="18" spans="1:8" x14ac:dyDescent="0.2">
      <c r="A18" s="268" t="s">
        <v>181</v>
      </c>
      <c r="B18" s="267"/>
      <c r="C18" s="270">
        <f>'20 point'!K16</f>
        <v>-0.30471154922225446</v>
      </c>
      <c r="D18" s="270">
        <f>'20 point'!S16</f>
        <v>-2.7670450115801035E-2</v>
      </c>
      <c r="E18" s="270">
        <f>'20 point'!AA16</f>
        <v>0.23236064912302212</v>
      </c>
      <c r="F18" s="270">
        <f>'20 point'!AI16</f>
        <v>-0.40893724479301463</v>
      </c>
      <c r="G18" s="270">
        <f>'20 point'!AQ16</f>
        <v>0.22655000184406585</v>
      </c>
    </row>
    <row r="19" spans="1:8" x14ac:dyDescent="0.2">
      <c r="A19" s="268" t="s">
        <v>52</v>
      </c>
      <c r="B19" s="267"/>
      <c r="C19" s="271">
        <f>IF(C18&gt;0, 1-(C17/C18), C17/C18-1)</f>
        <v>0.1371410138027469</v>
      </c>
      <c r="D19" s="271">
        <f>IF(D18&gt;0, 1-(D17/D18), D17/D18-1)</f>
        <v>-0.48320320268899142</v>
      </c>
      <c r="E19" s="271">
        <f>IF(E18&gt;0, 1-(E17/E18), E17/E18-1)</f>
        <v>-0.12841826268603529</v>
      </c>
      <c r="F19" s="271">
        <f>IF(F18&gt;0, 1-(F17/F18), F17/F18-1)</f>
        <v>0.13513749581542012</v>
      </c>
      <c r="G19" s="271">
        <f>IF(G18&gt;0, 1-(G17/G18), G17/G18-1)</f>
        <v>-0.33392186069371088</v>
      </c>
      <c r="H19" s="98">
        <f>AVERAGE(G19,F19,E19,D19,C19)</f>
        <v>-0.13465296329011411</v>
      </c>
    </row>
    <row r="20" spans="1:8" ht="17" x14ac:dyDescent="0.2">
      <c r="A20" s="268" t="s">
        <v>188</v>
      </c>
      <c r="B20" s="267"/>
      <c r="C20" s="267"/>
      <c r="D20" s="267"/>
      <c r="E20" s="267"/>
      <c r="F20" s="267"/>
      <c r="G20" s="267"/>
    </row>
    <row r="21" spans="1:8" x14ac:dyDescent="0.2">
      <c r="A21" s="268" t="s">
        <v>54</v>
      </c>
      <c r="B21" s="267"/>
      <c r="C21" s="267"/>
      <c r="D21" s="267"/>
      <c r="E21" s="267"/>
      <c r="F21" s="267"/>
      <c r="G21" s="267"/>
    </row>
    <row r="22" spans="1:8" x14ac:dyDescent="0.2">
      <c r="A22" s="268" t="s">
        <v>55</v>
      </c>
      <c r="B22" s="267"/>
      <c r="C22" s="267"/>
      <c r="D22" s="267"/>
      <c r="E22" s="267"/>
      <c r="F22" s="267"/>
      <c r="G22" s="267"/>
    </row>
    <row r="23" spans="1:8" ht="19" x14ac:dyDescent="0.2">
      <c r="A23" s="538" t="s">
        <v>67</v>
      </c>
      <c r="B23" s="538"/>
      <c r="C23" s="538"/>
      <c r="D23" s="538"/>
      <c r="E23" s="538"/>
      <c r="F23" s="538"/>
      <c r="G23" s="538"/>
    </row>
    <row r="24" spans="1:8" x14ac:dyDescent="0.2">
      <c r="A24" s="96" t="s">
        <v>43</v>
      </c>
      <c r="B24" s="96"/>
      <c r="C24" s="96"/>
      <c r="D24" s="96"/>
      <c r="E24" s="96"/>
      <c r="F24" s="96"/>
      <c r="G24" s="96"/>
    </row>
    <row r="25" spans="1:8" x14ac:dyDescent="0.2">
      <c r="A25" s="266" t="s">
        <v>62</v>
      </c>
      <c r="B25" s="267"/>
      <c r="C25" s="267"/>
      <c r="D25" s="267"/>
      <c r="E25" s="267"/>
      <c r="F25" s="267"/>
      <c r="G25" s="267"/>
    </row>
    <row r="26" spans="1:8" x14ac:dyDescent="0.2">
      <c r="A26" s="267" t="s">
        <v>49</v>
      </c>
      <c r="B26" s="267"/>
      <c r="C26" s="267"/>
      <c r="D26" s="267"/>
      <c r="E26" s="267"/>
      <c r="F26" s="267"/>
      <c r="G26" s="267"/>
    </row>
    <row r="27" spans="1:8" x14ac:dyDescent="0.2">
      <c r="A27" s="267"/>
      <c r="B27" s="267"/>
      <c r="C27" s="267"/>
      <c r="D27" s="267"/>
      <c r="E27" s="267"/>
      <c r="F27" s="267"/>
      <c r="G27" s="267"/>
    </row>
    <row r="28" spans="1:8" x14ac:dyDescent="0.2">
      <c r="A28" s="268" t="s">
        <v>177</v>
      </c>
      <c r="B28" s="267"/>
      <c r="C28" s="269">
        <f>C17</f>
        <v>-0.34650000000000003</v>
      </c>
      <c r="D28" s="269">
        <f>D17</f>
        <v>-1.43E-2</v>
      </c>
      <c r="E28" s="269">
        <f>E17</f>
        <v>0.26220000000000004</v>
      </c>
      <c r="F28" s="269">
        <f>F17</f>
        <v>-0.46420000000000006</v>
      </c>
      <c r="G28" s="269">
        <f>G17</f>
        <v>0.30219999999999997</v>
      </c>
    </row>
    <row r="29" spans="1:8" x14ac:dyDescent="0.2">
      <c r="A29" s="268" t="s">
        <v>181</v>
      </c>
      <c r="B29" s="267"/>
      <c r="C29" s="270">
        <f>'10 point'!L16</f>
        <v>-0.40839517693538963</v>
      </c>
      <c r="D29" s="270">
        <f>'10 point'!T16</f>
        <v>3.5553983405941021E-2</v>
      </c>
      <c r="E29" s="270">
        <f>'10 point'!AB16</f>
        <v>0.17357951698758414</v>
      </c>
      <c r="F29" s="270">
        <f>'10 point'!AJ16</f>
        <v>-0.43531996520883509</v>
      </c>
      <c r="G29" s="270">
        <f>'10 point'!AR16</f>
        <v>0.23853701090928975</v>
      </c>
    </row>
    <row r="30" spans="1:8" x14ac:dyDescent="0.2">
      <c r="A30" s="268" t="s">
        <v>52</v>
      </c>
      <c r="B30" s="267"/>
      <c r="C30" s="271">
        <f>IF(C29&gt;0, 1-(C28/C29), C28/C29-1)</f>
        <v>-0.15155707126576023</v>
      </c>
      <c r="D30" s="271">
        <f>IF(D29&gt;0, 1-(D28/D29), D28/D29-1)</f>
        <v>1.4022052841935706</v>
      </c>
      <c r="E30" s="271">
        <f>IF(E29&gt;0, 1-(E28/E29), E28/E29-1)</f>
        <v>-0.51054689257347552</v>
      </c>
      <c r="F30" s="271">
        <f>IF(F29&gt;0, 1-(F28/F29), F28/F29-1)</f>
        <v>6.634208650942619E-2</v>
      </c>
      <c r="G30" s="271">
        <f>IF(G29&gt;0, 1-(G28/G29), G28/G29-1)</f>
        <v>-0.26688935544228731</v>
      </c>
      <c r="H30" s="98">
        <f>AVERAGE(G30,F30,E30,D30,C30)</f>
        <v>0.10791081028429475</v>
      </c>
    </row>
    <row r="31" spans="1:8" ht="17" x14ac:dyDescent="0.2">
      <c r="A31" s="268" t="s">
        <v>188</v>
      </c>
      <c r="B31" s="267"/>
      <c r="C31" s="267"/>
      <c r="D31" s="267"/>
      <c r="E31" s="267"/>
      <c r="F31" s="267"/>
      <c r="G31" s="267"/>
    </row>
    <row r="32" spans="1:8" x14ac:dyDescent="0.2">
      <c r="A32" s="268" t="s">
        <v>54</v>
      </c>
      <c r="B32" s="267"/>
      <c r="C32" s="267"/>
      <c r="D32" s="267"/>
      <c r="E32" s="267"/>
      <c r="F32" s="267"/>
      <c r="G32" s="267"/>
    </row>
    <row r="33" spans="1:7" x14ac:dyDescent="0.2">
      <c r="A33" s="268" t="s">
        <v>55</v>
      </c>
      <c r="B33" s="267"/>
      <c r="C33" s="267"/>
      <c r="D33" s="267"/>
      <c r="E33" s="267"/>
      <c r="F33" s="267"/>
      <c r="G33" s="267"/>
    </row>
    <row r="34" spans="1:7" ht="16" thickBot="1" x14ac:dyDescent="0.25"/>
    <row r="35" spans="1:7" ht="20" thickBot="1" x14ac:dyDescent="0.25">
      <c r="A35" s="539" t="s">
        <v>214</v>
      </c>
      <c r="B35" s="540"/>
      <c r="C35" s="540"/>
      <c r="D35" s="540"/>
      <c r="E35" s="540"/>
      <c r="F35" s="540"/>
      <c r="G35" s="541"/>
    </row>
    <row r="36" spans="1:7" ht="16" thickBot="1" x14ac:dyDescent="0.25">
      <c r="A36" s="277"/>
      <c r="B36" s="278"/>
      <c r="C36" s="336" t="s">
        <v>82</v>
      </c>
      <c r="D36" s="336" t="s">
        <v>44</v>
      </c>
      <c r="E36" s="336" t="s">
        <v>45</v>
      </c>
      <c r="F36" s="336" t="s">
        <v>46</v>
      </c>
      <c r="G36" s="334" t="s">
        <v>47</v>
      </c>
    </row>
    <row r="37" spans="1:7" x14ac:dyDescent="0.2">
      <c r="A37" s="191" t="s">
        <v>51</v>
      </c>
      <c r="B37" s="106"/>
      <c r="C37" s="276">
        <f>AVERAGE(C6,C17,C28)</f>
        <v>-0.34650000000000003</v>
      </c>
      <c r="D37" s="276">
        <f t="shared" ref="D37:G37" si="0">AVERAGE(D6,D17,D28)</f>
        <v>-1.43E-2</v>
      </c>
      <c r="E37" s="276">
        <f t="shared" si="0"/>
        <v>0.26220000000000004</v>
      </c>
      <c r="F37" s="276">
        <f t="shared" si="0"/>
        <v>-0.46420000000000011</v>
      </c>
      <c r="G37" s="276">
        <f t="shared" si="0"/>
        <v>0.30219999999999997</v>
      </c>
    </row>
    <row r="38" spans="1:7" x14ac:dyDescent="0.2">
      <c r="A38" s="101" t="s">
        <v>215</v>
      </c>
      <c r="B38" s="102"/>
      <c r="C38" s="185">
        <f>Avg!C17</f>
        <v>-0.32666193069501565</v>
      </c>
      <c r="D38" s="185">
        <f>Avg!D17</f>
        <v>-8.3615589900046014E-2</v>
      </c>
      <c r="E38" s="185">
        <f>Avg!E17</f>
        <v>0.19133652459713879</v>
      </c>
      <c r="F38" s="185">
        <f>Avg!F17</f>
        <v>-0.41562821440819725</v>
      </c>
      <c r="G38" s="185">
        <f>Avg!G17</f>
        <v>0.28576907894001785</v>
      </c>
    </row>
    <row r="39" spans="1:7" x14ac:dyDescent="0.2">
      <c r="A39" s="101" t="s">
        <v>216</v>
      </c>
      <c r="B39" s="102"/>
      <c r="C39" s="104">
        <f>IF(C38&gt;0, 1-(C37/C38), C37/C38-1)</f>
        <v>6.0729664037607156E-2</v>
      </c>
      <c r="D39" s="104">
        <f>IF(D38&gt;0, 1-(D37/D38), D37/D38-1)</f>
        <v>-0.82897926072046846</v>
      </c>
      <c r="E39" s="104">
        <f>IF(E38&gt;0, 1-(E37/E38), E37/E38-1)</f>
        <v>-0.37036041891147087</v>
      </c>
      <c r="F39" s="104">
        <f>IF(F38&gt;0, 1-(F37/F38), F37/F38-1)</f>
        <v>0.11686354272402566</v>
      </c>
      <c r="G39" s="104">
        <f>IF(G38&gt;0, 1-(G37/G38), G37/G38-1)</f>
        <v>-5.7497197110786491E-2</v>
      </c>
    </row>
    <row r="40" spans="1:7" hidden="1" x14ac:dyDescent="0.2">
      <c r="A40" s="101" t="s">
        <v>203</v>
      </c>
      <c r="B40" s="102"/>
      <c r="C40" s="104">
        <f>ABS(C39)</f>
        <v>6.0729664037607156E-2</v>
      </c>
      <c r="D40" s="104">
        <f>ABS(D39)</f>
        <v>0.82897926072046846</v>
      </c>
      <c r="E40" s="104">
        <f>ABS(E39)</f>
        <v>0.37036041891147087</v>
      </c>
      <c r="F40" s="104">
        <f>ABS(F39)</f>
        <v>0.11686354272402566</v>
      </c>
      <c r="G40" s="104">
        <f>ABS(G39)</f>
        <v>5.7497197110786491E-2</v>
      </c>
    </row>
    <row r="41" spans="1:7" ht="16" thickBot="1" x14ac:dyDescent="0.25">
      <c r="A41" s="101" t="s">
        <v>217</v>
      </c>
      <c r="B41" s="102"/>
      <c r="C41" s="185">
        <f>C38-C37</f>
        <v>1.9838069304984385E-2</v>
      </c>
      <c r="D41" s="185">
        <f>D38-D37</f>
        <v>-6.9315589900046021E-2</v>
      </c>
      <c r="E41" s="185">
        <f>E38-E37</f>
        <v>-7.0863475402861253E-2</v>
      </c>
      <c r="F41" s="185">
        <f>F38-F37</f>
        <v>4.8571785591802863E-2</v>
      </c>
      <c r="G41" s="185">
        <f>G38-G37</f>
        <v>-1.6430921059982118E-2</v>
      </c>
    </row>
    <row r="42" spans="1:7" ht="16" thickBot="1" x14ac:dyDescent="0.25">
      <c r="A42" s="552" t="s">
        <v>79</v>
      </c>
      <c r="B42" s="553"/>
      <c r="C42" s="198">
        <f>AVERAGE(C39,D39,E39,F39,G39)</f>
        <v>-0.21584873399621859</v>
      </c>
      <c r="D42" s="106"/>
      <c r="E42" s="106"/>
      <c r="F42" s="106"/>
      <c r="G42" s="195"/>
    </row>
    <row r="43" spans="1:7" ht="16" thickBot="1" x14ac:dyDescent="0.25">
      <c r="A43" s="552" t="s">
        <v>202</v>
      </c>
      <c r="B43" s="553"/>
      <c r="C43" s="279">
        <f>AVERAGE(C40,D40,E40,F40,G40)</f>
        <v>0.28688601670087172</v>
      </c>
      <c r="D43" s="189"/>
      <c r="E43" s="189"/>
      <c r="F43" s="189"/>
      <c r="G43" s="280"/>
    </row>
    <row r="44" spans="1:7" ht="20" thickBot="1" x14ac:dyDescent="0.25">
      <c r="A44" s="539" t="s">
        <v>197</v>
      </c>
      <c r="B44" s="540"/>
      <c r="C44" s="540"/>
      <c r="D44" s="540"/>
      <c r="E44" s="540"/>
      <c r="F44" s="540"/>
      <c r="G44" s="541"/>
    </row>
    <row r="45" spans="1:7" ht="16" thickBot="1" x14ac:dyDescent="0.25">
      <c r="A45" s="277"/>
      <c r="B45" s="278"/>
      <c r="C45" s="281" t="s">
        <v>82</v>
      </c>
      <c r="D45" s="281" t="s">
        <v>44</v>
      </c>
      <c r="E45" s="281" t="s">
        <v>45</v>
      </c>
      <c r="F45" s="281" t="s">
        <v>46</v>
      </c>
      <c r="G45" s="334" t="s">
        <v>47</v>
      </c>
    </row>
    <row r="46" spans="1:7" x14ac:dyDescent="0.2">
      <c r="A46" s="191" t="s">
        <v>51</v>
      </c>
      <c r="B46" s="106"/>
      <c r="C46" s="276">
        <f>AVERAGE(C6,C17,C28)</f>
        <v>-0.34650000000000003</v>
      </c>
      <c r="D46" s="276">
        <f t="shared" ref="C46:G47" si="1">AVERAGE(D6,D17,D28)</f>
        <v>-1.43E-2</v>
      </c>
      <c r="E46" s="276">
        <f t="shared" si="1"/>
        <v>0.26220000000000004</v>
      </c>
      <c r="F46" s="276">
        <f t="shared" si="1"/>
        <v>-0.46420000000000011</v>
      </c>
      <c r="G46" s="276">
        <f t="shared" si="1"/>
        <v>0.30219999999999997</v>
      </c>
    </row>
    <row r="47" spans="1:7" x14ac:dyDescent="0.2">
      <c r="A47" s="101" t="s">
        <v>195</v>
      </c>
      <c r="B47" s="102"/>
      <c r="C47" s="185">
        <f t="shared" si="1"/>
        <v>-0.35902232861664252</v>
      </c>
      <c r="D47" s="185">
        <f t="shared" si="1"/>
        <v>-1.643738238699443E-2</v>
      </c>
      <c r="E47" s="185">
        <f t="shared" si="1"/>
        <v>0.19503617344283589</v>
      </c>
      <c r="F47" s="185">
        <f t="shared" si="1"/>
        <v>-0.43779989725941304</v>
      </c>
      <c r="G47" s="185">
        <f t="shared" si="1"/>
        <v>0.24084092540978466</v>
      </c>
    </row>
    <row r="48" spans="1:7" x14ac:dyDescent="0.2">
      <c r="A48" s="101" t="s">
        <v>132</v>
      </c>
      <c r="B48" s="102"/>
      <c r="C48" s="104">
        <f>IF(C47&gt;0, 1-(C46/C47), C46/C47-1)</f>
        <v>-3.4878968851025371E-2</v>
      </c>
      <c r="D48" s="104">
        <f>IF(D47&gt;0, 1-(D46/D47), D46/D47-1)</f>
        <v>-0.13003179804867027</v>
      </c>
      <c r="E48" s="104">
        <f>IF(E47&gt;0, 1-(E46/E47), E46/E47-1)</f>
        <v>-0.34436599822262992</v>
      </c>
      <c r="F48" s="104">
        <f>IF(F47&gt;0, 1-(F46/F47), F46/F47-1)</f>
        <v>6.0301756363693171E-2</v>
      </c>
      <c r="G48" s="104">
        <f>IF(G47&gt;0, 1-(G46/G47), G46/G47-1)</f>
        <v>-0.25477013296562623</v>
      </c>
    </row>
    <row r="49" spans="1:7" hidden="1" x14ac:dyDescent="0.2">
      <c r="A49" s="101" t="s">
        <v>203</v>
      </c>
      <c r="B49" s="102"/>
      <c r="C49" s="104">
        <f>ABS(C48)</f>
        <v>3.4878968851025371E-2</v>
      </c>
      <c r="D49" s="104">
        <f>ABS(D48)</f>
        <v>0.13003179804867027</v>
      </c>
      <c r="E49" s="104">
        <f>ABS(E48)</f>
        <v>0.34436599822262992</v>
      </c>
      <c r="F49" s="104">
        <f>ABS(F48)</f>
        <v>6.0301756363693171E-2</v>
      </c>
      <c r="G49" s="104">
        <f>ABS(G48)</f>
        <v>0.25477013296562623</v>
      </c>
    </row>
    <row r="50" spans="1:7" ht="16" thickBot="1" x14ac:dyDescent="0.25">
      <c r="A50" s="101" t="s">
        <v>52</v>
      </c>
      <c r="B50" s="102"/>
      <c r="C50" s="185">
        <f>C47-C46</f>
        <v>-1.2522328616642486E-2</v>
      </c>
      <c r="D50" s="185">
        <f>D47-D46</f>
        <v>-2.1373823869944297E-3</v>
      </c>
      <c r="E50" s="185">
        <f>E47-E46</f>
        <v>-6.7163826557164158E-2</v>
      </c>
      <c r="F50" s="185">
        <f>F47-F46</f>
        <v>2.6400102740587073E-2</v>
      </c>
      <c r="G50" s="185">
        <f>G47-G46</f>
        <v>-6.1359074590215307E-2</v>
      </c>
    </row>
    <row r="51" spans="1:7" ht="16" thickBot="1" x14ac:dyDescent="0.25">
      <c r="A51" s="552" t="s">
        <v>79</v>
      </c>
      <c r="B51" s="553"/>
      <c r="C51" s="198">
        <f>AVERAGE(C48,D48,E48,F48,G48)</f>
        <v>-0.14074902834485173</v>
      </c>
      <c r="D51" s="106"/>
      <c r="E51" s="106"/>
      <c r="F51" s="106"/>
      <c r="G51" s="195"/>
    </row>
    <row r="52" spans="1:7" ht="16" thickBot="1" x14ac:dyDescent="0.25">
      <c r="A52" s="552" t="s">
        <v>202</v>
      </c>
      <c r="B52" s="553"/>
      <c r="C52" s="279">
        <f>AVERAGE(C49,D49,E49,F49,G49)</f>
        <v>0.164869730890329</v>
      </c>
      <c r="D52" s="189"/>
      <c r="E52" s="189"/>
      <c r="F52" s="189"/>
      <c r="G52" s="280"/>
    </row>
    <row r="53" spans="1:7" ht="16" thickBot="1" x14ac:dyDescent="0.25"/>
    <row r="54" spans="1:7" ht="20" thickBot="1" x14ac:dyDescent="0.25">
      <c r="A54" s="539" t="s">
        <v>198</v>
      </c>
      <c r="B54" s="540"/>
      <c r="C54" s="540"/>
      <c r="D54" s="540"/>
      <c r="E54" s="540"/>
      <c r="F54" s="540"/>
      <c r="G54" s="541"/>
    </row>
    <row r="55" spans="1:7" ht="16" thickBot="1" x14ac:dyDescent="0.25">
      <c r="A55" s="277"/>
      <c r="B55" s="278"/>
      <c r="C55" s="281" t="s">
        <v>82</v>
      </c>
      <c r="D55" s="281" t="s">
        <v>44</v>
      </c>
      <c r="E55" s="281" t="s">
        <v>45</v>
      </c>
      <c r="F55" s="281" t="s">
        <v>46</v>
      </c>
      <c r="G55" s="334" t="s">
        <v>47</v>
      </c>
    </row>
    <row r="56" spans="1:7" x14ac:dyDescent="0.2">
      <c r="A56" s="191" t="s">
        <v>51</v>
      </c>
      <c r="B56" s="195"/>
      <c r="C56" s="276">
        <f>'30 point'!H15</f>
        <v>-0.25290000000000001</v>
      </c>
      <c r="D56" s="276">
        <f>'30 point'!P15</f>
        <v>6.2000000000000006E-3</v>
      </c>
      <c r="E56" s="276">
        <f>'30 point'!X15</f>
        <v>0.2903</v>
      </c>
      <c r="F56" s="276">
        <f>'30 point'!AF15</f>
        <v>-0.49709999999999999</v>
      </c>
      <c r="G56" s="276">
        <f>'30 point'!AN15</f>
        <v>0.28239999999999998</v>
      </c>
    </row>
    <row r="57" spans="1:7" x14ac:dyDescent="0.2">
      <c r="A57" s="101" t="s">
        <v>195</v>
      </c>
      <c r="B57" s="196"/>
      <c r="C57" s="185">
        <f>AVERAGE('30 point'!L15,'20 point'!K15,'10 point'!K15)</f>
        <v>0.15646274380773942</v>
      </c>
      <c r="D57" s="185">
        <f>AVERAGE('10 point'!T15,'20 point'!S15,'20 point'!S15)</f>
        <v>-6.0939258134419506E-2</v>
      </c>
      <c r="E57" s="185">
        <f>AVERAGE('10 point'!AB15,'20 point'!AA15,'30 point'!AA15)</f>
        <v>0.29715442985371243</v>
      </c>
      <c r="F57" s="185">
        <f>AVERAGE('10 point'!AJ15,'20 point'!AI15,'30 point'!AI15)</f>
        <v>-1.0277128414823717</v>
      </c>
      <c r="G57" s="185">
        <f>AVERAGE('10 point'!AR15,'20 point'!AQ15,'30 point'!AQ15)</f>
        <v>0.92775375367340029</v>
      </c>
    </row>
    <row r="58" spans="1:7" x14ac:dyDescent="0.2">
      <c r="A58" s="101" t="s">
        <v>132</v>
      </c>
      <c r="B58" s="196"/>
      <c r="C58" s="104">
        <f>IF(C57&gt;0, 1-(C56/C57), C56/C57-1)</f>
        <v>2.6163592293304161</v>
      </c>
      <c r="D58" s="104">
        <f>IF(D57&gt;0, 1-(D56/D57), D56/D57-1)</f>
        <v>-1.1017406543795474</v>
      </c>
      <c r="E58" s="104">
        <f>IF(E57&gt;0, 1-(E56/E57), E56/E57-1)</f>
        <v>2.3066894399275228E-2</v>
      </c>
      <c r="F58" s="104">
        <f>IF(F57&gt;0, 1-(F56/F57), F56/F57-1)</f>
        <v>-0.51630457464851409</v>
      </c>
      <c r="G58" s="104">
        <f>IF(G57&gt;0, 1-(G56/G57), G56/G57-1)</f>
        <v>0.69560888448917657</v>
      </c>
    </row>
    <row r="59" spans="1:7" hidden="1" x14ac:dyDescent="0.2">
      <c r="A59" s="101" t="s">
        <v>203</v>
      </c>
      <c r="B59" s="196"/>
      <c r="C59" s="104">
        <f>ABS(C58)</f>
        <v>2.6163592293304161</v>
      </c>
      <c r="D59" s="104">
        <f>ABS(D58)</f>
        <v>1.1017406543795474</v>
      </c>
      <c r="E59" s="104">
        <f>ABS(E58)</f>
        <v>2.3066894399275228E-2</v>
      </c>
      <c r="F59" s="104">
        <f>ABS(F58)</f>
        <v>0.51630457464851409</v>
      </c>
      <c r="G59" s="104">
        <f>ABS(G58)</f>
        <v>0.69560888448917657</v>
      </c>
    </row>
    <row r="60" spans="1:7" ht="16" thickBot="1" x14ac:dyDescent="0.25">
      <c r="A60" s="101" t="s">
        <v>52</v>
      </c>
      <c r="B60" s="196"/>
      <c r="C60" s="197">
        <f>C57-C56</f>
        <v>0.4093627438077394</v>
      </c>
      <c r="D60" s="197">
        <f>D57-D56</f>
        <v>-6.7139258134419511E-2</v>
      </c>
      <c r="E60" s="197">
        <f>E57-E56</f>
        <v>6.8544298537124293E-3</v>
      </c>
      <c r="F60" s="197">
        <f>F57-F56</f>
        <v>-0.53061284148237176</v>
      </c>
      <c r="G60" s="197">
        <f>G57-G56</f>
        <v>0.64535375367340031</v>
      </c>
    </row>
    <row r="61" spans="1:7" ht="16" thickBot="1" x14ac:dyDescent="0.25">
      <c r="A61" s="552" t="s">
        <v>79</v>
      </c>
      <c r="B61" s="553"/>
      <c r="C61" s="198">
        <f>AVERAGE(C58,D58,E58,F58,G58)</f>
        <v>0.3433979558381613</v>
      </c>
      <c r="D61" s="106"/>
      <c r="E61" s="106"/>
      <c r="F61" s="106"/>
      <c r="G61" s="195"/>
    </row>
    <row r="62" spans="1:7" ht="16" thickBot="1" x14ac:dyDescent="0.25">
      <c r="A62" s="552" t="s">
        <v>202</v>
      </c>
      <c r="B62" s="553"/>
      <c r="C62" s="279">
        <f>AVERAGE(C59,D59,E59,F59,G59)</f>
        <v>0.99061604744938592</v>
      </c>
      <c r="D62" s="189"/>
      <c r="E62" s="189"/>
      <c r="F62" s="189"/>
      <c r="G62" s="280"/>
    </row>
    <row r="63" spans="1:7" ht="20" thickBot="1" x14ac:dyDescent="0.25">
      <c r="A63" s="539" t="s">
        <v>199</v>
      </c>
      <c r="B63" s="540"/>
      <c r="C63" s="540"/>
      <c r="D63" s="540"/>
      <c r="E63" s="540"/>
      <c r="F63" s="540"/>
      <c r="G63" s="541"/>
    </row>
    <row r="64" spans="1:7" ht="16" thickBot="1" x14ac:dyDescent="0.25">
      <c r="A64" s="277"/>
      <c r="B64" s="278"/>
      <c r="C64" s="281" t="s">
        <v>82</v>
      </c>
      <c r="D64" s="281" t="s">
        <v>44</v>
      </c>
      <c r="E64" s="281" t="s">
        <v>45</v>
      </c>
      <c r="F64" s="281" t="s">
        <v>46</v>
      </c>
      <c r="G64" s="334" t="s">
        <v>47</v>
      </c>
    </row>
    <row r="65" spans="1:7" x14ac:dyDescent="0.2">
      <c r="A65" s="191" t="s">
        <v>51</v>
      </c>
      <c r="B65" s="195"/>
      <c r="C65" s="276">
        <f>'30 point'!H14</f>
        <v>-0.16189999999999999</v>
      </c>
      <c r="D65" s="276">
        <f>'30 point'!P14</f>
        <v>1.7600000000000001E-2</v>
      </c>
      <c r="E65" s="276">
        <f>'30 point'!X14</f>
        <v>0.33340000000000003</v>
      </c>
      <c r="F65" s="276">
        <f>'30 point'!AF14</f>
        <v>-0.56479999999999997</v>
      </c>
      <c r="G65" s="276">
        <f>'30 point'!AN14</f>
        <v>0.25840000000000002</v>
      </c>
    </row>
    <row r="66" spans="1:7" x14ac:dyDescent="0.2">
      <c r="A66" s="101" t="s">
        <v>195</v>
      </c>
      <c r="B66" s="196"/>
      <c r="C66" s="185">
        <f>AVERAGE('30 point'!L14,'20 point'!K14,'10 point'!K14)</f>
        <v>0.16647631028679519</v>
      </c>
      <c r="D66" s="185">
        <f>AVERAGE('10 point'!T14,'20 point'!S14,'20 point'!S14)</f>
        <v>-0.15862722452077538</v>
      </c>
      <c r="E66" s="185">
        <f>AVERAGE('10 point'!AB14,'20 point'!AA14,'30 point'!AA14)</f>
        <v>0.30620686783056145</v>
      </c>
      <c r="F66" s="185">
        <f>AVERAGE('10 point'!AJ14,'20 point'!AI14,'30 point'!AI14)</f>
        <v>-1.1270268867884339</v>
      </c>
      <c r="G66" s="185">
        <f>AVERAGE('10 point'!AR14,'20 point'!AQ14,'30 point'!AQ14)</f>
        <v>1.1180329225865469</v>
      </c>
    </row>
    <row r="67" spans="1:7" x14ac:dyDescent="0.2">
      <c r="A67" s="101" t="s">
        <v>132</v>
      </c>
      <c r="B67" s="196"/>
      <c r="C67" s="104">
        <f>IF(C66&gt;0, 1-(C65/C66), C65/C66-1)</f>
        <v>1.9725107417451082</v>
      </c>
      <c r="D67" s="104">
        <f>IF(D66&gt;0, 1-(D65/D66), D65/D66-1)</f>
        <v>-1.1109519507333681</v>
      </c>
      <c r="E67" s="104">
        <f>IF(E66&gt;0, 1-(E65/E66), E65/E66-1)</f>
        <v>-8.8806408432634543E-2</v>
      </c>
      <c r="F67" s="104">
        <f>IF(F66&gt;0, 1-(F65/F66), F65/F66-1)</f>
        <v>-0.49885845083124047</v>
      </c>
      <c r="G67" s="104">
        <f>IF(G66&gt;0, 1-(G65/G66), G65/G66-1)</f>
        <v>0.76887979344812418</v>
      </c>
    </row>
    <row r="68" spans="1:7" hidden="1" x14ac:dyDescent="0.2">
      <c r="A68" s="101" t="s">
        <v>203</v>
      </c>
      <c r="B68" s="196"/>
      <c r="C68" s="104">
        <f>ABS(C67)</f>
        <v>1.9725107417451082</v>
      </c>
      <c r="D68" s="104">
        <f>ABS(D67)</f>
        <v>1.1109519507333681</v>
      </c>
      <c r="E68" s="104">
        <f>ABS(E67)</f>
        <v>8.8806408432634543E-2</v>
      </c>
      <c r="F68" s="104">
        <f>ABS(F67)</f>
        <v>0.49885845083124047</v>
      </c>
      <c r="G68" s="104">
        <f>ABS(G67)</f>
        <v>0.76887979344812418</v>
      </c>
    </row>
    <row r="69" spans="1:7" ht="16" thickBot="1" x14ac:dyDescent="0.25">
      <c r="A69" s="101" t="s">
        <v>52</v>
      </c>
      <c r="B69" s="196"/>
      <c r="C69" s="197">
        <f>C66-C65</f>
        <v>0.32837631028679515</v>
      </c>
      <c r="D69" s="197">
        <f>D66-D65</f>
        <v>-0.17622722452077538</v>
      </c>
      <c r="E69" s="197">
        <f>E66-E65</f>
        <v>-2.7193132169438583E-2</v>
      </c>
      <c r="F69" s="197">
        <f>F66-F65</f>
        <v>-0.56222688678843391</v>
      </c>
      <c r="G69" s="197">
        <f>G66-G65</f>
        <v>0.85963292258654689</v>
      </c>
    </row>
    <row r="70" spans="1:7" ht="16" thickBot="1" x14ac:dyDescent="0.25">
      <c r="A70" s="552" t="s">
        <v>79</v>
      </c>
      <c r="B70" s="553"/>
      <c r="C70" s="198">
        <f>AVERAGE(C67,D67,E67,F67,G67)</f>
        <v>0.20855474503919788</v>
      </c>
      <c r="D70" s="106"/>
      <c r="E70" s="106"/>
      <c r="F70" s="106"/>
      <c r="G70" s="195"/>
    </row>
    <row r="71" spans="1:7" ht="16" thickBot="1" x14ac:dyDescent="0.25">
      <c r="A71" s="552" t="s">
        <v>202</v>
      </c>
      <c r="B71" s="553"/>
      <c r="C71" s="279">
        <f>AVERAGE(C68,D68,E68,F68,G68)</f>
        <v>0.88800146903809496</v>
      </c>
      <c r="D71" s="189"/>
      <c r="E71" s="189"/>
      <c r="F71" s="189"/>
      <c r="G71" s="280"/>
    </row>
    <row r="72" spans="1:7" ht="20" thickBot="1" x14ac:dyDescent="0.25">
      <c r="A72" s="539" t="s">
        <v>200</v>
      </c>
      <c r="B72" s="540"/>
      <c r="C72" s="540"/>
      <c r="D72" s="540"/>
      <c r="E72" s="540"/>
      <c r="F72" s="540"/>
      <c r="G72" s="541"/>
    </row>
    <row r="73" spans="1:7" ht="16" thickBot="1" x14ac:dyDescent="0.25">
      <c r="A73" s="277"/>
      <c r="B73" s="278"/>
      <c r="C73" s="281" t="s">
        <v>82</v>
      </c>
      <c r="D73" s="281" t="s">
        <v>44</v>
      </c>
      <c r="E73" s="281" t="s">
        <v>45</v>
      </c>
      <c r="F73" s="281" t="s">
        <v>46</v>
      </c>
      <c r="G73" s="334" t="s">
        <v>47</v>
      </c>
    </row>
    <row r="74" spans="1:7" x14ac:dyDescent="0.2">
      <c r="A74" s="191" t="s">
        <v>51</v>
      </c>
      <c r="B74" s="195"/>
      <c r="C74" s="276">
        <f>'30 point'!H13</f>
        <v>-0.1152</v>
      </c>
      <c r="D74" s="276">
        <f>'30 point'!P13</f>
        <v>3.6699999999999997E-2</v>
      </c>
      <c r="E74" s="276">
        <f>'30 point'!X13</f>
        <v>0.371</v>
      </c>
      <c r="F74" s="276">
        <f>'30 point'!AF13</f>
        <v>-0.61280000000000001</v>
      </c>
      <c r="G74" s="276">
        <f>'30 point'!AN13</f>
        <v>0.26120000000000004</v>
      </c>
    </row>
    <row r="75" spans="1:7" x14ac:dyDescent="0.2">
      <c r="A75" s="101" t="s">
        <v>195</v>
      </c>
      <c r="B75" s="196"/>
      <c r="C75" s="185">
        <f>AVERAGE('30 point'!L13,'20 point'!K13,'10 point'!K13)</f>
        <v>0.1760554516252828</v>
      </c>
      <c r="D75" s="185">
        <f>AVERAGE('10 point'!T13,'20 point'!S13,'20 point'!S13)</f>
        <v>-0.3327159028289825</v>
      </c>
      <c r="E75" s="185">
        <f>AVERAGE('10 point'!AB13,'20 point'!AA13,'30 point'!AA13)</f>
        <v>0.33409685820485352</v>
      </c>
      <c r="F75" s="185">
        <f>AVERAGE('10 point'!AJ13,'20 point'!AI13,'30 point'!AI13)</f>
        <v>-1.2488209331624105</v>
      </c>
      <c r="G75" s="185">
        <f>AVERAGE('10 point'!AR13,'20 point'!AQ13,'30 point'!AQ13)</f>
        <v>0.87073568409951096</v>
      </c>
    </row>
    <row r="76" spans="1:7" x14ac:dyDescent="0.2">
      <c r="A76" s="101" t="s">
        <v>132</v>
      </c>
      <c r="B76" s="196"/>
      <c r="C76" s="104">
        <f>IF(C75&gt;0, 1-(C74/C75), C74/C75-1)</f>
        <v>1.6543392944467983</v>
      </c>
      <c r="D76" s="104">
        <f>IF(D75&gt;0, 1-(D74/D75), D74/D75-1)</f>
        <v>-1.1103043157479129</v>
      </c>
      <c r="E76" s="104">
        <f>IF(E75&gt;0, 1-(E74/E75), E74/E75-1)</f>
        <v>-0.11045641672128226</v>
      </c>
      <c r="F76" s="104">
        <f>IF(F75&gt;0, 1-(F74/F75), F74/F75-1)</f>
        <v>-0.50929714282719774</v>
      </c>
      <c r="G76" s="104">
        <f>IF(G75&gt;0, 1-(G74/G75), G74/G75-1)</f>
        <v>0.70002377900691481</v>
      </c>
    </row>
    <row r="77" spans="1:7" hidden="1" x14ac:dyDescent="0.2">
      <c r="A77" s="101" t="s">
        <v>203</v>
      </c>
      <c r="B77" s="196"/>
      <c r="C77" s="104">
        <f>ABS(C76)</f>
        <v>1.6543392944467983</v>
      </c>
      <c r="D77" s="104">
        <f>ABS(D76)</f>
        <v>1.1103043157479129</v>
      </c>
      <c r="E77" s="104">
        <f>ABS(E76)</f>
        <v>0.11045641672128226</v>
      </c>
      <c r="F77" s="104">
        <f>ABS(F76)</f>
        <v>0.50929714282719774</v>
      </c>
      <c r="G77" s="104">
        <f>ABS(G76)</f>
        <v>0.70002377900691481</v>
      </c>
    </row>
    <row r="78" spans="1:7" ht="16" thickBot="1" x14ac:dyDescent="0.25">
      <c r="A78" s="101" t="s">
        <v>52</v>
      </c>
      <c r="B78" s="196"/>
      <c r="C78" s="197">
        <f>C75-C74</f>
        <v>0.29125545162528277</v>
      </c>
      <c r="D78" s="197">
        <f>D75-D74</f>
        <v>-0.36941590282898251</v>
      </c>
      <c r="E78" s="197">
        <f>E75-E74</f>
        <v>-3.6903141795146477E-2</v>
      </c>
      <c r="F78" s="197">
        <f>F75-F74</f>
        <v>-0.63602093316241048</v>
      </c>
      <c r="G78" s="197">
        <f>G75-G74</f>
        <v>0.60953568409951098</v>
      </c>
    </row>
    <row r="79" spans="1:7" ht="16" thickBot="1" x14ac:dyDescent="0.25">
      <c r="A79" s="552" t="s">
        <v>79</v>
      </c>
      <c r="B79" s="553"/>
      <c r="C79" s="198">
        <f>AVERAGE(C76,D76,E76,F76,G76)</f>
        <v>0.12486103963146404</v>
      </c>
      <c r="D79" s="106"/>
      <c r="E79" s="106"/>
      <c r="F79" s="106"/>
      <c r="G79" s="195"/>
    </row>
    <row r="80" spans="1:7" ht="16" thickBot="1" x14ac:dyDescent="0.25">
      <c r="A80" s="552" t="s">
        <v>202</v>
      </c>
      <c r="B80" s="553"/>
      <c r="C80" s="279">
        <f>AVERAGE(C77,D77,E77,F77,G77)</f>
        <v>0.81688418975002119</v>
      </c>
      <c r="D80" s="189"/>
      <c r="E80" s="189"/>
      <c r="F80" s="189"/>
      <c r="G80" s="280"/>
    </row>
    <row r="81" spans="1:7" ht="20" thickBot="1" x14ac:dyDescent="0.25">
      <c r="A81" s="539" t="s">
        <v>201</v>
      </c>
      <c r="B81" s="540"/>
      <c r="C81" s="540"/>
      <c r="D81" s="540"/>
      <c r="E81" s="540"/>
      <c r="F81" s="540"/>
      <c r="G81" s="541"/>
    </row>
    <row r="82" spans="1:7" ht="16" thickBot="1" x14ac:dyDescent="0.25">
      <c r="A82" s="277"/>
      <c r="B82" s="278"/>
      <c r="C82" s="281" t="s">
        <v>82</v>
      </c>
      <c r="D82" s="281" t="s">
        <v>44</v>
      </c>
      <c r="E82" s="281" t="s">
        <v>45</v>
      </c>
      <c r="F82" s="281" t="s">
        <v>46</v>
      </c>
      <c r="G82" s="334" t="s">
        <v>47</v>
      </c>
    </row>
    <row r="83" spans="1:7" x14ac:dyDescent="0.2">
      <c r="A83" s="191" t="s">
        <v>51</v>
      </c>
      <c r="B83" s="195"/>
      <c r="C83" s="276">
        <f>'30 point'!H12</f>
        <v>-7.17E-2</v>
      </c>
      <c r="D83" s="276">
        <f>'30 point'!P12</f>
        <v>4.1200000000000001E-2</v>
      </c>
      <c r="E83" s="276">
        <f>'30 point'!X12</f>
        <v>0.41929999999999995</v>
      </c>
      <c r="F83" s="276">
        <f>'30 point'!AF12</f>
        <v>-0.63759999999999994</v>
      </c>
      <c r="G83" s="276">
        <f>'30 point'!AN12</f>
        <v>0.27060000000000001</v>
      </c>
    </row>
    <row r="84" spans="1:7" x14ac:dyDescent="0.2">
      <c r="A84" s="101" t="s">
        <v>195</v>
      </c>
      <c r="B84" s="196"/>
      <c r="C84" s="185">
        <f>AVERAGE('30 point'!L12,'20 point'!K12,'10 point'!K12)</f>
        <v>0.18404991106158328</v>
      </c>
      <c r="D84" s="185">
        <f>AVERAGE('10 point'!T12,'20 point'!S12,'20 point'!S12)</f>
        <v>-0.58498896053309624</v>
      </c>
      <c r="E84" s="185">
        <f>AVERAGE('10 point'!AB12,'20 point'!AA12,'30 point'!AA12)</f>
        <v>0.36137060237175073</v>
      </c>
      <c r="F84" s="185">
        <f>AVERAGE('10 point'!AJ12,'20 point'!AI12,'30 point'!AI12)</f>
        <v>-1.3252244033472065</v>
      </c>
      <c r="G84" s="185">
        <f>AVERAGE('10 point'!AR12,'20 point'!AQ12,'30 point'!AQ12)</f>
        <v>0.46531825856315323</v>
      </c>
    </row>
    <row r="85" spans="1:7" x14ac:dyDescent="0.2">
      <c r="A85" s="101" t="s">
        <v>132</v>
      </c>
      <c r="B85" s="196"/>
      <c r="C85" s="104">
        <f>IF(C84&gt;0, 1-(C83/C84), C83/C84-1)</f>
        <v>1.3895682404106628</v>
      </c>
      <c r="D85" s="104">
        <f>IF(D84&gt;0, 1-(D83/D84), D83/D84-1)</f>
        <v>-1.0704286794787627</v>
      </c>
      <c r="E85" s="104">
        <f>IF(E84&gt;0, 1-(E83/E84), E83/E84-1)</f>
        <v>-0.16030467682774008</v>
      </c>
      <c r="F85" s="104">
        <f>IF(F84&gt;0, 1-(F83/F84), F83/F84-1)</f>
        <v>-0.51887393682943683</v>
      </c>
      <c r="G85" s="104">
        <f>IF(G84&gt;0, 1-(G83/G84), G83/G84-1)</f>
        <v>0.41846253608104644</v>
      </c>
    </row>
    <row r="86" spans="1:7" hidden="1" x14ac:dyDescent="0.2">
      <c r="A86" s="101" t="s">
        <v>203</v>
      </c>
      <c r="B86" s="196"/>
      <c r="C86" s="104">
        <f>ABS(C85)</f>
        <v>1.3895682404106628</v>
      </c>
      <c r="D86" s="104">
        <f>ABS(D85)</f>
        <v>1.0704286794787627</v>
      </c>
      <c r="E86" s="104">
        <f>ABS(E85)</f>
        <v>0.16030467682774008</v>
      </c>
      <c r="F86" s="104">
        <f>ABS(F85)</f>
        <v>0.51887393682943683</v>
      </c>
      <c r="G86" s="104">
        <f>ABS(G85)</f>
        <v>0.41846253608104644</v>
      </c>
    </row>
    <row r="87" spans="1:7" ht="16" thickBot="1" x14ac:dyDescent="0.25">
      <c r="A87" s="101" t="s">
        <v>52</v>
      </c>
      <c r="B87" s="196"/>
      <c r="C87" s="197">
        <f>C84-C83</f>
        <v>0.25574991106158329</v>
      </c>
      <c r="D87" s="197">
        <f>D84-D83</f>
        <v>-0.62618896053309625</v>
      </c>
      <c r="E87" s="197">
        <f>E84-E83</f>
        <v>-5.7929397628249224E-2</v>
      </c>
      <c r="F87" s="197">
        <f>F84-F83</f>
        <v>-0.68762440334720654</v>
      </c>
      <c r="G87" s="197">
        <f>G84-G83</f>
        <v>0.19471825856315322</v>
      </c>
    </row>
    <row r="88" spans="1:7" ht="16" thickBot="1" x14ac:dyDescent="0.25">
      <c r="A88" s="552" t="s">
        <v>79</v>
      </c>
      <c r="B88" s="553"/>
      <c r="C88" s="198">
        <f>AVERAGE(C85,D85,E85,F85,G85)</f>
        <v>1.1684696671153927E-2</v>
      </c>
      <c r="D88" s="106"/>
      <c r="E88" s="106"/>
      <c r="F88" s="106"/>
      <c r="G88" s="195"/>
    </row>
    <row r="89" spans="1:7" ht="16" thickBot="1" x14ac:dyDescent="0.25">
      <c r="A89" s="552" t="s">
        <v>202</v>
      </c>
      <c r="B89" s="553"/>
      <c r="C89" s="279">
        <f>AVERAGE(C86,D86,E86,F86,G86)</f>
        <v>0.71152761392552977</v>
      </c>
      <c r="D89" s="189"/>
      <c r="E89" s="189"/>
      <c r="F89" s="189"/>
      <c r="G89" s="280"/>
    </row>
  </sheetData>
  <mergeCells count="21">
    <mergeCell ref="A52:B52"/>
    <mergeCell ref="A1:G1"/>
    <mergeCell ref="A12:G12"/>
    <mergeCell ref="A23:G23"/>
    <mergeCell ref="A44:G44"/>
    <mergeCell ref="A51:B51"/>
    <mergeCell ref="A35:G35"/>
    <mergeCell ref="A42:B42"/>
    <mergeCell ref="A43:B43"/>
    <mergeCell ref="A89:B89"/>
    <mergeCell ref="A54:G54"/>
    <mergeCell ref="A61:B61"/>
    <mergeCell ref="A62:B62"/>
    <mergeCell ref="A63:G63"/>
    <mergeCell ref="A70:B70"/>
    <mergeCell ref="A71:B71"/>
    <mergeCell ref="A72:G72"/>
    <mergeCell ref="A79:B79"/>
    <mergeCell ref="A80:B80"/>
    <mergeCell ref="A81:G81"/>
    <mergeCell ref="A88:B88"/>
  </mergeCells>
  <pageMargins left="0.7" right="0.7" top="0.75" bottom="0.75" header="0.3" footer="0.3"/>
  <pageSetup paperSize="9" scale="8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J131"/>
  <sheetViews>
    <sheetView view="pageBreakPreview" topLeftCell="K91" zoomScale="74" zoomScaleNormal="110" zoomScaleSheetLayoutView="55" zoomScalePageLayoutView="110" workbookViewId="0">
      <selection activeCell="AB134" sqref="AB134"/>
    </sheetView>
  </sheetViews>
  <sheetFormatPr baseColWidth="10" defaultColWidth="8.83203125" defaultRowHeight="15" x14ac:dyDescent="0.2"/>
  <cols>
    <col min="3" max="3" width="15.6640625" customWidth="1"/>
    <col min="5" max="6" width="3.6640625" customWidth="1"/>
    <col min="10" max="10" width="15.6640625" customWidth="1"/>
    <col min="12" max="13" width="3.6640625" customWidth="1"/>
    <col min="17" max="17" width="15.6640625" customWidth="1"/>
    <col min="19" max="20" width="3.6640625" customWidth="1"/>
    <col min="24" max="24" width="15.6640625" customWidth="1"/>
    <col min="26" max="27" width="3.6640625" customWidth="1"/>
    <col min="31" max="31" width="15.6640625" customWidth="1"/>
    <col min="33" max="34" width="3.6640625" customWidth="1"/>
  </cols>
  <sheetData>
    <row r="1" spans="1:36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>
        <v>1000</v>
      </c>
    </row>
    <row r="2" spans="1:36" x14ac:dyDescent="0.2">
      <c r="A2" s="96" t="s">
        <v>43</v>
      </c>
      <c r="B2" s="96"/>
      <c r="C2" s="99">
        <v>41561</v>
      </c>
      <c r="D2" s="96"/>
      <c r="E2" s="96"/>
      <c r="F2" s="96"/>
      <c r="G2" s="96"/>
      <c r="H2" s="96" t="s">
        <v>44</v>
      </c>
      <c r="I2" s="96"/>
      <c r="J2" s="96"/>
      <c r="K2" s="96"/>
      <c r="L2" s="96"/>
      <c r="M2" s="96"/>
      <c r="N2" s="96"/>
      <c r="O2" s="96" t="s">
        <v>45</v>
      </c>
      <c r="P2" s="96"/>
      <c r="Q2" s="96"/>
      <c r="R2" s="96"/>
      <c r="S2" s="96"/>
      <c r="T2" s="96"/>
      <c r="U2" s="96"/>
      <c r="V2" s="96" t="s">
        <v>46</v>
      </c>
      <c r="W2" s="96"/>
      <c r="X2" s="96"/>
      <c r="Y2" s="96"/>
      <c r="Z2" s="96"/>
      <c r="AA2" s="96"/>
      <c r="AB2" s="96"/>
      <c r="AC2" s="96" t="s">
        <v>47</v>
      </c>
      <c r="AD2" s="96"/>
      <c r="AE2" s="96"/>
      <c r="AF2" s="96"/>
      <c r="AG2" s="96"/>
      <c r="AH2" s="96"/>
      <c r="AI2" s="96"/>
    </row>
    <row r="3" spans="1:36" x14ac:dyDescent="0.2">
      <c r="A3" s="97" t="s">
        <v>48</v>
      </c>
      <c r="H3" s="97" t="s">
        <v>48</v>
      </c>
      <c r="O3" s="97" t="s">
        <v>48</v>
      </c>
      <c r="V3" s="97" t="s">
        <v>48</v>
      </c>
      <c r="AC3" s="97" t="s">
        <v>48</v>
      </c>
    </row>
    <row r="4" spans="1:36" x14ac:dyDescent="0.2">
      <c r="A4" t="s">
        <v>49</v>
      </c>
      <c r="H4" t="s">
        <v>49</v>
      </c>
      <c r="O4" t="s">
        <v>49</v>
      </c>
      <c r="V4" t="s">
        <v>49</v>
      </c>
      <c r="AC4" t="s">
        <v>49</v>
      </c>
    </row>
    <row r="20" spans="1:35" x14ac:dyDescent="0.2">
      <c r="A20" t="s">
        <v>50</v>
      </c>
      <c r="C20">
        <f>'30 point'!L16</f>
        <v>-3.6396025969228345E-3</v>
      </c>
      <c r="H20" t="s">
        <v>50</v>
      </c>
      <c r="J20">
        <f>'30 point'!T16</f>
        <v>-5.7195680451123279E-4</v>
      </c>
      <c r="O20" t="s">
        <v>50</v>
      </c>
      <c r="Q20">
        <f>'30 point'!AB16</f>
        <v>1.7916835421790144E-3</v>
      </c>
      <c r="V20" t="s">
        <v>50</v>
      </c>
      <c r="X20">
        <f>'30 point'!AJ16</f>
        <v>-4.6914248177638944E-3</v>
      </c>
      <c r="AC20" t="s">
        <v>50</v>
      </c>
      <c r="AE20">
        <f>'30 point'!AR16</f>
        <v>2.5743576347599835E-3</v>
      </c>
    </row>
    <row r="21" spans="1:35" x14ac:dyDescent="0.2">
      <c r="A21" t="s">
        <v>51</v>
      </c>
      <c r="C21">
        <f>'30 point'!H16</f>
        <v>-0.34650000000000003</v>
      </c>
      <c r="H21" t="s">
        <v>51</v>
      </c>
      <c r="J21">
        <f>'30 point'!P16</f>
        <v>-1.43E-2</v>
      </c>
      <c r="O21" t="s">
        <v>51</v>
      </c>
      <c r="Q21" s="183">
        <f>'30 point'!X16</f>
        <v>0.26220000000000004</v>
      </c>
      <c r="V21" t="s">
        <v>51</v>
      </c>
      <c r="X21">
        <f>'30 point'!AF16</f>
        <v>-0.46420000000000006</v>
      </c>
      <c r="AC21" t="s">
        <v>51</v>
      </c>
      <c r="AE21">
        <f>'30 point'!AN16</f>
        <v>0.30219999999999997</v>
      </c>
    </row>
    <row r="22" spans="1:35" x14ac:dyDescent="0.2">
      <c r="A22" t="s">
        <v>52</v>
      </c>
      <c r="C22" s="98">
        <f>IF(C21&lt;0, 1-(C20/C21), C20/C21-1)</f>
        <v>0.98949609640137715</v>
      </c>
      <c r="D22" s="98"/>
      <c r="E22" s="98"/>
      <c r="F22" s="98"/>
      <c r="G22" s="98"/>
      <c r="H22" t="s">
        <v>52</v>
      </c>
      <c r="I22" s="98"/>
      <c r="J22" s="98">
        <f>IF(J21&lt;0, 1-(J20/J21), J20/J21-1)</f>
        <v>0.96000302066355014</v>
      </c>
      <c r="K22" s="98"/>
      <c r="L22" s="98"/>
      <c r="M22" s="98"/>
      <c r="N22" s="98"/>
      <c r="O22" t="s">
        <v>52</v>
      </c>
      <c r="P22" s="98"/>
      <c r="Q22" s="182">
        <f>IF(Q21&lt;0, 1-(Q20/Q21), Q20/Q21-1)</f>
        <v>-0.99316672943486262</v>
      </c>
      <c r="R22" s="98"/>
      <c r="S22" s="98"/>
      <c r="T22" s="98"/>
      <c r="U22" s="98"/>
      <c r="V22" t="s">
        <v>52</v>
      </c>
      <c r="W22" s="98"/>
      <c r="X22" s="98">
        <f>IF(X21&lt;0, 1-(X20/X21), X20/X21-1)</f>
        <v>0.9898935268897805</v>
      </c>
      <c r="Y22" s="98"/>
      <c r="Z22" s="98"/>
      <c r="AA22" s="98"/>
      <c r="AB22" s="98"/>
      <c r="AC22" t="s">
        <v>52</v>
      </c>
      <c r="AD22" s="98"/>
      <c r="AE22" s="98">
        <f>IF(AE21&lt;0, 1-(AE20/AE21), AE20/AE21-1)</f>
        <v>-0.99148127850840506</v>
      </c>
    </row>
    <row r="23" spans="1:35" ht="17" x14ac:dyDescent="0.2">
      <c r="A23" t="s">
        <v>53</v>
      </c>
      <c r="C23">
        <v>0.95962811000000003</v>
      </c>
      <c r="H23" t="s">
        <v>53</v>
      </c>
      <c r="J23">
        <v>0.99653725000000004</v>
      </c>
      <c r="O23" t="s">
        <v>53</v>
      </c>
      <c r="Q23">
        <v>0.99179273000000001</v>
      </c>
      <c r="V23" t="s">
        <v>53</v>
      </c>
      <c r="X23">
        <v>0.99088688999999996</v>
      </c>
      <c r="AC23" t="s">
        <v>53</v>
      </c>
      <c r="AE23">
        <v>0.93845460999999997</v>
      </c>
    </row>
    <row r="24" spans="1:35" x14ac:dyDescent="0.2">
      <c r="A24" t="s">
        <v>54</v>
      </c>
      <c r="C24">
        <v>0.184</v>
      </c>
      <c r="H24" t="s">
        <v>54</v>
      </c>
      <c r="J24">
        <v>5.2999999999999999E-2</v>
      </c>
      <c r="O24" t="s">
        <v>54</v>
      </c>
      <c r="Q24">
        <v>9.4E-2</v>
      </c>
      <c r="V24" t="s">
        <v>54</v>
      </c>
      <c r="X24">
        <v>0.09</v>
      </c>
      <c r="AC24" t="s">
        <v>54</v>
      </c>
      <c r="AE24">
        <v>0.17699999999999999</v>
      </c>
    </row>
    <row r="25" spans="1:35" x14ac:dyDescent="0.2">
      <c r="A25" t="s">
        <v>55</v>
      </c>
      <c r="C25" t="s">
        <v>56</v>
      </c>
      <c r="H25" t="s">
        <v>55</v>
      </c>
      <c r="J25" t="s">
        <v>57</v>
      </c>
      <c r="O25" t="s">
        <v>55</v>
      </c>
      <c r="Q25" t="s">
        <v>58</v>
      </c>
      <c r="V25" t="s">
        <v>55</v>
      </c>
      <c r="X25" t="s">
        <v>59</v>
      </c>
      <c r="AC25" t="s">
        <v>55</v>
      </c>
    </row>
    <row r="26" spans="1:35" ht="19" x14ac:dyDescent="0.2">
      <c r="A26" s="538" t="s">
        <v>60</v>
      </c>
      <c r="B26" s="538"/>
      <c r="C26" s="538"/>
      <c r="D26" s="538"/>
      <c r="E26" s="538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</row>
    <row r="27" spans="1:35" x14ac:dyDescent="0.2">
      <c r="A27" s="96" t="s">
        <v>43</v>
      </c>
      <c r="B27" s="96"/>
      <c r="C27" s="96"/>
      <c r="D27" s="96"/>
      <c r="E27" s="96"/>
      <c r="F27" s="96"/>
      <c r="G27" s="96"/>
      <c r="H27" s="96" t="s">
        <v>44</v>
      </c>
      <c r="I27" s="96"/>
      <c r="J27" s="96"/>
      <c r="K27" s="96"/>
      <c r="L27" s="96"/>
      <c r="M27" s="96"/>
      <c r="N27" s="96"/>
      <c r="O27" s="96" t="s">
        <v>45</v>
      </c>
      <c r="P27" s="96"/>
      <c r="Q27" s="96"/>
      <c r="R27" s="96"/>
      <c r="S27" s="96"/>
      <c r="T27" s="96"/>
      <c r="U27" s="96"/>
      <c r="V27" s="96" t="s">
        <v>46</v>
      </c>
      <c r="W27" s="96"/>
      <c r="X27" s="96"/>
      <c r="Y27" s="96"/>
      <c r="Z27" s="96"/>
      <c r="AA27" s="96"/>
      <c r="AB27" s="96"/>
      <c r="AC27" s="96" t="s">
        <v>47</v>
      </c>
      <c r="AD27" s="96"/>
      <c r="AE27" s="96"/>
      <c r="AF27" s="96"/>
      <c r="AG27" s="96"/>
      <c r="AH27" s="96"/>
      <c r="AI27" s="96"/>
    </row>
    <row r="28" spans="1:35" x14ac:dyDescent="0.2">
      <c r="A28" s="97" t="s">
        <v>61</v>
      </c>
      <c r="H28" s="97" t="s">
        <v>62</v>
      </c>
      <c r="O28" s="97" t="s">
        <v>62</v>
      </c>
      <c r="V28" s="97" t="s">
        <v>62</v>
      </c>
      <c r="AC28" s="97" t="s">
        <v>62</v>
      </c>
    </row>
    <row r="29" spans="1:35" x14ac:dyDescent="0.2">
      <c r="A29" t="s">
        <v>49</v>
      </c>
      <c r="H29" t="s">
        <v>49</v>
      </c>
      <c r="O29" t="s">
        <v>49</v>
      </c>
      <c r="V29" t="s">
        <v>49</v>
      </c>
      <c r="AC29" t="s">
        <v>49</v>
      </c>
    </row>
    <row r="45" spans="1:31" x14ac:dyDescent="0.2">
      <c r="A45" t="s">
        <v>50</v>
      </c>
      <c r="C45">
        <f>'20 point'!L16</f>
        <v>-3.0471154922225444E-3</v>
      </c>
      <c r="H45" t="s">
        <v>50</v>
      </c>
      <c r="J45">
        <f>'20 point'!T16</f>
        <v>-2.7670450115801034E-4</v>
      </c>
      <c r="O45" t="s">
        <v>50</v>
      </c>
      <c r="Q45">
        <f>'20 point'!AB16</f>
        <v>2.3236064912302212E-3</v>
      </c>
      <c r="V45" t="s">
        <v>50</v>
      </c>
      <c r="X45">
        <f>'20 point'!AJ16</f>
        <v>-4.0893724479301461E-3</v>
      </c>
      <c r="AC45" t="s">
        <v>50</v>
      </c>
      <c r="AE45">
        <f>'20 point'!AR16</f>
        <v>2.2655000184406584E-3</v>
      </c>
    </row>
    <row r="46" spans="1:31" x14ac:dyDescent="0.2">
      <c r="A46" t="s">
        <v>51</v>
      </c>
      <c r="C46">
        <f>'20 point'!H16</f>
        <v>-0.34650000000000003</v>
      </c>
      <c r="H46" t="s">
        <v>51</v>
      </c>
      <c r="J46">
        <f>'20 point'!P16</f>
        <v>-1.43E-2</v>
      </c>
      <c r="O46" t="s">
        <v>51</v>
      </c>
      <c r="Q46">
        <f>'20 point'!X16</f>
        <v>0.26220000000000004</v>
      </c>
      <c r="V46" t="s">
        <v>51</v>
      </c>
      <c r="X46">
        <f>'20 point'!AF16</f>
        <v>-0.46420000000000006</v>
      </c>
      <c r="AC46" t="s">
        <v>51</v>
      </c>
      <c r="AE46">
        <f>'20 point'!AN16</f>
        <v>0.30219999999999997</v>
      </c>
    </row>
    <row r="47" spans="1:31" x14ac:dyDescent="0.2">
      <c r="A47" t="s">
        <v>52</v>
      </c>
      <c r="C47" s="98">
        <f>IF(C46&lt;0, 1-(C45/C46), C45/C46-1)</f>
        <v>0.99120601589546165</v>
      </c>
      <c r="D47" s="98"/>
      <c r="E47" s="98"/>
      <c r="F47" s="98"/>
      <c r="G47" s="98"/>
      <c r="H47" t="s">
        <v>52</v>
      </c>
      <c r="I47" s="98"/>
      <c r="J47" s="98">
        <f>IF(J46&lt;0, 1-(J45/J46), J45/J46-1)</f>
        <v>0.98065003488405522</v>
      </c>
      <c r="K47" s="98"/>
      <c r="L47" s="98"/>
      <c r="M47" s="98"/>
      <c r="N47" s="98"/>
      <c r="O47" t="s">
        <v>52</v>
      </c>
      <c r="P47" s="98"/>
      <c r="Q47" s="98">
        <f>IF(Q46&lt;0, 1-(Q45/Q46), Q45/Q46-1)</f>
        <v>-0.99113803779088394</v>
      </c>
      <c r="R47" s="98"/>
      <c r="S47" s="98"/>
      <c r="T47" s="98"/>
      <c r="U47" s="98"/>
      <c r="V47" t="s">
        <v>52</v>
      </c>
      <c r="W47" s="98"/>
      <c r="X47" s="98">
        <f>IF(X46&lt;0, 1-(X45/X46), X45/X46-1)</f>
        <v>0.99119049451113717</v>
      </c>
      <c r="Y47" s="98"/>
      <c r="Z47" s="98"/>
      <c r="AA47" s="98"/>
      <c r="AB47" s="98"/>
      <c r="AC47" t="s">
        <v>52</v>
      </c>
      <c r="AD47" s="98"/>
      <c r="AE47" s="98">
        <f>IF(AE46&lt;0, 1-(AE45/AE46), AE45/AE46-1)</f>
        <v>-0.99250330900582173</v>
      </c>
    </row>
    <row r="48" spans="1:31" ht="17" x14ac:dyDescent="0.2">
      <c r="A48" t="s">
        <v>53</v>
      </c>
      <c r="C48">
        <v>0.99292046</v>
      </c>
      <c r="H48" t="s">
        <v>53</v>
      </c>
      <c r="J48">
        <v>0.97575643999999995</v>
      </c>
      <c r="O48" t="s">
        <v>53</v>
      </c>
      <c r="Q48">
        <v>0.99028320999999997</v>
      </c>
      <c r="V48" t="s">
        <v>53</v>
      </c>
      <c r="X48">
        <v>0.99677254000000004</v>
      </c>
      <c r="AC48" t="s">
        <v>53</v>
      </c>
      <c r="AE48">
        <v>0.98639650000000001</v>
      </c>
    </row>
    <row r="49" spans="1:35" x14ac:dyDescent="0.2">
      <c r="A49" t="s">
        <v>54</v>
      </c>
      <c r="C49">
        <v>7.2999999999999995E-2</v>
      </c>
      <c r="H49" t="s">
        <v>63</v>
      </c>
      <c r="J49">
        <v>0.189</v>
      </c>
      <c r="O49" t="s">
        <v>54</v>
      </c>
      <c r="Q49">
        <v>7.8E-2</v>
      </c>
      <c r="V49" t="s">
        <v>54</v>
      </c>
      <c r="X49">
        <v>3.1E-2</v>
      </c>
      <c r="AC49" t="s">
        <v>54</v>
      </c>
      <c r="AE49">
        <v>0.123</v>
      </c>
    </row>
    <row r="50" spans="1:35" x14ac:dyDescent="0.2">
      <c r="A50" t="s">
        <v>55</v>
      </c>
      <c r="C50" t="s">
        <v>64</v>
      </c>
      <c r="H50" t="s">
        <v>55</v>
      </c>
      <c r="J50" t="s">
        <v>65</v>
      </c>
      <c r="O50" t="s">
        <v>55</v>
      </c>
      <c r="Q50" t="s">
        <v>66</v>
      </c>
      <c r="V50" t="s">
        <v>55</v>
      </c>
      <c r="AC50" t="s">
        <v>55</v>
      </c>
    </row>
    <row r="51" spans="1:35" ht="19" x14ac:dyDescent="0.2">
      <c r="A51" s="538" t="s">
        <v>67</v>
      </c>
      <c r="B51" s="538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  <c r="AF51" s="538"/>
      <c r="AG51" s="538"/>
      <c r="AH51" s="538"/>
      <c r="AI51" s="538"/>
    </row>
    <row r="52" spans="1:35" x14ac:dyDescent="0.2">
      <c r="A52" s="96" t="s">
        <v>43</v>
      </c>
      <c r="B52" s="96"/>
      <c r="C52" s="96"/>
      <c r="D52" s="96"/>
      <c r="E52" s="96"/>
      <c r="F52" s="96"/>
      <c r="G52" s="96"/>
      <c r="H52" s="96" t="s">
        <v>44</v>
      </c>
      <c r="I52" s="96"/>
      <c r="J52" s="96"/>
      <c r="K52" s="96"/>
      <c r="L52" s="96"/>
      <c r="M52" s="96"/>
      <c r="N52" s="96"/>
      <c r="O52" s="96" t="s">
        <v>45</v>
      </c>
      <c r="P52" s="96"/>
      <c r="Q52" s="96"/>
      <c r="R52" s="96"/>
      <c r="S52" s="96"/>
      <c r="T52" s="96"/>
      <c r="U52" s="96"/>
      <c r="V52" s="96" t="s">
        <v>46</v>
      </c>
      <c r="W52" s="96"/>
      <c r="X52" s="96"/>
      <c r="Y52" s="96"/>
      <c r="Z52" s="96"/>
      <c r="AA52" s="96"/>
      <c r="AB52" s="96"/>
      <c r="AC52" s="96" t="s">
        <v>47</v>
      </c>
      <c r="AD52" s="96"/>
      <c r="AE52" s="96"/>
      <c r="AF52" s="96"/>
      <c r="AG52" s="96"/>
      <c r="AH52" s="96"/>
      <c r="AI52" s="96"/>
    </row>
    <row r="53" spans="1:35" x14ac:dyDescent="0.2">
      <c r="A53" s="97" t="s">
        <v>62</v>
      </c>
      <c r="H53" s="97" t="s">
        <v>62</v>
      </c>
      <c r="O53" s="97" t="s">
        <v>62</v>
      </c>
      <c r="V53" s="97" t="s">
        <v>62</v>
      </c>
      <c r="AC53" s="97" t="s">
        <v>62</v>
      </c>
    </row>
    <row r="54" spans="1:35" x14ac:dyDescent="0.2">
      <c r="A54" t="s">
        <v>49</v>
      </c>
      <c r="H54" t="s">
        <v>49</v>
      </c>
      <c r="O54" t="s">
        <v>49</v>
      </c>
      <c r="V54" t="s">
        <v>49</v>
      </c>
      <c r="AC54" t="s">
        <v>49</v>
      </c>
    </row>
    <row r="70" spans="1:35" x14ac:dyDescent="0.2">
      <c r="A70" t="s">
        <v>50</v>
      </c>
      <c r="C70">
        <f>'10 point'!M16</f>
        <v>-4.0839517693538963E-3</v>
      </c>
      <c r="H70" t="s">
        <v>50</v>
      </c>
      <c r="J70">
        <f>'10 point'!U16</f>
        <v>3.5553983405941023E-4</v>
      </c>
      <c r="O70" t="s">
        <v>50</v>
      </c>
      <c r="Q70">
        <f>'10 point'!AC16</f>
        <v>1.7357951698758413E-3</v>
      </c>
      <c r="V70" t="s">
        <v>50</v>
      </c>
      <c r="X70">
        <f>'10 point'!AK16</f>
        <v>-4.3531996520883506E-3</v>
      </c>
      <c r="AC70" t="s">
        <v>50</v>
      </c>
      <c r="AE70">
        <f>'10 point'!AS16</f>
        <v>2.3853701090928974E-3</v>
      </c>
    </row>
    <row r="71" spans="1:35" x14ac:dyDescent="0.2">
      <c r="A71" t="s">
        <v>51</v>
      </c>
      <c r="C71">
        <f>'10 point'!I16</f>
        <v>-0.34650000000000003</v>
      </c>
      <c r="H71" t="s">
        <v>51</v>
      </c>
      <c r="J71">
        <f>'10 point'!Q16</f>
        <v>-1.43E-2</v>
      </c>
      <c r="O71" t="s">
        <v>51</v>
      </c>
      <c r="Q71">
        <f>'10 point'!Y16</f>
        <v>0.26220000000000004</v>
      </c>
      <c r="V71" t="s">
        <v>51</v>
      </c>
      <c r="X71">
        <f>'10 point'!AG16</f>
        <v>-0.46420000000000006</v>
      </c>
      <c r="AC71" t="s">
        <v>51</v>
      </c>
      <c r="AE71">
        <f>'10 point'!AO16</f>
        <v>0.30219999999999997</v>
      </c>
    </row>
    <row r="72" spans="1:35" x14ac:dyDescent="0.2">
      <c r="A72" t="s">
        <v>52</v>
      </c>
      <c r="C72" s="98">
        <f>IF(C71&lt;0, 1-(C70/C71), C70/C71-1)</f>
        <v>0.98821370340734804</v>
      </c>
      <c r="D72" s="98"/>
      <c r="E72" s="98"/>
      <c r="F72" s="98"/>
      <c r="G72" s="98"/>
      <c r="H72" t="s">
        <v>52</v>
      </c>
      <c r="I72" s="98"/>
      <c r="J72" s="98">
        <f>IF(J71&lt;0, 1-(J70/J71), J70/J71-1)</f>
        <v>1.0248629254587001</v>
      </c>
      <c r="K72" s="98"/>
      <c r="L72" s="98"/>
      <c r="M72" s="98"/>
      <c r="N72" s="98"/>
      <c r="O72" t="s">
        <v>52</v>
      </c>
      <c r="P72" s="98"/>
      <c r="Q72" s="98">
        <f>IF(Q71&lt;0, 1-(Q70/Q71), Q70/Q71-1)</f>
        <v>-0.99337988112175502</v>
      </c>
      <c r="R72" s="98"/>
      <c r="S72" s="98"/>
      <c r="T72" s="98"/>
      <c r="U72" s="98"/>
      <c r="V72" t="s">
        <v>52</v>
      </c>
      <c r="W72" s="98"/>
      <c r="X72" s="98">
        <f>IF(X71&lt;0, 1-(X70/X71), X70/X71-1)</f>
        <v>0.99062214637637147</v>
      </c>
      <c r="Y72" s="98"/>
      <c r="Z72" s="98"/>
      <c r="AA72" s="98"/>
      <c r="AB72" s="98"/>
      <c r="AC72" t="s">
        <v>52</v>
      </c>
      <c r="AD72" s="98"/>
      <c r="AE72" s="98">
        <f>IF(AE71&lt;0, 1-(AE70/AE71), AE70/AE71-1)</f>
        <v>-0.99210665086335903</v>
      </c>
    </row>
    <row r="73" spans="1:35" ht="17" x14ac:dyDescent="0.2">
      <c r="A73" t="s">
        <v>53</v>
      </c>
      <c r="C73">
        <v>0.99297979000000003</v>
      </c>
      <c r="H73" t="s">
        <v>53</v>
      </c>
      <c r="J73">
        <v>0.99935777000000003</v>
      </c>
      <c r="O73" t="s">
        <v>53</v>
      </c>
      <c r="Q73">
        <v>0.99539005999999997</v>
      </c>
      <c r="V73" t="s">
        <v>53</v>
      </c>
      <c r="X73">
        <v>0.99683677000000004</v>
      </c>
      <c r="AC73" t="s">
        <v>53</v>
      </c>
      <c r="AE73">
        <v>0.99693463000000004</v>
      </c>
    </row>
    <row r="74" spans="1:35" x14ac:dyDescent="0.2">
      <c r="A74" t="s">
        <v>54</v>
      </c>
      <c r="C74">
        <v>4.2000000000000003E-2</v>
      </c>
      <c r="H74" t="s">
        <v>54</v>
      </c>
      <c r="J74">
        <v>1.7999999999999999E-2</v>
      </c>
      <c r="O74" t="s">
        <v>54</v>
      </c>
      <c r="Q74">
        <v>4.8000000000000001E-2</v>
      </c>
      <c r="V74" t="s">
        <v>54</v>
      </c>
      <c r="X74">
        <v>1.2999999999999999E-2</v>
      </c>
      <c r="AC74" t="s">
        <v>54</v>
      </c>
      <c r="AE74">
        <v>1.2999999999999999E-2</v>
      </c>
    </row>
    <row r="75" spans="1:35" x14ac:dyDescent="0.2">
      <c r="A75" t="s">
        <v>55</v>
      </c>
      <c r="H75" t="s">
        <v>55</v>
      </c>
      <c r="J75" t="s">
        <v>68</v>
      </c>
      <c r="O75" t="s">
        <v>55</v>
      </c>
      <c r="Q75" t="s">
        <v>69</v>
      </c>
      <c r="V75" t="s">
        <v>55</v>
      </c>
      <c r="X75" t="s">
        <v>70</v>
      </c>
      <c r="AC75" t="s">
        <v>55</v>
      </c>
      <c r="AE75" t="s">
        <v>71</v>
      </c>
    </row>
    <row r="76" spans="1:35" ht="19" x14ac:dyDescent="0.2">
      <c r="A76" s="554" t="s">
        <v>72</v>
      </c>
      <c r="B76" s="554"/>
      <c r="C76" s="554"/>
      <c r="D76" s="554"/>
      <c r="E76" s="554"/>
      <c r="F76" s="554"/>
      <c r="G76" s="554"/>
      <c r="H76" s="554"/>
      <c r="I76" s="554"/>
      <c r="J76" s="554"/>
      <c r="K76" s="554"/>
      <c r="L76" s="554"/>
      <c r="M76" s="554"/>
      <c r="N76" s="554"/>
      <c r="O76" s="554"/>
      <c r="P76" s="554"/>
      <c r="Q76" s="554"/>
      <c r="R76" s="554"/>
      <c r="S76" s="554"/>
      <c r="T76" s="554"/>
      <c r="U76" s="554"/>
      <c r="V76" s="554"/>
      <c r="W76" s="554"/>
      <c r="X76" s="554"/>
      <c r="Y76" s="554"/>
      <c r="Z76" s="554"/>
      <c r="AA76" s="554"/>
      <c r="AB76" s="554"/>
      <c r="AC76" s="554"/>
      <c r="AD76" s="554"/>
      <c r="AE76" s="554"/>
      <c r="AF76" s="554"/>
      <c r="AG76" s="554"/>
      <c r="AH76" s="554"/>
      <c r="AI76" s="554"/>
    </row>
    <row r="77" spans="1:35" x14ac:dyDescent="0.2">
      <c r="A77" s="96" t="s">
        <v>43</v>
      </c>
      <c r="B77" s="96"/>
      <c r="C77" s="96"/>
      <c r="D77" s="96"/>
      <c r="E77" s="96"/>
      <c r="F77" s="96"/>
      <c r="G77" s="96"/>
      <c r="H77" s="96" t="s">
        <v>44</v>
      </c>
      <c r="I77" s="96"/>
      <c r="J77" s="96"/>
      <c r="K77" s="96"/>
      <c r="L77" s="96"/>
      <c r="M77" s="96"/>
      <c r="N77" s="96"/>
      <c r="O77" s="96" t="s">
        <v>45</v>
      </c>
      <c r="P77" s="96"/>
      <c r="Q77" s="96"/>
      <c r="R77" s="96"/>
      <c r="S77" s="96"/>
      <c r="T77" s="96"/>
      <c r="U77" s="96"/>
      <c r="V77" s="96" t="s">
        <v>46</v>
      </c>
      <c r="W77" s="96"/>
      <c r="X77" s="96"/>
      <c r="Y77" s="96"/>
      <c r="Z77" s="96"/>
      <c r="AA77" s="96"/>
      <c r="AB77" s="96"/>
      <c r="AC77" s="96" t="s">
        <v>47</v>
      </c>
      <c r="AD77" s="96"/>
      <c r="AE77" s="96"/>
      <c r="AF77" s="96"/>
      <c r="AG77" s="96"/>
      <c r="AH77" s="96"/>
      <c r="AI77" s="96"/>
    </row>
    <row r="78" spans="1:35" x14ac:dyDescent="0.2">
      <c r="A78" t="s">
        <v>50</v>
      </c>
      <c r="C78">
        <f>AVERAGE(C20,C45,C70)</f>
        <v>-3.5902232861664252E-3</v>
      </c>
      <c r="H78" t="s">
        <v>50</v>
      </c>
      <c r="J78">
        <f>AVERAGE(J20,J45,J70)</f>
        <v>-1.6437382386994426E-4</v>
      </c>
      <c r="O78" t="s">
        <v>50</v>
      </c>
      <c r="Q78">
        <f>AVERAGE(Q20,Q45,Q70)</f>
        <v>1.9503617344283589E-3</v>
      </c>
      <c r="V78" t="s">
        <v>50</v>
      </c>
      <c r="X78">
        <f>AVERAGE(X20,X45,X70)</f>
        <v>-4.3779989725941304E-3</v>
      </c>
      <c r="AC78" t="s">
        <v>50</v>
      </c>
      <c r="AE78">
        <f>AVERAGE(AE20,AE45,AE70)</f>
        <v>2.4084092540978467E-3</v>
      </c>
    </row>
    <row r="79" spans="1:35" x14ac:dyDescent="0.2">
      <c r="A79" t="s">
        <v>51</v>
      </c>
      <c r="C79">
        <f>C71</f>
        <v>-0.34650000000000003</v>
      </c>
      <c r="H79" t="s">
        <v>51</v>
      </c>
      <c r="J79">
        <f>J71</f>
        <v>-1.43E-2</v>
      </c>
      <c r="O79" t="s">
        <v>51</v>
      </c>
      <c r="Q79">
        <f>Q71</f>
        <v>0.26220000000000004</v>
      </c>
      <c r="V79" t="s">
        <v>51</v>
      </c>
      <c r="X79">
        <f>X71</f>
        <v>-0.46420000000000006</v>
      </c>
      <c r="AC79" t="s">
        <v>51</v>
      </c>
      <c r="AE79">
        <f>AE71</f>
        <v>0.30219999999999997</v>
      </c>
    </row>
    <row r="80" spans="1:35" x14ac:dyDescent="0.2">
      <c r="A80" t="s">
        <v>52</v>
      </c>
      <c r="C80" s="98">
        <f>IF(C79&lt;0, 1-(C78/C79), C78/C79-1)</f>
        <v>0.98963860523472891</v>
      </c>
      <c r="D80" s="181">
        <f xml:space="preserve"> C78-C79</f>
        <v>0.3429097767138336</v>
      </c>
      <c r="E80" s="98"/>
      <c r="F80" s="98"/>
      <c r="G80" s="98"/>
      <c r="H80" t="s">
        <v>52</v>
      </c>
      <c r="I80" s="98"/>
      <c r="J80" s="98">
        <f>IF(J79&lt;0, 1-(J78/J79), J78/J79-1)</f>
        <v>0.98850532700210181</v>
      </c>
      <c r="K80" s="181">
        <f xml:space="preserve"> J78-J79</f>
        <v>1.4135626176130057E-2</v>
      </c>
      <c r="L80" s="98"/>
      <c r="M80" s="98"/>
      <c r="N80" s="98"/>
      <c r="O80" t="s">
        <v>52</v>
      </c>
      <c r="P80" s="98"/>
      <c r="Q80" s="98">
        <f>IF(Q79&lt;0, 1-(Q78/Q79), Q78/Q79-1)</f>
        <v>-0.99256154944916719</v>
      </c>
      <c r="R80" s="181">
        <f xml:space="preserve"> Q78-Q79</f>
        <v>-0.26024963826557168</v>
      </c>
      <c r="S80" s="98"/>
      <c r="T80" s="98"/>
      <c r="U80" s="98"/>
      <c r="V80" t="s">
        <v>52</v>
      </c>
      <c r="W80" s="98"/>
      <c r="X80" s="98">
        <f>IF(X79&lt;0, 1-(X78/X79), X78/X79-1)</f>
        <v>0.99056872259242967</v>
      </c>
      <c r="Y80" s="181">
        <f xml:space="preserve"> X78-X79</f>
        <v>0.45982200102740595</v>
      </c>
      <c r="Z80" s="98"/>
      <c r="AA80" s="98"/>
      <c r="AB80" s="98"/>
      <c r="AC80" t="s">
        <v>52</v>
      </c>
      <c r="AD80" s="98"/>
      <c r="AE80" s="98">
        <f>IF(AE79&lt;0, 1-(AE78/AE79), AE78/AE79-1)</f>
        <v>-0.99203041279252868</v>
      </c>
      <c r="AF80" s="181">
        <f xml:space="preserve"> AE78-AE79</f>
        <v>-0.29979159074590211</v>
      </c>
    </row>
    <row r="81" spans="1:36" x14ac:dyDescent="0.2">
      <c r="A81" t="s">
        <v>79</v>
      </c>
      <c r="C81" s="98">
        <f>AVERAGE(C80,J80,Q80,X80,AE80)</f>
        <v>0.19682413851751288</v>
      </c>
      <c r="D81" s="180">
        <f>AVERAGE(D80,K80,R80,Y80,AF80)</f>
        <v>5.1365234981179154E-2</v>
      </c>
    </row>
    <row r="83" spans="1:36" x14ac:dyDescent="0.2">
      <c r="A83" t="s">
        <v>176</v>
      </c>
    </row>
    <row r="84" spans="1:36" x14ac:dyDescent="0.2">
      <c r="B84" t="s">
        <v>82</v>
      </c>
      <c r="C84" t="s">
        <v>44</v>
      </c>
      <c r="D84" s="130" t="s">
        <v>45</v>
      </c>
      <c r="E84" s="130" t="s">
        <v>46</v>
      </c>
      <c r="F84" s="130" t="s">
        <v>47</v>
      </c>
    </row>
    <row r="85" spans="1:36" x14ac:dyDescent="0.2">
      <c r="A85" t="s">
        <v>177</v>
      </c>
      <c r="B85">
        <f>C78</f>
        <v>-3.5902232861664252E-3</v>
      </c>
      <c r="C85">
        <f>J78</f>
        <v>-1.6437382386994426E-4</v>
      </c>
      <c r="D85">
        <f>Q78</f>
        <v>1.9503617344283589E-3</v>
      </c>
      <c r="E85">
        <f>X78</f>
        <v>-4.3779989725941304E-3</v>
      </c>
      <c r="F85">
        <f>AE78</f>
        <v>2.4084092540978467E-3</v>
      </c>
    </row>
    <row r="86" spans="1:36" x14ac:dyDescent="0.2">
      <c r="A86" t="s">
        <v>172</v>
      </c>
      <c r="B86">
        <f>C79</f>
        <v>-0.34650000000000003</v>
      </c>
      <c r="C86">
        <f>J79</f>
        <v>-1.43E-2</v>
      </c>
      <c r="D86">
        <f>Q79</f>
        <v>0.26220000000000004</v>
      </c>
      <c r="E86">
        <f>X79</f>
        <v>-0.46420000000000006</v>
      </c>
      <c r="F86">
        <f>AE79</f>
        <v>0.30219999999999997</v>
      </c>
    </row>
    <row r="87" spans="1:36" x14ac:dyDescent="0.2">
      <c r="A87" t="s">
        <v>178</v>
      </c>
      <c r="B87" s="130">
        <f>IF(C79&lt;0, 1-(C78/C79), C78/C79-1)</f>
        <v>0.98963860523472891</v>
      </c>
      <c r="C87" s="98">
        <f>J80</f>
        <v>0.98850532700210181</v>
      </c>
      <c r="D87" s="98">
        <f>Q80</f>
        <v>-0.99256154944916719</v>
      </c>
      <c r="E87" s="98">
        <f>X80</f>
        <v>0.99056872259242967</v>
      </c>
      <c r="F87" s="98">
        <f>AE80</f>
        <v>-0.99203041279252868</v>
      </c>
    </row>
    <row r="88" spans="1:36" x14ac:dyDescent="0.2">
      <c r="A88" t="s">
        <v>147</v>
      </c>
    </row>
    <row r="89" spans="1:36" x14ac:dyDescent="0.2">
      <c r="S89">
        <f>40.66*18</f>
        <v>731.87999999999988</v>
      </c>
    </row>
    <row r="90" spans="1:36" x14ac:dyDescent="0.2">
      <c r="A90" t="s">
        <v>179</v>
      </c>
      <c r="C90" s="98">
        <f>C81</f>
        <v>0.19682413851751288</v>
      </c>
    </row>
    <row r="91" spans="1:36" x14ac:dyDescent="0.2">
      <c r="A91" t="s">
        <v>180</v>
      </c>
    </row>
    <row r="93" spans="1:36" ht="19" x14ac:dyDescent="0.2">
      <c r="A93" s="538" t="s">
        <v>211</v>
      </c>
      <c r="B93" s="538"/>
      <c r="C93" s="538"/>
      <c r="D93" s="538"/>
      <c r="E93" s="538"/>
      <c r="F93" s="538"/>
      <c r="G93" s="538"/>
      <c r="H93" s="538"/>
      <c r="I93" s="538"/>
      <c r="J93" s="538"/>
      <c r="K93" s="538"/>
      <c r="L93" s="538"/>
      <c r="M93" s="538"/>
      <c r="N93" s="538"/>
      <c r="O93" s="538"/>
      <c r="P93" s="538"/>
      <c r="Q93" s="538"/>
      <c r="R93" s="538"/>
      <c r="S93" s="538"/>
      <c r="T93" s="538"/>
      <c r="U93" s="538"/>
      <c r="V93" s="538"/>
      <c r="W93" s="538"/>
      <c r="X93" s="538"/>
      <c r="Y93" s="538"/>
      <c r="Z93" s="538"/>
      <c r="AA93" s="538"/>
      <c r="AB93" s="538"/>
      <c r="AC93" s="538"/>
      <c r="AD93" s="538"/>
      <c r="AE93" s="538"/>
      <c r="AF93" s="538"/>
      <c r="AG93" s="538"/>
      <c r="AH93" s="538"/>
      <c r="AI93" s="538"/>
      <c r="AJ93" s="130">
        <v>1000</v>
      </c>
    </row>
    <row r="94" spans="1:36" x14ac:dyDescent="0.2">
      <c r="A94" s="96" t="s">
        <v>43</v>
      </c>
      <c r="B94" s="96"/>
      <c r="C94" s="99">
        <v>41561</v>
      </c>
      <c r="D94" s="96"/>
      <c r="E94" s="96"/>
      <c r="F94" s="96"/>
      <c r="G94" s="96"/>
      <c r="H94" s="96" t="s">
        <v>44</v>
      </c>
      <c r="I94" s="96"/>
      <c r="J94" s="96"/>
      <c r="K94" s="96"/>
      <c r="L94" s="96"/>
      <c r="M94" s="96"/>
      <c r="N94" s="96"/>
      <c r="O94" s="96" t="s">
        <v>45</v>
      </c>
      <c r="P94" s="96"/>
      <c r="Q94" s="96"/>
      <c r="R94" s="96"/>
      <c r="S94" s="96"/>
      <c r="T94" s="96"/>
      <c r="U94" s="96"/>
      <c r="V94" s="96" t="s">
        <v>46</v>
      </c>
      <c r="W94" s="96"/>
      <c r="X94" s="96"/>
      <c r="Y94" s="96"/>
      <c r="Z94" s="96"/>
      <c r="AA94" s="96"/>
      <c r="AB94" s="96"/>
      <c r="AC94" s="96" t="s">
        <v>47</v>
      </c>
      <c r="AD94" s="96"/>
      <c r="AE94" s="96"/>
      <c r="AF94" s="96"/>
      <c r="AG94" s="96"/>
      <c r="AH94" s="96"/>
      <c r="AI94" s="96"/>
      <c r="AJ94" s="130"/>
    </row>
    <row r="95" spans="1:36" hidden="1" x14ac:dyDescent="0.2">
      <c r="A95" s="97" t="s">
        <v>48</v>
      </c>
      <c r="B95" s="130"/>
      <c r="C95" s="130"/>
      <c r="D95" s="130"/>
      <c r="E95" s="130"/>
      <c r="F95" s="130"/>
      <c r="G95" s="130"/>
      <c r="H95" s="97" t="s">
        <v>48</v>
      </c>
      <c r="I95" s="130"/>
      <c r="J95" s="130"/>
      <c r="K95" s="130"/>
      <c r="L95" s="130"/>
      <c r="M95" s="130"/>
      <c r="N95" s="130"/>
      <c r="O95" s="97" t="s">
        <v>48</v>
      </c>
      <c r="P95" s="130"/>
      <c r="Q95" s="130"/>
      <c r="R95" s="130"/>
      <c r="S95" s="130"/>
      <c r="T95" s="130"/>
      <c r="U95" s="130"/>
      <c r="V95" s="97" t="s">
        <v>48</v>
      </c>
      <c r="W95" s="130"/>
      <c r="X95" s="130"/>
      <c r="Y95" s="130"/>
      <c r="Z95" s="130"/>
      <c r="AA95" s="130"/>
      <c r="AB95" s="130"/>
      <c r="AC95" s="97" t="s">
        <v>48</v>
      </c>
      <c r="AD95" s="130"/>
      <c r="AE95" s="130"/>
      <c r="AF95" s="130"/>
      <c r="AG95" s="130"/>
      <c r="AH95" s="130"/>
      <c r="AI95" s="130"/>
      <c r="AJ95" s="130"/>
    </row>
    <row r="96" spans="1:36" hidden="1" x14ac:dyDescent="0.2">
      <c r="A96" s="130" t="s">
        <v>49</v>
      </c>
      <c r="B96" s="130"/>
      <c r="C96" s="130"/>
      <c r="D96" s="130"/>
      <c r="E96" s="130"/>
      <c r="F96" s="130"/>
      <c r="G96" s="130"/>
      <c r="H96" s="130" t="s">
        <v>49</v>
      </c>
      <c r="I96" s="130"/>
      <c r="J96" s="130"/>
      <c r="K96" s="130"/>
      <c r="L96" s="130"/>
      <c r="M96" s="130"/>
      <c r="N96" s="130"/>
      <c r="O96" s="130" t="s">
        <v>49</v>
      </c>
      <c r="P96" s="130"/>
      <c r="Q96" s="130"/>
      <c r="R96" s="130"/>
      <c r="S96" s="130"/>
      <c r="T96" s="130"/>
      <c r="U96" s="130"/>
      <c r="V96" s="130" t="s">
        <v>49</v>
      </c>
      <c r="W96" s="130"/>
      <c r="X96" s="130"/>
      <c r="Y96" s="130"/>
      <c r="Z96" s="130"/>
      <c r="AA96" s="130"/>
      <c r="AB96" s="130"/>
      <c r="AC96" s="130" t="s">
        <v>49</v>
      </c>
      <c r="AD96" s="130"/>
      <c r="AE96" s="130"/>
      <c r="AF96" s="130"/>
      <c r="AG96" s="130"/>
      <c r="AH96" s="130"/>
      <c r="AI96" s="130"/>
      <c r="AJ96" s="130"/>
    </row>
    <row r="97" spans="1:36" x14ac:dyDescent="0.2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</row>
    <row r="98" spans="1:36" x14ac:dyDescent="0.2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</row>
    <row r="99" spans="1:36" x14ac:dyDescent="0.2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</row>
    <row r="100" spans="1:36" x14ac:dyDescent="0.2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  <c r="AD100" s="130"/>
      <c r="AE100" s="130"/>
      <c r="AF100" s="130"/>
      <c r="AG100" s="130"/>
      <c r="AH100" s="130"/>
      <c r="AI100" s="130"/>
      <c r="AJ100" s="130"/>
    </row>
    <row r="101" spans="1:36" x14ac:dyDescent="0.2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</row>
    <row r="102" spans="1:36" x14ac:dyDescent="0.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</row>
    <row r="103" spans="1:36" x14ac:dyDescent="0.2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</row>
    <row r="104" spans="1:36" x14ac:dyDescent="0.2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</row>
    <row r="105" spans="1:36" x14ac:dyDescent="0.2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</row>
    <row r="106" spans="1:36" x14ac:dyDescent="0.2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</row>
    <row r="107" spans="1:36" x14ac:dyDescent="0.2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  <c r="AJ107" s="130"/>
    </row>
    <row r="108" spans="1:36" x14ac:dyDescent="0.2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</row>
    <row r="109" spans="1:36" x14ac:dyDescent="0.2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  <c r="AD109" s="130"/>
      <c r="AE109" s="130"/>
      <c r="AF109" s="130"/>
      <c r="AG109" s="130"/>
      <c r="AH109" s="130"/>
      <c r="AI109" s="130"/>
      <c r="AJ109" s="130"/>
    </row>
    <row r="110" spans="1:36" x14ac:dyDescent="0.2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</row>
    <row r="111" spans="1:36" x14ac:dyDescent="0.2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</row>
    <row r="113" spans="1:35" ht="19" x14ac:dyDescent="0.2">
      <c r="A113" s="538" t="s">
        <v>213</v>
      </c>
      <c r="B113" s="538"/>
      <c r="C113" s="538"/>
      <c r="D113" s="538"/>
      <c r="E113" s="538"/>
      <c r="F113" s="538"/>
      <c r="G113" s="538"/>
      <c r="H113" s="538"/>
      <c r="I113" s="538"/>
      <c r="J113" s="538"/>
      <c r="K113" s="538"/>
      <c r="L113" s="538"/>
      <c r="M113" s="538"/>
      <c r="N113" s="538"/>
      <c r="O113" s="538"/>
      <c r="P113" s="538"/>
      <c r="Q113" s="538"/>
      <c r="R113" s="538"/>
      <c r="S113" s="538"/>
      <c r="T113" s="538"/>
      <c r="U113" s="538"/>
      <c r="V113" s="538"/>
      <c r="W113" s="538"/>
      <c r="X113" s="538"/>
      <c r="Y113" s="538"/>
      <c r="Z113" s="538"/>
      <c r="AA113" s="538"/>
      <c r="AB113" s="538"/>
      <c r="AC113" s="538"/>
      <c r="AD113" s="538"/>
      <c r="AE113" s="538"/>
      <c r="AF113" s="538"/>
      <c r="AG113" s="538"/>
      <c r="AH113" s="538"/>
      <c r="AI113" s="538"/>
    </row>
    <row r="114" spans="1:35" x14ac:dyDescent="0.2">
      <c r="A114" s="96" t="s">
        <v>43</v>
      </c>
      <c r="B114" s="96"/>
      <c r="C114" s="99">
        <v>41561</v>
      </c>
      <c r="D114" s="96"/>
      <c r="E114" s="96"/>
      <c r="F114" s="96"/>
      <c r="G114" s="96"/>
      <c r="H114" s="96" t="s">
        <v>44</v>
      </c>
      <c r="I114" s="96"/>
      <c r="J114" s="96"/>
      <c r="K114" s="96"/>
      <c r="L114" s="96"/>
      <c r="M114" s="96"/>
      <c r="N114" s="96"/>
      <c r="O114" s="96" t="s">
        <v>45</v>
      </c>
      <c r="P114" s="96"/>
      <c r="Q114" s="96"/>
      <c r="R114" s="96"/>
      <c r="S114" s="96"/>
      <c r="T114" s="96"/>
      <c r="U114" s="96"/>
      <c r="V114" s="96" t="s">
        <v>46</v>
      </c>
      <c r="W114" s="96"/>
      <c r="X114" s="96"/>
      <c r="Y114" s="96"/>
      <c r="Z114" s="96"/>
      <c r="AA114" s="96"/>
      <c r="AB114" s="96"/>
      <c r="AC114" s="96" t="s">
        <v>47</v>
      </c>
      <c r="AD114" s="96"/>
      <c r="AE114" s="96"/>
      <c r="AF114" s="96"/>
      <c r="AG114" s="96"/>
      <c r="AH114" s="96"/>
      <c r="AI114" s="96"/>
    </row>
    <row r="115" spans="1:35" hidden="1" x14ac:dyDescent="0.2">
      <c r="A115" s="97" t="s">
        <v>48</v>
      </c>
      <c r="B115" s="130"/>
      <c r="C115" s="130"/>
      <c r="D115" s="130"/>
      <c r="E115" s="130"/>
      <c r="F115" s="130"/>
      <c r="G115" s="130"/>
      <c r="H115" s="97" t="s">
        <v>48</v>
      </c>
      <c r="I115" s="130"/>
      <c r="J115" s="130"/>
      <c r="K115" s="130"/>
      <c r="L115" s="130"/>
      <c r="M115" s="130"/>
      <c r="N115" s="130"/>
      <c r="O115" s="97" t="s">
        <v>48</v>
      </c>
      <c r="P115" s="130"/>
      <c r="Q115" s="130"/>
      <c r="R115" s="130"/>
      <c r="S115" s="130"/>
      <c r="T115" s="130"/>
      <c r="U115" s="130"/>
      <c r="V115" s="97" t="s">
        <v>48</v>
      </c>
      <c r="W115" s="130"/>
      <c r="X115" s="130"/>
      <c r="Y115" s="130"/>
      <c r="Z115" s="130"/>
      <c r="AA115" s="130"/>
      <c r="AB115" s="130"/>
      <c r="AC115" s="97" t="s">
        <v>48</v>
      </c>
      <c r="AD115" s="130"/>
      <c r="AE115" s="130"/>
      <c r="AF115" s="130"/>
      <c r="AG115" s="130"/>
      <c r="AH115" s="130"/>
      <c r="AI115" s="130"/>
    </row>
    <row r="116" spans="1:35" hidden="1" x14ac:dyDescent="0.2">
      <c r="A116" s="130" t="s">
        <v>49</v>
      </c>
      <c r="B116" s="130"/>
      <c r="C116" s="130"/>
      <c r="D116" s="130"/>
      <c r="E116" s="130"/>
      <c r="F116" s="130"/>
      <c r="G116" s="130"/>
      <c r="H116" s="130" t="s">
        <v>49</v>
      </c>
      <c r="I116" s="130"/>
      <c r="J116" s="130"/>
      <c r="K116" s="130"/>
      <c r="L116" s="130"/>
      <c r="M116" s="130"/>
      <c r="N116" s="130"/>
      <c r="O116" s="130" t="s">
        <v>49</v>
      </c>
      <c r="P116" s="130"/>
      <c r="Q116" s="130"/>
      <c r="R116" s="130"/>
      <c r="S116" s="130"/>
      <c r="T116" s="130"/>
      <c r="U116" s="130"/>
      <c r="V116" s="130" t="s">
        <v>49</v>
      </c>
      <c r="W116" s="130"/>
      <c r="X116" s="130"/>
      <c r="Y116" s="130"/>
      <c r="Z116" s="130"/>
      <c r="AA116" s="130"/>
      <c r="AB116" s="130"/>
      <c r="AC116" s="130" t="s">
        <v>49</v>
      </c>
      <c r="AD116" s="130"/>
      <c r="AE116" s="130"/>
      <c r="AF116" s="130"/>
      <c r="AG116" s="130"/>
      <c r="AH116" s="130"/>
      <c r="AI116" s="130"/>
    </row>
    <row r="117" spans="1:35" x14ac:dyDescent="0.2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  <c r="AD117" s="130"/>
      <c r="AE117" s="130"/>
      <c r="AF117" s="130"/>
      <c r="AG117" s="130"/>
      <c r="AH117" s="130"/>
      <c r="AI117" s="130"/>
    </row>
    <row r="118" spans="1:35" x14ac:dyDescent="0.2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  <c r="AD118" s="130"/>
      <c r="AE118" s="130"/>
      <c r="AF118" s="130"/>
      <c r="AG118" s="130"/>
      <c r="AH118" s="130"/>
      <c r="AI118" s="130"/>
    </row>
    <row r="119" spans="1:35" x14ac:dyDescent="0.2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</row>
    <row r="120" spans="1:35" x14ac:dyDescent="0.2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  <c r="AD120" s="130"/>
      <c r="AE120" s="130"/>
      <c r="AF120" s="130"/>
      <c r="AG120" s="130"/>
      <c r="AH120" s="130"/>
      <c r="AI120" s="130"/>
    </row>
    <row r="121" spans="1:35" x14ac:dyDescent="0.2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  <c r="AD121" s="130"/>
      <c r="AE121" s="130"/>
      <c r="AF121" s="130"/>
      <c r="AG121" s="130"/>
      <c r="AH121" s="130"/>
      <c r="AI121" s="130"/>
    </row>
    <row r="122" spans="1:35" x14ac:dyDescent="0.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</row>
    <row r="123" spans="1:35" x14ac:dyDescent="0.2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</row>
    <row r="124" spans="1:35" x14ac:dyDescent="0.2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</row>
    <row r="125" spans="1:35" x14ac:dyDescent="0.2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</row>
    <row r="126" spans="1:35" x14ac:dyDescent="0.2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</row>
    <row r="127" spans="1:35" x14ac:dyDescent="0.2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</row>
    <row r="128" spans="1:35" x14ac:dyDescent="0.2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</row>
    <row r="129" spans="1:35" x14ac:dyDescent="0.2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</row>
    <row r="130" spans="1:35" x14ac:dyDescent="0.2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</row>
    <row r="131" spans="1:35" x14ac:dyDescent="0.2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</row>
  </sheetData>
  <mergeCells count="6">
    <mergeCell ref="A113:AI113"/>
    <mergeCell ref="A1:AI1"/>
    <mergeCell ref="A26:AI26"/>
    <mergeCell ref="A51:AI51"/>
    <mergeCell ref="A76:AI76"/>
    <mergeCell ref="A93:AI93"/>
  </mergeCells>
  <phoneticPr fontId="23" type="noConversion"/>
  <pageMargins left="0.7" right="0.7" top="0.75" bottom="0.75" header="0.3" footer="0.3"/>
  <pageSetup paperSize="8" scale="62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D89"/>
  <sheetViews>
    <sheetView view="pageBreakPreview" topLeftCell="A48" zoomScale="80" zoomScaleNormal="80" zoomScaleSheetLayoutView="70" zoomScalePageLayoutView="80" workbookViewId="0">
      <selection activeCell="J22" sqref="J22"/>
    </sheetView>
  </sheetViews>
  <sheetFormatPr baseColWidth="10" defaultColWidth="8.83203125" defaultRowHeight="15" x14ac:dyDescent="0.2"/>
  <cols>
    <col min="1" max="1" width="12.1640625" customWidth="1"/>
    <col min="2" max="2" width="10.6640625" customWidth="1"/>
    <col min="3" max="3" width="15.6640625" customWidth="1"/>
    <col min="4" max="4" width="10.5" customWidth="1"/>
    <col min="5" max="6" width="3.6640625" customWidth="1"/>
    <col min="8" max="11" width="8.83203125" style="130"/>
    <col min="14" max="14" width="15.6640625" customWidth="1"/>
    <col min="15" max="15" width="10.5" customWidth="1"/>
    <col min="16" max="17" width="3.6640625" customWidth="1"/>
    <col min="19" max="22" width="8.83203125" style="130"/>
    <col min="25" max="25" width="15.6640625" customWidth="1"/>
    <col min="26" max="26" width="10.6640625" customWidth="1"/>
    <col min="27" max="28" width="3.6640625" customWidth="1"/>
    <col min="30" max="32" width="8.83203125" style="130"/>
    <col min="33" max="33" width="10.6640625" style="130" customWidth="1"/>
    <col min="36" max="36" width="15.6640625" customWidth="1"/>
    <col min="37" max="37" width="10.1640625" customWidth="1"/>
    <col min="38" max="39" width="3.6640625" customWidth="1"/>
    <col min="41" max="43" width="8.83203125" style="130"/>
    <col min="44" max="45" width="10.5" style="130" customWidth="1"/>
    <col min="48" max="48" width="15.6640625" customWidth="1"/>
    <col min="50" max="51" width="3.6640625" customWidth="1"/>
    <col min="52" max="52" width="3.6640625" style="130" customWidth="1"/>
    <col min="53" max="53" width="10.83203125" style="130" customWidth="1"/>
    <col min="54" max="54" width="11.5" style="130" customWidth="1"/>
    <col min="55" max="56" width="3.6640625" style="130" customWidth="1"/>
  </cols>
  <sheetData>
    <row r="1" spans="1:56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538"/>
      <c r="AL1" s="538"/>
      <c r="AM1" s="538"/>
      <c r="AN1" s="538"/>
      <c r="AO1" s="538"/>
      <c r="AP1" s="538"/>
      <c r="AQ1" s="538"/>
      <c r="AR1" s="538"/>
      <c r="AS1" s="538"/>
      <c r="AT1" s="538"/>
      <c r="AU1" s="538"/>
      <c r="AV1" s="538"/>
      <c r="AW1" s="538"/>
      <c r="AX1" s="538"/>
      <c r="AY1" s="538"/>
      <c r="AZ1" s="538"/>
      <c r="BA1" s="538"/>
      <c r="BB1" s="538"/>
      <c r="BC1" s="173"/>
      <c r="BD1" s="173"/>
    </row>
    <row r="2" spans="1:56" x14ac:dyDescent="0.2">
      <c r="A2" s="96" t="s">
        <v>43</v>
      </c>
      <c r="B2" s="96"/>
      <c r="C2" s="99">
        <v>41680</v>
      </c>
      <c r="D2" s="96"/>
      <c r="E2" s="96"/>
      <c r="F2" s="96"/>
      <c r="G2" s="96"/>
      <c r="H2" s="96"/>
      <c r="I2" s="96"/>
      <c r="J2" s="96"/>
      <c r="K2" s="96"/>
      <c r="L2" s="96" t="s">
        <v>44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 t="s">
        <v>45</v>
      </c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 t="s">
        <v>46</v>
      </c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 t="s">
        <v>47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x14ac:dyDescent="0.2">
      <c r="A3" s="97" t="s">
        <v>48</v>
      </c>
      <c r="L3" s="97" t="s">
        <v>48</v>
      </c>
      <c r="W3" s="97" t="s">
        <v>48</v>
      </c>
      <c r="AH3" s="97" t="s">
        <v>48</v>
      </c>
      <c r="AT3" s="97" t="s">
        <v>48</v>
      </c>
    </row>
    <row r="4" spans="1:56" x14ac:dyDescent="0.2">
      <c r="A4" t="s">
        <v>49</v>
      </c>
      <c r="L4" t="s">
        <v>49</v>
      </c>
      <c r="W4" t="s">
        <v>49</v>
      </c>
      <c r="AH4" t="s">
        <v>49</v>
      </c>
      <c r="AT4" t="s">
        <v>49</v>
      </c>
    </row>
    <row r="20" spans="1:56" x14ac:dyDescent="0.2">
      <c r="A20" t="s">
        <v>50</v>
      </c>
      <c r="C20">
        <f>'30 point (2)'!O16</f>
        <v>-0.12308136638864084</v>
      </c>
      <c r="L20" t="s">
        <v>50</v>
      </c>
      <c r="N20">
        <f>'30 point (2)'!X16</f>
        <v>-0.15018255996836949</v>
      </c>
      <c r="W20" t="s">
        <v>50</v>
      </c>
      <c r="Y20">
        <f>'30 point (2)'!AG16</f>
        <v>0.59673174450555388</v>
      </c>
      <c r="AH20" t="s">
        <v>50</v>
      </c>
      <c r="AJ20">
        <f>'30 point (2)'!AP16</f>
        <v>0.10542464614618301</v>
      </c>
      <c r="AT20" t="s">
        <v>50</v>
      </c>
      <c r="AV20">
        <f>'30 point (2)'!AY16</f>
        <v>8.0895776071872608E-2</v>
      </c>
    </row>
    <row r="21" spans="1:56" x14ac:dyDescent="0.2">
      <c r="A21" t="s">
        <v>51</v>
      </c>
      <c r="C21">
        <f>'30 point (2)'!L16</f>
        <v>-0.67199999999999993</v>
      </c>
      <c r="L21" t="s">
        <v>51</v>
      </c>
      <c r="N21">
        <f>'30 point (2)'!U16</f>
        <v>1.161</v>
      </c>
      <c r="W21" t="s">
        <v>51</v>
      </c>
      <c r="Y21">
        <f>'30 point (2)'!AD16</f>
        <v>6.3E-2</v>
      </c>
      <c r="AH21" t="s">
        <v>51</v>
      </c>
      <c r="AJ21">
        <f>'30 point (2)'!AM16</f>
        <v>0.55699999999999994</v>
      </c>
      <c r="AT21" t="s">
        <v>51</v>
      </c>
      <c r="AV21">
        <f>'30 point (2)'!AV16</f>
        <v>-0.23200000000000001</v>
      </c>
    </row>
    <row r="22" spans="1:56" x14ac:dyDescent="0.2">
      <c r="A22" t="s">
        <v>52</v>
      </c>
      <c r="C22" s="98">
        <f>IF(C21&lt;0, 1-(C20/C21), C20/C21-1)</f>
        <v>0.81684320477880823</v>
      </c>
      <c r="D22" s="179">
        <f xml:space="preserve"> C20-C21</f>
        <v>0.54891863361135906</v>
      </c>
      <c r="E22" s="98"/>
      <c r="F22" s="98"/>
      <c r="G22" s="98"/>
      <c r="H22" s="98"/>
      <c r="I22" s="98"/>
      <c r="J22" s="98"/>
      <c r="K22" s="98"/>
      <c r="L22" t="s">
        <v>52</v>
      </c>
      <c r="M22" s="98"/>
      <c r="N22" s="98">
        <f>IF(N21&lt;0, 1-(N20/N21), N20/N21-1)</f>
        <v>-1.1293562101364079</v>
      </c>
      <c r="O22" s="179">
        <f xml:space="preserve"> N20-N21</f>
        <v>-1.3111825599683695</v>
      </c>
      <c r="P22" s="98"/>
      <c r="Q22" s="98"/>
      <c r="R22" s="98"/>
      <c r="S22" s="98"/>
      <c r="T22" s="98"/>
      <c r="U22" s="98"/>
      <c r="V22" s="98"/>
      <c r="W22" t="s">
        <v>52</v>
      </c>
      <c r="X22" s="98"/>
      <c r="Y22" s="98">
        <f>IF(Y21&lt;0, 1-(Y20/Y21), Y20/Y21-1)</f>
        <v>8.47193245246911</v>
      </c>
      <c r="Z22" s="98"/>
      <c r="AA22" s="98"/>
      <c r="AB22" s="98"/>
      <c r="AC22" s="98"/>
      <c r="AD22" s="98"/>
      <c r="AE22" s="98"/>
      <c r="AF22" s="98"/>
      <c r="AG22" s="98"/>
      <c r="AH22" t="s">
        <v>52</v>
      </c>
      <c r="AI22" s="98"/>
      <c r="AJ22" s="98">
        <f>IF(AJ21&lt;0, 1-(AJ20/AJ21), AJ20/AJ21-1)</f>
        <v>-0.81072774480038956</v>
      </c>
      <c r="AK22" s="179">
        <f xml:space="preserve"> AJ20-AJ21</f>
        <v>-0.45157535385381692</v>
      </c>
      <c r="AL22" s="98"/>
      <c r="AM22" s="98"/>
      <c r="AN22" s="98"/>
      <c r="AO22" s="98"/>
      <c r="AP22" s="98"/>
      <c r="AQ22" s="98"/>
      <c r="AR22" s="98"/>
      <c r="AS22" s="98"/>
      <c r="AT22" t="s">
        <v>52</v>
      </c>
      <c r="AU22" s="98"/>
      <c r="AV22" s="98">
        <f>IF(AV21&lt;0, 1-(AV20/AV21), AV20/AV21-1)</f>
        <v>1.3486886899649682</v>
      </c>
      <c r="AW22" s="179">
        <f xml:space="preserve"> AV20-AV21</f>
        <v>0.31289577607187263</v>
      </c>
    </row>
    <row r="23" spans="1:56" ht="17" x14ac:dyDescent="0.2">
      <c r="A23" t="s">
        <v>53</v>
      </c>
      <c r="C23" s="130">
        <v>0.99663634999999995</v>
      </c>
      <c r="L23" t="s">
        <v>53</v>
      </c>
      <c r="N23" s="130">
        <v>0.99005096000000004</v>
      </c>
      <c r="W23" t="s">
        <v>53</v>
      </c>
      <c r="Y23" s="130">
        <v>0.99063586999999997</v>
      </c>
      <c r="AH23" t="s">
        <v>53</v>
      </c>
      <c r="AJ23" s="130">
        <v>0.99601004000000004</v>
      </c>
      <c r="AT23" t="s">
        <v>53</v>
      </c>
      <c r="AV23" s="130">
        <v>0.99462956999999996</v>
      </c>
    </row>
    <row r="24" spans="1:56" x14ac:dyDescent="0.2">
      <c r="A24" t="s">
        <v>54</v>
      </c>
      <c r="C24">
        <v>5.7000000000000002E-2</v>
      </c>
      <c r="L24" t="s">
        <v>54</v>
      </c>
      <c r="N24">
        <v>8.7999999999999995E-2</v>
      </c>
      <c r="W24" t="s">
        <v>54</v>
      </c>
      <c r="Y24">
        <v>0.17299999999999999</v>
      </c>
      <c r="AH24" t="s">
        <v>54</v>
      </c>
      <c r="AJ24">
        <v>6.3E-2</v>
      </c>
      <c r="AT24" t="s">
        <v>54</v>
      </c>
      <c r="AV24">
        <v>7.9000000000000001E-2</v>
      </c>
    </row>
    <row r="25" spans="1:56" x14ac:dyDescent="0.2">
      <c r="A25" t="s">
        <v>55</v>
      </c>
      <c r="L25" t="s">
        <v>55</v>
      </c>
      <c r="W25" t="s">
        <v>55</v>
      </c>
      <c r="AH25" t="s">
        <v>55</v>
      </c>
      <c r="AT25" t="s">
        <v>55</v>
      </c>
    </row>
    <row r="26" spans="1:56" ht="19" x14ac:dyDescent="0.2">
      <c r="A26" s="538" t="s">
        <v>60</v>
      </c>
      <c r="B26" s="538"/>
      <c r="C26" s="538"/>
      <c r="D26" s="538"/>
      <c r="E26" s="538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173"/>
      <c r="BD26" s="173"/>
    </row>
    <row r="27" spans="1:56" x14ac:dyDescent="0.2">
      <c r="A27" s="96" t="s">
        <v>43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 t="s">
        <v>44</v>
      </c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 t="s">
        <v>45</v>
      </c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 t="s">
        <v>46</v>
      </c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 t="s">
        <v>47</v>
      </c>
      <c r="AU27" s="96"/>
      <c r="AV27" s="96"/>
      <c r="AW27" s="96"/>
      <c r="AX27" s="96"/>
      <c r="AY27" s="96"/>
      <c r="AZ27" s="96"/>
      <c r="BA27" s="96"/>
      <c r="BB27" s="96"/>
      <c r="BC27" s="96"/>
      <c r="BD27" s="96"/>
    </row>
    <row r="28" spans="1:56" x14ac:dyDescent="0.2">
      <c r="A28" s="97" t="s">
        <v>61</v>
      </c>
      <c r="L28" s="97" t="s">
        <v>62</v>
      </c>
      <c r="W28" s="97" t="s">
        <v>62</v>
      </c>
      <c r="AH28" s="97" t="s">
        <v>62</v>
      </c>
      <c r="AT28" s="97" t="s">
        <v>62</v>
      </c>
    </row>
    <row r="29" spans="1:56" x14ac:dyDescent="0.2">
      <c r="A29" t="s">
        <v>49</v>
      </c>
      <c r="L29" t="s">
        <v>49</v>
      </c>
      <c r="W29" t="s">
        <v>49</v>
      </c>
      <c r="AH29" t="s">
        <v>49</v>
      </c>
      <c r="AT29" t="s">
        <v>49</v>
      </c>
    </row>
    <row r="45" spans="1:49" x14ac:dyDescent="0.2">
      <c r="A45" t="s">
        <v>50</v>
      </c>
      <c r="C45">
        <f>('20 point (2)'!O16)</f>
        <v>-0.51223529447772587</v>
      </c>
      <c r="L45" t="s">
        <v>50</v>
      </c>
      <c r="N45">
        <f>'20 point (2)'!X16</f>
        <v>1.653187481321867</v>
      </c>
      <c r="W45" t="s">
        <v>50</v>
      </c>
      <c r="Y45">
        <f>'20 point (2)'!AG16</f>
        <v>8.0586893944206315E-5</v>
      </c>
      <c r="AH45" t="s">
        <v>50</v>
      </c>
      <c r="AJ45">
        <f>'20 point (2)'!AP16</f>
        <v>-0.17527522897517894</v>
      </c>
      <c r="AT45" t="s">
        <v>50</v>
      </c>
      <c r="AV45">
        <f>'20 point (2)'!AY16</f>
        <v>-8.1049225784552599E-3</v>
      </c>
    </row>
    <row r="46" spans="1:49" x14ac:dyDescent="0.2">
      <c r="A46" t="s">
        <v>51</v>
      </c>
      <c r="C46">
        <f>'20 point (2)'!L16</f>
        <v>-0.67199999999999993</v>
      </c>
      <c r="L46" t="s">
        <v>51</v>
      </c>
      <c r="N46">
        <f>'20 point (2)'!U16</f>
        <v>1.161</v>
      </c>
      <c r="W46" t="s">
        <v>51</v>
      </c>
      <c r="Y46">
        <f>'20 point (2)'!AD16</f>
        <v>6.3E-2</v>
      </c>
      <c r="AH46" t="s">
        <v>51</v>
      </c>
      <c r="AJ46">
        <f>'20 point (2)'!AM16</f>
        <v>0.55699999999999994</v>
      </c>
      <c r="AT46" t="s">
        <v>51</v>
      </c>
      <c r="AV46">
        <f>'20 point (2)'!AV16</f>
        <v>-0.23200000000000001</v>
      </c>
    </row>
    <row r="47" spans="1:49" x14ac:dyDescent="0.2">
      <c r="A47" t="s">
        <v>52</v>
      </c>
      <c r="C47" s="98">
        <f>IF(C46&lt;0, 1-(C45/C46), C45/C46-1)</f>
        <v>0.23774509750338402</v>
      </c>
      <c r="D47" s="179">
        <f xml:space="preserve"> C45-C46</f>
        <v>0.15976470552227406</v>
      </c>
      <c r="E47" s="98"/>
      <c r="F47" s="98"/>
      <c r="G47" s="98"/>
      <c r="H47" s="98"/>
      <c r="I47" s="98"/>
      <c r="J47" s="98"/>
      <c r="K47" s="98"/>
      <c r="L47" t="s">
        <v>52</v>
      </c>
      <c r="M47" s="98"/>
      <c r="N47" s="98">
        <f>IF(N46&lt;0, 1-(N45/N46), N45/N46-1)</f>
        <v>0.42393409243916191</v>
      </c>
      <c r="O47" s="179">
        <f xml:space="preserve"> N45-N46</f>
        <v>0.49218748132186696</v>
      </c>
      <c r="P47" s="98"/>
      <c r="Q47" s="98"/>
      <c r="R47" s="98"/>
      <c r="S47" s="98"/>
      <c r="T47" s="98"/>
      <c r="U47" s="98"/>
      <c r="V47" s="98"/>
      <c r="W47" t="s">
        <v>52</v>
      </c>
      <c r="X47" s="98"/>
      <c r="Y47" s="98">
        <f>IF(Y46&lt;0, 1-(Y45/Y46), Y45/Y46-1)</f>
        <v>-0.99872084295326657</v>
      </c>
      <c r="Z47" s="179">
        <f xml:space="preserve"> Y45-Y46</f>
        <v>-6.2919413106055797E-2</v>
      </c>
      <c r="AA47" s="98"/>
      <c r="AB47" s="98"/>
      <c r="AC47" s="98"/>
      <c r="AD47" s="98"/>
      <c r="AE47" s="98"/>
      <c r="AF47" s="98"/>
      <c r="AG47" s="98"/>
      <c r="AH47" t="s">
        <v>52</v>
      </c>
      <c r="AI47" s="98"/>
      <c r="AJ47" s="98">
        <f>IF(AJ46&lt;0, 1-(AJ45/AJ46), AJ45/AJ46-1)</f>
        <v>-1.3146772513019371</v>
      </c>
      <c r="AK47" s="179">
        <f xml:space="preserve"> AJ45-AJ46</f>
        <v>-0.73227522897517883</v>
      </c>
      <c r="AL47" s="98"/>
      <c r="AM47" s="98"/>
      <c r="AN47" s="98"/>
      <c r="AO47" s="98"/>
      <c r="AP47" s="98"/>
      <c r="AQ47" s="98"/>
      <c r="AR47" s="98"/>
      <c r="AS47" s="98"/>
      <c r="AT47" t="s">
        <v>52</v>
      </c>
      <c r="AU47" s="98"/>
      <c r="AV47" s="98">
        <f>IF(AV46&lt;0, 1-(AV45/AV46), AV45/AV46-1)</f>
        <v>0.9650649888859687</v>
      </c>
      <c r="AW47" s="179">
        <f xml:space="preserve"> AV45-AV46</f>
        <v>0.22389507742154474</v>
      </c>
    </row>
    <row r="48" spans="1:49" ht="17" x14ac:dyDescent="0.2">
      <c r="A48" t="s">
        <v>53</v>
      </c>
      <c r="C48" s="130">
        <v>0.95797220999999999</v>
      </c>
      <c r="D48" s="130"/>
      <c r="E48" s="130"/>
      <c r="L48" t="s">
        <v>53</v>
      </c>
      <c r="N48" s="130">
        <v>0.99320688000000001</v>
      </c>
      <c r="W48" t="s">
        <v>53</v>
      </c>
      <c r="Y48" s="130">
        <v>0.98836831999999997</v>
      </c>
      <c r="AH48" t="s">
        <v>53</v>
      </c>
      <c r="AJ48" s="130">
        <v>0.99687247999999995</v>
      </c>
      <c r="AT48" t="s">
        <v>53</v>
      </c>
      <c r="AV48" s="130">
        <v>0.99016444999999997</v>
      </c>
    </row>
    <row r="49" spans="1:56" x14ac:dyDescent="0.2">
      <c r="A49" t="s">
        <v>54</v>
      </c>
      <c r="C49">
        <f>0.199</f>
        <v>0.19900000000000001</v>
      </c>
      <c r="L49" t="s">
        <v>63</v>
      </c>
      <c r="N49">
        <v>7.1999999999999995E-2</v>
      </c>
      <c r="W49" t="s">
        <v>54</v>
      </c>
      <c r="Y49">
        <v>0.19500000000000001</v>
      </c>
      <c r="AH49" t="s">
        <v>54</v>
      </c>
      <c r="AJ49">
        <v>0.09</v>
      </c>
      <c r="AT49" t="s">
        <v>54</v>
      </c>
      <c r="AV49">
        <v>0.14000000000000001</v>
      </c>
    </row>
    <row r="50" spans="1:56" x14ac:dyDescent="0.2">
      <c r="A50" t="s">
        <v>55</v>
      </c>
      <c r="L50" t="s">
        <v>55</v>
      </c>
      <c r="W50" t="s">
        <v>55</v>
      </c>
      <c r="AH50" t="s">
        <v>55</v>
      </c>
      <c r="AT50" t="s">
        <v>55</v>
      </c>
    </row>
    <row r="51" spans="1:56" ht="19" x14ac:dyDescent="0.2">
      <c r="A51" s="538" t="s">
        <v>67</v>
      </c>
      <c r="B51" s="538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  <c r="AF51" s="538"/>
      <c r="AG51" s="538"/>
      <c r="AH51" s="538"/>
      <c r="AI51" s="538"/>
      <c r="AJ51" s="538"/>
      <c r="AK51" s="538"/>
      <c r="AL51" s="538"/>
      <c r="AM51" s="538"/>
      <c r="AN51" s="538"/>
      <c r="AO51" s="538"/>
      <c r="AP51" s="538"/>
      <c r="AQ51" s="538"/>
      <c r="AR51" s="538"/>
      <c r="AS51" s="538"/>
      <c r="AT51" s="538"/>
      <c r="AU51" s="538"/>
      <c r="AV51" s="538"/>
      <c r="AW51" s="538"/>
      <c r="AX51" s="538"/>
      <c r="AY51" s="538"/>
      <c r="AZ51" s="538"/>
      <c r="BA51" s="538"/>
      <c r="BB51" s="538"/>
      <c r="BC51" s="173"/>
      <c r="BD51" s="173"/>
    </row>
    <row r="52" spans="1:56" x14ac:dyDescent="0.2">
      <c r="A52" s="96" t="s">
        <v>43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 t="s">
        <v>44</v>
      </c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 t="s">
        <v>45</v>
      </c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 t="s">
        <v>46</v>
      </c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 t="s">
        <v>47</v>
      </c>
      <c r="AU52" s="96"/>
      <c r="AV52" s="96"/>
      <c r="AW52" s="96"/>
      <c r="AX52" s="96"/>
      <c r="AY52" s="96"/>
      <c r="AZ52" s="96"/>
      <c r="BA52" s="96"/>
      <c r="BB52" s="96"/>
      <c r="BC52" s="96"/>
      <c r="BD52" s="96"/>
    </row>
    <row r="53" spans="1:56" x14ac:dyDescent="0.2">
      <c r="A53" s="97" t="s">
        <v>62</v>
      </c>
      <c r="L53" s="97" t="s">
        <v>62</v>
      </c>
      <c r="W53" s="97" t="s">
        <v>62</v>
      </c>
      <c r="AH53" s="97" t="s">
        <v>62</v>
      </c>
      <c r="AT53" s="97" t="s">
        <v>62</v>
      </c>
    </row>
    <row r="54" spans="1:56" x14ac:dyDescent="0.2">
      <c r="A54" t="s">
        <v>49</v>
      </c>
      <c r="L54" t="s">
        <v>49</v>
      </c>
      <c r="W54" t="s">
        <v>49</v>
      </c>
      <c r="AH54" t="s">
        <v>49</v>
      </c>
      <c r="AT54" t="s">
        <v>49</v>
      </c>
    </row>
    <row r="69" spans="1:56" ht="30.75" customHeight="1" x14ac:dyDescent="0.2">
      <c r="G69" s="172" t="s">
        <v>117</v>
      </c>
      <c r="H69" s="130">
        <v>75</v>
      </c>
      <c r="I69" s="130">
        <v>90</v>
      </c>
      <c r="J69" s="130">
        <v>25</v>
      </c>
      <c r="K69" s="130" t="s">
        <v>118</v>
      </c>
      <c r="R69">
        <v>50</v>
      </c>
      <c r="S69" s="130">
        <v>75</v>
      </c>
      <c r="T69" s="130" t="s">
        <v>119</v>
      </c>
      <c r="U69" s="130">
        <v>25</v>
      </c>
      <c r="AQ69" s="130" t="s">
        <v>122</v>
      </c>
      <c r="AR69" s="130">
        <v>25</v>
      </c>
      <c r="AS69" s="130" t="s">
        <v>121</v>
      </c>
      <c r="BA69" s="130">
        <v>25</v>
      </c>
      <c r="BB69" s="130" t="s">
        <v>121</v>
      </c>
    </row>
    <row r="70" spans="1:56" x14ac:dyDescent="0.2">
      <c r="A70" t="s">
        <v>50</v>
      </c>
      <c r="C70">
        <f>'10 point (2)'!P16</f>
        <v>925.19583329747365</v>
      </c>
      <c r="G70">
        <f xml:space="preserve"> 0.819289219220601*SIN(3.96459430051421 - 13*11)</f>
        <v>-0.59075553500629385</v>
      </c>
      <c r="H70" s="130">
        <f xml:space="preserve"> 0.786657164468599*SIN(5.49652814271099 + 13*11)</f>
        <v>-0.58665668008215544</v>
      </c>
      <c r="I70" s="130">
        <f>COS(2.28312501847279 - 13*11)</f>
        <v>-0.79317313620150132</v>
      </c>
      <c r="J70" s="130">
        <f xml:space="preserve"> SIN(SIN(5.46217147874633 + 13*11))</f>
        <v>-0.6612129718018267</v>
      </c>
      <c r="K70" s="130">
        <f xml:space="preserve"> COS(2.37163926718733 - 13*11)*COS(SIN(SIN(COS(494*11 + SIN(2.37163926718733 + 494*SIN(13*COS(2.37163926718733 - 13*11)) + 13*11*SIN(13*COS(2.37163926718733 - 13*11)))*COS(494*11 + SIN(13*COS(2.37163926718733 - 13*11)) - 11*SIN(13*COS(2.37163926718733 - 13*11)))))))</f>
        <v>-0.73622346337809608</v>
      </c>
      <c r="L70" s="130" t="s">
        <v>50</v>
      </c>
      <c r="N70">
        <f>'10 point (2)'!X16</f>
        <v>918.73640384613805</v>
      </c>
      <c r="T70" s="130">
        <f xml:space="preserve"> 21/(9 + t + SIN(0.841470984807897 - t))</f>
        <v>1.0159818725295287</v>
      </c>
      <c r="U70" s="130">
        <f xml:space="preserve"> -20/(-9 - t)</f>
        <v>1</v>
      </c>
      <c r="V70" s="130">
        <f>3/11+SIN(2.01000750339955+(3+COS(3*COS(3.28318530717959+11+-3/11-11^2)))/11^2)</f>
        <v>1.1705989666909562</v>
      </c>
      <c r="W70" t="s">
        <v>50</v>
      </c>
      <c r="Y70">
        <f>'10 point (2)'!AF16</f>
        <v>917.39342037045162</v>
      </c>
      <c r="AG70" s="130">
        <f xml:space="preserve"> COS(COS(6.24777960769379 + 88*11^2)) + SIN(0.0353983027336607 + 0.0353909106162289*11^2 - 88*11)</f>
        <v>0.19364681528517425</v>
      </c>
      <c r="AH70" t="s">
        <v>50</v>
      </c>
      <c r="AJ70">
        <f>'10 point (2)'!AN16</f>
        <v>0.20928653373461753</v>
      </c>
      <c r="AR70" s="130">
        <f xml:space="preserve"> -0.374516774009282*COS(697*t)</f>
        <v>-2.1287696085586068E-2</v>
      </c>
      <c r="AS70" s="130">
        <f xml:space="preserve"> (2*t - 6)/(6 + t*SIN(0.270905788307869 + t + t^2) + t^2*SIN(1.89473684210526 + SIN(0.318304585395795 + t)) + t*SIN(1.89473684210526 + SIN(0.318304585395795 + t))*SIN(0.270905788307869 + t + t^2) - COS(0.283185307179586 + t)^2*SIN(0.270905788307869 + t + t^2))</f>
        <v>0.14481675449272105</v>
      </c>
      <c r="AT70" t="s">
        <v>50</v>
      </c>
      <c r="AV70">
        <f>'10 point (2)'!AW16</f>
        <v>-1.7707629497713182E-2</v>
      </c>
      <c r="BA70" s="130">
        <f xml:space="preserve"> -0.3232339539208*COS(3.86703847063244 + t)</f>
        <v>0.21552396295515347</v>
      </c>
      <c r="BB70" s="130">
        <f xml:space="preserve"> 22323*COS(1.07692307692308*t + 1.08219178082192/t)/(26015*t - 2200*t^2 - 2567*SIN(1.07692307692308*t))</f>
        <v>0.83776522094973438</v>
      </c>
    </row>
    <row r="71" spans="1:56" x14ac:dyDescent="0.2">
      <c r="A71" t="s">
        <v>51</v>
      </c>
      <c r="C71">
        <f>'10 point (2)'!M16</f>
        <v>-0.67199999999999993</v>
      </c>
      <c r="G71" s="130">
        <f>'10 point (2)'!M16</f>
        <v>-0.67199999999999993</v>
      </c>
      <c r="H71" s="130">
        <f>'10 point (2)'!M16</f>
        <v>-0.67199999999999993</v>
      </c>
      <c r="I71" s="130">
        <f>'10 point (2)'!M16</f>
        <v>-0.67199999999999993</v>
      </c>
      <c r="J71" s="130">
        <f>'10 point (2)'!M16</f>
        <v>-0.67199999999999993</v>
      </c>
      <c r="K71" s="130">
        <f>'10 point (2)'!M16</f>
        <v>-0.67199999999999993</v>
      </c>
      <c r="L71" t="s">
        <v>51</v>
      </c>
      <c r="N71">
        <f>'10 point (2)'!U16</f>
        <v>1.161</v>
      </c>
      <c r="T71" s="130">
        <f>U71</f>
        <v>1.161</v>
      </c>
      <c r="U71" s="130">
        <f>N71</f>
        <v>1.161</v>
      </c>
      <c r="V71" s="130">
        <f>N71</f>
        <v>1.161</v>
      </c>
      <c r="W71" t="s">
        <v>51</v>
      </c>
      <c r="Y71">
        <f>'10 point (2)'!AC16</f>
        <v>6.3E-2</v>
      </c>
      <c r="AG71" s="130">
        <f>Y71</f>
        <v>6.3E-2</v>
      </c>
      <c r="AH71" t="s">
        <v>51</v>
      </c>
      <c r="AJ71">
        <f>'10 point (2)'!AK16</f>
        <v>0.55699999999999994</v>
      </c>
      <c r="AR71" s="130">
        <f>AS71</f>
        <v>0.55699999999999994</v>
      </c>
      <c r="AS71" s="130">
        <f>AJ71</f>
        <v>0.55699999999999994</v>
      </c>
      <c r="AT71" t="s">
        <v>51</v>
      </c>
      <c r="AV71">
        <f>'10 point (2)'!AT16</f>
        <v>-0.23200000000000001</v>
      </c>
      <c r="BA71" s="130">
        <f>BB71</f>
        <v>-0.23200000000000001</v>
      </c>
      <c r="BB71" s="130">
        <f>AV71</f>
        <v>-0.23200000000000001</v>
      </c>
    </row>
    <row r="72" spans="1:56" x14ac:dyDescent="0.2">
      <c r="A72" t="s">
        <v>52</v>
      </c>
      <c r="C72" s="98">
        <f>IF(C71&lt;0, 1-(C70/C71), C70/C71-1)</f>
        <v>1377.7795138355264</v>
      </c>
      <c r="D72" s="179">
        <f xml:space="preserve"> C70-C71</f>
        <v>925.86783329747368</v>
      </c>
      <c r="E72" s="98"/>
      <c r="F72" s="98"/>
      <c r="G72" s="98">
        <f>IF(G71&lt;0, 1-(G70/G71), G70/G71-1)</f>
        <v>0.1208995014787293</v>
      </c>
      <c r="H72" s="98">
        <f>IF(H71&lt;0, 1-(H70/H71), H70/H71-1)</f>
        <v>0.12699898797298292</v>
      </c>
      <c r="I72" s="98">
        <f>IF(I71&lt;0, 1-(I70/I71), I70/I71-1)</f>
        <v>-0.18031716696652</v>
      </c>
      <c r="J72" s="98">
        <f>IF(J71&lt;0, 1-(J70/J71), J70/J71-1)</f>
        <v>1.6052125294900632E-2</v>
      </c>
      <c r="K72" s="98">
        <f>IF(K71&lt;0, 1-(K70/K71), K70/K71-1)</f>
        <v>-9.5570630026928782E-2</v>
      </c>
      <c r="L72" t="s">
        <v>52</v>
      </c>
      <c r="M72" s="98"/>
      <c r="N72" s="98">
        <f>IF(N71&lt;0, 1-(N70/N71), N70/N71-1)</f>
        <v>790.33195852380538</v>
      </c>
      <c r="O72" s="179">
        <f xml:space="preserve"> N70-N71</f>
        <v>917.5754038461381</v>
      </c>
      <c r="P72" s="98"/>
      <c r="Q72" s="98"/>
      <c r="R72" s="98"/>
      <c r="S72" s="98"/>
      <c r="T72" s="98">
        <f>IF(T71&lt;0, 1-(T70/T71), T70/T71-1)</f>
        <v>-0.12490794786431647</v>
      </c>
      <c r="U72" s="98">
        <f>IF(U71&lt;0, 1-(U70/U71), U70/U71-1)</f>
        <v>-0.13867355727820851</v>
      </c>
      <c r="V72" s="98">
        <f>IF(V71&lt;0, 1-(V70/V71), V70/V71-1)</f>
        <v>8.2678438337262516E-3</v>
      </c>
      <c r="W72" t="s">
        <v>52</v>
      </c>
      <c r="X72" s="98"/>
      <c r="Y72" s="98">
        <f>IF(Y71&lt;0, 1-(Y70/Y71), Y70/Y71-1)</f>
        <v>14560.800323340502</v>
      </c>
      <c r="Z72" s="179">
        <f xml:space="preserve"> Y70-Y71</f>
        <v>917.33042037045163</v>
      </c>
      <c r="AA72" s="98"/>
      <c r="AB72" s="98"/>
      <c r="AC72" s="98"/>
      <c r="AD72" s="98"/>
      <c r="AE72" s="98"/>
      <c r="AF72" s="98"/>
      <c r="AG72" s="98">
        <f>IF(AG71&lt;0, 1-(AG70/AG71), AG70/AG71-1)</f>
        <v>2.0737589727805434</v>
      </c>
      <c r="AH72" t="s">
        <v>52</v>
      </c>
      <c r="AI72" s="98"/>
      <c r="AJ72" s="98">
        <f>IF(AJ71&lt;0, 1-(AJ70/AJ71), AJ70/AJ71-1)</f>
        <v>-0.62426116026100975</v>
      </c>
      <c r="AK72" s="179">
        <f xml:space="preserve"> AJ70-AJ71</f>
        <v>-0.34771346626538241</v>
      </c>
      <c r="AL72" s="98"/>
      <c r="AM72" s="98"/>
      <c r="AN72" s="98"/>
      <c r="AO72" s="98"/>
      <c r="AP72" s="98"/>
      <c r="AQ72" s="98"/>
      <c r="AR72" s="98">
        <f>IF(AR71&lt;0, 1-(AR70/AR71), AR70/AR71-1)</f>
        <v>-1.0382184848933322</v>
      </c>
      <c r="AS72" s="98">
        <f>IF(AS71&lt;0, 1-(AS70/AS71), AS70/AS71-1)</f>
        <v>-0.74000582676351701</v>
      </c>
      <c r="AT72" t="s">
        <v>52</v>
      </c>
      <c r="AU72" s="98"/>
      <c r="AV72" s="98">
        <f>IF(AV71&lt;0, 1-(AV70/AV71), AV70/AV71-1)</f>
        <v>0.92367401078571909</v>
      </c>
      <c r="AW72" s="179">
        <f xml:space="preserve"> AV70-AV71</f>
        <v>0.21429237050228683</v>
      </c>
      <c r="BA72" s="98">
        <f>IF(BA71&lt;0, 1-(BA70/BA71), BA70/BA71-1)</f>
        <v>1.928982598944627</v>
      </c>
      <c r="BB72" s="98">
        <f>IF(BB71&lt;0, 1-(BB70/BB71), BB70/BB71-1)</f>
        <v>4.6110569868523026</v>
      </c>
    </row>
    <row r="73" spans="1:56" ht="17" x14ac:dyDescent="0.2">
      <c r="A73" t="s">
        <v>53</v>
      </c>
      <c r="C73">
        <v>0.99562322999999997</v>
      </c>
      <c r="L73" t="s">
        <v>53</v>
      </c>
      <c r="N73" s="130">
        <v>0.99976770999999998</v>
      </c>
      <c r="W73" t="s">
        <v>53</v>
      </c>
      <c r="Y73" s="130">
        <v>0.99941122999999998</v>
      </c>
      <c r="AH73" t="s">
        <v>53</v>
      </c>
      <c r="AJ73" s="130">
        <v>0.99985102000000003</v>
      </c>
      <c r="AT73" t="s">
        <v>53</v>
      </c>
      <c r="AV73" s="130">
        <v>0.99514272000000004</v>
      </c>
    </row>
    <row r="74" spans="1:56" s="130" customFormat="1" x14ac:dyDescent="0.2">
      <c r="A74" s="130" t="s">
        <v>120</v>
      </c>
      <c r="L74" s="130" t="s">
        <v>123</v>
      </c>
    </row>
    <row r="75" spans="1:56" x14ac:dyDescent="0.2">
      <c r="A75" t="s">
        <v>54</v>
      </c>
      <c r="C75">
        <v>5.5E-2</v>
      </c>
      <c r="L75" t="s">
        <v>54</v>
      </c>
      <c r="N75">
        <v>2.3E-2</v>
      </c>
      <c r="W75" t="s">
        <v>54</v>
      </c>
      <c r="Y75">
        <v>3.5999999999999997E-2</v>
      </c>
      <c r="AH75" t="s">
        <v>54</v>
      </c>
      <c r="AJ75">
        <v>4.4999999999999998E-2</v>
      </c>
      <c r="AT75" t="s">
        <v>54</v>
      </c>
      <c r="AV75">
        <v>0.13400000000000001</v>
      </c>
    </row>
    <row r="76" spans="1:56" x14ac:dyDescent="0.2">
      <c r="A76" t="s">
        <v>55</v>
      </c>
      <c r="L76" t="s">
        <v>55</v>
      </c>
      <c r="W76" t="s">
        <v>55</v>
      </c>
      <c r="AH76" t="s">
        <v>55</v>
      </c>
      <c r="AT76" t="s">
        <v>55</v>
      </c>
    </row>
    <row r="77" spans="1:56" ht="19" x14ac:dyDescent="0.2">
      <c r="A77" s="554" t="s">
        <v>72</v>
      </c>
      <c r="B77" s="554"/>
      <c r="C77" s="554"/>
      <c r="D77" s="554"/>
      <c r="E77" s="554"/>
      <c r="F77" s="554"/>
      <c r="G77" s="554"/>
      <c r="H77" s="554"/>
      <c r="I77" s="554"/>
      <c r="J77" s="554"/>
      <c r="K77" s="554"/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  <c r="AF77" s="554"/>
      <c r="AG77" s="554"/>
      <c r="AH77" s="554"/>
      <c r="AI77" s="554"/>
      <c r="AJ77" s="554"/>
      <c r="AK77" s="554"/>
      <c r="AL77" s="554"/>
      <c r="AM77" s="554"/>
      <c r="AN77" s="554"/>
      <c r="AO77" s="554"/>
      <c r="AP77" s="554"/>
      <c r="AQ77" s="554"/>
      <c r="AR77" s="554"/>
      <c r="AS77" s="554"/>
      <c r="AT77" s="554"/>
      <c r="AU77" s="554"/>
      <c r="AV77" s="554"/>
      <c r="AW77" s="554"/>
      <c r="AX77" s="554"/>
      <c r="AY77" s="554"/>
      <c r="AZ77" s="554"/>
      <c r="BA77" s="554"/>
      <c r="BB77" s="554"/>
      <c r="BC77" s="174"/>
      <c r="BD77" s="174"/>
    </row>
    <row r="78" spans="1:56" x14ac:dyDescent="0.2">
      <c r="A78" s="96" t="s">
        <v>43</v>
      </c>
      <c r="B78" s="96"/>
      <c r="C78" s="96"/>
      <c r="D78" s="96">
        <v>11</v>
      </c>
      <c r="E78" s="96"/>
      <c r="F78" s="96"/>
      <c r="G78" s="96"/>
      <c r="H78" s="96"/>
      <c r="I78" s="96"/>
      <c r="J78" s="96"/>
      <c r="K78" s="96"/>
      <c r="L78" s="96" t="s">
        <v>44</v>
      </c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 t="s">
        <v>45</v>
      </c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 t="s">
        <v>46</v>
      </c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 t="s">
        <v>47</v>
      </c>
      <c r="AU78" s="96"/>
      <c r="AV78" s="96"/>
      <c r="AW78" s="96"/>
      <c r="AX78" s="96"/>
      <c r="AY78" s="96"/>
      <c r="AZ78" s="96"/>
      <c r="BA78" s="96"/>
      <c r="BB78" s="96"/>
      <c r="BC78" s="96"/>
      <c r="BD78" s="96"/>
    </row>
    <row r="79" spans="1:56" x14ac:dyDescent="0.2">
      <c r="A79" t="s">
        <v>50</v>
      </c>
      <c r="C79">
        <f>AVERAGE(C20,C45,C70)</f>
        <v>308.18683887886908</v>
      </c>
      <c r="L79" t="s">
        <v>50</v>
      </c>
      <c r="N79">
        <f>AVERAGE(N20,N45,N70)</f>
        <v>306.74646958916384</v>
      </c>
      <c r="W79" t="s">
        <v>50</v>
      </c>
      <c r="Y79">
        <f>AVERAGE(Y20,Y45,Y70)</f>
        <v>305.99674423395038</v>
      </c>
      <c r="AH79" t="s">
        <v>50</v>
      </c>
      <c r="AJ79">
        <f>AVERAGE(AJ20,AJ45,AJ70)</f>
        <v>4.6478650301873869E-2</v>
      </c>
      <c r="AT79" t="s">
        <v>50</v>
      </c>
      <c r="AV79">
        <f>AVERAGE(AV20,AV45,AV70)</f>
        <v>1.8361074665234723E-2</v>
      </c>
    </row>
    <row r="80" spans="1:56" x14ac:dyDescent="0.2">
      <c r="A80" t="s">
        <v>51</v>
      </c>
      <c r="C80">
        <f>C71</f>
        <v>-0.67199999999999993</v>
      </c>
      <c r="L80" t="s">
        <v>51</v>
      </c>
      <c r="N80">
        <f>N71</f>
        <v>1.161</v>
      </c>
      <c r="W80" t="s">
        <v>51</v>
      </c>
      <c r="Y80">
        <f>Y71</f>
        <v>6.3E-2</v>
      </c>
      <c r="AH80" t="s">
        <v>51</v>
      </c>
      <c r="AJ80">
        <f>AJ71</f>
        <v>0.55699999999999994</v>
      </c>
      <c r="AT80" t="s">
        <v>51</v>
      </c>
      <c r="AV80">
        <f>AV71</f>
        <v>-0.23200000000000001</v>
      </c>
    </row>
    <row r="81" spans="1:49" x14ac:dyDescent="0.2">
      <c r="A81" t="s">
        <v>52</v>
      </c>
      <c r="C81" s="98">
        <f>IF(C80&lt;0, 1-(C79/C80), C79/C80-1)</f>
        <v>459.6113673792695</v>
      </c>
      <c r="D81" s="179">
        <f xml:space="preserve"> C79-C80</f>
        <v>308.85883887886911</v>
      </c>
      <c r="E81" s="98"/>
      <c r="F81" s="98"/>
      <c r="G81" s="98"/>
      <c r="H81" s="98"/>
      <c r="I81" s="98"/>
      <c r="J81" s="98"/>
      <c r="K81" s="98"/>
      <c r="L81" t="s">
        <v>52</v>
      </c>
      <c r="M81" s="98"/>
      <c r="N81" s="98">
        <f>IF(N80&lt;0, 1-(N79/N80), N79/N80-1)</f>
        <v>263.20884546870269</v>
      </c>
      <c r="O81" s="179">
        <f xml:space="preserve"> N79-N80</f>
        <v>305.58546958916384</v>
      </c>
      <c r="P81" s="98"/>
      <c r="Q81" s="98"/>
      <c r="R81" s="98"/>
      <c r="S81" s="98"/>
      <c r="T81" s="98"/>
      <c r="U81" s="98"/>
      <c r="V81" s="98"/>
      <c r="W81" t="s">
        <v>52</v>
      </c>
      <c r="X81" s="98"/>
      <c r="Y81" s="98">
        <f>IF(Y80&lt;0, 1-(Y79/Y80), Y79/Y80-1)</f>
        <v>4856.091178316673</v>
      </c>
      <c r="Z81" s="179">
        <f xml:space="preserve"> Y79-Y80</f>
        <v>305.93374423395039</v>
      </c>
      <c r="AA81" s="98"/>
      <c r="AB81" s="98"/>
      <c r="AC81" s="98"/>
      <c r="AD81" s="98"/>
      <c r="AE81" s="98"/>
      <c r="AF81" s="98"/>
      <c r="AG81" s="98"/>
      <c r="AH81" t="s">
        <v>52</v>
      </c>
      <c r="AI81" s="98"/>
      <c r="AJ81" s="98">
        <f>IF(AJ80&lt;0, 1-(AJ79/AJ80), AJ79/AJ80-1)</f>
        <v>-0.91655538545444548</v>
      </c>
      <c r="AK81" s="179">
        <f xml:space="preserve"> AJ79-AJ80</f>
        <v>-0.51052134969812601</v>
      </c>
      <c r="AL81" s="98"/>
      <c r="AM81" s="98"/>
      <c r="AN81" s="98"/>
      <c r="AO81" s="98"/>
      <c r="AP81" s="98"/>
      <c r="AQ81" s="98"/>
      <c r="AR81" s="98"/>
      <c r="AS81" s="98"/>
      <c r="AT81" t="s">
        <v>52</v>
      </c>
      <c r="AU81" s="98"/>
      <c r="AV81" s="98">
        <f>IF(AV80&lt;0, 1-(AV79/AV80), AV79/AV80-1)</f>
        <v>1.0791425632122187</v>
      </c>
      <c r="AW81" s="179">
        <f xml:space="preserve"> AV79-AV80</f>
        <v>0.25036107466523472</v>
      </c>
    </row>
    <row r="82" spans="1:49" s="130" customFormat="1" x14ac:dyDescent="0.2">
      <c r="A82" s="130" t="s">
        <v>141</v>
      </c>
      <c r="C82" s="98">
        <f>SQRT(((C20-C21)^2+(C45-C46)^2+(C70-C71)^2)/3)</f>
        <v>534.55014469220941</v>
      </c>
      <c r="D82" s="179"/>
      <c r="E82" s="98"/>
      <c r="F82" s="98"/>
      <c r="G82" s="98"/>
      <c r="H82" s="98"/>
      <c r="I82" s="98"/>
      <c r="J82" s="98"/>
      <c r="K82" s="98"/>
      <c r="L82" s="130" t="s">
        <v>141</v>
      </c>
      <c r="M82" s="98"/>
      <c r="N82" s="98">
        <f>SQRT(((N20-N21)^2+(N45-N46)^2+(N70-N71)^2)/3)</f>
        <v>529.76302349623757</v>
      </c>
      <c r="O82" s="179"/>
      <c r="P82" s="98"/>
      <c r="Q82" s="98"/>
      <c r="R82" s="98"/>
      <c r="S82" s="98"/>
      <c r="T82" s="98"/>
      <c r="U82" s="98"/>
      <c r="V82" s="98"/>
      <c r="W82" s="130" t="s">
        <v>141</v>
      </c>
      <c r="X82" s="98"/>
      <c r="Y82" s="98">
        <f>SQRT(((Y20-Y21)^2+(Y45-Y46)^2+(Y70-Y71)^2)/3)</f>
        <v>529.62105602825659</v>
      </c>
      <c r="Z82" s="179"/>
      <c r="AA82" s="98"/>
      <c r="AB82" s="98"/>
      <c r="AC82" s="98"/>
      <c r="AD82" s="98"/>
      <c r="AE82" s="98"/>
      <c r="AF82" s="98"/>
      <c r="AG82" s="98"/>
      <c r="AH82" s="130" t="s">
        <v>141</v>
      </c>
      <c r="AI82" s="98"/>
      <c r="AJ82" s="98">
        <f>SQRT(((AJ20-AJ21)^2+(AJ45-AJ46)^2+(AJ70-AJ71)^2)/3)</f>
        <v>0.5357399760459477</v>
      </c>
      <c r="AK82" s="179"/>
      <c r="AL82" s="98"/>
      <c r="AM82" s="98"/>
      <c r="AN82" s="98"/>
      <c r="AO82" s="98"/>
      <c r="AP82" s="98"/>
      <c r="AQ82" s="98"/>
      <c r="AR82" s="98"/>
      <c r="AS82" s="98"/>
      <c r="AT82" s="130" t="s">
        <v>141</v>
      </c>
      <c r="AU82" s="98"/>
      <c r="AV82" s="98">
        <f>SQRT(((AV20-AV21)^2+(AV45-AV46)^2+(AV70-AV71)^2)/3)</f>
        <v>0.25426625967851652</v>
      </c>
      <c r="AW82" s="179"/>
    </row>
    <row r="83" spans="1:49" s="130" customFormat="1" x14ac:dyDescent="0.2">
      <c r="A83" s="130" t="s">
        <v>147</v>
      </c>
      <c r="C83" s="98">
        <f>((ABS((C21-C20)/C21))+(ABS((C46-C45)/C46))+(ABS((C71-C70)/C71)))/3</f>
        <v>459.6113673792695</v>
      </c>
      <c r="D83" s="179"/>
      <c r="E83" s="98"/>
      <c r="F83" s="98"/>
      <c r="G83" s="98"/>
      <c r="H83" s="98"/>
      <c r="I83" s="98"/>
      <c r="J83" s="98"/>
      <c r="K83" s="98"/>
      <c r="L83" s="130" t="s">
        <v>147</v>
      </c>
      <c r="M83" s="98"/>
      <c r="N83" s="98">
        <f>((ABS((N21-N20)/N21))+(ABS((N46-N45)/N46))+(ABS((N71-N70)/N71)))/3</f>
        <v>263.96174960879364</v>
      </c>
      <c r="O83" s="179"/>
      <c r="P83" s="98"/>
      <c r="Q83" s="98"/>
      <c r="R83" s="98"/>
      <c r="S83" s="98"/>
      <c r="T83" s="98"/>
      <c r="U83" s="98"/>
      <c r="V83" s="98"/>
      <c r="W83" s="130" t="s">
        <v>147</v>
      </c>
      <c r="X83" s="98"/>
      <c r="Y83" s="98">
        <f>((ABS((Y21-Y20)/Y21))+(ABS((Y46-Y45)/Y46))+(ABS((Y71-Y70)/Y71)))/3</f>
        <v>4856.7569922119746</v>
      </c>
      <c r="Z83" s="179"/>
      <c r="AA83" s="98"/>
      <c r="AB83" s="98"/>
      <c r="AC83" s="98"/>
      <c r="AD83" s="98"/>
      <c r="AE83" s="98"/>
      <c r="AF83" s="98"/>
      <c r="AG83" s="98"/>
      <c r="AH83" s="130" t="s">
        <v>147</v>
      </c>
      <c r="AI83" s="98"/>
      <c r="AJ83" s="98">
        <f>((ABS((AJ21-AJ20)/AJ21))+(ABS((AJ46-AJ45)/AJ46))+(ABS((AJ71-AJ70)/AJ71)))/3</f>
        <v>0.91655538545444537</v>
      </c>
      <c r="AK83" s="179"/>
      <c r="AL83" s="98"/>
      <c r="AM83" s="98"/>
      <c r="AN83" s="98"/>
      <c r="AO83" s="98"/>
      <c r="AP83" s="98"/>
      <c r="AQ83" s="98"/>
      <c r="AR83" s="98"/>
      <c r="AS83" s="98"/>
      <c r="AT83" s="130" t="s">
        <v>147</v>
      </c>
      <c r="AU83" s="98"/>
      <c r="AV83" s="98">
        <f>((ABS((AV21-AV20)/AV21))+(ABS((AV46-AV45)/AV46))+(ABS((AV71-AV70)/AV71)))/3</f>
        <v>1.0791425632122187</v>
      </c>
      <c r="AW83" s="179"/>
    </row>
    <row r="84" spans="1:49" x14ac:dyDescent="0.2">
      <c r="A84" t="s">
        <v>142</v>
      </c>
      <c r="C84" s="98">
        <f>AVERAGE(C81,N81,Y81,AJ81,AV81)</f>
        <v>1115.8147956684807</v>
      </c>
      <c r="D84" s="180">
        <f>AVERAGE(D81,O81,Z81,AK81,AW81)</f>
        <v>184.02357848539006</v>
      </c>
      <c r="E84" s="555">
        <f>AVERAGE(ABS(D81),ABS(O81),ABS(Z81),ABS(AK81),ABS(AW81))</f>
        <v>184.22778702526932</v>
      </c>
      <c r="F84" s="556"/>
      <c r="G84" s="556"/>
    </row>
    <row r="85" spans="1:49" x14ac:dyDescent="0.2">
      <c r="A85" t="s">
        <v>143</v>
      </c>
      <c r="C85" s="98">
        <f>AVERAGE(C82,N82,Y82,AJ82,AV82)</f>
        <v>318.94484609048561</v>
      </c>
      <c r="D85" s="180"/>
    </row>
    <row r="86" spans="1:49" s="130" customFormat="1" x14ac:dyDescent="0.2">
      <c r="A86" s="130" t="s">
        <v>148</v>
      </c>
      <c r="C86" s="98">
        <f>AVERAGE(C83,N83,Y83,AJ83,AV83)</f>
        <v>1116.4651614297409</v>
      </c>
    </row>
    <row r="87" spans="1:49" x14ac:dyDescent="0.2">
      <c r="C87" s="98"/>
    </row>
    <row r="88" spans="1:49" x14ac:dyDescent="0.2">
      <c r="A88" t="s">
        <v>144</v>
      </c>
      <c r="C88">
        <f>SQRT(((C79-C80)^2+(N79-N80)^2+(Y79-Y80)^2+(AJ79-AJ80)^2+(AV79-AV80)^2)/3)</f>
        <v>306.79637152969144</v>
      </c>
    </row>
    <row r="89" spans="1:49" x14ac:dyDescent="0.2">
      <c r="A89" t="s">
        <v>149</v>
      </c>
    </row>
  </sheetData>
  <mergeCells count="5">
    <mergeCell ref="A1:BB1"/>
    <mergeCell ref="A26:BB26"/>
    <mergeCell ref="A51:BB51"/>
    <mergeCell ref="A77:BB77"/>
    <mergeCell ref="E84:G84"/>
  </mergeCells>
  <pageMargins left="0.7" right="0.7" top="0.75" bottom="0.75" header="0.3" footer="0.3"/>
  <pageSetup paperSize="9" scale="18" orientation="portrait"/>
  <rowBreaks count="1" manualBreakCount="1">
    <brk id="74" max="1638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topLeftCell="A8" zoomScale="160" zoomScaleNormal="160" zoomScalePageLayoutView="160" workbookViewId="0">
      <selection activeCell="C23" sqref="C23"/>
    </sheetView>
  </sheetViews>
  <sheetFormatPr baseColWidth="10" defaultColWidth="8.83203125" defaultRowHeight="15" x14ac:dyDescent="0.2"/>
  <cols>
    <col min="2" max="2" width="10.6640625" bestFit="1" customWidth="1"/>
    <col min="8" max="8" width="11.5" customWidth="1"/>
  </cols>
  <sheetData>
    <row r="1" spans="1:9" x14ac:dyDescent="0.2">
      <c r="B1" t="s">
        <v>11</v>
      </c>
      <c r="C1" t="s">
        <v>76</v>
      </c>
      <c r="I1" t="s">
        <v>78</v>
      </c>
    </row>
    <row r="2" spans="1:9" x14ac:dyDescent="0.2">
      <c r="A2" t="s">
        <v>75</v>
      </c>
    </row>
    <row r="3" spans="1:9" x14ac:dyDescent="0.2">
      <c r="A3" t="s">
        <v>74</v>
      </c>
      <c r="B3" s="100">
        <v>41664</v>
      </c>
      <c r="C3" t="s">
        <v>77</v>
      </c>
      <c r="I3" t="s">
        <v>87</v>
      </c>
    </row>
    <row r="4" spans="1:9" x14ac:dyDescent="0.2">
      <c r="A4" t="s">
        <v>80</v>
      </c>
      <c r="B4" s="100">
        <v>41674</v>
      </c>
      <c r="C4" t="s">
        <v>81</v>
      </c>
      <c r="I4" t="s">
        <v>86</v>
      </c>
    </row>
    <row r="5" spans="1:9" x14ac:dyDescent="0.2">
      <c r="A5" t="s">
        <v>83</v>
      </c>
      <c r="B5" s="100">
        <v>41688</v>
      </c>
      <c r="C5" t="s">
        <v>84</v>
      </c>
      <c r="I5" t="s">
        <v>85</v>
      </c>
    </row>
    <row r="6" spans="1:9" x14ac:dyDescent="0.2">
      <c r="A6" t="s">
        <v>111</v>
      </c>
      <c r="B6" s="100">
        <v>2.0302014000000002</v>
      </c>
      <c r="C6" t="s">
        <v>112</v>
      </c>
      <c r="I6" t="s">
        <v>113</v>
      </c>
    </row>
    <row r="7" spans="1:9" s="130" customFormat="1" x14ac:dyDescent="0.2">
      <c r="B7" s="100"/>
      <c r="I7" s="130" t="s">
        <v>114</v>
      </c>
    </row>
    <row r="8" spans="1:9" s="130" customFormat="1" x14ac:dyDescent="0.2">
      <c r="B8" s="100"/>
      <c r="I8" s="130" t="s">
        <v>124</v>
      </c>
    </row>
    <row r="9" spans="1:9" x14ac:dyDescent="0.2">
      <c r="A9" t="s">
        <v>115</v>
      </c>
      <c r="B9" s="100">
        <v>41701</v>
      </c>
      <c r="C9" t="s">
        <v>116</v>
      </c>
    </row>
    <row r="10" spans="1:9" x14ac:dyDescent="0.2">
      <c r="A10" t="s">
        <v>125</v>
      </c>
      <c r="I10" t="s">
        <v>126</v>
      </c>
    </row>
    <row r="11" spans="1:9" x14ac:dyDescent="0.2">
      <c r="A11" t="s">
        <v>127</v>
      </c>
      <c r="B11" s="100">
        <v>41785</v>
      </c>
      <c r="C11" t="s">
        <v>129</v>
      </c>
      <c r="I11" t="s">
        <v>128</v>
      </c>
    </row>
    <row r="12" spans="1:9" x14ac:dyDescent="0.2">
      <c r="C12" t="s">
        <v>130</v>
      </c>
      <c r="I12" t="s">
        <v>131</v>
      </c>
    </row>
    <row r="13" spans="1:9" x14ac:dyDescent="0.2">
      <c r="A13" t="s">
        <v>137</v>
      </c>
      <c r="B13" s="100">
        <v>41788</v>
      </c>
      <c r="C13" t="s">
        <v>138</v>
      </c>
      <c r="I13" t="s">
        <v>146</v>
      </c>
    </row>
    <row r="14" spans="1:9" x14ac:dyDescent="0.2">
      <c r="C14" t="s">
        <v>139</v>
      </c>
    </row>
    <row r="15" spans="1:9" x14ac:dyDescent="0.2">
      <c r="C15" t="s">
        <v>145</v>
      </c>
    </row>
    <row r="16" spans="1:9" x14ac:dyDescent="0.2">
      <c r="B16" s="100">
        <v>41761</v>
      </c>
      <c r="C16" t="s">
        <v>150</v>
      </c>
      <c r="I16" t="s">
        <v>151</v>
      </c>
    </row>
    <row r="17" spans="1:9" x14ac:dyDescent="0.2">
      <c r="A17" t="s">
        <v>152</v>
      </c>
      <c r="B17" s="100">
        <v>41797</v>
      </c>
      <c r="C17" t="s">
        <v>154</v>
      </c>
      <c r="I17" t="s">
        <v>153</v>
      </c>
    </row>
    <row r="18" spans="1:9" x14ac:dyDescent="0.2">
      <c r="A18" t="s">
        <v>156</v>
      </c>
      <c r="B18" s="100">
        <v>41804</v>
      </c>
      <c r="C18" t="s">
        <v>157</v>
      </c>
      <c r="I18" t="s">
        <v>158</v>
      </c>
    </row>
    <row r="19" spans="1:9" x14ac:dyDescent="0.2">
      <c r="A19" t="s">
        <v>170</v>
      </c>
      <c r="B19" s="100">
        <v>42332</v>
      </c>
      <c r="C19" t="s">
        <v>171</v>
      </c>
    </row>
    <row r="20" spans="1:9" x14ac:dyDescent="0.2">
      <c r="A20" t="s">
        <v>170</v>
      </c>
      <c r="B20" s="100">
        <v>42697</v>
      </c>
      <c r="C20" t="s">
        <v>196</v>
      </c>
    </row>
    <row r="21" spans="1:9" x14ac:dyDescent="0.2">
      <c r="C21" t="s">
        <v>204</v>
      </c>
    </row>
    <row r="22" spans="1:9" x14ac:dyDescent="0.2">
      <c r="C22" t="s">
        <v>205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Y257"/>
  <sheetViews>
    <sheetView zoomScale="47" workbookViewId="0">
      <selection activeCell="J1" sqref="J1:P4"/>
    </sheetView>
  </sheetViews>
  <sheetFormatPr baseColWidth="10" defaultColWidth="8.83203125" defaultRowHeight="15" x14ac:dyDescent="0.2"/>
  <cols>
    <col min="1" max="1" width="15.5" style="130" customWidth="1"/>
    <col min="2" max="2" width="10.83203125" style="130" customWidth="1"/>
    <col min="3" max="3" width="11" style="130" customWidth="1"/>
    <col min="4" max="4" width="19.83203125" style="130" customWidth="1"/>
    <col min="5" max="10" width="8.83203125" style="130"/>
    <col min="11" max="11" width="13" style="130" customWidth="1"/>
    <col min="12" max="12" width="11" style="130" customWidth="1"/>
    <col min="13" max="13" width="16.6640625" style="130" customWidth="1"/>
    <col min="14" max="14" width="9.1640625" style="130" customWidth="1"/>
    <col min="15" max="15" width="13" style="130" customWidth="1"/>
    <col min="16" max="16" width="20.1640625" style="130" customWidth="1"/>
    <col min="17" max="17" width="5.1640625" style="130" customWidth="1"/>
    <col min="18" max="18" width="8.83203125" style="130"/>
    <col min="19" max="20" width="13" style="130" customWidth="1"/>
    <col min="21" max="21" width="16.6640625" style="130" customWidth="1"/>
    <col min="22" max="22" width="8.83203125" style="130"/>
    <col min="23" max="23" width="13" style="130" customWidth="1"/>
    <col min="24" max="24" width="17.5" style="130" customWidth="1"/>
    <col min="25" max="25" width="4" style="130" customWidth="1"/>
    <col min="26" max="26" width="8.83203125" style="130"/>
    <col min="27" max="28" width="13" style="130" customWidth="1"/>
    <col min="29" max="29" width="18" style="130" customWidth="1"/>
    <col min="30" max="30" width="8.83203125" style="130"/>
    <col min="31" max="31" width="13" style="130" customWidth="1"/>
    <col min="32" max="32" width="20.1640625" style="130" customWidth="1"/>
    <col min="33" max="33" width="8" style="130" customWidth="1"/>
    <col min="34" max="34" width="8.83203125" style="130"/>
    <col min="35" max="36" width="13" style="130" customWidth="1"/>
    <col min="37" max="37" width="18" style="130" customWidth="1"/>
    <col min="38" max="38" width="8.83203125" style="130"/>
    <col min="39" max="39" width="13" style="130" customWidth="1"/>
    <col min="40" max="41" width="20.1640625" style="130" customWidth="1"/>
    <col min="42" max="43" width="8.83203125" style="130"/>
    <col min="44" max="45" width="13" style="130" customWidth="1"/>
    <col min="46" max="46" width="18" style="130" customWidth="1"/>
    <col min="47" max="47" width="11.5" style="130" customWidth="1"/>
    <col min="48" max="48" width="13" style="130" customWidth="1"/>
    <col min="49" max="50" width="20.1640625" style="130" customWidth="1"/>
    <col min="51" max="16384" width="8.83203125" style="130"/>
  </cols>
  <sheetData>
    <row r="1" spans="1:50" ht="60.75" customHeight="1" thickBot="1" x14ac:dyDescent="0.25">
      <c r="A1" s="530" t="s">
        <v>0</v>
      </c>
      <c r="B1" s="531"/>
      <c r="C1" s="531"/>
      <c r="D1" s="531"/>
      <c r="E1" s="531"/>
      <c r="F1" s="531"/>
      <c r="G1" s="531"/>
      <c r="H1" s="532"/>
      <c r="J1" s="530" t="s">
        <v>1</v>
      </c>
      <c r="K1" s="531"/>
      <c r="L1" s="531"/>
      <c r="M1" s="532"/>
      <c r="N1" s="530" t="s">
        <v>2</v>
      </c>
      <c r="O1" s="531"/>
      <c r="P1" s="532"/>
      <c r="R1" s="530" t="s">
        <v>3</v>
      </c>
      <c r="S1" s="531"/>
      <c r="T1" s="531"/>
      <c r="U1" s="532"/>
      <c r="V1" s="530" t="s">
        <v>4</v>
      </c>
      <c r="W1" s="531"/>
      <c r="X1" s="532"/>
      <c r="Z1" s="530" t="s">
        <v>5</v>
      </c>
      <c r="AA1" s="531"/>
      <c r="AB1" s="531"/>
      <c r="AC1" s="532"/>
      <c r="AD1" s="530" t="s">
        <v>6</v>
      </c>
      <c r="AE1" s="531"/>
      <c r="AF1" s="532"/>
      <c r="AH1" s="530" t="s">
        <v>7</v>
      </c>
      <c r="AI1" s="531"/>
      <c r="AJ1" s="531"/>
      <c r="AK1" s="532"/>
      <c r="AL1" s="530" t="s">
        <v>8</v>
      </c>
      <c r="AM1" s="531"/>
      <c r="AN1" s="532"/>
      <c r="AO1" s="261"/>
      <c r="AQ1" s="530" t="s">
        <v>9</v>
      </c>
      <c r="AR1" s="531"/>
      <c r="AS1" s="531"/>
      <c r="AT1" s="532"/>
      <c r="AU1" s="530" t="s">
        <v>10</v>
      </c>
      <c r="AV1" s="531"/>
      <c r="AW1" s="532"/>
      <c r="AX1" s="261"/>
    </row>
    <row r="2" spans="1:50" ht="16" thickBot="1" x14ac:dyDescent="0.25">
      <c r="A2" s="202" t="s">
        <v>11</v>
      </c>
      <c r="B2" s="203" t="s">
        <v>12</v>
      </c>
      <c r="C2" s="203" t="s">
        <v>91</v>
      </c>
      <c r="D2" s="204" t="s">
        <v>14</v>
      </c>
      <c r="E2" s="205" t="s">
        <v>89</v>
      </c>
      <c r="F2" s="205" t="s">
        <v>88</v>
      </c>
      <c r="G2" s="205" t="s">
        <v>90</v>
      </c>
      <c r="H2" s="206" t="s">
        <v>155</v>
      </c>
      <c r="J2" s="4" t="s">
        <v>15</v>
      </c>
      <c r="K2" s="1" t="s">
        <v>16</v>
      </c>
      <c r="L2" s="110" t="s">
        <v>155</v>
      </c>
      <c r="M2" s="6" t="s">
        <v>14</v>
      </c>
      <c r="N2" s="4" t="s">
        <v>15</v>
      </c>
      <c r="O2" s="2" t="s">
        <v>14</v>
      </c>
      <c r="P2" s="5" t="s">
        <v>155</v>
      </c>
      <c r="R2" s="4" t="s">
        <v>15</v>
      </c>
      <c r="S2" s="1" t="s">
        <v>16</v>
      </c>
      <c r="T2" s="110"/>
      <c r="U2" s="6" t="s">
        <v>14</v>
      </c>
      <c r="V2" s="4" t="s">
        <v>15</v>
      </c>
      <c r="W2" s="1" t="s">
        <v>14</v>
      </c>
      <c r="X2" s="6" t="s">
        <v>155</v>
      </c>
      <c r="Z2" s="4" t="s">
        <v>15</v>
      </c>
      <c r="AA2" s="1" t="s">
        <v>16</v>
      </c>
      <c r="AB2" s="110" t="s">
        <v>155</v>
      </c>
      <c r="AC2" s="6" t="s">
        <v>14</v>
      </c>
      <c r="AD2" s="4" t="s">
        <v>15</v>
      </c>
      <c r="AE2" s="1" t="s">
        <v>14</v>
      </c>
      <c r="AF2" s="6" t="s">
        <v>155</v>
      </c>
      <c r="AH2" s="4" t="s">
        <v>15</v>
      </c>
      <c r="AI2" s="1" t="s">
        <v>16</v>
      </c>
      <c r="AJ2" s="2" t="s">
        <v>155</v>
      </c>
      <c r="AK2" s="5" t="s">
        <v>14</v>
      </c>
      <c r="AL2" s="4" t="s">
        <v>15</v>
      </c>
      <c r="AM2" s="1" t="s">
        <v>16</v>
      </c>
      <c r="AN2" s="6" t="s">
        <v>14</v>
      </c>
      <c r="AO2" s="239" t="s">
        <v>155</v>
      </c>
      <c r="AQ2" s="4" t="s">
        <v>15</v>
      </c>
      <c r="AR2" s="1" t="s">
        <v>16</v>
      </c>
      <c r="AS2" s="2" t="s">
        <v>155</v>
      </c>
      <c r="AT2" s="5" t="s">
        <v>14</v>
      </c>
      <c r="AU2" s="4" t="s">
        <v>15</v>
      </c>
      <c r="AV2" s="1" t="s">
        <v>16</v>
      </c>
      <c r="AW2" s="6" t="s">
        <v>14</v>
      </c>
      <c r="AX2" s="239" t="s">
        <v>155</v>
      </c>
    </row>
    <row r="3" spans="1:50" ht="16" thickBot="1" x14ac:dyDescent="0.25">
      <c r="A3" s="112" t="s">
        <v>92</v>
      </c>
      <c r="B3" s="113">
        <v>0.97916666666666663</v>
      </c>
      <c r="C3" s="114">
        <v>5</v>
      </c>
      <c r="D3" s="114">
        <v>2.003E-3</v>
      </c>
      <c r="E3" s="115">
        <v>1.052E-3</v>
      </c>
      <c r="F3" s="115">
        <v>-1.052E-3</v>
      </c>
      <c r="G3" s="115">
        <v>5.7999999999999996E-3</v>
      </c>
      <c r="H3" s="116">
        <v>923.75</v>
      </c>
      <c r="J3" s="11">
        <v>44</v>
      </c>
      <c r="K3" s="12">
        <v>2.0833333333333332E-2</v>
      </c>
      <c r="L3" s="210">
        <f>H172</f>
        <v>913.25</v>
      </c>
      <c r="M3" s="125">
        <f>D172*1000</f>
        <v>-3.82</v>
      </c>
      <c r="N3" s="33">
        <v>24</v>
      </c>
      <c r="O3" s="207"/>
      <c r="P3" s="31">
        <f t="shared" ref="P3:P26" si="0" xml:space="preserve"> 922 + (287/1844)/(N3*COS(N3)) + (1/142)*N3^3*COS(N3)*COS(7*N3)*COS((1844/287)*N3^3)*SIN(922 + (287/1844)/(N3*COS(N3)))</f>
        <v>922.85444158082066</v>
      </c>
      <c r="R3" s="14">
        <v>44</v>
      </c>
      <c r="S3" s="15">
        <v>2.0833333333333332E-2</v>
      </c>
      <c r="T3" s="214">
        <f t="shared" ref="T3:T46" si="1">H128</f>
        <v>919.75</v>
      </c>
      <c r="U3" s="16">
        <f t="shared" ref="U3:U46" si="2">D128*1000</f>
        <v>0.874</v>
      </c>
      <c r="V3" s="33">
        <v>24</v>
      </c>
      <c r="W3" s="175">
        <f t="shared" ref="W3:W46" si="3">G128*100</f>
        <v>0.33210000000000001</v>
      </c>
      <c r="X3" s="18">
        <f t="shared" ref="X3:X45" si="4" xml:space="preserve"> 917 + SIN(COS(917)*V3^2 - 24) + COS(SIN(917) + COS(7 + COS(917)*V3^2 + V3*SIN(-24 - V3)))</f>
        <v>918.03743275543127</v>
      </c>
      <c r="Z3" s="19">
        <v>44</v>
      </c>
      <c r="AA3" s="20">
        <v>2.0833333333333332E-2</v>
      </c>
      <c r="AB3" s="217">
        <f t="shared" ref="AB3:AB46" si="5">H86</f>
        <v>917.75</v>
      </c>
      <c r="AC3" s="21">
        <f t="shared" ref="AC3:AC46" si="6">D86*1000</f>
        <v>-2.1150000000000002</v>
      </c>
      <c r="AD3" s="120">
        <v>24</v>
      </c>
      <c r="AE3" s="176">
        <f t="shared" ref="AE3:AE46" si="7">G86*100</f>
        <v>0.76580000000000004</v>
      </c>
      <c r="AF3" s="22">
        <f t="shared" ref="AF3:AF44" si="8" xml:space="preserve"> 922 + COS(-24)*AD3*SIN(-7*AD3) + 11*COS(-24)*COS(922 + 922*AD3)^2*SIN(3*SIN(-9*AD3))^2*SIN(-9*AD3)</f>
        <v>929.74249259196051</v>
      </c>
      <c r="AH3" s="23">
        <v>44</v>
      </c>
      <c r="AI3" s="24">
        <v>2.0833333333333332E-2</v>
      </c>
      <c r="AJ3" s="219">
        <f t="shared" ref="AJ3:AJ46" si="9">H44</f>
        <v>921.25</v>
      </c>
      <c r="AK3" s="25">
        <f t="shared" ref="AK3:AK46" si="10">D44*1000</f>
        <v>1.9469999999999998</v>
      </c>
      <c r="AL3" s="39">
        <v>24</v>
      </c>
      <c r="AM3" s="177">
        <f t="shared" ref="AM3:AM46" si="11">G44*100</f>
        <v>0.41299999999999998</v>
      </c>
      <c r="AN3" s="95">
        <f>(0.001*AL3*SIN(AL3+ COS(AL3)) + 0.001*COS(AL3)*SIN(AL3 + COS(AL3)) - 0.003*SIN(AL3 + COS(AL3)))/(3*AL3*SIN(AL3 + COS(AL3)) + AL3*SIN(AL3 + COS(AL3))*COS(6*AL3*SIN(2*AL3) - AL3) + COS(6*AL3*SIN(2*AL3) - AL3) - COS(AL3)*COS(6*AL3*SIN(2*AL3) - AL3) - COS(6*AL3*SIN(2*AL3) - AL3)^2*SIN(AL3 + COS(AL3)))*1000</f>
        <v>0.42438698283254156</v>
      </c>
      <c r="AO3" s="242">
        <f t="shared" ref="AO3:AO45" si="12" xml:space="preserve"> 917 + (1/470)*AL3*COS(AL3) + SIN(917 + (-835399/911)*AL3 - COS(AL3) - SIN(2*SIN(911 + AL3) + COS(-23)*SIN(AL3*SIN(AL3) - 911)))</f>
        <v>917.9662312395759</v>
      </c>
      <c r="AQ3" s="27">
        <v>44</v>
      </c>
      <c r="AR3" s="28">
        <v>2.0833333333333332E-2</v>
      </c>
      <c r="AS3" s="42"/>
      <c r="AT3" s="29" t="s">
        <v>18</v>
      </c>
      <c r="AU3" s="41">
        <v>24</v>
      </c>
      <c r="AV3" s="28">
        <v>2.0833333333333332E-2</v>
      </c>
      <c r="AW3" s="30">
        <f xml:space="preserve"> (0.017/(1602 - 212.692307692308*AU3) + 0.001*SIN(0.52532198881773 + SIN(2.4375 + SIN(AU3)) - AU3)/AU3)*1000</f>
        <v>1.4545469936573636E-2</v>
      </c>
      <c r="AX3" s="81">
        <f t="shared" ref="AX3:AX45" si="13" xml:space="preserve"> 21164/23 + AU3*COS(1/3 + AU3)*SIN(SIN((1/23)*AU3))*COS(SIN(AU3 + COS((COS(42330)/14)*AU3^2))) + COS(1/3 + AU3)*COS(SIN(AU3 + COS((COS(42330)/14)*AU3^2)))/(AU3 + COS((COS(42330)/14)*AU3^2))</f>
        <v>928.30299044312562</v>
      </c>
    </row>
    <row r="4" spans="1:50" ht="16" thickBot="1" x14ac:dyDescent="0.25">
      <c r="A4" s="7" t="s">
        <v>92</v>
      </c>
      <c r="B4" s="8">
        <v>0.95833333333333337</v>
      </c>
      <c r="C4" s="9">
        <v>5</v>
      </c>
      <c r="D4" s="9">
        <v>2.0170000000000001E-3</v>
      </c>
      <c r="E4" s="72">
        <v>1.039E-3</v>
      </c>
      <c r="F4" s="72">
        <v>-1.039E-3</v>
      </c>
      <c r="G4" s="72">
        <v>5.7270000000000003E-3</v>
      </c>
      <c r="H4" s="117">
        <v>924</v>
      </c>
      <c r="I4" s="213"/>
      <c r="J4" s="31">
        <v>43</v>
      </c>
      <c r="K4" s="32">
        <v>0</v>
      </c>
      <c r="L4" s="211">
        <f t="shared" ref="L4:L46" si="14">H173</f>
        <v>913.5</v>
      </c>
      <c r="M4" s="125">
        <f>D173*1000</f>
        <v>-3.9420000000000002</v>
      </c>
      <c r="N4" s="129">
        <v>23</v>
      </c>
      <c r="O4" s="208"/>
      <c r="P4" s="31">
        <f t="shared" si="0"/>
        <v>915.10159219756451</v>
      </c>
      <c r="R4" s="34">
        <v>43</v>
      </c>
      <c r="S4" s="35">
        <v>0</v>
      </c>
      <c r="T4" s="215">
        <f t="shared" si="1"/>
        <v>920</v>
      </c>
      <c r="U4" s="16">
        <f t="shared" si="2"/>
        <v>0.8899999999999999</v>
      </c>
      <c r="V4" s="129">
        <v>23</v>
      </c>
      <c r="W4" s="175">
        <f t="shared" si="3"/>
        <v>0.46169999999999994</v>
      </c>
      <c r="X4" s="18">
        <f t="shared" si="4"/>
        <v>918.43684207201204</v>
      </c>
      <c r="Z4" s="37">
        <v>43</v>
      </c>
      <c r="AA4" s="38">
        <v>0</v>
      </c>
      <c r="AB4" s="218">
        <f t="shared" si="5"/>
        <v>917.5</v>
      </c>
      <c r="AC4" s="21">
        <f t="shared" si="6"/>
        <v>-2.0830000000000002</v>
      </c>
      <c r="AD4" s="124">
        <v>23</v>
      </c>
      <c r="AE4" s="176">
        <f t="shared" si="7"/>
        <v>0.75080000000000002</v>
      </c>
      <c r="AF4" s="22">
        <f t="shared" si="8"/>
        <v>928.89430780627458</v>
      </c>
      <c r="AH4" s="39">
        <v>43</v>
      </c>
      <c r="AI4" s="40">
        <v>0</v>
      </c>
      <c r="AJ4" s="219">
        <f t="shared" si="9"/>
        <v>921.5</v>
      </c>
      <c r="AK4" s="25">
        <f t="shared" si="10"/>
        <v>2.1080000000000001</v>
      </c>
      <c r="AL4" s="47">
        <v>23</v>
      </c>
      <c r="AM4" s="177">
        <f t="shared" si="11"/>
        <v>0.39529999999999998</v>
      </c>
      <c r="AN4" s="95">
        <f t="shared" ref="AN4:AN46" si="15">(0.001*AL4*SIN(AL4+ COS(AL4)) + 0.001*COS(AL4)*SIN(AL4 + COS(AL4)) - 0.003*SIN(AL4 + COS(AL4)))/(3*AL4*SIN(AL4 + COS(AL4)) + AL4*SIN(AL4 + COS(AL4))*COS(6*AL4*SIN(2*AL4) - AL4) + COS(6*AL4*SIN(2*AL4) - AL4) - COS(AL4)*COS(6*AL4*SIN(2*AL4) - AL4) - COS(6*AL4*SIN(2*AL4) - AL4)^2*SIN(AL4 + COS(AL4)))*1000</f>
        <v>0.24152365870928835</v>
      </c>
      <c r="AO4" s="242">
        <f t="shared" si="12"/>
        <v>917.56250140713269</v>
      </c>
      <c r="AQ4" s="41">
        <v>43</v>
      </c>
      <c r="AR4" s="42">
        <v>0</v>
      </c>
      <c r="AS4" s="42"/>
      <c r="AT4" s="29" t="s">
        <v>18</v>
      </c>
      <c r="AU4" s="48">
        <v>23</v>
      </c>
      <c r="AV4" s="42">
        <v>0</v>
      </c>
      <c r="AW4" s="30">
        <f t="shared" ref="AW4:AW46" si="16" xml:space="preserve"> (0.017/(1602 - 212.692307692308*AU4) + 0.001*SIN(0.52532198881773 + SIN(2.4375 + SIN(AU4)) - AU4)/AU4)*1000</f>
        <v>-2.662954245430784E-2</v>
      </c>
      <c r="AX4" s="81">
        <f t="shared" si="13"/>
        <v>917.92279372150892</v>
      </c>
    </row>
    <row r="5" spans="1:50" ht="16" thickBot="1" x14ac:dyDescent="0.25">
      <c r="A5" s="7" t="s">
        <v>92</v>
      </c>
      <c r="B5" s="8">
        <v>0.9375</v>
      </c>
      <c r="C5" s="9">
        <v>5</v>
      </c>
      <c r="D5" s="9">
        <v>1.9300000000000001E-3</v>
      </c>
      <c r="E5" s="72">
        <v>1.0250000000000001E-3</v>
      </c>
      <c r="F5" s="72">
        <v>-1.0250000000000001E-3</v>
      </c>
      <c r="G5" s="72">
        <v>5.6759999999999996E-3</v>
      </c>
      <c r="H5" s="117">
        <v>924</v>
      </c>
      <c r="I5" s="213"/>
      <c r="J5" s="43">
        <v>42</v>
      </c>
      <c r="K5" s="32">
        <v>0.97916666666666663</v>
      </c>
      <c r="L5" s="211">
        <f t="shared" si="14"/>
        <v>913.5</v>
      </c>
      <c r="M5" s="125">
        <f t="shared" ref="M5:M45" si="17">D174*1000</f>
        <v>-3.9859999999999998</v>
      </c>
      <c r="N5" s="33">
        <v>22</v>
      </c>
      <c r="O5" s="208"/>
      <c r="P5" s="31">
        <f t="shared" si="0"/>
        <v>995.9898236552001</v>
      </c>
      <c r="R5" s="44">
        <v>42</v>
      </c>
      <c r="S5" s="35">
        <v>0.97916666666666663</v>
      </c>
      <c r="T5" s="215">
        <f t="shared" si="1"/>
        <v>919.75</v>
      </c>
      <c r="U5" s="16">
        <f t="shared" si="2"/>
        <v>0.751</v>
      </c>
      <c r="V5" s="33">
        <v>22</v>
      </c>
      <c r="W5" s="175">
        <f t="shared" si="3"/>
        <v>0.45840000000000003</v>
      </c>
      <c r="X5" s="18">
        <f t="shared" si="4"/>
        <v>916.40453789776018</v>
      </c>
      <c r="Z5" s="46">
        <v>42</v>
      </c>
      <c r="AA5" s="38">
        <v>0.97916666666666663</v>
      </c>
      <c r="AB5" s="218">
        <f t="shared" si="5"/>
        <v>917.25</v>
      </c>
      <c r="AC5" s="21">
        <f t="shared" si="6"/>
        <v>-2.0289999999999999</v>
      </c>
      <c r="AD5" s="120">
        <v>22</v>
      </c>
      <c r="AE5" s="176">
        <f t="shared" si="7"/>
        <v>0.75790000000000002</v>
      </c>
      <c r="AF5" s="22">
        <f t="shared" si="8"/>
        <v>922.59733371496566</v>
      </c>
      <c r="AH5" s="47">
        <v>42</v>
      </c>
      <c r="AI5" s="40">
        <v>0.97916666666666663</v>
      </c>
      <c r="AJ5" s="219">
        <f t="shared" si="9"/>
        <v>921.25</v>
      </c>
      <c r="AK5" s="25">
        <f t="shared" si="10"/>
        <v>2.133</v>
      </c>
      <c r="AL5" s="39">
        <v>22</v>
      </c>
      <c r="AM5" s="177">
        <f t="shared" si="11"/>
        <v>0.42919999999999997</v>
      </c>
      <c r="AN5" s="95">
        <f t="shared" si="15"/>
        <v>0.2187696453412486</v>
      </c>
      <c r="AO5" s="242">
        <f t="shared" si="12"/>
        <v>917.95050700720208</v>
      </c>
      <c r="AQ5" s="48">
        <v>42</v>
      </c>
      <c r="AR5" s="42">
        <v>0.97916666666666663</v>
      </c>
      <c r="AS5" s="220">
        <f>H3</f>
        <v>923.75</v>
      </c>
      <c r="AT5" s="29">
        <f>D3*1000</f>
        <v>2.0030000000000001</v>
      </c>
      <c r="AU5" s="41">
        <v>22</v>
      </c>
      <c r="AV5" s="178">
        <f>G3*100</f>
        <v>0.57999999999999996</v>
      </c>
      <c r="AW5" s="30">
        <f t="shared" si="16"/>
        <v>-4.7386213235092262E-2</v>
      </c>
      <c r="AX5" s="81">
        <f t="shared" si="13"/>
        <v>909.05955842940182</v>
      </c>
    </row>
    <row r="6" spans="1:50" ht="16" thickBot="1" x14ac:dyDescent="0.25">
      <c r="A6" s="7" t="s">
        <v>92</v>
      </c>
      <c r="B6" s="8">
        <v>0.91666666666666663</v>
      </c>
      <c r="C6" s="9">
        <v>5</v>
      </c>
      <c r="D6" s="9">
        <v>1.799E-3</v>
      </c>
      <c r="E6" s="72">
        <v>1.0089999999999999E-3</v>
      </c>
      <c r="F6" s="72">
        <v>-1.0089999999999999E-3</v>
      </c>
      <c r="G6" s="72">
        <v>5.6759999999999996E-3</v>
      </c>
      <c r="H6" s="117">
        <v>923.75</v>
      </c>
      <c r="I6" s="213"/>
      <c r="J6" s="43">
        <v>41</v>
      </c>
      <c r="K6" s="32">
        <v>0.95833333333333337</v>
      </c>
      <c r="L6" s="211">
        <f t="shared" si="14"/>
        <v>913.5</v>
      </c>
      <c r="M6" s="125">
        <f t="shared" si="17"/>
        <v>-3.851</v>
      </c>
      <c r="N6" s="129">
        <v>21</v>
      </c>
      <c r="O6" s="208"/>
      <c r="P6" s="31">
        <f t="shared" si="0"/>
        <v>905.93710692776665</v>
      </c>
      <c r="R6" s="44">
        <v>41</v>
      </c>
      <c r="S6" s="35">
        <v>0.95833333333333337</v>
      </c>
      <c r="T6" s="215">
        <f t="shared" si="1"/>
        <v>919.75</v>
      </c>
      <c r="U6" s="16">
        <f t="shared" si="2"/>
        <v>0.59699999999999998</v>
      </c>
      <c r="V6" s="129">
        <v>21</v>
      </c>
      <c r="W6" s="175">
        <f t="shared" si="3"/>
        <v>0.47280000000000005</v>
      </c>
      <c r="X6" s="18">
        <f t="shared" si="4"/>
        <v>918.71294525593635</v>
      </c>
      <c r="Z6" s="46">
        <v>41</v>
      </c>
      <c r="AA6" s="38">
        <v>0.95833333333333337</v>
      </c>
      <c r="AB6" s="218">
        <f t="shared" si="5"/>
        <v>918.5</v>
      </c>
      <c r="AC6" s="21">
        <f t="shared" si="6"/>
        <v>-1.873</v>
      </c>
      <c r="AD6" s="124">
        <v>21</v>
      </c>
      <c r="AE6" s="176">
        <f t="shared" si="7"/>
        <v>0.77759999999999996</v>
      </c>
      <c r="AF6" s="22">
        <f t="shared" si="8"/>
        <v>916.37178304523809</v>
      </c>
      <c r="AH6" s="47">
        <v>41</v>
      </c>
      <c r="AI6" s="40">
        <v>0.95833333333333337</v>
      </c>
      <c r="AJ6" s="219">
        <f t="shared" si="9"/>
        <v>921.25</v>
      </c>
      <c r="AK6" s="25">
        <f t="shared" si="10"/>
        <v>2.1629999999999998</v>
      </c>
      <c r="AL6" s="47">
        <v>21</v>
      </c>
      <c r="AM6" s="177">
        <f t="shared" si="11"/>
        <v>0.4234</v>
      </c>
      <c r="AN6" s="95">
        <f t="shared" si="15"/>
        <v>0.29587155274797217</v>
      </c>
      <c r="AO6" s="242">
        <f t="shared" si="12"/>
        <v>917.07871249374045</v>
      </c>
      <c r="AQ6" s="48">
        <v>41</v>
      </c>
      <c r="AR6" s="42">
        <v>0.95833333333333337</v>
      </c>
      <c r="AS6" s="220">
        <f t="shared" ref="AS6:AS46" si="18">H4</f>
        <v>924</v>
      </c>
      <c r="AT6" s="29">
        <f t="shared" ref="AT6:AT46" si="19">D4*1000</f>
        <v>2.0170000000000003</v>
      </c>
      <c r="AU6" s="48">
        <v>21</v>
      </c>
      <c r="AV6" s="178">
        <f t="shared" ref="AV6:AV45" si="20">G4*100</f>
        <v>0.57269999999999999</v>
      </c>
      <c r="AW6" s="30">
        <f t="shared" si="16"/>
        <v>-5.2727927477762705E-2</v>
      </c>
      <c r="AX6" s="81">
        <f t="shared" si="13"/>
        <v>908.35639519410313</v>
      </c>
    </row>
    <row r="7" spans="1:50" ht="16" thickBot="1" x14ac:dyDescent="0.25">
      <c r="A7" s="7" t="s">
        <v>92</v>
      </c>
      <c r="B7" s="8">
        <v>0.89583333333333337</v>
      </c>
      <c r="C7" s="9">
        <v>5</v>
      </c>
      <c r="D7" s="9">
        <v>1.6000000000000001E-3</v>
      </c>
      <c r="E7" s="72">
        <v>9.9500000000000001E-4</v>
      </c>
      <c r="F7" s="72">
        <v>-9.9500000000000001E-4</v>
      </c>
      <c r="G7" s="72">
        <v>5.738E-3</v>
      </c>
      <c r="H7" s="117">
        <v>924.5</v>
      </c>
      <c r="J7" s="31">
        <v>40</v>
      </c>
      <c r="K7" s="32">
        <v>0.9375</v>
      </c>
      <c r="L7" s="211">
        <f t="shared" si="14"/>
        <v>914.25</v>
      </c>
      <c r="M7" s="125">
        <f t="shared" si="17"/>
        <v>-3.5230000000000001</v>
      </c>
      <c r="N7" s="129">
        <v>20</v>
      </c>
      <c r="O7" s="208"/>
      <c r="P7" s="31">
        <f t="shared" si="0"/>
        <v>919.95551361033984</v>
      </c>
      <c r="R7" s="34">
        <v>40</v>
      </c>
      <c r="S7" s="35">
        <v>0.9375</v>
      </c>
      <c r="T7" s="215">
        <f t="shared" si="1"/>
        <v>919</v>
      </c>
      <c r="U7" s="16">
        <f t="shared" si="2"/>
        <v>0.441</v>
      </c>
      <c r="V7" s="129">
        <v>20</v>
      </c>
      <c r="W7" s="175">
        <f t="shared" si="3"/>
        <v>0.46940000000000004</v>
      </c>
      <c r="X7" s="18">
        <f t="shared" si="4"/>
        <v>918.33657603614574</v>
      </c>
      <c r="Z7" s="37">
        <v>40</v>
      </c>
      <c r="AA7" s="38">
        <v>0.9375</v>
      </c>
      <c r="AB7" s="218">
        <f t="shared" si="5"/>
        <v>918.25</v>
      </c>
      <c r="AC7" s="21">
        <f t="shared" si="6"/>
        <v>-1.8560000000000001</v>
      </c>
      <c r="AD7" s="124">
        <v>20</v>
      </c>
      <c r="AE7" s="176">
        <f t="shared" si="7"/>
        <v>0.79509999999999992</v>
      </c>
      <c r="AF7" s="22">
        <f t="shared" si="8"/>
        <v>915.16164453244437</v>
      </c>
      <c r="AH7" s="39">
        <v>40</v>
      </c>
      <c r="AI7" s="40">
        <v>0.9375</v>
      </c>
      <c r="AJ7" s="219">
        <f t="shared" si="9"/>
        <v>921.75</v>
      </c>
      <c r="AK7" s="25">
        <f t="shared" si="10"/>
        <v>2.2000000000000002</v>
      </c>
      <c r="AL7" s="47">
        <v>20</v>
      </c>
      <c r="AM7" s="177">
        <f t="shared" si="11"/>
        <v>0.4234</v>
      </c>
      <c r="AN7" s="95">
        <f t="shared" si="15"/>
        <v>0.22100555688528678</v>
      </c>
      <c r="AO7" s="242">
        <f t="shared" si="12"/>
        <v>916.05645624237332</v>
      </c>
      <c r="AQ7" s="41">
        <v>40</v>
      </c>
      <c r="AR7" s="42">
        <v>0.9375</v>
      </c>
      <c r="AS7" s="220">
        <f t="shared" si="18"/>
        <v>924</v>
      </c>
      <c r="AT7" s="29">
        <f t="shared" si="19"/>
        <v>1.9300000000000002</v>
      </c>
      <c r="AU7" s="48">
        <v>20</v>
      </c>
      <c r="AV7" s="178">
        <f t="shared" si="20"/>
        <v>0.56759999999999999</v>
      </c>
      <c r="AW7" s="30">
        <f t="shared" si="16"/>
        <v>-4.3390083306757629E-2</v>
      </c>
      <c r="AX7" s="81">
        <f t="shared" si="13"/>
        <v>921.36490761916696</v>
      </c>
    </row>
    <row r="8" spans="1:50" ht="16" thickBot="1" x14ac:dyDescent="0.25">
      <c r="A8" s="7" t="s">
        <v>92</v>
      </c>
      <c r="B8" s="8">
        <v>0.875</v>
      </c>
      <c r="C8" s="9">
        <v>5</v>
      </c>
      <c r="D8" s="9">
        <v>1.3699999999999999E-3</v>
      </c>
      <c r="E8" s="72">
        <v>9.8400000000000007E-4</v>
      </c>
      <c r="F8" s="72">
        <v>-9.8400000000000007E-4</v>
      </c>
      <c r="G8" s="72">
        <v>5.4279999999999997E-3</v>
      </c>
      <c r="H8" s="117">
        <v>922</v>
      </c>
      <c r="J8" s="43">
        <v>39</v>
      </c>
      <c r="K8" s="32">
        <v>0.91666666666666663</v>
      </c>
      <c r="L8" s="211">
        <f t="shared" si="14"/>
        <v>914.75</v>
      </c>
      <c r="M8" s="125">
        <f t="shared" si="17"/>
        <v>-3.1380000000000003</v>
      </c>
      <c r="N8" s="33">
        <v>19</v>
      </c>
      <c r="O8" s="208"/>
      <c r="P8" s="31">
        <f t="shared" si="0"/>
        <v>902.38421635615532</v>
      </c>
      <c r="R8" s="44">
        <v>39</v>
      </c>
      <c r="S8" s="35">
        <v>0.91666666666666663</v>
      </c>
      <c r="T8" s="215">
        <f t="shared" si="1"/>
        <v>918.5</v>
      </c>
      <c r="U8" s="16">
        <f t="shared" si="2"/>
        <v>0.254</v>
      </c>
      <c r="V8" s="33">
        <v>19</v>
      </c>
      <c r="W8" s="175">
        <f t="shared" si="3"/>
        <v>0.49390000000000001</v>
      </c>
      <c r="X8" s="18">
        <f t="shared" si="4"/>
        <v>918.78931074493426</v>
      </c>
      <c r="Z8" s="46">
        <v>39</v>
      </c>
      <c r="AA8" s="38">
        <v>0.91666666666666663</v>
      </c>
      <c r="AB8" s="218">
        <f t="shared" si="5"/>
        <v>918</v>
      </c>
      <c r="AC8" s="21">
        <f t="shared" si="6"/>
        <v>-1.865</v>
      </c>
      <c r="AD8" s="120">
        <v>19</v>
      </c>
      <c r="AE8" s="176">
        <f t="shared" si="7"/>
        <v>0.77970000000000006</v>
      </c>
      <c r="AF8" s="22">
        <f t="shared" si="8"/>
        <v>914.96287961867301</v>
      </c>
      <c r="AH8" s="47">
        <v>39</v>
      </c>
      <c r="AI8" s="40">
        <v>0.91666666666666663</v>
      </c>
      <c r="AJ8" s="219">
        <f t="shared" si="9"/>
        <v>921.75</v>
      </c>
      <c r="AK8" s="25">
        <f t="shared" si="10"/>
        <v>2.145</v>
      </c>
      <c r="AL8" s="39">
        <v>19</v>
      </c>
      <c r="AM8" s="177">
        <f t="shared" si="11"/>
        <v>0.443</v>
      </c>
      <c r="AN8" s="95">
        <f t="shared" si="15"/>
        <v>0.3763043144953902</v>
      </c>
      <c r="AO8" s="242">
        <f t="shared" si="12"/>
        <v>916.06096270574119</v>
      </c>
      <c r="AQ8" s="48">
        <v>39</v>
      </c>
      <c r="AR8" s="42">
        <v>0.91666666666666663</v>
      </c>
      <c r="AS8" s="220">
        <f t="shared" si="18"/>
        <v>923.75</v>
      </c>
      <c r="AT8" s="29">
        <f t="shared" si="19"/>
        <v>1.7989999999999999</v>
      </c>
      <c r="AU8" s="41">
        <v>19</v>
      </c>
      <c r="AV8" s="178">
        <f t="shared" si="20"/>
        <v>0.56759999999999999</v>
      </c>
      <c r="AW8" s="30">
        <f t="shared" si="16"/>
        <v>3.4295837473128282E-2</v>
      </c>
      <c r="AX8" s="81">
        <f t="shared" si="13"/>
        <v>927.20134226020582</v>
      </c>
    </row>
    <row r="9" spans="1:50" ht="16" thickBot="1" x14ac:dyDescent="0.25">
      <c r="A9" s="7" t="s">
        <v>92</v>
      </c>
      <c r="B9" s="8">
        <v>0.85416666666666663</v>
      </c>
      <c r="C9" s="9">
        <v>5</v>
      </c>
      <c r="D9" s="9">
        <v>8.4000000000000003E-4</v>
      </c>
      <c r="E9" s="72">
        <v>9.7900000000000005E-4</v>
      </c>
      <c r="F9" s="72">
        <v>-9.7900000000000005E-4</v>
      </c>
      <c r="G9" s="72">
        <v>5.5510000000000004E-3</v>
      </c>
      <c r="H9" s="117">
        <v>921.75</v>
      </c>
      <c r="J9" s="43">
        <v>38</v>
      </c>
      <c r="K9" s="32">
        <v>0.89583333333333337</v>
      </c>
      <c r="L9" s="211">
        <f t="shared" si="14"/>
        <v>914.5</v>
      </c>
      <c r="M9" s="125">
        <f t="shared" si="17"/>
        <v>-2.8690000000000002</v>
      </c>
      <c r="N9" s="129">
        <v>18</v>
      </c>
      <c r="O9" s="208"/>
      <c r="P9" s="31">
        <f t="shared" si="0"/>
        <v>928.05167959274934</v>
      </c>
      <c r="R9" s="44">
        <v>38</v>
      </c>
      <c r="S9" s="35">
        <v>0.89583333333333337</v>
      </c>
      <c r="T9" s="215">
        <f t="shared" si="1"/>
        <v>918.5</v>
      </c>
      <c r="U9" s="16">
        <f t="shared" si="2"/>
        <v>0.24399999999999999</v>
      </c>
      <c r="V9" s="129">
        <v>18</v>
      </c>
      <c r="W9" s="175">
        <f t="shared" si="3"/>
        <v>0.4834</v>
      </c>
      <c r="X9" s="18">
        <f t="shared" si="4"/>
        <v>916.94038805384071</v>
      </c>
      <c r="Z9" s="46">
        <v>38</v>
      </c>
      <c r="AA9" s="38">
        <v>0.89583333333333337</v>
      </c>
      <c r="AB9" s="218">
        <f t="shared" si="5"/>
        <v>917.5</v>
      </c>
      <c r="AC9" s="21">
        <f t="shared" si="6"/>
        <v>-1.871</v>
      </c>
      <c r="AD9" s="124">
        <v>18</v>
      </c>
      <c r="AE9" s="176">
        <f t="shared" si="7"/>
        <v>0.77970000000000006</v>
      </c>
      <c r="AF9" s="22">
        <f t="shared" si="8"/>
        <v>919.63117567247127</v>
      </c>
      <c r="AH9" s="47">
        <v>38</v>
      </c>
      <c r="AI9" s="40">
        <v>0.89583333333333337</v>
      </c>
      <c r="AJ9" s="219">
        <f t="shared" si="9"/>
        <v>920.5</v>
      </c>
      <c r="AK9" s="25">
        <f t="shared" si="10"/>
        <v>1.9789999999999999</v>
      </c>
      <c r="AL9" s="47">
        <v>18</v>
      </c>
      <c r="AM9" s="177">
        <f t="shared" si="11"/>
        <v>0.42799999999999999</v>
      </c>
      <c r="AN9" s="95">
        <f t="shared" si="15"/>
        <v>0.23350208998921898</v>
      </c>
      <c r="AO9" s="242">
        <f t="shared" si="12"/>
        <v>916.64034279202622</v>
      </c>
      <c r="AQ9" s="48">
        <v>38</v>
      </c>
      <c r="AR9" s="42">
        <v>0.89583333333333337</v>
      </c>
      <c r="AS9" s="220">
        <f t="shared" si="18"/>
        <v>924.5</v>
      </c>
      <c r="AT9" s="29">
        <f t="shared" si="19"/>
        <v>1.6</v>
      </c>
      <c r="AU9" s="48">
        <v>18</v>
      </c>
      <c r="AV9" s="178">
        <f t="shared" si="20"/>
        <v>0.57379999999999998</v>
      </c>
      <c r="AW9" s="30">
        <f t="shared" si="16"/>
        <v>3.1174223789542998E-2</v>
      </c>
      <c r="AX9" s="81">
        <f t="shared" si="13"/>
        <v>925.6833064144339</v>
      </c>
    </row>
    <row r="10" spans="1:50" ht="16" thickBot="1" x14ac:dyDescent="0.25">
      <c r="A10" s="7" t="s">
        <v>92</v>
      </c>
      <c r="B10" s="8">
        <v>0.83333333333333337</v>
      </c>
      <c r="C10" s="9">
        <v>5</v>
      </c>
      <c r="D10" s="9">
        <v>6.5499999999999998E-4</v>
      </c>
      <c r="E10" s="72">
        <v>9.7999999999999997E-4</v>
      </c>
      <c r="F10" s="72">
        <v>-9.7999999999999997E-4</v>
      </c>
      <c r="G10" s="72">
        <v>5.6020000000000002E-3</v>
      </c>
      <c r="H10" s="117">
        <v>922.75</v>
      </c>
      <c r="J10" s="31">
        <v>37</v>
      </c>
      <c r="K10" s="32">
        <v>0.875</v>
      </c>
      <c r="L10" s="211">
        <f t="shared" si="14"/>
        <v>914.5</v>
      </c>
      <c r="M10" s="125">
        <f t="shared" si="17"/>
        <v>-2.6740000000000004</v>
      </c>
      <c r="N10" s="129">
        <v>17</v>
      </c>
      <c r="O10" s="208"/>
      <c r="P10" s="31">
        <f t="shared" si="0"/>
        <v>930.45070019578895</v>
      </c>
      <c r="R10" s="34">
        <v>37</v>
      </c>
      <c r="S10" s="35">
        <v>0.875</v>
      </c>
      <c r="T10" s="215">
        <f t="shared" si="1"/>
        <v>919</v>
      </c>
      <c r="U10" s="16">
        <f t="shared" si="2"/>
        <v>0.21099999999999999</v>
      </c>
      <c r="V10" s="129">
        <v>17</v>
      </c>
      <c r="W10" s="175">
        <f t="shared" si="3"/>
        <v>0.49470000000000003</v>
      </c>
      <c r="X10" s="18">
        <f t="shared" si="4"/>
        <v>918.20990607948886</v>
      </c>
      <c r="Z10" s="37">
        <v>37</v>
      </c>
      <c r="AA10" s="38">
        <v>0.875</v>
      </c>
      <c r="AB10" s="218">
        <f t="shared" si="5"/>
        <v>918</v>
      </c>
      <c r="AC10" s="21">
        <f t="shared" si="6"/>
        <v>-1.754</v>
      </c>
      <c r="AD10" s="124">
        <v>17</v>
      </c>
      <c r="AE10" s="176">
        <f t="shared" si="7"/>
        <v>0.79310000000000003</v>
      </c>
      <c r="AF10" s="22">
        <f t="shared" si="8"/>
        <v>924.24803561569149</v>
      </c>
      <c r="AH10" s="39">
        <v>37</v>
      </c>
      <c r="AI10" s="40">
        <v>0.875</v>
      </c>
      <c r="AJ10" s="219">
        <f t="shared" si="9"/>
        <v>919.5</v>
      </c>
      <c r="AK10" s="25">
        <f t="shared" si="10"/>
        <v>1.72</v>
      </c>
      <c r="AL10" s="47">
        <v>17</v>
      </c>
      <c r="AM10" s="177">
        <f t="shared" si="11"/>
        <v>0.42579999999999996</v>
      </c>
      <c r="AN10" s="95">
        <f t="shared" si="15"/>
        <v>0.22147432037128573</v>
      </c>
      <c r="AO10" s="242">
        <f t="shared" si="12"/>
        <v>917.10204369312123</v>
      </c>
      <c r="AQ10" s="41">
        <v>37</v>
      </c>
      <c r="AR10" s="42">
        <v>0.875</v>
      </c>
      <c r="AS10" s="220">
        <f t="shared" si="18"/>
        <v>922</v>
      </c>
      <c r="AT10" s="29">
        <f t="shared" si="19"/>
        <v>1.3699999999999999</v>
      </c>
      <c r="AU10" s="48">
        <v>17</v>
      </c>
      <c r="AV10" s="178">
        <f t="shared" si="20"/>
        <v>0.54279999999999995</v>
      </c>
      <c r="AW10" s="30">
        <f t="shared" si="16"/>
        <v>-2.1783879263375029E-2</v>
      </c>
      <c r="AX10" s="81">
        <f t="shared" si="13"/>
        <v>920.49487476529475</v>
      </c>
    </row>
    <row r="11" spans="1:50" ht="16" thickBot="1" x14ac:dyDescent="0.25">
      <c r="A11" s="7" t="s">
        <v>92</v>
      </c>
      <c r="B11" s="8">
        <v>0.8125</v>
      </c>
      <c r="C11" s="9">
        <v>5</v>
      </c>
      <c r="D11" s="9">
        <v>4.8799999999999999E-4</v>
      </c>
      <c r="E11" s="72">
        <v>9.7999999999999997E-4</v>
      </c>
      <c r="F11" s="72">
        <v>-9.7999999999999997E-4</v>
      </c>
      <c r="G11" s="72">
        <v>5.4140000000000004E-3</v>
      </c>
      <c r="H11" s="117">
        <v>921.75</v>
      </c>
      <c r="J11" s="43">
        <v>36</v>
      </c>
      <c r="K11" s="32">
        <v>0.85416666666666663</v>
      </c>
      <c r="L11" s="211">
        <f t="shared" si="14"/>
        <v>914.5</v>
      </c>
      <c r="M11" s="125">
        <f t="shared" si="17"/>
        <v>-2.3919999999999999</v>
      </c>
      <c r="N11" s="33">
        <v>16</v>
      </c>
      <c r="O11" s="208"/>
      <c r="P11" s="31">
        <f t="shared" si="0"/>
        <v>909.43078915007402</v>
      </c>
      <c r="R11" s="44">
        <v>36</v>
      </c>
      <c r="S11" s="35">
        <v>0.85416666666666663</v>
      </c>
      <c r="T11" s="215">
        <f t="shared" si="1"/>
        <v>918.75</v>
      </c>
      <c r="U11" s="16">
        <f t="shared" si="2"/>
        <v>0.27399999999999997</v>
      </c>
      <c r="V11" s="33">
        <v>16</v>
      </c>
      <c r="W11" s="175">
        <f t="shared" si="3"/>
        <v>0.47010000000000002</v>
      </c>
      <c r="X11" s="18">
        <f t="shared" si="4"/>
        <v>917.15528170117705</v>
      </c>
      <c r="Z11" s="46">
        <v>36</v>
      </c>
      <c r="AA11" s="38">
        <v>0.85416666666666663</v>
      </c>
      <c r="AB11" s="218">
        <f t="shared" si="5"/>
        <v>917.75</v>
      </c>
      <c r="AC11" s="21">
        <f t="shared" si="6"/>
        <v>-1.542</v>
      </c>
      <c r="AD11" s="120">
        <v>16</v>
      </c>
      <c r="AE11" s="176">
        <f t="shared" si="7"/>
        <v>0.76729999999999998</v>
      </c>
      <c r="AF11" s="22">
        <f t="shared" si="8"/>
        <v>929.59819490824054</v>
      </c>
      <c r="AH11" s="47">
        <v>36</v>
      </c>
      <c r="AI11" s="40">
        <v>0.85416666666666663</v>
      </c>
      <c r="AJ11" s="219">
        <f t="shared" si="9"/>
        <v>919.75</v>
      </c>
      <c r="AK11" s="25">
        <f t="shared" si="10"/>
        <v>1.5070000000000001</v>
      </c>
      <c r="AL11" s="39">
        <v>16</v>
      </c>
      <c r="AM11" s="177">
        <f t="shared" si="11"/>
        <v>0.52510000000000001</v>
      </c>
      <c r="AN11" s="95">
        <f t="shared" si="15"/>
        <v>0.19631006819813704</v>
      </c>
      <c r="AO11" s="242">
        <f t="shared" si="12"/>
        <v>917.42112593171066</v>
      </c>
      <c r="AQ11" s="48">
        <v>36</v>
      </c>
      <c r="AR11" s="42">
        <v>0.85416666666666663</v>
      </c>
      <c r="AS11" s="220">
        <f t="shared" si="18"/>
        <v>921.75</v>
      </c>
      <c r="AT11" s="29">
        <f t="shared" si="19"/>
        <v>0.84000000000000008</v>
      </c>
      <c r="AU11" s="41">
        <v>16</v>
      </c>
      <c r="AV11" s="178">
        <f t="shared" si="20"/>
        <v>0.55510000000000004</v>
      </c>
      <c r="AW11" s="30">
        <f t="shared" si="16"/>
        <v>-6.4275969608407355E-2</v>
      </c>
      <c r="AX11" s="81">
        <f t="shared" si="13"/>
        <v>914.79066268353893</v>
      </c>
    </row>
    <row r="12" spans="1:50" ht="16" thickBot="1" x14ac:dyDescent="0.25">
      <c r="A12" s="7" t="s">
        <v>92</v>
      </c>
      <c r="B12" s="8">
        <v>0.79166666666666663</v>
      </c>
      <c r="C12" s="9">
        <v>5</v>
      </c>
      <c r="D12" s="9">
        <v>1.4899999999999999E-4</v>
      </c>
      <c r="E12" s="72">
        <v>9.7999999999999997E-4</v>
      </c>
      <c r="F12" s="72">
        <v>-9.7999999999999997E-4</v>
      </c>
      <c r="G12" s="72">
        <v>5.5279999999999999E-3</v>
      </c>
      <c r="H12" s="117">
        <v>920.25</v>
      </c>
      <c r="J12" s="43">
        <v>35</v>
      </c>
      <c r="K12" s="32">
        <v>0.83333333333333337</v>
      </c>
      <c r="L12" s="211">
        <f t="shared" si="14"/>
        <v>916.5</v>
      </c>
      <c r="M12" s="125">
        <f t="shared" si="17"/>
        <v>-1.9849999999999999</v>
      </c>
      <c r="N12" s="129">
        <v>15</v>
      </c>
      <c r="O12" s="208"/>
      <c r="P12" s="31">
        <f t="shared" si="0"/>
        <v>921.233738850902</v>
      </c>
      <c r="R12" s="44">
        <v>35</v>
      </c>
      <c r="S12" s="35">
        <v>0.83333333333333337</v>
      </c>
      <c r="T12" s="215">
        <f t="shared" si="1"/>
        <v>918</v>
      </c>
      <c r="U12" s="16">
        <f t="shared" si="2"/>
        <v>0.41899999999999998</v>
      </c>
      <c r="V12" s="129">
        <v>15</v>
      </c>
      <c r="W12" s="175">
        <f t="shared" si="3"/>
        <v>0.50860000000000005</v>
      </c>
      <c r="X12" s="18">
        <f t="shared" si="4"/>
        <v>916.54607276634033</v>
      </c>
      <c r="Z12" s="46">
        <v>35</v>
      </c>
      <c r="AA12" s="38">
        <v>0.83333333333333337</v>
      </c>
      <c r="AB12" s="218">
        <f t="shared" si="5"/>
        <v>917.5</v>
      </c>
      <c r="AC12" s="21">
        <f t="shared" si="6"/>
        <v>-1.3259999999999998</v>
      </c>
      <c r="AD12" s="124">
        <v>15</v>
      </c>
      <c r="AE12" s="176">
        <f t="shared" si="7"/>
        <v>0.7621</v>
      </c>
      <c r="AF12" s="22">
        <f t="shared" si="8"/>
        <v>928.16479698575802</v>
      </c>
      <c r="AH12" s="47">
        <v>35</v>
      </c>
      <c r="AI12" s="40">
        <v>0.83333333333333337</v>
      </c>
      <c r="AJ12" s="219">
        <f t="shared" si="9"/>
        <v>920.25</v>
      </c>
      <c r="AK12" s="25">
        <f t="shared" si="10"/>
        <v>1.369</v>
      </c>
      <c r="AL12" s="47">
        <v>15</v>
      </c>
      <c r="AM12" s="177">
        <f t="shared" si="11"/>
        <v>0.53639999999999999</v>
      </c>
      <c r="AN12" s="95">
        <f t="shared" si="15"/>
        <v>0.40411313676838556</v>
      </c>
      <c r="AO12" s="242">
        <f t="shared" si="12"/>
        <v>916.02627352979948</v>
      </c>
      <c r="AQ12" s="48">
        <v>35</v>
      </c>
      <c r="AR12" s="42">
        <v>0.83333333333333337</v>
      </c>
      <c r="AS12" s="220">
        <f t="shared" si="18"/>
        <v>922.75</v>
      </c>
      <c r="AT12" s="29">
        <f t="shared" si="19"/>
        <v>0.65500000000000003</v>
      </c>
      <c r="AU12" s="48">
        <v>15</v>
      </c>
      <c r="AV12" s="178">
        <f t="shared" si="20"/>
        <v>0.56020000000000003</v>
      </c>
      <c r="AW12" s="30">
        <f t="shared" si="16"/>
        <v>-7.4703852735191284E-2</v>
      </c>
      <c r="AX12" s="81">
        <f t="shared" si="13"/>
        <v>915.7777214174248</v>
      </c>
    </row>
    <row r="13" spans="1:50" ht="16" thickBot="1" x14ac:dyDescent="0.25">
      <c r="A13" s="7" t="s">
        <v>92</v>
      </c>
      <c r="B13" s="8">
        <v>0.77083333333333337</v>
      </c>
      <c r="C13" s="9">
        <v>5</v>
      </c>
      <c r="D13" s="9">
        <v>-1.55E-4</v>
      </c>
      <c r="E13" s="72">
        <v>9.7999999999999997E-4</v>
      </c>
      <c r="F13" s="72">
        <v>-9.7999999999999997E-4</v>
      </c>
      <c r="G13" s="72">
        <v>5.5640000000000004E-3</v>
      </c>
      <c r="H13" s="117">
        <v>918.75</v>
      </c>
      <c r="J13" s="31">
        <v>34</v>
      </c>
      <c r="K13" s="32">
        <v>0.8125</v>
      </c>
      <c r="L13" s="211">
        <f t="shared" si="14"/>
        <v>917</v>
      </c>
      <c r="M13" s="125">
        <f t="shared" si="17"/>
        <v>-1.47</v>
      </c>
      <c r="N13" s="129">
        <v>14</v>
      </c>
      <c r="O13" s="208"/>
      <c r="P13" s="31">
        <f t="shared" si="0"/>
        <v>924.21093526952916</v>
      </c>
      <c r="R13" s="34">
        <v>34</v>
      </c>
      <c r="S13" s="35">
        <v>0.8125</v>
      </c>
      <c r="T13" s="215">
        <f t="shared" si="1"/>
        <v>919</v>
      </c>
      <c r="U13" s="16">
        <f t="shared" si="2"/>
        <v>0.68199999999999994</v>
      </c>
      <c r="V13" s="129">
        <v>14</v>
      </c>
      <c r="W13" s="175">
        <f t="shared" si="3"/>
        <v>0.50220000000000009</v>
      </c>
      <c r="X13" s="18">
        <f t="shared" si="4"/>
        <v>917.77564187098722</v>
      </c>
      <c r="Z13" s="37">
        <v>34</v>
      </c>
      <c r="AA13" s="38">
        <v>0.8125</v>
      </c>
      <c r="AB13" s="218">
        <f t="shared" si="5"/>
        <v>918.5</v>
      </c>
      <c r="AC13" s="21">
        <f t="shared" si="6"/>
        <v>-0.97900000000000009</v>
      </c>
      <c r="AD13" s="124">
        <v>14</v>
      </c>
      <c r="AE13" s="176">
        <f t="shared" si="7"/>
        <v>0.7621</v>
      </c>
      <c r="AF13" s="22">
        <f t="shared" si="8"/>
        <v>924.7852156046215</v>
      </c>
      <c r="AH13" s="39">
        <v>34</v>
      </c>
      <c r="AI13" s="40">
        <v>0.8125</v>
      </c>
      <c r="AJ13" s="219">
        <f t="shared" si="9"/>
        <v>919.75</v>
      </c>
      <c r="AK13" s="25">
        <f t="shared" si="10"/>
        <v>1.2930000000000001</v>
      </c>
      <c r="AL13" s="47">
        <v>14</v>
      </c>
      <c r="AM13" s="177">
        <f t="shared" si="11"/>
        <v>0.49470000000000003</v>
      </c>
      <c r="AN13" s="95">
        <f t="shared" si="15"/>
        <v>0.37469502569090635</v>
      </c>
      <c r="AO13" s="242">
        <f t="shared" si="12"/>
        <v>916.97243984740771</v>
      </c>
      <c r="AQ13" s="41">
        <v>34</v>
      </c>
      <c r="AR13" s="42">
        <v>0.8125</v>
      </c>
      <c r="AS13" s="220">
        <f t="shared" si="18"/>
        <v>921.75</v>
      </c>
      <c r="AT13" s="29">
        <f t="shared" si="19"/>
        <v>0.48799999999999999</v>
      </c>
      <c r="AU13" s="48">
        <v>14</v>
      </c>
      <c r="AV13" s="178">
        <f t="shared" si="20"/>
        <v>0.54139999999999999</v>
      </c>
      <c r="AW13" s="30">
        <f t="shared" si="16"/>
        <v>-7.8693829213825159E-2</v>
      </c>
      <c r="AX13" s="81">
        <f t="shared" si="13"/>
        <v>919.33885626746917</v>
      </c>
    </row>
    <row r="14" spans="1:50" ht="16" thickBot="1" x14ac:dyDescent="0.25">
      <c r="A14" s="7" t="s">
        <v>92</v>
      </c>
      <c r="B14" s="8">
        <v>0.75</v>
      </c>
      <c r="C14" s="9">
        <v>5</v>
      </c>
      <c r="D14" s="9">
        <v>-2.32E-4</v>
      </c>
      <c r="E14" s="72">
        <v>9.7599999999999998E-4</v>
      </c>
      <c r="F14" s="72">
        <v>-9.7599999999999998E-4</v>
      </c>
      <c r="G14" s="72">
        <v>5.7460000000000002E-3</v>
      </c>
      <c r="H14" s="117">
        <v>921</v>
      </c>
      <c r="J14" s="43">
        <v>33</v>
      </c>
      <c r="K14" s="32">
        <v>0.79166666666666663</v>
      </c>
      <c r="L14" s="211">
        <f t="shared" si="14"/>
        <v>916.75</v>
      </c>
      <c r="M14" s="125">
        <f t="shared" si="17"/>
        <v>-1.24</v>
      </c>
      <c r="N14" s="33">
        <v>13</v>
      </c>
      <c r="O14" s="208"/>
      <c r="P14" s="31">
        <f t="shared" si="0"/>
        <v>911.71917729729739</v>
      </c>
      <c r="R14" s="44">
        <v>33</v>
      </c>
      <c r="S14" s="35">
        <v>0.79166666666666663</v>
      </c>
      <c r="T14" s="215">
        <f t="shared" si="1"/>
        <v>919</v>
      </c>
      <c r="U14" s="16">
        <f t="shared" si="2"/>
        <v>0.98699999999999999</v>
      </c>
      <c r="V14" s="33">
        <v>13</v>
      </c>
      <c r="W14" s="175">
        <f t="shared" si="3"/>
        <v>0.4758</v>
      </c>
      <c r="X14" s="18">
        <f t="shared" si="4"/>
        <v>918.00750417900383</v>
      </c>
      <c r="Z14" s="46">
        <v>33</v>
      </c>
      <c r="AA14" s="38">
        <v>0.79166666666666663</v>
      </c>
      <c r="AB14" s="218">
        <f t="shared" si="5"/>
        <v>919</v>
      </c>
      <c r="AC14" s="21">
        <f t="shared" si="6"/>
        <v>-0.56700000000000006</v>
      </c>
      <c r="AD14" s="120">
        <v>13</v>
      </c>
      <c r="AE14" s="176">
        <f t="shared" si="7"/>
        <v>0.73740000000000006</v>
      </c>
      <c r="AF14" s="22">
        <f t="shared" si="8"/>
        <v>922.61035971496904</v>
      </c>
      <c r="AH14" s="47">
        <v>33</v>
      </c>
      <c r="AI14" s="40">
        <v>0.79166666666666663</v>
      </c>
      <c r="AJ14" s="219">
        <f t="shared" si="9"/>
        <v>919</v>
      </c>
      <c r="AK14" s="25">
        <f t="shared" si="10"/>
        <v>1.01</v>
      </c>
      <c r="AL14" s="39">
        <v>13</v>
      </c>
      <c r="AM14" s="177">
        <f t="shared" si="11"/>
        <v>0.49699999999999994</v>
      </c>
      <c r="AN14" s="95">
        <f t="shared" si="15"/>
        <v>0.3910701697907118</v>
      </c>
      <c r="AO14" s="242">
        <f t="shared" si="12"/>
        <v>917.84871236204697</v>
      </c>
      <c r="AQ14" s="48">
        <v>33</v>
      </c>
      <c r="AR14" s="42">
        <v>0.79166666666666663</v>
      </c>
      <c r="AS14" s="220">
        <f t="shared" si="18"/>
        <v>920.25</v>
      </c>
      <c r="AT14" s="29">
        <f t="shared" si="19"/>
        <v>0.14899999999999999</v>
      </c>
      <c r="AU14" s="41">
        <v>13</v>
      </c>
      <c r="AV14" s="178">
        <f t="shared" si="20"/>
        <v>0.55279999999999996</v>
      </c>
      <c r="AW14" s="30">
        <f t="shared" si="16"/>
        <v>1.332959994300727E-2</v>
      </c>
      <c r="AX14" s="81">
        <f t="shared" si="13"/>
        <v>923.04746065106019</v>
      </c>
    </row>
    <row r="15" spans="1:50" ht="16" thickBot="1" x14ac:dyDescent="0.25">
      <c r="A15" s="7" t="s">
        <v>92</v>
      </c>
      <c r="B15" s="8">
        <v>0.72916666666666663</v>
      </c>
      <c r="C15" s="9">
        <v>5</v>
      </c>
      <c r="D15" s="9">
        <v>-5.8E-5</v>
      </c>
      <c r="E15" s="72">
        <v>9.7199999999999999E-4</v>
      </c>
      <c r="F15" s="72">
        <v>-9.7199999999999999E-4</v>
      </c>
      <c r="G15" s="72">
        <v>4.6649999999999999E-3</v>
      </c>
      <c r="H15" s="117">
        <v>918.75</v>
      </c>
      <c r="J15" s="43">
        <v>32</v>
      </c>
      <c r="K15" s="32">
        <v>0.77083333333333337</v>
      </c>
      <c r="L15" s="211">
        <f t="shared" si="14"/>
        <v>917.25</v>
      </c>
      <c r="M15" s="125">
        <f t="shared" si="17"/>
        <v>-1.0469999999999999</v>
      </c>
      <c r="N15" s="129">
        <v>12</v>
      </c>
      <c r="O15" s="208"/>
      <c r="P15" s="31">
        <f t="shared" si="0"/>
        <v>928.90081718742056</v>
      </c>
      <c r="R15" s="44">
        <v>32</v>
      </c>
      <c r="S15" s="35">
        <v>0.77083333333333337</v>
      </c>
      <c r="T15" s="215">
        <f t="shared" si="1"/>
        <v>919.25</v>
      </c>
      <c r="U15" s="16">
        <f t="shared" si="2"/>
        <v>1.0859999999999999</v>
      </c>
      <c r="V15" s="129">
        <v>12</v>
      </c>
      <c r="W15" s="175">
        <f t="shared" si="3"/>
        <v>0.48219999999999996</v>
      </c>
      <c r="X15" s="18">
        <f t="shared" si="4"/>
        <v>916.33687262502553</v>
      </c>
      <c r="Z15" s="46">
        <v>32</v>
      </c>
      <c r="AA15" s="38">
        <v>0.77083333333333337</v>
      </c>
      <c r="AB15" s="218">
        <f t="shared" si="5"/>
        <v>918.25</v>
      </c>
      <c r="AC15" s="21">
        <f t="shared" si="6"/>
        <v>-0.24000000000000002</v>
      </c>
      <c r="AD15" s="124">
        <v>12</v>
      </c>
      <c r="AE15" s="176">
        <f t="shared" si="7"/>
        <v>0.72189999999999999</v>
      </c>
      <c r="AF15" s="22">
        <f t="shared" si="8"/>
        <v>918.01883482432675</v>
      </c>
      <c r="AH15" s="47">
        <v>32</v>
      </c>
      <c r="AI15" s="40">
        <v>0.77083333333333337</v>
      </c>
      <c r="AJ15" s="219">
        <f t="shared" si="9"/>
        <v>919.75</v>
      </c>
      <c r="AK15" s="25">
        <f t="shared" si="10"/>
        <v>0.77899999999999991</v>
      </c>
      <c r="AL15" s="47">
        <v>12</v>
      </c>
      <c r="AM15" s="177">
        <f t="shared" si="11"/>
        <v>0.50580000000000003</v>
      </c>
      <c r="AN15" s="95">
        <f>(0.001*AL15*SIN(AL15+ COS(AL15)) + 0.001*COS(AL15)*SIN(AL15 + COS(AL15)) - 0.003*SIN(AL15 + COS(AL15)))/(3*AL15*SIN(AL15 + COS(AL15)) + AL15*SIN(AL15 + COS(AL15))*COS(6*AL15*SIN(2*AL15) - AL15) + COS(6*AL15*SIN(2*AL15) - AL15) - COS(AL15)*COS(6*AL15*SIN(2*AL15) - AL15) - COS(6*AL15*SIN(2*AL15) - AL15)^2*SIN(AL15 + COS(AL15)))*1000</f>
        <v>0.29785547580437055</v>
      </c>
      <c r="AO15" s="242">
        <f xml:space="preserve"> 917 + (1/470)*AL15*COS(AL15) + SIN(917 + (-835399/911)*AL15 - COS(AL15) - SIN(2*SIN(911 + AL15) + COS(-23)*SIN(AL15*SIN(AL15) - 911)))</f>
        <v>916.49495623530561</v>
      </c>
      <c r="AQ15" s="48">
        <v>32</v>
      </c>
      <c r="AR15" s="42">
        <v>0.77083333333333337</v>
      </c>
      <c r="AS15" s="220">
        <f t="shared" si="18"/>
        <v>918.75</v>
      </c>
      <c r="AT15" s="29">
        <f t="shared" si="19"/>
        <v>-0.155</v>
      </c>
      <c r="AU15" s="48">
        <v>12</v>
      </c>
      <c r="AV15" s="178">
        <f t="shared" si="20"/>
        <v>0.55640000000000001</v>
      </c>
      <c r="AW15" s="30">
        <f t="shared" si="16"/>
        <v>5.6525193915395178E-2</v>
      </c>
      <c r="AX15" s="81">
        <f t="shared" si="13"/>
        <v>923.36667587030115</v>
      </c>
    </row>
    <row r="16" spans="1:50" ht="16" thickBot="1" x14ac:dyDescent="0.25">
      <c r="A16" s="7" t="s">
        <v>92</v>
      </c>
      <c r="B16" s="8">
        <v>0.70833333333333337</v>
      </c>
      <c r="C16" s="9">
        <v>5</v>
      </c>
      <c r="D16" s="9">
        <v>-3.6499999999999998E-4</v>
      </c>
      <c r="E16" s="72">
        <v>9.7300000000000002E-4</v>
      </c>
      <c r="F16" s="72">
        <v>-9.7300000000000002E-4</v>
      </c>
      <c r="G16" s="72">
        <v>4.5669999999999999E-3</v>
      </c>
      <c r="H16" s="117">
        <v>917</v>
      </c>
      <c r="J16" s="31">
        <v>31</v>
      </c>
      <c r="K16" s="32">
        <v>0.75</v>
      </c>
      <c r="L16" s="211">
        <f t="shared" si="14"/>
        <v>917.5</v>
      </c>
      <c r="M16" s="125">
        <f t="shared" si="17"/>
        <v>-0.67199999999999993</v>
      </c>
      <c r="N16" s="33">
        <v>11</v>
      </c>
      <c r="O16" s="208"/>
      <c r="P16" s="31">
        <f t="shared" si="0"/>
        <v>925.19583329747365</v>
      </c>
      <c r="R16" s="34">
        <v>31</v>
      </c>
      <c r="S16" s="35">
        <v>0.75</v>
      </c>
      <c r="T16" s="215">
        <f t="shared" si="1"/>
        <v>918.5</v>
      </c>
      <c r="U16" s="16">
        <f t="shared" si="2"/>
        <v>1.161</v>
      </c>
      <c r="V16" s="33">
        <v>11</v>
      </c>
      <c r="W16" s="175">
        <f t="shared" si="3"/>
        <v>0.47710000000000002</v>
      </c>
      <c r="X16" s="18">
        <f t="shared" si="4"/>
        <v>918.73640384613805</v>
      </c>
      <c r="Z16" s="37">
        <v>31</v>
      </c>
      <c r="AA16" s="38">
        <v>0.75</v>
      </c>
      <c r="AB16" s="218">
        <f t="shared" si="5"/>
        <v>918</v>
      </c>
      <c r="AC16" s="21">
        <f t="shared" si="6"/>
        <v>6.3E-2</v>
      </c>
      <c r="AD16" s="120">
        <v>11</v>
      </c>
      <c r="AE16" s="176">
        <f t="shared" si="7"/>
        <v>0.73740000000000006</v>
      </c>
      <c r="AF16" s="22">
        <f t="shared" si="8"/>
        <v>917.39342037045162</v>
      </c>
      <c r="AH16" s="39">
        <v>31</v>
      </c>
      <c r="AI16" s="40">
        <v>0.75</v>
      </c>
      <c r="AJ16" s="219">
        <f t="shared" si="9"/>
        <v>917.25</v>
      </c>
      <c r="AK16" s="25">
        <f t="shared" si="10"/>
        <v>0.55699999999999994</v>
      </c>
      <c r="AL16" s="39">
        <v>11</v>
      </c>
      <c r="AM16" s="177">
        <f t="shared" si="11"/>
        <v>0.49810000000000004</v>
      </c>
      <c r="AN16" s="95">
        <f>(0.001*AL16*SIN(AL16+ COS(AL16)) + 0.001*COS(AL16)*SIN(AL16 + COS(AL16)) - 0.003*SIN(AL16 + COS(AL16)))/(3*AL16*SIN(AL16 + COS(AL16)) + AL16*SIN(AL16 + COS(AL16))*COS(6*AL16*SIN(2*AL16) - AL16) + COS(6*AL16*SIN(2*AL16) - AL16) - COS(AL16)*COS(6*AL16*SIN(2*AL16) - AL16) - COS(6*AL16*SIN(2*AL16) - AL16)^2*SIN(AL16 + COS(AL16)))*1000</f>
        <v>0.20928653373461753</v>
      </c>
      <c r="AO16" s="242">
        <f t="shared" si="12"/>
        <v>916.32958339475704</v>
      </c>
      <c r="AQ16" s="41">
        <v>31</v>
      </c>
      <c r="AR16" s="42">
        <v>0.75</v>
      </c>
      <c r="AS16" s="220">
        <f t="shared" si="18"/>
        <v>921</v>
      </c>
      <c r="AT16" s="29">
        <f t="shared" si="19"/>
        <v>-0.23200000000000001</v>
      </c>
      <c r="AU16" s="41">
        <v>11</v>
      </c>
      <c r="AV16" s="178">
        <f t="shared" si="20"/>
        <v>0.5746</v>
      </c>
      <c r="AW16" s="30">
        <f t="shared" si="16"/>
        <v>-1.7707629497713182E-2</v>
      </c>
      <c r="AX16" s="81">
        <f t="shared" si="13"/>
        <v>921.29333588581983</v>
      </c>
    </row>
    <row r="17" spans="1:50" ht="16" thickBot="1" x14ac:dyDescent="0.25">
      <c r="A17" s="7" t="s">
        <v>92</v>
      </c>
      <c r="B17" s="8">
        <v>0.6875</v>
      </c>
      <c r="C17" s="9">
        <v>5</v>
      </c>
      <c r="D17" s="9">
        <v>-2.9500000000000001E-4</v>
      </c>
      <c r="E17" s="72">
        <v>9.7099999999999997E-4</v>
      </c>
      <c r="F17" s="72">
        <v>-9.7099999999999997E-4</v>
      </c>
      <c r="G17" s="72">
        <v>4.725E-3</v>
      </c>
      <c r="H17" s="117">
        <v>919.5</v>
      </c>
      <c r="J17" s="43">
        <v>30</v>
      </c>
      <c r="K17" s="32">
        <v>0.72916666666666663</v>
      </c>
      <c r="L17" s="211">
        <f t="shared" si="14"/>
        <v>918.75</v>
      </c>
      <c r="M17" s="125">
        <f t="shared" si="17"/>
        <v>-0.34400000000000003</v>
      </c>
      <c r="N17" s="129">
        <v>10</v>
      </c>
      <c r="O17" s="208"/>
      <c r="P17" s="31">
        <f t="shared" si="0"/>
        <v>918.76217406769842</v>
      </c>
      <c r="R17" s="44">
        <v>30</v>
      </c>
      <c r="S17" s="35">
        <v>0.72916666666666663</v>
      </c>
      <c r="T17" s="215">
        <f t="shared" si="1"/>
        <v>918.75</v>
      </c>
      <c r="U17" s="16">
        <f t="shared" si="2"/>
        <v>1.1599999999999999</v>
      </c>
      <c r="V17" s="129">
        <v>10</v>
      </c>
      <c r="W17" s="175">
        <f t="shared" si="3"/>
        <v>0.496</v>
      </c>
      <c r="X17" s="18">
        <f t="shared" si="4"/>
        <v>918.78094629550708</v>
      </c>
      <c r="Z17" s="46">
        <v>30</v>
      </c>
      <c r="AA17" s="38">
        <v>0.72916666666666663</v>
      </c>
      <c r="AB17" s="218">
        <f t="shared" si="5"/>
        <v>918.5</v>
      </c>
      <c r="AC17" s="21">
        <f t="shared" si="6"/>
        <v>0.51600000000000001</v>
      </c>
      <c r="AD17" s="124">
        <v>10</v>
      </c>
      <c r="AE17" s="176">
        <f t="shared" si="7"/>
        <v>0.74250000000000005</v>
      </c>
      <c r="AF17" s="22">
        <f t="shared" si="8"/>
        <v>918.43094853334844</v>
      </c>
      <c r="AH17" s="47">
        <v>30</v>
      </c>
      <c r="AI17" s="40">
        <v>0.72916666666666663</v>
      </c>
      <c r="AJ17" s="219">
        <f t="shared" si="9"/>
        <v>915.75</v>
      </c>
      <c r="AK17" s="25">
        <f t="shared" si="10"/>
        <v>0.13699999999999998</v>
      </c>
      <c r="AL17" s="47">
        <v>10</v>
      </c>
      <c r="AM17" s="177">
        <f t="shared" si="11"/>
        <v>0.46899999999999997</v>
      </c>
      <c r="AN17" s="95">
        <f t="shared" si="15"/>
        <v>0.14860958500998159</v>
      </c>
      <c r="AO17" s="242">
        <f t="shared" si="12"/>
        <v>915.98585197476007</v>
      </c>
      <c r="AQ17" s="48">
        <v>30</v>
      </c>
      <c r="AR17" s="42">
        <v>0.72916666666666663</v>
      </c>
      <c r="AS17" s="220">
        <f t="shared" si="18"/>
        <v>918.75</v>
      </c>
      <c r="AT17" s="29">
        <f t="shared" si="19"/>
        <v>-5.8000000000000003E-2</v>
      </c>
      <c r="AU17" s="48">
        <v>10</v>
      </c>
      <c r="AV17" s="178">
        <f t="shared" si="20"/>
        <v>0.46649999999999997</v>
      </c>
      <c r="AW17" s="30">
        <f t="shared" si="16"/>
        <v>-0.11062431834971248</v>
      </c>
      <c r="AX17" s="81">
        <f t="shared" si="13"/>
        <v>918.71296701841982</v>
      </c>
    </row>
    <row r="18" spans="1:50" ht="16" thickBot="1" x14ac:dyDescent="0.25">
      <c r="A18" s="7" t="s">
        <v>92</v>
      </c>
      <c r="B18" s="8">
        <v>0.66666666666666663</v>
      </c>
      <c r="C18" s="9">
        <v>5</v>
      </c>
      <c r="D18" s="9">
        <v>1.27E-4</v>
      </c>
      <c r="E18" s="72">
        <v>9.7599999999999998E-4</v>
      </c>
      <c r="F18" s="72">
        <v>-9.7599999999999998E-4</v>
      </c>
      <c r="G18" s="72">
        <v>3.503E-3</v>
      </c>
      <c r="H18" s="117">
        <v>921.25</v>
      </c>
      <c r="J18" s="43">
        <v>29</v>
      </c>
      <c r="K18" s="32">
        <v>0.70833333333333337</v>
      </c>
      <c r="L18" s="211">
        <f t="shared" si="14"/>
        <v>917.5</v>
      </c>
      <c r="M18" s="125">
        <f t="shared" si="17"/>
        <v>7.2000000000000008E-2</v>
      </c>
      <c r="N18" s="129">
        <v>9</v>
      </c>
      <c r="O18" s="208"/>
      <c r="P18" s="31">
        <f t="shared" si="0"/>
        <v>917.49996451747222</v>
      </c>
      <c r="R18" s="44">
        <v>29</v>
      </c>
      <c r="S18" s="35">
        <v>0.70833333333333337</v>
      </c>
      <c r="T18" s="215">
        <f t="shared" si="1"/>
        <v>919</v>
      </c>
      <c r="U18" s="16">
        <f t="shared" si="2"/>
        <v>1.2949999999999999</v>
      </c>
      <c r="V18" s="129">
        <v>9</v>
      </c>
      <c r="W18" s="175">
        <f t="shared" si="3"/>
        <v>0.47959999999999997</v>
      </c>
      <c r="X18" s="18">
        <f t="shared" si="4"/>
        <v>918.9239024367638</v>
      </c>
      <c r="Z18" s="46">
        <v>29</v>
      </c>
      <c r="AA18" s="38">
        <v>0.70833333333333337</v>
      </c>
      <c r="AB18" s="218">
        <f t="shared" si="5"/>
        <v>923.25</v>
      </c>
      <c r="AC18" s="21">
        <f t="shared" si="6"/>
        <v>1.123</v>
      </c>
      <c r="AD18" s="124">
        <v>9</v>
      </c>
      <c r="AE18" s="176">
        <f t="shared" si="7"/>
        <v>0.74250000000000005</v>
      </c>
      <c r="AF18" s="22">
        <f t="shared" si="8"/>
        <v>923.22884499449219</v>
      </c>
      <c r="AH18" s="47">
        <v>29</v>
      </c>
      <c r="AI18" s="40">
        <v>0.70833333333333337</v>
      </c>
      <c r="AJ18" s="219">
        <f t="shared" si="9"/>
        <v>917.5</v>
      </c>
      <c r="AK18" s="25">
        <f t="shared" si="10"/>
        <v>0.13300000000000001</v>
      </c>
      <c r="AL18" s="47">
        <v>9</v>
      </c>
      <c r="AM18" s="177">
        <f t="shared" si="11"/>
        <v>0.47739999999999994</v>
      </c>
      <c r="AN18" s="95">
        <f t="shared" si="15"/>
        <v>0.14653926866102238</v>
      </c>
      <c r="AO18" s="242">
        <f t="shared" si="12"/>
        <v>917.49431262617043</v>
      </c>
      <c r="AQ18" s="48">
        <v>29</v>
      </c>
      <c r="AR18" s="42">
        <v>0.70833333333333337</v>
      </c>
      <c r="AS18" s="220">
        <f t="shared" si="18"/>
        <v>917</v>
      </c>
      <c r="AT18" s="29">
        <f t="shared" si="19"/>
        <v>-0.36499999999999999</v>
      </c>
      <c r="AU18" s="48">
        <v>9</v>
      </c>
      <c r="AV18" s="178">
        <f t="shared" si="20"/>
        <v>0.45669999999999999</v>
      </c>
      <c r="AW18" s="30">
        <f t="shared" si="16"/>
        <v>-0.15945957562936403</v>
      </c>
      <c r="AX18" s="81">
        <f t="shared" si="13"/>
        <v>917.00041331846001</v>
      </c>
    </row>
    <row r="19" spans="1:50" ht="16" thickBot="1" x14ac:dyDescent="0.25">
      <c r="A19" s="7" t="s">
        <v>92</v>
      </c>
      <c r="B19" s="8">
        <v>0.64583333333333337</v>
      </c>
      <c r="C19" s="9">
        <v>5</v>
      </c>
      <c r="D19" s="9">
        <v>2.7300000000000002E-4</v>
      </c>
      <c r="E19" s="72">
        <v>9.8999999999999999E-4</v>
      </c>
      <c r="F19" s="72">
        <v>-9.8999999999999999E-4</v>
      </c>
      <c r="G19" s="72">
        <v>2.1389999999999998E-3</v>
      </c>
      <c r="H19" s="117">
        <v>921.25</v>
      </c>
      <c r="J19" s="31">
        <v>28</v>
      </c>
      <c r="K19" s="32">
        <v>0.6875</v>
      </c>
      <c r="L19" s="211">
        <f t="shared" si="14"/>
        <v>921.75</v>
      </c>
      <c r="M19" s="125">
        <f t="shared" si="17"/>
        <v>0.36499999999999999</v>
      </c>
      <c r="N19" s="33">
        <v>8</v>
      </c>
      <c r="O19" s="208"/>
      <c r="P19" s="31">
        <f t="shared" si="0"/>
        <v>921.46102036076513</v>
      </c>
      <c r="R19" s="34">
        <v>28</v>
      </c>
      <c r="S19" s="35">
        <v>0.6875</v>
      </c>
      <c r="T19" s="215">
        <f t="shared" si="1"/>
        <v>916.75</v>
      </c>
      <c r="U19" s="16">
        <f t="shared" si="2"/>
        <v>1.276</v>
      </c>
      <c r="V19" s="33">
        <v>8</v>
      </c>
      <c r="W19" s="175">
        <f t="shared" si="3"/>
        <v>0.47450000000000003</v>
      </c>
      <c r="X19" s="18">
        <f t="shared" si="4"/>
        <v>916.79392081406593</v>
      </c>
      <c r="Z19" s="37">
        <v>28</v>
      </c>
      <c r="AA19" s="38">
        <v>0.6875</v>
      </c>
      <c r="AB19" s="218">
        <f t="shared" si="5"/>
        <v>923.75</v>
      </c>
      <c r="AC19" s="21">
        <f t="shared" si="6"/>
        <v>1.9059999999999999</v>
      </c>
      <c r="AD19" s="120">
        <v>8</v>
      </c>
      <c r="AE19" s="176">
        <f t="shared" si="7"/>
        <v>0.37919999999999998</v>
      </c>
      <c r="AF19" s="22">
        <f t="shared" si="8"/>
        <v>923.63210087307948</v>
      </c>
      <c r="AH19" s="39">
        <v>28</v>
      </c>
      <c r="AI19" s="40">
        <v>0.6875</v>
      </c>
      <c r="AJ19" s="219">
        <f t="shared" si="9"/>
        <v>918.25</v>
      </c>
      <c r="AK19" s="25">
        <f t="shared" si="10"/>
        <v>0.35699999999999998</v>
      </c>
      <c r="AL19" s="39">
        <v>8</v>
      </c>
      <c r="AM19" s="177">
        <f t="shared" si="11"/>
        <v>0.43769999999999998</v>
      </c>
      <c r="AN19" s="95">
        <f t="shared" si="15"/>
        <v>0.34629635431366379</v>
      </c>
      <c r="AO19" s="242">
        <f t="shared" si="12"/>
        <v>917.99152285632988</v>
      </c>
      <c r="AQ19" s="41">
        <v>28</v>
      </c>
      <c r="AR19" s="42">
        <v>0.6875</v>
      </c>
      <c r="AS19" s="220">
        <f t="shared" si="18"/>
        <v>919.5</v>
      </c>
      <c r="AT19" s="29">
        <f t="shared" si="19"/>
        <v>-0.29500000000000004</v>
      </c>
      <c r="AU19" s="41">
        <v>8</v>
      </c>
      <c r="AV19" s="178">
        <f t="shared" si="20"/>
        <v>0.47250000000000003</v>
      </c>
      <c r="AW19" s="30">
        <f t="shared" si="16"/>
        <v>-0.29518981240955061</v>
      </c>
      <c r="AX19" s="81">
        <f t="shared" si="13"/>
        <v>919.47300711577907</v>
      </c>
    </row>
    <row r="20" spans="1:50" ht="16" thickBot="1" x14ac:dyDescent="0.25">
      <c r="A20" s="7" t="s">
        <v>92</v>
      </c>
      <c r="B20" s="8">
        <v>0.625</v>
      </c>
      <c r="C20" s="9">
        <v>5</v>
      </c>
      <c r="D20" s="9">
        <v>9.7E-5</v>
      </c>
      <c r="E20" s="72">
        <v>1.003E-3</v>
      </c>
      <c r="F20" s="72">
        <v>-1.003E-3</v>
      </c>
      <c r="G20" s="72">
        <v>2.0999999999999999E-3</v>
      </c>
      <c r="H20" s="117">
        <v>920.5</v>
      </c>
      <c r="J20" s="43">
        <v>27</v>
      </c>
      <c r="K20" s="32">
        <v>0.66666666666666663</v>
      </c>
      <c r="L20" s="211">
        <f t="shared" si="14"/>
        <v>921.75</v>
      </c>
      <c r="M20" s="125">
        <f t="shared" si="17"/>
        <v>1</v>
      </c>
      <c r="N20" s="129">
        <v>7</v>
      </c>
      <c r="O20" s="208"/>
      <c r="P20" s="31">
        <f t="shared" si="0"/>
        <v>922.04173076965958</v>
      </c>
      <c r="R20" s="44">
        <v>27</v>
      </c>
      <c r="S20" s="35">
        <v>0.66666666666666663</v>
      </c>
      <c r="T20" s="215">
        <f t="shared" si="1"/>
        <v>917.75</v>
      </c>
      <c r="U20" s="16">
        <f t="shared" si="2"/>
        <v>1.137</v>
      </c>
      <c r="V20" s="129">
        <v>7</v>
      </c>
      <c r="W20" s="175">
        <f t="shared" si="3"/>
        <v>0.4914</v>
      </c>
      <c r="X20" s="18">
        <f t="shared" si="4"/>
        <v>917.76563349633068</v>
      </c>
      <c r="Z20" s="46">
        <v>27</v>
      </c>
      <c r="AA20" s="38">
        <v>0.66666666666666663</v>
      </c>
      <c r="AB20" s="218">
        <f t="shared" si="5"/>
        <v>924.75</v>
      </c>
      <c r="AC20" s="21">
        <f t="shared" si="6"/>
        <v>1.9239999999999999</v>
      </c>
      <c r="AD20" s="124">
        <v>7</v>
      </c>
      <c r="AE20" s="176">
        <f t="shared" si="7"/>
        <v>0.36459999999999998</v>
      </c>
      <c r="AF20" s="22">
        <f t="shared" si="8"/>
        <v>924.68666716951759</v>
      </c>
      <c r="AH20" s="47">
        <v>27</v>
      </c>
      <c r="AI20" s="40">
        <v>0.66666666666666663</v>
      </c>
      <c r="AJ20" s="219">
        <f t="shared" si="9"/>
        <v>917.25</v>
      </c>
      <c r="AK20" s="25">
        <f t="shared" si="10"/>
        <v>0.36599999999999999</v>
      </c>
      <c r="AL20" s="47">
        <v>7</v>
      </c>
      <c r="AM20" s="177">
        <f t="shared" si="11"/>
        <v>0.40099999999999997</v>
      </c>
      <c r="AN20" s="95">
        <f t="shared" si="15"/>
        <v>0.37246626316729803</v>
      </c>
      <c r="AO20" s="242">
        <f t="shared" si="12"/>
        <v>917.24922026286117</v>
      </c>
      <c r="AQ20" s="48">
        <v>27</v>
      </c>
      <c r="AR20" s="42">
        <v>0.66666666666666663</v>
      </c>
      <c r="AS20" s="220">
        <f t="shared" si="18"/>
        <v>921.25</v>
      </c>
      <c r="AT20" s="29">
        <f t="shared" si="19"/>
        <v>0.127</v>
      </c>
      <c r="AU20" s="48">
        <v>7</v>
      </c>
      <c r="AV20" s="178">
        <f t="shared" si="20"/>
        <v>0.3503</v>
      </c>
      <c r="AW20" s="30">
        <f t="shared" si="16"/>
        <v>0.12968040105228187</v>
      </c>
      <c r="AX20" s="81">
        <f t="shared" si="13"/>
        <v>921.25340567075614</v>
      </c>
    </row>
    <row r="21" spans="1:50" ht="16" thickBot="1" x14ac:dyDescent="0.25">
      <c r="A21" s="7" t="s">
        <v>92</v>
      </c>
      <c r="B21" s="8">
        <v>0.60416666666666663</v>
      </c>
      <c r="C21" s="9">
        <v>5</v>
      </c>
      <c r="D21" s="9">
        <v>-1.36E-4</v>
      </c>
      <c r="E21" s="72">
        <v>1.0150000000000001E-3</v>
      </c>
      <c r="F21" s="72">
        <v>-1.0150000000000001E-3</v>
      </c>
      <c r="G21" s="72">
        <v>2.1849999999999999E-3</v>
      </c>
      <c r="H21" s="117">
        <v>920.75</v>
      </c>
      <c r="J21" s="43">
        <v>26</v>
      </c>
      <c r="K21" s="32">
        <v>0.64583333333333337</v>
      </c>
      <c r="L21" s="211">
        <f t="shared" si="14"/>
        <v>922.25</v>
      </c>
      <c r="M21" s="125">
        <f t="shared" si="17"/>
        <v>0.94799999999999995</v>
      </c>
      <c r="N21" s="129">
        <v>6</v>
      </c>
      <c r="O21" s="208"/>
      <c r="P21" s="31">
        <f t="shared" si="0"/>
        <v>922.44819317159124</v>
      </c>
      <c r="R21" s="44">
        <v>26</v>
      </c>
      <c r="S21" s="35">
        <v>0.64583333333333337</v>
      </c>
      <c r="T21" s="215">
        <f t="shared" si="1"/>
        <v>916.75</v>
      </c>
      <c r="U21" s="16">
        <f t="shared" si="2"/>
        <v>1.3470000000000002</v>
      </c>
      <c r="V21" s="129">
        <v>6</v>
      </c>
      <c r="W21" s="175">
        <f t="shared" si="3"/>
        <v>0.45250000000000001</v>
      </c>
      <c r="X21" s="18">
        <f t="shared" si="4"/>
        <v>916.84092277732645</v>
      </c>
      <c r="Z21" s="46">
        <v>26</v>
      </c>
      <c r="AA21" s="38">
        <v>0.64583333333333337</v>
      </c>
      <c r="AB21" s="218">
        <f t="shared" si="5"/>
        <v>924.75</v>
      </c>
      <c r="AC21" s="21">
        <f t="shared" si="6"/>
        <v>1.8819999999999999</v>
      </c>
      <c r="AD21" s="124">
        <v>6</v>
      </c>
      <c r="AE21" s="176">
        <f t="shared" si="7"/>
        <v>0.31630000000000003</v>
      </c>
      <c r="AF21" s="22">
        <f t="shared" si="8"/>
        <v>924.72751670677155</v>
      </c>
      <c r="AH21" s="47">
        <v>26</v>
      </c>
      <c r="AI21" s="40">
        <v>0.64583333333333337</v>
      </c>
      <c r="AJ21" s="219">
        <f t="shared" si="9"/>
        <v>917.75</v>
      </c>
      <c r="AK21" s="25">
        <f t="shared" si="10"/>
        <v>0.189</v>
      </c>
      <c r="AL21" s="47">
        <v>6</v>
      </c>
      <c r="AM21" s="177">
        <f t="shared" si="11"/>
        <v>0.40179999999999999</v>
      </c>
      <c r="AN21" s="95">
        <f t="shared" si="15"/>
        <v>0.17222034227737038</v>
      </c>
      <c r="AO21" s="242">
        <f t="shared" si="12"/>
        <v>917.75001754540961</v>
      </c>
      <c r="AQ21" s="48">
        <v>26</v>
      </c>
      <c r="AR21" s="42">
        <v>0.64583333333333337</v>
      </c>
      <c r="AS21" s="220">
        <f t="shared" si="18"/>
        <v>921.25</v>
      </c>
      <c r="AT21" s="29">
        <f t="shared" si="19"/>
        <v>0.27300000000000002</v>
      </c>
      <c r="AU21" s="48">
        <v>6</v>
      </c>
      <c r="AV21" s="178">
        <f t="shared" si="20"/>
        <v>0.21389999999999998</v>
      </c>
      <c r="AW21" s="30">
        <f t="shared" si="16"/>
        <v>0.21842852403893115</v>
      </c>
      <c r="AX21" s="81">
        <f t="shared" si="13"/>
        <v>921.25464437817027</v>
      </c>
    </row>
    <row r="22" spans="1:50" ht="16" thickBot="1" x14ac:dyDescent="0.25">
      <c r="A22" s="7" t="s">
        <v>92</v>
      </c>
      <c r="B22" s="8">
        <v>0.58333333333333337</v>
      </c>
      <c r="C22" s="9">
        <v>5</v>
      </c>
      <c r="D22" s="9">
        <v>-2.7599999999999999E-4</v>
      </c>
      <c r="E22" s="72">
        <v>1.024E-3</v>
      </c>
      <c r="F22" s="72">
        <v>-1.024E-3</v>
      </c>
      <c r="G22" s="72">
        <v>2.1849999999999999E-3</v>
      </c>
      <c r="H22" s="117">
        <v>919.75</v>
      </c>
      <c r="J22" s="31">
        <v>25</v>
      </c>
      <c r="K22" s="32">
        <v>0.625</v>
      </c>
      <c r="L22" s="211">
        <f t="shared" si="14"/>
        <v>922.25</v>
      </c>
      <c r="M22" s="125">
        <f t="shared" si="17"/>
        <v>0.83</v>
      </c>
      <c r="N22" s="33">
        <v>5</v>
      </c>
      <c r="O22" s="208"/>
      <c r="P22" s="31">
        <f t="shared" si="0"/>
        <v>922.20956903305739</v>
      </c>
      <c r="R22" s="34">
        <v>25</v>
      </c>
      <c r="S22" s="35">
        <v>0.625</v>
      </c>
      <c r="T22" s="215">
        <f t="shared" si="1"/>
        <v>917</v>
      </c>
      <c r="U22" s="16">
        <f t="shared" si="2"/>
        <v>1.387</v>
      </c>
      <c r="V22" s="33">
        <v>5</v>
      </c>
      <c r="W22" s="175">
        <f t="shared" si="3"/>
        <v>0.45529999999999998</v>
      </c>
      <c r="X22" s="18">
        <f t="shared" si="4"/>
        <v>917.00224121445524</v>
      </c>
      <c r="Z22" s="37">
        <v>25</v>
      </c>
      <c r="AA22" s="38">
        <v>0.625</v>
      </c>
      <c r="AB22" s="218">
        <f t="shared" si="5"/>
        <v>922.25</v>
      </c>
      <c r="AC22" s="21">
        <f t="shared" si="6"/>
        <v>1.554</v>
      </c>
      <c r="AD22" s="120">
        <v>5</v>
      </c>
      <c r="AE22" s="176">
        <f t="shared" si="7"/>
        <v>0.3115</v>
      </c>
      <c r="AF22" s="22">
        <f t="shared" si="8"/>
        <v>921.82311080742329</v>
      </c>
      <c r="AH22" s="39">
        <v>25</v>
      </c>
      <c r="AI22" s="40">
        <v>0.625</v>
      </c>
      <c r="AJ22" s="219">
        <f t="shared" si="9"/>
        <v>918</v>
      </c>
      <c r="AK22" s="25">
        <f t="shared" si="10"/>
        <v>0.20499999999999999</v>
      </c>
      <c r="AL22" s="39">
        <v>5</v>
      </c>
      <c r="AM22" s="177">
        <f t="shared" si="11"/>
        <v>0.379</v>
      </c>
      <c r="AN22" s="95">
        <f t="shared" si="15"/>
        <v>0.20507372842579369</v>
      </c>
      <c r="AO22" s="242">
        <f t="shared" si="12"/>
        <v>918.0003754396854</v>
      </c>
      <c r="AQ22" s="41">
        <v>25</v>
      </c>
      <c r="AR22" s="42">
        <v>0.625</v>
      </c>
      <c r="AS22" s="220">
        <f t="shared" si="18"/>
        <v>920.5</v>
      </c>
      <c r="AT22" s="29">
        <f t="shared" si="19"/>
        <v>9.7000000000000003E-2</v>
      </c>
      <c r="AU22" s="41">
        <v>5</v>
      </c>
      <c r="AV22" s="178">
        <f t="shared" si="20"/>
        <v>0.21</v>
      </c>
      <c r="AW22" s="30">
        <f t="shared" si="16"/>
        <v>9.7761549612590523E-2</v>
      </c>
      <c r="AX22" s="81">
        <f t="shared" si="13"/>
        <v>920.57887018986139</v>
      </c>
    </row>
    <row r="23" spans="1:50" ht="16" thickBot="1" x14ac:dyDescent="0.25">
      <c r="A23" s="7" t="s">
        <v>92</v>
      </c>
      <c r="B23" s="8">
        <v>0.5625</v>
      </c>
      <c r="C23" s="9">
        <v>5</v>
      </c>
      <c r="D23" s="9">
        <v>-4.8999999999999998E-4</v>
      </c>
      <c r="E23" s="72">
        <v>1.029E-3</v>
      </c>
      <c r="F23" s="72">
        <v>-1.029E-3</v>
      </c>
      <c r="G23" s="72">
        <v>2.183E-3</v>
      </c>
      <c r="H23" s="117">
        <v>919.5</v>
      </c>
      <c r="J23" s="43">
        <v>24</v>
      </c>
      <c r="K23" s="32">
        <v>0.60416666666666663</v>
      </c>
      <c r="L23" s="211">
        <f t="shared" si="14"/>
        <v>922.5</v>
      </c>
      <c r="M23" s="125">
        <f t="shared" si="17"/>
        <v>0.63</v>
      </c>
      <c r="N23" s="129">
        <v>4</v>
      </c>
      <c r="O23" s="208"/>
      <c r="P23" s="31">
        <f t="shared" si="0"/>
        <v>922.20570615981308</v>
      </c>
      <c r="R23" s="44">
        <v>24</v>
      </c>
      <c r="S23" s="35">
        <v>0.60416666666666663</v>
      </c>
      <c r="T23" s="215">
        <f t="shared" si="1"/>
        <v>917.25</v>
      </c>
      <c r="U23" s="16">
        <f t="shared" si="2"/>
        <v>1.6060000000000001</v>
      </c>
      <c r="V23" s="129">
        <v>4</v>
      </c>
      <c r="W23" s="175">
        <f t="shared" si="3"/>
        <v>0.45040000000000002</v>
      </c>
      <c r="X23" s="18">
        <f t="shared" si="4"/>
        <v>917.18655398579892</v>
      </c>
      <c r="Z23" s="46">
        <v>24</v>
      </c>
      <c r="AA23" s="38">
        <v>0.60416666666666663</v>
      </c>
      <c r="AB23" s="218">
        <f t="shared" si="5"/>
        <v>922</v>
      </c>
      <c r="AC23" s="21">
        <f t="shared" si="6"/>
        <v>0.99700000000000011</v>
      </c>
      <c r="AD23" s="124">
        <v>4</v>
      </c>
      <c r="AE23" s="176">
        <f t="shared" si="7"/>
        <v>0.3</v>
      </c>
      <c r="AF23" s="22">
        <f t="shared" si="8"/>
        <v>921.55052067629401</v>
      </c>
      <c r="AH23" s="47">
        <v>24</v>
      </c>
      <c r="AI23" s="40">
        <v>0.60416666666666663</v>
      </c>
      <c r="AJ23" s="219">
        <f t="shared" si="9"/>
        <v>917.5</v>
      </c>
      <c r="AK23" s="25">
        <f t="shared" si="10"/>
        <v>4.1999999999999996E-2</v>
      </c>
      <c r="AL23" s="47">
        <v>4</v>
      </c>
      <c r="AM23" s="177">
        <f t="shared" si="11"/>
        <v>0.379</v>
      </c>
      <c r="AN23" s="95">
        <f t="shared" si="15"/>
        <v>3.8382116530867441E-2</v>
      </c>
      <c r="AO23" s="242">
        <f t="shared" si="12"/>
        <v>917.50239039475662</v>
      </c>
      <c r="AQ23" s="48">
        <v>24</v>
      </c>
      <c r="AR23" s="42">
        <v>0.60416666666666663</v>
      </c>
      <c r="AS23" s="220">
        <f t="shared" si="18"/>
        <v>920.75</v>
      </c>
      <c r="AT23" s="29">
        <f t="shared" si="19"/>
        <v>-0.13600000000000001</v>
      </c>
      <c r="AU23" s="48">
        <v>4</v>
      </c>
      <c r="AV23" s="178">
        <f t="shared" si="20"/>
        <v>0.2185</v>
      </c>
      <c r="AW23" s="30">
        <f t="shared" si="16"/>
        <v>-0.13082373351567206</v>
      </c>
      <c r="AX23" s="81">
        <f t="shared" si="13"/>
        <v>919.98011469323296</v>
      </c>
    </row>
    <row r="24" spans="1:50" ht="16" thickBot="1" x14ac:dyDescent="0.25">
      <c r="A24" s="7" t="s">
        <v>92</v>
      </c>
      <c r="B24" s="8">
        <v>0.54166666666666663</v>
      </c>
      <c r="C24" s="9">
        <v>5</v>
      </c>
      <c r="D24" s="9">
        <v>-5.7600000000000001E-4</v>
      </c>
      <c r="E24" s="72">
        <v>1.031E-3</v>
      </c>
      <c r="F24" s="72">
        <v>-1.031E-3</v>
      </c>
      <c r="G24" s="72">
        <v>2.1779999999999998E-3</v>
      </c>
      <c r="H24" s="117">
        <v>920.25</v>
      </c>
      <c r="J24" s="43">
        <v>23</v>
      </c>
      <c r="K24" s="32">
        <v>0.58333333333333337</v>
      </c>
      <c r="L24" s="211">
        <f t="shared" si="14"/>
        <v>922</v>
      </c>
      <c r="M24" s="125">
        <f t="shared" si="17"/>
        <v>0.35799999999999998</v>
      </c>
      <c r="N24" s="129">
        <v>3</v>
      </c>
      <c r="O24" s="208"/>
      <c r="P24" s="31">
        <f t="shared" si="0"/>
        <v>922.02665036957944</v>
      </c>
      <c r="R24" s="44">
        <v>23</v>
      </c>
      <c r="S24" s="35">
        <v>0.58333333333333337</v>
      </c>
      <c r="T24" s="215">
        <f t="shared" si="1"/>
        <v>917.5</v>
      </c>
      <c r="U24" s="16">
        <f t="shared" si="2"/>
        <v>1.889</v>
      </c>
      <c r="V24" s="129">
        <v>3</v>
      </c>
      <c r="W24" s="175">
        <f t="shared" si="3"/>
        <v>0.42549999999999999</v>
      </c>
      <c r="X24" s="18">
        <f t="shared" si="4"/>
        <v>917.61272714287065</v>
      </c>
      <c r="Z24" s="46">
        <v>23</v>
      </c>
      <c r="AA24" s="38">
        <v>0.58333333333333337</v>
      </c>
      <c r="AB24" s="218">
        <f t="shared" si="5"/>
        <v>920.75</v>
      </c>
      <c r="AC24" s="21">
        <f t="shared" si="6"/>
        <v>0.83199999999999996</v>
      </c>
      <c r="AD24" s="124">
        <v>3</v>
      </c>
      <c r="AE24" s="176">
        <f t="shared" si="7"/>
        <v>0.3</v>
      </c>
      <c r="AF24" s="22">
        <f t="shared" si="8"/>
        <v>920.62892814741713</v>
      </c>
      <c r="AH24" s="47">
        <v>23</v>
      </c>
      <c r="AI24" s="40">
        <v>0.58333333333333337</v>
      </c>
      <c r="AJ24" s="219">
        <f t="shared" si="9"/>
        <v>918</v>
      </c>
      <c r="AK24" s="25">
        <f t="shared" si="10"/>
        <v>-0.111</v>
      </c>
      <c r="AL24" s="47">
        <v>3</v>
      </c>
      <c r="AM24" s="177">
        <f t="shared" si="11"/>
        <v>0.37820000000000004</v>
      </c>
      <c r="AN24" s="95">
        <f t="shared" si="15"/>
        <v>-0.12279984710460282</v>
      </c>
      <c r="AO24" s="242">
        <f t="shared" si="12"/>
        <v>917.99005466301992</v>
      </c>
      <c r="AQ24" s="48">
        <v>23</v>
      </c>
      <c r="AR24" s="42">
        <v>0.58333333333333337</v>
      </c>
      <c r="AS24" s="220">
        <f t="shared" si="18"/>
        <v>919.75</v>
      </c>
      <c r="AT24" s="29">
        <f t="shared" si="19"/>
        <v>-0.27599999999999997</v>
      </c>
      <c r="AU24" s="48">
        <v>3</v>
      </c>
      <c r="AV24" s="178">
        <f t="shared" si="20"/>
        <v>0.2185</v>
      </c>
      <c r="AW24" s="30">
        <f t="shared" si="16"/>
        <v>-0.2931179085250018</v>
      </c>
      <c r="AX24" s="81">
        <f t="shared" si="13"/>
        <v>919.65206447590253</v>
      </c>
    </row>
    <row r="25" spans="1:50" ht="16" thickBot="1" x14ac:dyDescent="0.25">
      <c r="A25" s="7" t="s">
        <v>92</v>
      </c>
      <c r="B25" s="8">
        <v>0.52083333333333337</v>
      </c>
      <c r="C25" s="9">
        <v>5</v>
      </c>
      <c r="D25" s="9">
        <v>-5.5500000000000005E-4</v>
      </c>
      <c r="E25" s="72">
        <v>1.0319999999999999E-3</v>
      </c>
      <c r="F25" s="72">
        <v>-1.0319999999999999E-3</v>
      </c>
      <c r="G25" s="72">
        <v>1.8109999999999999E-3</v>
      </c>
      <c r="H25" s="117">
        <v>919.75</v>
      </c>
      <c r="J25" s="31">
        <v>22</v>
      </c>
      <c r="K25" s="32">
        <v>0.5625</v>
      </c>
      <c r="L25" s="211">
        <f t="shared" si="14"/>
        <v>921.75</v>
      </c>
      <c r="M25" s="125">
        <f t="shared" si="17"/>
        <v>3.6000000000000004E-2</v>
      </c>
      <c r="N25" s="33">
        <v>2</v>
      </c>
      <c r="O25" s="208"/>
      <c r="P25" s="31">
        <f t="shared" si="0"/>
        <v>921.81431123568939</v>
      </c>
      <c r="R25" s="34">
        <v>22</v>
      </c>
      <c r="S25" s="35">
        <v>0.5625</v>
      </c>
      <c r="T25" s="215">
        <f t="shared" si="1"/>
        <v>916.25</v>
      </c>
      <c r="U25" s="16">
        <f t="shared" si="2"/>
        <v>2.0869999999999997</v>
      </c>
      <c r="V25" s="33">
        <v>2</v>
      </c>
      <c r="W25" s="175">
        <f t="shared" si="3"/>
        <v>0.41910000000000003</v>
      </c>
      <c r="X25" s="18">
        <f t="shared" si="4"/>
        <v>916.26413348989445</v>
      </c>
      <c r="Z25" s="37">
        <v>22</v>
      </c>
      <c r="AA25" s="38">
        <v>0.5625</v>
      </c>
      <c r="AB25" s="218">
        <f t="shared" si="5"/>
        <v>921.25</v>
      </c>
      <c r="AC25" s="21">
        <f t="shared" si="6"/>
        <v>0.64100000000000001</v>
      </c>
      <c r="AD25" s="120">
        <v>2</v>
      </c>
      <c r="AE25" s="176">
        <f t="shared" si="7"/>
        <v>0.30099999999999999</v>
      </c>
      <c r="AF25" s="22">
        <f t="shared" si="8"/>
        <v>921.22169118928753</v>
      </c>
      <c r="AH25" s="39">
        <v>22</v>
      </c>
      <c r="AI25" s="40">
        <v>0.5625</v>
      </c>
      <c r="AJ25" s="219">
        <f t="shared" si="9"/>
        <v>916.75</v>
      </c>
      <c r="AK25" s="25">
        <f t="shared" si="10"/>
        <v>-0.248</v>
      </c>
      <c r="AL25" s="39">
        <v>2</v>
      </c>
      <c r="AM25" s="177">
        <f t="shared" si="11"/>
        <v>0.3886</v>
      </c>
      <c r="AN25" s="95">
        <f t="shared" si="15"/>
        <v>-0.22527727824314683</v>
      </c>
      <c r="AO25" s="242">
        <f t="shared" si="12"/>
        <v>916.75779196526094</v>
      </c>
      <c r="AQ25" s="41">
        <v>22</v>
      </c>
      <c r="AR25" s="42">
        <v>0.5625</v>
      </c>
      <c r="AS25" s="220">
        <f t="shared" si="18"/>
        <v>919.5</v>
      </c>
      <c r="AT25" s="29">
        <f t="shared" si="19"/>
        <v>-0.49</v>
      </c>
      <c r="AU25" s="41">
        <v>2</v>
      </c>
      <c r="AV25" s="178">
        <f t="shared" si="20"/>
        <v>0.21829999999999999</v>
      </c>
      <c r="AW25" s="30">
        <f t="shared" si="16"/>
        <v>-0.48265748056008301</v>
      </c>
      <c r="AX25" s="81">
        <f t="shared" si="13"/>
        <v>919.82647474061889</v>
      </c>
    </row>
    <row r="26" spans="1:50" ht="16" thickBot="1" x14ac:dyDescent="0.25">
      <c r="A26" s="7" t="s">
        <v>92</v>
      </c>
      <c r="B26" s="8">
        <v>0.5</v>
      </c>
      <c r="C26" s="9">
        <v>5</v>
      </c>
      <c r="D26" s="9">
        <v>-6.9700000000000003E-4</v>
      </c>
      <c r="E26" s="72">
        <v>1.0300000000000001E-3</v>
      </c>
      <c r="F26" s="72">
        <v>-1.0300000000000001E-3</v>
      </c>
      <c r="G26" s="72">
        <v>2.0370000000000002E-3</v>
      </c>
      <c r="H26" s="117">
        <v>920.25</v>
      </c>
      <c r="J26" s="43">
        <v>21</v>
      </c>
      <c r="K26" s="32">
        <v>0.54166666666666663</v>
      </c>
      <c r="L26" s="211">
        <f t="shared" si="14"/>
        <v>922.25</v>
      </c>
      <c r="M26" s="125">
        <f t="shared" si="17"/>
        <v>-0.27700000000000002</v>
      </c>
      <c r="N26" s="129">
        <v>1</v>
      </c>
      <c r="O26" s="208"/>
      <c r="P26" s="31">
        <f t="shared" si="0"/>
        <v>922.28529625299871</v>
      </c>
      <c r="R26" s="44">
        <v>21</v>
      </c>
      <c r="S26" s="35">
        <v>0.54166666666666663</v>
      </c>
      <c r="T26" s="215">
        <f t="shared" si="1"/>
        <v>919.25</v>
      </c>
      <c r="U26" s="16">
        <f t="shared" si="2"/>
        <v>2.2230000000000003</v>
      </c>
      <c r="V26" s="129">
        <v>1</v>
      </c>
      <c r="W26" s="175">
        <f t="shared" si="3"/>
        <v>0.4294</v>
      </c>
      <c r="X26" s="18">
        <f t="shared" si="4"/>
        <v>918.72555544324155</v>
      </c>
      <c r="Z26" s="46">
        <v>21</v>
      </c>
      <c r="AA26" s="38">
        <v>0.54166666666666663</v>
      </c>
      <c r="AB26" s="218">
        <f t="shared" si="5"/>
        <v>919.75</v>
      </c>
      <c r="AC26" s="21">
        <f t="shared" si="6"/>
        <v>0.65700000000000003</v>
      </c>
      <c r="AD26" s="124">
        <v>1</v>
      </c>
      <c r="AE26" s="176">
        <f t="shared" si="7"/>
        <v>0.28060000000000002</v>
      </c>
      <c r="AF26" s="22">
        <f t="shared" si="8"/>
        <v>920.02811593947649</v>
      </c>
      <c r="AH26" s="47">
        <v>21</v>
      </c>
      <c r="AI26" s="40">
        <v>0.54166666666666663</v>
      </c>
      <c r="AJ26" s="219">
        <f t="shared" si="9"/>
        <v>916</v>
      </c>
      <c r="AK26" s="25">
        <f t="shared" si="10"/>
        <v>-0.56099999999999994</v>
      </c>
      <c r="AL26" s="47">
        <v>1</v>
      </c>
      <c r="AM26" s="177">
        <f t="shared" si="11"/>
        <v>0.40810000000000002</v>
      </c>
      <c r="AN26" s="95">
        <f t="shared" si="15"/>
        <v>-0.56906856757095559</v>
      </c>
      <c r="AO26" s="242">
        <f t="shared" si="12"/>
        <v>916.00495941582722</v>
      </c>
      <c r="AQ26" s="48">
        <v>21</v>
      </c>
      <c r="AR26" s="42">
        <v>0.54166666666666663</v>
      </c>
      <c r="AS26" s="220">
        <f t="shared" si="18"/>
        <v>920.25</v>
      </c>
      <c r="AT26" s="29">
        <f t="shared" si="19"/>
        <v>-0.57600000000000007</v>
      </c>
      <c r="AU26" s="48">
        <v>1</v>
      </c>
      <c r="AV26" s="178">
        <f t="shared" si="20"/>
        <v>0.21779999999999999</v>
      </c>
      <c r="AW26" s="30">
        <f t="shared" si="16"/>
        <v>-0.56196201869781315</v>
      </c>
      <c r="AX26" s="81">
        <f t="shared" si="13"/>
        <v>920.25243102151296</v>
      </c>
    </row>
    <row r="27" spans="1:50" ht="16" thickBot="1" x14ac:dyDescent="0.25">
      <c r="A27" s="7" t="s">
        <v>92</v>
      </c>
      <c r="B27" s="8">
        <v>0.47916666666666669</v>
      </c>
      <c r="C27" s="9">
        <v>5</v>
      </c>
      <c r="D27" s="9">
        <v>-7.6099999999999996E-4</v>
      </c>
      <c r="E27" s="72">
        <v>1.026E-3</v>
      </c>
      <c r="F27" s="72">
        <v>-1.026E-3</v>
      </c>
      <c r="G27" s="72">
        <v>2.0370000000000002E-3</v>
      </c>
      <c r="H27" s="117">
        <v>919.75</v>
      </c>
      <c r="J27" s="43">
        <v>20</v>
      </c>
      <c r="K27" s="32">
        <v>0.52083333333333337</v>
      </c>
      <c r="L27" s="211">
        <f t="shared" si="14"/>
        <v>922</v>
      </c>
      <c r="M27" s="125">
        <f t="shared" si="17"/>
        <v>-0.48299999999999998</v>
      </c>
      <c r="N27" s="129"/>
      <c r="O27" s="208"/>
      <c r="P27" s="31" t="str">
        <f xml:space="preserve"> IF(N27&lt;&gt;"",922 + (287/1844)/(N27*COS(N27)) + (1/142)*N27^3*COS(N27)*COS(7*N27)*COS((1844/287)*N27^3)*SIN(922 + (287/1844)/(N27*COS(N27))),"")</f>
        <v/>
      </c>
      <c r="R27" s="44">
        <v>20</v>
      </c>
      <c r="S27" s="35">
        <v>0.52083333333333337</v>
      </c>
      <c r="T27" s="215">
        <f t="shared" si="1"/>
        <v>918.75</v>
      </c>
      <c r="U27" s="16">
        <f t="shared" si="2"/>
        <v>2.6380000000000003</v>
      </c>
      <c r="V27" s="129"/>
      <c r="W27" s="175">
        <f t="shared" si="3"/>
        <v>0.2681</v>
      </c>
      <c r="X27" s="18">
        <f t="shared" si="4"/>
        <v>918.82043081623078</v>
      </c>
      <c r="Z27" s="46">
        <v>20</v>
      </c>
      <c r="AA27" s="38">
        <v>0.52083333333333337</v>
      </c>
      <c r="AB27" s="218">
        <f t="shared" si="5"/>
        <v>919.75</v>
      </c>
      <c r="AC27" s="21">
        <f t="shared" si="6"/>
        <v>0.59199999999999997</v>
      </c>
      <c r="AD27" s="124"/>
      <c r="AE27" s="176">
        <f t="shared" si="7"/>
        <v>0.27290000000000003</v>
      </c>
      <c r="AF27" s="22">
        <f t="shared" si="8"/>
        <v>922</v>
      </c>
      <c r="AH27" s="47">
        <v>20</v>
      </c>
      <c r="AI27" s="40">
        <v>0.52083333333333337</v>
      </c>
      <c r="AJ27" s="219">
        <f t="shared" si="9"/>
        <v>916.75</v>
      </c>
      <c r="AK27" s="25">
        <f t="shared" si="10"/>
        <v>-0.71299999999999997</v>
      </c>
      <c r="AL27" s="47"/>
      <c r="AM27" s="177">
        <f t="shared" si="11"/>
        <v>0.42119999999999996</v>
      </c>
      <c r="AN27" s="95">
        <f>(0.001*AL27*SIN(AL27+ COS(AL27)) + 0.001*COS(AL27)*SIN(AL27 + COS(AL27)) - 0.003*SIN(AL27 + COS(AL27)))/(3*AL27*SIN(AL27 + COS(AL27)) + AL27*SIN(AL27 + COS(AL27))*COS(6*AL27*SIN(2*AL27) - AL27) + COS(6*AL27*SIN(2*AL27) - AL27) - COS(AL27)*COS(6*AL27*SIN(2*AL27) - AL27) - COS(6*AL27*SIN(2*AL27) - AL27)^2*SIN(AL27 + COS(AL27)))*1000</f>
        <v>2</v>
      </c>
      <c r="AO27" s="242">
        <f xml:space="preserve"> 917 + (1/470)*AL27*COS(AL27) + SIN(917 + (-835399/911)*AL27 - COS(AL27) - SIN(2*SIN(911 + AL27) + COS(-23)*SIN(AL27*SIN(AL27) - 911)))</f>
        <v>916.07197002568591</v>
      </c>
      <c r="AQ27" s="48">
        <v>20</v>
      </c>
      <c r="AR27" s="42">
        <v>0.52083333333333337</v>
      </c>
      <c r="AS27" s="220">
        <f t="shared" si="18"/>
        <v>919.75</v>
      </c>
      <c r="AT27" s="29">
        <f t="shared" si="19"/>
        <v>-0.55500000000000005</v>
      </c>
      <c r="AU27" s="48"/>
      <c r="AV27" s="178">
        <f t="shared" si="20"/>
        <v>0.18109999999999998</v>
      </c>
      <c r="AW27" s="30" t="e">
        <f t="shared" si="16"/>
        <v>#DIV/0!</v>
      </c>
      <c r="AX27" s="81">
        <f t="shared" si="13"/>
        <v>920.80360092833041</v>
      </c>
    </row>
    <row r="28" spans="1:50" ht="16" thickBot="1" x14ac:dyDescent="0.25">
      <c r="A28" s="7" t="s">
        <v>92</v>
      </c>
      <c r="B28" s="8">
        <v>0.45833333333333331</v>
      </c>
      <c r="C28" s="9">
        <v>5</v>
      </c>
      <c r="D28" s="9">
        <v>-7.7300000000000003E-4</v>
      </c>
      <c r="E28" s="72">
        <v>1.024E-3</v>
      </c>
      <c r="F28" s="72">
        <v>-1.024E-3</v>
      </c>
      <c r="G28" s="72">
        <v>2.4250000000000001E-3</v>
      </c>
      <c r="H28" s="117">
        <v>919.5</v>
      </c>
      <c r="J28" s="31">
        <v>19</v>
      </c>
      <c r="K28" s="32">
        <v>0.5</v>
      </c>
      <c r="L28" s="211">
        <f t="shared" si="14"/>
        <v>920.25</v>
      </c>
      <c r="M28" s="125">
        <f t="shared" si="17"/>
        <v>-0.89100000000000001</v>
      </c>
      <c r="N28" s="33"/>
      <c r="O28" s="208"/>
      <c r="P28" s="31" t="str">
        <f t="shared" ref="P28:P46" si="21" xml:space="preserve"> IF(N28&lt;&gt;"",922 + (287/1844)/(N28*COS(N28)) + (1/142)*N28^3*COS(N28)*COS(7*N28)*COS((1844/287)*N28^3)*SIN(922 + (287/1844)/(N28*COS(N28))),"")</f>
        <v/>
      </c>
      <c r="R28" s="34">
        <v>19</v>
      </c>
      <c r="S28" s="35">
        <v>0.5</v>
      </c>
      <c r="T28" s="215">
        <f t="shared" si="1"/>
        <v>919.25</v>
      </c>
      <c r="U28" s="16">
        <f t="shared" si="2"/>
        <v>2.5469999999999997</v>
      </c>
      <c r="V28" s="33"/>
      <c r="W28" s="175">
        <f t="shared" si="3"/>
        <v>0.28239999999999998</v>
      </c>
      <c r="X28" s="18">
        <f t="shared" si="4"/>
        <v>918.82043081623078</v>
      </c>
      <c r="Z28" s="37">
        <v>19</v>
      </c>
      <c r="AA28" s="38">
        <v>0.5</v>
      </c>
      <c r="AB28" s="218">
        <f t="shared" si="5"/>
        <v>920.75</v>
      </c>
      <c r="AC28" s="21">
        <f t="shared" si="6"/>
        <v>0.73599999999999999</v>
      </c>
      <c r="AD28" s="120"/>
      <c r="AE28" s="176">
        <f t="shared" si="7"/>
        <v>0.27739999999999998</v>
      </c>
      <c r="AF28" s="22">
        <f t="shared" si="8"/>
        <v>922</v>
      </c>
      <c r="AH28" s="39">
        <v>19</v>
      </c>
      <c r="AI28" s="40">
        <v>0.5</v>
      </c>
      <c r="AJ28" s="219">
        <f t="shared" si="9"/>
        <v>916</v>
      </c>
      <c r="AK28" s="25">
        <f t="shared" si="10"/>
        <v>-0.61599999999999999</v>
      </c>
      <c r="AL28" s="39"/>
      <c r="AM28" s="177">
        <f t="shared" si="11"/>
        <v>0.37409999999999999</v>
      </c>
      <c r="AN28" s="95">
        <f t="shared" si="15"/>
        <v>2</v>
      </c>
      <c r="AO28" s="242">
        <f t="shared" si="12"/>
        <v>916.07197002568591</v>
      </c>
      <c r="AQ28" s="41">
        <v>19</v>
      </c>
      <c r="AR28" s="42">
        <v>0.5</v>
      </c>
      <c r="AS28" s="220">
        <f t="shared" si="18"/>
        <v>920.25</v>
      </c>
      <c r="AT28" s="29">
        <f t="shared" si="19"/>
        <v>-0.69700000000000006</v>
      </c>
      <c r="AU28" s="41"/>
      <c r="AV28" s="178">
        <f t="shared" si="20"/>
        <v>0.20370000000000002</v>
      </c>
      <c r="AW28" s="30" t="e">
        <f t="shared" si="16"/>
        <v>#DIV/0!</v>
      </c>
      <c r="AX28" s="81">
        <f t="shared" si="13"/>
        <v>920.80360092833041</v>
      </c>
    </row>
    <row r="29" spans="1:50" ht="16" thickBot="1" x14ac:dyDescent="0.25">
      <c r="A29" s="7" t="s">
        <v>92</v>
      </c>
      <c r="B29" s="8">
        <v>0.4375</v>
      </c>
      <c r="C29" s="9">
        <v>5</v>
      </c>
      <c r="D29" s="9">
        <v>-6.9200000000000002E-4</v>
      </c>
      <c r="E29" s="72">
        <v>1.023E-3</v>
      </c>
      <c r="F29" s="72">
        <v>-1.023E-3</v>
      </c>
      <c r="G29" s="72">
        <v>2.398E-3</v>
      </c>
      <c r="H29" s="117">
        <v>919.75</v>
      </c>
      <c r="J29" s="43">
        <v>18</v>
      </c>
      <c r="K29" s="32">
        <v>0.47916666666666669</v>
      </c>
      <c r="L29" s="211">
        <f t="shared" si="14"/>
        <v>918.5</v>
      </c>
      <c r="M29" s="125">
        <f t="shared" si="17"/>
        <v>-1.4369999999999998</v>
      </c>
      <c r="N29" s="129"/>
      <c r="O29" s="208"/>
      <c r="P29" s="31" t="str">
        <f t="shared" si="21"/>
        <v/>
      </c>
      <c r="R29" s="44">
        <v>18</v>
      </c>
      <c r="S29" s="35">
        <v>0.47916666666666669</v>
      </c>
      <c r="T29" s="215">
        <f t="shared" si="1"/>
        <v>918.75</v>
      </c>
      <c r="U29" s="16">
        <f t="shared" si="2"/>
        <v>2.4380000000000002</v>
      </c>
      <c r="V29" s="129"/>
      <c r="W29" s="175">
        <f t="shared" si="3"/>
        <v>0.3049</v>
      </c>
      <c r="X29" s="18">
        <f t="shared" si="4"/>
        <v>918.82043081623078</v>
      </c>
      <c r="Z29" s="46">
        <v>18</v>
      </c>
      <c r="AA29" s="38">
        <v>0.47916666666666669</v>
      </c>
      <c r="AB29" s="218">
        <f t="shared" si="5"/>
        <v>922</v>
      </c>
      <c r="AC29" s="21">
        <f t="shared" si="6"/>
        <v>0.98799999999999999</v>
      </c>
      <c r="AD29" s="124"/>
      <c r="AE29" s="176">
        <f t="shared" si="7"/>
        <v>0.21220000000000003</v>
      </c>
      <c r="AF29" s="22">
        <f t="shared" si="8"/>
        <v>922</v>
      </c>
      <c r="AH29" s="47">
        <v>18</v>
      </c>
      <c r="AI29" s="40">
        <v>0.47916666666666669</v>
      </c>
      <c r="AJ29" s="219">
        <f t="shared" si="9"/>
        <v>915.75</v>
      </c>
      <c r="AK29" s="25">
        <f t="shared" si="10"/>
        <v>-0.69200000000000006</v>
      </c>
      <c r="AL29" s="47"/>
      <c r="AM29" s="177">
        <f t="shared" si="11"/>
        <v>0.38150000000000001</v>
      </c>
      <c r="AN29" s="95">
        <f t="shared" si="15"/>
        <v>2</v>
      </c>
      <c r="AO29" s="242">
        <f t="shared" si="12"/>
        <v>916.07197002568591</v>
      </c>
      <c r="AQ29" s="48">
        <v>18</v>
      </c>
      <c r="AR29" s="42">
        <v>0.47916666666666669</v>
      </c>
      <c r="AS29" s="220">
        <f t="shared" si="18"/>
        <v>919.75</v>
      </c>
      <c r="AT29" s="29">
        <f t="shared" si="19"/>
        <v>-0.76100000000000001</v>
      </c>
      <c r="AU29" s="48"/>
      <c r="AV29" s="178">
        <f t="shared" si="20"/>
        <v>0.20370000000000002</v>
      </c>
      <c r="AW29" s="30" t="e">
        <f t="shared" si="16"/>
        <v>#DIV/0!</v>
      </c>
      <c r="AX29" s="81">
        <f t="shared" si="13"/>
        <v>920.80360092833041</v>
      </c>
    </row>
    <row r="30" spans="1:50" ht="16" thickBot="1" x14ac:dyDescent="0.25">
      <c r="A30" s="7" t="s">
        <v>92</v>
      </c>
      <c r="B30" s="8">
        <v>0.41666666666666669</v>
      </c>
      <c r="C30" s="9">
        <v>5</v>
      </c>
      <c r="D30" s="9">
        <v>-5.8699999999999996E-4</v>
      </c>
      <c r="E30" s="72">
        <v>1.031E-3</v>
      </c>
      <c r="F30" s="72">
        <v>-1.031E-3</v>
      </c>
      <c r="G30" s="72">
        <v>2.2850000000000001E-3</v>
      </c>
      <c r="H30" s="117">
        <v>919.5</v>
      </c>
      <c r="J30" s="43">
        <v>17</v>
      </c>
      <c r="K30" s="32">
        <v>0.45833333333333331</v>
      </c>
      <c r="L30" s="211">
        <f t="shared" si="14"/>
        <v>918.25</v>
      </c>
      <c r="M30" s="125">
        <f t="shared" si="17"/>
        <v>-1.631</v>
      </c>
      <c r="N30" s="129"/>
      <c r="O30" s="208"/>
      <c r="P30" s="31" t="str">
        <f t="shared" si="21"/>
        <v/>
      </c>
      <c r="R30" s="44">
        <v>17</v>
      </c>
      <c r="S30" s="35">
        <v>0.45833333333333331</v>
      </c>
      <c r="T30" s="215">
        <f t="shared" si="1"/>
        <v>919.25</v>
      </c>
      <c r="U30" s="16">
        <f t="shared" si="2"/>
        <v>2.1640000000000001</v>
      </c>
      <c r="V30" s="129"/>
      <c r="W30" s="175">
        <f t="shared" si="3"/>
        <v>0.31930000000000003</v>
      </c>
      <c r="X30" s="18">
        <f t="shared" si="4"/>
        <v>918.82043081623078</v>
      </c>
      <c r="Z30" s="46">
        <v>17</v>
      </c>
      <c r="AA30" s="38">
        <v>0.45833333333333331</v>
      </c>
      <c r="AB30" s="218">
        <f t="shared" si="5"/>
        <v>921.75</v>
      </c>
      <c r="AC30" s="21">
        <f t="shared" si="6"/>
        <v>1.0169999999999999</v>
      </c>
      <c r="AD30" s="124"/>
      <c r="AE30" s="176">
        <f t="shared" si="7"/>
        <v>0.184</v>
      </c>
      <c r="AF30" s="22">
        <f t="shared" si="8"/>
        <v>922</v>
      </c>
      <c r="AH30" s="47">
        <v>17</v>
      </c>
      <c r="AI30" s="40">
        <v>0.45833333333333331</v>
      </c>
      <c r="AJ30" s="219">
        <f t="shared" si="9"/>
        <v>917</v>
      </c>
      <c r="AK30" s="25">
        <f t="shared" si="10"/>
        <v>-0.65500000000000003</v>
      </c>
      <c r="AL30" s="47"/>
      <c r="AM30" s="177">
        <f t="shared" si="11"/>
        <v>0.39709999999999995</v>
      </c>
      <c r="AN30" s="95">
        <f t="shared" si="15"/>
        <v>2</v>
      </c>
      <c r="AO30" s="242">
        <f t="shared" si="12"/>
        <v>916.07197002568591</v>
      </c>
      <c r="AQ30" s="48">
        <v>17</v>
      </c>
      <c r="AR30" s="42">
        <v>0.45833333333333331</v>
      </c>
      <c r="AS30" s="220">
        <f t="shared" si="18"/>
        <v>919.5</v>
      </c>
      <c r="AT30" s="29">
        <f t="shared" si="19"/>
        <v>-0.77300000000000002</v>
      </c>
      <c r="AU30" s="48"/>
      <c r="AV30" s="178">
        <f t="shared" si="20"/>
        <v>0.24249999999999999</v>
      </c>
      <c r="AW30" s="30" t="e">
        <f t="shared" si="16"/>
        <v>#DIV/0!</v>
      </c>
      <c r="AX30" s="81">
        <f t="shared" si="13"/>
        <v>920.80360092833041</v>
      </c>
    </row>
    <row r="31" spans="1:50" ht="16" thickBot="1" x14ac:dyDescent="0.25">
      <c r="A31" s="7" t="s">
        <v>92</v>
      </c>
      <c r="B31" s="8">
        <v>0.39583333333333331</v>
      </c>
      <c r="C31" s="9">
        <v>5</v>
      </c>
      <c r="D31" s="9">
        <v>-5.9100000000000005E-4</v>
      </c>
      <c r="E31" s="72">
        <v>1.0510000000000001E-3</v>
      </c>
      <c r="F31" s="72">
        <v>-1.0510000000000001E-3</v>
      </c>
      <c r="G31" s="72">
        <v>2.8029999999999999E-3</v>
      </c>
      <c r="H31" s="117">
        <v>920</v>
      </c>
      <c r="J31" s="31">
        <v>16</v>
      </c>
      <c r="K31" s="32">
        <v>0.4375</v>
      </c>
      <c r="L31" s="211">
        <f t="shared" si="14"/>
        <v>919</v>
      </c>
      <c r="M31" s="125">
        <f t="shared" si="17"/>
        <v>-1.4009999999999998</v>
      </c>
      <c r="N31" s="33"/>
      <c r="O31" s="208"/>
      <c r="P31" s="31" t="str">
        <f t="shared" si="21"/>
        <v/>
      </c>
      <c r="R31" s="34">
        <v>16</v>
      </c>
      <c r="S31" s="35">
        <v>0.4375</v>
      </c>
      <c r="T31" s="215">
        <f t="shared" si="1"/>
        <v>918.5</v>
      </c>
      <c r="U31" s="16">
        <f t="shared" si="2"/>
        <v>1.9159999999999999</v>
      </c>
      <c r="V31" s="33"/>
      <c r="W31" s="175">
        <f t="shared" si="3"/>
        <v>0.30430000000000001</v>
      </c>
      <c r="X31" s="18">
        <f t="shared" si="4"/>
        <v>918.82043081623078</v>
      </c>
      <c r="Z31" s="37">
        <v>16</v>
      </c>
      <c r="AA31" s="38">
        <v>0.4375</v>
      </c>
      <c r="AB31" s="218">
        <f t="shared" si="5"/>
        <v>920.5</v>
      </c>
      <c r="AC31" s="21">
        <f t="shared" si="6"/>
        <v>0.86</v>
      </c>
      <c r="AD31" s="120"/>
      <c r="AE31" s="176">
        <f t="shared" si="7"/>
        <v>0.184</v>
      </c>
      <c r="AF31" s="22">
        <f t="shared" si="8"/>
        <v>922</v>
      </c>
      <c r="AH31" s="39">
        <v>16</v>
      </c>
      <c r="AI31" s="40">
        <v>0.4375</v>
      </c>
      <c r="AJ31" s="219">
        <f t="shared" si="9"/>
        <v>916.25</v>
      </c>
      <c r="AK31" s="25">
        <f t="shared" si="10"/>
        <v>-0.54199999999999993</v>
      </c>
      <c r="AL31" s="39"/>
      <c r="AM31" s="177">
        <f t="shared" si="11"/>
        <v>0.34989999999999999</v>
      </c>
      <c r="AN31" s="95">
        <f t="shared" si="15"/>
        <v>2</v>
      </c>
      <c r="AO31" s="242">
        <f t="shared" si="12"/>
        <v>916.07197002568591</v>
      </c>
      <c r="AQ31" s="41">
        <v>16</v>
      </c>
      <c r="AR31" s="42">
        <v>0.4375</v>
      </c>
      <c r="AS31" s="220">
        <f t="shared" si="18"/>
        <v>919.75</v>
      </c>
      <c r="AT31" s="29">
        <f t="shared" si="19"/>
        <v>-0.69200000000000006</v>
      </c>
      <c r="AU31" s="41"/>
      <c r="AV31" s="178">
        <f t="shared" si="20"/>
        <v>0.23979999999999999</v>
      </c>
      <c r="AW31" s="30" t="e">
        <f t="shared" si="16"/>
        <v>#DIV/0!</v>
      </c>
      <c r="AX31" s="81">
        <f t="shared" si="13"/>
        <v>920.80360092833041</v>
      </c>
    </row>
    <row r="32" spans="1:50" ht="16" thickBot="1" x14ac:dyDescent="0.25">
      <c r="A32" s="7" t="s">
        <v>92</v>
      </c>
      <c r="B32" s="8">
        <v>0.375</v>
      </c>
      <c r="C32" s="9">
        <v>5</v>
      </c>
      <c r="D32" s="9">
        <v>-4.4499999999999997E-4</v>
      </c>
      <c r="E32" s="72">
        <v>1.0820000000000001E-3</v>
      </c>
      <c r="F32" s="72">
        <v>-1.0820000000000001E-3</v>
      </c>
      <c r="G32" s="72">
        <v>2.5899999999999999E-3</v>
      </c>
      <c r="H32" s="117">
        <v>919.75</v>
      </c>
      <c r="J32" s="43">
        <v>15</v>
      </c>
      <c r="K32" s="32">
        <v>0.41666666666666669</v>
      </c>
      <c r="L32" s="211">
        <f t="shared" si="14"/>
        <v>920.25</v>
      </c>
      <c r="M32" s="125">
        <f t="shared" si="17"/>
        <v>-1.117</v>
      </c>
      <c r="N32" s="129"/>
      <c r="O32" s="208"/>
      <c r="P32" s="31" t="str">
        <f t="shared" si="21"/>
        <v/>
      </c>
      <c r="R32" s="44">
        <v>15</v>
      </c>
      <c r="S32" s="35">
        <v>0.41666666666666669</v>
      </c>
      <c r="T32" s="215">
        <f t="shared" si="1"/>
        <v>918.5</v>
      </c>
      <c r="U32" s="16">
        <f t="shared" si="2"/>
        <v>1.484</v>
      </c>
      <c r="V32" s="129"/>
      <c r="W32" s="175">
        <f t="shared" si="3"/>
        <v>0.31220000000000003</v>
      </c>
      <c r="X32" s="18">
        <f t="shared" si="4"/>
        <v>918.82043081623078</v>
      </c>
      <c r="Z32" s="46">
        <v>15</v>
      </c>
      <c r="AA32" s="38">
        <v>0.41666666666666669</v>
      </c>
      <c r="AB32" s="218">
        <f t="shared" si="5"/>
        <v>921.25</v>
      </c>
      <c r="AC32" s="21">
        <f t="shared" si="6"/>
        <v>0.74199999999999999</v>
      </c>
      <c r="AD32" s="124"/>
      <c r="AE32" s="176">
        <f t="shared" si="7"/>
        <v>0.18339999999999998</v>
      </c>
      <c r="AF32" s="22">
        <f t="shared" si="8"/>
        <v>922</v>
      </c>
      <c r="AH32" s="47">
        <v>15</v>
      </c>
      <c r="AI32" s="40">
        <v>0.41666666666666669</v>
      </c>
      <c r="AJ32" s="219">
        <f t="shared" si="9"/>
        <v>915.5</v>
      </c>
      <c r="AK32" s="25">
        <f t="shared" si="10"/>
        <v>-0.6</v>
      </c>
      <c r="AL32" s="47"/>
      <c r="AM32" s="177">
        <f t="shared" si="11"/>
        <v>0.35669999999999996</v>
      </c>
      <c r="AN32" s="95">
        <f t="shared" si="15"/>
        <v>2</v>
      </c>
      <c r="AO32" s="242">
        <f t="shared" si="12"/>
        <v>916.07197002568591</v>
      </c>
      <c r="AQ32" s="48">
        <v>15</v>
      </c>
      <c r="AR32" s="42">
        <v>0.41666666666666669</v>
      </c>
      <c r="AS32" s="220">
        <f t="shared" si="18"/>
        <v>919.5</v>
      </c>
      <c r="AT32" s="29">
        <f t="shared" si="19"/>
        <v>-0.58699999999999997</v>
      </c>
      <c r="AU32" s="48"/>
      <c r="AV32" s="178">
        <f t="shared" si="20"/>
        <v>0.22850000000000001</v>
      </c>
      <c r="AW32" s="30" t="e">
        <f t="shared" si="16"/>
        <v>#DIV/0!</v>
      </c>
      <c r="AX32" s="81">
        <f t="shared" si="13"/>
        <v>920.80360092833041</v>
      </c>
    </row>
    <row r="33" spans="1:50" ht="16" thickBot="1" x14ac:dyDescent="0.25">
      <c r="A33" s="7" t="s">
        <v>92</v>
      </c>
      <c r="B33" s="8">
        <v>0.35416666666666669</v>
      </c>
      <c r="C33" s="9">
        <v>5</v>
      </c>
      <c r="D33" s="9">
        <v>-3.4600000000000001E-4</v>
      </c>
      <c r="E33" s="72">
        <v>1.126E-3</v>
      </c>
      <c r="F33" s="72">
        <v>-1.126E-3</v>
      </c>
      <c r="G33" s="72">
        <v>2.532E-3</v>
      </c>
      <c r="H33" s="117">
        <v>919.5</v>
      </c>
      <c r="J33" s="43">
        <v>14</v>
      </c>
      <c r="K33" s="32">
        <v>0.39583333333333331</v>
      </c>
      <c r="L33" s="211">
        <f t="shared" si="14"/>
        <v>920</v>
      </c>
      <c r="M33" s="125">
        <f t="shared" si="17"/>
        <v>-0.66400000000000003</v>
      </c>
      <c r="N33" s="129"/>
      <c r="O33" s="208"/>
      <c r="P33" s="31" t="str">
        <f t="shared" si="21"/>
        <v/>
      </c>
      <c r="R33" s="44">
        <v>14</v>
      </c>
      <c r="S33" s="35">
        <v>0.39583333333333331</v>
      </c>
      <c r="T33" s="215">
        <f t="shared" si="1"/>
        <v>917.75</v>
      </c>
      <c r="U33" s="16">
        <f t="shared" si="2"/>
        <v>1.1340000000000001</v>
      </c>
      <c r="V33" s="129"/>
      <c r="W33" s="175">
        <f t="shared" si="3"/>
        <v>0.30549999999999999</v>
      </c>
      <c r="X33" s="18">
        <f t="shared" si="4"/>
        <v>918.82043081623078</v>
      </c>
      <c r="Z33" s="46">
        <v>14</v>
      </c>
      <c r="AA33" s="38">
        <v>0.39583333333333331</v>
      </c>
      <c r="AB33" s="218">
        <f t="shared" si="5"/>
        <v>920.5</v>
      </c>
      <c r="AC33" s="21">
        <f t="shared" si="6"/>
        <v>0.65799999999999992</v>
      </c>
      <c r="AD33" s="124"/>
      <c r="AE33" s="176">
        <f t="shared" si="7"/>
        <v>0.21259999999999998</v>
      </c>
      <c r="AF33" s="22">
        <f t="shared" si="8"/>
        <v>922</v>
      </c>
      <c r="AH33" s="47">
        <v>14</v>
      </c>
      <c r="AI33" s="40">
        <v>0.39583333333333331</v>
      </c>
      <c r="AJ33" s="219">
        <f t="shared" si="9"/>
        <v>917.25</v>
      </c>
      <c r="AK33" s="25">
        <f t="shared" si="10"/>
        <v>-0.63500000000000001</v>
      </c>
      <c r="AL33" s="47"/>
      <c r="AM33" s="177">
        <f t="shared" si="11"/>
        <v>0.40210000000000001</v>
      </c>
      <c r="AN33" s="95">
        <f t="shared" si="15"/>
        <v>2</v>
      </c>
      <c r="AO33" s="242">
        <f t="shared" si="12"/>
        <v>916.07197002568591</v>
      </c>
      <c r="AQ33" s="48">
        <v>14</v>
      </c>
      <c r="AR33" s="42">
        <v>0.39583333333333331</v>
      </c>
      <c r="AS33" s="220">
        <f t="shared" si="18"/>
        <v>920</v>
      </c>
      <c r="AT33" s="29">
        <f t="shared" si="19"/>
        <v>-0.59100000000000008</v>
      </c>
      <c r="AU33" s="48"/>
      <c r="AV33" s="178">
        <f t="shared" si="20"/>
        <v>0.28029999999999999</v>
      </c>
      <c r="AW33" s="30" t="e">
        <f t="shared" si="16"/>
        <v>#DIV/0!</v>
      </c>
      <c r="AX33" s="81">
        <f t="shared" si="13"/>
        <v>920.80360092833041</v>
      </c>
    </row>
    <row r="34" spans="1:50" ht="16" thickBot="1" x14ac:dyDescent="0.25">
      <c r="A34" s="7" t="s">
        <v>92</v>
      </c>
      <c r="B34" s="8">
        <v>0.33333333333333331</v>
      </c>
      <c r="C34" s="9">
        <v>5</v>
      </c>
      <c r="D34" s="9">
        <v>-2.8299999999999999E-4</v>
      </c>
      <c r="E34" s="72">
        <v>1.1709999999999999E-3</v>
      </c>
      <c r="F34" s="72">
        <v>-1.1709999999999999E-3</v>
      </c>
      <c r="G34" s="72">
        <v>2.7430000000000002E-3</v>
      </c>
      <c r="H34" s="117">
        <v>919.75</v>
      </c>
      <c r="J34" s="31">
        <v>13</v>
      </c>
      <c r="K34" s="32">
        <v>0.375</v>
      </c>
      <c r="L34" s="211">
        <f t="shared" si="14"/>
        <v>919.25</v>
      </c>
      <c r="M34" s="125">
        <f t="shared" si="17"/>
        <v>-0.36499999999999999</v>
      </c>
      <c r="N34" s="33"/>
      <c r="O34" s="208"/>
      <c r="P34" s="31" t="str">
        <f t="shared" si="21"/>
        <v/>
      </c>
      <c r="R34" s="34">
        <v>13</v>
      </c>
      <c r="S34" s="35">
        <v>0.375</v>
      </c>
      <c r="T34" s="215">
        <f t="shared" si="1"/>
        <v>914.5</v>
      </c>
      <c r="U34" s="16">
        <f t="shared" si="2"/>
        <v>0.49299999999999994</v>
      </c>
      <c r="V34" s="33"/>
      <c r="W34" s="175">
        <f t="shared" si="3"/>
        <v>0.41749999999999998</v>
      </c>
      <c r="X34" s="18">
        <f t="shared" si="4"/>
        <v>918.82043081623078</v>
      </c>
      <c r="Z34" s="37">
        <v>13</v>
      </c>
      <c r="AA34" s="38">
        <v>0.375</v>
      </c>
      <c r="AB34" s="218">
        <f t="shared" si="5"/>
        <v>919.5</v>
      </c>
      <c r="AC34" s="21">
        <f t="shared" si="6"/>
        <v>0.432</v>
      </c>
      <c r="AD34" s="120"/>
      <c r="AE34" s="176">
        <f t="shared" si="7"/>
        <v>0.21640000000000001</v>
      </c>
      <c r="AF34" s="22">
        <f t="shared" si="8"/>
        <v>922</v>
      </c>
      <c r="AH34" s="39">
        <v>13</v>
      </c>
      <c r="AI34" s="40">
        <v>0.375</v>
      </c>
      <c r="AJ34" s="219">
        <f t="shared" si="9"/>
        <v>917.75</v>
      </c>
      <c r="AK34" s="25">
        <f t="shared" si="10"/>
        <v>-0.434</v>
      </c>
      <c r="AL34" s="39"/>
      <c r="AM34" s="177">
        <f t="shared" si="11"/>
        <v>0.28070000000000001</v>
      </c>
      <c r="AN34" s="95">
        <f t="shared" si="15"/>
        <v>2</v>
      </c>
      <c r="AO34" s="242">
        <f t="shared" si="12"/>
        <v>916.07197002568591</v>
      </c>
      <c r="AQ34" s="41">
        <v>13</v>
      </c>
      <c r="AR34" s="42">
        <v>0.375</v>
      </c>
      <c r="AS34" s="220">
        <f t="shared" si="18"/>
        <v>919.75</v>
      </c>
      <c r="AT34" s="29">
        <f t="shared" si="19"/>
        <v>-0.44499999999999995</v>
      </c>
      <c r="AU34" s="41"/>
      <c r="AV34" s="178">
        <f t="shared" si="20"/>
        <v>0.25900000000000001</v>
      </c>
      <c r="AW34" s="30" t="e">
        <f t="shared" si="16"/>
        <v>#DIV/0!</v>
      </c>
      <c r="AX34" s="81">
        <f t="shared" si="13"/>
        <v>920.80360092833041</v>
      </c>
    </row>
    <row r="35" spans="1:50" ht="16" thickBot="1" x14ac:dyDescent="0.25">
      <c r="A35" s="7" t="s">
        <v>92</v>
      </c>
      <c r="B35" s="8">
        <v>0.3125</v>
      </c>
      <c r="C35" s="9">
        <v>5</v>
      </c>
      <c r="D35" s="9">
        <v>-3.9999999999999998E-6</v>
      </c>
      <c r="E35" s="72">
        <v>1.219E-3</v>
      </c>
      <c r="F35" s="72">
        <v>-1.219E-3</v>
      </c>
      <c r="G35" s="72">
        <v>3.4359999999999998E-3</v>
      </c>
      <c r="H35" s="117">
        <v>919.5</v>
      </c>
      <c r="J35" s="43">
        <v>12</v>
      </c>
      <c r="K35" s="32">
        <v>0.35416666666666669</v>
      </c>
      <c r="L35" s="211">
        <f t="shared" si="14"/>
        <v>920</v>
      </c>
      <c r="M35" s="125">
        <f t="shared" si="17"/>
        <v>4.1000000000000002E-2</v>
      </c>
      <c r="N35" s="129"/>
      <c r="O35" s="208"/>
      <c r="P35" s="31" t="str">
        <f t="shared" si="21"/>
        <v/>
      </c>
      <c r="R35" s="44">
        <v>12</v>
      </c>
      <c r="S35" s="35">
        <v>0.35416666666666669</v>
      </c>
      <c r="T35" s="215">
        <f t="shared" si="1"/>
        <v>914</v>
      </c>
      <c r="U35" s="16">
        <f t="shared" si="2"/>
        <v>-0.21000000000000002</v>
      </c>
      <c r="V35" s="129"/>
      <c r="W35" s="175">
        <f t="shared" si="3"/>
        <v>0.35620000000000002</v>
      </c>
      <c r="X35" s="18">
        <f t="shared" si="4"/>
        <v>918.82043081623078</v>
      </c>
      <c r="Z35" s="46">
        <v>12</v>
      </c>
      <c r="AA35" s="38">
        <v>0.35416666666666669</v>
      </c>
      <c r="AB35" s="218">
        <f t="shared" si="5"/>
        <v>919.25</v>
      </c>
      <c r="AC35" s="21">
        <f t="shared" si="6"/>
        <v>0.27500000000000002</v>
      </c>
      <c r="AD35" s="124"/>
      <c r="AE35" s="176">
        <f t="shared" si="7"/>
        <v>0.21359999999999998</v>
      </c>
      <c r="AF35" s="22">
        <f t="shared" si="8"/>
        <v>922</v>
      </c>
      <c r="AH35" s="47">
        <v>12</v>
      </c>
      <c r="AI35" s="40">
        <v>0.35416666666666669</v>
      </c>
      <c r="AJ35" s="219">
        <f t="shared" si="9"/>
        <v>917</v>
      </c>
      <c r="AK35" s="25">
        <f t="shared" si="10"/>
        <v>-0.51600000000000001</v>
      </c>
      <c r="AL35" s="47"/>
      <c r="AM35" s="177">
        <f t="shared" si="11"/>
        <v>0.26819999999999999</v>
      </c>
      <c r="AN35" s="95">
        <f t="shared" si="15"/>
        <v>2</v>
      </c>
      <c r="AO35" s="242">
        <f t="shared" si="12"/>
        <v>916.07197002568591</v>
      </c>
      <c r="AQ35" s="48">
        <v>12</v>
      </c>
      <c r="AR35" s="42">
        <v>0.35416666666666669</v>
      </c>
      <c r="AS35" s="220">
        <f t="shared" si="18"/>
        <v>919.5</v>
      </c>
      <c r="AT35" s="29">
        <f t="shared" si="19"/>
        <v>-0.34600000000000003</v>
      </c>
      <c r="AU35" s="48"/>
      <c r="AV35" s="178">
        <f t="shared" si="20"/>
        <v>0.25319999999999998</v>
      </c>
      <c r="AW35" s="30" t="e">
        <f t="shared" si="16"/>
        <v>#DIV/0!</v>
      </c>
      <c r="AX35" s="81">
        <f t="shared" si="13"/>
        <v>920.80360092833041</v>
      </c>
    </row>
    <row r="36" spans="1:50" ht="16" thickBot="1" x14ac:dyDescent="0.25">
      <c r="A36" s="7" t="s">
        <v>92</v>
      </c>
      <c r="B36" s="8">
        <v>0.29166666666666669</v>
      </c>
      <c r="C36" s="9">
        <v>5</v>
      </c>
      <c r="D36" s="9">
        <v>3.5300000000000002E-4</v>
      </c>
      <c r="E36" s="72">
        <v>1.2669999999999999E-3</v>
      </c>
      <c r="F36" s="72">
        <v>-1.2669999999999999E-3</v>
      </c>
      <c r="G36" s="72">
        <v>3.4229999999999998E-3</v>
      </c>
      <c r="H36" s="117">
        <v>919.5</v>
      </c>
      <c r="J36" s="43">
        <v>11</v>
      </c>
      <c r="K36" s="32">
        <v>0.33333333333333331</v>
      </c>
      <c r="L36" s="211">
        <f t="shared" si="14"/>
        <v>920.25</v>
      </c>
      <c r="M36" s="125">
        <f t="shared" si="17"/>
        <v>0.64300000000000002</v>
      </c>
      <c r="N36" s="129"/>
      <c r="O36" s="208"/>
      <c r="P36" s="31" t="str">
        <f t="shared" si="21"/>
        <v/>
      </c>
      <c r="R36" s="44">
        <v>11</v>
      </c>
      <c r="S36" s="35">
        <v>0.33333333333333331</v>
      </c>
      <c r="T36" s="215">
        <f t="shared" si="1"/>
        <v>914.5</v>
      </c>
      <c r="U36" s="16">
        <f t="shared" si="2"/>
        <v>-0.43</v>
      </c>
      <c r="V36" s="129"/>
      <c r="W36" s="175">
        <f t="shared" si="3"/>
        <v>0.35560000000000003</v>
      </c>
      <c r="X36" s="18">
        <f t="shared" si="4"/>
        <v>918.82043081623078</v>
      </c>
      <c r="Z36" s="46">
        <v>11</v>
      </c>
      <c r="AA36" s="38">
        <v>0.33333333333333331</v>
      </c>
      <c r="AB36" s="218">
        <f t="shared" si="5"/>
        <v>919.5</v>
      </c>
      <c r="AC36" s="21">
        <f t="shared" si="6"/>
        <v>0.33500000000000002</v>
      </c>
      <c r="AD36" s="124"/>
      <c r="AE36" s="176">
        <f t="shared" si="7"/>
        <v>0.21640000000000001</v>
      </c>
      <c r="AF36" s="22">
        <f t="shared" si="8"/>
        <v>922</v>
      </c>
      <c r="AH36" s="47">
        <v>11</v>
      </c>
      <c r="AI36" s="40">
        <v>0.33333333333333331</v>
      </c>
      <c r="AJ36" s="219">
        <f t="shared" si="9"/>
        <v>916.5</v>
      </c>
      <c r="AK36" s="25">
        <f t="shared" si="10"/>
        <v>-0.64800000000000002</v>
      </c>
      <c r="AL36" s="47"/>
      <c r="AM36" s="177">
        <f t="shared" si="11"/>
        <v>0.26940000000000003</v>
      </c>
      <c r="AN36" s="95">
        <f t="shared" si="15"/>
        <v>2</v>
      </c>
      <c r="AO36" s="242">
        <f t="shared" si="12"/>
        <v>916.07197002568591</v>
      </c>
      <c r="AQ36" s="48">
        <v>11</v>
      </c>
      <c r="AR36" s="42">
        <v>0.33333333333333331</v>
      </c>
      <c r="AS36" s="220">
        <f t="shared" si="18"/>
        <v>919.75</v>
      </c>
      <c r="AT36" s="29">
        <f t="shared" si="19"/>
        <v>-0.28299999999999997</v>
      </c>
      <c r="AU36" s="48"/>
      <c r="AV36" s="178">
        <f t="shared" si="20"/>
        <v>0.27430000000000004</v>
      </c>
      <c r="AW36" s="30" t="e">
        <f t="shared" si="16"/>
        <v>#DIV/0!</v>
      </c>
      <c r="AX36" s="81">
        <f t="shared" si="13"/>
        <v>920.80360092833041</v>
      </c>
    </row>
    <row r="37" spans="1:50" ht="16" thickBot="1" x14ac:dyDescent="0.25">
      <c r="A37" s="7" t="s">
        <v>92</v>
      </c>
      <c r="B37" s="8">
        <v>0.27083333333333331</v>
      </c>
      <c r="C37" s="9">
        <v>5</v>
      </c>
      <c r="D37" s="9">
        <v>6.7400000000000001E-4</v>
      </c>
      <c r="E37" s="72">
        <v>1.312E-3</v>
      </c>
      <c r="F37" s="72">
        <v>-1.312E-3</v>
      </c>
      <c r="G37" s="72">
        <v>4.0020000000000003E-3</v>
      </c>
      <c r="H37" s="117">
        <v>920</v>
      </c>
      <c r="J37" s="31">
        <v>10</v>
      </c>
      <c r="K37" s="32">
        <v>0.3125</v>
      </c>
      <c r="L37" s="211">
        <f t="shared" si="14"/>
        <v>920.5</v>
      </c>
      <c r="M37" s="125">
        <f t="shared" si="17"/>
        <v>1.157</v>
      </c>
      <c r="N37" s="33"/>
      <c r="O37" s="208"/>
      <c r="P37" s="31" t="str">
        <f t="shared" si="21"/>
        <v/>
      </c>
      <c r="R37" s="34">
        <v>10</v>
      </c>
      <c r="S37" s="35">
        <v>0.3125</v>
      </c>
      <c r="T37" s="215">
        <f t="shared" si="1"/>
        <v>914.75</v>
      </c>
      <c r="U37" s="16">
        <f t="shared" si="2"/>
        <v>-0.55400000000000005</v>
      </c>
      <c r="V37" s="33"/>
      <c r="W37" s="175">
        <f t="shared" si="3"/>
        <v>0.37690000000000001</v>
      </c>
      <c r="X37" s="18">
        <f t="shared" si="4"/>
        <v>918.82043081623078</v>
      </c>
      <c r="Z37" s="37">
        <v>10</v>
      </c>
      <c r="AA37" s="38">
        <v>0.3125</v>
      </c>
      <c r="AB37" s="218">
        <f t="shared" si="5"/>
        <v>919.25</v>
      </c>
      <c r="AC37" s="21">
        <f t="shared" si="6"/>
        <v>0.34799999999999998</v>
      </c>
      <c r="AD37" s="120"/>
      <c r="AE37" s="176">
        <f t="shared" si="7"/>
        <v>0.23960000000000001</v>
      </c>
      <c r="AF37" s="22">
        <f t="shared" si="8"/>
        <v>922</v>
      </c>
      <c r="AH37" s="39">
        <v>10</v>
      </c>
      <c r="AI37" s="40">
        <v>0.3125</v>
      </c>
      <c r="AJ37" s="219">
        <f t="shared" si="9"/>
        <v>917</v>
      </c>
      <c r="AK37" s="25">
        <f t="shared" si="10"/>
        <v>-0.72900000000000009</v>
      </c>
      <c r="AL37" s="39"/>
      <c r="AM37" s="177">
        <f t="shared" si="11"/>
        <v>0.28189999999999998</v>
      </c>
      <c r="AN37" s="95">
        <f t="shared" si="15"/>
        <v>2</v>
      </c>
      <c r="AO37" s="242">
        <f t="shared" si="12"/>
        <v>916.07197002568591</v>
      </c>
      <c r="AQ37" s="41">
        <v>10</v>
      </c>
      <c r="AR37" s="42">
        <v>0.3125</v>
      </c>
      <c r="AS37" s="220">
        <f t="shared" si="18"/>
        <v>919.5</v>
      </c>
      <c r="AT37" s="29">
        <f t="shared" si="19"/>
        <v>-4.0000000000000001E-3</v>
      </c>
      <c r="AU37" s="41"/>
      <c r="AV37" s="178">
        <f t="shared" si="20"/>
        <v>0.34359999999999996</v>
      </c>
      <c r="AW37" s="30" t="e">
        <f t="shared" si="16"/>
        <v>#DIV/0!</v>
      </c>
      <c r="AX37" s="81">
        <f t="shared" si="13"/>
        <v>920.80360092833041</v>
      </c>
    </row>
    <row r="38" spans="1:50" ht="16" thickBot="1" x14ac:dyDescent="0.25">
      <c r="A38" s="7" t="s">
        <v>92</v>
      </c>
      <c r="B38" s="8">
        <v>0.25</v>
      </c>
      <c r="C38" s="9">
        <v>5</v>
      </c>
      <c r="D38" s="9">
        <v>9.1200000000000005E-4</v>
      </c>
      <c r="E38" s="72">
        <v>1.351E-3</v>
      </c>
      <c r="F38" s="72">
        <v>-1.351E-3</v>
      </c>
      <c r="G38" s="72">
        <v>4.3569999999999998E-3</v>
      </c>
      <c r="H38" s="117">
        <v>920</v>
      </c>
      <c r="J38" s="43">
        <v>9</v>
      </c>
      <c r="K38" s="32">
        <v>0.29166666666666669</v>
      </c>
      <c r="L38" s="211">
        <f t="shared" si="14"/>
        <v>920.5</v>
      </c>
      <c r="M38" s="125">
        <f t="shared" si="17"/>
        <v>1.6520000000000001</v>
      </c>
      <c r="N38" s="129"/>
      <c r="O38" s="208"/>
      <c r="P38" s="31" t="str">
        <f t="shared" si="21"/>
        <v/>
      </c>
      <c r="R38" s="44">
        <v>9</v>
      </c>
      <c r="S38" s="35">
        <v>0.29166666666666669</v>
      </c>
      <c r="T38" s="215">
        <f t="shared" si="1"/>
        <v>914.5</v>
      </c>
      <c r="U38" s="16">
        <f t="shared" si="2"/>
        <v>-0.69800000000000006</v>
      </c>
      <c r="V38" s="129"/>
      <c r="W38" s="175">
        <f t="shared" si="3"/>
        <v>0.37</v>
      </c>
      <c r="X38" s="18">
        <f t="shared" si="4"/>
        <v>918.82043081623078</v>
      </c>
      <c r="Z38" s="46">
        <v>9</v>
      </c>
      <c r="AA38" s="38">
        <v>0.29166666666666669</v>
      </c>
      <c r="AB38" s="218">
        <f t="shared" si="5"/>
        <v>919.25</v>
      </c>
      <c r="AC38" s="21">
        <f t="shared" si="6"/>
        <v>0.30200000000000005</v>
      </c>
      <c r="AD38" s="124"/>
      <c r="AE38" s="176">
        <f t="shared" si="7"/>
        <v>0.24510000000000001</v>
      </c>
      <c r="AF38" s="22">
        <f t="shared" si="8"/>
        <v>922</v>
      </c>
      <c r="AH38" s="47">
        <v>9</v>
      </c>
      <c r="AI38" s="40">
        <v>0.29166666666666669</v>
      </c>
      <c r="AJ38" s="219">
        <f t="shared" si="9"/>
        <v>916.75</v>
      </c>
      <c r="AK38" s="25">
        <f t="shared" si="10"/>
        <v>-1.0209999999999999</v>
      </c>
      <c r="AL38" s="47"/>
      <c r="AM38" s="177">
        <f t="shared" si="11"/>
        <v>0.74739999999999995</v>
      </c>
      <c r="AN38" s="95">
        <f t="shared" si="15"/>
        <v>2</v>
      </c>
      <c r="AO38" s="242">
        <f t="shared" si="12"/>
        <v>916.07197002568591</v>
      </c>
      <c r="AQ38" s="48">
        <v>9</v>
      </c>
      <c r="AR38" s="42">
        <v>0.29166666666666669</v>
      </c>
      <c r="AS38" s="220">
        <f t="shared" si="18"/>
        <v>919.5</v>
      </c>
      <c r="AT38" s="29">
        <f t="shared" si="19"/>
        <v>0.35300000000000004</v>
      </c>
      <c r="AU38" s="48"/>
      <c r="AV38" s="178">
        <f t="shared" si="20"/>
        <v>0.34229999999999999</v>
      </c>
      <c r="AW38" s="30" t="e">
        <f t="shared" si="16"/>
        <v>#DIV/0!</v>
      </c>
      <c r="AX38" s="81">
        <f t="shared" si="13"/>
        <v>920.80360092833041</v>
      </c>
    </row>
    <row r="39" spans="1:50" ht="16" thickBot="1" x14ac:dyDescent="0.25">
      <c r="A39" s="7" t="s">
        <v>92</v>
      </c>
      <c r="B39" s="8">
        <v>0.22916666666666666</v>
      </c>
      <c r="C39" s="9">
        <v>5</v>
      </c>
      <c r="D39" s="9">
        <v>1.261E-3</v>
      </c>
      <c r="E39" s="72">
        <v>1.382E-3</v>
      </c>
      <c r="F39" s="72">
        <v>-1.382E-3</v>
      </c>
      <c r="G39" s="72">
        <v>4.1229999999999999E-3</v>
      </c>
      <c r="H39" s="117">
        <v>920.75</v>
      </c>
      <c r="J39" s="43">
        <v>8</v>
      </c>
      <c r="K39" s="32">
        <v>0.27083333333333331</v>
      </c>
      <c r="L39" s="211">
        <f t="shared" si="14"/>
        <v>920</v>
      </c>
      <c r="M39" s="125">
        <f t="shared" si="17"/>
        <v>2.2309999999999999</v>
      </c>
      <c r="N39" s="129"/>
      <c r="O39" s="208"/>
      <c r="P39" s="31" t="str">
        <f t="shared" si="21"/>
        <v/>
      </c>
      <c r="R39" s="44">
        <v>8</v>
      </c>
      <c r="S39" s="35">
        <v>0.27083333333333331</v>
      </c>
      <c r="T39" s="215">
        <f t="shared" si="1"/>
        <v>914.75</v>
      </c>
      <c r="U39" s="16">
        <f t="shared" si="2"/>
        <v>-0.95499999999999996</v>
      </c>
      <c r="V39" s="129"/>
      <c r="W39" s="175">
        <f t="shared" si="3"/>
        <v>0.43220000000000003</v>
      </c>
      <c r="X39" s="18">
        <f t="shared" si="4"/>
        <v>918.82043081623078</v>
      </c>
      <c r="Z39" s="46">
        <v>8</v>
      </c>
      <c r="AA39" s="38">
        <v>0.27083333333333331</v>
      </c>
      <c r="AB39" s="218">
        <f t="shared" si="5"/>
        <v>919.5</v>
      </c>
      <c r="AC39" s="21">
        <f t="shared" si="6"/>
        <v>0.46700000000000003</v>
      </c>
      <c r="AD39" s="124"/>
      <c r="AE39" s="176">
        <f t="shared" si="7"/>
        <v>0.27430000000000004</v>
      </c>
      <c r="AF39" s="22">
        <f t="shared" si="8"/>
        <v>922</v>
      </c>
      <c r="AH39" s="47">
        <v>8</v>
      </c>
      <c r="AI39" s="40">
        <v>0.27083333333333331</v>
      </c>
      <c r="AJ39" s="219">
        <f t="shared" si="9"/>
        <v>917.25</v>
      </c>
      <c r="AK39" s="25">
        <f t="shared" si="10"/>
        <v>-1.292</v>
      </c>
      <c r="AL39" s="47"/>
      <c r="AM39" s="177">
        <f t="shared" si="11"/>
        <v>0.74729999999999996</v>
      </c>
      <c r="AN39" s="95">
        <f t="shared" si="15"/>
        <v>2</v>
      </c>
      <c r="AO39" s="242">
        <f t="shared" si="12"/>
        <v>916.07197002568591</v>
      </c>
      <c r="AQ39" s="48">
        <v>8</v>
      </c>
      <c r="AR39" s="42">
        <v>0.27083333333333331</v>
      </c>
      <c r="AS39" s="220">
        <f t="shared" si="18"/>
        <v>920</v>
      </c>
      <c r="AT39" s="29">
        <f t="shared" si="19"/>
        <v>0.67400000000000004</v>
      </c>
      <c r="AU39" s="48"/>
      <c r="AV39" s="178">
        <f t="shared" si="20"/>
        <v>0.40020000000000006</v>
      </c>
      <c r="AW39" s="30" t="e">
        <f t="shared" si="16"/>
        <v>#DIV/0!</v>
      </c>
      <c r="AX39" s="81">
        <f t="shared" si="13"/>
        <v>920.80360092833041</v>
      </c>
    </row>
    <row r="40" spans="1:50" ht="16" thickBot="1" x14ac:dyDescent="0.25">
      <c r="A40" s="7" t="s">
        <v>92</v>
      </c>
      <c r="B40" s="8">
        <v>0.20833333333333334</v>
      </c>
      <c r="C40" s="9">
        <v>5</v>
      </c>
      <c r="D40" s="9">
        <v>1.4920000000000001E-3</v>
      </c>
      <c r="E40" s="72">
        <v>1.4E-3</v>
      </c>
      <c r="F40" s="72">
        <v>-1.4E-3</v>
      </c>
      <c r="G40" s="72">
        <v>4.3280000000000002E-3</v>
      </c>
      <c r="H40" s="117">
        <v>921.5</v>
      </c>
      <c r="J40" s="31">
        <v>7</v>
      </c>
      <c r="K40" s="32">
        <v>0.25</v>
      </c>
      <c r="L40" s="211">
        <f t="shared" si="14"/>
        <v>920.75</v>
      </c>
      <c r="M40" s="125">
        <f t="shared" si="17"/>
        <v>2.972</v>
      </c>
      <c r="N40" s="33"/>
      <c r="O40" s="208"/>
      <c r="P40" s="31" t="str">
        <f t="shared" si="21"/>
        <v/>
      </c>
      <c r="R40" s="34">
        <v>7</v>
      </c>
      <c r="S40" s="35">
        <v>0.25</v>
      </c>
      <c r="T40" s="215">
        <f t="shared" si="1"/>
        <v>914.5</v>
      </c>
      <c r="U40" s="16">
        <f t="shared" si="2"/>
        <v>-1.0839999999999999</v>
      </c>
      <c r="V40" s="33"/>
      <c r="W40" s="175">
        <f t="shared" si="3"/>
        <v>0.42020000000000002</v>
      </c>
      <c r="X40" s="18">
        <f t="shared" si="4"/>
        <v>918.82043081623078</v>
      </c>
      <c r="Z40" s="37">
        <v>7</v>
      </c>
      <c r="AA40" s="38">
        <v>0.25</v>
      </c>
      <c r="AB40" s="218">
        <f t="shared" si="5"/>
        <v>919.5</v>
      </c>
      <c r="AC40" s="21">
        <f t="shared" si="6"/>
        <v>0.52400000000000002</v>
      </c>
      <c r="AD40" s="120"/>
      <c r="AE40" s="176">
        <f t="shared" si="7"/>
        <v>0.3145</v>
      </c>
      <c r="AF40" s="22">
        <f t="shared" si="8"/>
        <v>922</v>
      </c>
      <c r="AH40" s="39">
        <v>7</v>
      </c>
      <c r="AI40" s="40">
        <v>0.25</v>
      </c>
      <c r="AJ40" s="219">
        <f t="shared" si="9"/>
        <v>917</v>
      </c>
      <c r="AK40" s="25">
        <f t="shared" si="10"/>
        <v>-1.655</v>
      </c>
      <c r="AL40" s="39"/>
      <c r="AM40" s="177">
        <f t="shared" si="11"/>
        <v>0.79579999999999995</v>
      </c>
      <c r="AN40" s="95">
        <f t="shared" si="15"/>
        <v>2</v>
      </c>
      <c r="AO40" s="242">
        <f t="shared" si="12"/>
        <v>916.07197002568591</v>
      </c>
      <c r="AQ40" s="41">
        <v>7</v>
      </c>
      <c r="AR40" s="42">
        <v>0.25</v>
      </c>
      <c r="AS40" s="220">
        <f t="shared" si="18"/>
        <v>920</v>
      </c>
      <c r="AT40" s="29">
        <f t="shared" si="19"/>
        <v>0.91200000000000003</v>
      </c>
      <c r="AU40" s="41"/>
      <c r="AV40" s="178">
        <f t="shared" si="20"/>
        <v>0.43569999999999998</v>
      </c>
      <c r="AW40" s="30" t="e">
        <f t="shared" si="16"/>
        <v>#DIV/0!</v>
      </c>
      <c r="AX40" s="81">
        <f t="shared" si="13"/>
        <v>920.80360092833041</v>
      </c>
    </row>
    <row r="41" spans="1:50" ht="16" thickBot="1" x14ac:dyDescent="0.25">
      <c r="A41" s="7" t="s">
        <v>92</v>
      </c>
      <c r="B41" s="8">
        <v>0.1875</v>
      </c>
      <c r="C41" s="9">
        <v>5</v>
      </c>
      <c r="D41" s="9">
        <v>1.652E-3</v>
      </c>
      <c r="E41" s="72">
        <v>1.4109999999999999E-3</v>
      </c>
      <c r="F41" s="72">
        <v>-1.4109999999999999E-3</v>
      </c>
      <c r="G41" s="72">
        <v>4.1850000000000004E-3</v>
      </c>
      <c r="H41" s="117">
        <v>921.25</v>
      </c>
      <c r="J41" s="43">
        <v>6</v>
      </c>
      <c r="K41" s="32">
        <v>0.22916666666666666</v>
      </c>
      <c r="L41" s="211">
        <f t="shared" si="14"/>
        <v>920.25</v>
      </c>
      <c r="M41" s="125">
        <f t="shared" si="17"/>
        <v>3.8040000000000003</v>
      </c>
      <c r="N41" s="129"/>
      <c r="O41" s="208"/>
      <c r="P41" s="31" t="str">
        <f t="shared" si="21"/>
        <v/>
      </c>
      <c r="R41" s="44">
        <v>6</v>
      </c>
      <c r="S41" s="35">
        <v>0.22916666666666666</v>
      </c>
      <c r="T41" s="215">
        <f t="shared" si="1"/>
        <v>914.5</v>
      </c>
      <c r="U41" s="16">
        <f t="shared" si="2"/>
        <v>-1.484</v>
      </c>
      <c r="V41" s="129"/>
      <c r="W41" s="175">
        <f t="shared" si="3"/>
        <v>0.71419999999999995</v>
      </c>
      <c r="X41" s="18">
        <f t="shared" si="4"/>
        <v>918.82043081623078</v>
      </c>
      <c r="Z41" s="46">
        <v>6</v>
      </c>
      <c r="AA41" s="38">
        <v>0.22916666666666666</v>
      </c>
      <c r="AB41" s="218">
        <f t="shared" si="5"/>
        <v>919.5</v>
      </c>
      <c r="AC41" s="21">
        <f t="shared" si="6"/>
        <v>0.64100000000000001</v>
      </c>
      <c r="AD41" s="124"/>
      <c r="AE41" s="176">
        <f t="shared" si="7"/>
        <v>0.30179999999999996</v>
      </c>
      <c r="AF41" s="22">
        <f t="shared" si="8"/>
        <v>922</v>
      </c>
      <c r="AH41" s="47">
        <v>6</v>
      </c>
      <c r="AI41" s="40">
        <v>0.22916666666666666</v>
      </c>
      <c r="AJ41" s="219">
        <f t="shared" si="9"/>
        <v>917.5</v>
      </c>
      <c r="AK41" s="25">
        <f t="shared" si="10"/>
        <v>-1.931</v>
      </c>
      <c r="AL41" s="47"/>
      <c r="AM41" s="177">
        <f t="shared" si="11"/>
        <v>0.79579999999999995</v>
      </c>
      <c r="AN41" s="95">
        <f t="shared" si="15"/>
        <v>2</v>
      </c>
      <c r="AO41" s="242">
        <f t="shared" si="12"/>
        <v>916.07197002568591</v>
      </c>
      <c r="AQ41" s="48">
        <v>6</v>
      </c>
      <c r="AR41" s="42">
        <v>0.22916666666666666</v>
      </c>
      <c r="AS41" s="220">
        <f t="shared" si="18"/>
        <v>920.75</v>
      </c>
      <c r="AT41" s="29">
        <f t="shared" si="19"/>
        <v>1.2609999999999999</v>
      </c>
      <c r="AU41" s="48"/>
      <c r="AV41" s="178">
        <f t="shared" si="20"/>
        <v>0.4123</v>
      </c>
      <c r="AW41" s="30" t="e">
        <f t="shared" si="16"/>
        <v>#DIV/0!</v>
      </c>
      <c r="AX41" s="81">
        <f t="shared" si="13"/>
        <v>920.80360092833041</v>
      </c>
    </row>
    <row r="42" spans="1:50" ht="16" thickBot="1" x14ac:dyDescent="0.25">
      <c r="A42" s="7" t="s">
        <v>92</v>
      </c>
      <c r="B42" s="8">
        <v>0.16666666666666666</v>
      </c>
      <c r="C42" s="9">
        <v>5</v>
      </c>
      <c r="D42" s="9">
        <v>1.748E-3</v>
      </c>
      <c r="E42" s="72">
        <v>1.4139999999999999E-3</v>
      </c>
      <c r="F42" s="72">
        <v>-1.4139999999999999E-3</v>
      </c>
      <c r="G42" s="72">
        <v>4.1019999999999997E-3</v>
      </c>
      <c r="H42" s="117">
        <v>921</v>
      </c>
      <c r="J42" s="43">
        <v>5</v>
      </c>
      <c r="K42" s="32">
        <v>0.20833333333333334</v>
      </c>
      <c r="L42" s="211">
        <f t="shared" si="14"/>
        <v>920.25</v>
      </c>
      <c r="M42" s="125">
        <f t="shared" si="17"/>
        <v>4.5459999999999994</v>
      </c>
      <c r="N42" s="129"/>
      <c r="O42" s="208"/>
      <c r="P42" s="31" t="str">
        <f t="shared" si="21"/>
        <v/>
      </c>
      <c r="R42" s="44">
        <v>5</v>
      </c>
      <c r="S42" s="35">
        <v>0.20833333333333334</v>
      </c>
      <c r="T42" s="215">
        <f t="shared" si="1"/>
        <v>914.75</v>
      </c>
      <c r="U42" s="16">
        <f t="shared" si="2"/>
        <v>-1.9269999999999998</v>
      </c>
      <c r="V42" s="129"/>
      <c r="W42" s="175">
        <f t="shared" si="3"/>
        <v>0.72550000000000003</v>
      </c>
      <c r="X42" s="18">
        <f t="shared" si="4"/>
        <v>918.82043081623078</v>
      </c>
      <c r="Z42" s="46">
        <v>5</v>
      </c>
      <c r="AA42" s="38">
        <v>0.20833333333333334</v>
      </c>
      <c r="AB42" s="218">
        <f t="shared" si="5"/>
        <v>919</v>
      </c>
      <c r="AC42" s="21">
        <f t="shared" si="6"/>
        <v>0.69800000000000006</v>
      </c>
      <c r="AD42" s="124"/>
      <c r="AE42" s="176">
        <f t="shared" si="7"/>
        <v>0.30179999999999996</v>
      </c>
      <c r="AF42" s="22">
        <f t="shared" si="8"/>
        <v>922</v>
      </c>
      <c r="AH42" s="47">
        <v>5</v>
      </c>
      <c r="AI42" s="40">
        <v>0.20833333333333334</v>
      </c>
      <c r="AJ42" s="219">
        <f t="shared" si="9"/>
        <v>917.5</v>
      </c>
      <c r="AK42" s="25">
        <f t="shared" si="10"/>
        <v>-1.976</v>
      </c>
      <c r="AL42" s="47"/>
      <c r="AM42" s="177">
        <f t="shared" si="11"/>
        <v>0.78059999999999996</v>
      </c>
      <c r="AN42" s="95">
        <f t="shared" si="15"/>
        <v>2</v>
      </c>
      <c r="AO42" s="242">
        <f t="shared" si="12"/>
        <v>916.07197002568591</v>
      </c>
      <c r="AQ42" s="48">
        <v>5</v>
      </c>
      <c r="AR42" s="42">
        <v>0.20833333333333334</v>
      </c>
      <c r="AS42" s="220">
        <f t="shared" si="18"/>
        <v>921.5</v>
      </c>
      <c r="AT42" s="29">
        <f t="shared" si="19"/>
        <v>1.492</v>
      </c>
      <c r="AU42" s="48"/>
      <c r="AV42" s="178">
        <f t="shared" si="20"/>
        <v>0.43280000000000002</v>
      </c>
      <c r="AW42" s="30" t="e">
        <f t="shared" si="16"/>
        <v>#DIV/0!</v>
      </c>
      <c r="AX42" s="81">
        <f t="shared" si="13"/>
        <v>920.80360092833041</v>
      </c>
    </row>
    <row r="43" spans="1:50" ht="16" thickBot="1" x14ac:dyDescent="0.25">
      <c r="A43" s="7" t="s">
        <v>92</v>
      </c>
      <c r="B43" s="8">
        <v>0.14583333333333334</v>
      </c>
      <c r="C43" s="9">
        <v>5</v>
      </c>
      <c r="D43" s="9">
        <v>1.792E-3</v>
      </c>
      <c r="E43" s="72">
        <v>1.4109999999999999E-3</v>
      </c>
      <c r="F43" s="72">
        <v>-1.4109999999999999E-3</v>
      </c>
      <c r="G43" s="72">
        <v>4.2940000000000001E-3</v>
      </c>
      <c r="H43" s="117">
        <v>921.25</v>
      </c>
      <c r="J43" s="31">
        <v>4</v>
      </c>
      <c r="K43" s="32">
        <v>0.1875</v>
      </c>
      <c r="L43" s="211">
        <f t="shared" si="14"/>
        <v>921</v>
      </c>
      <c r="M43" s="125">
        <f t="shared" si="17"/>
        <v>5.3449999999999998</v>
      </c>
      <c r="N43" s="33"/>
      <c r="O43" s="208"/>
      <c r="P43" s="31" t="str">
        <f t="shared" si="21"/>
        <v/>
      </c>
      <c r="R43" s="34">
        <v>4</v>
      </c>
      <c r="S43" s="35">
        <v>0.1875</v>
      </c>
      <c r="T43" s="215">
        <f t="shared" si="1"/>
        <v>915</v>
      </c>
      <c r="U43" s="16">
        <f t="shared" si="2"/>
        <v>-2.3019999999999996</v>
      </c>
      <c r="V43" s="33"/>
      <c r="W43" s="175">
        <f t="shared" si="3"/>
        <v>0.71139999999999992</v>
      </c>
      <c r="X43" s="18">
        <f t="shared" si="4"/>
        <v>918.82043081623078</v>
      </c>
      <c r="Z43" s="37">
        <v>4</v>
      </c>
      <c r="AA43" s="38">
        <v>0.1875</v>
      </c>
      <c r="AB43" s="218">
        <f t="shared" si="5"/>
        <v>919</v>
      </c>
      <c r="AC43" s="21">
        <f t="shared" si="6"/>
        <v>0.69399999999999995</v>
      </c>
      <c r="AD43" s="120"/>
      <c r="AE43" s="176">
        <f t="shared" si="7"/>
        <v>0.32450000000000001</v>
      </c>
      <c r="AF43" s="22">
        <f t="shared" si="8"/>
        <v>922</v>
      </c>
      <c r="AH43" s="39">
        <v>4</v>
      </c>
      <c r="AI43" s="40">
        <v>0.1875</v>
      </c>
      <c r="AJ43" s="219">
        <f t="shared" si="9"/>
        <v>917.25</v>
      </c>
      <c r="AK43" s="25">
        <f t="shared" si="10"/>
        <v>-2.1029999999999998</v>
      </c>
      <c r="AL43" s="39"/>
      <c r="AM43" s="177">
        <f t="shared" si="11"/>
        <v>0.77549999999999997</v>
      </c>
      <c r="AN43" s="95">
        <f t="shared" si="15"/>
        <v>2</v>
      </c>
      <c r="AO43" s="242">
        <f t="shared" si="12"/>
        <v>916.07197002568591</v>
      </c>
      <c r="AQ43" s="41">
        <v>4</v>
      </c>
      <c r="AR43" s="42">
        <v>0.1875</v>
      </c>
      <c r="AS43" s="220">
        <f t="shared" si="18"/>
        <v>921.25</v>
      </c>
      <c r="AT43" s="29">
        <f t="shared" si="19"/>
        <v>1.6520000000000001</v>
      </c>
      <c r="AU43" s="41"/>
      <c r="AV43" s="178">
        <f t="shared" si="20"/>
        <v>0.41850000000000004</v>
      </c>
      <c r="AW43" s="30" t="e">
        <f t="shared" si="16"/>
        <v>#DIV/0!</v>
      </c>
      <c r="AX43" s="81">
        <f t="shared" si="13"/>
        <v>920.80360092833041</v>
      </c>
    </row>
    <row r="44" spans="1:50" ht="16" thickBot="1" x14ac:dyDescent="0.25">
      <c r="A44" s="7" t="s">
        <v>92</v>
      </c>
      <c r="B44" s="8">
        <v>0.125</v>
      </c>
      <c r="C44" s="9">
        <v>5</v>
      </c>
      <c r="D44" s="9">
        <v>1.9469999999999999E-3</v>
      </c>
      <c r="E44" s="72">
        <v>1.4009999999999999E-3</v>
      </c>
      <c r="F44" s="72">
        <v>-1.4009999999999999E-3</v>
      </c>
      <c r="G44" s="72">
        <v>4.13E-3</v>
      </c>
      <c r="H44" s="117">
        <v>921.25</v>
      </c>
      <c r="J44" s="43">
        <v>3</v>
      </c>
      <c r="K44" s="32">
        <v>0.16666666666666666</v>
      </c>
      <c r="L44" s="211">
        <f t="shared" si="14"/>
        <v>921.25</v>
      </c>
      <c r="M44" s="125">
        <f t="shared" si="17"/>
        <v>6.1820000000000004</v>
      </c>
      <c r="N44" s="129"/>
      <c r="O44" s="208"/>
      <c r="P44" s="31" t="str">
        <f t="shared" si="21"/>
        <v/>
      </c>
      <c r="R44" s="44">
        <v>3</v>
      </c>
      <c r="S44" s="35">
        <v>0.16666666666666666</v>
      </c>
      <c r="T44" s="215">
        <f t="shared" si="1"/>
        <v>914</v>
      </c>
      <c r="U44" s="16">
        <f t="shared" si="2"/>
        <v>-2.7749999999999999</v>
      </c>
      <c r="V44" s="129"/>
      <c r="W44" s="175">
        <f t="shared" si="3"/>
        <v>0.7228</v>
      </c>
      <c r="X44" s="18">
        <f t="shared" si="4"/>
        <v>918.82043081623078</v>
      </c>
      <c r="Z44" s="46">
        <v>3</v>
      </c>
      <c r="AA44" s="38">
        <v>0.16666666666666666</v>
      </c>
      <c r="AB44" s="218">
        <f t="shared" si="5"/>
        <v>919.25</v>
      </c>
      <c r="AC44" s="21">
        <f t="shared" si="6"/>
        <v>0.747</v>
      </c>
      <c r="AD44" s="124"/>
      <c r="AE44" s="176">
        <f t="shared" si="7"/>
        <v>0.33119999999999999</v>
      </c>
      <c r="AF44" s="22">
        <f t="shared" si="8"/>
        <v>922</v>
      </c>
      <c r="AH44" s="47">
        <v>3</v>
      </c>
      <c r="AI44" s="40">
        <v>0.16666666666666666</v>
      </c>
      <c r="AJ44" s="219">
        <f t="shared" si="9"/>
        <v>917.5</v>
      </c>
      <c r="AK44" s="25">
        <f t="shared" si="10"/>
        <v>-2.133</v>
      </c>
      <c r="AL44" s="47"/>
      <c r="AM44" s="177">
        <f t="shared" si="11"/>
        <v>0.76590000000000003</v>
      </c>
      <c r="AN44" s="95">
        <f t="shared" si="15"/>
        <v>2</v>
      </c>
      <c r="AO44" s="242">
        <f t="shared" si="12"/>
        <v>916.07197002568591</v>
      </c>
      <c r="AQ44" s="48">
        <v>3</v>
      </c>
      <c r="AR44" s="42">
        <v>0.16666666666666666</v>
      </c>
      <c r="AS44" s="220">
        <f t="shared" si="18"/>
        <v>921</v>
      </c>
      <c r="AT44" s="29">
        <f t="shared" si="19"/>
        <v>1.748</v>
      </c>
      <c r="AU44" s="48"/>
      <c r="AV44" s="178">
        <f t="shared" si="20"/>
        <v>0.41019999999999995</v>
      </c>
      <c r="AW44" s="30" t="e">
        <f t="shared" si="16"/>
        <v>#DIV/0!</v>
      </c>
      <c r="AX44" s="81">
        <f t="shared" si="13"/>
        <v>920.80360092833041</v>
      </c>
    </row>
    <row r="45" spans="1:50" ht="16" thickBot="1" x14ac:dyDescent="0.25">
      <c r="A45" s="7" t="s">
        <v>92</v>
      </c>
      <c r="B45" s="8">
        <v>2.0833333333333332E-2</v>
      </c>
      <c r="C45" s="9">
        <v>5</v>
      </c>
      <c r="D45" s="9">
        <v>2.1080000000000001E-3</v>
      </c>
      <c r="E45" s="72">
        <v>1.3780000000000001E-3</v>
      </c>
      <c r="F45" s="72">
        <v>-1.3780000000000001E-3</v>
      </c>
      <c r="G45" s="72">
        <v>3.9529999999999999E-3</v>
      </c>
      <c r="H45" s="117">
        <v>921.5</v>
      </c>
      <c r="J45" s="43">
        <v>2</v>
      </c>
      <c r="K45" s="32">
        <v>0.14583333333333334</v>
      </c>
      <c r="L45" s="211">
        <f t="shared" si="14"/>
        <v>922.5</v>
      </c>
      <c r="M45" s="125">
        <f t="shared" si="17"/>
        <v>6.8</v>
      </c>
      <c r="N45" s="129"/>
      <c r="O45" s="208"/>
      <c r="P45" s="31" t="str">
        <f t="shared" si="21"/>
        <v/>
      </c>
      <c r="R45" s="44">
        <v>2</v>
      </c>
      <c r="S45" s="35">
        <v>0.14583333333333334</v>
      </c>
      <c r="T45" s="215">
        <f t="shared" si="1"/>
        <v>914.25</v>
      </c>
      <c r="U45" s="16">
        <f t="shared" si="2"/>
        <v>-3.2279999999999998</v>
      </c>
      <c r="V45" s="129"/>
      <c r="W45" s="175">
        <f t="shared" si="3"/>
        <v>0.73780000000000001</v>
      </c>
      <c r="X45" s="18">
        <f t="shared" si="4"/>
        <v>918.82043081623078</v>
      </c>
      <c r="Z45" s="46">
        <v>2</v>
      </c>
      <c r="AA45" s="38">
        <v>0.14583333333333334</v>
      </c>
      <c r="AB45" s="218">
        <f t="shared" si="5"/>
        <v>919.75</v>
      </c>
      <c r="AC45" s="21">
        <f t="shared" si="6"/>
        <v>0.874</v>
      </c>
      <c r="AD45" s="124"/>
      <c r="AE45" s="176">
        <f t="shared" si="7"/>
        <v>0.33210000000000001</v>
      </c>
      <c r="AF45" s="22">
        <f xml:space="preserve"> 922 + COS(-24)*AD45*SIN(-7*AD45) + 11*COS(-24)*COS(922 + 922*AD45)^2*SIN(3*SIN(-9*AD45))^2*SIN(-9*AD45)</f>
        <v>922</v>
      </c>
      <c r="AH45" s="47">
        <v>2</v>
      </c>
      <c r="AI45" s="40">
        <v>0.14583333333333334</v>
      </c>
      <c r="AJ45" s="219">
        <f t="shared" si="9"/>
        <v>917.75</v>
      </c>
      <c r="AK45" s="25">
        <f t="shared" si="10"/>
        <v>-2.1150000000000002</v>
      </c>
      <c r="AL45" s="47"/>
      <c r="AM45" s="177">
        <f t="shared" si="11"/>
        <v>0.76580000000000004</v>
      </c>
      <c r="AN45" s="95">
        <f t="shared" si="15"/>
        <v>2</v>
      </c>
      <c r="AO45" s="242">
        <f t="shared" si="12"/>
        <v>916.07197002568591</v>
      </c>
      <c r="AQ45" s="48">
        <v>2</v>
      </c>
      <c r="AR45" s="42">
        <v>0.14583333333333334</v>
      </c>
      <c r="AS45" s="220">
        <f t="shared" si="18"/>
        <v>921.25</v>
      </c>
      <c r="AT45" s="29">
        <f t="shared" si="19"/>
        <v>1.792</v>
      </c>
      <c r="AU45" s="48"/>
      <c r="AV45" s="178">
        <f t="shared" si="20"/>
        <v>0.4294</v>
      </c>
      <c r="AW45" s="30" t="e">
        <f t="shared" si="16"/>
        <v>#DIV/0!</v>
      </c>
      <c r="AX45" s="81">
        <f t="shared" si="13"/>
        <v>920.80360092833041</v>
      </c>
    </row>
    <row r="46" spans="1:50" ht="16" thickBot="1" x14ac:dyDescent="0.25">
      <c r="A46" s="7" t="s">
        <v>92</v>
      </c>
      <c r="B46" s="8">
        <v>0</v>
      </c>
      <c r="C46" s="9">
        <v>5</v>
      </c>
      <c r="D46" s="9">
        <v>2.1329999999999999E-3</v>
      </c>
      <c r="E46" s="72">
        <v>1.341E-3</v>
      </c>
      <c r="F46" s="72">
        <v>-1.341E-3</v>
      </c>
      <c r="G46" s="72">
        <v>4.2919999999999998E-3</v>
      </c>
      <c r="H46" s="117">
        <v>921.25</v>
      </c>
      <c r="J46" s="13">
        <v>1</v>
      </c>
      <c r="K46" s="82">
        <v>0.125</v>
      </c>
      <c r="L46" s="212">
        <f t="shared" si="14"/>
        <v>923.5</v>
      </c>
      <c r="M46" s="125">
        <f>D215*1000</f>
        <v>7.37</v>
      </c>
      <c r="N46" s="83"/>
      <c r="O46" s="209"/>
      <c r="P46" s="31" t="str">
        <f t="shared" si="21"/>
        <v/>
      </c>
      <c r="R46" s="18">
        <v>1</v>
      </c>
      <c r="S46" s="84">
        <v>0.125</v>
      </c>
      <c r="T46" s="216">
        <f t="shared" si="1"/>
        <v>912.75</v>
      </c>
      <c r="U46" s="16">
        <f t="shared" si="2"/>
        <v>-3.5739999999999998</v>
      </c>
      <c r="V46" s="83"/>
      <c r="W46" s="175">
        <f t="shared" si="3"/>
        <v>0.73780000000000001</v>
      </c>
      <c r="X46" s="18">
        <f xml:space="preserve"> 917 + SIN(COS(917)*V46^2 - 24) + COS(SIN(917) + COS(7 + COS(917)*V46^2 + V46*SIN(-24 - V46)))</f>
        <v>918.82043081623078</v>
      </c>
      <c r="Z46" s="71">
        <v>1</v>
      </c>
      <c r="AA46" s="86">
        <v>0.125</v>
      </c>
      <c r="AB46" s="218">
        <f t="shared" si="5"/>
        <v>920</v>
      </c>
      <c r="AC46" s="21">
        <f t="shared" si="6"/>
        <v>0.8899999999999999</v>
      </c>
      <c r="AD46" s="126"/>
      <c r="AE46" s="176">
        <f t="shared" si="7"/>
        <v>0.46169999999999994</v>
      </c>
      <c r="AF46" s="22">
        <f>( 0.000835673682896391 - 0.0000169491525423729*COS(279841*AD46) - 0.000166666666666667*AD46*COS(279841*AD46) - 0.0000169491525423729*AD46*SIN(4.62553006428061 + 1352564.83333333*AD46))*1000</f>
        <v>0.81872453035401815</v>
      </c>
      <c r="AH46" s="87">
        <v>1</v>
      </c>
      <c r="AI46" s="88">
        <v>0.125</v>
      </c>
      <c r="AJ46" s="219">
        <f t="shared" si="9"/>
        <v>917.5</v>
      </c>
      <c r="AK46" s="25">
        <f t="shared" si="10"/>
        <v>-2.0830000000000002</v>
      </c>
      <c r="AL46" s="87"/>
      <c r="AM46" s="177">
        <f t="shared" si="11"/>
        <v>0.75080000000000002</v>
      </c>
      <c r="AN46" s="95">
        <f t="shared" si="15"/>
        <v>2</v>
      </c>
      <c r="AO46" s="242">
        <f xml:space="preserve"> 917 + (1/470)*AL46*COS(AL46) + SIN(917 + (-835399/911)*AL46 - COS(AL46) - SIN(2*SIN(911 + AL46) + COS(-23)*SIN(AL46*SIN(AL46) - 911)))</f>
        <v>916.07197002568591</v>
      </c>
      <c r="AQ46" s="89">
        <v>1</v>
      </c>
      <c r="AR46" s="90">
        <v>0.125</v>
      </c>
      <c r="AS46" s="220">
        <f t="shared" si="18"/>
        <v>921.25</v>
      </c>
      <c r="AT46" s="29">
        <f t="shared" si="19"/>
        <v>1.9469999999999998</v>
      </c>
      <c r="AU46" s="89"/>
      <c r="AV46" s="178">
        <f>G44*100</f>
        <v>0.41299999999999998</v>
      </c>
      <c r="AW46" s="30" t="e">
        <f t="shared" si="16"/>
        <v>#DIV/0!</v>
      </c>
      <c r="AX46" s="81">
        <f xml:space="preserve"> 21164/23 + AU46*COS(1/3 + AU46)*SIN(SIN((1/23)*AU46))*COS(SIN(AU46 + COS((COS(42330)/14)*AU46^2))) + COS(1/3 + AU46)*COS(SIN(AU46 + COS((COS(42330)/14)*AU46^2)))/(AU46 + COS((COS(42330)/14)*AU46^2))</f>
        <v>920.80360092833041</v>
      </c>
    </row>
    <row r="47" spans="1:50" x14ac:dyDescent="0.2">
      <c r="A47" s="7" t="s">
        <v>93</v>
      </c>
      <c r="B47" s="8">
        <v>0.97916666666666663</v>
      </c>
      <c r="C47" s="9">
        <v>4</v>
      </c>
      <c r="D47" s="9">
        <v>2.163E-3</v>
      </c>
      <c r="E47" s="72">
        <v>1.294E-3</v>
      </c>
      <c r="F47" s="72">
        <v>-1.294E-3</v>
      </c>
      <c r="G47" s="72">
        <v>4.2339999999999999E-3</v>
      </c>
      <c r="H47" s="117">
        <v>921.25</v>
      </c>
      <c r="P47" s="31"/>
    </row>
    <row r="48" spans="1:50" ht="15" customHeight="1" x14ac:dyDescent="0.2">
      <c r="A48" s="7" t="s">
        <v>93</v>
      </c>
      <c r="B48" s="8">
        <v>0.95833333333333337</v>
      </c>
      <c r="C48" s="9">
        <v>4</v>
      </c>
      <c r="D48" s="9">
        <v>2.2000000000000001E-3</v>
      </c>
      <c r="E48" s="72">
        <v>1.24E-3</v>
      </c>
      <c r="F48" s="72">
        <v>-1.24E-3</v>
      </c>
      <c r="G48" s="72">
        <v>4.2339999999999999E-3</v>
      </c>
      <c r="H48" s="117">
        <v>921.75</v>
      </c>
      <c r="J48" s="130" t="s">
        <v>20</v>
      </c>
      <c r="M48" s="534" t="s">
        <v>98</v>
      </c>
      <c r="N48" s="534"/>
      <c r="O48" s="534"/>
      <c r="P48" s="534"/>
      <c r="R48" s="130" t="s">
        <v>20</v>
      </c>
      <c r="U48" s="534" t="s">
        <v>99</v>
      </c>
      <c r="V48" s="534"/>
      <c r="W48" s="534"/>
      <c r="X48" s="534"/>
      <c r="Z48" s="130" t="s">
        <v>20</v>
      </c>
      <c r="AC48" s="533" t="s">
        <v>100</v>
      </c>
      <c r="AD48" s="533"/>
      <c r="AE48" s="533"/>
      <c r="AF48" s="533"/>
      <c r="AH48" s="130" t="s">
        <v>20</v>
      </c>
      <c r="AK48" s="533" t="s">
        <v>101</v>
      </c>
      <c r="AL48" s="533"/>
      <c r="AM48" s="533"/>
      <c r="AN48" s="533"/>
      <c r="AO48" s="260"/>
      <c r="AQ48" s="130" t="s">
        <v>20</v>
      </c>
      <c r="AT48" s="533" t="s">
        <v>38</v>
      </c>
      <c r="AU48" s="533"/>
      <c r="AV48" s="533"/>
      <c r="AW48" s="533"/>
      <c r="AX48" s="260"/>
    </row>
    <row r="49" spans="1:51" x14ac:dyDescent="0.2">
      <c r="A49" s="7" t="s">
        <v>93</v>
      </c>
      <c r="B49" s="8">
        <v>0.9375</v>
      </c>
      <c r="C49" s="9">
        <v>4</v>
      </c>
      <c r="D49" s="9">
        <v>2.1450000000000002E-3</v>
      </c>
      <c r="E49" s="72">
        <v>1.1789999999999999E-3</v>
      </c>
      <c r="F49" s="72">
        <v>-1.1789999999999999E-3</v>
      </c>
      <c r="G49" s="72">
        <v>4.4299999999999999E-3</v>
      </c>
      <c r="H49" s="117">
        <v>921.75</v>
      </c>
      <c r="M49" s="534"/>
      <c r="N49" s="534"/>
      <c r="O49" s="534"/>
      <c r="P49" s="534"/>
      <c r="U49" s="534"/>
      <c r="V49" s="534"/>
      <c r="W49" s="534"/>
      <c r="X49" s="534"/>
      <c r="AC49" s="533"/>
      <c r="AD49" s="533"/>
      <c r="AE49" s="533"/>
      <c r="AF49" s="533"/>
      <c r="AK49" s="533"/>
      <c r="AL49" s="533"/>
      <c r="AM49" s="533"/>
      <c r="AN49" s="533"/>
      <c r="AO49" s="260"/>
      <c r="AT49" s="533"/>
      <c r="AU49" s="533"/>
      <c r="AV49" s="533"/>
      <c r="AW49" s="533"/>
      <c r="AX49" s="260"/>
    </row>
    <row r="50" spans="1:51" x14ac:dyDescent="0.2">
      <c r="A50" s="7" t="s">
        <v>93</v>
      </c>
      <c r="B50" s="8">
        <v>0.91666666666666663</v>
      </c>
      <c r="C50" s="9">
        <v>4</v>
      </c>
      <c r="D50" s="9">
        <v>1.9789999999999999E-3</v>
      </c>
      <c r="E50" s="72">
        <v>1.1180000000000001E-3</v>
      </c>
      <c r="F50" s="72">
        <v>-1.1180000000000001E-3</v>
      </c>
      <c r="G50" s="72">
        <v>4.28E-3</v>
      </c>
      <c r="H50" s="117">
        <v>920.5</v>
      </c>
      <c r="M50" s="534"/>
      <c r="N50" s="534"/>
      <c r="O50" s="534"/>
      <c r="P50" s="534"/>
      <c r="U50" s="534"/>
      <c r="V50" s="534"/>
      <c r="W50" s="534"/>
      <c r="X50" s="534"/>
      <c r="AC50" s="533"/>
      <c r="AD50" s="533"/>
      <c r="AE50" s="533"/>
      <c r="AF50" s="533"/>
      <c r="AK50" s="533"/>
      <c r="AL50" s="533"/>
      <c r="AM50" s="533"/>
      <c r="AN50" s="533"/>
      <c r="AO50" s="260"/>
      <c r="AT50" s="533"/>
      <c r="AU50" s="533"/>
      <c r="AV50" s="533"/>
      <c r="AW50" s="533"/>
      <c r="AX50" s="260"/>
    </row>
    <row r="51" spans="1:51" x14ac:dyDescent="0.2">
      <c r="A51" s="7" t="s">
        <v>93</v>
      </c>
      <c r="B51" s="8">
        <v>0.89583333333333337</v>
      </c>
      <c r="C51" s="9">
        <v>4</v>
      </c>
      <c r="D51" s="9">
        <v>1.72E-3</v>
      </c>
      <c r="E51" s="72">
        <v>1.0679999999999999E-3</v>
      </c>
      <c r="F51" s="72">
        <v>-1.0679999999999999E-3</v>
      </c>
      <c r="G51" s="72">
        <v>4.2579999999999996E-3</v>
      </c>
      <c r="H51" s="117">
        <v>919.5</v>
      </c>
      <c r="M51" s="534"/>
      <c r="N51" s="534"/>
      <c r="O51" s="534"/>
      <c r="P51" s="534"/>
      <c r="U51" s="534"/>
      <c r="V51" s="534"/>
      <c r="W51" s="534"/>
      <c r="X51" s="534"/>
      <c r="AC51" s="533"/>
      <c r="AD51" s="533"/>
      <c r="AE51" s="533"/>
      <c r="AF51" s="533"/>
      <c r="AK51" s="533"/>
      <c r="AL51" s="533"/>
      <c r="AM51" s="533"/>
      <c r="AN51" s="533"/>
      <c r="AO51" s="260"/>
      <c r="AQ51" s="130">
        <f>PI()/180</f>
        <v>1.7453292519943295E-2</v>
      </c>
      <c r="AT51" s="533"/>
      <c r="AU51" s="533"/>
      <c r="AV51" s="533"/>
      <c r="AW51" s="533"/>
      <c r="AX51" s="260"/>
    </row>
    <row r="52" spans="1:51" x14ac:dyDescent="0.2">
      <c r="A52" s="7" t="s">
        <v>93</v>
      </c>
      <c r="B52" s="8">
        <v>0.875</v>
      </c>
      <c r="C52" s="9">
        <v>4</v>
      </c>
      <c r="D52" s="9">
        <v>1.5070000000000001E-3</v>
      </c>
      <c r="E52" s="72">
        <v>1.044E-3</v>
      </c>
      <c r="F52" s="72">
        <v>-1.044E-3</v>
      </c>
      <c r="G52" s="72">
        <v>5.2509999999999996E-3</v>
      </c>
      <c r="H52" s="117">
        <v>919.75</v>
      </c>
      <c r="M52" s="534"/>
      <c r="N52" s="534"/>
      <c r="O52" s="534"/>
      <c r="P52" s="534"/>
      <c r="U52" s="534"/>
      <c r="V52" s="534"/>
      <c r="W52" s="534"/>
      <c r="X52" s="534"/>
      <c r="AC52" s="533"/>
      <c r="AD52" s="533"/>
      <c r="AE52" s="533"/>
      <c r="AF52" s="533"/>
      <c r="AK52" s="533"/>
      <c r="AL52" s="533"/>
      <c r="AM52" s="533"/>
      <c r="AN52" s="533"/>
      <c r="AO52" s="260"/>
      <c r="AT52" s="533"/>
      <c r="AU52" s="533"/>
      <c r="AV52" s="533"/>
      <c r="AW52" s="533"/>
      <c r="AX52" s="260"/>
    </row>
    <row r="53" spans="1:51" x14ac:dyDescent="0.2">
      <c r="A53" s="7" t="s">
        <v>93</v>
      </c>
      <c r="B53" s="8">
        <v>0.85416666666666663</v>
      </c>
      <c r="C53" s="9">
        <v>4</v>
      </c>
      <c r="D53" s="9">
        <v>1.369E-3</v>
      </c>
      <c r="E53" s="72">
        <v>1.062E-3</v>
      </c>
      <c r="F53" s="72">
        <v>-1.062E-3</v>
      </c>
      <c r="G53" s="72">
        <v>5.3639999999999998E-3</v>
      </c>
      <c r="H53" s="117">
        <v>920.25</v>
      </c>
      <c r="J53" s="130" t="s">
        <v>166</v>
      </c>
      <c r="M53" s="533" t="s">
        <v>190</v>
      </c>
      <c r="N53" s="533"/>
      <c r="O53" s="533"/>
      <c r="P53" s="533"/>
      <c r="R53" s="130" t="s">
        <v>166</v>
      </c>
      <c r="U53" s="533" t="s">
        <v>191</v>
      </c>
      <c r="V53" s="533"/>
      <c r="W53" s="533"/>
      <c r="X53" s="533"/>
      <c r="Y53" s="533"/>
      <c r="Z53" s="130" t="s">
        <v>166</v>
      </c>
      <c r="AC53" s="533" t="s">
        <v>192</v>
      </c>
      <c r="AD53" s="533"/>
      <c r="AE53" s="533"/>
      <c r="AF53" s="533"/>
      <c r="AG53" s="533"/>
      <c r="AH53" s="130" t="s">
        <v>166</v>
      </c>
      <c r="AK53" s="533" t="s">
        <v>193</v>
      </c>
      <c r="AL53" s="533"/>
      <c r="AM53" s="533"/>
      <c r="AN53" s="533"/>
      <c r="AO53" s="533"/>
      <c r="AP53" s="533"/>
      <c r="AQ53" s="130" t="s">
        <v>166</v>
      </c>
      <c r="AT53" s="533" t="s">
        <v>194</v>
      </c>
      <c r="AU53" s="533"/>
      <c r="AV53" s="533"/>
      <c r="AW53" s="533"/>
      <c r="AX53" s="533"/>
      <c r="AY53" s="533"/>
    </row>
    <row r="54" spans="1:51" x14ac:dyDescent="0.2">
      <c r="A54" s="7" t="s">
        <v>93</v>
      </c>
      <c r="B54" s="8">
        <v>0.83333333333333337</v>
      </c>
      <c r="C54" s="9">
        <v>4</v>
      </c>
      <c r="D54" s="9">
        <v>1.2930000000000001E-3</v>
      </c>
      <c r="E54" s="72">
        <v>1.0859999999999999E-3</v>
      </c>
      <c r="F54" s="72">
        <v>-1.0859999999999999E-3</v>
      </c>
      <c r="G54" s="72">
        <v>4.947E-3</v>
      </c>
      <c r="H54" s="117">
        <v>919.75</v>
      </c>
      <c r="M54" s="533"/>
      <c r="N54" s="533"/>
      <c r="O54" s="533"/>
      <c r="P54" s="533"/>
      <c r="U54" s="533"/>
      <c r="V54" s="533"/>
      <c r="W54" s="533"/>
      <c r="X54" s="533"/>
      <c r="Y54" s="533"/>
      <c r="AC54" s="533"/>
      <c r="AD54" s="533"/>
      <c r="AE54" s="533"/>
      <c r="AF54" s="533"/>
      <c r="AG54" s="533"/>
      <c r="AK54" s="533"/>
      <c r="AL54" s="533"/>
      <c r="AM54" s="533"/>
      <c r="AN54" s="533"/>
      <c r="AO54" s="533"/>
      <c r="AP54" s="533"/>
      <c r="AT54" s="533"/>
      <c r="AU54" s="533"/>
      <c r="AV54" s="533"/>
      <c r="AW54" s="533"/>
      <c r="AX54" s="533"/>
      <c r="AY54" s="533"/>
    </row>
    <row r="55" spans="1:51" x14ac:dyDescent="0.2">
      <c r="A55" s="7" t="s">
        <v>93</v>
      </c>
      <c r="B55" s="8">
        <v>0.8125</v>
      </c>
      <c r="C55" s="9">
        <v>4</v>
      </c>
      <c r="D55" s="9">
        <v>1.01E-3</v>
      </c>
      <c r="E55" s="72">
        <v>1.1100000000000001E-3</v>
      </c>
      <c r="F55" s="72">
        <v>-1.1100000000000001E-3</v>
      </c>
      <c r="G55" s="72">
        <v>4.9699999999999996E-3</v>
      </c>
      <c r="H55" s="117">
        <v>919</v>
      </c>
      <c r="M55" s="533"/>
      <c r="N55" s="533"/>
      <c r="O55" s="533"/>
      <c r="P55" s="533"/>
      <c r="U55" s="533"/>
      <c r="V55" s="533"/>
      <c r="W55" s="533"/>
      <c r="X55" s="533"/>
      <c r="Y55" s="533"/>
      <c r="AC55" s="533"/>
      <c r="AD55" s="533"/>
      <c r="AE55" s="533"/>
      <c r="AF55" s="533"/>
      <c r="AG55" s="533"/>
      <c r="AK55" s="533"/>
      <c r="AL55" s="533"/>
      <c r="AM55" s="533"/>
      <c r="AN55" s="533"/>
      <c r="AO55" s="533"/>
      <c r="AP55" s="533"/>
      <c r="AT55" s="533"/>
      <c r="AU55" s="533"/>
      <c r="AV55" s="533"/>
      <c r="AW55" s="533"/>
      <c r="AX55" s="533"/>
      <c r="AY55" s="533"/>
    </row>
    <row r="56" spans="1:51" x14ac:dyDescent="0.2">
      <c r="A56" s="7" t="s">
        <v>93</v>
      </c>
      <c r="B56" s="8">
        <v>0.79166666666666663</v>
      </c>
      <c r="C56" s="9">
        <v>4</v>
      </c>
      <c r="D56" s="9">
        <v>7.7899999999999996E-4</v>
      </c>
      <c r="E56" s="72">
        <v>1.1280000000000001E-3</v>
      </c>
      <c r="F56" s="72">
        <v>-1.1280000000000001E-3</v>
      </c>
      <c r="G56" s="72">
        <v>5.058E-3</v>
      </c>
      <c r="H56" s="117">
        <v>919.75</v>
      </c>
      <c r="M56" s="533"/>
      <c r="N56" s="533"/>
      <c r="O56" s="533"/>
      <c r="P56" s="533"/>
      <c r="U56" s="533"/>
      <c r="V56" s="533"/>
      <c r="W56" s="533"/>
      <c r="X56" s="533"/>
      <c r="Y56" s="533"/>
      <c r="AC56" s="533"/>
      <c r="AD56" s="533"/>
      <c r="AE56" s="533"/>
      <c r="AF56" s="533"/>
      <c r="AG56" s="533"/>
      <c r="AK56" s="533"/>
      <c r="AL56" s="533"/>
      <c r="AM56" s="533"/>
      <c r="AN56" s="533"/>
      <c r="AO56" s="533"/>
      <c r="AP56" s="533"/>
      <c r="AT56" s="533"/>
      <c r="AU56" s="533"/>
      <c r="AV56" s="533"/>
      <c r="AW56" s="533"/>
      <c r="AX56" s="533"/>
      <c r="AY56" s="533"/>
    </row>
    <row r="57" spans="1:51" x14ac:dyDescent="0.2">
      <c r="A57" s="7" t="s">
        <v>93</v>
      </c>
      <c r="B57" s="8">
        <v>0.77083333333333337</v>
      </c>
      <c r="C57" s="9">
        <v>4</v>
      </c>
      <c r="D57" s="9">
        <v>5.5699999999999999E-4</v>
      </c>
      <c r="E57" s="72">
        <v>1.134E-3</v>
      </c>
      <c r="F57" s="72">
        <v>-1.134E-3</v>
      </c>
      <c r="G57" s="72">
        <v>4.9810000000000002E-3</v>
      </c>
      <c r="H57" s="117">
        <v>917.25</v>
      </c>
    </row>
    <row r="58" spans="1:51" x14ac:dyDescent="0.2">
      <c r="A58" s="7" t="s">
        <v>93</v>
      </c>
      <c r="B58" s="8">
        <v>0.75</v>
      </c>
      <c r="C58" s="9">
        <v>4</v>
      </c>
      <c r="D58" s="9">
        <v>1.37E-4</v>
      </c>
      <c r="E58" s="72">
        <v>1.14E-3</v>
      </c>
      <c r="F58" s="72">
        <v>-1.14E-3</v>
      </c>
      <c r="G58" s="72">
        <v>4.6899999999999997E-3</v>
      </c>
      <c r="H58" s="117">
        <v>915.75</v>
      </c>
    </row>
    <row r="59" spans="1:51" x14ac:dyDescent="0.2">
      <c r="A59" s="7" t="s">
        <v>93</v>
      </c>
      <c r="B59" s="8">
        <v>0.72916666666666663</v>
      </c>
      <c r="C59" s="9">
        <v>4</v>
      </c>
      <c r="D59" s="9">
        <v>1.3300000000000001E-4</v>
      </c>
      <c r="E59" s="72">
        <v>1.1479999999999999E-3</v>
      </c>
      <c r="F59" s="72">
        <v>-1.1479999999999999E-3</v>
      </c>
      <c r="G59" s="72">
        <v>4.7739999999999996E-3</v>
      </c>
      <c r="H59" s="117">
        <v>917.5</v>
      </c>
    </row>
    <row r="60" spans="1:51" x14ac:dyDescent="0.2">
      <c r="A60" s="7" t="s">
        <v>93</v>
      </c>
      <c r="B60" s="8">
        <v>0.70833333333333337</v>
      </c>
      <c r="C60" s="9">
        <v>4</v>
      </c>
      <c r="D60" s="9">
        <v>3.57E-4</v>
      </c>
      <c r="E60" s="72">
        <v>1.157E-3</v>
      </c>
      <c r="F60" s="72">
        <v>-1.157E-3</v>
      </c>
      <c r="G60" s="72">
        <v>4.3769999999999998E-3</v>
      </c>
      <c r="H60" s="117">
        <v>918.25</v>
      </c>
    </row>
    <row r="61" spans="1:51" x14ac:dyDescent="0.2">
      <c r="A61" s="7" t="s">
        <v>93</v>
      </c>
      <c r="B61" s="8">
        <v>0.6875</v>
      </c>
      <c r="C61" s="9">
        <v>4</v>
      </c>
      <c r="D61" s="9">
        <v>3.6600000000000001E-4</v>
      </c>
      <c r="E61" s="72">
        <v>1.1609999999999999E-3</v>
      </c>
      <c r="F61" s="72">
        <v>-1.1609999999999999E-3</v>
      </c>
      <c r="G61" s="72">
        <v>4.0099999999999997E-3</v>
      </c>
      <c r="H61" s="117">
        <v>917.25</v>
      </c>
    </row>
    <row r="62" spans="1:51" x14ac:dyDescent="0.2">
      <c r="A62" s="7" t="s">
        <v>93</v>
      </c>
      <c r="B62" s="8">
        <v>0.66666666666666663</v>
      </c>
      <c r="C62" s="9">
        <v>4</v>
      </c>
      <c r="D62" s="9">
        <v>1.8900000000000001E-4</v>
      </c>
      <c r="E62" s="72">
        <v>1.168E-3</v>
      </c>
      <c r="F62" s="72">
        <v>-1.168E-3</v>
      </c>
      <c r="G62" s="72">
        <v>4.0179999999999999E-3</v>
      </c>
      <c r="H62" s="117">
        <v>917.75</v>
      </c>
    </row>
    <row r="63" spans="1:51" x14ac:dyDescent="0.2">
      <c r="A63" s="7" t="s">
        <v>93</v>
      </c>
      <c r="B63" s="8">
        <v>0.64583333333333337</v>
      </c>
      <c r="C63" s="9">
        <v>4</v>
      </c>
      <c r="D63" s="9">
        <v>2.05E-4</v>
      </c>
      <c r="E63" s="72">
        <v>1.183E-3</v>
      </c>
      <c r="F63" s="72">
        <v>-1.183E-3</v>
      </c>
      <c r="G63" s="72">
        <v>3.79E-3</v>
      </c>
      <c r="H63" s="117">
        <v>918</v>
      </c>
    </row>
    <row r="64" spans="1:51" x14ac:dyDescent="0.2">
      <c r="A64" s="7" t="s">
        <v>93</v>
      </c>
      <c r="B64" s="8">
        <v>0.625</v>
      </c>
      <c r="C64" s="9">
        <v>4</v>
      </c>
      <c r="D64" s="9">
        <v>4.1999999999999998E-5</v>
      </c>
      <c r="E64" s="72">
        <v>1.199E-3</v>
      </c>
      <c r="F64" s="72">
        <v>-1.199E-3</v>
      </c>
      <c r="G64" s="72">
        <v>3.79E-3</v>
      </c>
      <c r="H64" s="117">
        <v>917.5</v>
      </c>
    </row>
    <row r="65" spans="1:8" x14ac:dyDescent="0.2">
      <c r="A65" s="7" t="s">
        <v>93</v>
      </c>
      <c r="B65" s="8">
        <v>0.60416666666666663</v>
      </c>
      <c r="C65" s="9">
        <v>4</v>
      </c>
      <c r="D65" s="9">
        <v>-1.11E-4</v>
      </c>
      <c r="E65" s="72">
        <v>1.212E-3</v>
      </c>
      <c r="F65" s="72">
        <v>-1.212E-3</v>
      </c>
      <c r="G65" s="72">
        <v>3.7820000000000002E-3</v>
      </c>
      <c r="H65" s="117">
        <v>918</v>
      </c>
    </row>
    <row r="66" spans="1:8" x14ac:dyDescent="0.2">
      <c r="A66" s="7" t="s">
        <v>93</v>
      </c>
      <c r="B66" s="8">
        <v>0.58333333333333337</v>
      </c>
      <c r="C66" s="9">
        <v>4</v>
      </c>
      <c r="D66" s="9">
        <v>-2.4800000000000001E-4</v>
      </c>
      <c r="E66" s="72">
        <v>1.2229999999999999E-3</v>
      </c>
      <c r="F66" s="72">
        <v>-1.2229999999999999E-3</v>
      </c>
      <c r="G66" s="72">
        <v>3.8860000000000001E-3</v>
      </c>
      <c r="H66" s="117">
        <v>916.75</v>
      </c>
    </row>
    <row r="67" spans="1:8" x14ac:dyDescent="0.2">
      <c r="A67" s="7" t="s">
        <v>93</v>
      </c>
      <c r="B67" s="8">
        <v>0.5625</v>
      </c>
      <c r="C67" s="9">
        <v>4</v>
      </c>
      <c r="D67" s="9">
        <v>-5.6099999999999998E-4</v>
      </c>
      <c r="E67" s="72">
        <v>1.2329999999999999E-3</v>
      </c>
      <c r="F67" s="72">
        <v>-1.2329999999999999E-3</v>
      </c>
      <c r="G67" s="72">
        <v>4.0810000000000004E-3</v>
      </c>
      <c r="H67" s="117">
        <v>916</v>
      </c>
    </row>
    <row r="68" spans="1:8" x14ac:dyDescent="0.2">
      <c r="A68" s="7" t="s">
        <v>93</v>
      </c>
      <c r="B68" s="8">
        <v>0.54166666666666663</v>
      </c>
      <c r="C68" s="9">
        <v>4</v>
      </c>
      <c r="D68" s="9">
        <v>-7.1299999999999998E-4</v>
      </c>
      <c r="E68" s="72">
        <v>1.2390000000000001E-3</v>
      </c>
      <c r="F68" s="72">
        <v>-1.2390000000000001E-3</v>
      </c>
      <c r="G68" s="72">
        <v>4.2119999999999996E-3</v>
      </c>
      <c r="H68" s="117">
        <v>916.75</v>
      </c>
    </row>
    <row r="69" spans="1:8" x14ac:dyDescent="0.2">
      <c r="A69" s="7" t="s">
        <v>93</v>
      </c>
      <c r="B69" s="8">
        <v>0.52083333333333337</v>
      </c>
      <c r="C69" s="9">
        <v>4</v>
      </c>
      <c r="D69" s="9">
        <v>-6.1600000000000001E-4</v>
      </c>
      <c r="E69" s="72">
        <v>1.242E-3</v>
      </c>
      <c r="F69" s="72">
        <v>-1.242E-3</v>
      </c>
      <c r="G69" s="72">
        <v>3.741E-3</v>
      </c>
      <c r="H69" s="117">
        <v>916</v>
      </c>
    </row>
    <row r="70" spans="1:8" x14ac:dyDescent="0.2">
      <c r="A70" s="7" t="s">
        <v>93</v>
      </c>
      <c r="B70" s="8">
        <v>0.5</v>
      </c>
      <c r="C70" s="9">
        <v>4</v>
      </c>
      <c r="D70" s="9">
        <v>-6.9200000000000002E-4</v>
      </c>
      <c r="E70" s="72">
        <v>1.2459999999999999E-3</v>
      </c>
      <c r="F70" s="72">
        <v>-1.2459999999999999E-3</v>
      </c>
      <c r="G70" s="72">
        <v>3.8149999999999998E-3</v>
      </c>
      <c r="H70" s="117">
        <v>915.75</v>
      </c>
    </row>
    <row r="71" spans="1:8" x14ac:dyDescent="0.2">
      <c r="A71" s="7" t="s">
        <v>93</v>
      </c>
      <c r="B71" s="8">
        <v>0.47916666666666669</v>
      </c>
      <c r="C71" s="9">
        <v>4</v>
      </c>
      <c r="D71" s="9">
        <v>-6.5499999999999998E-4</v>
      </c>
      <c r="E71" s="72">
        <v>1.2489999999999999E-3</v>
      </c>
      <c r="F71" s="72">
        <v>-1.2489999999999999E-3</v>
      </c>
      <c r="G71" s="72">
        <v>3.9709999999999997E-3</v>
      </c>
      <c r="H71" s="117">
        <v>917</v>
      </c>
    </row>
    <row r="72" spans="1:8" x14ac:dyDescent="0.2">
      <c r="A72" s="7" t="s">
        <v>93</v>
      </c>
      <c r="B72" s="8">
        <v>0.45833333333333331</v>
      </c>
      <c r="C72" s="9">
        <v>4</v>
      </c>
      <c r="D72" s="9">
        <v>-5.4199999999999995E-4</v>
      </c>
      <c r="E72" s="72">
        <v>1.2520000000000001E-3</v>
      </c>
      <c r="F72" s="72">
        <v>-1.2520000000000001E-3</v>
      </c>
      <c r="G72" s="72">
        <v>3.4989999999999999E-3</v>
      </c>
      <c r="H72" s="117">
        <v>916.25</v>
      </c>
    </row>
    <row r="73" spans="1:8" x14ac:dyDescent="0.2">
      <c r="A73" s="7" t="s">
        <v>93</v>
      </c>
      <c r="B73" s="8">
        <v>0.4375</v>
      </c>
      <c r="C73" s="9">
        <v>4</v>
      </c>
      <c r="D73" s="9">
        <v>-5.9999999999999995E-4</v>
      </c>
      <c r="E73" s="72">
        <v>1.256E-3</v>
      </c>
      <c r="F73" s="72">
        <v>-1.256E-3</v>
      </c>
      <c r="G73" s="72">
        <v>3.5669999999999999E-3</v>
      </c>
      <c r="H73" s="117">
        <v>915.5</v>
      </c>
    </row>
    <row r="74" spans="1:8" x14ac:dyDescent="0.2">
      <c r="A74" s="7" t="s">
        <v>93</v>
      </c>
      <c r="B74" s="8">
        <v>0.41666666666666669</v>
      </c>
      <c r="C74" s="9">
        <v>4</v>
      </c>
      <c r="D74" s="9">
        <v>-6.3500000000000004E-4</v>
      </c>
      <c r="E74" s="72">
        <v>1.261E-3</v>
      </c>
      <c r="F74" s="72">
        <v>-1.261E-3</v>
      </c>
      <c r="G74" s="72">
        <v>4.0210000000000003E-3</v>
      </c>
      <c r="H74" s="117">
        <v>917.25</v>
      </c>
    </row>
    <row r="75" spans="1:8" x14ac:dyDescent="0.2">
      <c r="A75" s="7" t="s">
        <v>93</v>
      </c>
      <c r="B75" s="8">
        <v>0.39583333333333331</v>
      </c>
      <c r="C75" s="9">
        <v>4</v>
      </c>
      <c r="D75" s="9">
        <v>-4.3399999999999998E-4</v>
      </c>
      <c r="E75" s="72">
        <v>1.2669999999999999E-3</v>
      </c>
      <c r="F75" s="72">
        <v>-1.2669999999999999E-3</v>
      </c>
      <c r="G75" s="72">
        <v>2.807E-3</v>
      </c>
      <c r="H75" s="117">
        <v>917.75</v>
      </c>
    </row>
    <row r="76" spans="1:8" x14ac:dyDescent="0.2">
      <c r="A76" s="7" t="s">
        <v>93</v>
      </c>
      <c r="B76" s="8">
        <v>0.375</v>
      </c>
      <c r="C76" s="9">
        <v>4</v>
      </c>
      <c r="D76" s="9">
        <v>-5.1599999999999997E-4</v>
      </c>
      <c r="E76" s="72">
        <v>1.274E-3</v>
      </c>
      <c r="F76" s="72">
        <v>-1.274E-3</v>
      </c>
      <c r="G76" s="72">
        <v>2.6819999999999999E-3</v>
      </c>
      <c r="H76" s="117">
        <v>917</v>
      </c>
    </row>
    <row r="77" spans="1:8" x14ac:dyDescent="0.2">
      <c r="A77" s="7" t="s">
        <v>93</v>
      </c>
      <c r="B77" s="8">
        <v>0.35416666666666669</v>
      </c>
      <c r="C77" s="9">
        <v>4</v>
      </c>
      <c r="D77" s="9">
        <v>-6.4800000000000003E-4</v>
      </c>
      <c r="E77" s="72">
        <v>1.281E-3</v>
      </c>
      <c r="F77" s="72">
        <v>-1.281E-3</v>
      </c>
      <c r="G77" s="72">
        <v>2.6940000000000002E-3</v>
      </c>
      <c r="H77" s="117">
        <v>916.5</v>
      </c>
    </row>
    <row r="78" spans="1:8" x14ac:dyDescent="0.2">
      <c r="A78" s="7" t="s">
        <v>93</v>
      </c>
      <c r="B78" s="8">
        <v>0.33333333333333331</v>
      </c>
      <c r="C78" s="9">
        <v>4</v>
      </c>
      <c r="D78" s="9">
        <v>-7.2900000000000005E-4</v>
      </c>
      <c r="E78" s="72">
        <v>1.286E-3</v>
      </c>
      <c r="F78" s="72">
        <v>-1.286E-3</v>
      </c>
      <c r="G78" s="72">
        <v>2.8189999999999999E-3</v>
      </c>
      <c r="H78" s="117">
        <v>917</v>
      </c>
    </row>
    <row r="79" spans="1:8" x14ac:dyDescent="0.2">
      <c r="A79" s="7" t="s">
        <v>93</v>
      </c>
      <c r="B79" s="8">
        <v>0.3125</v>
      </c>
      <c r="C79" s="9">
        <v>4</v>
      </c>
      <c r="D79" s="9">
        <v>-1.021E-3</v>
      </c>
      <c r="E79" s="72">
        <v>1.2930000000000001E-3</v>
      </c>
      <c r="F79" s="72">
        <v>-1.2930000000000001E-3</v>
      </c>
      <c r="G79" s="72">
        <v>7.4739999999999997E-3</v>
      </c>
      <c r="H79" s="117">
        <v>916.75</v>
      </c>
    </row>
    <row r="80" spans="1:8" x14ac:dyDescent="0.2">
      <c r="A80" s="7" t="s">
        <v>93</v>
      </c>
      <c r="B80" s="8">
        <v>0.29166666666666669</v>
      </c>
      <c r="C80" s="9">
        <v>4</v>
      </c>
      <c r="D80" s="9">
        <v>-1.292E-3</v>
      </c>
      <c r="E80" s="72">
        <v>1.2949999999999999E-3</v>
      </c>
      <c r="F80" s="72">
        <v>-1.2949999999999999E-3</v>
      </c>
      <c r="G80" s="72">
        <v>7.4729999999999996E-3</v>
      </c>
      <c r="H80" s="117">
        <v>917.25</v>
      </c>
    </row>
    <row r="81" spans="1:8" x14ac:dyDescent="0.2">
      <c r="A81" s="7" t="s">
        <v>93</v>
      </c>
      <c r="B81" s="8">
        <v>0.27083333333333331</v>
      </c>
      <c r="C81" s="9">
        <v>4</v>
      </c>
      <c r="D81" s="9">
        <v>-1.655E-3</v>
      </c>
      <c r="E81" s="72">
        <v>1.2899999999999999E-3</v>
      </c>
      <c r="F81" s="72">
        <v>-1.2899999999999999E-3</v>
      </c>
      <c r="G81" s="72">
        <v>7.9579999999999998E-3</v>
      </c>
      <c r="H81" s="117">
        <v>917</v>
      </c>
    </row>
    <row r="82" spans="1:8" x14ac:dyDescent="0.2">
      <c r="A82" s="7" t="s">
        <v>93</v>
      </c>
      <c r="B82" s="8">
        <v>0.25</v>
      </c>
      <c r="C82" s="9">
        <v>4</v>
      </c>
      <c r="D82" s="9">
        <v>-1.931E-3</v>
      </c>
      <c r="E82" s="72">
        <v>1.273E-3</v>
      </c>
      <c r="F82" s="72">
        <v>-1.273E-3</v>
      </c>
      <c r="G82" s="72">
        <v>7.9579999999999998E-3</v>
      </c>
      <c r="H82" s="117">
        <v>917.5</v>
      </c>
    </row>
    <row r="83" spans="1:8" x14ac:dyDescent="0.2">
      <c r="A83" s="7" t="s">
        <v>93</v>
      </c>
      <c r="B83" s="8">
        <v>0.22916666666666666</v>
      </c>
      <c r="C83" s="9">
        <v>4</v>
      </c>
      <c r="D83" s="9">
        <v>-1.9759999999999999E-3</v>
      </c>
      <c r="E83" s="72">
        <v>1.245E-3</v>
      </c>
      <c r="F83" s="72">
        <v>-1.245E-3</v>
      </c>
      <c r="G83" s="72">
        <v>7.8059999999999996E-3</v>
      </c>
      <c r="H83" s="117">
        <v>917.5</v>
      </c>
    </row>
    <row r="84" spans="1:8" x14ac:dyDescent="0.2">
      <c r="A84" s="7" t="s">
        <v>93</v>
      </c>
      <c r="B84" s="8">
        <v>0.20833333333333334</v>
      </c>
      <c r="C84" s="9">
        <v>4</v>
      </c>
      <c r="D84" s="9">
        <v>-2.1029999999999998E-3</v>
      </c>
      <c r="E84" s="72">
        <v>1.212E-3</v>
      </c>
      <c r="F84" s="72">
        <v>-1.212E-3</v>
      </c>
      <c r="G84" s="72">
        <v>7.7549999999999997E-3</v>
      </c>
      <c r="H84" s="117">
        <v>917.25</v>
      </c>
    </row>
    <row r="85" spans="1:8" x14ac:dyDescent="0.2">
      <c r="A85" s="7" t="s">
        <v>93</v>
      </c>
      <c r="B85" s="8">
        <v>0.1875</v>
      </c>
      <c r="C85" s="9">
        <v>4</v>
      </c>
      <c r="D85" s="9">
        <v>-2.1329999999999999E-3</v>
      </c>
      <c r="E85" s="72">
        <v>1.1720000000000001E-3</v>
      </c>
      <c r="F85" s="72">
        <v>-1.1720000000000001E-3</v>
      </c>
      <c r="G85" s="72">
        <v>7.659E-3</v>
      </c>
      <c r="H85" s="117">
        <v>917.5</v>
      </c>
    </row>
    <row r="86" spans="1:8" x14ac:dyDescent="0.2">
      <c r="A86" s="7" t="s">
        <v>93</v>
      </c>
      <c r="B86" s="8">
        <v>0.16666666666666666</v>
      </c>
      <c r="C86" s="9">
        <v>4</v>
      </c>
      <c r="D86" s="9">
        <v>-2.1150000000000001E-3</v>
      </c>
      <c r="E86" s="72">
        <v>1.126E-3</v>
      </c>
      <c r="F86" s="72">
        <v>-1.126E-3</v>
      </c>
      <c r="G86" s="72">
        <v>7.6579999999999999E-3</v>
      </c>
      <c r="H86" s="117">
        <v>917.75</v>
      </c>
    </row>
    <row r="87" spans="1:8" x14ac:dyDescent="0.2">
      <c r="A87" s="7" t="s">
        <v>93</v>
      </c>
      <c r="B87" s="8">
        <v>0.125</v>
      </c>
      <c r="C87" s="9">
        <v>4</v>
      </c>
      <c r="D87" s="9">
        <v>-2.0830000000000002E-3</v>
      </c>
      <c r="E87" s="72">
        <v>1.078E-3</v>
      </c>
      <c r="F87" s="72">
        <v>-1.078E-3</v>
      </c>
      <c r="G87" s="72">
        <v>7.5079999999999999E-3</v>
      </c>
      <c r="H87" s="117">
        <v>917.5</v>
      </c>
    </row>
    <row r="88" spans="1:8" x14ac:dyDescent="0.2">
      <c r="A88" s="7" t="s">
        <v>93</v>
      </c>
      <c r="B88" s="8">
        <v>2.0833333333333332E-2</v>
      </c>
      <c r="C88" s="9">
        <v>4</v>
      </c>
      <c r="D88" s="9">
        <v>-2.029E-3</v>
      </c>
      <c r="E88" s="72">
        <v>1.0269999999999999E-3</v>
      </c>
      <c r="F88" s="72">
        <v>-1.0269999999999999E-3</v>
      </c>
      <c r="G88" s="72">
        <v>7.5789999999999998E-3</v>
      </c>
      <c r="H88" s="117">
        <v>917.25</v>
      </c>
    </row>
    <row r="89" spans="1:8" x14ac:dyDescent="0.2">
      <c r="A89" s="7" t="s">
        <v>93</v>
      </c>
      <c r="B89" s="8">
        <v>0</v>
      </c>
      <c r="C89" s="9">
        <v>4</v>
      </c>
      <c r="D89" s="9">
        <v>-1.8730000000000001E-3</v>
      </c>
      <c r="E89" s="72">
        <v>9.7499999999999996E-4</v>
      </c>
      <c r="F89" s="72">
        <v>-9.7499999999999996E-4</v>
      </c>
      <c r="G89" s="72">
        <v>7.7759999999999999E-3</v>
      </c>
      <c r="H89" s="117">
        <v>918.5</v>
      </c>
    </row>
    <row r="90" spans="1:8" x14ac:dyDescent="0.2">
      <c r="A90" s="7" t="s">
        <v>94</v>
      </c>
      <c r="B90" s="8">
        <v>0.97916666666666663</v>
      </c>
      <c r="C90" s="9">
        <v>3</v>
      </c>
      <c r="D90" s="9">
        <v>-1.856E-3</v>
      </c>
      <c r="E90" s="72">
        <v>9.2800000000000001E-4</v>
      </c>
      <c r="F90" s="72">
        <v>-9.2800000000000001E-4</v>
      </c>
      <c r="G90" s="72">
        <v>7.9509999999999997E-3</v>
      </c>
      <c r="H90" s="117">
        <v>918.25</v>
      </c>
    </row>
    <row r="91" spans="1:8" x14ac:dyDescent="0.2">
      <c r="A91" s="7" t="s">
        <v>94</v>
      </c>
      <c r="B91" s="8">
        <v>0.95833333333333337</v>
      </c>
      <c r="C91" s="9">
        <v>3</v>
      </c>
      <c r="D91" s="9">
        <v>-1.8649999999999999E-3</v>
      </c>
      <c r="E91" s="72">
        <v>8.7699999999999996E-4</v>
      </c>
      <c r="F91" s="72">
        <v>-8.7699999999999996E-4</v>
      </c>
      <c r="G91" s="72">
        <v>7.7970000000000001E-3</v>
      </c>
      <c r="H91" s="117">
        <v>918</v>
      </c>
    </row>
    <row r="92" spans="1:8" x14ac:dyDescent="0.2">
      <c r="A92" s="7" t="s">
        <v>94</v>
      </c>
      <c r="B92" s="8">
        <v>0.9375</v>
      </c>
      <c r="C92" s="9">
        <v>3</v>
      </c>
      <c r="D92" s="9">
        <v>-1.8710000000000001E-3</v>
      </c>
      <c r="E92" s="72">
        <v>8.1800000000000004E-4</v>
      </c>
      <c r="F92" s="72">
        <v>-8.1800000000000004E-4</v>
      </c>
      <c r="G92" s="72">
        <v>7.7970000000000001E-3</v>
      </c>
      <c r="H92" s="117">
        <v>917.5</v>
      </c>
    </row>
    <row r="93" spans="1:8" x14ac:dyDescent="0.2">
      <c r="A93" s="7" t="s">
        <v>94</v>
      </c>
      <c r="B93" s="8">
        <v>0.91666666666666663</v>
      </c>
      <c r="C93" s="9">
        <v>3</v>
      </c>
      <c r="D93" s="9">
        <v>-1.7539999999999999E-3</v>
      </c>
      <c r="E93" s="72">
        <v>7.5100000000000004E-4</v>
      </c>
      <c r="F93" s="72">
        <v>-7.5100000000000004E-4</v>
      </c>
      <c r="G93" s="72">
        <v>7.9310000000000005E-3</v>
      </c>
      <c r="H93" s="117">
        <v>918</v>
      </c>
    </row>
    <row r="94" spans="1:8" x14ac:dyDescent="0.2">
      <c r="A94" s="7" t="s">
        <v>94</v>
      </c>
      <c r="B94" s="8">
        <v>0.89583333333333337</v>
      </c>
      <c r="C94" s="9">
        <v>3</v>
      </c>
      <c r="D94" s="9">
        <v>-1.542E-3</v>
      </c>
      <c r="E94" s="72">
        <v>6.8199999999999999E-4</v>
      </c>
      <c r="F94" s="72">
        <v>-6.8199999999999999E-4</v>
      </c>
      <c r="G94" s="72">
        <v>7.6730000000000001E-3</v>
      </c>
      <c r="H94" s="117">
        <v>917.75</v>
      </c>
    </row>
    <row r="95" spans="1:8" x14ac:dyDescent="0.2">
      <c r="A95" s="7" t="s">
        <v>94</v>
      </c>
      <c r="B95" s="8">
        <v>0.875</v>
      </c>
      <c r="C95" s="9">
        <v>3</v>
      </c>
      <c r="D95" s="9">
        <v>-1.3259999999999999E-3</v>
      </c>
      <c r="E95" s="72">
        <v>6.1399999999999996E-4</v>
      </c>
      <c r="F95" s="72">
        <v>-6.1399999999999996E-4</v>
      </c>
      <c r="G95" s="72">
        <v>7.6210000000000002E-3</v>
      </c>
      <c r="H95" s="117">
        <v>917.5</v>
      </c>
    </row>
    <row r="96" spans="1:8" x14ac:dyDescent="0.2">
      <c r="A96" s="7" t="s">
        <v>94</v>
      </c>
      <c r="B96" s="8">
        <v>0.85416666666666663</v>
      </c>
      <c r="C96" s="9">
        <v>3</v>
      </c>
      <c r="D96" s="9">
        <v>-9.7900000000000005E-4</v>
      </c>
      <c r="E96" s="72">
        <v>5.4699999999999996E-4</v>
      </c>
      <c r="F96" s="72">
        <v>-5.4699999999999996E-4</v>
      </c>
      <c r="G96" s="72">
        <v>7.6210000000000002E-3</v>
      </c>
      <c r="H96" s="117">
        <v>918.5</v>
      </c>
    </row>
    <row r="97" spans="1:8" x14ac:dyDescent="0.2">
      <c r="A97" s="7" t="s">
        <v>94</v>
      </c>
      <c r="B97" s="8">
        <v>0.83333333333333337</v>
      </c>
      <c r="C97" s="9">
        <v>3</v>
      </c>
      <c r="D97" s="9">
        <v>-5.6700000000000001E-4</v>
      </c>
      <c r="E97" s="72">
        <v>4.9799999999999996E-4</v>
      </c>
      <c r="F97" s="72">
        <v>-4.9799999999999996E-4</v>
      </c>
      <c r="G97" s="72">
        <v>7.3740000000000003E-3</v>
      </c>
      <c r="H97" s="117">
        <v>919</v>
      </c>
    </row>
    <row r="98" spans="1:8" x14ac:dyDescent="0.2">
      <c r="A98" s="7" t="s">
        <v>94</v>
      </c>
      <c r="B98" s="8">
        <v>0.8125</v>
      </c>
      <c r="C98" s="9">
        <v>3</v>
      </c>
      <c r="D98" s="9">
        <v>-2.4000000000000001E-4</v>
      </c>
      <c r="E98" s="72">
        <v>4.6900000000000002E-4</v>
      </c>
      <c r="F98" s="72">
        <v>-4.6900000000000002E-4</v>
      </c>
      <c r="G98" s="72">
        <v>7.2189999999999997E-3</v>
      </c>
      <c r="H98" s="117">
        <v>918.25</v>
      </c>
    </row>
    <row r="99" spans="1:8" x14ac:dyDescent="0.2">
      <c r="A99" s="7" t="s">
        <v>94</v>
      </c>
      <c r="B99" s="8">
        <v>0.79166666666666663</v>
      </c>
      <c r="C99" s="9">
        <v>3</v>
      </c>
      <c r="D99" s="9">
        <v>6.3E-5</v>
      </c>
      <c r="E99" s="72">
        <v>4.5899999999999999E-4</v>
      </c>
      <c r="F99" s="72">
        <v>-4.5899999999999999E-4</v>
      </c>
      <c r="G99" s="72">
        <v>7.3740000000000003E-3</v>
      </c>
      <c r="H99" s="117">
        <v>918</v>
      </c>
    </row>
    <row r="100" spans="1:8" x14ac:dyDescent="0.2">
      <c r="A100" s="7" t="s">
        <v>94</v>
      </c>
      <c r="B100" s="8">
        <v>0.77083333333333337</v>
      </c>
      <c r="C100" s="9">
        <v>3</v>
      </c>
      <c r="D100" s="9">
        <v>5.1599999999999997E-4</v>
      </c>
      <c r="E100" s="72">
        <v>4.6900000000000002E-4</v>
      </c>
      <c r="F100" s="72">
        <v>-4.6900000000000002E-4</v>
      </c>
      <c r="G100" s="72">
        <v>7.4250000000000002E-3</v>
      </c>
      <c r="H100" s="117">
        <v>918.5</v>
      </c>
    </row>
    <row r="101" spans="1:8" x14ac:dyDescent="0.2">
      <c r="A101" s="7" t="s">
        <v>94</v>
      </c>
      <c r="B101" s="8">
        <v>0.75</v>
      </c>
      <c r="C101" s="9">
        <v>3</v>
      </c>
      <c r="D101" s="9">
        <v>1.1230000000000001E-3</v>
      </c>
      <c r="E101" s="72">
        <v>4.9799999999999996E-4</v>
      </c>
      <c r="F101" s="72">
        <v>-4.9799999999999996E-4</v>
      </c>
      <c r="G101" s="72">
        <v>7.4250000000000002E-3</v>
      </c>
      <c r="H101" s="117">
        <v>923.25</v>
      </c>
    </row>
    <row r="102" spans="1:8" x14ac:dyDescent="0.2">
      <c r="A102" s="7" t="s">
        <v>94</v>
      </c>
      <c r="B102" s="8">
        <v>0.72916666666666663</v>
      </c>
      <c r="C102" s="9">
        <v>3</v>
      </c>
      <c r="D102" s="9">
        <v>1.9059999999999999E-3</v>
      </c>
      <c r="E102" s="72">
        <v>5.31E-4</v>
      </c>
      <c r="F102" s="72">
        <v>-5.31E-4</v>
      </c>
      <c r="G102" s="72">
        <v>3.7919999999999998E-3</v>
      </c>
      <c r="H102" s="117">
        <v>923.75</v>
      </c>
    </row>
    <row r="103" spans="1:8" x14ac:dyDescent="0.2">
      <c r="A103" s="7" t="s">
        <v>94</v>
      </c>
      <c r="B103" s="8">
        <v>0.70833333333333337</v>
      </c>
      <c r="C103" s="9">
        <v>3</v>
      </c>
      <c r="D103" s="9">
        <v>1.9239999999999999E-3</v>
      </c>
      <c r="E103" s="72">
        <v>5.6800000000000004E-4</v>
      </c>
      <c r="F103" s="72">
        <v>-5.6800000000000004E-4</v>
      </c>
      <c r="G103" s="72">
        <v>3.6459999999999999E-3</v>
      </c>
      <c r="H103" s="117">
        <v>924.75</v>
      </c>
    </row>
    <row r="104" spans="1:8" x14ac:dyDescent="0.2">
      <c r="A104" s="7" t="s">
        <v>94</v>
      </c>
      <c r="B104" s="8">
        <v>0.6875</v>
      </c>
      <c r="C104" s="9">
        <v>3</v>
      </c>
      <c r="D104" s="9">
        <v>1.882E-3</v>
      </c>
      <c r="E104" s="72">
        <v>5.9599999999999996E-4</v>
      </c>
      <c r="F104" s="72">
        <v>-5.9599999999999996E-4</v>
      </c>
      <c r="G104" s="72">
        <v>3.163E-3</v>
      </c>
      <c r="H104" s="117">
        <v>924.75</v>
      </c>
    </row>
    <row r="105" spans="1:8" x14ac:dyDescent="0.2">
      <c r="A105" s="7" t="s">
        <v>94</v>
      </c>
      <c r="B105" s="8">
        <v>0.66666666666666663</v>
      </c>
      <c r="C105" s="9">
        <v>3</v>
      </c>
      <c r="D105" s="9">
        <v>1.554E-3</v>
      </c>
      <c r="E105" s="72">
        <v>6.1899999999999998E-4</v>
      </c>
      <c r="F105" s="72">
        <v>-6.1899999999999998E-4</v>
      </c>
      <c r="G105" s="72">
        <v>3.1150000000000001E-3</v>
      </c>
      <c r="H105" s="117">
        <v>922.25</v>
      </c>
    </row>
    <row r="106" spans="1:8" x14ac:dyDescent="0.2">
      <c r="A106" s="7" t="s">
        <v>94</v>
      </c>
      <c r="B106" s="8">
        <v>0.64583333333333337</v>
      </c>
      <c r="C106" s="9">
        <v>3</v>
      </c>
      <c r="D106" s="9">
        <v>9.9700000000000006E-4</v>
      </c>
      <c r="E106" s="72">
        <v>6.3699999999999998E-4</v>
      </c>
      <c r="F106" s="72">
        <v>-6.3699999999999998E-4</v>
      </c>
      <c r="G106" s="72">
        <v>3.0000000000000001E-3</v>
      </c>
      <c r="H106" s="117">
        <v>922</v>
      </c>
    </row>
    <row r="107" spans="1:8" x14ac:dyDescent="0.2">
      <c r="A107" s="7" t="s">
        <v>94</v>
      </c>
      <c r="B107" s="8">
        <v>0.625</v>
      </c>
      <c r="C107" s="9">
        <v>3</v>
      </c>
      <c r="D107" s="9">
        <v>8.3199999999999995E-4</v>
      </c>
      <c r="E107" s="72">
        <v>6.5099999999999999E-4</v>
      </c>
      <c r="F107" s="72">
        <v>-6.5099999999999999E-4</v>
      </c>
      <c r="G107" s="72">
        <v>3.0000000000000001E-3</v>
      </c>
      <c r="H107" s="117">
        <v>920.75</v>
      </c>
    </row>
    <row r="108" spans="1:8" x14ac:dyDescent="0.2">
      <c r="A108" s="7" t="s">
        <v>94</v>
      </c>
      <c r="B108" s="8">
        <v>0.60416666666666663</v>
      </c>
      <c r="C108" s="9">
        <v>3</v>
      </c>
      <c r="D108" s="9">
        <v>6.4099999999999997E-4</v>
      </c>
      <c r="E108" s="72">
        <v>6.5399999999999996E-4</v>
      </c>
      <c r="F108" s="72">
        <v>-6.5399999999999996E-4</v>
      </c>
      <c r="G108" s="72">
        <v>3.0100000000000001E-3</v>
      </c>
      <c r="H108" s="117">
        <v>921.25</v>
      </c>
    </row>
    <row r="109" spans="1:8" x14ac:dyDescent="0.2">
      <c r="A109" s="7" t="s">
        <v>94</v>
      </c>
      <c r="B109" s="8">
        <v>0.58333333333333337</v>
      </c>
      <c r="C109" s="9">
        <v>3</v>
      </c>
      <c r="D109" s="9">
        <v>6.5700000000000003E-4</v>
      </c>
      <c r="E109" s="72">
        <v>6.5300000000000004E-4</v>
      </c>
      <c r="F109" s="72">
        <v>-6.5300000000000004E-4</v>
      </c>
      <c r="G109" s="72">
        <v>2.8059999999999999E-3</v>
      </c>
      <c r="H109" s="117">
        <v>919.75</v>
      </c>
    </row>
    <row r="110" spans="1:8" x14ac:dyDescent="0.2">
      <c r="A110" s="7" t="s">
        <v>94</v>
      </c>
      <c r="B110" s="8">
        <v>0.5625</v>
      </c>
      <c r="C110" s="9">
        <v>3</v>
      </c>
      <c r="D110" s="9">
        <v>5.9199999999999997E-4</v>
      </c>
      <c r="E110" s="72">
        <v>6.5499999999999998E-4</v>
      </c>
      <c r="F110" s="72">
        <v>-6.5499999999999998E-4</v>
      </c>
      <c r="G110" s="72">
        <v>2.7290000000000001E-3</v>
      </c>
      <c r="H110" s="117">
        <v>919.75</v>
      </c>
    </row>
    <row r="111" spans="1:8" x14ac:dyDescent="0.2">
      <c r="A111" s="7" t="s">
        <v>94</v>
      </c>
      <c r="B111" s="8">
        <v>0.54166666666666663</v>
      </c>
      <c r="C111" s="9">
        <v>3</v>
      </c>
      <c r="D111" s="9">
        <v>7.36E-4</v>
      </c>
      <c r="E111" s="72">
        <v>6.7500000000000004E-4</v>
      </c>
      <c r="F111" s="72">
        <v>-6.7500000000000004E-4</v>
      </c>
      <c r="G111" s="72">
        <v>2.774E-3</v>
      </c>
      <c r="H111" s="117">
        <v>920.75</v>
      </c>
    </row>
    <row r="112" spans="1:8" x14ac:dyDescent="0.2">
      <c r="A112" s="7" t="s">
        <v>94</v>
      </c>
      <c r="B112" s="8">
        <v>0.52083333333333337</v>
      </c>
      <c r="C112" s="9">
        <v>3</v>
      </c>
      <c r="D112" s="9">
        <v>9.8799999999999995E-4</v>
      </c>
      <c r="E112" s="72">
        <v>7.0299999999999996E-4</v>
      </c>
      <c r="F112" s="72">
        <v>-7.0299999999999996E-4</v>
      </c>
      <c r="G112" s="72">
        <v>2.1220000000000002E-3</v>
      </c>
      <c r="H112" s="117">
        <v>922</v>
      </c>
    </row>
    <row r="113" spans="1:8" x14ac:dyDescent="0.2">
      <c r="A113" s="7" t="s">
        <v>94</v>
      </c>
      <c r="B113" s="8">
        <v>0.5</v>
      </c>
      <c r="C113" s="9">
        <v>3</v>
      </c>
      <c r="D113" s="9">
        <v>1.0169999999999999E-3</v>
      </c>
      <c r="E113" s="72">
        <v>7.3499999999999998E-4</v>
      </c>
      <c r="F113" s="72">
        <v>-7.3499999999999998E-4</v>
      </c>
      <c r="G113" s="72">
        <v>1.8400000000000001E-3</v>
      </c>
      <c r="H113" s="117">
        <v>921.75</v>
      </c>
    </row>
    <row r="114" spans="1:8" x14ac:dyDescent="0.2">
      <c r="A114" s="7" t="s">
        <v>94</v>
      </c>
      <c r="B114" s="8">
        <v>0.47916666666666669</v>
      </c>
      <c r="C114" s="9">
        <v>3</v>
      </c>
      <c r="D114" s="9">
        <v>8.5999999999999998E-4</v>
      </c>
      <c r="E114" s="72">
        <v>7.6999999999999996E-4</v>
      </c>
      <c r="F114" s="72">
        <v>-7.6999999999999996E-4</v>
      </c>
      <c r="G114" s="72">
        <v>1.8400000000000001E-3</v>
      </c>
      <c r="H114" s="117">
        <v>920.5</v>
      </c>
    </row>
    <row r="115" spans="1:8" x14ac:dyDescent="0.2">
      <c r="A115" s="7" t="s">
        <v>94</v>
      </c>
      <c r="B115" s="8">
        <v>0.45833333333333331</v>
      </c>
      <c r="C115" s="9">
        <v>3</v>
      </c>
      <c r="D115" s="9">
        <v>7.4200000000000004E-4</v>
      </c>
      <c r="E115" s="72">
        <v>8.1400000000000005E-4</v>
      </c>
      <c r="F115" s="72">
        <v>-8.1400000000000005E-4</v>
      </c>
      <c r="G115" s="72">
        <v>1.8339999999999999E-3</v>
      </c>
      <c r="H115" s="117">
        <v>921.25</v>
      </c>
    </row>
    <row r="116" spans="1:8" x14ac:dyDescent="0.2">
      <c r="A116" s="7" t="s">
        <v>94</v>
      </c>
      <c r="B116" s="8">
        <v>0.4375</v>
      </c>
      <c r="C116" s="9">
        <v>3</v>
      </c>
      <c r="D116" s="9">
        <v>6.5799999999999995E-4</v>
      </c>
      <c r="E116" s="72">
        <v>8.5899999999999995E-4</v>
      </c>
      <c r="F116" s="72">
        <v>-8.5899999999999995E-4</v>
      </c>
      <c r="G116" s="72">
        <v>2.1259999999999999E-3</v>
      </c>
      <c r="H116" s="117">
        <v>920.5</v>
      </c>
    </row>
    <row r="117" spans="1:8" x14ac:dyDescent="0.2">
      <c r="A117" s="7" t="s">
        <v>94</v>
      </c>
      <c r="B117" s="8">
        <v>0.41666666666666669</v>
      </c>
      <c r="C117" s="9">
        <v>3</v>
      </c>
      <c r="D117" s="9">
        <v>4.3199999999999998E-4</v>
      </c>
      <c r="E117" s="72">
        <v>9.19E-4</v>
      </c>
      <c r="F117" s="72">
        <v>-9.19E-4</v>
      </c>
      <c r="G117" s="72">
        <v>2.1640000000000001E-3</v>
      </c>
      <c r="H117" s="117">
        <v>919.5</v>
      </c>
    </row>
    <row r="118" spans="1:8" x14ac:dyDescent="0.2">
      <c r="A118" s="7" t="s">
        <v>94</v>
      </c>
      <c r="B118" s="8">
        <v>0.39583333333333331</v>
      </c>
      <c r="C118" s="9">
        <v>3</v>
      </c>
      <c r="D118" s="9">
        <v>2.7500000000000002E-4</v>
      </c>
      <c r="E118" s="72">
        <v>9.9400000000000009E-4</v>
      </c>
      <c r="F118" s="72">
        <v>-9.9400000000000009E-4</v>
      </c>
      <c r="G118" s="72">
        <v>2.1359999999999999E-3</v>
      </c>
      <c r="H118" s="117">
        <v>919.25</v>
      </c>
    </row>
    <row r="119" spans="1:8" x14ac:dyDescent="0.2">
      <c r="A119" s="7" t="s">
        <v>94</v>
      </c>
      <c r="B119" s="8">
        <v>0.375</v>
      </c>
      <c r="C119" s="9">
        <v>3</v>
      </c>
      <c r="D119" s="9">
        <v>3.3500000000000001E-4</v>
      </c>
      <c r="E119" s="72">
        <v>1.0820000000000001E-3</v>
      </c>
      <c r="F119" s="72">
        <v>-1.0820000000000001E-3</v>
      </c>
      <c r="G119" s="72">
        <v>2.1640000000000001E-3</v>
      </c>
      <c r="H119" s="117">
        <v>919.5</v>
      </c>
    </row>
    <row r="120" spans="1:8" x14ac:dyDescent="0.2">
      <c r="A120" s="7" t="s">
        <v>94</v>
      </c>
      <c r="B120" s="8">
        <v>0.35416666666666669</v>
      </c>
      <c r="C120" s="9">
        <v>3</v>
      </c>
      <c r="D120" s="9">
        <v>3.48E-4</v>
      </c>
      <c r="E120" s="72">
        <v>1.1869999999999999E-3</v>
      </c>
      <c r="F120" s="72">
        <v>-1.1869999999999999E-3</v>
      </c>
      <c r="G120" s="72">
        <v>2.3960000000000001E-3</v>
      </c>
      <c r="H120" s="117">
        <v>919.25</v>
      </c>
    </row>
    <row r="121" spans="1:8" x14ac:dyDescent="0.2">
      <c r="A121" s="7" t="s">
        <v>94</v>
      </c>
      <c r="B121" s="8">
        <v>0.33333333333333331</v>
      </c>
      <c r="C121" s="9">
        <v>3</v>
      </c>
      <c r="D121" s="9">
        <v>3.0200000000000002E-4</v>
      </c>
      <c r="E121" s="72">
        <v>1.305E-3</v>
      </c>
      <c r="F121" s="72">
        <v>-1.305E-3</v>
      </c>
      <c r="G121" s="72">
        <v>2.4510000000000001E-3</v>
      </c>
      <c r="H121" s="117">
        <v>919.25</v>
      </c>
    </row>
    <row r="122" spans="1:8" x14ac:dyDescent="0.2">
      <c r="A122" s="7" t="s">
        <v>94</v>
      </c>
      <c r="B122" s="8">
        <v>0.3125</v>
      </c>
      <c r="C122" s="9">
        <v>3</v>
      </c>
      <c r="D122" s="9">
        <v>4.6700000000000002E-4</v>
      </c>
      <c r="E122" s="72">
        <v>1.4289999999999999E-3</v>
      </c>
      <c r="F122" s="72">
        <v>-1.4289999999999999E-3</v>
      </c>
      <c r="G122" s="72">
        <v>2.7430000000000002E-3</v>
      </c>
      <c r="H122" s="117">
        <v>919.5</v>
      </c>
    </row>
    <row r="123" spans="1:8" x14ac:dyDescent="0.2">
      <c r="A123" s="7" t="s">
        <v>94</v>
      </c>
      <c r="B123" s="8">
        <v>0.29166666666666669</v>
      </c>
      <c r="C123" s="9">
        <v>3</v>
      </c>
      <c r="D123" s="9">
        <v>5.2400000000000005E-4</v>
      </c>
      <c r="E123" s="72">
        <v>1.5529999999999999E-3</v>
      </c>
      <c r="F123" s="72">
        <v>-1.5529999999999999E-3</v>
      </c>
      <c r="G123" s="72">
        <v>3.1449999999999998E-3</v>
      </c>
      <c r="H123" s="117">
        <v>919.5</v>
      </c>
    </row>
    <row r="124" spans="1:8" x14ac:dyDescent="0.2">
      <c r="A124" s="7" t="s">
        <v>94</v>
      </c>
      <c r="B124" s="8">
        <v>0.25</v>
      </c>
      <c r="C124" s="9">
        <v>3</v>
      </c>
      <c r="D124" s="9">
        <v>6.4099999999999997E-4</v>
      </c>
      <c r="E124" s="72">
        <v>1.6689999999999999E-3</v>
      </c>
      <c r="F124" s="72">
        <v>-1.6689999999999999E-3</v>
      </c>
      <c r="G124" s="72">
        <v>3.0179999999999998E-3</v>
      </c>
      <c r="H124" s="117">
        <v>919.5</v>
      </c>
    </row>
    <row r="125" spans="1:8" x14ac:dyDescent="0.2">
      <c r="A125" s="7" t="s">
        <v>94</v>
      </c>
      <c r="B125" s="8">
        <v>0.22916666666666666</v>
      </c>
      <c r="C125" s="9">
        <v>3</v>
      </c>
      <c r="D125" s="9">
        <v>6.9800000000000005E-4</v>
      </c>
      <c r="E125" s="72">
        <v>1.7750000000000001E-3</v>
      </c>
      <c r="F125" s="72">
        <v>-1.7750000000000001E-3</v>
      </c>
      <c r="G125" s="72">
        <v>3.0179999999999998E-3</v>
      </c>
      <c r="H125" s="117">
        <v>919</v>
      </c>
    </row>
    <row r="126" spans="1:8" x14ac:dyDescent="0.2">
      <c r="A126" s="7" t="s">
        <v>94</v>
      </c>
      <c r="B126" s="8">
        <v>0.20833333333333334</v>
      </c>
      <c r="C126" s="9">
        <v>3</v>
      </c>
      <c r="D126" s="9">
        <v>6.9399999999999996E-4</v>
      </c>
      <c r="E126" s="72">
        <v>1.8630000000000001E-3</v>
      </c>
      <c r="F126" s="72">
        <v>-1.8630000000000001E-3</v>
      </c>
      <c r="G126" s="72">
        <v>3.2450000000000001E-3</v>
      </c>
      <c r="H126" s="117">
        <v>919</v>
      </c>
    </row>
    <row r="127" spans="1:8" x14ac:dyDescent="0.2">
      <c r="A127" s="7" t="s">
        <v>94</v>
      </c>
      <c r="B127" s="8">
        <v>0.16666666666666666</v>
      </c>
      <c r="C127" s="9">
        <v>3</v>
      </c>
      <c r="D127" s="9">
        <v>7.4700000000000005E-4</v>
      </c>
      <c r="E127" s="72">
        <v>1.931E-3</v>
      </c>
      <c r="F127" s="72">
        <v>-1.931E-3</v>
      </c>
      <c r="G127" s="72">
        <v>3.3119999999999998E-3</v>
      </c>
      <c r="H127" s="117">
        <v>919.25</v>
      </c>
    </row>
    <row r="128" spans="1:8" x14ac:dyDescent="0.2">
      <c r="A128" s="7" t="s">
        <v>94</v>
      </c>
      <c r="B128" s="8">
        <v>0.14583333333333334</v>
      </c>
      <c r="C128" s="9">
        <v>3</v>
      </c>
      <c r="D128" s="9">
        <v>8.7399999999999999E-4</v>
      </c>
      <c r="E128" s="72">
        <v>1.9789999999999999E-3</v>
      </c>
      <c r="F128" s="72">
        <v>-1.9789999999999999E-3</v>
      </c>
      <c r="G128" s="72">
        <v>3.3210000000000002E-3</v>
      </c>
      <c r="H128" s="117">
        <v>919.75</v>
      </c>
    </row>
    <row r="129" spans="1:8" x14ac:dyDescent="0.2">
      <c r="A129" s="7" t="s">
        <v>94</v>
      </c>
      <c r="B129" s="8">
        <v>0.125</v>
      </c>
      <c r="C129" s="9">
        <v>3</v>
      </c>
      <c r="D129" s="9">
        <v>8.8999999999999995E-4</v>
      </c>
      <c r="E129" s="72">
        <v>2.0140000000000002E-3</v>
      </c>
      <c r="F129" s="72">
        <v>-2.0140000000000002E-3</v>
      </c>
      <c r="G129" s="72">
        <v>4.6169999999999996E-3</v>
      </c>
      <c r="H129" s="117">
        <v>920</v>
      </c>
    </row>
    <row r="130" spans="1:8" x14ac:dyDescent="0.2">
      <c r="A130" s="7" t="s">
        <v>94</v>
      </c>
      <c r="B130" s="8">
        <v>2.0833333333333332E-2</v>
      </c>
      <c r="C130" s="9">
        <v>3</v>
      </c>
      <c r="D130" s="9">
        <v>7.5100000000000004E-4</v>
      </c>
      <c r="E130" s="72">
        <v>2.0400000000000001E-3</v>
      </c>
      <c r="F130" s="72">
        <v>-2.0400000000000001E-3</v>
      </c>
      <c r="G130" s="72">
        <v>4.5840000000000004E-3</v>
      </c>
      <c r="H130" s="117">
        <v>919.75</v>
      </c>
    </row>
    <row r="131" spans="1:8" x14ac:dyDescent="0.2">
      <c r="A131" s="7" t="s">
        <v>94</v>
      </c>
      <c r="B131" s="8">
        <v>0</v>
      </c>
      <c r="C131" s="9">
        <v>3</v>
      </c>
      <c r="D131" s="9">
        <v>5.9699999999999998E-4</v>
      </c>
      <c r="E131" s="72">
        <v>2.0590000000000001E-3</v>
      </c>
      <c r="F131" s="72">
        <v>-2.0590000000000001E-3</v>
      </c>
      <c r="G131" s="72">
        <v>4.7280000000000004E-3</v>
      </c>
      <c r="H131" s="117">
        <v>919.75</v>
      </c>
    </row>
    <row r="132" spans="1:8" x14ac:dyDescent="0.2">
      <c r="A132" s="7" t="s">
        <v>95</v>
      </c>
      <c r="B132" s="8">
        <v>0.97916666666666663</v>
      </c>
      <c r="C132" s="9">
        <v>2</v>
      </c>
      <c r="D132" s="9">
        <v>4.4099999999999999E-4</v>
      </c>
      <c r="E132" s="72">
        <v>2.0690000000000001E-3</v>
      </c>
      <c r="F132" s="72">
        <v>-2.0690000000000001E-3</v>
      </c>
      <c r="G132" s="72">
        <v>4.6940000000000003E-3</v>
      </c>
      <c r="H132" s="117">
        <v>919</v>
      </c>
    </row>
    <row r="133" spans="1:8" x14ac:dyDescent="0.2">
      <c r="A133" s="7" t="s">
        <v>95</v>
      </c>
      <c r="B133" s="8">
        <v>0.95833333333333337</v>
      </c>
      <c r="C133" s="9">
        <v>2</v>
      </c>
      <c r="D133" s="9">
        <v>2.5399999999999999E-4</v>
      </c>
      <c r="E133" s="72">
        <v>2.0730000000000002E-3</v>
      </c>
      <c r="F133" s="72">
        <v>-2.0730000000000002E-3</v>
      </c>
      <c r="G133" s="72">
        <v>4.9389999999999998E-3</v>
      </c>
      <c r="H133" s="117">
        <v>918.5</v>
      </c>
    </row>
    <row r="134" spans="1:8" x14ac:dyDescent="0.2">
      <c r="A134" s="7" t="s">
        <v>95</v>
      </c>
      <c r="B134" s="8">
        <v>0.9375</v>
      </c>
      <c r="C134" s="9">
        <v>2</v>
      </c>
      <c r="D134" s="9">
        <v>2.4399999999999999E-4</v>
      </c>
      <c r="E134" s="72">
        <v>2.075E-3</v>
      </c>
      <c r="F134" s="72">
        <v>-2.075E-3</v>
      </c>
      <c r="G134" s="72">
        <v>4.8339999999999998E-3</v>
      </c>
      <c r="H134" s="117">
        <v>918.5</v>
      </c>
    </row>
    <row r="135" spans="1:8" x14ac:dyDescent="0.2">
      <c r="A135" s="7" t="s">
        <v>95</v>
      </c>
      <c r="B135" s="8">
        <v>0.91666666666666663</v>
      </c>
      <c r="C135" s="9">
        <v>2</v>
      </c>
      <c r="D135" s="9">
        <v>2.1100000000000001E-4</v>
      </c>
      <c r="E135" s="72">
        <v>2.075E-3</v>
      </c>
      <c r="F135" s="72">
        <v>-2.075E-3</v>
      </c>
      <c r="G135" s="72">
        <v>4.947E-3</v>
      </c>
      <c r="H135" s="117">
        <v>919</v>
      </c>
    </row>
    <row r="136" spans="1:8" x14ac:dyDescent="0.2">
      <c r="A136" s="7" t="s">
        <v>95</v>
      </c>
      <c r="B136" s="8">
        <v>0.89583333333333337</v>
      </c>
      <c r="C136" s="9">
        <v>2</v>
      </c>
      <c r="D136" s="9">
        <v>2.7399999999999999E-4</v>
      </c>
      <c r="E136" s="72">
        <v>2.0730000000000002E-3</v>
      </c>
      <c r="F136" s="72">
        <v>-2.0730000000000002E-3</v>
      </c>
      <c r="G136" s="72">
        <v>4.7010000000000003E-3</v>
      </c>
      <c r="H136" s="117">
        <v>918.75</v>
      </c>
    </row>
    <row r="137" spans="1:8" x14ac:dyDescent="0.2">
      <c r="A137" s="7" t="s">
        <v>95</v>
      </c>
      <c r="B137" s="8">
        <v>0.875</v>
      </c>
      <c r="C137" s="9">
        <v>2</v>
      </c>
      <c r="D137" s="9">
        <v>4.1899999999999999E-4</v>
      </c>
      <c r="E137" s="72">
        <v>2.0709999999999999E-3</v>
      </c>
      <c r="F137" s="72">
        <v>-2.0709999999999999E-3</v>
      </c>
      <c r="G137" s="72">
        <v>5.0860000000000002E-3</v>
      </c>
      <c r="H137" s="117">
        <v>918</v>
      </c>
    </row>
    <row r="138" spans="1:8" x14ac:dyDescent="0.2">
      <c r="A138" s="7" t="s">
        <v>95</v>
      </c>
      <c r="B138" s="8">
        <v>0.85416666666666663</v>
      </c>
      <c r="C138" s="9">
        <v>2</v>
      </c>
      <c r="D138" s="9">
        <v>6.8199999999999999E-4</v>
      </c>
      <c r="E138" s="72">
        <v>2.0690000000000001E-3</v>
      </c>
      <c r="F138" s="72">
        <v>-2.0690000000000001E-3</v>
      </c>
      <c r="G138" s="72">
        <v>5.0220000000000004E-3</v>
      </c>
      <c r="H138" s="117">
        <v>919</v>
      </c>
    </row>
    <row r="139" spans="1:8" x14ac:dyDescent="0.2">
      <c r="A139" s="7" t="s">
        <v>95</v>
      </c>
      <c r="B139" s="8">
        <v>0.83333333333333337</v>
      </c>
      <c r="C139" s="9">
        <v>2</v>
      </c>
      <c r="D139" s="9">
        <v>9.8700000000000003E-4</v>
      </c>
      <c r="E139" s="72">
        <v>2.065E-3</v>
      </c>
      <c r="F139" s="72">
        <v>-2.065E-3</v>
      </c>
      <c r="G139" s="72">
        <v>4.7580000000000001E-3</v>
      </c>
      <c r="H139" s="117">
        <v>919</v>
      </c>
    </row>
    <row r="140" spans="1:8" x14ac:dyDescent="0.2">
      <c r="A140" s="7" t="s">
        <v>95</v>
      </c>
      <c r="B140" s="8">
        <v>0.8125</v>
      </c>
      <c r="C140" s="9">
        <v>2</v>
      </c>
      <c r="D140" s="9">
        <v>1.0859999999999999E-3</v>
      </c>
      <c r="E140" s="72">
        <v>2.0660000000000001E-3</v>
      </c>
      <c r="F140" s="72">
        <v>-2.0660000000000001E-3</v>
      </c>
      <c r="G140" s="72">
        <v>4.8219999999999999E-3</v>
      </c>
      <c r="H140" s="117">
        <v>919.25</v>
      </c>
    </row>
    <row r="141" spans="1:8" x14ac:dyDescent="0.2">
      <c r="A141" s="7" t="s">
        <v>95</v>
      </c>
      <c r="B141" s="8">
        <v>0.79166666666666663</v>
      </c>
      <c r="C141" s="9">
        <v>2</v>
      </c>
      <c r="D141" s="9">
        <v>1.1609999999999999E-3</v>
      </c>
      <c r="E141" s="72">
        <v>2.0639999999999999E-3</v>
      </c>
      <c r="F141" s="72">
        <v>-2.0639999999999999E-3</v>
      </c>
      <c r="G141" s="72">
        <v>4.7710000000000001E-3</v>
      </c>
      <c r="H141" s="117">
        <v>918.5</v>
      </c>
    </row>
    <row r="142" spans="1:8" x14ac:dyDescent="0.2">
      <c r="A142" s="7" t="s">
        <v>95</v>
      </c>
      <c r="B142" s="8">
        <v>0.77083333333333337</v>
      </c>
      <c r="C142" s="9">
        <v>2</v>
      </c>
      <c r="D142" s="9">
        <v>1.16E-3</v>
      </c>
      <c r="E142" s="72">
        <v>2.0590000000000001E-3</v>
      </c>
      <c r="F142" s="72">
        <v>-2.0590000000000001E-3</v>
      </c>
      <c r="G142" s="72">
        <v>4.96E-3</v>
      </c>
      <c r="H142" s="117">
        <v>918.75</v>
      </c>
    </row>
    <row r="143" spans="1:8" x14ac:dyDescent="0.2">
      <c r="A143" s="7" t="s">
        <v>95</v>
      </c>
      <c r="B143" s="8">
        <v>0.75</v>
      </c>
      <c r="C143" s="9">
        <v>2</v>
      </c>
      <c r="D143" s="9">
        <v>1.2949999999999999E-3</v>
      </c>
      <c r="E143" s="72">
        <v>2.052E-3</v>
      </c>
      <c r="F143" s="72">
        <v>-2.052E-3</v>
      </c>
      <c r="G143" s="72">
        <v>4.7959999999999999E-3</v>
      </c>
      <c r="H143" s="117">
        <v>919</v>
      </c>
    </row>
    <row r="144" spans="1:8" x14ac:dyDescent="0.2">
      <c r="A144" s="7" t="s">
        <v>95</v>
      </c>
      <c r="B144" s="8">
        <v>0.72916666666666663</v>
      </c>
      <c r="C144" s="9">
        <v>2</v>
      </c>
      <c r="D144" s="9">
        <v>1.276E-3</v>
      </c>
      <c r="E144" s="72">
        <v>2.0400000000000001E-3</v>
      </c>
      <c r="F144" s="72">
        <v>-2.0400000000000001E-3</v>
      </c>
      <c r="G144" s="72">
        <v>4.7450000000000001E-3</v>
      </c>
      <c r="H144" s="117">
        <v>916.75</v>
      </c>
    </row>
    <row r="145" spans="1:8" x14ac:dyDescent="0.2">
      <c r="A145" s="7" t="s">
        <v>95</v>
      </c>
      <c r="B145" s="8">
        <v>0.70833333333333337</v>
      </c>
      <c r="C145" s="9">
        <v>2</v>
      </c>
      <c r="D145" s="9">
        <v>1.137E-3</v>
      </c>
      <c r="E145" s="72">
        <v>2.0249999999999999E-3</v>
      </c>
      <c r="F145" s="72">
        <v>-2.0249999999999999E-3</v>
      </c>
      <c r="G145" s="72">
        <v>4.914E-3</v>
      </c>
      <c r="H145" s="117">
        <v>917.75</v>
      </c>
    </row>
    <row r="146" spans="1:8" x14ac:dyDescent="0.2">
      <c r="A146" s="7" t="s">
        <v>95</v>
      </c>
      <c r="B146" s="8">
        <v>0.6875</v>
      </c>
      <c r="C146" s="9">
        <v>2</v>
      </c>
      <c r="D146" s="9">
        <v>1.3470000000000001E-3</v>
      </c>
      <c r="E146" s="72">
        <v>2.0119999999999999E-3</v>
      </c>
      <c r="F146" s="72">
        <v>-2.0119999999999999E-3</v>
      </c>
      <c r="G146" s="72">
        <v>4.5250000000000004E-3</v>
      </c>
      <c r="H146" s="117">
        <v>916.75</v>
      </c>
    </row>
    <row r="147" spans="1:8" x14ac:dyDescent="0.2">
      <c r="A147" s="7" t="s">
        <v>95</v>
      </c>
      <c r="B147" s="8">
        <v>0.66666666666666663</v>
      </c>
      <c r="C147" s="9">
        <v>2</v>
      </c>
      <c r="D147" s="9">
        <v>1.387E-3</v>
      </c>
      <c r="E147" s="72">
        <v>1.993E-3</v>
      </c>
      <c r="F147" s="72">
        <v>-1.993E-3</v>
      </c>
      <c r="G147" s="72">
        <v>4.5529999999999998E-3</v>
      </c>
      <c r="H147" s="117">
        <v>917</v>
      </c>
    </row>
    <row r="148" spans="1:8" x14ac:dyDescent="0.2">
      <c r="A148" s="7" t="s">
        <v>95</v>
      </c>
      <c r="B148" s="8">
        <v>0.64583333333333337</v>
      </c>
      <c r="C148" s="9">
        <v>2</v>
      </c>
      <c r="D148" s="9">
        <v>1.606E-3</v>
      </c>
      <c r="E148" s="72">
        <v>1.9729999999999999E-3</v>
      </c>
      <c r="F148" s="72">
        <v>-1.9729999999999999E-3</v>
      </c>
      <c r="G148" s="72">
        <v>4.5040000000000002E-3</v>
      </c>
      <c r="H148" s="117">
        <v>917.25</v>
      </c>
    </row>
    <row r="149" spans="1:8" x14ac:dyDescent="0.2">
      <c r="A149" s="7" t="s">
        <v>95</v>
      </c>
      <c r="B149" s="8">
        <v>0.625</v>
      </c>
      <c r="C149" s="9">
        <v>2</v>
      </c>
      <c r="D149" s="9">
        <v>1.8890000000000001E-3</v>
      </c>
      <c r="E149" s="72">
        <v>1.9499999999999999E-3</v>
      </c>
      <c r="F149" s="72">
        <v>-1.9499999999999999E-3</v>
      </c>
      <c r="G149" s="72">
        <v>4.2550000000000001E-3</v>
      </c>
      <c r="H149" s="117">
        <v>917.5</v>
      </c>
    </row>
    <row r="150" spans="1:8" x14ac:dyDescent="0.2">
      <c r="A150" s="7" t="s">
        <v>95</v>
      </c>
      <c r="B150" s="8">
        <v>0.60416666666666663</v>
      </c>
      <c r="C150" s="9">
        <v>2</v>
      </c>
      <c r="D150" s="9">
        <v>2.0869999999999999E-3</v>
      </c>
      <c r="E150" s="72">
        <v>1.9189999999999999E-3</v>
      </c>
      <c r="F150" s="72">
        <v>-1.9189999999999999E-3</v>
      </c>
      <c r="G150" s="72">
        <v>4.1910000000000003E-3</v>
      </c>
      <c r="H150" s="117">
        <v>916.25</v>
      </c>
    </row>
    <row r="151" spans="1:8" x14ac:dyDescent="0.2">
      <c r="A151" s="7" t="s">
        <v>95</v>
      </c>
      <c r="B151" s="8">
        <v>0.58333333333333337</v>
      </c>
      <c r="C151" s="9">
        <v>2</v>
      </c>
      <c r="D151" s="9">
        <v>2.2230000000000001E-3</v>
      </c>
      <c r="E151" s="72">
        <v>1.877E-3</v>
      </c>
      <c r="F151" s="72">
        <v>-1.877E-3</v>
      </c>
      <c r="G151" s="72">
        <v>4.2940000000000001E-3</v>
      </c>
      <c r="H151" s="117">
        <v>919.25</v>
      </c>
    </row>
    <row r="152" spans="1:8" x14ac:dyDescent="0.2">
      <c r="A152" s="7" t="s">
        <v>95</v>
      </c>
      <c r="B152" s="8">
        <v>0.5625</v>
      </c>
      <c r="C152" s="9">
        <v>2</v>
      </c>
      <c r="D152" s="9">
        <v>2.6380000000000002E-3</v>
      </c>
      <c r="E152" s="72">
        <v>1.825E-3</v>
      </c>
      <c r="F152" s="72">
        <v>-1.825E-3</v>
      </c>
      <c r="G152" s="72">
        <v>2.6809999999999998E-3</v>
      </c>
      <c r="H152" s="117">
        <v>918.75</v>
      </c>
    </row>
    <row r="153" spans="1:8" x14ac:dyDescent="0.2">
      <c r="A153" s="7" t="s">
        <v>95</v>
      </c>
      <c r="B153" s="8">
        <v>0.54166666666666663</v>
      </c>
      <c r="C153" s="9">
        <v>2</v>
      </c>
      <c r="D153" s="9">
        <v>2.5469999999999998E-3</v>
      </c>
      <c r="E153" s="72">
        <v>1.753E-3</v>
      </c>
      <c r="F153" s="72">
        <v>-1.753E-3</v>
      </c>
      <c r="G153" s="72">
        <v>2.8240000000000001E-3</v>
      </c>
      <c r="H153" s="117">
        <v>919.25</v>
      </c>
    </row>
    <row r="154" spans="1:8" x14ac:dyDescent="0.2">
      <c r="A154" s="7" t="s">
        <v>95</v>
      </c>
      <c r="B154" s="8">
        <v>0.52083333333333337</v>
      </c>
      <c r="C154" s="9">
        <v>2</v>
      </c>
      <c r="D154" s="9">
        <v>2.4380000000000001E-3</v>
      </c>
      <c r="E154" s="72">
        <v>1.681E-3</v>
      </c>
      <c r="F154" s="72">
        <v>-1.681E-3</v>
      </c>
      <c r="G154" s="72">
        <v>3.0490000000000001E-3</v>
      </c>
      <c r="H154" s="117">
        <v>918.75</v>
      </c>
    </row>
    <row r="155" spans="1:8" x14ac:dyDescent="0.2">
      <c r="A155" s="7" t="s">
        <v>95</v>
      </c>
      <c r="B155" s="8">
        <v>0.5</v>
      </c>
      <c r="C155" s="9">
        <v>2</v>
      </c>
      <c r="D155" s="9">
        <v>2.1640000000000001E-3</v>
      </c>
      <c r="E155" s="72">
        <v>1.614E-3</v>
      </c>
      <c r="F155" s="72">
        <v>-1.614E-3</v>
      </c>
      <c r="G155" s="72">
        <v>3.1930000000000001E-3</v>
      </c>
      <c r="H155" s="117">
        <v>919.25</v>
      </c>
    </row>
    <row r="156" spans="1:8" x14ac:dyDescent="0.2">
      <c r="A156" s="7" t="s">
        <v>95</v>
      </c>
      <c r="B156" s="8">
        <v>0.47916666666666669</v>
      </c>
      <c r="C156" s="9">
        <v>2</v>
      </c>
      <c r="D156" s="9">
        <v>1.916E-3</v>
      </c>
      <c r="E156" s="72">
        <v>1.565E-3</v>
      </c>
      <c r="F156" s="72">
        <v>-1.565E-3</v>
      </c>
      <c r="G156" s="72">
        <v>3.0430000000000001E-3</v>
      </c>
      <c r="H156" s="117">
        <v>918.5</v>
      </c>
    </row>
    <row r="157" spans="1:8" x14ac:dyDescent="0.2">
      <c r="A157" s="7" t="s">
        <v>95</v>
      </c>
      <c r="B157" s="8">
        <v>0.45833333333333331</v>
      </c>
      <c r="C157" s="9">
        <v>2</v>
      </c>
      <c r="D157" s="9">
        <v>1.4840000000000001E-3</v>
      </c>
      <c r="E157" s="72">
        <v>1.539E-3</v>
      </c>
      <c r="F157" s="72">
        <v>-1.539E-3</v>
      </c>
      <c r="G157" s="72">
        <v>3.1220000000000002E-3</v>
      </c>
      <c r="H157" s="117">
        <v>918.5</v>
      </c>
    </row>
    <row r="158" spans="1:8" x14ac:dyDescent="0.2">
      <c r="A158" s="7" t="s">
        <v>95</v>
      </c>
      <c r="B158" s="8">
        <v>0.4375</v>
      </c>
      <c r="C158" s="9">
        <v>2</v>
      </c>
      <c r="D158" s="9">
        <v>1.134E-3</v>
      </c>
      <c r="E158" s="72">
        <v>1.5449999999999999E-3</v>
      </c>
      <c r="F158" s="72">
        <v>-1.5449999999999999E-3</v>
      </c>
      <c r="G158" s="72">
        <v>3.055E-3</v>
      </c>
      <c r="H158" s="117">
        <v>917.75</v>
      </c>
    </row>
    <row r="159" spans="1:8" x14ac:dyDescent="0.2">
      <c r="A159" s="7" t="s">
        <v>95</v>
      </c>
      <c r="B159" s="8">
        <v>0.41666666666666669</v>
      </c>
      <c r="C159" s="9">
        <v>2</v>
      </c>
      <c r="D159" s="9">
        <v>4.9299999999999995E-4</v>
      </c>
      <c r="E159" s="72">
        <v>1.5839999999999999E-3</v>
      </c>
      <c r="F159" s="72">
        <v>-1.5839999999999999E-3</v>
      </c>
      <c r="G159" s="72">
        <v>4.1749999999999999E-3</v>
      </c>
      <c r="H159" s="117">
        <v>914.5</v>
      </c>
    </row>
    <row r="160" spans="1:8" x14ac:dyDescent="0.2">
      <c r="A160" s="7" t="s">
        <v>95</v>
      </c>
      <c r="B160" s="8">
        <v>0.39583333333333331</v>
      </c>
      <c r="C160" s="9">
        <v>2</v>
      </c>
      <c r="D160" s="9">
        <v>-2.1000000000000001E-4</v>
      </c>
      <c r="E160" s="72">
        <v>1.671E-3</v>
      </c>
      <c r="F160" s="72">
        <v>-1.671E-3</v>
      </c>
      <c r="G160" s="72">
        <v>3.5620000000000001E-3</v>
      </c>
      <c r="H160" s="117">
        <v>914</v>
      </c>
    </row>
    <row r="161" spans="1:8" x14ac:dyDescent="0.2">
      <c r="A161" s="7" t="s">
        <v>95</v>
      </c>
      <c r="B161" s="8">
        <v>0.375</v>
      </c>
      <c r="C161" s="9">
        <v>2</v>
      </c>
      <c r="D161" s="9">
        <v>-4.2999999999999999E-4</v>
      </c>
      <c r="E161" s="72">
        <v>1.8029999999999999E-3</v>
      </c>
      <c r="F161" s="72">
        <v>-1.8029999999999999E-3</v>
      </c>
      <c r="G161" s="72">
        <v>3.5560000000000001E-3</v>
      </c>
      <c r="H161" s="117">
        <v>914.5</v>
      </c>
    </row>
    <row r="162" spans="1:8" x14ac:dyDescent="0.2">
      <c r="A162" s="7" t="s">
        <v>95</v>
      </c>
      <c r="B162" s="8">
        <v>0.35416666666666669</v>
      </c>
      <c r="C162" s="9">
        <v>2</v>
      </c>
      <c r="D162" s="9">
        <v>-5.5400000000000002E-4</v>
      </c>
      <c r="E162" s="72">
        <v>1.9620000000000002E-3</v>
      </c>
      <c r="F162" s="72">
        <v>-1.9620000000000002E-3</v>
      </c>
      <c r="G162" s="72">
        <v>3.7690000000000002E-3</v>
      </c>
      <c r="H162" s="117">
        <v>914.75</v>
      </c>
    </row>
    <row r="163" spans="1:8" x14ac:dyDescent="0.2">
      <c r="A163" s="7" t="s">
        <v>95</v>
      </c>
      <c r="B163" s="8">
        <v>0.33333333333333331</v>
      </c>
      <c r="C163" s="9">
        <v>2</v>
      </c>
      <c r="D163" s="9">
        <v>-6.9800000000000005E-4</v>
      </c>
      <c r="E163" s="72">
        <v>2.1489999999999999E-3</v>
      </c>
      <c r="F163" s="72">
        <v>-2.1489999999999999E-3</v>
      </c>
      <c r="G163" s="72">
        <v>3.7000000000000002E-3</v>
      </c>
      <c r="H163" s="117">
        <v>914.5</v>
      </c>
    </row>
    <row r="164" spans="1:8" x14ac:dyDescent="0.2">
      <c r="A164" s="7" t="s">
        <v>95</v>
      </c>
      <c r="B164" s="8">
        <v>0.3125</v>
      </c>
      <c r="C164" s="9">
        <v>2</v>
      </c>
      <c r="D164" s="9">
        <v>-9.5500000000000001E-4</v>
      </c>
      <c r="E164" s="72">
        <v>2.3609999999999998E-3</v>
      </c>
      <c r="F164" s="72">
        <v>-2.3609999999999998E-3</v>
      </c>
      <c r="G164" s="72">
        <v>4.3220000000000003E-3</v>
      </c>
      <c r="H164" s="117">
        <v>914.75</v>
      </c>
    </row>
    <row r="165" spans="1:8" x14ac:dyDescent="0.2">
      <c r="A165" s="7" t="s">
        <v>95</v>
      </c>
      <c r="B165" s="8">
        <v>0.25</v>
      </c>
      <c r="C165" s="9">
        <v>2</v>
      </c>
      <c r="D165" s="9">
        <v>-1.0839999999999999E-3</v>
      </c>
      <c r="E165" s="72">
        <v>2.581E-3</v>
      </c>
      <c r="F165" s="72">
        <v>-2.581E-3</v>
      </c>
      <c r="G165" s="72">
        <v>4.202E-3</v>
      </c>
      <c r="H165" s="117">
        <v>914.5</v>
      </c>
    </row>
    <row r="166" spans="1:8" x14ac:dyDescent="0.2">
      <c r="A166" s="7" t="s">
        <v>95</v>
      </c>
      <c r="B166" s="8">
        <v>0.22916666666666666</v>
      </c>
      <c r="C166" s="9">
        <v>2</v>
      </c>
      <c r="D166" s="9">
        <v>-1.4840000000000001E-3</v>
      </c>
      <c r="E166" s="72">
        <v>2.8050000000000002E-3</v>
      </c>
      <c r="F166" s="72">
        <v>-2.8050000000000002E-3</v>
      </c>
      <c r="G166" s="72">
        <v>7.1419999999999999E-3</v>
      </c>
      <c r="H166" s="117">
        <v>914.5</v>
      </c>
    </row>
    <row r="167" spans="1:8" x14ac:dyDescent="0.2">
      <c r="A167" s="7" t="s">
        <v>95</v>
      </c>
      <c r="B167" s="8">
        <v>0.20833333333333334</v>
      </c>
      <c r="C167" s="9">
        <v>2</v>
      </c>
      <c r="D167" s="9">
        <v>-1.9269999999999999E-3</v>
      </c>
      <c r="E167" s="72">
        <v>3.019E-3</v>
      </c>
      <c r="F167" s="72">
        <v>-3.019E-3</v>
      </c>
      <c r="G167" s="72">
        <v>7.2550000000000002E-3</v>
      </c>
      <c r="H167" s="117">
        <v>914.75</v>
      </c>
    </row>
    <row r="168" spans="1:8" x14ac:dyDescent="0.2">
      <c r="A168" s="7" t="s">
        <v>95</v>
      </c>
      <c r="B168" s="8">
        <v>0.1875</v>
      </c>
      <c r="C168" s="9">
        <v>2</v>
      </c>
      <c r="D168" s="9">
        <v>-2.3019999999999998E-3</v>
      </c>
      <c r="E168" s="72">
        <v>3.209E-3</v>
      </c>
      <c r="F168" s="72">
        <v>-3.209E-3</v>
      </c>
      <c r="G168" s="72">
        <v>7.1139999999999997E-3</v>
      </c>
      <c r="H168" s="117">
        <v>915</v>
      </c>
    </row>
    <row r="169" spans="1:8" x14ac:dyDescent="0.2">
      <c r="A169" s="7" t="s">
        <v>95</v>
      </c>
      <c r="B169" s="8">
        <v>0.16666666666666666</v>
      </c>
      <c r="C169" s="9">
        <v>2</v>
      </c>
      <c r="D169" s="9">
        <v>-2.7750000000000001E-3</v>
      </c>
      <c r="E169" s="72">
        <v>3.3779999999999999E-3</v>
      </c>
      <c r="F169" s="72">
        <v>-3.3779999999999999E-3</v>
      </c>
      <c r="G169" s="72">
        <v>7.228E-3</v>
      </c>
      <c r="H169" s="117">
        <v>914</v>
      </c>
    </row>
    <row r="170" spans="1:8" x14ac:dyDescent="0.2">
      <c r="A170" s="7" t="s">
        <v>95</v>
      </c>
      <c r="B170" s="8">
        <v>0.14583333333333334</v>
      </c>
      <c r="C170" s="9">
        <v>2</v>
      </c>
      <c r="D170" s="9">
        <v>-3.228E-3</v>
      </c>
      <c r="E170" s="72">
        <v>3.5200000000000001E-3</v>
      </c>
      <c r="F170" s="72">
        <v>-3.5200000000000001E-3</v>
      </c>
      <c r="G170" s="72">
        <v>7.378E-3</v>
      </c>
      <c r="H170" s="117">
        <v>914.25</v>
      </c>
    </row>
    <row r="171" spans="1:8" x14ac:dyDescent="0.2">
      <c r="A171" s="7" t="s">
        <v>95</v>
      </c>
      <c r="B171" s="8">
        <v>0.125</v>
      </c>
      <c r="C171" s="9">
        <v>2</v>
      </c>
      <c r="D171" s="9">
        <v>-3.5739999999999999E-3</v>
      </c>
      <c r="E171" s="72">
        <v>3.6310000000000001E-3</v>
      </c>
      <c r="F171" s="72">
        <v>-3.6310000000000001E-3</v>
      </c>
      <c r="G171" s="72">
        <v>7.378E-3</v>
      </c>
      <c r="H171" s="117">
        <v>912.75</v>
      </c>
    </row>
    <row r="172" spans="1:8" x14ac:dyDescent="0.2">
      <c r="A172" s="7" t="s">
        <v>95</v>
      </c>
      <c r="B172" s="8">
        <v>2.0833333333333332E-2</v>
      </c>
      <c r="C172" s="9">
        <v>2</v>
      </c>
      <c r="D172" s="9">
        <v>-3.82E-3</v>
      </c>
      <c r="E172" s="72">
        <v>3.7079999999999999E-3</v>
      </c>
      <c r="F172" s="72">
        <v>-3.7079999999999999E-3</v>
      </c>
      <c r="G172" s="72">
        <v>7.3790000000000001E-3</v>
      </c>
      <c r="H172" s="117">
        <v>913.25</v>
      </c>
    </row>
    <row r="173" spans="1:8" x14ac:dyDescent="0.2">
      <c r="A173" s="7" t="s">
        <v>95</v>
      </c>
      <c r="B173" s="8">
        <v>0</v>
      </c>
      <c r="C173" s="9">
        <v>2</v>
      </c>
      <c r="D173" s="9">
        <v>-3.9420000000000002E-3</v>
      </c>
      <c r="E173" s="72">
        <v>3.7369999999999999E-3</v>
      </c>
      <c r="F173" s="72">
        <v>-3.7369999999999999E-3</v>
      </c>
      <c r="G173" s="72">
        <v>7.6080000000000002E-3</v>
      </c>
      <c r="H173" s="117">
        <v>913.5</v>
      </c>
    </row>
    <row r="174" spans="1:8" x14ac:dyDescent="0.2">
      <c r="A174" s="7" t="s">
        <v>96</v>
      </c>
      <c r="B174" s="8">
        <v>0.97916666666666663</v>
      </c>
      <c r="C174" s="9">
        <v>1</v>
      </c>
      <c r="D174" s="9">
        <v>-3.986E-3</v>
      </c>
      <c r="E174" s="72">
        <v>3.7299999999999998E-3</v>
      </c>
      <c r="F174" s="72">
        <v>-3.7299999999999998E-3</v>
      </c>
      <c r="G174" s="72">
        <v>7.5579999999999996E-3</v>
      </c>
      <c r="H174" s="117">
        <v>913.5</v>
      </c>
    </row>
    <row r="175" spans="1:8" x14ac:dyDescent="0.2">
      <c r="A175" s="7" t="s">
        <v>96</v>
      </c>
      <c r="B175" s="8">
        <v>0.95833333333333337</v>
      </c>
      <c r="C175" s="9">
        <v>1</v>
      </c>
      <c r="D175" s="9">
        <v>-3.8509999999999998E-3</v>
      </c>
      <c r="E175" s="72">
        <v>3.6970000000000002E-3</v>
      </c>
      <c r="F175" s="72">
        <v>-3.6970000000000002E-3</v>
      </c>
      <c r="G175" s="72">
        <v>7.4770000000000001E-3</v>
      </c>
      <c r="H175" s="117">
        <v>913.5</v>
      </c>
    </row>
    <row r="176" spans="1:8" x14ac:dyDescent="0.2">
      <c r="A176" s="7" t="s">
        <v>96</v>
      </c>
      <c r="B176" s="8">
        <v>0.9375</v>
      </c>
      <c r="C176" s="9">
        <v>1</v>
      </c>
      <c r="D176" s="9">
        <v>-3.5230000000000001E-3</v>
      </c>
      <c r="E176" s="72">
        <v>3.6410000000000001E-3</v>
      </c>
      <c r="F176" s="72">
        <v>-3.6410000000000001E-3</v>
      </c>
      <c r="G176" s="72">
        <v>7.3169999999999997E-3</v>
      </c>
      <c r="H176" s="117">
        <v>914.25</v>
      </c>
    </row>
    <row r="177" spans="1:8" x14ac:dyDescent="0.2">
      <c r="A177" s="7" t="s">
        <v>96</v>
      </c>
      <c r="B177" s="8">
        <v>0.91666666666666663</v>
      </c>
      <c r="C177" s="9">
        <v>1</v>
      </c>
      <c r="D177" s="9">
        <v>-3.1380000000000002E-3</v>
      </c>
      <c r="E177" s="72">
        <v>3.5760000000000002E-3</v>
      </c>
      <c r="F177" s="72">
        <v>-3.5760000000000002E-3</v>
      </c>
      <c r="G177" s="72">
        <v>6.992E-3</v>
      </c>
      <c r="H177" s="117">
        <v>914.75</v>
      </c>
    </row>
    <row r="178" spans="1:8" x14ac:dyDescent="0.2">
      <c r="A178" s="7" t="s">
        <v>96</v>
      </c>
      <c r="B178" s="8">
        <v>0.89583333333333337</v>
      </c>
      <c r="C178" s="9">
        <v>1</v>
      </c>
      <c r="D178" s="9">
        <v>-2.869E-3</v>
      </c>
      <c r="E178" s="72">
        <v>3.5079999999999998E-3</v>
      </c>
      <c r="F178" s="72">
        <v>-3.5079999999999998E-3</v>
      </c>
      <c r="G178" s="72">
        <v>6.9909999999999998E-3</v>
      </c>
      <c r="H178" s="117">
        <v>914.5</v>
      </c>
    </row>
    <row r="179" spans="1:8" x14ac:dyDescent="0.2">
      <c r="A179" s="7" t="s">
        <v>96</v>
      </c>
      <c r="B179" s="8">
        <v>0.875</v>
      </c>
      <c r="C179" s="9">
        <v>1</v>
      </c>
      <c r="D179" s="9">
        <v>-2.6740000000000002E-3</v>
      </c>
      <c r="E179" s="72">
        <v>3.437E-3</v>
      </c>
      <c r="F179" s="72">
        <v>-3.437E-3</v>
      </c>
      <c r="G179" s="72">
        <v>7.5459999999999998E-3</v>
      </c>
      <c r="H179" s="117">
        <v>914.5</v>
      </c>
    </row>
    <row r="180" spans="1:8" x14ac:dyDescent="0.2">
      <c r="A180" s="7" t="s">
        <v>96</v>
      </c>
      <c r="B180" s="8">
        <v>0.85416666666666663</v>
      </c>
      <c r="C180" s="9">
        <v>1</v>
      </c>
      <c r="D180" s="9">
        <v>-2.392E-3</v>
      </c>
      <c r="E180" s="72">
        <v>3.3649999999999999E-3</v>
      </c>
      <c r="F180" s="72">
        <v>-3.3649999999999999E-3</v>
      </c>
      <c r="G180" s="72">
        <v>7.4960000000000001E-3</v>
      </c>
      <c r="H180" s="117">
        <v>914.5</v>
      </c>
    </row>
    <row r="181" spans="1:8" x14ac:dyDescent="0.2">
      <c r="A181" s="7" t="s">
        <v>96</v>
      </c>
      <c r="B181" s="8">
        <v>0.83333333333333337</v>
      </c>
      <c r="C181" s="9">
        <v>1</v>
      </c>
      <c r="D181" s="9">
        <v>-1.9849999999999998E-3</v>
      </c>
      <c r="E181" s="72">
        <v>3.297E-3</v>
      </c>
      <c r="F181" s="72">
        <v>-3.297E-3</v>
      </c>
      <c r="G181" s="72">
        <v>7.4060000000000003E-3</v>
      </c>
      <c r="H181" s="117">
        <v>916.5</v>
      </c>
    </row>
    <row r="182" spans="1:8" x14ac:dyDescent="0.2">
      <c r="A182" s="7" t="s">
        <v>96</v>
      </c>
      <c r="B182" s="8">
        <v>0.8125</v>
      </c>
      <c r="C182" s="9">
        <v>1</v>
      </c>
      <c r="D182" s="9">
        <v>-1.47E-3</v>
      </c>
      <c r="E182" s="72">
        <v>3.2420000000000001E-3</v>
      </c>
      <c r="F182" s="72">
        <v>-3.2420000000000001E-3</v>
      </c>
      <c r="G182" s="72">
        <v>6.7000000000000002E-3</v>
      </c>
      <c r="H182" s="117">
        <v>917</v>
      </c>
    </row>
    <row r="183" spans="1:8" x14ac:dyDescent="0.2">
      <c r="A183" s="7" t="s">
        <v>96</v>
      </c>
      <c r="B183" s="8">
        <v>0.79166666666666663</v>
      </c>
      <c r="C183" s="9">
        <v>1</v>
      </c>
      <c r="D183" s="9">
        <v>-1.24E-3</v>
      </c>
      <c r="E183" s="72">
        <v>3.2039999999999998E-3</v>
      </c>
      <c r="F183" s="72">
        <v>-3.2039999999999998E-3</v>
      </c>
      <c r="G183" s="72">
        <v>6.6990000000000001E-3</v>
      </c>
      <c r="H183" s="117">
        <v>916.75</v>
      </c>
    </row>
    <row r="184" spans="1:8" x14ac:dyDescent="0.2">
      <c r="A184" s="7" t="s">
        <v>96</v>
      </c>
      <c r="B184" s="8">
        <v>0.77083333333333337</v>
      </c>
      <c r="C184" s="9">
        <v>1</v>
      </c>
      <c r="D184" s="9">
        <v>-1.047E-3</v>
      </c>
      <c r="E184" s="72">
        <v>3.1749999999999999E-3</v>
      </c>
      <c r="F184" s="72">
        <v>-3.1749999999999999E-3</v>
      </c>
      <c r="G184" s="72">
        <v>6.7879999999999998E-3</v>
      </c>
      <c r="H184" s="117">
        <v>917.25</v>
      </c>
    </row>
    <row r="185" spans="1:8" x14ac:dyDescent="0.2">
      <c r="A185" s="7" t="s">
        <v>96</v>
      </c>
      <c r="B185" s="8">
        <v>0.75</v>
      </c>
      <c r="C185" s="9">
        <v>1</v>
      </c>
      <c r="D185" s="9">
        <v>-6.7199999999999996E-4</v>
      </c>
      <c r="E185" s="72">
        <v>3.1519999999999999E-3</v>
      </c>
      <c r="F185" s="72">
        <v>-3.1519999999999999E-3</v>
      </c>
      <c r="G185" s="72">
        <v>6.5100000000000002E-3</v>
      </c>
      <c r="H185" s="117">
        <v>917.5</v>
      </c>
    </row>
    <row r="186" spans="1:8" x14ac:dyDescent="0.2">
      <c r="A186" s="7" t="s">
        <v>96</v>
      </c>
      <c r="B186" s="8">
        <v>0.72916666666666663</v>
      </c>
      <c r="C186" s="9">
        <v>1</v>
      </c>
      <c r="D186" s="9">
        <v>-3.4400000000000001E-4</v>
      </c>
      <c r="E186" s="72">
        <v>3.137E-3</v>
      </c>
      <c r="F186" s="72">
        <v>-3.137E-3</v>
      </c>
      <c r="G186" s="72">
        <v>6.5100000000000002E-3</v>
      </c>
      <c r="H186" s="117">
        <v>918.75</v>
      </c>
    </row>
    <row r="187" spans="1:8" x14ac:dyDescent="0.2">
      <c r="A187" s="7" t="s">
        <v>96</v>
      </c>
      <c r="B187" s="8">
        <v>0.70833333333333337</v>
      </c>
      <c r="C187" s="9">
        <v>1</v>
      </c>
      <c r="D187" s="9">
        <v>7.2000000000000002E-5</v>
      </c>
      <c r="E187" s="72">
        <v>3.13E-3</v>
      </c>
      <c r="F187" s="72">
        <v>-3.13E-3</v>
      </c>
      <c r="G187" s="72">
        <v>6.13E-3</v>
      </c>
      <c r="H187" s="117">
        <v>917.5</v>
      </c>
    </row>
    <row r="188" spans="1:8" x14ac:dyDescent="0.2">
      <c r="A188" s="7" t="s">
        <v>96</v>
      </c>
      <c r="B188" s="8">
        <v>0.6875</v>
      </c>
      <c r="C188" s="9">
        <v>1</v>
      </c>
      <c r="D188" s="9">
        <v>3.6499999999999998E-4</v>
      </c>
      <c r="E188" s="72">
        <v>3.13E-3</v>
      </c>
      <c r="F188" s="72">
        <v>-3.13E-3</v>
      </c>
      <c r="G188" s="72">
        <v>6.202E-3</v>
      </c>
      <c r="H188" s="117">
        <v>921.75</v>
      </c>
    </row>
    <row r="189" spans="1:8" x14ac:dyDescent="0.2">
      <c r="A189" s="7" t="s">
        <v>96</v>
      </c>
      <c r="B189" s="8">
        <v>0.66666666666666663</v>
      </c>
      <c r="C189" s="9">
        <v>1</v>
      </c>
      <c r="D189" s="9">
        <v>1E-3</v>
      </c>
      <c r="E189" s="72">
        <v>3.1359999999999999E-3</v>
      </c>
      <c r="F189" s="72">
        <v>-3.1359999999999999E-3</v>
      </c>
      <c r="G189" s="72">
        <v>3.2439999999999999E-3</v>
      </c>
      <c r="H189" s="117">
        <v>921.75</v>
      </c>
    </row>
    <row r="190" spans="1:8" x14ac:dyDescent="0.2">
      <c r="A190" s="7" t="s">
        <v>96</v>
      </c>
      <c r="B190" s="8">
        <v>0.64583333333333337</v>
      </c>
      <c r="C190" s="9">
        <v>1</v>
      </c>
      <c r="D190" s="9">
        <v>9.4799999999999995E-4</v>
      </c>
      <c r="E190" s="72">
        <v>3.1519999999999999E-3</v>
      </c>
      <c r="F190" s="72">
        <v>-3.1519999999999999E-3</v>
      </c>
      <c r="G190" s="72">
        <v>3.565E-3</v>
      </c>
      <c r="H190" s="117">
        <v>922.25</v>
      </c>
    </row>
    <row r="191" spans="1:8" x14ac:dyDescent="0.2">
      <c r="A191" s="7" t="s">
        <v>96</v>
      </c>
      <c r="B191" s="8">
        <v>0.625</v>
      </c>
      <c r="C191" s="9">
        <v>1</v>
      </c>
      <c r="D191" s="9">
        <v>8.3000000000000001E-4</v>
      </c>
      <c r="E191" s="72">
        <v>3.1640000000000001E-3</v>
      </c>
      <c r="F191" s="72">
        <v>-3.1640000000000001E-3</v>
      </c>
      <c r="G191" s="72">
        <v>3.6310000000000001E-3</v>
      </c>
      <c r="H191" s="117">
        <v>922.25</v>
      </c>
    </row>
    <row r="192" spans="1:8" x14ac:dyDescent="0.2">
      <c r="A192" s="7" t="s">
        <v>96</v>
      </c>
      <c r="B192" s="8">
        <v>0.60416666666666663</v>
      </c>
      <c r="C192" s="9">
        <v>1</v>
      </c>
      <c r="D192" s="9">
        <v>6.3000000000000003E-4</v>
      </c>
      <c r="E192" s="72">
        <v>3.173E-3</v>
      </c>
      <c r="F192" s="72">
        <v>-3.173E-3</v>
      </c>
      <c r="G192" s="72">
        <v>4.0860000000000002E-3</v>
      </c>
      <c r="H192" s="117">
        <v>922.5</v>
      </c>
    </row>
    <row r="193" spans="1:8" x14ac:dyDescent="0.2">
      <c r="A193" s="7" t="s">
        <v>96</v>
      </c>
      <c r="B193" s="8">
        <v>0.58333333333333337</v>
      </c>
      <c r="C193" s="9">
        <v>1</v>
      </c>
      <c r="D193" s="9">
        <v>3.5799999999999997E-4</v>
      </c>
      <c r="E193" s="72">
        <v>3.179E-3</v>
      </c>
      <c r="F193" s="72">
        <v>-3.179E-3</v>
      </c>
      <c r="G193" s="72">
        <v>4.0860000000000002E-3</v>
      </c>
      <c r="H193" s="117">
        <v>922</v>
      </c>
    </row>
    <row r="194" spans="1:8" x14ac:dyDescent="0.2">
      <c r="A194" s="7" t="s">
        <v>96</v>
      </c>
      <c r="B194" s="8">
        <v>0.5625</v>
      </c>
      <c r="C194" s="9">
        <v>1</v>
      </c>
      <c r="D194" s="9">
        <v>3.6000000000000001E-5</v>
      </c>
      <c r="E194" s="72">
        <v>3.1779999999999998E-3</v>
      </c>
      <c r="F194" s="72">
        <v>-3.1779999999999998E-3</v>
      </c>
      <c r="G194" s="72">
        <v>4.0569999999999998E-3</v>
      </c>
      <c r="H194" s="117">
        <v>921.75</v>
      </c>
    </row>
    <row r="195" spans="1:8" x14ac:dyDescent="0.2">
      <c r="A195" s="7" t="s">
        <v>96</v>
      </c>
      <c r="B195" s="8">
        <v>0.54166666666666663</v>
      </c>
      <c r="C195" s="9">
        <v>1</v>
      </c>
      <c r="D195" s="9">
        <v>-2.7700000000000001E-4</v>
      </c>
      <c r="E195" s="72">
        <v>3.1689999999999999E-3</v>
      </c>
      <c r="F195" s="72">
        <v>-3.1689999999999999E-3</v>
      </c>
      <c r="G195" s="72">
        <v>4.0959999999999998E-3</v>
      </c>
      <c r="H195" s="117">
        <v>922.25</v>
      </c>
    </row>
    <row r="196" spans="1:8" x14ac:dyDescent="0.2">
      <c r="A196" s="7" t="s">
        <v>96</v>
      </c>
      <c r="B196" s="8">
        <v>0.52083333333333337</v>
      </c>
      <c r="C196" s="9">
        <v>1</v>
      </c>
      <c r="D196" s="9">
        <v>-4.8299999999999998E-4</v>
      </c>
      <c r="E196" s="72">
        <v>3.153E-3</v>
      </c>
      <c r="F196" s="72">
        <v>-3.153E-3</v>
      </c>
      <c r="G196" s="72">
        <v>3.8409999999999998E-3</v>
      </c>
      <c r="H196" s="117">
        <v>922</v>
      </c>
    </row>
    <row r="197" spans="1:8" x14ac:dyDescent="0.2">
      <c r="A197" s="7" t="s">
        <v>96</v>
      </c>
      <c r="B197" s="8">
        <v>0.5</v>
      </c>
      <c r="C197" s="9">
        <v>1</v>
      </c>
      <c r="D197" s="9">
        <v>-8.9099999999999997E-4</v>
      </c>
      <c r="E197" s="72">
        <v>3.1310000000000001E-3</v>
      </c>
      <c r="F197" s="72">
        <v>-3.1310000000000001E-3</v>
      </c>
      <c r="G197" s="72">
        <v>3.954E-3</v>
      </c>
      <c r="H197" s="117">
        <v>920.25</v>
      </c>
    </row>
    <row r="198" spans="1:8" x14ac:dyDescent="0.2">
      <c r="A198" s="7" t="s">
        <v>96</v>
      </c>
      <c r="B198" s="8">
        <v>0.47916666666666669</v>
      </c>
      <c r="C198" s="9">
        <v>1</v>
      </c>
      <c r="D198" s="9">
        <v>-1.4369999999999999E-3</v>
      </c>
      <c r="E198" s="72">
        <v>3.0999999999999999E-3</v>
      </c>
      <c r="F198" s="72">
        <v>-3.0999999999999999E-3</v>
      </c>
      <c r="G198" s="72">
        <v>4.3940000000000003E-3</v>
      </c>
      <c r="H198" s="117">
        <v>918.5</v>
      </c>
    </row>
    <row r="199" spans="1:8" x14ac:dyDescent="0.2">
      <c r="A199" s="7" t="s">
        <v>96</v>
      </c>
      <c r="B199" s="8">
        <v>0.45833333333333331</v>
      </c>
      <c r="C199" s="9">
        <v>1</v>
      </c>
      <c r="D199" s="9">
        <v>-1.6310000000000001E-3</v>
      </c>
      <c r="E199" s="72">
        <v>3.0530000000000002E-3</v>
      </c>
      <c r="F199" s="72">
        <v>-3.0530000000000002E-3</v>
      </c>
      <c r="G199" s="72">
        <v>4.4850000000000003E-3</v>
      </c>
      <c r="H199" s="117">
        <v>918.25</v>
      </c>
    </row>
    <row r="200" spans="1:8" x14ac:dyDescent="0.2">
      <c r="A200" s="7" t="s">
        <v>96</v>
      </c>
      <c r="B200" s="8">
        <v>0.4375</v>
      </c>
      <c r="C200" s="9">
        <v>1</v>
      </c>
      <c r="D200" s="9">
        <v>-1.4009999999999999E-3</v>
      </c>
      <c r="E200" s="72">
        <v>2.9979999999999998E-3</v>
      </c>
      <c r="F200" s="72">
        <v>-2.9979999999999998E-3</v>
      </c>
      <c r="G200" s="72">
        <v>4.5430000000000002E-3</v>
      </c>
      <c r="H200" s="117">
        <v>919</v>
      </c>
    </row>
    <row r="201" spans="1:8" x14ac:dyDescent="0.2">
      <c r="A201" s="7" t="s">
        <v>96</v>
      </c>
      <c r="B201" s="8">
        <v>0.41666666666666669</v>
      </c>
      <c r="C201" s="9">
        <v>1</v>
      </c>
      <c r="D201" s="9">
        <v>-1.1169999999999999E-3</v>
      </c>
      <c r="E201" s="72">
        <v>2.947E-3</v>
      </c>
      <c r="F201" s="72">
        <v>-2.947E-3</v>
      </c>
      <c r="G201" s="72">
        <v>4.4780000000000002E-3</v>
      </c>
      <c r="H201" s="117">
        <v>920.25</v>
      </c>
    </row>
    <row r="202" spans="1:8" x14ac:dyDescent="0.2">
      <c r="A202" s="7" t="s">
        <v>96</v>
      </c>
      <c r="B202" s="8">
        <v>0.39583333333333331</v>
      </c>
      <c r="C202" s="9">
        <v>1</v>
      </c>
      <c r="D202" s="9">
        <v>-6.6399999999999999E-4</v>
      </c>
      <c r="E202" s="72">
        <v>2.9009999999999999E-3</v>
      </c>
      <c r="F202" s="72">
        <v>-2.9009999999999999E-3</v>
      </c>
      <c r="G202" s="72">
        <v>4.0070000000000001E-3</v>
      </c>
      <c r="H202" s="117">
        <v>920</v>
      </c>
    </row>
    <row r="203" spans="1:8" x14ac:dyDescent="0.2">
      <c r="A203" s="7" t="s">
        <v>96</v>
      </c>
      <c r="B203" s="8">
        <v>0.375</v>
      </c>
      <c r="C203" s="9">
        <v>1</v>
      </c>
      <c r="D203" s="9">
        <v>-3.6499999999999998E-4</v>
      </c>
      <c r="E203" s="72">
        <v>2.8679999999999999E-3</v>
      </c>
      <c r="F203" s="72">
        <v>-2.8679999999999999E-3</v>
      </c>
      <c r="G203" s="72">
        <v>3.999E-3</v>
      </c>
      <c r="H203" s="117">
        <v>919.25</v>
      </c>
    </row>
    <row r="204" spans="1:8" x14ac:dyDescent="0.2">
      <c r="A204" s="7" t="s">
        <v>96</v>
      </c>
      <c r="B204" s="8">
        <v>0.35416666666666669</v>
      </c>
      <c r="C204" s="9">
        <v>1</v>
      </c>
      <c r="D204" s="9">
        <v>4.1E-5</v>
      </c>
      <c r="E204" s="72">
        <v>2.8440000000000002E-3</v>
      </c>
      <c r="F204" s="72">
        <v>-2.8440000000000002E-3</v>
      </c>
      <c r="G204" s="72">
        <v>3.9870000000000001E-3</v>
      </c>
      <c r="H204" s="117">
        <v>920</v>
      </c>
    </row>
    <row r="205" spans="1:8" x14ac:dyDescent="0.2">
      <c r="A205" s="7" t="s">
        <v>96</v>
      </c>
      <c r="B205" s="8">
        <v>0.33333333333333331</v>
      </c>
      <c r="C205" s="9">
        <v>1</v>
      </c>
      <c r="D205" s="9">
        <v>6.4300000000000002E-4</v>
      </c>
      <c r="E205" s="72">
        <v>2.8310000000000002E-3</v>
      </c>
      <c r="F205" s="72">
        <v>-2.8310000000000002E-3</v>
      </c>
      <c r="G205" s="72">
        <v>3.7650000000000001E-3</v>
      </c>
      <c r="H205" s="117">
        <v>920.25</v>
      </c>
    </row>
    <row r="206" spans="1:8" x14ac:dyDescent="0.2">
      <c r="A206" s="7" t="s">
        <v>96</v>
      </c>
      <c r="B206" s="8">
        <v>0.3125</v>
      </c>
      <c r="C206" s="9">
        <v>1</v>
      </c>
      <c r="D206" s="9">
        <v>1.157E-3</v>
      </c>
      <c r="E206" s="72">
        <v>2.8310000000000002E-3</v>
      </c>
      <c r="F206" s="72">
        <v>-2.8310000000000002E-3</v>
      </c>
      <c r="G206" s="72">
        <v>3.6870000000000002E-3</v>
      </c>
      <c r="H206" s="117">
        <v>920.5</v>
      </c>
    </row>
    <row r="207" spans="1:8" x14ac:dyDescent="0.2">
      <c r="A207" s="7" t="s">
        <v>96</v>
      </c>
      <c r="B207" s="8">
        <v>0.29166666666666669</v>
      </c>
      <c r="C207" s="9">
        <v>1</v>
      </c>
      <c r="D207" s="9">
        <v>1.652E-3</v>
      </c>
      <c r="E207" s="72">
        <v>2.8410000000000002E-3</v>
      </c>
      <c r="F207" s="72">
        <v>-2.8410000000000002E-3</v>
      </c>
      <c r="G207" s="72">
        <v>3.578E-3</v>
      </c>
      <c r="H207" s="117">
        <v>920.5</v>
      </c>
    </row>
    <row r="208" spans="1:8" x14ac:dyDescent="0.2">
      <c r="A208" s="7" t="s">
        <v>96</v>
      </c>
      <c r="B208" s="8">
        <v>0.27083333333333331</v>
      </c>
      <c r="C208" s="9">
        <v>1</v>
      </c>
      <c r="D208" s="9">
        <v>2.2309999999999999E-3</v>
      </c>
      <c r="E208" s="72">
        <v>2.859E-3</v>
      </c>
      <c r="F208" s="72">
        <v>-2.859E-3</v>
      </c>
      <c r="G208" s="72">
        <v>3.5599999999999998E-3</v>
      </c>
      <c r="H208" s="117">
        <v>920</v>
      </c>
    </row>
    <row r="209" spans="1:8" x14ac:dyDescent="0.2">
      <c r="A209" s="7" t="s">
        <v>96</v>
      </c>
      <c r="B209" s="8">
        <v>0.25</v>
      </c>
      <c r="C209" s="9">
        <v>1</v>
      </c>
      <c r="D209" s="9">
        <v>2.9719999999999998E-3</v>
      </c>
      <c r="E209" s="72">
        <v>2.8800000000000002E-3</v>
      </c>
      <c r="F209" s="72">
        <v>-2.8800000000000002E-3</v>
      </c>
      <c r="G209" s="72">
        <v>3.555E-3</v>
      </c>
      <c r="H209" s="117">
        <v>920.75</v>
      </c>
    </row>
    <row r="210" spans="1:8" x14ac:dyDescent="0.2">
      <c r="A210" s="7" t="s">
        <v>96</v>
      </c>
      <c r="B210" s="8">
        <v>0.22916666666666666</v>
      </c>
      <c r="C210" s="9">
        <v>1</v>
      </c>
      <c r="D210" s="9">
        <v>3.8040000000000001E-3</v>
      </c>
      <c r="E210" s="72">
        <v>2.8990000000000001E-3</v>
      </c>
      <c r="F210" s="72">
        <v>-2.8990000000000001E-3</v>
      </c>
      <c r="G210" s="72">
        <v>3.382E-3</v>
      </c>
      <c r="H210" s="117">
        <v>920.25</v>
      </c>
    </row>
    <row r="211" spans="1:8" x14ac:dyDescent="0.2">
      <c r="A211" s="7" t="s">
        <v>96</v>
      </c>
      <c r="B211" s="8">
        <v>0.20833333333333334</v>
      </c>
      <c r="C211" s="9">
        <v>1</v>
      </c>
      <c r="D211" s="9">
        <v>4.5459999999999997E-3</v>
      </c>
      <c r="E211" s="72">
        <v>2.9099999999999998E-3</v>
      </c>
      <c r="F211" s="72">
        <v>-2.9099999999999998E-3</v>
      </c>
      <c r="G211" s="72">
        <v>3.4970000000000001E-3</v>
      </c>
      <c r="H211" s="117">
        <v>920.25</v>
      </c>
    </row>
    <row r="212" spans="1:8" x14ac:dyDescent="0.2">
      <c r="A212" s="7" t="s">
        <v>96</v>
      </c>
      <c r="B212" s="8">
        <v>0.1875</v>
      </c>
      <c r="C212" s="9">
        <v>1</v>
      </c>
      <c r="D212" s="9">
        <v>5.3449999999999999E-3</v>
      </c>
      <c r="E212" s="72">
        <v>2.9139999999999999E-3</v>
      </c>
      <c r="F212" s="72">
        <v>-2.9139999999999999E-3</v>
      </c>
      <c r="G212" s="72">
        <v>3.405E-3</v>
      </c>
      <c r="H212" s="117">
        <v>921</v>
      </c>
    </row>
    <row r="213" spans="1:8" x14ac:dyDescent="0.2">
      <c r="A213" s="7" t="s">
        <v>96</v>
      </c>
      <c r="B213" s="8">
        <v>0.16666666666666666</v>
      </c>
      <c r="C213" s="9">
        <v>1</v>
      </c>
      <c r="D213" s="9">
        <v>6.182E-3</v>
      </c>
      <c r="E213" s="72">
        <v>2.9020000000000001E-3</v>
      </c>
      <c r="F213" s="72">
        <v>-2.9020000000000001E-3</v>
      </c>
      <c r="G213" s="72">
        <v>2.996E-3</v>
      </c>
      <c r="H213" s="117">
        <v>921.25</v>
      </c>
    </row>
    <row r="214" spans="1:8" x14ac:dyDescent="0.2">
      <c r="A214" s="7" t="s">
        <v>96</v>
      </c>
      <c r="B214" s="8">
        <v>0.14583333333333334</v>
      </c>
      <c r="C214" s="9">
        <v>1</v>
      </c>
      <c r="D214" s="9">
        <v>6.7999999999999996E-3</v>
      </c>
      <c r="E214" s="72">
        <v>2.8660000000000001E-3</v>
      </c>
      <c r="F214" s="72">
        <v>-2.8660000000000001E-3</v>
      </c>
      <c r="G214" s="72">
        <v>3.0730000000000002E-3</v>
      </c>
      <c r="H214" s="117">
        <v>922.5</v>
      </c>
    </row>
    <row r="215" spans="1:8" ht="16" thickBot="1" x14ac:dyDescent="0.25">
      <c r="A215" s="91" t="s">
        <v>96</v>
      </c>
      <c r="B215" s="92">
        <v>0.125</v>
      </c>
      <c r="C215" s="93">
        <v>1</v>
      </c>
      <c r="D215" s="93">
        <v>7.3699999999999998E-3</v>
      </c>
      <c r="E215" s="118">
        <v>2.8050000000000002E-3</v>
      </c>
      <c r="F215" s="118">
        <v>-2.8050000000000002E-3</v>
      </c>
      <c r="G215" s="118">
        <v>2.5950000000000001E-3</v>
      </c>
      <c r="H215" s="119">
        <v>923.5</v>
      </c>
    </row>
    <row r="216" spans="1:8" x14ac:dyDescent="0.2">
      <c r="A216" s="7"/>
      <c r="B216" s="8"/>
      <c r="C216" s="9"/>
      <c r="D216" s="9"/>
      <c r="E216" s="72"/>
      <c r="F216" s="72"/>
      <c r="G216" s="117"/>
    </row>
    <row r="217" spans="1:8" x14ac:dyDescent="0.2">
      <c r="A217" s="7"/>
      <c r="B217" s="8"/>
      <c r="C217" s="9"/>
      <c r="D217" s="9"/>
      <c r="E217" s="72"/>
      <c r="F217" s="72"/>
      <c r="G217" s="117"/>
    </row>
    <row r="218" spans="1:8" x14ac:dyDescent="0.2">
      <c r="A218" s="7"/>
      <c r="B218" s="8"/>
      <c r="C218" s="9"/>
      <c r="D218" s="9"/>
      <c r="E218" s="72"/>
      <c r="F218" s="72"/>
      <c r="G218" s="117"/>
    </row>
    <row r="219" spans="1:8" x14ac:dyDescent="0.2">
      <c r="A219" s="7"/>
      <c r="B219" s="8"/>
      <c r="C219" s="9"/>
      <c r="D219" s="9"/>
      <c r="E219" s="72"/>
      <c r="F219" s="72"/>
      <c r="G219" s="117"/>
    </row>
    <row r="220" spans="1:8" x14ac:dyDescent="0.2">
      <c r="A220" s="7"/>
      <c r="B220" s="8"/>
      <c r="C220" s="9"/>
      <c r="D220" s="9"/>
      <c r="E220" s="72"/>
      <c r="F220" s="72"/>
      <c r="G220" s="117"/>
    </row>
    <row r="221" spans="1:8" x14ac:dyDescent="0.2">
      <c r="A221" s="7"/>
      <c r="B221" s="8"/>
      <c r="C221" s="9"/>
      <c r="D221" s="9"/>
      <c r="E221" s="72"/>
      <c r="F221" s="72"/>
      <c r="G221" s="117"/>
    </row>
    <row r="222" spans="1:8" x14ac:dyDescent="0.2">
      <c r="A222" s="7"/>
      <c r="B222" s="8"/>
      <c r="C222" s="9"/>
      <c r="D222" s="9"/>
      <c r="E222" s="72"/>
      <c r="F222" s="72"/>
      <c r="G222" s="117"/>
    </row>
    <row r="223" spans="1:8" x14ac:dyDescent="0.2">
      <c r="A223" s="7"/>
      <c r="B223" s="8"/>
      <c r="C223" s="9"/>
      <c r="D223" s="9"/>
      <c r="E223" s="72"/>
      <c r="F223" s="72"/>
      <c r="G223" s="117"/>
    </row>
    <row r="224" spans="1:8" x14ac:dyDescent="0.2">
      <c r="A224" s="7"/>
      <c r="B224" s="8"/>
      <c r="C224" s="9"/>
      <c r="D224" s="9"/>
      <c r="E224" s="72"/>
      <c r="F224" s="72"/>
      <c r="G224" s="117"/>
    </row>
    <row r="225" spans="1:7" x14ac:dyDescent="0.2">
      <c r="A225" s="7"/>
      <c r="B225" s="8"/>
      <c r="C225" s="9"/>
      <c r="D225" s="9"/>
      <c r="E225" s="72"/>
      <c r="F225" s="72"/>
      <c r="G225" s="117"/>
    </row>
    <row r="226" spans="1:7" x14ac:dyDescent="0.2">
      <c r="A226" s="7"/>
      <c r="B226" s="8"/>
      <c r="C226" s="9"/>
      <c r="D226" s="9"/>
      <c r="E226" s="72"/>
      <c r="F226" s="72"/>
      <c r="G226" s="117"/>
    </row>
    <row r="227" spans="1:7" x14ac:dyDescent="0.2">
      <c r="A227" s="7"/>
      <c r="B227" s="8"/>
      <c r="C227" s="9"/>
      <c r="D227" s="9"/>
      <c r="E227" s="72"/>
      <c r="F227" s="72"/>
      <c r="G227" s="117"/>
    </row>
    <row r="228" spans="1:7" x14ac:dyDescent="0.2">
      <c r="A228" s="7"/>
      <c r="B228" s="8"/>
      <c r="C228" s="9"/>
      <c r="D228" s="9"/>
      <c r="E228" s="72"/>
      <c r="F228" s="72"/>
      <c r="G228" s="117"/>
    </row>
    <row r="229" spans="1:7" x14ac:dyDescent="0.2">
      <c r="A229" s="7"/>
      <c r="B229" s="8"/>
      <c r="C229" s="9"/>
      <c r="D229" s="9"/>
      <c r="E229" s="72"/>
      <c r="F229" s="72"/>
      <c r="G229" s="117"/>
    </row>
    <row r="230" spans="1:7" x14ac:dyDescent="0.2">
      <c r="A230" s="7"/>
      <c r="B230" s="8"/>
      <c r="C230" s="9"/>
      <c r="D230" s="9"/>
      <c r="E230" s="72"/>
      <c r="F230" s="72"/>
      <c r="G230" s="117"/>
    </row>
    <row r="231" spans="1:7" x14ac:dyDescent="0.2">
      <c r="A231" s="7"/>
      <c r="B231" s="8"/>
      <c r="C231" s="9"/>
      <c r="D231" s="9"/>
      <c r="E231" s="72"/>
      <c r="F231" s="72"/>
      <c r="G231" s="117"/>
    </row>
    <row r="232" spans="1:7" x14ac:dyDescent="0.2">
      <c r="A232" s="7"/>
      <c r="B232" s="8"/>
      <c r="C232" s="9"/>
      <c r="D232" s="9"/>
      <c r="E232" s="72"/>
      <c r="F232" s="72"/>
      <c r="G232" s="117"/>
    </row>
    <row r="233" spans="1:7" x14ac:dyDescent="0.2">
      <c r="A233" s="7"/>
      <c r="B233" s="8"/>
      <c r="C233" s="9"/>
      <c r="D233" s="9"/>
      <c r="E233" s="72"/>
      <c r="F233" s="72"/>
      <c r="G233" s="117"/>
    </row>
    <row r="234" spans="1:7" x14ac:dyDescent="0.2">
      <c r="A234" s="7"/>
      <c r="B234" s="8"/>
      <c r="C234" s="9"/>
      <c r="D234" s="9"/>
      <c r="E234" s="72"/>
      <c r="F234" s="72"/>
      <c r="G234" s="117"/>
    </row>
    <row r="235" spans="1:7" x14ac:dyDescent="0.2">
      <c r="A235" s="7"/>
      <c r="B235" s="8"/>
      <c r="C235" s="9"/>
      <c r="D235" s="9"/>
      <c r="E235" s="72"/>
      <c r="F235" s="72"/>
      <c r="G235" s="117"/>
    </row>
    <row r="236" spans="1:7" x14ac:dyDescent="0.2">
      <c r="A236" s="7"/>
      <c r="B236" s="8"/>
      <c r="C236" s="9"/>
      <c r="D236" s="9"/>
      <c r="E236" s="72"/>
      <c r="F236" s="72"/>
      <c r="G236" s="117"/>
    </row>
    <row r="237" spans="1:7" x14ac:dyDescent="0.2">
      <c r="A237" s="7"/>
      <c r="B237" s="8"/>
      <c r="C237" s="9"/>
      <c r="D237" s="9"/>
      <c r="E237" s="72"/>
      <c r="F237" s="72"/>
      <c r="G237" s="117"/>
    </row>
    <row r="238" spans="1:7" x14ac:dyDescent="0.2">
      <c r="A238" s="7"/>
      <c r="B238" s="8"/>
      <c r="C238" s="9"/>
      <c r="D238" s="9"/>
      <c r="E238" s="72"/>
      <c r="F238" s="72"/>
      <c r="G238" s="117"/>
    </row>
    <row r="239" spans="1:7" x14ac:dyDescent="0.2">
      <c r="A239" s="7"/>
      <c r="B239" s="8"/>
      <c r="C239" s="9"/>
      <c r="D239" s="9"/>
      <c r="E239" s="72"/>
      <c r="F239" s="72"/>
      <c r="G239" s="117"/>
    </row>
    <row r="240" spans="1:7" x14ac:dyDescent="0.2">
      <c r="A240" s="7"/>
      <c r="B240" s="8"/>
      <c r="C240" s="9"/>
      <c r="D240" s="9"/>
      <c r="E240" s="72"/>
      <c r="F240" s="72"/>
      <c r="G240" s="117"/>
    </row>
    <row r="241" spans="1:7" x14ac:dyDescent="0.2">
      <c r="A241" s="7"/>
      <c r="B241" s="8"/>
      <c r="C241" s="9"/>
      <c r="D241" s="9"/>
      <c r="E241" s="72"/>
      <c r="F241" s="72"/>
      <c r="G241" s="117"/>
    </row>
    <row r="242" spans="1:7" x14ac:dyDescent="0.2">
      <c r="A242" s="7"/>
      <c r="B242" s="8"/>
      <c r="C242" s="9"/>
      <c r="D242" s="9"/>
      <c r="E242" s="72"/>
      <c r="F242" s="72"/>
      <c r="G242" s="117"/>
    </row>
    <row r="243" spans="1:7" x14ac:dyDescent="0.2">
      <c r="A243" s="7"/>
      <c r="B243" s="8"/>
      <c r="C243" s="9"/>
      <c r="D243" s="9"/>
      <c r="E243" s="72"/>
      <c r="F243" s="72"/>
      <c r="G243" s="117"/>
    </row>
    <row r="244" spans="1:7" x14ac:dyDescent="0.2">
      <c r="A244" s="7"/>
      <c r="B244" s="8"/>
      <c r="C244" s="9"/>
      <c r="D244" s="9"/>
      <c r="E244" s="72"/>
      <c r="F244" s="72"/>
      <c r="G244" s="117"/>
    </row>
    <row r="245" spans="1:7" x14ac:dyDescent="0.2">
      <c r="A245" s="7"/>
      <c r="B245" s="8"/>
      <c r="C245" s="9"/>
      <c r="D245" s="9"/>
      <c r="E245" s="72"/>
      <c r="F245" s="72"/>
      <c r="G245" s="117"/>
    </row>
    <row r="246" spans="1:7" x14ac:dyDescent="0.2">
      <c r="A246" s="7"/>
      <c r="B246" s="8"/>
      <c r="C246" s="9"/>
      <c r="D246" s="9"/>
      <c r="E246" s="72"/>
      <c r="F246" s="72"/>
      <c r="G246" s="117"/>
    </row>
    <row r="247" spans="1:7" x14ac:dyDescent="0.2">
      <c r="A247" s="7"/>
      <c r="B247" s="8"/>
      <c r="C247" s="9"/>
      <c r="D247" s="9"/>
      <c r="E247" s="72"/>
      <c r="F247" s="72"/>
      <c r="G247" s="117"/>
    </row>
    <row r="248" spans="1:7" x14ac:dyDescent="0.2">
      <c r="A248" s="7"/>
      <c r="B248" s="8"/>
      <c r="C248" s="9"/>
      <c r="D248" s="9"/>
      <c r="E248" s="72"/>
      <c r="F248" s="72"/>
      <c r="G248" s="117"/>
    </row>
    <row r="249" spans="1:7" x14ac:dyDescent="0.2">
      <c r="A249" s="7"/>
      <c r="B249" s="8"/>
      <c r="C249" s="9"/>
      <c r="D249" s="9"/>
      <c r="E249" s="72"/>
      <c r="F249" s="72"/>
      <c r="G249" s="117"/>
    </row>
    <row r="250" spans="1:7" x14ac:dyDescent="0.2">
      <c r="A250" s="7"/>
      <c r="B250" s="8"/>
      <c r="C250" s="9"/>
      <c r="D250" s="9"/>
      <c r="E250" s="72"/>
      <c r="F250" s="72"/>
      <c r="G250" s="117"/>
    </row>
    <row r="251" spans="1:7" x14ac:dyDescent="0.2">
      <c r="A251" s="7"/>
      <c r="B251" s="8"/>
      <c r="C251" s="9"/>
      <c r="D251" s="9"/>
      <c r="E251" s="72"/>
      <c r="F251" s="72"/>
      <c r="G251" s="117"/>
    </row>
    <row r="252" spans="1:7" x14ac:dyDescent="0.2">
      <c r="A252" s="7"/>
      <c r="B252" s="8"/>
      <c r="C252" s="9"/>
      <c r="D252" s="9"/>
      <c r="E252" s="72"/>
      <c r="F252" s="72"/>
      <c r="G252" s="117"/>
    </row>
    <row r="253" spans="1:7" x14ac:dyDescent="0.2">
      <c r="A253" s="7"/>
      <c r="B253" s="8"/>
      <c r="C253" s="9"/>
      <c r="D253" s="9"/>
      <c r="E253" s="72"/>
      <c r="F253" s="72"/>
      <c r="G253" s="117"/>
    </row>
    <row r="254" spans="1:7" x14ac:dyDescent="0.2">
      <c r="A254" s="7"/>
      <c r="B254" s="8"/>
      <c r="C254" s="9"/>
      <c r="D254" s="9"/>
      <c r="E254" s="72"/>
      <c r="F254" s="72"/>
      <c r="G254" s="117"/>
    </row>
    <row r="255" spans="1:7" x14ac:dyDescent="0.2">
      <c r="A255" s="7"/>
      <c r="B255" s="8"/>
      <c r="C255" s="9"/>
      <c r="D255" s="9"/>
      <c r="E255" s="72"/>
      <c r="F255" s="72"/>
      <c r="G255" s="117"/>
    </row>
    <row r="256" spans="1:7" x14ac:dyDescent="0.2">
      <c r="A256" s="7"/>
      <c r="B256" s="8"/>
      <c r="C256" s="9"/>
      <c r="D256" s="9"/>
      <c r="E256" s="72"/>
      <c r="F256" s="72"/>
      <c r="G256" s="117"/>
    </row>
    <row r="257" spans="1:7" ht="16" thickBot="1" x14ac:dyDescent="0.25">
      <c r="A257" s="91"/>
      <c r="B257" s="92"/>
      <c r="C257" s="93"/>
      <c r="D257" s="93"/>
      <c r="E257" s="118"/>
      <c r="F257" s="118"/>
      <c r="G257" s="119"/>
    </row>
  </sheetData>
  <mergeCells count="21">
    <mergeCell ref="M53:P56"/>
    <mergeCell ref="U53:Y56"/>
    <mergeCell ref="AC53:AG56"/>
    <mergeCell ref="AK53:AP56"/>
    <mergeCell ref="AT53:AY56"/>
    <mergeCell ref="M48:P52"/>
    <mergeCell ref="U48:X52"/>
    <mergeCell ref="AC48:AF52"/>
    <mergeCell ref="AK48:AN52"/>
    <mergeCell ref="AT48:AW52"/>
    <mergeCell ref="AU1:AW1"/>
    <mergeCell ref="Z1:AC1"/>
    <mergeCell ref="AH1:AK1"/>
    <mergeCell ref="AQ1:AT1"/>
    <mergeCell ref="AD1:AF1"/>
    <mergeCell ref="AL1:AN1"/>
    <mergeCell ref="J1:M1"/>
    <mergeCell ref="R1:U1"/>
    <mergeCell ref="A1:H1"/>
    <mergeCell ref="N1:P1"/>
    <mergeCell ref="V1:X1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7"/>
  <sheetViews>
    <sheetView topLeftCell="V1" zoomScale="47" workbookViewId="0">
      <selection activeCell="AZ37" sqref="AZ37:AZ46"/>
    </sheetView>
  </sheetViews>
  <sheetFormatPr baseColWidth="10" defaultColWidth="8.83203125" defaultRowHeight="15" x14ac:dyDescent="0.2"/>
  <cols>
    <col min="1" max="1" width="15.5" style="130" customWidth="1"/>
    <col min="2" max="2" width="12.6640625" style="130" customWidth="1"/>
    <col min="3" max="3" width="14.5" style="130" customWidth="1"/>
    <col min="4" max="4" width="19.83203125" style="130" customWidth="1"/>
    <col min="5" max="6" width="0" style="130" hidden="1" customWidth="1"/>
    <col min="7" max="7" width="11.5" style="130" customWidth="1"/>
    <col min="8" max="9" width="8.83203125" style="130"/>
    <col min="10" max="11" width="13" style="130" customWidth="1"/>
    <col min="12" max="12" width="16.6640625" style="130" customWidth="1"/>
    <col min="13" max="13" width="8.83203125" style="130"/>
    <col min="14" max="14" width="13" style="130" customWidth="1"/>
    <col min="15" max="16" width="20.1640625" style="130" customWidth="1"/>
    <col min="17" max="17" width="5.1640625" style="130" customWidth="1"/>
    <col min="18" max="18" width="8.83203125" style="130"/>
    <col min="19" max="20" width="13" style="130" customWidth="1"/>
    <col min="21" max="21" width="16.6640625" style="130" customWidth="1"/>
    <col min="22" max="22" width="8.83203125" style="130"/>
    <col min="23" max="23" width="13" style="130" customWidth="1"/>
    <col min="24" max="25" width="17.5" style="130" customWidth="1"/>
    <col min="26" max="26" width="4" style="130" customWidth="1"/>
    <col min="27" max="27" width="8.83203125" style="130"/>
    <col min="28" max="29" width="13" style="130" customWidth="1"/>
    <col min="30" max="30" width="18" style="130" customWidth="1"/>
    <col min="31" max="31" width="8.83203125" style="130"/>
    <col min="32" max="32" width="13" style="130" customWidth="1"/>
    <col min="33" max="34" width="20.1640625" style="130" customWidth="1"/>
    <col min="35" max="35" width="8" style="130" customWidth="1"/>
    <col min="36" max="36" width="8.83203125" style="130"/>
    <col min="37" max="38" width="13" style="130" customWidth="1"/>
    <col min="39" max="39" width="18" style="130" customWidth="1"/>
    <col min="40" max="40" width="8.83203125" style="130"/>
    <col min="41" max="41" width="13" style="130" customWidth="1"/>
    <col min="42" max="43" width="20.1640625" style="130" customWidth="1"/>
    <col min="44" max="45" width="8.83203125" style="130"/>
    <col min="46" max="47" width="13" style="130" customWidth="1"/>
    <col min="48" max="48" width="18" style="130" customWidth="1"/>
    <col min="49" max="49" width="11.5" style="130" customWidth="1"/>
    <col min="50" max="50" width="13" style="130" customWidth="1"/>
    <col min="51" max="52" width="20.1640625" style="130" customWidth="1"/>
    <col min="53" max="16384" width="8.83203125" style="130"/>
  </cols>
  <sheetData>
    <row r="1" spans="1:52" ht="60.75" customHeight="1" thickBot="1" x14ac:dyDescent="0.25">
      <c r="A1" s="530" t="s">
        <v>0</v>
      </c>
      <c r="B1" s="531"/>
      <c r="C1" s="531"/>
      <c r="D1" s="531"/>
      <c r="E1" s="531"/>
      <c r="F1" s="531"/>
      <c r="G1" s="532"/>
      <c r="I1" s="530" t="s">
        <v>1</v>
      </c>
      <c r="J1" s="531"/>
      <c r="K1" s="531"/>
      <c r="L1" s="532"/>
      <c r="M1" s="558" t="s">
        <v>2</v>
      </c>
      <c r="N1" s="559"/>
      <c r="O1" s="559"/>
      <c r="P1" s="559"/>
      <c r="R1" s="530" t="s">
        <v>3</v>
      </c>
      <c r="S1" s="531"/>
      <c r="T1" s="531"/>
      <c r="U1" s="532"/>
      <c r="V1" s="558" t="s">
        <v>168</v>
      </c>
      <c r="W1" s="559"/>
      <c r="X1" s="559"/>
      <c r="Y1" s="559"/>
      <c r="AA1" s="530" t="s">
        <v>5</v>
      </c>
      <c r="AB1" s="531"/>
      <c r="AC1" s="531"/>
      <c r="AD1" s="532"/>
      <c r="AE1" s="530" t="s">
        <v>6</v>
      </c>
      <c r="AF1" s="531"/>
      <c r="AG1" s="532"/>
      <c r="AH1" s="248"/>
      <c r="AJ1" s="530" t="s">
        <v>7</v>
      </c>
      <c r="AK1" s="531"/>
      <c r="AL1" s="531"/>
      <c r="AM1" s="532"/>
      <c r="AN1" s="530" t="s">
        <v>8</v>
      </c>
      <c r="AO1" s="531"/>
      <c r="AP1" s="532"/>
      <c r="AQ1" s="261"/>
      <c r="AS1" s="530" t="s">
        <v>9</v>
      </c>
      <c r="AT1" s="531"/>
      <c r="AU1" s="531"/>
      <c r="AV1" s="532"/>
      <c r="AW1" s="530" t="s">
        <v>10</v>
      </c>
      <c r="AX1" s="531"/>
      <c r="AY1" s="532"/>
      <c r="AZ1" s="261"/>
    </row>
    <row r="2" spans="1:52" ht="16" thickBot="1" x14ac:dyDescent="0.25">
      <c r="A2" s="109" t="s">
        <v>11</v>
      </c>
      <c r="B2" s="110" t="s">
        <v>12</v>
      </c>
      <c r="C2" s="110" t="s">
        <v>91</v>
      </c>
      <c r="D2" s="111" t="s">
        <v>14</v>
      </c>
      <c r="E2" s="108" t="s">
        <v>89</v>
      </c>
      <c r="F2" s="108" t="s">
        <v>88</v>
      </c>
      <c r="G2" s="108" t="s">
        <v>90</v>
      </c>
      <c r="I2" s="4" t="s">
        <v>15</v>
      </c>
      <c r="J2" s="1" t="s">
        <v>16</v>
      </c>
      <c r="K2" s="110" t="s">
        <v>155</v>
      </c>
      <c r="L2" s="6" t="s">
        <v>14</v>
      </c>
      <c r="M2" s="4" t="s">
        <v>15</v>
      </c>
      <c r="N2" s="1" t="s">
        <v>16</v>
      </c>
      <c r="O2" s="6" t="s">
        <v>14</v>
      </c>
      <c r="P2" s="239" t="s">
        <v>155</v>
      </c>
      <c r="R2" s="4" t="s">
        <v>15</v>
      </c>
      <c r="S2" s="1" t="s">
        <v>16</v>
      </c>
      <c r="T2" s="110" t="s">
        <v>155</v>
      </c>
      <c r="U2" s="6" t="s">
        <v>14</v>
      </c>
      <c r="V2" s="4" t="s">
        <v>15</v>
      </c>
      <c r="W2" s="1" t="s">
        <v>16</v>
      </c>
      <c r="X2" s="6" t="s">
        <v>14</v>
      </c>
      <c r="Y2" s="239" t="s">
        <v>155</v>
      </c>
      <c r="AA2" s="4" t="s">
        <v>15</v>
      </c>
      <c r="AB2" s="1" t="s">
        <v>16</v>
      </c>
      <c r="AC2" s="110" t="s">
        <v>155</v>
      </c>
      <c r="AD2" s="6" t="s">
        <v>14</v>
      </c>
      <c r="AE2" s="4" t="s">
        <v>15</v>
      </c>
      <c r="AF2" s="1" t="s">
        <v>16</v>
      </c>
      <c r="AG2" s="6" t="s">
        <v>14</v>
      </c>
      <c r="AH2" s="239"/>
      <c r="AJ2" s="4" t="s">
        <v>15</v>
      </c>
      <c r="AK2" s="1" t="s">
        <v>16</v>
      </c>
      <c r="AL2" s="2" t="s">
        <v>155</v>
      </c>
      <c r="AM2" s="5" t="s">
        <v>14</v>
      </c>
      <c r="AN2" s="4" t="s">
        <v>15</v>
      </c>
      <c r="AO2" s="1" t="s">
        <v>16</v>
      </c>
      <c r="AP2" s="6" t="s">
        <v>14</v>
      </c>
      <c r="AQ2" s="239"/>
      <c r="AS2" s="4" t="s">
        <v>15</v>
      </c>
      <c r="AT2" s="1" t="s">
        <v>16</v>
      </c>
      <c r="AU2" s="2" t="s">
        <v>155</v>
      </c>
      <c r="AV2" s="5" t="s">
        <v>14</v>
      </c>
      <c r="AW2" s="4" t="s">
        <v>15</v>
      </c>
      <c r="AX2" s="1" t="s">
        <v>16</v>
      </c>
      <c r="AY2" s="6" t="s">
        <v>14</v>
      </c>
      <c r="AZ2" s="239"/>
    </row>
    <row r="3" spans="1:52" ht="16" thickBot="1" x14ac:dyDescent="0.25">
      <c r="A3" s="112" t="s">
        <v>92</v>
      </c>
      <c r="B3" s="113">
        <v>0.97916666666666663</v>
      </c>
      <c r="C3" s="114">
        <v>5</v>
      </c>
      <c r="D3" s="114">
        <v>2.003E-3</v>
      </c>
      <c r="E3" s="115">
        <v>1.052E-3</v>
      </c>
      <c r="F3" s="115">
        <v>-1.052E-3</v>
      </c>
      <c r="G3" s="116">
        <v>5.7999999999999996E-3</v>
      </c>
      <c r="I3" s="11">
        <v>44</v>
      </c>
      <c r="J3" s="12">
        <v>2.0833333333333332E-2</v>
      </c>
      <c r="K3" s="225">
        <f>'10 point (2)'!H172</f>
        <v>913.25</v>
      </c>
      <c r="L3" s="121">
        <f t="shared" ref="L3:L46" si="0">D172*1000</f>
        <v>-3.82</v>
      </c>
      <c r="M3" s="43">
        <v>34</v>
      </c>
      <c r="N3" s="12">
        <v>2.0833333333333332E-2</v>
      </c>
      <c r="O3" s="13">
        <f>(0.00107692307692308*SIN(0.690230273852706+M3*COS(1.01045296167247-0.0020703933747412*M3*COS(0.998609179415855*2-150.789986091794*M3))-1446*M3))*1000</f>
        <v>0.60756509016615012</v>
      </c>
      <c r="P3" s="74">
        <f xml:space="preserve"> IF(M3&lt;&gt;"",(-2 - COS(-2))*SIN(258*M3) + COS(SIN(COS(-2))*M3) - 1085*COS(34) - COS(M3/(M3 + SIN(81375*M3)*COS(M3 - 2)) - M3 - SIN(81375*M3)*COS(M3 - 2)),0)</f>
        <v>919.79002582468001</v>
      </c>
      <c r="R3" s="14">
        <v>44</v>
      </c>
      <c r="S3" s="15">
        <v>2.0833333333333332E-2</v>
      </c>
      <c r="T3" s="229">
        <f>'10 point (2)'!H128</f>
        <v>919.75</v>
      </c>
      <c r="U3" s="16">
        <f t="shared" ref="U3:U46" si="1">D128*1000</f>
        <v>0.874</v>
      </c>
      <c r="V3" s="70">
        <v>34</v>
      </c>
      <c r="W3" s="15">
        <v>2.0833333333333332E-2</v>
      </c>
      <c r="X3" s="18">
        <f xml:space="preserve"> (0.004*COS(COS(3280*V3)) + (-0.000756802495307928*SIN(3.93731535198645/V3) - 0.004*COS(COS(3280*V3)))/V3 - 0.001*COS(-0.330337177202726*COS(15*SIN(3.93731535198645/V3))/COS(COS(3280*V3))))*1000</f>
        <v>1.204844881405291</v>
      </c>
      <c r="Y3" s="76">
        <f>IF(V3&lt;&gt;"", 918 + SIN(401166 + SIN(920)*V3 + COS(SIN(278518/V3)/COS(429/V3))),0)</f>
        <v>918.87135277724838</v>
      </c>
      <c r="AA3" s="153">
        <v>44</v>
      </c>
      <c r="AB3" s="170">
        <v>2.0833333333333332E-2</v>
      </c>
      <c r="AC3" s="232">
        <f>'10 point (2)'!H86</f>
        <v>917.75</v>
      </c>
      <c r="AD3" s="136">
        <f t="shared" ref="AD3:AD46" si="2">D86*1000</f>
        <v>-2.1150000000000002</v>
      </c>
      <c r="AE3" s="154">
        <v>34</v>
      </c>
      <c r="AF3" s="170">
        <v>2.0833333333333332E-2</v>
      </c>
      <c r="AG3" s="135">
        <f t="shared" ref="AG3:AG45" si="3" xml:space="preserve"> 0.000420167036826641 + 0.0000490012084657035*AA3 - 0.0000191980105805368*AA3*COS(1.44251095486567 + 93.5798329631734*AA3) - 1.49348094762031E-06*AA3^2*COS(1.44251095486567 + 93.5798329631734*AA3)</f>
        <v>6.1141060477994539E-3</v>
      </c>
      <c r="AH3" s="135">
        <f t="shared" ref="AH3:AH45" si="4" xml:space="preserve"> 830 + -42549/(AE3 + SIN(-7)*AE3*COS(1660 + SIN(-7)*AE3) + AE3*COS(830*AE3)*SIN(10*AE3 - 8300)*COS(1660 + SIN(-7)*AE3) + COS(688070*AE3) + COS(AE3 + SIN(-7)*AE3*COS(1660 + SIN(-7)*AE3) + AE3*COS(830*AE3)*SIN(10*AE3 - 8300)*COS(1660 + SIN(-7)*AE3)) - 477)</f>
        <v>931.59302349730558</v>
      </c>
      <c r="AJ3" s="160">
        <v>44</v>
      </c>
      <c r="AK3" s="161">
        <v>2.0833333333333332E-2</v>
      </c>
      <c r="AL3" s="235">
        <f>'10 point (2)'!H44</f>
        <v>921.25</v>
      </c>
      <c r="AM3" s="162">
        <f t="shared" ref="AM3:AM46" si="5">D44*1000</f>
        <v>1.9469999999999998</v>
      </c>
      <c r="AN3" s="167">
        <v>34</v>
      </c>
      <c r="AO3" s="161">
        <v>2.0833333333333332E-2</v>
      </c>
      <c r="AP3" s="163">
        <f>(0.001*SIN(5.36313564608919 + SIN(-0.275793862754079*AN3)) - 0.001*SIN((-0.275793862754079*AN3 - 0.00526315789473684*AN3^2*SIN(0.536952235297491 - 136*AN3))/(AN3 - 0.957659480323385)))*1000</f>
        <v>-0.40244927299965666</v>
      </c>
      <c r="AQ3" s="272">
        <f xml:space="preserve"> IF(AN3&lt;&gt;"",917 + COS(15)*SIN(23*AN3) + (-(SIN(917 + AN3)*COS(AN3^3)) - 3*COS(AN3^3))/AN3 + COS(SIN(-31)*AN3 + (5/23)/AN3),0)</f>
        <v>917.29010164653857</v>
      </c>
      <c r="AS3" s="148">
        <v>44</v>
      </c>
      <c r="AT3" s="155">
        <v>2.0833333333333332E-2</v>
      </c>
      <c r="AU3" s="158" t="s">
        <v>18</v>
      </c>
      <c r="AV3" s="156" t="s">
        <v>18</v>
      </c>
      <c r="AW3" s="151">
        <v>34</v>
      </c>
      <c r="AX3" s="148"/>
      <c r="AY3" s="157">
        <f xml:space="preserve"> (0.001*SIN(-0.162931297997982*AW3)*COS(6 + -0.0000528356033493739*AW3^3*SIN(1.73445725385659 + AW3)/SIN(-0.162931297997982*AW3) - 0.00570361979013738*AW3^2))*1000</f>
        <v>-0.41974014294067563</v>
      </c>
      <c r="AZ3" s="274">
        <f xml:space="preserve"> IF(AW3&lt;&gt;"",920 + 591*COS(AW3 + 53/AW3)/(1711 + AW3^2*COS(715*AW3/(COS(574*COS(AW3 + 53/AW3)) - AW3^2)) - AW3^2 - 50*AW3 - 571*COS(715*AW3/(COS(574*COS(AW3 + 53/AW3)) - AW3^2))),0)</f>
        <v>920.21543611678987</v>
      </c>
    </row>
    <row r="4" spans="1:52" ht="16" thickBot="1" x14ac:dyDescent="0.25">
      <c r="A4" s="7" t="s">
        <v>92</v>
      </c>
      <c r="B4" s="8">
        <v>0.95833333333333337</v>
      </c>
      <c r="C4" s="9">
        <v>5</v>
      </c>
      <c r="D4" s="9">
        <v>2.0170000000000001E-3</v>
      </c>
      <c r="E4" s="72">
        <v>1.039E-3</v>
      </c>
      <c r="F4" s="72">
        <v>-1.039E-3</v>
      </c>
      <c r="G4" s="117">
        <v>5.7270000000000003E-3</v>
      </c>
      <c r="I4" s="31">
        <v>43</v>
      </c>
      <c r="J4" s="32">
        <v>0</v>
      </c>
      <c r="K4" s="226">
        <f>'10 point (2)'!H173</f>
        <v>913.5</v>
      </c>
      <c r="L4" s="123">
        <f t="shared" si="0"/>
        <v>-3.9420000000000002</v>
      </c>
      <c r="M4" s="43">
        <v>33</v>
      </c>
      <c r="N4" s="32">
        <v>0</v>
      </c>
      <c r="O4" s="13">
        <f t="shared" ref="O4:O46" si="6">(0.00107692307692308*SIN(0.690230273852706+M4*COS(1.01045296167247-0.0020703933747412*M4*COS(0.998609179415855*2-150.789986091794*M4))-1446*M4))*1000</f>
        <v>0.91626794659295674</v>
      </c>
      <c r="P4" s="74">
        <f t="shared" ref="P4:P36" si="7" xml:space="preserve"> IF(M4&lt;&gt;"",(-2 - COS(-2))*SIN(258*M4) + COS(SIN(COS(-2))*M4) - 1085*COS(34) - COS(M4/(M4 + SIN(81375*M4)*COS(M4 - 2)) - M4 - SIN(81375*M4)*COS(M4 - 2)),0)</f>
        <v>920.022008113894</v>
      </c>
      <c r="R4" s="34">
        <v>43</v>
      </c>
      <c r="S4" s="35">
        <v>0</v>
      </c>
      <c r="T4" s="230">
        <f>'10 point (2)'!H129</f>
        <v>920</v>
      </c>
      <c r="U4" s="34">
        <f t="shared" si="1"/>
        <v>0.8899999999999999</v>
      </c>
      <c r="V4" s="43">
        <v>33</v>
      </c>
      <c r="W4" s="35">
        <v>0</v>
      </c>
      <c r="X4" s="18">
        <f t="shared" ref="X4:X46" si="8" xml:space="preserve"> (0.004*COS(COS(3280*V4)) + (-0.000756802495307928*SIN(3.93731535198645/V4) - 0.004*COS(COS(3280*V4)))/V4 - 0.001*COS(-0.330337177202726*COS(15*SIN(3.93731535198645/V4))/COS(COS(3280*V4))))*1000</f>
        <v>1.3917552266633191</v>
      </c>
      <c r="Y4" s="76">
        <f t="shared" ref="Y4:Y36" si="9">IF(V4&lt;&gt;"", 918 + SIN(401166 + SIN(920)*V4 + COS(SIN(278518/V4)/COS(429/V4))),0)</f>
        <v>918.4830830720399</v>
      </c>
      <c r="AA4" s="134">
        <v>43</v>
      </c>
      <c r="AB4" s="131">
        <v>0</v>
      </c>
      <c r="AC4" s="233">
        <f>'10 point (2)'!H87</f>
        <v>917.5</v>
      </c>
      <c r="AD4" s="134">
        <f t="shared" si="2"/>
        <v>-2.0830000000000002</v>
      </c>
      <c r="AE4" s="132">
        <v>33</v>
      </c>
      <c r="AF4" s="131">
        <v>0</v>
      </c>
      <c r="AG4" s="135">
        <f t="shared" si="3"/>
        <v>4.4799108981606241E-3</v>
      </c>
      <c r="AH4" s="135">
        <f t="shared" si="4"/>
        <v>925.61896142020373</v>
      </c>
      <c r="AJ4" s="164">
        <v>43</v>
      </c>
      <c r="AK4" s="165">
        <v>0</v>
      </c>
      <c r="AL4" s="235">
        <f>'10 point (2)'!H45</f>
        <v>921.5</v>
      </c>
      <c r="AM4" s="162">
        <f t="shared" si="5"/>
        <v>2.1080000000000001</v>
      </c>
      <c r="AN4" s="166">
        <v>33</v>
      </c>
      <c r="AO4" s="165">
        <v>0</v>
      </c>
      <c r="AP4" s="163">
        <f t="shared" ref="AP4:AP46" si="10">(0.001*SIN(5.36313564608919 + SIN(-0.275793862754079*AN4)) - 0.001*SIN((-0.275793862754079*AN4 - 0.00526315789473684*AN4^2*SIN(0.536952235297491 - 136*AN4))/(AN4 - 0.957659480323385)))*1000</f>
        <v>-0.83211895572976347</v>
      </c>
      <c r="AQ4" s="272">
        <f t="shared" ref="AQ4:AQ36" si="11" xml:space="preserve"> IF(AN4&lt;&gt;"",917 + COS(15)*SIN(23*AN4) + (-(SIN(917 + AN4)*COS(AN4^3)) - 3*COS(AN4^3))/AN4 + COS(SIN(-31)*AN4 + (5/23)/AN4),0)</f>
        <v>918.55346731810846</v>
      </c>
      <c r="AS4" s="149">
        <v>43</v>
      </c>
      <c r="AT4" s="158">
        <v>0</v>
      </c>
      <c r="AU4" s="158" t="s">
        <v>18</v>
      </c>
      <c r="AV4" s="156" t="s">
        <v>18</v>
      </c>
      <c r="AW4" s="150">
        <v>33</v>
      </c>
      <c r="AX4" s="149"/>
      <c r="AY4" s="157">
        <f t="shared" ref="AY4:AY46" si="12" xml:space="preserve"> (0.001*SIN(-0.162931297997982*AW4)*COS(6 + -0.0000528356033493739*AW4^3*SIN(1.73445725385659 + AW4)/SIN(-0.162931297997982*AW4) - 0.00570361979013738*AW4^2))*1000</f>
        <v>0.76948733398006464</v>
      </c>
      <c r="AZ4" s="274">
        <f t="shared" ref="AZ4:AZ36" si="13" xml:space="preserve"> IF(AW4&lt;&gt;"",920 + 591*COS(AW4 + 53/AW4)/(1711 + AW4^2*COS(715*AW4/(COS(574*COS(AW4 + 53/AW4)) - AW4^2)) - AW4^2 - 50*AW4 - 571*COS(715*AW4/(COS(574*COS(AW4 + 53/AW4)) - AW4^2))),0)</f>
        <v>920.38860738113965</v>
      </c>
    </row>
    <row r="5" spans="1:52" ht="16" thickBot="1" x14ac:dyDescent="0.25">
      <c r="A5" s="7" t="s">
        <v>92</v>
      </c>
      <c r="B5" s="8">
        <v>0.9375</v>
      </c>
      <c r="C5" s="9">
        <v>5</v>
      </c>
      <c r="D5" s="9">
        <v>1.9300000000000001E-3</v>
      </c>
      <c r="E5" s="72">
        <v>1.0250000000000001E-3</v>
      </c>
      <c r="F5" s="72">
        <v>-1.0250000000000001E-3</v>
      </c>
      <c r="G5" s="117">
        <v>5.6759999999999996E-3</v>
      </c>
      <c r="I5" s="43">
        <v>42</v>
      </c>
      <c r="J5" s="32">
        <v>0.97916666666666663</v>
      </c>
      <c r="K5" s="226">
        <f>'10 point (2)'!H174</f>
        <v>913.5</v>
      </c>
      <c r="L5" s="123">
        <f t="shared" si="0"/>
        <v>-3.9859999999999998</v>
      </c>
      <c r="M5" s="43">
        <v>32</v>
      </c>
      <c r="N5" s="32">
        <v>0.97916666666666663</v>
      </c>
      <c r="O5" s="13">
        <f t="shared" si="6"/>
        <v>1.0666106291571733</v>
      </c>
      <c r="P5" s="74">
        <f t="shared" si="7"/>
        <v>920.8724061741425</v>
      </c>
      <c r="R5" s="44">
        <v>42</v>
      </c>
      <c r="S5" s="35">
        <v>0.97916666666666663</v>
      </c>
      <c r="T5" s="230">
        <f>'10 point (2)'!H130</f>
        <v>919.75</v>
      </c>
      <c r="U5" s="34">
        <f t="shared" si="1"/>
        <v>0.751</v>
      </c>
      <c r="V5" s="70">
        <v>32</v>
      </c>
      <c r="W5" s="35">
        <v>0.97916666666666663</v>
      </c>
      <c r="X5" s="18">
        <f t="shared" si="8"/>
        <v>1.6509315126070514</v>
      </c>
      <c r="Y5" s="76">
        <f t="shared" si="9"/>
        <v>917.66922408061203</v>
      </c>
      <c r="AA5" s="132">
        <v>42</v>
      </c>
      <c r="AB5" s="131">
        <v>0.97916666666666663</v>
      </c>
      <c r="AC5" s="233">
        <f>'10 point (2)'!H88</f>
        <v>917.25</v>
      </c>
      <c r="AD5" s="134">
        <f t="shared" si="2"/>
        <v>-2.0289999999999999</v>
      </c>
      <c r="AE5" s="154">
        <v>32</v>
      </c>
      <c r="AF5" s="131">
        <v>0.97916666666666663</v>
      </c>
      <c r="AG5" s="135">
        <f t="shared" si="3"/>
        <v>2.1611173214892945E-3</v>
      </c>
      <c r="AH5" s="135">
        <f t="shared" si="4"/>
        <v>922.04195967388421</v>
      </c>
      <c r="AJ5" s="166">
        <v>42</v>
      </c>
      <c r="AK5" s="165">
        <v>0.97916666666666663</v>
      </c>
      <c r="AL5" s="235">
        <f>'10 point (2)'!H46</f>
        <v>921.25</v>
      </c>
      <c r="AM5" s="162">
        <f t="shared" si="5"/>
        <v>2.133</v>
      </c>
      <c r="AN5" s="167">
        <v>32</v>
      </c>
      <c r="AO5" s="165">
        <v>0.97916666666666663</v>
      </c>
      <c r="AP5" s="163">
        <f t="shared" si="10"/>
        <v>-0.65804342438371888</v>
      </c>
      <c r="AQ5" s="272">
        <f t="shared" si="11"/>
        <v>917.31540384154914</v>
      </c>
      <c r="AS5" s="150">
        <v>42</v>
      </c>
      <c r="AT5" s="158">
        <v>0.97916666666666663</v>
      </c>
      <c r="AU5" s="236">
        <f>'10 point (2)'!H3</f>
        <v>923.75</v>
      </c>
      <c r="AV5" s="156">
        <f t="shared" ref="AV5:AV46" si="14">D3*1000</f>
        <v>2.0030000000000001</v>
      </c>
      <c r="AW5" s="151">
        <v>32</v>
      </c>
      <c r="AX5" s="150"/>
      <c r="AY5" s="157">
        <f t="shared" si="12"/>
        <v>0.24455632302074301</v>
      </c>
      <c r="AZ5" s="274">
        <f t="shared" si="13"/>
        <v>920.27387252180131</v>
      </c>
    </row>
    <row r="6" spans="1:52" ht="16" thickBot="1" x14ac:dyDescent="0.25">
      <c r="A6" s="7" t="s">
        <v>92</v>
      </c>
      <c r="B6" s="8">
        <v>0.91666666666666663</v>
      </c>
      <c r="C6" s="9">
        <v>5</v>
      </c>
      <c r="D6" s="9">
        <v>1.799E-3</v>
      </c>
      <c r="E6" s="72">
        <v>1.0089999999999999E-3</v>
      </c>
      <c r="F6" s="72">
        <v>-1.0089999999999999E-3</v>
      </c>
      <c r="G6" s="117">
        <v>5.6759999999999996E-3</v>
      </c>
      <c r="I6" s="43">
        <v>41</v>
      </c>
      <c r="J6" s="32">
        <v>0.95833333333333337</v>
      </c>
      <c r="K6" s="226">
        <f>'10 point (2)'!H175</f>
        <v>913.5</v>
      </c>
      <c r="L6" s="123">
        <f t="shared" si="0"/>
        <v>-3.851</v>
      </c>
      <c r="M6" s="43">
        <v>31</v>
      </c>
      <c r="N6" s="32">
        <v>0.95833333333333337</v>
      </c>
      <c r="O6" s="13">
        <f t="shared" si="6"/>
        <v>1.0370594136011793</v>
      </c>
      <c r="P6" s="74">
        <f t="shared" si="7"/>
        <v>923.02801107261132</v>
      </c>
      <c r="R6" s="44">
        <v>41</v>
      </c>
      <c r="S6" s="35">
        <v>0.95833333333333337</v>
      </c>
      <c r="T6" s="230">
        <f>'10 point (2)'!H131</f>
        <v>919.75</v>
      </c>
      <c r="U6" s="34">
        <f t="shared" si="1"/>
        <v>0.59699999999999998</v>
      </c>
      <c r="V6" s="43">
        <v>31</v>
      </c>
      <c r="W6" s="35">
        <v>0.95833333333333337</v>
      </c>
      <c r="X6" s="18">
        <f t="shared" si="8"/>
        <v>1.953931549808714</v>
      </c>
      <c r="Y6" s="76">
        <f t="shared" si="9"/>
        <v>917.18432220355521</v>
      </c>
      <c r="AA6" s="132">
        <v>41</v>
      </c>
      <c r="AB6" s="131">
        <v>0.95833333333333337</v>
      </c>
      <c r="AC6" s="233">
        <f>'10 point (2)'!H89</f>
        <v>918.5</v>
      </c>
      <c r="AD6" s="134">
        <f t="shared" si="2"/>
        <v>-1.873</v>
      </c>
      <c r="AE6" s="132">
        <v>31</v>
      </c>
      <c r="AF6" s="131">
        <v>0.95833333333333337</v>
      </c>
      <c r="AG6" s="135">
        <f t="shared" si="3"/>
        <v>1.568237135350925E-4</v>
      </c>
      <c r="AH6" s="135">
        <f t="shared" si="4"/>
        <v>926.06376713433235</v>
      </c>
      <c r="AJ6" s="166">
        <v>41</v>
      </c>
      <c r="AK6" s="165">
        <v>0.95833333333333337</v>
      </c>
      <c r="AL6" s="235">
        <f>'10 point (2)'!H47</f>
        <v>921.25</v>
      </c>
      <c r="AM6" s="162">
        <f t="shared" si="5"/>
        <v>2.1629999999999998</v>
      </c>
      <c r="AN6" s="166">
        <v>31</v>
      </c>
      <c r="AO6" s="165">
        <v>0.95833333333333337</v>
      </c>
      <c r="AP6" s="163">
        <f t="shared" si="10"/>
        <v>-0.62857760333474988</v>
      </c>
      <c r="AQ6" s="272">
        <f t="shared" si="11"/>
        <v>917.94813000208433</v>
      </c>
      <c r="AS6" s="150">
        <v>41</v>
      </c>
      <c r="AT6" s="158">
        <v>0.95833333333333337</v>
      </c>
      <c r="AU6" s="236">
        <f>'10 point (2)'!H4</f>
        <v>924</v>
      </c>
      <c r="AV6" s="156">
        <f t="shared" si="14"/>
        <v>2.0170000000000003</v>
      </c>
      <c r="AW6" s="150">
        <v>31</v>
      </c>
      <c r="AX6" s="150"/>
      <c r="AY6" s="157">
        <f t="shared" si="12"/>
        <v>0.4303195994947242</v>
      </c>
      <c r="AZ6" s="274">
        <f t="shared" si="13"/>
        <v>919.83468871195078</v>
      </c>
    </row>
    <row r="7" spans="1:52" ht="16" thickBot="1" x14ac:dyDescent="0.25">
      <c r="A7" s="7" t="s">
        <v>92</v>
      </c>
      <c r="B7" s="8">
        <v>0.89583333333333337</v>
      </c>
      <c r="C7" s="9">
        <v>5</v>
      </c>
      <c r="D7" s="9">
        <v>1.6000000000000001E-3</v>
      </c>
      <c r="E7" s="72">
        <v>9.9500000000000001E-4</v>
      </c>
      <c r="F7" s="72">
        <v>-9.9500000000000001E-4</v>
      </c>
      <c r="G7" s="117">
        <v>5.738E-3</v>
      </c>
      <c r="I7" s="31">
        <v>40</v>
      </c>
      <c r="J7" s="32">
        <v>0.9375</v>
      </c>
      <c r="K7" s="226">
        <f>'10 point (2)'!H176</f>
        <v>914.25</v>
      </c>
      <c r="L7" s="123">
        <f t="shared" si="0"/>
        <v>-3.5230000000000001</v>
      </c>
      <c r="M7" s="43">
        <v>30</v>
      </c>
      <c r="N7" s="32">
        <v>0.9375</v>
      </c>
      <c r="O7" s="13">
        <f t="shared" si="6"/>
        <v>0.8366351672094885</v>
      </c>
      <c r="P7" s="74">
        <f t="shared" si="7"/>
        <v>923.59662227147351</v>
      </c>
      <c r="R7" s="34">
        <v>40</v>
      </c>
      <c r="S7" s="35">
        <v>0.9375</v>
      </c>
      <c r="T7" s="230">
        <f>'10 point (2)'!H132</f>
        <v>919</v>
      </c>
      <c r="U7" s="34">
        <f t="shared" si="1"/>
        <v>0.441</v>
      </c>
      <c r="V7" s="70">
        <v>30</v>
      </c>
      <c r="W7" s="35">
        <v>0.9375</v>
      </c>
      <c r="X7" s="18">
        <f t="shared" si="8"/>
        <v>2.2646454703204357</v>
      </c>
      <c r="Y7" s="76">
        <f t="shared" si="9"/>
        <v>917.28933316449081</v>
      </c>
      <c r="AA7" s="134">
        <v>40</v>
      </c>
      <c r="AB7" s="131">
        <v>0.9375</v>
      </c>
      <c r="AC7" s="233">
        <f>'10 point (2)'!H90</f>
        <v>918.25</v>
      </c>
      <c r="AD7" s="134">
        <f t="shared" si="2"/>
        <v>-1.8560000000000001</v>
      </c>
      <c r="AE7" s="154">
        <v>30</v>
      </c>
      <c r="AF7" s="131">
        <v>0.9375</v>
      </c>
      <c r="AG7" s="135">
        <f t="shared" si="3"/>
        <v>-7.4521942645836329E-4</v>
      </c>
      <c r="AH7" s="135">
        <f t="shared" si="4"/>
        <v>916.30244970261595</v>
      </c>
      <c r="AJ7" s="164">
        <v>40</v>
      </c>
      <c r="AK7" s="165">
        <v>0.9375</v>
      </c>
      <c r="AL7" s="235">
        <f>'10 point (2)'!H48</f>
        <v>921.75</v>
      </c>
      <c r="AM7" s="162">
        <f t="shared" si="5"/>
        <v>2.2000000000000002</v>
      </c>
      <c r="AN7" s="167">
        <v>30</v>
      </c>
      <c r="AO7" s="165">
        <v>0.9375</v>
      </c>
      <c r="AP7" s="163">
        <f t="shared" si="10"/>
        <v>-0.84339033133863139</v>
      </c>
      <c r="AQ7" s="272">
        <f t="shared" si="11"/>
        <v>918.5718287112511</v>
      </c>
      <c r="AS7" s="149">
        <v>40</v>
      </c>
      <c r="AT7" s="158">
        <v>0.9375</v>
      </c>
      <c r="AU7" s="236">
        <f>'10 point (2)'!H5</f>
        <v>924</v>
      </c>
      <c r="AV7" s="156">
        <f t="shared" si="14"/>
        <v>1.9300000000000002</v>
      </c>
      <c r="AW7" s="151">
        <v>30</v>
      </c>
      <c r="AX7" s="149"/>
      <c r="AY7" s="157">
        <f t="shared" si="12"/>
        <v>0.90183970282288373</v>
      </c>
      <c r="AZ7" s="274">
        <f t="shared" si="13"/>
        <v>919.07274279697083</v>
      </c>
    </row>
    <row r="8" spans="1:52" ht="16" thickBot="1" x14ac:dyDescent="0.25">
      <c r="A8" s="7" t="s">
        <v>92</v>
      </c>
      <c r="B8" s="8">
        <v>0.875</v>
      </c>
      <c r="C8" s="9">
        <v>5</v>
      </c>
      <c r="D8" s="9">
        <v>1.3699999999999999E-3</v>
      </c>
      <c r="E8" s="72">
        <v>9.8400000000000007E-4</v>
      </c>
      <c r="F8" s="72">
        <v>-9.8400000000000007E-4</v>
      </c>
      <c r="G8" s="117">
        <v>5.4279999999999997E-3</v>
      </c>
      <c r="I8" s="43">
        <v>39</v>
      </c>
      <c r="J8" s="32">
        <v>0.91666666666666663</v>
      </c>
      <c r="K8" s="226">
        <f>'10 point (2)'!H177</f>
        <v>914.75</v>
      </c>
      <c r="L8" s="123">
        <f t="shared" si="0"/>
        <v>-3.1380000000000003</v>
      </c>
      <c r="M8" s="43">
        <v>29</v>
      </c>
      <c r="N8" s="32">
        <v>0.91666666666666663</v>
      </c>
      <c r="O8" s="13">
        <f t="shared" si="6"/>
        <v>0.50180966321029363</v>
      </c>
      <c r="P8" s="74">
        <f t="shared" si="7"/>
        <v>923.87780065904974</v>
      </c>
      <c r="R8" s="44">
        <v>39</v>
      </c>
      <c r="S8" s="35">
        <v>0.91666666666666663</v>
      </c>
      <c r="T8" s="230">
        <f>'10 point (2)'!H133</f>
        <v>918.5</v>
      </c>
      <c r="U8" s="34">
        <f t="shared" si="1"/>
        <v>0.254</v>
      </c>
      <c r="V8" s="43">
        <v>29</v>
      </c>
      <c r="W8" s="35">
        <v>0.91666666666666663</v>
      </c>
      <c r="X8" s="18">
        <f t="shared" si="8"/>
        <v>2.5428106967672957</v>
      </c>
      <c r="Y8" s="76">
        <f t="shared" si="9"/>
        <v>917.22733320350494</v>
      </c>
      <c r="AA8" s="132">
        <v>39</v>
      </c>
      <c r="AB8" s="131">
        <v>0.91666666666666663</v>
      </c>
      <c r="AC8" s="233">
        <f>'10 point (2)'!H91</f>
        <v>918</v>
      </c>
      <c r="AD8" s="134">
        <f t="shared" si="2"/>
        <v>-1.865</v>
      </c>
      <c r="AE8" s="132">
        <v>29</v>
      </c>
      <c r="AF8" s="131">
        <v>0.91666666666666663</v>
      </c>
      <c r="AG8" s="135">
        <f t="shared" si="3"/>
        <v>-2.8182541640242587E-4</v>
      </c>
      <c r="AH8" s="135">
        <f t="shared" si="4"/>
        <v>924.29796403619707</v>
      </c>
      <c r="AJ8" s="166">
        <v>39</v>
      </c>
      <c r="AK8" s="165">
        <v>0.91666666666666663</v>
      </c>
      <c r="AL8" s="235">
        <f>'10 point (2)'!H49</f>
        <v>921.75</v>
      </c>
      <c r="AM8" s="162">
        <f t="shared" si="5"/>
        <v>2.145</v>
      </c>
      <c r="AN8" s="166">
        <v>29</v>
      </c>
      <c r="AO8" s="165">
        <v>0.91666666666666663</v>
      </c>
      <c r="AP8" s="163">
        <f t="shared" si="10"/>
        <v>-0.55882891903074572</v>
      </c>
      <c r="AQ8" s="272">
        <f t="shared" si="11"/>
        <v>917.09630447254608</v>
      </c>
      <c r="AS8" s="150">
        <v>39</v>
      </c>
      <c r="AT8" s="158">
        <v>0.91666666666666663</v>
      </c>
      <c r="AU8" s="236">
        <f>'10 point (2)'!H6</f>
        <v>923.75</v>
      </c>
      <c r="AV8" s="156">
        <f t="shared" si="14"/>
        <v>1.7989999999999999</v>
      </c>
      <c r="AW8" s="150">
        <v>29</v>
      </c>
      <c r="AX8" s="150"/>
      <c r="AY8" s="157">
        <f t="shared" si="12"/>
        <v>-0.42975815153414521</v>
      </c>
      <c r="AZ8" s="274">
        <f t="shared" si="13"/>
        <v>918.53973381991784</v>
      </c>
    </row>
    <row r="9" spans="1:52" ht="16" thickBot="1" x14ac:dyDescent="0.25">
      <c r="A9" s="7" t="s">
        <v>92</v>
      </c>
      <c r="B9" s="8">
        <v>0.85416666666666663</v>
      </c>
      <c r="C9" s="9">
        <v>5</v>
      </c>
      <c r="D9" s="9">
        <v>8.4000000000000003E-4</v>
      </c>
      <c r="E9" s="72">
        <v>9.7900000000000005E-4</v>
      </c>
      <c r="F9" s="72">
        <v>-9.7900000000000005E-4</v>
      </c>
      <c r="G9" s="117">
        <v>5.5510000000000004E-3</v>
      </c>
      <c r="I9" s="43">
        <v>38</v>
      </c>
      <c r="J9" s="32">
        <v>0.89583333333333337</v>
      </c>
      <c r="K9" s="226">
        <f>'10 point (2)'!H178</f>
        <v>914.5</v>
      </c>
      <c r="L9" s="123">
        <f t="shared" si="0"/>
        <v>-2.8690000000000002</v>
      </c>
      <c r="M9" s="43">
        <v>28</v>
      </c>
      <c r="N9" s="32">
        <v>0.89583333333333337</v>
      </c>
      <c r="O9" s="13">
        <f t="shared" si="6"/>
        <v>8.9197363017517475E-2</v>
      </c>
      <c r="P9" s="74">
        <f t="shared" si="7"/>
        <v>922.73159145818101</v>
      </c>
      <c r="R9" s="44">
        <v>38</v>
      </c>
      <c r="S9" s="35">
        <v>0.89583333333333337</v>
      </c>
      <c r="T9" s="230">
        <f>'10 point (2)'!H134</f>
        <v>918.5</v>
      </c>
      <c r="U9" s="34">
        <f t="shared" si="1"/>
        <v>0.24399999999999999</v>
      </c>
      <c r="V9" s="70">
        <v>28</v>
      </c>
      <c r="W9" s="35">
        <v>0.89583333333333337</v>
      </c>
      <c r="X9" s="18">
        <f t="shared" si="8"/>
        <v>2.7497278394022193</v>
      </c>
      <c r="Y9" s="76">
        <f t="shared" si="9"/>
        <v>917.00000832373598</v>
      </c>
      <c r="AA9" s="132">
        <v>38</v>
      </c>
      <c r="AB9" s="131">
        <v>0.89583333333333337</v>
      </c>
      <c r="AC9" s="233">
        <f>'10 point (2)'!H92</f>
        <v>917.5</v>
      </c>
      <c r="AD9" s="134">
        <f t="shared" si="2"/>
        <v>-1.871</v>
      </c>
      <c r="AE9" s="154">
        <v>28</v>
      </c>
      <c r="AF9" s="131">
        <v>0.89583333333333337</v>
      </c>
      <c r="AG9" s="135">
        <f t="shared" si="3"/>
        <v>1.2183546336442521E-3</v>
      </c>
      <c r="AH9" s="135">
        <f t="shared" si="4"/>
        <v>925.38972794891993</v>
      </c>
      <c r="AJ9" s="166">
        <v>38</v>
      </c>
      <c r="AK9" s="165">
        <v>0.89583333333333337</v>
      </c>
      <c r="AL9" s="235">
        <f>'10 point (2)'!H50</f>
        <v>920.5</v>
      </c>
      <c r="AM9" s="162">
        <f t="shared" si="5"/>
        <v>1.9789999999999999</v>
      </c>
      <c r="AN9" s="167">
        <v>28</v>
      </c>
      <c r="AO9" s="165">
        <v>0.89583333333333337</v>
      </c>
      <c r="AP9" s="163">
        <f t="shared" si="10"/>
        <v>-0.6394553690857373</v>
      </c>
      <c r="AQ9" s="272">
        <f t="shared" si="11"/>
        <v>917.28393738224429</v>
      </c>
      <c r="AS9" s="150">
        <v>38</v>
      </c>
      <c r="AT9" s="158">
        <v>0.89583333333333337</v>
      </c>
      <c r="AU9" s="236">
        <f>'10 point (2)'!H7</f>
        <v>924.5</v>
      </c>
      <c r="AV9" s="156">
        <f t="shared" si="14"/>
        <v>1.6</v>
      </c>
      <c r="AW9" s="151">
        <v>28</v>
      </c>
      <c r="AX9" s="150"/>
      <c r="AY9" s="157">
        <f t="shared" si="12"/>
        <v>-0.89143772192300574</v>
      </c>
      <c r="AZ9" s="274">
        <f t="shared" si="13"/>
        <v>919.89761484894439</v>
      </c>
    </row>
    <row r="10" spans="1:52" ht="16" thickBot="1" x14ac:dyDescent="0.25">
      <c r="A10" s="7" t="s">
        <v>92</v>
      </c>
      <c r="B10" s="8">
        <v>0.83333333333333337</v>
      </c>
      <c r="C10" s="9">
        <v>5</v>
      </c>
      <c r="D10" s="9">
        <v>6.5499999999999998E-4</v>
      </c>
      <c r="E10" s="72">
        <v>9.7999999999999997E-4</v>
      </c>
      <c r="F10" s="72">
        <v>-9.7999999999999997E-4</v>
      </c>
      <c r="G10" s="117">
        <v>5.6020000000000002E-3</v>
      </c>
      <c r="I10" s="31">
        <v>37</v>
      </c>
      <c r="J10" s="32">
        <v>0.875</v>
      </c>
      <c r="K10" s="226">
        <f>'10 point (2)'!H179</f>
        <v>914.5</v>
      </c>
      <c r="L10" s="123">
        <f t="shared" si="0"/>
        <v>-2.6740000000000004</v>
      </c>
      <c r="M10" s="43">
        <v>27</v>
      </c>
      <c r="N10" s="32">
        <v>0.875</v>
      </c>
      <c r="O10" s="13">
        <f t="shared" si="6"/>
        <v>-0.33444788657744279</v>
      </c>
      <c r="P10" s="74">
        <f t="shared" si="7"/>
        <v>922.28216975746466</v>
      </c>
      <c r="R10" s="34">
        <v>37</v>
      </c>
      <c r="S10" s="35">
        <v>0.875</v>
      </c>
      <c r="T10" s="230">
        <f>'10 point (2)'!H135</f>
        <v>919</v>
      </c>
      <c r="U10" s="34">
        <f t="shared" si="1"/>
        <v>0.21099999999999999</v>
      </c>
      <c r="V10" s="43">
        <v>27</v>
      </c>
      <c r="W10" s="35">
        <v>0.875</v>
      </c>
      <c r="X10" s="18">
        <f t="shared" si="8"/>
        <v>2.8551784736346373</v>
      </c>
      <c r="Y10" s="76">
        <f t="shared" si="9"/>
        <v>917.20767143875742</v>
      </c>
      <c r="AA10" s="134">
        <v>37</v>
      </c>
      <c r="AB10" s="131">
        <v>0.875</v>
      </c>
      <c r="AC10" s="233">
        <f>'10 point (2)'!H93</f>
        <v>918</v>
      </c>
      <c r="AD10" s="134">
        <f t="shared" si="2"/>
        <v>-1.754</v>
      </c>
      <c r="AE10" s="132">
        <v>27</v>
      </c>
      <c r="AF10" s="131">
        <v>0.875</v>
      </c>
      <c r="AG10" s="135">
        <f t="shared" si="3"/>
        <v>3.0221171476717767E-3</v>
      </c>
      <c r="AH10" s="135">
        <f t="shared" si="4"/>
        <v>927.41149183573361</v>
      </c>
      <c r="AJ10" s="164">
        <v>37</v>
      </c>
      <c r="AK10" s="165">
        <v>0.875</v>
      </c>
      <c r="AL10" s="235">
        <f>'10 point (2)'!H51</f>
        <v>919.5</v>
      </c>
      <c r="AM10" s="162">
        <f t="shared" si="5"/>
        <v>1.72</v>
      </c>
      <c r="AN10" s="166">
        <v>27</v>
      </c>
      <c r="AO10" s="165">
        <v>0.875</v>
      </c>
      <c r="AP10" s="163">
        <f t="shared" si="10"/>
        <v>-0.80762511519435876</v>
      </c>
      <c r="AQ10" s="272">
        <f t="shared" si="11"/>
        <v>917.66442107231126</v>
      </c>
      <c r="AS10" s="149">
        <v>37</v>
      </c>
      <c r="AT10" s="158">
        <v>0.875</v>
      </c>
      <c r="AU10" s="236">
        <f>'10 point (2)'!H8</f>
        <v>922</v>
      </c>
      <c r="AV10" s="156">
        <f t="shared" si="14"/>
        <v>1.3699999999999999</v>
      </c>
      <c r="AW10" s="150">
        <v>27</v>
      </c>
      <c r="AX10" s="149"/>
      <c r="AY10" s="157">
        <f t="shared" si="12"/>
        <v>-0.65311234085023184</v>
      </c>
      <c r="AZ10" s="274">
        <f t="shared" si="13"/>
        <v>921.39214494374392</v>
      </c>
    </row>
    <row r="11" spans="1:52" ht="16" thickBot="1" x14ac:dyDescent="0.25">
      <c r="A11" s="7" t="s">
        <v>92</v>
      </c>
      <c r="B11" s="8">
        <v>0.8125</v>
      </c>
      <c r="C11" s="9">
        <v>5</v>
      </c>
      <c r="D11" s="9">
        <v>4.8799999999999999E-4</v>
      </c>
      <c r="E11" s="72">
        <v>9.7999999999999997E-4</v>
      </c>
      <c r="F11" s="72">
        <v>-9.7999999999999997E-4</v>
      </c>
      <c r="G11" s="117">
        <v>5.4140000000000004E-3</v>
      </c>
      <c r="I11" s="43">
        <v>36</v>
      </c>
      <c r="J11" s="32">
        <v>0.85416666666666663</v>
      </c>
      <c r="K11" s="226">
        <f>'10 point (2)'!H180</f>
        <v>914.5</v>
      </c>
      <c r="L11" s="123">
        <f t="shared" si="0"/>
        <v>-2.3919999999999999</v>
      </c>
      <c r="M11" s="43">
        <v>26</v>
      </c>
      <c r="N11" s="32">
        <v>0.85416666666666663</v>
      </c>
      <c r="O11" s="13">
        <f t="shared" si="6"/>
        <v>-0.70314508320758051</v>
      </c>
      <c r="P11" s="74">
        <f t="shared" si="7"/>
        <v>920.25380595024978</v>
      </c>
      <c r="R11" s="44">
        <v>36</v>
      </c>
      <c r="S11" s="35">
        <v>0.85416666666666663</v>
      </c>
      <c r="T11" s="230">
        <f>'10 point (2)'!H136</f>
        <v>918.75</v>
      </c>
      <c r="U11" s="34">
        <f t="shared" si="1"/>
        <v>0.27399999999999997</v>
      </c>
      <c r="V11" s="70">
        <v>26</v>
      </c>
      <c r="W11" s="35">
        <v>0.85416666666666663</v>
      </c>
      <c r="X11" s="18">
        <f t="shared" si="8"/>
        <v>2.8436739386300682</v>
      </c>
      <c r="Y11" s="76">
        <f t="shared" si="9"/>
        <v>917.4248463699148</v>
      </c>
      <c r="AA11" s="132">
        <v>36</v>
      </c>
      <c r="AB11" s="131">
        <v>0.85416666666666663</v>
      </c>
      <c r="AC11" s="233">
        <f>'10 point (2)'!H94</f>
        <v>917.75</v>
      </c>
      <c r="AD11" s="134">
        <f t="shared" si="2"/>
        <v>-1.542</v>
      </c>
      <c r="AE11" s="154">
        <v>26</v>
      </c>
      <c r="AF11" s="131">
        <v>0.85416666666666663</v>
      </c>
      <c r="AG11" s="135">
        <f t="shared" si="3"/>
        <v>4.333516066474777E-3</v>
      </c>
      <c r="AH11" s="135">
        <f t="shared" si="4"/>
        <v>931.51946642376845</v>
      </c>
      <c r="AJ11" s="166">
        <v>36</v>
      </c>
      <c r="AK11" s="165">
        <v>0.85416666666666663</v>
      </c>
      <c r="AL11" s="235">
        <f>'10 point (2)'!H52</f>
        <v>919.75</v>
      </c>
      <c r="AM11" s="162">
        <f t="shared" si="5"/>
        <v>1.5070000000000001</v>
      </c>
      <c r="AN11" s="167">
        <v>26</v>
      </c>
      <c r="AO11" s="165">
        <v>0.85416666666666663</v>
      </c>
      <c r="AP11" s="163">
        <f t="shared" si="10"/>
        <v>-0.58700362629241443</v>
      </c>
      <c r="AQ11" s="272">
        <f t="shared" si="11"/>
        <v>915.90749287526933</v>
      </c>
      <c r="AS11" s="150">
        <v>36</v>
      </c>
      <c r="AT11" s="158">
        <v>0.85416666666666663</v>
      </c>
      <c r="AU11" s="236">
        <f>'10 point (2)'!H9</f>
        <v>921.75</v>
      </c>
      <c r="AV11" s="156">
        <f t="shared" si="14"/>
        <v>0.84000000000000008</v>
      </c>
      <c r="AW11" s="151">
        <v>26</v>
      </c>
      <c r="AX11" s="150"/>
      <c r="AY11" s="157">
        <f t="shared" si="12"/>
        <v>-3.239574944986736E-2</v>
      </c>
      <c r="AZ11" s="274">
        <f t="shared" si="13"/>
        <v>921.68310713876804</v>
      </c>
    </row>
    <row r="12" spans="1:52" ht="16" thickBot="1" x14ac:dyDescent="0.25">
      <c r="A12" s="7" t="s">
        <v>92</v>
      </c>
      <c r="B12" s="8">
        <v>0.79166666666666663</v>
      </c>
      <c r="C12" s="9">
        <v>5</v>
      </c>
      <c r="D12" s="9">
        <v>1.4899999999999999E-4</v>
      </c>
      <c r="E12" s="72">
        <v>9.7999999999999997E-4</v>
      </c>
      <c r="F12" s="72">
        <v>-9.7999999999999997E-4</v>
      </c>
      <c r="G12" s="117">
        <v>5.5279999999999999E-3</v>
      </c>
      <c r="I12" s="43">
        <v>35</v>
      </c>
      <c r="J12" s="32">
        <v>0.83333333333333337</v>
      </c>
      <c r="K12" s="226">
        <f>'10 point (2)'!H181</f>
        <v>916.5</v>
      </c>
      <c r="L12" s="123">
        <f t="shared" si="0"/>
        <v>-1.9849999999999999</v>
      </c>
      <c r="M12" s="43">
        <v>25</v>
      </c>
      <c r="N12" s="32">
        <v>0.83333333333333337</v>
      </c>
      <c r="O12" s="13">
        <f t="shared" si="6"/>
        <v>-0.96175289806907027</v>
      </c>
      <c r="P12" s="74">
        <f t="shared" si="7"/>
        <v>919.61572297597604</v>
      </c>
      <c r="R12" s="44">
        <v>35</v>
      </c>
      <c r="S12" s="35">
        <v>0.83333333333333337</v>
      </c>
      <c r="T12" s="230">
        <f>'10 point (2)'!H137</f>
        <v>918</v>
      </c>
      <c r="U12" s="34">
        <f t="shared" si="1"/>
        <v>0.41899999999999998</v>
      </c>
      <c r="V12" s="43">
        <v>25</v>
      </c>
      <c r="W12" s="35">
        <v>0.83333333333333337</v>
      </c>
      <c r="X12" s="18">
        <f t="shared" si="8"/>
        <v>2.718027979660504</v>
      </c>
      <c r="Y12" s="76">
        <f t="shared" si="9"/>
        <v>918.27188905343894</v>
      </c>
      <c r="AA12" s="132">
        <v>35</v>
      </c>
      <c r="AB12" s="131">
        <v>0.83333333333333337</v>
      </c>
      <c r="AC12" s="233">
        <f>'10 point (2)'!H95</f>
        <v>917.5</v>
      </c>
      <c r="AD12" s="134">
        <f t="shared" si="2"/>
        <v>-1.3259999999999998</v>
      </c>
      <c r="AE12" s="132">
        <v>25</v>
      </c>
      <c r="AF12" s="131">
        <v>0.83333333333333337</v>
      </c>
      <c r="AG12" s="135">
        <f t="shared" si="3"/>
        <v>4.6327985723346801E-3</v>
      </c>
      <c r="AH12" s="135">
        <f t="shared" si="4"/>
        <v>922.94194825291822</v>
      </c>
      <c r="AJ12" s="166">
        <v>35</v>
      </c>
      <c r="AK12" s="165">
        <v>0.83333333333333337</v>
      </c>
      <c r="AL12" s="235">
        <f>'10 point (2)'!H53</f>
        <v>920.25</v>
      </c>
      <c r="AM12" s="162">
        <f t="shared" si="5"/>
        <v>1.369</v>
      </c>
      <c r="AN12" s="166">
        <v>25</v>
      </c>
      <c r="AO12" s="165">
        <v>0.83333333333333337</v>
      </c>
      <c r="AP12" s="163">
        <f t="shared" si="10"/>
        <v>-0.74808855008121278</v>
      </c>
      <c r="AQ12" s="272">
        <f t="shared" si="11"/>
        <v>916.2637185967767</v>
      </c>
      <c r="AS12" s="150">
        <v>35</v>
      </c>
      <c r="AT12" s="158">
        <v>0.83333333333333337</v>
      </c>
      <c r="AU12" s="236">
        <f>'10 point (2)'!H10</f>
        <v>922.75</v>
      </c>
      <c r="AV12" s="156">
        <f t="shared" si="14"/>
        <v>0.65500000000000003</v>
      </c>
      <c r="AW12" s="150">
        <v>25</v>
      </c>
      <c r="AX12" s="150"/>
      <c r="AY12" s="157">
        <f t="shared" si="12"/>
        <v>0.13075072043119726</v>
      </c>
      <c r="AZ12" s="274">
        <f t="shared" si="13"/>
        <v>921.11534771877314</v>
      </c>
    </row>
    <row r="13" spans="1:52" ht="16" thickBot="1" x14ac:dyDescent="0.25">
      <c r="A13" s="7" t="s">
        <v>92</v>
      </c>
      <c r="B13" s="8">
        <v>0.77083333333333337</v>
      </c>
      <c r="C13" s="9">
        <v>5</v>
      </c>
      <c r="D13" s="9">
        <v>-1.55E-4</v>
      </c>
      <c r="E13" s="72">
        <v>9.7999999999999997E-4</v>
      </c>
      <c r="F13" s="72">
        <v>-9.7999999999999997E-4</v>
      </c>
      <c r="G13" s="117">
        <v>5.5640000000000004E-3</v>
      </c>
      <c r="I13" s="31">
        <v>34</v>
      </c>
      <c r="J13" s="32">
        <v>0.8125</v>
      </c>
      <c r="K13" s="226">
        <f>'10 point (2)'!H182</f>
        <v>917</v>
      </c>
      <c r="L13" s="123">
        <f t="shared" si="0"/>
        <v>-1.47</v>
      </c>
      <c r="M13" s="43">
        <v>24</v>
      </c>
      <c r="N13" s="32">
        <v>0.8125</v>
      </c>
      <c r="O13" s="13">
        <f t="shared" si="6"/>
        <v>-1.0737334301283192</v>
      </c>
      <c r="P13" s="74">
        <f t="shared" si="7"/>
        <v>919.54179934016793</v>
      </c>
      <c r="R13" s="34">
        <v>34</v>
      </c>
      <c r="S13" s="35">
        <v>0.8125</v>
      </c>
      <c r="T13" s="230">
        <f>'10 point (2)'!H138</f>
        <v>919</v>
      </c>
      <c r="U13" s="34">
        <f t="shared" si="1"/>
        <v>0.68199999999999994</v>
      </c>
      <c r="V13" s="70">
        <v>24</v>
      </c>
      <c r="W13" s="35">
        <v>0.8125</v>
      </c>
      <c r="X13" s="18">
        <f t="shared" si="8"/>
        <v>2.4990061036861206</v>
      </c>
      <c r="Y13" s="76">
        <f t="shared" si="9"/>
        <v>918.04146442704268</v>
      </c>
      <c r="AA13" s="134">
        <v>34</v>
      </c>
      <c r="AB13" s="131">
        <v>0.8125</v>
      </c>
      <c r="AC13" s="233">
        <f>'10 point (2)'!H96</f>
        <v>918.5</v>
      </c>
      <c r="AD13" s="134">
        <f t="shared" si="2"/>
        <v>-0.97900000000000009</v>
      </c>
      <c r="AE13" s="154">
        <v>24</v>
      </c>
      <c r="AF13" s="131">
        <v>0.8125</v>
      </c>
      <c r="AG13" s="135">
        <f t="shared" si="3"/>
        <v>3.8694413512907733E-3</v>
      </c>
      <c r="AH13" s="135">
        <f t="shared" si="4"/>
        <v>926.50276973734537</v>
      </c>
      <c r="AJ13" s="164">
        <v>34</v>
      </c>
      <c r="AK13" s="165">
        <v>0.8125</v>
      </c>
      <c r="AL13" s="235">
        <f>'10 point (2)'!H54</f>
        <v>919.75</v>
      </c>
      <c r="AM13" s="162">
        <f t="shared" si="5"/>
        <v>1.2930000000000001</v>
      </c>
      <c r="AN13" s="167">
        <v>24</v>
      </c>
      <c r="AO13" s="165">
        <v>0.8125</v>
      </c>
      <c r="AP13" s="163">
        <f t="shared" si="10"/>
        <v>-0.74290079170039658</v>
      </c>
      <c r="AQ13" s="272">
        <f t="shared" si="11"/>
        <v>916.59816196001941</v>
      </c>
      <c r="AS13" s="149">
        <v>34</v>
      </c>
      <c r="AT13" s="158">
        <v>0.8125</v>
      </c>
      <c r="AU13" s="236">
        <f>'10 point (2)'!H11</f>
        <v>921.75</v>
      </c>
      <c r="AV13" s="156">
        <f t="shared" si="14"/>
        <v>0.48799999999999999</v>
      </c>
      <c r="AW13" s="151">
        <v>24</v>
      </c>
      <c r="AX13" s="149"/>
      <c r="AY13" s="157">
        <f t="shared" si="12"/>
        <v>-0.36294263751054645</v>
      </c>
      <c r="AZ13" s="274">
        <f t="shared" si="13"/>
        <v>915.71136779460937</v>
      </c>
    </row>
    <row r="14" spans="1:52" ht="16" thickBot="1" x14ac:dyDescent="0.25">
      <c r="A14" s="7" t="s">
        <v>92</v>
      </c>
      <c r="B14" s="8">
        <v>0.75</v>
      </c>
      <c r="C14" s="9">
        <v>5</v>
      </c>
      <c r="D14" s="9">
        <v>-2.32E-4</v>
      </c>
      <c r="E14" s="72">
        <v>9.7599999999999998E-4</v>
      </c>
      <c r="F14" s="72">
        <v>-9.7599999999999998E-4</v>
      </c>
      <c r="G14" s="117">
        <v>5.7460000000000002E-3</v>
      </c>
      <c r="I14" s="43">
        <v>33</v>
      </c>
      <c r="J14" s="32">
        <v>0.79166666666666663</v>
      </c>
      <c r="K14" s="226">
        <f>'10 point (2)'!H183</f>
        <v>916.75</v>
      </c>
      <c r="L14" s="123">
        <f t="shared" si="0"/>
        <v>-1.24</v>
      </c>
      <c r="M14" s="43">
        <v>23</v>
      </c>
      <c r="N14" s="32">
        <v>0.79166666666666663</v>
      </c>
      <c r="O14" s="13">
        <f t="shared" si="6"/>
        <v>-1.0256386546916449</v>
      </c>
      <c r="P14" s="74">
        <f t="shared" si="7"/>
        <v>919.90985413000203</v>
      </c>
      <c r="R14" s="44">
        <v>33</v>
      </c>
      <c r="S14" s="35">
        <v>0.79166666666666663</v>
      </c>
      <c r="T14" s="230">
        <f>'10 point (2)'!H139</f>
        <v>919</v>
      </c>
      <c r="U14" s="34">
        <f t="shared" si="1"/>
        <v>0.98699999999999999</v>
      </c>
      <c r="V14" s="43">
        <v>23</v>
      </c>
      <c r="W14" s="35">
        <v>0.79166666666666663</v>
      </c>
      <c r="X14" s="18">
        <f t="shared" si="8"/>
        <v>2.2211171882463727</v>
      </c>
      <c r="Y14" s="76">
        <f t="shared" si="9"/>
        <v>918.80849524615792</v>
      </c>
      <c r="AA14" s="132">
        <v>33</v>
      </c>
      <c r="AB14" s="131">
        <v>0.79166666666666663</v>
      </c>
      <c r="AC14" s="233">
        <f>'10 point (2)'!H97</f>
        <v>919</v>
      </c>
      <c r="AD14" s="134">
        <f t="shared" si="2"/>
        <v>-0.56700000000000006</v>
      </c>
      <c r="AE14" s="132">
        <v>23</v>
      </c>
      <c r="AF14" s="131">
        <v>0.79166666666666663</v>
      </c>
      <c r="AG14" s="135">
        <f t="shared" si="3"/>
        <v>2.4404147854554122E-3</v>
      </c>
      <c r="AH14" s="135">
        <f t="shared" si="4"/>
        <v>923.35555762662113</v>
      </c>
      <c r="AJ14" s="166">
        <v>33</v>
      </c>
      <c r="AK14" s="165">
        <v>0.79166666666666663</v>
      </c>
      <c r="AL14" s="235">
        <f>'10 point (2)'!H55</f>
        <v>919</v>
      </c>
      <c r="AM14" s="162">
        <f t="shared" si="5"/>
        <v>1.01</v>
      </c>
      <c r="AN14" s="166">
        <v>23</v>
      </c>
      <c r="AO14" s="165">
        <v>0.79166666666666663</v>
      </c>
      <c r="AP14" s="163">
        <f t="shared" si="10"/>
        <v>-0.42819396896664935</v>
      </c>
      <c r="AQ14" s="272">
        <f t="shared" si="11"/>
        <v>915.39199135987201</v>
      </c>
      <c r="AS14" s="150">
        <v>33</v>
      </c>
      <c r="AT14" s="158">
        <v>0.79166666666666663</v>
      </c>
      <c r="AU14" s="236">
        <f>'10 point (2)'!H12</f>
        <v>920.25</v>
      </c>
      <c r="AV14" s="156">
        <f t="shared" si="14"/>
        <v>0.14899999999999999</v>
      </c>
      <c r="AW14" s="150">
        <v>23</v>
      </c>
      <c r="AX14" s="150"/>
      <c r="AY14" s="157">
        <f t="shared" si="12"/>
        <v>-0.54741844414529606</v>
      </c>
      <c r="AZ14" s="274">
        <f t="shared" si="13"/>
        <v>851.29057035441929</v>
      </c>
    </row>
    <row r="15" spans="1:52" ht="16" thickBot="1" x14ac:dyDescent="0.25">
      <c r="A15" s="7" t="s">
        <v>92</v>
      </c>
      <c r="B15" s="8">
        <v>0.72916666666666663</v>
      </c>
      <c r="C15" s="9">
        <v>5</v>
      </c>
      <c r="D15" s="9">
        <v>-5.8E-5</v>
      </c>
      <c r="E15" s="72">
        <v>9.7199999999999999E-4</v>
      </c>
      <c r="F15" s="72">
        <v>-9.7199999999999999E-4</v>
      </c>
      <c r="G15" s="117">
        <v>4.6649999999999999E-3</v>
      </c>
      <c r="I15" s="43">
        <v>32</v>
      </c>
      <c r="J15" s="32">
        <v>0.77083333333333337</v>
      </c>
      <c r="K15" s="226">
        <f>'10 point (2)'!H184</f>
        <v>917.25</v>
      </c>
      <c r="L15" s="123">
        <f t="shared" si="0"/>
        <v>-1.0469999999999999</v>
      </c>
      <c r="M15" s="43">
        <v>22</v>
      </c>
      <c r="N15" s="32">
        <v>0.77083333333333337</v>
      </c>
      <c r="O15" s="13">
        <f t="shared" si="6"/>
        <v>-0.82792035028736954</v>
      </c>
      <c r="P15" s="74">
        <f t="shared" si="7"/>
        <v>919.42358807237179</v>
      </c>
      <c r="R15" s="44">
        <v>32</v>
      </c>
      <c r="S15" s="35">
        <v>0.77083333333333337</v>
      </c>
      <c r="T15" s="230">
        <f>'10 point (2)'!H140</f>
        <v>919.25</v>
      </c>
      <c r="U15" s="34">
        <f t="shared" si="1"/>
        <v>1.0859999999999999</v>
      </c>
      <c r="V15" s="70">
        <v>22</v>
      </c>
      <c r="W15" s="35">
        <v>0.77083333333333337</v>
      </c>
      <c r="X15" s="18">
        <f t="shared" si="8"/>
        <v>1.9257482797075289</v>
      </c>
      <c r="Y15" s="76">
        <f t="shared" si="9"/>
        <v>918.95458233659872</v>
      </c>
      <c r="AA15" s="132">
        <v>32</v>
      </c>
      <c r="AB15" s="131">
        <v>0.77083333333333337</v>
      </c>
      <c r="AC15" s="233">
        <f>'10 point (2)'!H98</f>
        <v>918.25</v>
      </c>
      <c r="AD15" s="134">
        <f t="shared" si="2"/>
        <v>-0.24000000000000002</v>
      </c>
      <c r="AE15" s="154">
        <v>22</v>
      </c>
      <c r="AF15" s="131">
        <v>0.77083333333333337</v>
      </c>
      <c r="AG15" s="135">
        <f t="shared" si="3"/>
        <v>9.8204809566474968E-4</v>
      </c>
      <c r="AH15" s="135">
        <f t="shared" si="4"/>
        <v>921.58033587934369</v>
      </c>
      <c r="AJ15" s="166">
        <v>32</v>
      </c>
      <c r="AK15" s="165">
        <v>0.77083333333333337</v>
      </c>
      <c r="AL15" s="235">
        <f>'10 point (2)'!H56</f>
        <v>919.75</v>
      </c>
      <c r="AM15" s="162">
        <f t="shared" si="5"/>
        <v>0.77899999999999991</v>
      </c>
      <c r="AN15" s="167">
        <v>22</v>
      </c>
      <c r="AO15" s="165">
        <v>0.77083333333333337</v>
      </c>
      <c r="AP15" s="163">
        <f t="shared" si="10"/>
        <v>-0.43694203427485512</v>
      </c>
      <c r="AQ15" s="272">
        <f t="shared" si="11"/>
        <v>916.35166848804056</v>
      </c>
      <c r="AS15" s="150">
        <v>32</v>
      </c>
      <c r="AT15" s="158">
        <v>0.77083333333333337</v>
      </c>
      <c r="AU15" s="236">
        <f>'10 point (2)'!H13</f>
        <v>918.75</v>
      </c>
      <c r="AV15" s="156">
        <f t="shared" si="14"/>
        <v>-0.155</v>
      </c>
      <c r="AW15" s="151">
        <v>22</v>
      </c>
      <c r="AX15" s="150"/>
      <c r="AY15" s="157">
        <f t="shared" si="12"/>
        <v>-7.6583969419442122E-2</v>
      </c>
      <c r="AZ15" s="274">
        <f t="shared" si="13"/>
        <v>925.44100155126341</v>
      </c>
    </row>
    <row r="16" spans="1:52" ht="16" thickBot="1" x14ac:dyDescent="0.25">
      <c r="A16" s="7" t="s">
        <v>92</v>
      </c>
      <c r="B16" s="8">
        <v>0.70833333333333337</v>
      </c>
      <c r="C16" s="9">
        <v>5</v>
      </c>
      <c r="D16" s="9">
        <v>-3.6499999999999998E-4</v>
      </c>
      <c r="E16" s="72">
        <v>9.7300000000000002E-4</v>
      </c>
      <c r="F16" s="72">
        <v>-9.7300000000000002E-4</v>
      </c>
      <c r="G16" s="117">
        <v>4.5669999999999999E-3</v>
      </c>
      <c r="I16" s="31">
        <v>31</v>
      </c>
      <c r="J16" s="32">
        <v>0.75</v>
      </c>
      <c r="K16" s="226">
        <f>'10 point (2)'!H185</f>
        <v>917.5</v>
      </c>
      <c r="L16" s="123">
        <f t="shared" si="0"/>
        <v>-0.67199999999999993</v>
      </c>
      <c r="M16" s="31">
        <v>21</v>
      </c>
      <c r="N16" s="32">
        <v>0.75</v>
      </c>
      <c r="O16" s="13">
        <f t="shared" si="6"/>
        <v>-0.51223529447772587</v>
      </c>
      <c r="P16" s="74">
        <f t="shared" si="7"/>
        <v>917.75593099103196</v>
      </c>
      <c r="R16" s="34">
        <v>31</v>
      </c>
      <c r="S16" s="35">
        <v>0.75</v>
      </c>
      <c r="T16" s="230">
        <f>'10 point (2)'!H141</f>
        <v>918.5</v>
      </c>
      <c r="U16" s="34">
        <f t="shared" si="1"/>
        <v>1.161</v>
      </c>
      <c r="V16" s="31">
        <v>21</v>
      </c>
      <c r="W16" s="35">
        <v>0.75</v>
      </c>
      <c r="X16" s="18">
        <f t="shared" si="8"/>
        <v>1.653187481321867</v>
      </c>
      <c r="Y16" s="76">
        <f t="shared" si="9"/>
        <v>918.52006320252769</v>
      </c>
      <c r="AA16" s="134">
        <v>31</v>
      </c>
      <c r="AB16" s="131">
        <v>0.75</v>
      </c>
      <c r="AC16" s="233">
        <f>'10 point (2)'!H99</f>
        <v>918</v>
      </c>
      <c r="AD16" s="134">
        <f t="shared" si="2"/>
        <v>6.3E-2</v>
      </c>
      <c r="AE16" s="134">
        <v>21</v>
      </c>
      <c r="AF16" s="131">
        <v>0.75</v>
      </c>
      <c r="AG16" s="135">
        <f t="shared" si="3"/>
        <v>8.0586893944206315E-5</v>
      </c>
      <c r="AH16" s="135">
        <f t="shared" si="4"/>
        <v>921.75206372471723</v>
      </c>
      <c r="AJ16" s="164">
        <v>31</v>
      </c>
      <c r="AK16" s="165">
        <v>0.75</v>
      </c>
      <c r="AL16" s="235">
        <f>'10 point (2)'!H57</f>
        <v>917.25</v>
      </c>
      <c r="AM16" s="162">
        <f t="shared" si="5"/>
        <v>0.55699999999999994</v>
      </c>
      <c r="AN16" s="164">
        <v>21</v>
      </c>
      <c r="AO16" s="165">
        <v>0.75</v>
      </c>
      <c r="AP16" s="163">
        <f t="shared" si="10"/>
        <v>-0.17527522897517894</v>
      </c>
      <c r="AQ16" s="272">
        <f t="shared" si="11"/>
        <v>916.77651822225664</v>
      </c>
      <c r="AS16" s="149">
        <v>31</v>
      </c>
      <c r="AT16" s="158">
        <v>0.75</v>
      </c>
      <c r="AU16" s="236">
        <f>'10 point (2)'!H14</f>
        <v>921</v>
      </c>
      <c r="AV16" s="156">
        <f t="shared" si="14"/>
        <v>-0.23200000000000001</v>
      </c>
      <c r="AW16" s="149">
        <v>21</v>
      </c>
      <c r="AX16" s="149"/>
      <c r="AY16" s="157">
        <f t="shared" si="12"/>
        <v>-8.1049225784552599E-3</v>
      </c>
      <c r="AZ16" s="274">
        <f t="shared" si="13"/>
        <v>919.93136081166665</v>
      </c>
    </row>
    <row r="17" spans="1:52" s="142" customFormat="1" ht="16" thickBot="1" x14ac:dyDescent="0.25">
      <c r="A17" s="137" t="s">
        <v>92</v>
      </c>
      <c r="B17" s="138">
        <v>0.6875</v>
      </c>
      <c r="C17" s="139">
        <v>5</v>
      </c>
      <c r="D17" s="139">
        <v>-2.9500000000000001E-4</v>
      </c>
      <c r="E17" s="140">
        <v>9.7099999999999997E-4</v>
      </c>
      <c r="F17" s="140">
        <v>-9.7099999999999997E-4</v>
      </c>
      <c r="G17" s="141">
        <v>4.725E-3</v>
      </c>
      <c r="I17" s="143">
        <v>30</v>
      </c>
      <c r="J17" s="138">
        <v>0.72916666666666663</v>
      </c>
      <c r="K17" s="227">
        <f>'10 point (2)'!H186</f>
        <v>918.75</v>
      </c>
      <c r="L17" s="137">
        <f t="shared" si="0"/>
        <v>-0.34400000000000003</v>
      </c>
      <c r="M17" s="143">
        <v>20</v>
      </c>
      <c r="N17" s="138">
        <v>0.72916666666666663</v>
      </c>
      <c r="O17" s="13">
        <f t="shared" si="6"/>
        <v>-0.12590264439093518</v>
      </c>
      <c r="P17" s="74">
        <f t="shared" si="7"/>
        <v>917.99252574372883</v>
      </c>
      <c r="R17" s="143">
        <v>30</v>
      </c>
      <c r="S17" s="138">
        <v>0.72916666666666663</v>
      </c>
      <c r="T17" s="227">
        <f>'10 point (2)'!H142</f>
        <v>918.75</v>
      </c>
      <c r="U17" s="144">
        <f t="shared" si="1"/>
        <v>1.1599999999999999</v>
      </c>
      <c r="V17" s="145">
        <v>20</v>
      </c>
      <c r="W17" s="138">
        <v>0.72916666666666663</v>
      </c>
      <c r="X17" s="18">
        <f t="shared" si="8"/>
        <v>1.4348481991365245</v>
      </c>
      <c r="Y17" s="76">
        <f t="shared" si="9"/>
        <v>918.80538703653258</v>
      </c>
      <c r="AA17" s="143">
        <v>30</v>
      </c>
      <c r="AB17" s="138">
        <v>0.72916666666666663</v>
      </c>
      <c r="AC17" s="227">
        <f>'10 point (2)'!H100</f>
        <v>918.5</v>
      </c>
      <c r="AD17" s="144">
        <f t="shared" si="2"/>
        <v>0.51600000000000001</v>
      </c>
      <c r="AE17" s="145">
        <v>20</v>
      </c>
      <c r="AF17" s="138">
        <v>0.72916666666666663</v>
      </c>
      <c r="AG17" s="135">
        <f t="shared" si="3"/>
        <v>3.1575258964174372E-5</v>
      </c>
      <c r="AH17" s="135">
        <f t="shared" si="4"/>
        <v>918.52519691457269</v>
      </c>
      <c r="AJ17" s="143">
        <v>30</v>
      </c>
      <c r="AK17" s="138">
        <v>0.72916666666666663</v>
      </c>
      <c r="AL17" s="227">
        <f>'10 point (2)'!H58</f>
        <v>915.75</v>
      </c>
      <c r="AM17" s="146">
        <f t="shared" si="5"/>
        <v>0.13699999999999998</v>
      </c>
      <c r="AN17" s="145">
        <v>20</v>
      </c>
      <c r="AO17" s="138">
        <v>0.72916666666666663</v>
      </c>
      <c r="AP17" s="163">
        <f t="shared" si="10"/>
        <v>0.15704362284864457</v>
      </c>
      <c r="AQ17" s="272">
        <f t="shared" si="11"/>
        <v>916.01506652984426</v>
      </c>
      <c r="AS17" s="143">
        <v>30</v>
      </c>
      <c r="AT17" s="138">
        <v>0.72916666666666663</v>
      </c>
      <c r="AU17" s="227">
        <f>'10 point (2)'!H15</f>
        <v>918.75</v>
      </c>
      <c r="AV17" s="156">
        <f t="shared" si="14"/>
        <v>-5.8000000000000003E-2</v>
      </c>
      <c r="AW17" s="145">
        <v>20</v>
      </c>
      <c r="AX17" s="145"/>
      <c r="AY17" s="157">
        <f t="shared" si="12"/>
        <v>-0.11000107525687672</v>
      </c>
      <c r="AZ17" s="274">
        <f t="shared" si="13"/>
        <v>918.74627212255541</v>
      </c>
    </row>
    <row r="18" spans="1:52" ht="16" thickBot="1" x14ac:dyDescent="0.25">
      <c r="A18" s="7" t="s">
        <v>92</v>
      </c>
      <c r="B18" s="8">
        <v>0.66666666666666663</v>
      </c>
      <c r="C18" s="9">
        <v>5</v>
      </c>
      <c r="D18" s="9">
        <v>1.27E-4</v>
      </c>
      <c r="E18" s="72">
        <v>9.7599999999999998E-4</v>
      </c>
      <c r="F18" s="72">
        <v>-9.7599999999999998E-4</v>
      </c>
      <c r="G18" s="117">
        <v>3.503E-3</v>
      </c>
      <c r="I18" s="43">
        <v>29</v>
      </c>
      <c r="J18" s="32">
        <v>0.70833333333333337</v>
      </c>
      <c r="K18" s="226">
        <f>'10 point (2)'!H187</f>
        <v>917.5</v>
      </c>
      <c r="L18" s="123">
        <f t="shared" si="0"/>
        <v>7.2000000000000008E-2</v>
      </c>
      <c r="M18" s="43">
        <v>19</v>
      </c>
      <c r="N18" s="32">
        <v>0.70833333333333337</v>
      </c>
      <c r="O18" s="13">
        <f t="shared" si="6"/>
        <v>0.27548878483027989</v>
      </c>
      <c r="P18" s="74">
        <f t="shared" si="7"/>
        <v>918.87720156264731</v>
      </c>
      <c r="R18" s="44">
        <v>29</v>
      </c>
      <c r="S18" s="35">
        <v>0.70833333333333337</v>
      </c>
      <c r="T18" s="230">
        <f>'10 point (2)'!H143</f>
        <v>919</v>
      </c>
      <c r="U18" s="34">
        <f t="shared" si="1"/>
        <v>1.2949999999999999</v>
      </c>
      <c r="V18" s="70">
        <v>19</v>
      </c>
      <c r="W18" s="35">
        <v>0.70833333333333337</v>
      </c>
      <c r="X18" s="18">
        <f t="shared" si="8"/>
        <v>1.2876069039890965</v>
      </c>
      <c r="Y18" s="76">
        <f t="shared" si="9"/>
        <v>918.69338647401037</v>
      </c>
      <c r="AA18" s="132">
        <v>29</v>
      </c>
      <c r="AB18" s="131">
        <v>0.70833333333333337</v>
      </c>
      <c r="AC18" s="233">
        <f>'10 point (2)'!H101</f>
        <v>923.25</v>
      </c>
      <c r="AD18" s="134">
        <f t="shared" si="2"/>
        <v>1.123</v>
      </c>
      <c r="AE18" s="154">
        <v>19</v>
      </c>
      <c r="AF18" s="131">
        <v>0.70833333333333337</v>
      </c>
      <c r="AG18" s="135">
        <f t="shared" si="3"/>
        <v>7.4532512983416102E-4</v>
      </c>
      <c r="AH18" s="135">
        <f t="shared" si="4"/>
        <v>923.304447224103</v>
      </c>
      <c r="AJ18" s="166">
        <v>29</v>
      </c>
      <c r="AK18" s="165">
        <v>0.70833333333333337</v>
      </c>
      <c r="AL18" s="235">
        <f>'10 point (2)'!H59</f>
        <v>917.5</v>
      </c>
      <c r="AM18" s="162">
        <f t="shared" si="5"/>
        <v>0.13300000000000001</v>
      </c>
      <c r="AN18" s="167">
        <v>19</v>
      </c>
      <c r="AO18" s="165">
        <v>0.70833333333333337</v>
      </c>
      <c r="AP18" s="163">
        <f t="shared" si="10"/>
        <v>0.14052224959750143</v>
      </c>
      <c r="AQ18" s="272">
        <f t="shared" si="11"/>
        <v>917.49449071608342</v>
      </c>
      <c r="AS18" s="150">
        <v>29</v>
      </c>
      <c r="AT18" s="158">
        <v>0.70833333333333337</v>
      </c>
      <c r="AU18" s="236">
        <f>'10 point (2)'!H16</f>
        <v>917</v>
      </c>
      <c r="AV18" s="156">
        <f t="shared" si="14"/>
        <v>-0.36499999999999999</v>
      </c>
      <c r="AW18" s="151">
        <v>19</v>
      </c>
      <c r="AX18" s="151"/>
      <c r="AY18" s="157">
        <f t="shared" si="12"/>
        <v>-2.0266329839725039E-2</v>
      </c>
      <c r="AZ18" s="274">
        <f t="shared" si="13"/>
        <v>917.00112085388253</v>
      </c>
    </row>
    <row r="19" spans="1:52" ht="16" thickBot="1" x14ac:dyDescent="0.25">
      <c r="A19" s="7" t="s">
        <v>92</v>
      </c>
      <c r="B19" s="8">
        <v>0.64583333333333337</v>
      </c>
      <c r="C19" s="9">
        <v>5</v>
      </c>
      <c r="D19" s="9">
        <v>2.7300000000000002E-4</v>
      </c>
      <c r="E19" s="72">
        <v>9.8999999999999999E-4</v>
      </c>
      <c r="F19" s="72">
        <v>-9.8999999999999999E-4</v>
      </c>
      <c r="G19" s="117">
        <v>2.1389999999999998E-3</v>
      </c>
      <c r="I19" s="31">
        <v>28</v>
      </c>
      <c r="J19" s="32">
        <v>0.6875</v>
      </c>
      <c r="K19" s="226">
        <f>'10 point (2)'!H188</f>
        <v>921.75</v>
      </c>
      <c r="L19" s="123">
        <f t="shared" si="0"/>
        <v>0.36499999999999999</v>
      </c>
      <c r="M19" s="43">
        <v>18</v>
      </c>
      <c r="N19" s="32">
        <v>0.6875</v>
      </c>
      <c r="O19" s="13">
        <f t="shared" si="6"/>
        <v>0.63615942322086072</v>
      </c>
      <c r="P19" s="74">
        <f t="shared" si="7"/>
        <v>921.14174229302023</v>
      </c>
      <c r="R19" s="34">
        <v>28</v>
      </c>
      <c r="S19" s="35">
        <v>0.6875</v>
      </c>
      <c r="T19" s="230">
        <f>'10 point (2)'!H144</f>
        <v>916.75</v>
      </c>
      <c r="U19" s="34">
        <f t="shared" si="1"/>
        <v>1.276</v>
      </c>
      <c r="V19" s="43">
        <v>18</v>
      </c>
      <c r="W19" s="35">
        <v>0.6875</v>
      </c>
      <c r="X19" s="18">
        <f t="shared" si="8"/>
        <v>1.2141232160721425</v>
      </c>
      <c r="Y19" s="76">
        <f t="shared" si="9"/>
        <v>917.00270825309303</v>
      </c>
      <c r="AA19" s="134">
        <v>28</v>
      </c>
      <c r="AB19" s="131">
        <v>0.6875</v>
      </c>
      <c r="AC19" s="233">
        <f>'10 point (2)'!H102</f>
        <v>923.75</v>
      </c>
      <c r="AD19" s="134">
        <f t="shared" si="2"/>
        <v>1.9059999999999999</v>
      </c>
      <c r="AE19" s="132">
        <v>18</v>
      </c>
      <c r="AF19" s="131">
        <v>0.6875</v>
      </c>
      <c r="AG19" s="135">
        <f t="shared" si="3"/>
        <v>1.8242568955589651E-3</v>
      </c>
      <c r="AH19" s="135">
        <f t="shared" si="4"/>
        <v>923.7501168257611</v>
      </c>
      <c r="AJ19" s="164">
        <v>28</v>
      </c>
      <c r="AK19" s="165">
        <v>0.6875</v>
      </c>
      <c r="AL19" s="235">
        <f>'10 point (2)'!H60</f>
        <v>918.25</v>
      </c>
      <c r="AM19" s="162">
        <f t="shared" si="5"/>
        <v>0.35699999999999998</v>
      </c>
      <c r="AN19" s="166">
        <v>18</v>
      </c>
      <c r="AO19" s="165">
        <v>0.6875</v>
      </c>
      <c r="AP19" s="163">
        <f t="shared" si="10"/>
        <v>0.35101742471798941</v>
      </c>
      <c r="AQ19" s="272">
        <f t="shared" si="11"/>
        <v>917.98144850263304</v>
      </c>
      <c r="AS19" s="149">
        <v>28</v>
      </c>
      <c r="AT19" s="158">
        <v>0.6875</v>
      </c>
      <c r="AU19" s="236">
        <f>'10 point (2)'!H17</f>
        <v>919.5</v>
      </c>
      <c r="AV19" s="156">
        <f t="shared" si="14"/>
        <v>-0.29500000000000004</v>
      </c>
      <c r="AW19" s="150">
        <v>18</v>
      </c>
      <c r="AX19" s="150"/>
      <c r="AY19" s="157">
        <f t="shared" si="12"/>
        <v>-0.11531342391186145</v>
      </c>
      <c r="AZ19" s="274">
        <f t="shared" si="13"/>
        <v>919.49806873915418</v>
      </c>
    </row>
    <row r="20" spans="1:52" ht="16" thickBot="1" x14ac:dyDescent="0.25">
      <c r="A20" s="7" t="s">
        <v>92</v>
      </c>
      <c r="B20" s="8">
        <v>0.625</v>
      </c>
      <c r="C20" s="9">
        <v>5</v>
      </c>
      <c r="D20" s="9">
        <v>9.7E-5</v>
      </c>
      <c r="E20" s="72">
        <v>1.003E-3</v>
      </c>
      <c r="F20" s="72">
        <v>-1.003E-3</v>
      </c>
      <c r="G20" s="117">
        <v>2.0999999999999999E-3</v>
      </c>
      <c r="I20" s="43">
        <v>27</v>
      </c>
      <c r="J20" s="32">
        <v>0.66666666666666663</v>
      </c>
      <c r="K20" s="226">
        <f>'10 point (2)'!H189</f>
        <v>921.75</v>
      </c>
      <c r="L20" s="123">
        <f t="shared" si="0"/>
        <v>1</v>
      </c>
      <c r="M20" s="43">
        <v>17</v>
      </c>
      <c r="N20" s="32">
        <v>0.66666666666666663</v>
      </c>
      <c r="O20" s="13">
        <f t="shared" si="6"/>
        <v>0.90775056345682303</v>
      </c>
      <c r="P20" s="74">
        <f t="shared" si="7"/>
        <v>921.90943625473778</v>
      </c>
      <c r="R20" s="44">
        <v>27</v>
      </c>
      <c r="S20" s="35">
        <v>0.66666666666666663</v>
      </c>
      <c r="T20" s="230">
        <f>'10 point (2)'!H145</f>
        <v>917.75</v>
      </c>
      <c r="U20" s="34">
        <f t="shared" si="1"/>
        <v>1.137</v>
      </c>
      <c r="V20" s="70">
        <v>17</v>
      </c>
      <c r="W20" s="35">
        <v>0.66666666666666663</v>
      </c>
      <c r="X20" s="18">
        <f t="shared" si="8"/>
        <v>1.2113262746137259</v>
      </c>
      <c r="Y20" s="76">
        <f t="shared" si="9"/>
        <v>917.85215609775582</v>
      </c>
      <c r="AA20" s="132">
        <v>27</v>
      </c>
      <c r="AB20" s="131">
        <v>0.66666666666666663</v>
      </c>
      <c r="AC20" s="233">
        <f>'10 point (2)'!H103</f>
        <v>924.75</v>
      </c>
      <c r="AD20" s="134">
        <f t="shared" si="2"/>
        <v>1.9239999999999999</v>
      </c>
      <c r="AE20" s="154">
        <v>17</v>
      </c>
      <c r="AF20" s="131">
        <v>0.66666666666666663</v>
      </c>
      <c r="AG20" s="135">
        <f t="shared" si="3"/>
        <v>2.7620927439486274E-3</v>
      </c>
      <c r="AH20" s="135">
        <f t="shared" si="4"/>
        <v>924.8946792488689</v>
      </c>
      <c r="AJ20" s="166">
        <v>27</v>
      </c>
      <c r="AK20" s="165">
        <v>0.66666666666666663</v>
      </c>
      <c r="AL20" s="235">
        <f>'10 point (2)'!H61</f>
        <v>917.25</v>
      </c>
      <c r="AM20" s="162">
        <f t="shared" si="5"/>
        <v>0.36599999999999999</v>
      </c>
      <c r="AN20" s="167">
        <v>17</v>
      </c>
      <c r="AO20" s="165">
        <v>0.66666666666666663</v>
      </c>
      <c r="AP20" s="163">
        <f t="shared" si="10"/>
        <v>0.42888424681279141</v>
      </c>
      <c r="AQ20" s="272">
        <f t="shared" si="11"/>
        <v>916.9570213892207</v>
      </c>
      <c r="AS20" s="150">
        <v>27</v>
      </c>
      <c r="AT20" s="158">
        <v>0.66666666666666663</v>
      </c>
      <c r="AU20" s="236">
        <f>'10 point (2)'!H18</f>
        <v>921.25</v>
      </c>
      <c r="AV20" s="156">
        <f t="shared" si="14"/>
        <v>0.127</v>
      </c>
      <c r="AW20" s="151">
        <v>17</v>
      </c>
      <c r="AX20" s="151"/>
      <c r="AY20" s="157">
        <f t="shared" si="12"/>
        <v>0.15564568674003817</v>
      </c>
      <c r="AZ20" s="274">
        <f t="shared" si="13"/>
        <v>920.26479507150088</v>
      </c>
    </row>
    <row r="21" spans="1:52" ht="16" thickBot="1" x14ac:dyDescent="0.25">
      <c r="A21" s="7" t="s">
        <v>92</v>
      </c>
      <c r="B21" s="8">
        <v>0.60416666666666663</v>
      </c>
      <c r="C21" s="9">
        <v>5</v>
      </c>
      <c r="D21" s="9">
        <v>-1.36E-4</v>
      </c>
      <c r="E21" s="72">
        <v>1.0150000000000001E-3</v>
      </c>
      <c r="F21" s="72">
        <v>-1.0150000000000001E-3</v>
      </c>
      <c r="G21" s="117">
        <v>2.1849999999999999E-3</v>
      </c>
      <c r="I21" s="43">
        <v>26</v>
      </c>
      <c r="J21" s="32">
        <v>0.64583333333333337</v>
      </c>
      <c r="K21" s="226">
        <f>'10 point (2)'!H190</f>
        <v>922.25</v>
      </c>
      <c r="L21" s="123">
        <f t="shared" si="0"/>
        <v>0.94799999999999995</v>
      </c>
      <c r="M21" s="43">
        <v>16</v>
      </c>
      <c r="N21" s="32">
        <v>0.64583333333333337</v>
      </c>
      <c r="O21" s="13">
        <f t="shared" si="6"/>
        <v>1.0554801112485688</v>
      </c>
      <c r="P21" s="74">
        <f t="shared" si="7"/>
        <v>922.42316919580685</v>
      </c>
      <c r="R21" s="44">
        <v>26</v>
      </c>
      <c r="S21" s="35">
        <v>0.64583333333333337</v>
      </c>
      <c r="T21" s="230">
        <f>'10 point (2)'!H146</f>
        <v>916.75</v>
      </c>
      <c r="U21" s="34">
        <f t="shared" si="1"/>
        <v>1.3470000000000002</v>
      </c>
      <c r="V21" s="43">
        <v>16</v>
      </c>
      <c r="W21" s="35">
        <v>0.64583333333333337</v>
      </c>
      <c r="X21" s="18">
        <f t="shared" si="8"/>
        <v>1.2795436185136264</v>
      </c>
      <c r="Y21" s="76">
        <f t="shared" si="9"/>
        <v>917.02184748913328</v>
      </c>
      <c r="AA21" s="132">
        <v>26</v>
      </c>
      <c r="AB21" s="131">
        <v>0.64583333333333337</v>
      </c>
      <c r="AC21" s="233">
        <f>'10 point (2)'!H104</f>
        <v>924.75</v>
      </c>
      <c r="AD21" s="134">
        <f t="shared" si="2"/>
        <v>1.8819999999999999</v>
      </c>
      <c r="AE21" s="132">
        <v>16</v>
      </c>
      <c r="AF21" s="131">
        <v>0.64583333333333337</v>
      </c>
      <c r="AG21" s="135">
        <f t="shared" si="3"/>
        <v>3.1678357517181148E-3</v>
      </c>
      <c r="AH21" s="135">
        <f t="shared" si="4"/>
        <v>924.74714527560013</v>
      </c>
      <c r="AJ21" s="166">
        <v>26</v>
      </c>
      <c r="AK21" s="165">
        <v>0.64583333333333337</v>
      </c>
      <c r="AL21" s="235">
        <f>'10 point (2)'!H62</f>
        <v>917.75</v>
      </c>
      <c r="AM21" s="162">
        <f t="shared" si="5"/>
        <v>0.189</v>
      </c>
      <c r="AN21" s="166">
        <v>16</v>
      </c>
      <c r="AO21" s="165">
        <v>0.64583333333333337</v>
      </c>
      <c r="AP21" s="163">
        <f t="shared" si="10"/>
        <v>0.23809868338636583</v>
      </c>
      <c r="AQ21" s="272">
        <f t="shared" si="11"/>
        <v>918.14685237800404</v>
      </c>
      <c r="AS21" s="150">
        <v>26</v>
      </c>
      <c r="AT21" s="158">
        <v>0.64583333333333337</v>
      </c>
      <c r="AU21" s="236">
        <f>'10 point (2)'!H19</f>
        <v>921.25</v>
      </c>
      <c r="AV21" s="156">
        <f t="shared" si="14"/>
        <v>0.27300000000000002</v>
      </c>
      <c r="AW21" s="150">
        <v>16</v>
      </c>
      <c r="AX21" s="150"/>
      <c r="AY21" s="157">
        <f t="shared" si="12"/>
        <v>0.26802928253930386</v>
      </c>
      <c r="AZ21" s="274">
        <f t="shared" si="13"/>
        <v>921.28128614103593</v>
      </c>
    </row>
    <row r="22" spans="1:52" ht="16" thickBot="1" x14ac:dyDescent="0.25">
      <c r="A22" s="7" t="s">
        <v>92</v>
      </c>
      <c r="B22" s="8">
        <v>0.58333333333333337</v>
      </c>
      <c r="C22" s="9">
        <v>5</v>
      </c>
      <c r="D22" s="9">
        <v>-2.7599999999999999E-4</v>
      </c>
      <c r="E22" s="72">
        <v>1.024E-3</v>
      </c>
      <c r="F22" s="72">
        <v>-1.024E-3</v>
      </c>
      <c r="G22" s="117">
        <v>2.1849999999999999E-3</v>
      </c>
      <c r="I22" s="31">
        <v>25</v>
      </c>
      <c r="J22" s="32">
        <v>0.625</v>
      </c>
      <c r="K22" s="226">
        <f>'10 point (2)'!H191</f>
        <v>922.25</v>
      </c>
      <c r="L22" s="123">
        <f t="shared" si="0"/>
        <v>0.83</v>
      </c>
      <c r="M22" s="43">
        <v>15</v>
      </c>
      <c r="N22" s="32">
        <v>0.625</v>
      </c>
      <c r="O22" s="13">
        <f t="shared" si="6"/>
        <v>1.0621332462222157</v>
      </c>
      <c r="P22" s="74">
        <f t="shared" si="7"/>
        <v>922.20118610809584</v>
      </c>
      <c r="R22" s="34">
        <v>25</v>
      </c>
      <c r="S22" s="35">
        <v>0.625</v>
      </c>
      <c r="T22" s="230">
        <f>'10 point (2)'!H147</f>
        <v>917</v>
      </c>
      <c r="U22" s="34">
        <f t="shared" si="1"/>
        <v>1.387</v>
      </c>
      <c r="V22" s="70">
        <v>15</v>
      </c>
      <c r="W22" s="35">
        <v>0.625</v>
      </c>
      <c r="X22" s="18">
        <f t="shared" si="8"/>
        <v>1.4208396661553546</v>
      </c>
      <c r="Y22" s="76">
        <f t="shared" si="9"/>
        <v>917.00448620109955</v>
      </c>
      <c r="AA22" s="134">
        <v>25</v>
      </c>
      <c r="AB22" s="131">
        <v>0.625</v>
      </c>
      <c r="AC22" s="233">
        <f>'10 point (2)'!H105</f>
        <v>922.25</v>
      </c>
      <c r="AD22" s="134">
        <f t="shared" si="2"/>
        <v>1.554</v>
      </c>
      <c r="AE22" s="154">
        <v>15</v>
      </c>
      <c r="AF22" s="131">
        <v>0.625</v>
      </c>
      <c r="AG22" s="135">
        <f t="shared" si="3"/>
        <v>2.9167537922244291E-3</v>
      </c>
      <c r="AH22" s="135">
        <f t="shared" si="4"/>
        <v>922.09625812072386</v>
      </c>
      <c r="AJ22" s="164">
        <v>25</v>
      </c>
      <c r="AK22" s="165">
        <v>0.625</v>
      </c>
      <c r="AL22" s="235">
        <f>'10 point (2)'!H63</f>
        <v>918</v>
      </c>
      <c r="AM22" s="162">
        <f t="shared" si="5"/>
        <v>0.20499999999999999</v>
      </c>
      <c r="AN22" s="167">
        <v>15</v>
      </c>
      <c r="AO22" s="165">
        <v>0.625</v>
      </c>
      <c r="AP22" s="163">
        <f t="shared" si="10"/>
        <v>0.25252190998088103</v>
      </c>
      <c r="AQ22" s="272">
        <f t="shared" si="11"/>
        <v>918.23738292922224</v>
      </c>
      <c r="AS22" s="149">
        <v>25</v>
      </c>
      <c r="AT22" s="158">
        <v>0.625</v>
      </c>
      <c r="AU22" s="236">
        <f>'10 point (2)'!H20</f>
        <v>920.5</v>
      </c>
      <c r="AV22" s="156">
        <f t="shared" si="14"/>
        <v>9.7000000000000003E-2</v>
      </c>
      <c r="AW22" s="151">
        <v>15</v>
      </c>
      <c r="AX22" s="151"/>
      <c r="AY22" s="157">
        <f t="shared" si="12"/>
        <v>0.1484371112237062</v>
      </c>
      <c r="AZ22" s="274">
        <f t="shared" si="13"/>
        <v>920.55414178528133</v>
      </c>
    </row>
    <row r="23" spans="1:52" ht="16" thickBot="1" x14ac:dyDescent="0.25">
      <c r="A23" s="7" t="s">
        <v>92</v>
      </c>
      <c r="B23" s="8">
        <v>0.5625</v>
      </c>
      <c r="C23" s="9">
        <v>5</v>
      </c>
      <c r="D23" s="9">
        <v>-4.8999999999999998E-4</v>
      </c>
      <c r="E23" s="72">
        <v>1.029E-3</v>
      </c>
      <c r="F23" s="72">
        <v>-1.029E-3</v>
      </c>
      <c r="G23" s="117">
        <v>2.183E-3</v>
      </c>
      <c r="I23" s="43">
        <v>24</v>
      </c>
      <c r="J23" s="32">
        <v>0.60416666666666663</v>
      </c>
      <c r="K23" s="226">
        <f>'10 point (2)'!H192</f>
        <v>922.5</v>
      </c>
      <c r="L23" s="123">
        <f t="shared" si="0"/>
        <v>0.63</v>
      </c>
      <c r="M23" s="43">
        <v>14</v>
      </c>
      <c r="N23" s="32">
        <v>0.60416666666666663</v>
      </c>
      <c r="O23" s="13">
        <f t="shared" si="6"/>
        <v>0.92952278578901459</v>
      </c>
      <c r="P23" s="74">
        <f t="shared" si="7"/>
        <v>922.44040487521386</v>
      </c>
      <c r="R23" s="44">
        <v>24</v>
      </c>
      <c r="S23" s="35">
        <v>0.60416666666666663</v>
      </c>
      <c r="T23" s="230">
        <f>'10 point (2)'!H148</f>
        <v>917.25</v>
      </c>
      <c r="U23" s="34">
        <f t="shared" si="1"/>
        <v>1.6060000000000001</v>
      </c>
      <c r="V23" s="43">
        <v>14</v>
      </c>
      <c r="W23" s="35">
        <v>0.60416666666666663</v>
      </c>
      <c r="X23" s="18">
        <f t="shared" si="8"/>
        <v>1.6288747273252866</v>
      </c>
      <c r="Y23" s="76">
        <f t="shared" si="9"/>
        <v>917.30883944788263</v>
      </c>
      <c r="AA23" s="132">
        <v>24</v>
      </c>
      <c r="AB23" s="131">
        <v>0.60416666666666663</v>
      </c>
      <c r="AC23" s="233">
        <f>'10 point (2)'!H106</f>
        <v>922</v>
      </c>
      <c r="AD23" s="134">
        <f t="shared" si="2"/>
        <v>0.99700000000000011</v>
      </c>
      <c r="AE23" s="132">
        <v>14</v>
      </c>
      <c r="AF23" s="131">
        <v>0.60416666666666663</v>
      </c>
      <c r="AG23" s="135">
        <f t="shared" si="3"/>
        <v>2.1720229535872482E-3</v>
      </c>
      <c r="AH23" s="135">
        <f t="shared" si="4"/>
        <v>921.95450547962912</v>
      </c>
      <c r="AJ23" s="166">
        <v>24</v>
      </c>
      <c r="AK23" s="165">
        <v>0.60416666666666663</v>
      </c>
      <c r="AL23" s="235">
        <f>'10 point (2)'!H64</f>
        <v>917.5</v>
      </c>
      <c r="AM23" s="162">
        <f t="shared" si="5"/>
        <v>4.1999999999999996E-2</v>
      </c>
      <c r="AN23" s="166">
        <v>14</v>
      </c>
      <c r="AO23" s="165">
        <v>0.60416666666666663</v>
      </c>
      <c r="AP23" s="163">
        <f t="shared" si="10"/>
        <v>5.8941960677794003E-2</v>
      </c>
      <c r="AQ23" s="272">
        <f t="shared" si="11"/>
        <v>917.10939478091336</v>
      </c>
      <c r="AS23" s="150">
        <v>24</v>
      </c>
      <c r="AT23" s="158">
        <v>0.60416666666666663</v>
      </c>
      <c r="AU23" s="236">
        <f>'10 point (2)'!H21</f>
        <v>920.75</v>
      </c>
      <c r="AV23" s="156">
        <f t="shared" si="14"/>
        <v>-0.13600000000000001</v>
      </c>
      <c r="AW23" s="150">
        <v>14</v>
      </c>
      <c r="AX23" s="150"/>
      <c r="AY23" s="157">
        <f t="shared" si="12"/>
        <v>-0.12426460409511422</v>
      </c>
      <c r="AZ23" s="274">
        <f t="shared" si="13"/>
        <v>920.55618730184506</v>
      </c>
    </row>
    <row r="24" spans="1:52" ht="16" thickBot="1" x14ac:dyDescent="0.25">
      <c r="A24" s="7" t="s">
        <v>92</v>
      </c>
      <c r="B24" s="8">
        <v>0.54166666666666663</v>
      </c>
      <c r="C24" s="9">
        <v>5</v>
      </c>
      <c r="D24" s="9">
        <v>-5.7600000000000001E-4</v>
      </c>
      <c r="E24" s="72">
        <v>1.031E-3</v>
      </c>
      <c r="F24" s="72">
        <v>-1.031E-3</v>
      </c>
      <c r="G24" s="117">
        <v>2.1779999999999998E-3</v>
      </c>
      <c r="I24" s="43">
        <v>23</v>
      </c>
      <c r="J24" s="32">
        <v>0.58333333333333337</v>
      </c>
      <c r="K24" s="226">
        <f>'10 point (2)'!H193</f>
        <v>922</v>
      </c>
      <c r="L24" s="123">
        <f t="shared" si="0"/>
        <v>0.35799999999999998</v>
      </c>
      <c r="M24" s="43">
        <v>13</v>
      </c>
      <c r="N24" s="32">
        <v>0.58333333333333337</v>
      </c>
      <c r="O24" s="13">
        <f t="shared" si="6"/>
        <v>0.67741095393039974</v>
      </c>
      <c r="P24" s="74">
        <f t="shared" si="7"/>
        <v>921.85871128746362</v>
      </c>
      <c r="R24" s="44">
        <v>23</v>
      </c>
      <c r="S24" s="35">
        <v>0.58333333333333337</v>
      </c>
      <c r="T24" s="230">
        <f>'10 point (2)'!H149</f>
        <v>917.5</v>
      </c>
      <c r="U24" s="34">
        <f t="shared" si="1"/>
        <v>1.889</v>
      </c>
      <c r="V24" s="70">
        <v>13</v>
      </c>
      <c r="W24" s="35">
        <v>0.58333333333333337</v>
      </c>
      <c r="X24" s="18">
        <f t="shared" si="8"/>
        <v>1.8825461028753308</v>
      </c>
      <c r="Y24" s="76">
        <f t="shared" si="9"/>
        <v>917.4519252843038</v>
      </c>
      <c r="AA24" s="132">
        <v>23</v>
      </c>
      <c r="AB24" s="131">
        <v>0.58333333333333337</v>
      </c>
      <c r="AC24" s="233">
        <f>'10 point (2)'!H107</f>
        <v>920.75</v>
      </c>
      <c r="AD24" s="134">
        <f t="shared" si="2"/>
        <v>0.83199999999999996</v>
      </c>
      <c r="AE24" s="154">
        <v>13</v>
      </c>
      <c r="AF24" s="131">
        <v>0.58333333333333337</v>
      </c>
      <c r="AG24" s="135">
        <f t="shared" si="3"/>
        <v>1.2821431312091433E-3</v>
      </c>
      <c r="AH24" s="135">
        <f t="shared" si="4"/>
        <v>920.77461998557681</v>
      </c>
      <c r="AJ24" s="166">
        <v>23</v>
      </c>
      <c r="AK24" s="165">
        <v>0.58333333333333337</v>
      </c>
      <c r="AL24" s="235">
        <f>'10 point (2)'!H65</f>
        <v>918</v>
      </c>
      <c r="AM24" s="162">
        <f t="shared" si="5"/>
        <v>-0.111</v>
      </c>
      <c r="AN24" s="167">
        <v>13</v>
      </c>
      <c r="AO24" s="165">
        <v>0.58333333333333337</v>
      </c>
      <c r="AP24" s="163">
        <f t="shared" si="10"/>
        <v>-0.24568950800383929</v>
      </c>
      <c r="AQ24" s="272">
        <f t="shared" si="11"/>
        <v>918.0476989184815</v>
      </c>
      <c r="AS24" s="150">
        <v>23</v>
      </c>
      <c r="AT24" s="158">
        <v>0.58333333333333337</v>
      </c>
      <c r="AU24" s="236">
        <f>'10 point (2)'!H22</f>
        <v>919.75</v>
      </c>
      <c r="AV24" s="156">
        <f t="shared" si="14"/>
        <v>-0.27599999999999997</v>
      </c>
      <c r="AW24" s="151">
        <v>13</v>
      </c>
      <c r="AX24" s="151"/>
      <c r="AY24" s="157">
        <f t="shared" si="12"/>
        <v>-0.36070544301994029</v>
      </c>
      <c r="AZ24" s="274">
        <f t="shared" si="13"/>
        <v>919.87314808009523</v>
      </c>
    </row>
    <row r="25" spans="1:52" ht="16" thickBot="1" x14ac:dyDescent="0.25">
      <c r="A25" s="7" t="s">
        <v>92</v>
      </c>
      <c r="B25" s="8">
        <v>0.52083333333333337</v>
      </c>
      <c r="C25" s="9">
        <v>5</v>
      </c>
      <c r="D25" s="9">
        <v>-5.5500000000000005E-4</v>
      </c>
      <c r="E25" s="72">
        <v>1.0319999999999999E-3</v>
      </c>
      <c r="F25" s="72">
        <v>-1.0319999999999999E-3</v>
      </c>
      <c r="G25" s="117">
        <v>1.8109999999999999E-3</v>
      </c>
      <c r="I25" s="31">
        <v>22</v>
      </c>
      <c r="J25" s="32">
        <v>0.5625</v>
      </c>
      <c r="K25" s="226">
        <f>'10 point (2)'!H194</f>
        <v>921.75</v>
      </c>
      <c r="L25" s="123">
        <f t="shared" si="0"/>
        <v>3.6000000000000004E-2</v>
      </c>
      <c r="M25" s="43">
        <v>12</v>
      </c>
      <c r="N25" s="32">
        <v>0.5625</v>
      </c>
      <c r="O25" s="13">
        <f t="shared" si="6"/>
        <v>0.34020726109734634</v>
      </c>
      <c r="P25" s="74">
        <f t="shared" si="7"/>
        <v>921.66067956034374</v>
      </c>
      <c r="R25" s="34">
        <v>22</v>
      </c>
      <c r="S25" s="35">
        <v>0.5625</v>
      </c>
      <c r="T25" s="230">
        <f>'10 point (2)'!H150</f>
        <v>916.25</v>
      </c>
      <c r="U25" s="34">
        <f t="shared" si="1"/>
        <v>2.0869999999999997</v>
      </c>
      <c r="V25" s="43">
        <v>12</v>
      </c>
      <c r="W25" s="35">
        <v>0.5625</v>
      </c>
      <c r="X25" s="18">
        <f t="shared" si="8"/>
        <v>2.1477690190738343</v>
      </c>
      <c r="Y25" s="76">
        <f t="shared" si="9"/>
        <v>917.57985583862285</v>
      </c>
      <c r="AA25" s="134">
        <v>22</v>
      </c>
      <c r="AB25" s="131">
        <v>0.5625</v>
      </c>
      <c r="AC25" s="233">
        <f>'10 point (2)'!H108</f>
        <v>921.25</v>
      </c>
      <c r="AD25" s="134">
        <f t="shared" si="2"/>
        <v>0.64100000000000001</v>
      </c>
      <c r="AE25" s="132">
        <v>12</v>
      </c>
      <c r="AF25" s="131">
        <v>0.5625</v>
      </c>
      <c r="AG25" s="135">
        <f t="shared" si="3"/>
        <v>6.1201294843516135E-4</v>
      </c>
      <c r="AH25" s="135">
        <f t="shared" si="4"/>
        <v>920.85092339339735</v>
      </c>
      <c r="AJ25" s="164">
        <v>22</v>
      </c>
      <c r="AK25" s="165">
        <v>0.5625</v>
      </c>
      <c r="AL25" s="235">
        <f>'10 point (2)'!H66</f>
        <v>916.75</v>
      </c>
      <c r="AM25" s="162">
        <f t="shared" si="5"/>
        <v>-0.248</v>
      </c>
      <c r="AN25" s="166">
        <v>12</v>
      </c>
      <c r="AO25" s="165">
        <v>0.5625</v>
      </c>
      <c r="AP25" s="163">
        <f t="shared" si="10"/>
        <v>-0.3346911292029372</v>
      </c>
      <c r="AQ25" s="272">
        <f t="shared" si="11"/>
        <v>917.30821466592397</v>
      </c>
      <c r="AS25" s="149">
        <v>22</v>
      </c>
      <c r="AT25" s="158">
        <v>0.5625</v>
      </c>
      <c r="AU25" s="236">
        <f>'10 point (2)'!H23</f>
        <v>919.5</v>
      </c>
      <c r="AV25" s="156">
        <f t="shared" si="14"/>
        <v>-0.49</v>
      </c>
      <c r="AW25" s="150">
        <v>12</v>
      </c>
      <c r="AX25" s="150"/>
      <c r="AY25" s="157">
        <f t="shared" si="12"/>
        <v>-0.48998705525168645</v>
      </c>
      <c r="AZ25" s="274">
        <f t="shared" si="13"/>
        <v>919.67153405040472</v>
      </c>
    </row>
    <row r="26" spans="1:52" ht="16" thickBot="1" x14ac:dyDescent="0.25">
      <c r="A26" s="7" t="s">
        <v>92</v>
      </c>
      <c r="B26" s="8">
        <v>0.5</v>
      </c>
      <c r="C26" s="9">
        <v>5</v>
      </c>
      <c r="D26" s="9">
        <v>-6.9700000000000003E-4</v>
      </c>
      <c r="E26" s="72">
        <v>1.0300000000000001E-3</v>
      </c>
      <c r="F26" s="72">
        <v>-1.0300000000000001E-3</v>
      </c>
      <c r="G26" s="117">
        <v>2.0370000000000002E-3</v>
      </c>
      <c r="I26" s="43">
        <v>21</v>
      </c>
      <c r="J26" s="32">
        <v>0.54166666666666663</v>
      </c>
      <c r="K26" s="226">
        <f>'10 point (2)'!H195</f>
        <v>922.25</v>
      </c>
      <c r="L26" s="123">
        <f t="shared" si="0"/>
        <v>-0.27700000000000002</v>
      </c>
      <c r="M26" s="43">
        <v>11</v>
      </c>
      <c r="N26" s="32">
        <v>0.54166666666666663</v>
      </c>
      <c r="O26" s="13">
        <f t="shared" si="6"/>
        <v>-3.7990344973912404E-2</v>
      </c>
      <c r="P26" s="74">
        <f t="shared" si="7"/>
        <v>922.426474627267</v>
      </c>
      <c r="R26" s="44">
        <v>21</v>
      </c>
      <c r="S26" s="35">
        <v>0.54166666666666663</v>
      </c>
      <c r="T26" s="230">
        <f>'10 point (2)'!H151</f>
        <v>919.25</v>
      </c>
      <c r="U26" s="34">
        <f t="shared" si="1"/>
        <v>2.2230000000000003</v>
      </c>
      <c r="V26" s="70">
        <v>11</v>
      </c>
      <c r="W26" s="35">
        <v>0.54166666666666663</v>
      </c>
      <c r="X26" s="18">
        <f t="shared" si="8"/>
        <v>2.3826816597692773</v>
      </c>
      <c r="Y26" s="76">
        <f t="shared" si="9"/>
        <v>918.99627415821465</v>
      </c>
      <c r="AA26" s="132">
        <v>21</v>
      </c>
      <c r="AB26" s="131">
        <v>0.54166666666666663</v>
      </c>
      <c r="AC26" s="233">
        <f>'10 point (2)'!H109</f>
        <v>919.75</v>
      </c>
      <c r="AD26" s="134">
        <f t="shared" si="2"/>
        <v>0.65700000000000003</v>
      </c>
      <c r="AE26" s="154">
        <v>11</v>
      </c>
      <c r="AF26" s="131">
        <v>0.54166666666666663</v>
      </c>
      <c r="AG26" s="135">
        <f t="shared" si="3"/>
        <v>3.8758105989287019E-4</v>
      </c>
      <c r="AH26" s="135">
        <f t="shared" si="4"/>
        <v>919.66481583911866</v>
      </c>
      <c r="AJ26" s="166">
        <v>21</v>
      </c>
      <c r="AK26" s="165">
        <v>0.54166666666666663</v>
      </c>
      <c r="AL26" s="235">
        <f>'10 point (2)'!H67</f>
        <v>916</v>
      </c>
      <c r="AM26" s="162">
        <f t="shared" si="5"/>
        <v>-0.56099999999999994</v>
      </c>
      <c r="AN26" s="167">
        <v>11</v>
      </c>
      <c r="AO26" s="165">
        <v>0.54166666666666663</v>
      </c>
      <c r="AP26" s="163">
        <f t="shared" si="10"/>
        <v>-0.56252461785625918</v>
      </c>
      <c r="AQ26" s="272">
        <f t="shared" si="11"/>
        <v>915.90312963182896</v>
      </c>
      <c r="AS26" s="150">
        <v>21</v>
      </c>
      <c r="AT26" s="158">
        <v>0.54166666666666663</v>
      </c>
      <c r="AU26" s="236">
        <f>'10 point (2)'!H24</f>
        <v>920.25</v>
      </c>
      <c r="AV26" s="156">
        <f t="shared" si="14"/>
        <v>-0.57600000000000007</v>
      </c>
      <c r="AW26" s="151">
        <v>11</v>
      </c>
      <c r="AX26" s="151"/>
      <c r="AY26" s="157">
        <f t="shared" si="12"/>
        <v>-0.55850438821937121</v>
      </c>
      <c r="AZ26" s="274">
        <f t="shared" si="13"/>
        <v>919.56548233947774</v>
      </c>
    </row>
    <row r="27" spans="1:52" ht="16" thickBot="1" x14ac:dyDescent="0.25">
      <c r="A27" s="7" t="s">
        <v>92</v>
      </c>
      <c r="B27" s="8">
        <v>0.47916666666666669</v>
      </c>
      <c r="C27" s="9">
        <v>5</v>
      </c>
      <c r="D27" s="9">
        <v>-7.6099999999999996E-4</v>
      </c>
      <c r="E27" s="72">
        <v>1.026E-3</v>
      </c>
      <c r="F27" s="72">
        <v>-1.026E-3</v>
      </c>
      <c r="G27" s="117">
        <v>2.0370000000000002E-3</v>
      </c>
      <c r="I27" s="43">
        <v>20</v>
      </c>
      <c r="J27" s="32">
        <v>0.52083333333333337</v>
      </c>
      <c r="K27" s="226">
        <f>'10 point (2)'!H196</f>
        <v>922</v>
      </c>
      <c r="L27" s="123">
        <f t="shared" si="0"/>
        <v>-0.48299999999999998</v>
      </c>
      <c r="M27" s="43">
        <v>10</v>
      </c>
      <c r="N27" s="32">
        <v>0.52083333333333337</v>
      </c>
      <c r="O27" s="13">
        <f t="shared" si="6"/>
        <v>-0.40928536904855117</v>
      </c>
      <c r="P27" s="74">
        <f t="shared" si="7"/>
        <v>922.00599683255723</v>
      </c>
      <c r="R27" s="44">
        <v>20</v>
      </c>
      <c r="S27" s="35">
        <v>0.52083333333333337</v>
      </c>
      <c r="T27" s="230">
        <f>'10 point (2)'!H152</f>
        <v>918.75</v>
      </c>
      <c r="U27" s="34">
        <f t="shared" si="1"/>
        <v>2.6380000000000003</v>
      </c>
      <c r="V27" s="43">
        <v>10</v>
      </c>
      <c r="W27" s="35">
        <v>0.52083333333333337</v>
      </c>
      <c r="X27" s="18">
        <f t="shared" si="8"/>
        <v>2.540890646672028</v>
      </c>
      <c r="Y27" s="76">
        <f t="shared" si="9"/>
        <v>918.97115857613096</v>
      </c>
      <c r="AA27" s="132">
        <v>20</v>
      </c>
      <c r="AB27" s="131">
        <v>0.52083333333333337</v>
      </c>
      <c r="AC27" s="233">
        <f>'10 point (2)'!H110</f>
        <v>919.75</v>
      </c>
      <c r="AD27" s="134">
        <f t="shared" si="2"/>
        <v>0.59199999999999997</v>
      </c>
      <c r="AE27" s="132">
        <v>10</v>
      </c>
      <c r="AF27" s="131">
        <v>0.52083333333333337</v>
      </c>
      <c r="AG27" s="135">
        <f t="shared" si="3"/>
        <v>6.1892182936731195E-4</v>
      </c>
      <c r="AH27" s="135">
        <f t="shared" si="4"/>
        <v>919.57833251454997</v>
      </c>
      <c r="AJ27" s="166">
        <v>20</v>
      </c>
      <c r="AK27" s="165">
        <v>0.52083333333333337</v>
      </c>
      <c r="AL27" s="235">
        <f>'10 point (2)'!H68</f>
        <v>916.75</v>
      </c>
      <c r="AM27" s="162">
        <f t="shared" si="5"/>
        <v>-0.71299999999999997</v>
      </c>
      <c r="AN27" s="166">
        <v>10</v>
      </c>
      <c r="AO27" s="165">
        <v>0.52083333333333337</v>
      </c>
      <c r="AP27" s="163">
        <f t="shared" si="10"/>
        <v>-0.70359549936367505</v>
      </c>
      <c r="AQ27" s="272">
        <f t="shared" si="11"/>
        <v>916.70672891026516</v>
      </c>
      <c r="AS27" s="150">
        <v>20</v>
      </c>
      <c r="AT27" s="158">
        <v>0.52083333333333337</v>
      </c>
      <c r="AU27" s="236">
        <f>'10 point (2)'!H25</f>
        <v>919.75</v>
      </c>
      <c r="AV27" s="156">
        <f t="shared" si="14"/>
        <v>-0.55500000000000005</v>
      </c>
      <c r="AW27" s="150">
        <v>10</v>
      </c>
      <c r="AX27" s="150"/>
      <c r="AY27" s="157">
        <f t="shared" si="12"/>
        <v>-0.62626011945965132</v>
      </c>
      <c r="AZ27" s="274">
        <f t="shared" si="13"/>
        <v>919.65224888683269</v>
      </c>
    </row>
    <row r="28" spans="1:52" ht="16" thickBot="1" x14ac:dyDescent="0.25">
      <c r="A28" s="7" t="s">
        <v>92</v>
      </c>
      <c r="B28" s="8">
        <v>0.45833333333333331</v>
      </c>
      <c r="C28" s="9">
        <v>5</v>
      </c>
      <c r="D28" s="9">
        <v>-7.7300000000000003E-4</v>
      </c>
      <c r="E28" s="72">
        <v>1.024E-3</v>
      </c>
      <c r="F28" s="72">
        <v>-1.024E-3</v>
      </c>
      <c r="G28" s="117">
        <v>2.4250000000000001E-3</v>
      </c>
      <c r="I28" s="31">
        <v>19</v>
      </c>
      <c r="J28" s="32">
        <v>0.5</v>
      </c>
      <c r="K28" s="226">
        <f>'10 point (2)'!H197</f>
        <v>920.25</v>
      </c>
      <c r="L28" s="123">
        <f t="shared" si="0"/>
        <v>-0.89100000000000001</v>
      </c>
      <c r="M28" s="43">
        <v>9</v>
      </c>
      <c r="N28" s="32">
        <v>0.5</v>
      </c>
      <c r="O28" s="13">
        <f t="shared" si="6"/>
        <v>-0.72802250040959759</v>
      </c>
      <c r="P28" s="74">
        <f t="shared" si="7"/>
        <v>920.98088722271177</v>
      </c>
      <c r="R28" s="34">
        <v>19</v>
      </c>
      <c r="S28" s="35">
        <v>0.5</v>
      </c>
      <c r="T28" s="230">
        <f>'10 point (2)'!H153</f>
        <v>919.25</v>
      </c>
      <c r="U28" s="34">
        <f t="shared" si="1"/>
        <v>2.5469999999999997</v>
      </c>
      <c r="V28" s="70">
        <v>9</v>
      </c>
      <c r="W28" s="35">
        <v>0.5</v>
      </c>
      <c r="X28" s="18">
        <f t="shared" si="8"/>
        <v>2.5726768022880906</v>
      </c>
      <c r="Y28" s="76">
        <f t="shared" si="9"/>
        <v>918.97291255022742</v>
      </c>
      <c r="AA28" s="134">
        <v>19</v>
      </c>
      <c r="AB28" s="131">
        <v>0.5</v>
      </c>
      <c r="AC28" s="233">
        <f>'10 point (2)'!H111</f>
        <v>920.75</v>
      </c>
      <c r="AD28" s="134">
        <f t="shared" si="2"/>
        <v>0.73599999999999999</v>
      </c>
      <c r="AE28" s="154">
        <v>9</v>
      </c>
      <c r="AF28" s="131">
        <v>0.5</v>
      </c>
      <c r="AG28" s="135">
        <f t="shared" si="3"/>
        <v>1.125019597162051E-3</v>
      </c>
      <c r="AH28" s="135">
        <f t="shared" si="4"/>
        <v>920.65289246638383</v>
      </c>
      <c r="AJ28" s="164">
        <v>19</v>
      </c>
      <c r="AK28" s="165">
        <v>0.5</v>
      </c>
      <c r="AL28" s="235">
        <f>'10 point (2)'!H69</f>
        <v>916</v>
      </c>
      <c r="AM28" s="162">
        <f t="shared" si="5"/>
        <v>-0.61599999999999999</v>
      </c>
      <c r="AN28" s="167">
        <v>9</v>
      </c>
      <c r="AO28" s="165">
        <v>0.5</v>
      </c>
      <c r="AP28" s="163">
        <f t="shared" si="10"/>
        <v>-0.64633082202408565</v>
      </c>
      <c r="AQ28" s="272">
        <f t="shared" si="11"/>
        <v>915.98261539814951</v>
      </c>
      <c r="AS28" s="149">
        <v>19</v>
      </c>
      <c r="AT28" s="158">
        <v>0.5</v>
      </c>
      <c r="AU28" s="236">
        <f>'10 point (2)'!H26</f>
        <v>920.25</v>
      </c>
      <c r="AV28" s="156">
        <f t="shared" si="14"/>
        <v>-0.69700000000000006</v>
      </c>
      <c r="AW28" s="151">
        <v>9</v>
      </c>
      <c r="AX28" s="151"/>
      <c r="AY28" s="157">
        <f t="shared" si="12"/>
        <v>-0.70522511741640215</v>
      </c>
      <c r="AZ28" s="274">
        <f t="shared" si="13"/>
        <v>919.75728441550052</v>
      </c>
    </row>
    <row r="29" spans="1:52" ht="16" thickBot="1" x14ac:dyDescent="0.25">
      <c r="A29" s="7" t="s">
        <v>92</v>
      </c>
      <c r="B29" s="8">
        <v>0.4375</v>
      </c>
      <c r="C29" s="9">
        <v>5</v>
      </c>
      <c r="D29" s="9">
        <v>-6.9200000000000002E-4</v>
      </c>
      <c r="E29" s="72">
        <v>1.023E-3</v>
      </c>
      <c r="F29" s="72">
        <v>-1.023E-3</v>
      </c>
      <c r="G29" s="117">
        <v>2.398E-3</v>
      </c>
      <c r="I29" s="43">
        <v>18</v>
      </c>
      <c r="J29" s="32">
        <v>0.47916666666666669</v>
      </c>
      <c r="K29" s="226">
        <f>'10 point (2)'!H198</f>
        <v>918.5</v>
      </c>
      <c r="L29" s="123">
        <f t="shared" si="0"/>
        <v>-1.4369999999999998</v>
      </c>
      <c r="M29" s="43">
        <v>8</v>
      </c>
      <c r="N29" s="32">
        <v>0.47916666666666669</v>
      </c>
      <c r="O29" s="13">
        <f t="shared" si="6"/>
        <v>-0.95623917303084438</v>
      </c>
      <c r="P29" s="74">
        <f t="shared" si="7"/>
        <v>918.66516744896614</v>
      </c>
      <c r="R29" s="44">
        <v>18</v>
      </c>
      <c r="S29" s="35">
        <v>0.47916666666666669</v>
      </c>
      <c r="T29" s="230">
        <f>'10 point (2)'!H154</f>
        <v>918.75</v>
      </c>
      <c r="U29" s="34">
        <f t="shared" si="1"/>
        <v>2.4380000000000002</v>
      </c>
      <c r="V29" s="43">
        <v>8</v>
      </c>
      <c r="W29" s="35">
        <v>0.47916666666666669</v>
      </c>
      <c r="X29" s="18">
        <f t="shared" si="8"/>
        <v>2.4416353069310865</v>
      </c>
      <c r="Y29" s="76">
        <f t="shared" si="9"/>
        <v>918.95999630156348</v>
      </c>
      <c r="AA29" s="132">
        <v>18</v>
      </c>
      <c r="AB29" s="131">
        <v>0.47916666666666669</v>
      </c>
      <c r="AC29" s="233">
        <f>'10 point (2)'!H112</f>
        <v>922</v>
      </c>
      <c r="AD29" s="134">
        <f t="shared" si="2"/>
        <v>0.98799999999999999</v>
      </c>
      <c r="AE29" s="132">
        <v>8</v>
      </c>
      <c r="AF29" s="131">
        <v>0.47916666666666669</v>
      </c>
      <c r="AG29" s="135">
        <f t="shared" si="3"/>
        <v>1.6366501336705097E-3</v>
      </c>
      <c r="AH29" s="135">
        <f t="shared" si="4"/>
        <v>922.00166802466254</v>
      </c>
      <c r="AJ29" s="166">
        <v>18</v>
      </c>
      <c r="AK29" s="165">
        <v>0.47916666666666669</v>
      </c>
      <c r="AL29" s="235">
        <f>'10 point (2)'!H70</f>
        <v>915.75</v>
      </c>
      <c r="AM29" s="162">
        <f t="shared" si="5"/>
        <v>-0.69200000000000006</v>
      </c>
      <c r="AN29" s="166">
        <v>8</v>
      </c>
      <c r="AO29" s="165">
        <v>0.47916666666666669</v>
      </c>
      <c r="AP29" s="163">
        <f t="shared" si="10"/>
        <v>-0.70072777306673062</v>
      </c>
      <c r="AQ29" s="272">
        <f t="shared" si="11"/>
        <v>915.76099744151895</v>
      </c>
      <c r="AS29" s="150">
        <v>18</v>
      </c>
      <c r="AT29" s="158">
        <v>0.47916666666666669</v>
      </c>
      <c r="AU29" s="236">
        <f>'10 point (2)'!H27</f>
        <v>919.75</v>
      </c>
      <c r="AV29" s="156">
        <f t="shared" si="14"/>
        <v>-0.76100000000000001</v>
      </c>
      <c r="AW29" s="150">
        <v>8</v>
      </c>
      <c r="AX29" s="150"/>
      <c r="AY29" s="157">
        <f t="shared" si="12"/>
        <v>-0.76383721302168828</v>
      </c>
      <c r="AZ29" s="274">
        <f t="shared" si="13"/>
        <v>919.81017255166694</v>
      </c>
    </row>
    <row r="30" spans="1:52" ht="16" thickBot="1" x14ac:dyDescent="0.25">
      <c r="A30" s="7" t="s">
        <v>92</v>
      </c>
      <c r="B30" s="8">
        <v>0.41666666666666669</v>
      </c>
      <c r="C30" s="9">
        <v>5</v>
      </c>
      <c r="D30" s="9">
        <v>-5.8699999999999996E-4</v>
      </c>
      <c r="E30" s="72">
        <v>1.031E-3</v>
      </c>
      <c r="F30" s="72">
        <v>-1.031E-3</v>
      </c>
      <c r="G30" s="117">
        <v>2.2850000000000001E-3</v>
      </c>
      <c r="I30" s="43">
        <v>17</v>
      </c>
      <c r="J30" s="32">
        <v>0.45833333333333331</v>
      </c>
      <c r="K30" s="226">
        <f>'10 point (2)'!H199</f>
        <v>918.25</v>
      </c>
      <c r="L30" s="123">
        <f t="shared" si="0"/>
        <v>-1.631</v>
      </c>
      <c r="M30" s="43">
        <v>7</v>
      </c>
      <c r="N30" s="32">
        <v>0.45833333333333331</v>
      </c>
      <c r="O30" s="13">
        <f t="shared" si="6"/>
        <v>-1.0679173990717099</v>
      </c>
      <c r="P30" s="74">
        <f t="shared" si="7"/>
        <v>918.24275118826711</v>
      </c>
      <c r="R30" s="44">
        <v>17</v>
      </c>
      <c r="S30" s="35">
        <v>0.45833333333333331</v>
      </c>
      <c r="T30" s="230">
        <f>'10 point (2)'!H155</f>
        <v>919.25</v>
      </c>
      <c r="U30" s="34">
        <f t="shared" si="1"/>
        <v>2.1640000000000001</v>
      </c>
      <c r="V30" s="70">
        <v>7</v>
      </c>
      <c r="W30" s="35">
        <v>0.45833333333333331</v>
      </c>
      <c r="X30" s="18">
        <f t="shared" si="8"/>
        <v>2.1938443788860913</v>
      </c>
      <c r="Y30" s="76">
        <f t="shared" si="9"/>
        <v>918.95925276659591</v>
      </c>
      <c r="AA30" s="132">
        <v>17</v>
      </c>
      <c r="AB30" s="131">
        <v>0.45833333333333331</v>
      </c>
      <c r="AC30" s="233">
        <f>'10 point (2)'!H113</f>
        <v>921.75</v>
      </c>
      <c r="AD30" s="134">
        <f t="shared" si="2"/>
        <v>1.0169999999999999</v>
      </c>
      <c r="AE30" s="154">
        <v>7</v>
      </c>
      <c r="AF30" s="131">
        <v>0.45833333333333331</v>
      </c>
      <c r="AG30" s="135">
        <f t="shared" si="3"/>
        <v>1.9227619013698939E-3</v>
      </c>
      <c r="AH30" s="135">
        <f t="shared" si="4"/>
        <v>921.99051899378549</v>
      </c>
      <c r="AJ30" s="166">
        <v>17</v>
      </c>
      <c r="AK30" s="165">
        <v>0.45833333333333331</v>
      </c>
      <c r="AL30" s="235">
        <f>'10 point (2)'!H71</f>
        <v>917</v>
      </c>
      <c r="AM30" s="162">
        <f t="shared" si="5"/>
        <v>-0.65500000000000003</v>
      </c>
      <c r="AN30" s="167">
        <v>7</v>
      </c>
      <c r="AO30" s="165">
        <v>0.45833333333333331</v>
      </c>
      <c r="AP30" s="163">
        <f t="shared" si="10"/>
        <v>-0.66279228152755021</v>
      </c>
      <c r="AQ30" s="272">
        <f t="shared" si="11"/>
        <v>916.97862056622807</v>
      </c>
      <c r="AS30" s="150">
        <v>17</v>
      </c>
      <c r="AT30" s="158">
        <v>0.45833333333333331</v>
      </c>
      <c r="AU30" s="236">
        <f>'10 point (2)'!H28</f>
        <v>919.5</v>
      </c>
      <c r="AV30" s="156">
        <f t="shared" si="14"/>
        <v>-0.77300000000000002</v>
      </c>
      <c r="AW30" s="151">
        <v>7</v>
      </c>
      <c r="AX30" s="151"/>
      <c r="AY30" s="157">
        <f t="shared" si="12"/>
        <v>-0.77483361272137452</v>
      </c>
      <c r="AZ30" s="274">
        <f t="shared" si="13"/>
        <v>919.69284952096154</v>
      </c>
    </row>
    <row r="31" spans="1:52" ht="16" thickBot="1" x14ac:dyDescent="0.25">
      <c r="A31" s="7" t="s">
        <v>92</v>
      </c>
      <c r="B31" s="8">
        <v>0.39583333333333331</v>
      </c>
      <c r="C31" s="9">
        <v>5</v>
      </c>
      <c r="D31" s="9">
        <v>-5.9100000000000005E-4</v>
      </c>
      <c r="E31" s="72">
        <v>1.0510000000000001E-3</v>
      </c>
      <c r="F31" s="72">
        <v>-1.0510000000000001E-3</v>
      </c>
      <c r="G31" s="117">
        <v>2.8029999999999999E-3</v>
      </c>
      <c r="I31" s="31">
        <v>16</v>
      </c>
      <c r="J31" s="32">
        <v>0.4375</v>
      </c>
      <c r="K31" s="226">
        <f>'10 point (2)'!H200</f>
        <v>919</v>
      </c>
      <c r="L31" s="123">
        <f t="shared" si="0"/>
        <v>-1.4009999999999998</v>
      </c>
      <c r="M31" s="43">
        <v>6</v>
      </c>
      <c r="N31" s="32">
        <v>0.4375</v>
      </c>
      <c r="O31" s="13">
        <f t="shared" si="6"/>
        <v>-1.0516108034938612</v>
      </c>
      <c r="P31" s="74">
        <f t="shared" si="7"/>
        <v>918.96301463911641</v>
      </c>
      <c r="R31" s="34">
        <v>16</v>
      </c>
      <c r="S31" s="35">
        <v>0.4375</v>
      </c>
      <c r="T31" s="230">
        <f>'10 point (2)'!H156</f>
        <v>918.5</v>
      </c>
      <c r="U31" s="34">
        <f t="shared" si="1"/>
        <v>1.9159999999999999</v>
      </c>
      <c r="V31" s="43">
        <v>6</v>
      </c>
      <c r="W31" s="35">
        <v>0.4375</v>
      </c>
      <c r="X31" s="18">
        <f t="shared" si="8"/>
        <v>1.9348542058249176</v>
      </c>
      <c r="Y31" s="76">
        <f t="shared" si="9"/>
        <v>918.70055460565845</v>
      </c>
      <c r="AA31" s="134">
        <v>16</v>
      </c>
      <c r="AB31" s="131">
        <v>0.4375</v>
      </c>
      <c r="AC31" s="233">
        <f>'10 point (2)'!H114</f>
        <v>920.5</v>
      </c>
      <c r="AD31" s="134">
        <f t="shared" si="2"/>
        <v>0.86</v>
      </c>
      <c r="AE31" s="132">
        <v>6</v>
      </c>
      <c r="AF31" s="131">
        <v>0.4375</v>
      </c>
      <c r="AG31" s="135">
        <f t="shared" si="3"/>
        <v>1.8825282918165237E-3</v>
      </c>
      <c r="AH31" s="135">
        <f t="shared" si="4"/>
        <v>920.51102948817356</v>
      </c>
      <c r="AJ31" s="164">
        <v>16</v>
      </c>
      <c r="AK31" s="165">
        <v>0.4375</v>
      </c>
      <c r="AL31" s="235">
        <f>'10 point (2)'!H72</f>
        <v>916.25</v>
      </c>
      <c r="AM31" s="162">
        <f t="shared" si="5"/>
        <v>-0.54199999999999993</v>
      </c>
      <c r="AN31" s="166">
        <v>6</v>
      </c>
      <c r="AO31" s="165">
        <v>0.4375</v>
      </c>
      <c r="AP31" s="163">
        <f t="shared" si="10"/>
        <v>-0.58402236475420988</v>
      </c>
      <c r="AQ31" s="272">
        <f t="shared" si="11"/>
        <v>916.6850532317053</v>
      </c>
      <c r="AS31" s="149">
        <v>16</v>
      </c>
      <c r="AT31" s="158">
        <v>0.4375</v>
      </c>
      <c r="AU31" s="236">
        <f>'10 point (2)'!H29</f>
        <v>919.75</v>
      </c>
      <c r="AV31" s="156">
        <f t="shared" si="14"/>
        <v>-0.69200000000000006</v>
      </c>
      <c r="AW31" s="150">
        <v>6</v>
      </c>
      <c r="AX31" s="150"/>
      <c r="AY31" s="157">
        <f t="shared" si="12"/>
        <v>-0.73741517950897406</v>
      </c>
      <c r="AZ31" s="274">
        <f t="shared" si="13"/>
        <v>919.80105212816511</v>
      </c>
    </row>
    <row r="32" spans="1:52" ht="16" thickBot="1" x14ac:dyDescent="0.25">
      <c r="A32" s="7" t="s">
        <v>92</v>
      </c>
      <c r="B32" s="8">
        <v>0.375</v>
      </c>
      <c r="C32" s="9">
        <v>5</v>
      </c>
      <c r="D32" s="9">
        <v>-4.4499999999999997E-4</v>
      </c>
      <c r="E32" s="72">
        <v>1.0820000000000001E-3</v>
      </c>
      <c r="F32" s="72">
        <v>-1.0820000000000001E-3</v>
      </c>
      <c r="G32" s="117">
        <v>2.5899999999999999E-3</v>
      </c>
      <c r="I32" s="43">
        <v>15</v>
      </c>
      <c r="J32" s="32">
        <v>0.41666666666666669</v>
      </c>
      <c r="K32" s="226">
        <f>'10 point (2)'!H201</f>
        <v>920.25</v>
      </c>
      <c r="L32" s="123">
        <f t="shared" si="0"/>
        <v>-1.117</v>
      </c>
      <c r="M32" s="43">
        <v>5</v>
      </c>
      <c r="N32" s="32">
        <v>0.41666666666666669</v>
      </c>
      <c r="O32" s="13">
        <f t="shared" si="6"/>
        <v>-0.9112408905725411</v>
      </c>
      <c r="P32" s="74">
        <f t="shared" si="7"/>
        <v>919.76855470329872</v>
      </c>
      <c r="R32" s="44">
        <v>15</v>
      </c>
      <c r="S32" s="35">
        <v>0.41666666666666669</v>
      </c>
      <c r="T32" s="230">
        <f>'10 point (2)'!H157</f>
        <v>918.5</v>
      </c>
      <c r="U32" s="34">
        <f t="shared" si="1"/>
        <v>1.484</v>
      </c>
      <c r="V32" s="70">
        <v>5</v>
      </c>
      <c r="W32" s="35">
        <v>0.41666666666666669</v>
      </c>
      <c r="X32" s="18">
        <f t="shared" si="8"/>
        <v>1.484979725182888</v>
      </c>
      <c r="Y32" s="76">
        <f t="shared" si="9"/>
        <v>918.49874639963002</v>
      </c>
      <c r="AA32" s="132">
        <v>15</v>
      </c>
      <c r="AB32" s="131">
        <v>0.41666666666666669</v>
      </c>
      <c r="AC32" s="233">
        <f>'10 point (2)'!H115</f>
        <v>921.25</v>
      </c>
      <c r="AD32" s="134">
        <f t="shared" si="2"/>
        <v>0.74199999999999999</v>
      </c>
      <c r="AE32" s="154">
        <v>5</v>
      </c>
      <c r="AF32" s="131">
        <v>0.41666666666666669</v>
      </c>
      <c r="AG32" s="135">
        <f t="shared" si="3"/>
        <v>1.5679118834137505E-3</v>
      </c>
      <c r="AH32" s="135">
        <f t="shared" si="4"/>
        <v>920.49583323462093</v>
      </c>
      <c r="AJ32" s="166">
        <v>15</v>
      </c>
      <c r="AK32" s="165">
        <v>0.41666666666666669</v>
      </c>
      <c r="AL32" s="235">
        <f>'10 point (2)'!H73</f>
        <v>915.5</v>
      </c>
      <c r="AM32" s="162">
        <f t="shared" si="5"/>
        <v>-0.6</v>
      </c>
      <c r="AN32" s="167">
        <v>5</v>
      </c>
      <c r="AO32" s="165">
        <v>0.41666666666666669</v>
      </c>
      <c r="AP32" s="163">
        <f t="shared" si="10"/>
        <v>-0.63491908440171529</v>
      </c>
      <c r="AQ32" s="272">
        <f t="shared" si="11"/>
        <v>915.49326215812835</v>
      </c>
      <c r="AS32" s="150">
        <v>15</v>
      </c>
      <c r="AT32" s="158">
        <v>0.41666666666666669</v>
      </c>
      <c r="AU32" s="236">
        <f>'10 point (2)'!H30</f>
        <v>919.5</v>
      </c>
      <c r="AV32" s="156">
        <f t="shared" si="14"/>
        <v>-0.58699999999999997</v>
      </c>
      <c r="AW32" s="151">
        <v>5</v>
      </c>
      <c r="AX32" s="151"/>
      <c r="AY32" s="157">
        <f t="shared" si="12"/>
        <v>-0.66372305147892019</v>
      </c>
      <c r="AZ32" s="274">
        <f t="shared" si="13"/>
        <v>919.49867080358456</v>
      </c>
    </row>
    <row r="33" spans="1:52" ht="16" thickBot="1" x14ac:dyDescent="0.25">
      <c r="A33" s="7" t="s">
        <v>92</v>
      </c>
      <c r="B33" s="8">
        <v>0.35416666666666669</v>
      </c>
      <c r="C33" s="9">
        <v>5</v>
      </c>
      <c r="D33" s="9">
        <v>-3.4600000000000001E-4</v>
      </c>
      <c r="E33" s="72">
        <v>1.126E-3</v>
      </c>
      <c r="F33" s="72">
        <v>-1.126E-3</v>
      </c>
      <c r="G33" s="117">
        <v>2.532E-3</v>
      </c>
      <c r="I33" s="43">
        <v>14</v>
      </c>
      <c r="J33" s="32">
        <v>0.39583333333333331</v>
      </c>
      <c r="K33" s="226">
        <f>'10 point (2)'!H202</f>
        <v>920</v>
      </c>
      <c r="L33" s="123">
        <f t="shared" si="0"/>
        <v>-0.66400000000000003</v>
      </c>
      <c r="M33" s="43">
        <v>4</v>
      </c>
      <c r="N33" s="32">
        <v>0.39583333333333331</v>
      </c>
      <c r="O33" s="13">
        <f t="shared" si="6"/>
        <v>-0.66508034996630405</v>
      </c>
      <c r="P33" s="74">
        <f t="shared" si="7"/>
        <v>920.06668672516605</v>
      </c>
      <c r="R33" s="44">
        <v>14</v>
      </c>
      <c r="S33" s="35">
        <v>0.39583333333333331</v>
      </c>
      <c r="T33" s="230">
        <f>'10 point (2)'!H158</f>
        <v>917.75</v>
      </c>
      <c r="U33" s="34">
        <f t="shared" si="1"/>
        <v>1.1340000000000001</v>
      </c>
      <c r="V33" s="43">
        <v>4</v>
      </c>
      <c r="W33" s="35">
        <v>0.39583333333333331</v>
      </c>
      <c r="X33" s="18">
        <f t="shared" si="8"/>
        <v>1.1204032239076192</v>
      </c>
      <c r="Y33" s="76">
        <f t="shared" si="9"/>
        <v>917.7820236341114</v>
      </c>
      <c r="AA33" s="132">
        <v>14</v>
      </c>
      <c r="AB33" s="131">
        <v>0.39583333333333331</v>
      </c>
      <c r="AC33" s="233">
        <f>'10 point (2)'!H116</f>
        <v>920.5</v>
      </c>
      <c r="AD33" s="134">
        <f t="shared" si="2"/>
        <v>0.65799999999999992</v>
      </c>
      <c r="AE33" s="132">
        <v>4</v>
      </c>
      <c r="AF33" s="131">
        <v>0.39583333333333331</v>
      </c>
      <c r="AG33" s="135">
        <f t="shared" si="3"/>
        <v>1.1369162684885901E-3</v>
      </c>
      <c r="AH33" s="135">
        <f t="shared" si="4"/>
        <v>919.78722064577846</v>
      </c>
      <c r="AJ33" s="166">
        <v>14</v>
      </c>
      <c r="AK33" s="165">
        <v>0.39583333333333331</v>
      </c>
      <c r="AL33" s="235">
        <f>'10 point (2)'!H74</f>
        <v>917.25</v>
      </c>
      <c r="AM33" s="162">
        <f t="shared" si="5"/>
        <v>-0.63500000000000001</v>
      </c>
      <c r="AN33" s="166">
        <v>4</v>
      </c>
      <c r="AO33" s="165">
        <v>0.39583333333333331</v>
      </c>
      <c r="AP33" s="163">
        <f t="shared" si="10"/>
        <v>-0.61701263697237252</v>
      </c>
      <c r="AQ33" s="272">
        <f t="shared" si="11"/>
        <v>917.24683135553676</v>
      </c>
      <c r="AS33" s="150">
        <v>14</v>
      </c>
      <c r="AT33" s="158">
        <v>0.39583333333333331</v>
      </c>
      <c r="AU33" s="236">
        <f>'10 point (2)'!H31</f>
        <v>920</v>
      </c>
      <c r="AV33" s="156">
        <f t="shared" si="14"/>
        <v>-0.59100000000000008</v>
      </c>
      <c r="AW33" s="150">
        <v>4</v>
      </c>
      <c r="AX33" s="150"/>
      <c r="AY33" s="157">
        <f t="shared" si="12"/>
        <v>-0.5638837916329632</v>
      </c>
      <c r="AZ33" s="274">
        <f t="shared" si="13"/>
        <v>919.98887211357373</v>
      </c>
    </row>
    <row r="34" spans="1:52" ht="16" thickBot="1" x14ac:dyDescent="0.25">
      <c r="A34" s="7" t="s">
        <v>92</v>
      </c>
      <c r="B34" s="8">
        <v>0.33333333333333331</v>
      </c>
      <c r="C34" s="9">
        <v>5</v>
      </c>
      <c r="D34" s="9">
        <v>-2.8299999999999999E-4</v>
      </c>
      <c r="E34" s="72">
        <v>1.1709999999999999E-3</v>
      </c>
      <c r="F34" s="72">
        <v>-1.1709999999999999E-3</v>
      </c>
      <c r="G34" s="117">
        <v>2.7430000000000002E-3</v>
      </c>
      <c r="I34" s="31">
        <v>13</v>
      </c>
      <c r="J34" s="32">
        <v>0.375</v>
      </c>
      <c r="K34" s="226">
        <f>'10 point (2)'!H203</f>
        <v>919.25</v>
      </c>
      <c r="L34" s="123">
        <f t="shared" si="0"/>
        <v>-0.36499999999999999</v>
      </c>
      <c r="M34" s="43">
        <v>3</v>
      </c>
      <c r="N34" s="32">
        <v>0.375</v>
      </c>
      <c r="O34" s="13">
        <f t="shared" si="6"/>
        <v>-0.34314432332503414</v>
      </c>
      <c r="P34" s="74">
        <f t="shared" si="7"/>
        <v>919.30404452396954</v>
      </c>
      <c r="R34" s="34">
        <v>13</v>
      </c>
      <c r="S34" s="35">
        <v>0.375</v>
      </c>
      <c r="T34" s="230">
        <f>'10 point (2)'!H159</f>
        <v>914.5</v>
      </c>
      <c r="U34" s="34">
        <f t="shared" si="1"/>
        <v>0.49299999999999994</v>
      </c>
      <c r="V34" s="70">
        <v>3</v>
      </c>
      <c r="W34" s="35">
        <v>0.375</v>
      </c>
      <c r="X34" s="18">
        <f t="shared" si="8"/>
        <v>0.50847144404991373</v>
      </c>
      <c r="Y34" s="76">
        <f t="shared" si="9"/>
        <v>917.08643819509689</v>
      </c>
      <c r="AA34" s="134">
        <v>13</v>
      </c>
      <c r="AB34" s="131">
        <v>0.375</v>
      </c>
      <c r="AC34" s="233">
        <f>'10 point (2)'!H117</f>
        <v>919.5</v>
      </c>
      <c r="AD34" s="134">
        <f t="shared" si="2"/>
        <v>0.432</v>
      </c>
      <c r="AE34" s="154">
        <v>3</v>
      </c>
      <c r="AF34" s="131">
        <v>0.375</v>
      </c>
      <c r="AG34" s="135">
        <f t="shared" si="3"/>
        <v>7.683096083015206E-4</v>
      </c>
      <c r="AH34" s="135">
        <f t="shared" si="4"/>
        <v>919.53129875995137</v>
      </c>
      <c r="AJ34" s="164">
        <v>13</v>
      </c>
      <c r="AK34" s="165">
        <v>0.375</v>
      </c>
      <c r="AL34" s="235">
        <f>'10 point (2)'!H75</f>
        <v>917.75</v>
      </c>
      <c r="AM34" s="162">
        <f t="shared" si="5"/>
        <v>-0.434</v>
      </c>
      <c r="AN34" s="167">
        <v>3</v>
      </c>
      <c r="AO34" s="165">
        <v>0.375</v>
      </c>
      <c r="AP34" s="163">
        <f t="shared" si="10"/>
        <v>-0.58503704912514198</v>
      </c>
      <c r="AQ34" s="272">
        <f t="shared" si="11"/>
        <v>917.70720816574715</v>
      </c>
      <c r="AS34" s="149">
        <v>13</v>
      </c>
      <c r="AT34" s="158">
        <v>0.375</v>
      </c>
      <c r="AU34" s="236">
        <f>'10 point (2)'!H32</f>
        <v>919.75</v>
      </c>
      <c r="AV34" s="156">
        <f t="shared" si="14"/>
        <v>-0.44499999999999995</v>
      </c>
      <c r="AW34" s="151">
        <v>3</v>
      </c>
      <c r="AX34" s="151"/>
      <c r="AY34" s="157">
        <f t="shared" si="12"/>
        <v>-0.44306267372227387</v>
      </c>
      <c r="AZ34" s="274">
        <f t="shared" si="13"/>
        <v>919.91287380097083</v>
      </c>
    </row>
    <row r="35" spans="1:52" ht="16" thickBot="1" x14ac:dyDescent="0.25">
      <c r="A35" s="7" t="s">
        <v>92</v>
      </c>
      <c r="B35" s="8">
        <v>0.3125</v>
      </c>
      <c r="C35" s="9">
        <v>5</v>
      </c>
      <c r="D35" s="9">
        <v>-3.9999999999999998E-6</v>
      </c>
      <c r="E35" s="72">
        <v>1.219E-3</v>
      </c>
      <c r="F35" s="72">
        <v>-1.219E-3</v>
      </c>
      <c r="G35" s="117">
        <v>3.4359999999999998E-3</v>
      </c>
      <c r="I35" s="43">
        <v>12</v>
      </c>
      <c r="J35" s="32">
        <v>0.35416666666666669</v>
      </c>
      <c r="K35" s="226">
        <f>'10 point (2)'!H204</f>
        <v>920</v>
      </c>
      <c r="L35" s="123">
        <f t="shared" si="0"/>
        <v>4.1000000000000002E-2</v>
      </c>
      <c r="M35" s="43">
        <v>2</v>
      </c>
      <c r="N35" s="32">
        <v>0.35416666666666669</v>
      </c>
      <c r="O35" s="13">
        <f t="shared" si="6"/>
        <v>1.6627304159336546E-2</v>
      </c>
      <c r="P35" s="74">
        <f t="shared" si="7"/>
        <v>920.00862039740196</v>
      </c>
      <c r="R35" s="44">
        <v>12</v>
      </c>
      <c r="S35" s="35">
        <v>0.35416666666666669</v>
      </c>
      <c r="T35" s="230">
        <f>'10 point (2)'!H160</f>
        <v>914</v>
      </c>
      <c r="U35" s="34">
        <f t="shared" si="1"/>
        <v>-0.21000000000000002</v>
      </c>
      <c r="V35" s="43">
        <v>2</v>
      </c>
      <c r="W35" s="35">
        <v>0.35416666666666669</v>
      </c>
      <c r="X35" s="18">
        <f t="shared" si="8"/>
        <v>-0.15136324731707768</v>
      </c>
      <c r="Y35" s="76">
        <f t="shared" si="9"/>
        <v>917.04188089990998</v>
      </c>
      <c r="AA35" s="132">
        <v>12</v>
      </c>
      <c r="AB35" s="131">
        <v>0.35416666666666669</v>
      </c>
      <c r="AC35" s="233">
        <f>'10 point (2)'!H118</f>
        <v>919.25</v>
      </c>
      <c r="AD35" s="134">
        <f t="shared" si="2"/>
        <v>0.27500000000000002</v>
      </c>
      <c r="AE35" s="132">
        <v>2</v>
      </c>
      <c r="AF35" s="131">
        <v>0.35416666666666669</v>
      </c>
      <c r="AG35" s="135">
        <f t="shared" si="3"/>
        <v>5.8130105316713833E-4</v>
      </c>
      <c r="AH35" s="135">
        <f t="shared" si="4"/>
        <v>919.30855407186596</v>
      </c>
      <c r="AJ35" s="166">
        <v>12</v>
      </c>
      <c r="AK35" s="165">
        <v>0.35416666666666669</v>
      </c>
      <c r="AL35" s="235">
        <f>'10 point (2)'!H76</f>
        <v>917</v>
      </c>
      <c r="AM35" s="162">
        <f t="shared" si="5"/>
        <v>-0.51600000000000001</v>
      </c>
      <c r="AN35" s="166">
        <v>2</v>
      </c>
      <c r="AO35" s="165">
        <v>0.35416666666666669</v>
      </c>
      <c r="AP35" s="163">
        <f t="shared" si="10"/>
        <v>-0.50398290986881489</v>
      </c>
      <c r="AQ35" s="272">
        <f t="shared" si="11"/>
        <v>917.2140509764896</v>
      </c>
      <c r="AS35" s="150">
        <v>12</v>
      </c>
      <c r="AT35" s="158">
        <v>0.35416666666666669</v>
      </c>
      <c r="AU35" s="236">
        <f>'10 point (2)'!H33</f>
        <v>919.5</v>
      </c>
      <c r="AV35" s="156">
        <f t="shared" si="14"/>
        <v>-0.34600000000000003</v>
      </c>
      <c r="AW35" s="150">
        <v>2</v>
      </c>
      <c r="AX35" s="150"/>
      <c r="AY35" s="157">
        <f t="shared" si="12"/>
        <v>-0.30518381891251239</v>
      </c>
      <c r="AZ35" s="274">
        <f t="shared" si="13"/>
        <v>919.5261428593783</v>
      </c>
    </row>
    <row r="36" spans="1:52" ht="16" thickBot="1" x14ac:dyDescent="0.25">
      <c r="A36" s="7" t="s">
        <v>92</v>
      </c>
      <c r="B36" s="8">
        <v>0.29166666666666669</v>
      </c>
      <c r="C36" s="9">
        <v>5</v>
      </c>
      <c r="D36" s="9">
        <v>3.5300000000000002E-4</v>
      </c>
      <c r="E36" s="72">
        <v>1.2669999999999999E-3</v>
      </c>
      <c r="F36" s="72">
        <v>-1.2669999999999999E-3</v>
      </c>
      <c r="G36" s="117">
        <v>3.4229999999999998E-3</v>
      </c>
      <c r="I36" s="43">
        <v>11</v>
      </c>
      <c r="J36" s="32">
        <v>0.33333333333333331</v>
      </c>
      <c r="K36" s="226">
        <f>'10 point (2)'!H205</f>
        <v>920.25</v>
      </c>
      <c r="L36" s="123">
        <f t="shared" si="0"/>
        <v>0.64300000000000002</v>
      </c>
      <c r="M36" s="43">
        <v>1</v>
      </c>
      <c r="N36" s="32">
        <v>0.33333333333333331</v>
      </c>
      <c r="O36" s="13">
        <f t="shared" si="6"/>
        <v>0.3729060746340313</v>
      </c>
      <c r="P36" s="74">
        <f t="shared" si="7"/>
        <v>920.38508390172728</v>
      </c>
      <c r="R36" s="44">
        <v>11</v>
      </c>
      <c r="S36" s="35">
        <v>0.33333333333333331</v>
      </c>
      <c r="T36" s="230">
        <f>'10 point (2)'!H161</f>
        <v>914.5</v>
      </c>
      <c r="U36" s="34">
        <f t="shared" si="1"/>
        <v>-0.43</v>
      </c>
      <c r="V36" s="70">
        <v>1</v>
      </c>
      <c r="W36" s="35">
        <v>0.33333333333333331</v>
      </c>
      <c r="X36" s="18">
        <f t="shared" si="8"/>
        <v>-0.44578590894177228</v>
      </c>
      <c r="Y36" s="76">
        <f t="shared" si="9"/>
        <v>917.00115626100398</v>
      </c>
      <c r="AA36" s="132">
        <v>11</v>
      </c>
      <c r="AB36" s="131">
        <v>0.33333333333333331</v>
      </c>
      <c r="AC36" s="233">
        <f>'10 point (2)'!H119</f>
        <v>919.5</v>
      </c>
      <c r="AD36" s="134">
        <f t="shared" si="2"/>
        <v>0.33500000000000002</v>
      </c>
      <c r="AE36" s="154">
        <v>1</v>
      </c>
      <c r="AF36" s="131">
        <v>0.33333333333333331</v>
      </c>
      <c r="AG36" s="135">
        <f t="shared" si="3"/>
        <v>5.9499756451624614E-4</v>
      </c>
      <c r="AH36" s="135">
        <f t="shared" si="4"/>
        <v>919.38488674144673</v>
      </c>
      <c r="AJ36" s="166">
        <v>11</v>
      </c>
      <c r="AK36" s="165">
        <v>0.33333333333333331</v>
      </c>
      <c r="AL36" s="235">
        <f>'10 point (2)'!H77</f>
        <v>916.5</v>
      </c>
      <c r="AM36" s="162">
        <f t="shared" si="5"/>
        <v>-0.64800000000000002</v>
      </c>
      <c r="AN36" s="167">
        <v>1</v>
      </c>
      <c r="AO36" s="165">
        <v>0.33333333333333331</v>
      </c>
      <c r="AP36" s="163">
        <f t="shared" si="10"/>
        <v>-0.65673081009968759</v>
      </c>
      <c r="AQ36" s="272">
        <f t="shared" si="11"/>
        <v>916.50589720943469</v>
      </c>
      <c r="AS36" s="150">
        <v>11</v>
      </c>
      <c r="AT36" s="158">
        <v>0.33333333333333331</v>
      </c>
      <c r="AU36" s="236">
        <f>'10 point (2)'!H34</f>
        <v>919.75</v>
      </c>
      <c r="AV36" s="156">
        <f t="shared" si="14"/>
        <v>-0.28299999999999997</v>
      </c>
      <c r="AW36" s="151">
        <v>1</v>
      </c>
      <c r="AX36" s="151"/>
      <c r="AY36" s="157">
        <f t="shared" si="12"/>
        <v>-0.15549545689844588</v>
      </c>
      <c r="AZ36" s="274">
        <f t="shared" si="13"/>
        <v>919.73787925323268</v>
      </c>
    </row>
    <row r="37" spans="1:52" ht="16" thickBot="1" x14ac:dyDescent="0.25">
      <c r="A37" s="7" t="s">
        <v>92</v>
      </c>
      <c r="B37" s="8">
        <v>0.27083333333333331</v>
      </c>
      <c r="C37" s="9">
        <v>5</v>
      </c>
      <c r="D37" s="9">
        <v>6.7400000000000001E-4</v>
      </c>
      <c r="E37" s="72">
        <v>1.312E-3</v>
      </c>
      <c r="F37" s="72">
        <v>-1.312E-3</v>
      </c>
      <c r="G37" s="117">
        <v>4.0020000000000003E-3</v>
      </c>
      <c r="I37" s="31">
        <v>10</v>
      </c>
      <c r="J37" s="32">
        <v>0.3125</v>
      </c>
      <c r="K37" s="226">
        <f>'10 point (2)'!H206</f>
        <v>920.5</v>
      </c>
      <c r="L37" s="123">
        <f t="shared" si="0"/>
        <v>1.157</v>
      </c>
      <c r="M37" s="31"/>
      <c r="N37" s="32">
        <v>0.3125</v>
      </c>
      <c r="O37" s="13">
        <f t="shared" si="6"/>
        <v>0.68569282183783486</v>
      </c>
      <c r="P37" s="74" t="str">
        <f xml:space="preserve"> IF(M37&lt;&gt;"",(-2 - COS(-2))*SIN(258*M37) + COS(SIN(COS(-2))*M37) - 1085*COS(34) - COS(M37/(M37 + SIN(81375*M37)*COS(M37 - 2)) - M37 - SIN(81375*M37)*COS(M37 - 2)),"")</f>
        <v/>
      </c>
      <c r="R37" s="34">
        <v>10</v>
      </c>
      <c r="S37" s="35">
        <v>0.3125</v>
      </c>
      <c r="T37" s="230">
        <f>'10 point (2)'!H162</f>
        <v>914.75</v>
      </c>
      <c r="U37" s="34">
        <f t="shared" si="1"/>
        <v>-0.55400000000000005</v>
      </c>
      <c r="V37" s="31"/>
      <c r="W37" s="35">
        <v>0.3125</v>
      </c>
      <c r="X37" s="18" t="e">
        <f t="shared" si="8"/>
        <v>#DIV/0!</v>
      </c>
      <c r="Y37" s="76" t="str">
        <f>IF(V37&lt;&gt;"", 918 + SIN(401166 + SIN(920)*V37 + COS(SIN(278518/V37)/COS(429/V37))),"")</f>
        <v/>
      </c>
      <c r="AA37" s="134">
        <v>10</v>
      </c>
      <c r="AB37" s="131">
        <v>0.3125</v>
      </c>
      <c r="AC37" s="233">
        <f>'10 point (2)'!H120</f>
        <v>919.25</v>
      </c>
      <c r="AD37" s="134">
        <f t="shared" si="2"/>
        <v>0.34799999999999998</v>
      </c>
      <c r="AE37" s="134"/>
      <c r="AF37" s="131">
        <v>0.3125</v>
      </c>
      <c r="AG37" s="135">
        <f t="shared" si="3"/>
        <v>7.3922903995508199E-4</v>
      </c>
      <c r="AH37" s="135">
        <f t="shared" si="4"/>
        <v>919.57684210526315</v>
      </c>
      <c r="AJ37" s="164">
        <v>10</v>
      </c>
      <c r="AK37" s="165">
        <v>0.3125</v>
      </c>
      <c r="AL37" s="235">
        <f>'10 point (2)'!H78</f>
        <v>917</v>
      </c>
      <c r="AM37" s="162">
        <f t="shared" si="5"/>
        <v>-0.72900000000000009</v>
      </c>
      <c r="AN37" s="164"/>
      <c r="AO37" s="165">
        <v>0.3125</v>
      </c>
      <c r="AP37" s="163">
        <f t="shared" si="10"/>
        <v>-0.7956317047448509</v>
      </c>
      <c r="AQ37" s="272" t="str">
        <f xml:space="preserve"> IF(AN37&lt;&gt;"",917 + COS(15)*SIN(23*AN37) + (-(SIN(917 + AN37)*COS(AN37^3)) - 3*COS(AN37^3))/AN37 + COS(SIN(-31)*AN37 + (5/23)/AN37),"")</f>
        <v/>
      </c>
      <c r="AS37" s="149">
        <v>10</v>
      </c>
      <c r="AT37" s="158">
        <v>0.3125</v>
      </c>
      <c r="AU37" s="236">
        <f>'10 point (2)'!H35</f>
        <v>919.5</v>
      </c>
      <c r="AV37" s="156">
        <f t="shared" si="14"/>
        <v>-4.0000000000000001E-3</v>
      </c>
      <c r="AW37" s="149"/>
      <c r="AX37" s="149"/>
      <c r="AY37" s="157" t="e">
        <f t="shared" si="12"/>
        <v>#DIV/0!</v>
      </c>
      <c r="AZ37" s="274" t="str">
        <f xml:space="preserve"> IF(AW37&lt;&gt;"",920 + 591*COS(AW37 + 53/AW37)/(1711 + AW37^2*COS(715*AW37/(COS(574*COS(AW37 + 53/AW37)) - AW37^2)) - AW37^2 - 50*AW37 - 571*COS(715*AW37/(COS(574*COS(AW37 + 53/AW37)) - AW37^2))),"")</f>
        <v/>
      </c>
    </row>
    <row r="38" spans="1:52" ht="16" thickBot="1" x14ac:dyDescent="0.25">
      <c r="A38" s="7" t="s">
        <v>92</v>
      </c>
      <c r="B38" s="8">
        <v>0.25</v>
      </c>
      <c r="C38" s="9">
        <v>5</v>
      </c>
      <c r="D38" s="9">
        <v>9.1200000000000005E-4</v>
      </c>
      <c r="E38" s="72">
        <v>1.351E-3</v>
      </c>
      <c r="F38" s="72">
        <v>-1.351E-3</v>
      </c>
      <c r="G38" s="117">
        <v>4.3569999999999998E-3</v>
      </c>
      <c r="I38" s="43">
        <v>9</v>
      </c>
      <c r="J38" s="32">
        <v>0.29166666666666669</v>
      </c>
      <c r="K38" s="226">
        <f>'10 point (2)'!H207</f>
        <v>920.5</v>
      </c>
      <c r="L38" s="123">
        <f t="shared" si="0"/>
        <v>1.6520000000000001</v>
      </c>
      <c r="M38" s="43"/>
      <c r="N38" s="32">
        <v>0.29166666666666669</v>
      </c>
      <c r="O38" s="13">
        <f t="shared" si="6"/>
        <v>0.68569282183783486</v>
      </c>
      <c r="P38" s="74" t="str">
        <f t="shared" ref="P38:P46" si="15" xml:space="preserve"> IF(M38&lt;&gt;"",(-2 - COS(-2))*SIN(258*M38) + COS(SIN(COS(-2))*M38) - 1085*COS(34) - COS(M38/(M38 + SIN(81375*M38)*COS(M38 - 2)) - M38 - SIN(81375*M38)*COS(M38 - 2)),"")</f>
        <v/>
      </c>
      <c r="R38" s="44">
        <v>9</v>
      </c>
      <c r="S38" s="35">
        <v>0.29166666666666669</v>
      </c>
      <c r="T38" s="230">
        <f>'10 point (2)'!H163</f>
        <v>914.5</v>
      </c>
      <c r="U38" s="34">
        <f t="shared" si="1"/>
        <v>-0.69800000000000006</v>
      </c>
      <c r="V38" s="43"/>
      <c r="W38" s="35">
        <v>0.29166666666666669</v>
      </c>
      <c r="X38" s="18" t="e">
        <f t="shared" si="8"/>
        <v>#DIV/0!</v>
      </c>
      <c r="Y38" s="76" t="str">
        <f t="shared" ref="Y38:Y46" si="16">IF(V38&lt;&gt;"", 918 + SIN(401166 + SIN(920)*V38 + COS(SIN(278518/V38)/COS(429/V38))),"")</f>
        <v/>
      </c>
      <c r="AA38" s="132">
        <v>9</v>
      </c>
      <c r="AB38" s="131">
        <v>0.29166666666666669</v>
      </c>
      <c r="AC38" s="233">
        <f>'10 point (2)'!H121</f>
        <v>919.25</v>
      </c>
      <c r="AD38" s="134">
        <f t="shared" si="2"/>
        <v>0.30200000000000005</v>
      </c>
      <c r="AE38" s="132"/>
      <c r="AF38" s="131">
        <v>0.29166666666666669</v>
      </c>
      <c r="AG38" s="135">
        <f t="shared" si="3"/>
        <v>9.0315224574117378E-4</v>
      </c>
      <c r="AH38" s="135">
        <f t="shared" si="4"/>
        <v>919.57684210526315</v>
      </c>
      <c r="AJ38" s="166">
        <v>9</v>
      </c>
      <c r="AK38" s="165">
        <v>0.29166666666666669</v>
      </c>
      <c r="AL38" s="235">
        <f>'10 point (2)'!H79</f>
        <v>916.75</v>
      </c>
      <c r="AM38" s="162">
        <f t="shared" si="5"/>
        <v>-1.0209999999999999</v>
      </c>
      <c r="AN38" s="166"/>
      <c r="AO38" s="165">
        <v>0.29166666666666669</v>
      </c>
      <c r="AP38" s="163">
        <f t="shared" si="10"/>
        <v>-0.7956317047448509</v>
      </c>
      <c r="AQ38" s="272" t="str">
        <f t="shared" ref="AQ38:AQ46" si="17" xml:space="preserve"> IF(AN38&lt;&gt;"",917 + COS(15)*SIN(23*AN38) + (-(SIN(917 + AN38)*COS(AN38^3)) - 3*COS(AN38^3))/AN38 + COS(SIN(-31)*AN38 + (5/23)/AN38),"")</f>
        <v/>
      </c>
      <c r="AS38" s="150">
        <v>9</v>
      </c>
      <c r="AT38" s="158">
        <v>0.29166666666666669</v>
      </c>
      <c r="AU38" s="236">
        <f>'10 point (2)'!H36</f>
        <v>919.5</v>
      </c>
      <c r="AV38" s="156">
        <f t="shared" si="14"/>
        <v>0.35300000000000004</v>
      </c>
      <c r="AW38" s="150"/>
      <c r="AX38" s="150"/>
      <c r="AY38" s="157" t="e">
        <f t="shared" si="12"/>
        <v>#DIV/0!</v>
      </c>
      <c r="AZ38" s="274" t="str">
        <f t="shared" ref="AZ38:AZ46" si="18" xml:space="preserve"> IF(AW38&lt;&gt;"",920 + 591*COS(AW38 + 53/AW38)/(1711 + AW38^2*COS(715*AW38/(COS(574*COS(AW38 + 53/AW38)) - AW38^2)) - AW38^2 - 50*AW38 - 571*COS(715*AW38/(COS(574*COS(AW38 + 53/AW38)) - AW38^2))),"")</f>
        <v/>
      </c>
    </row>
    <row r="39" spans="1:52" ht="16" thickBot="1" x14ac:dyDescent="0.25">
      <c r="A39" s="7" t="s">
        <v>92</v>
      </c>
      <c r="B39" s="8">
        <v>0.22916666666666666</v>
      </c>
      <c r="C39" s="9">
        <v>5</v>
      </c>
      <c r="D39" s="9">
        <v>1.261E-3</v>
      </c>
      <c r="E39" s="72">
        <v>1.382E-3</v>
      </c>
      <c r="F39" s="72">
        <v>-1.382E-3</v>
      </c>
      <c r="G39" s="117">
        <v>4.1229999999999999E-3</v>
      </c>
      <c r="I39" s="43">
        <v>8</v>
      </c>
      <c r="J39" s="32">
        <v>0.27083333333333331</v>
      </c>
      <c r="K39" s="226">
        <f>'10 point (2)'!H208</f>
        <v>920</v>
      </c>
      <c r="L39" s="123">
        <f t="shared" si="0"/>
        <v>2.2309999999999999</v>
      </c>
      <c r="M39" s="43"/>
      <c r="N39" s="32">
        <v>0.27083333333333331</v>
      </c>
      <c r="O39" s="13">
        <f t="shared" si="6"/>
        <v>0.68569282183783486</v>
      </c>
      <c r="P39" s="74" t="str">
        <f t="shared" si="15"/>
        <v/>
      </c>
      <c r="R39" s="44">
        <v>8</v>
      </c>
      <c r="S39" s="35">
        <v>0.27083333333333331</v>
      </c>
      <c r="T39" s="230">
        <f>'10 point (2)'!H164</f>
        <v>914.75</v>
      </c>
      <c r="U39" s="34">
        <f t="shared" si="1"/>
        <v>-0.95499999999999996</v>
      </c>
      <c r="V39" s="43"/>
      <c r="W39" s="35">
        <v>0.27083333333333331</v>
      </c>
      <c r="X39" s="18" t="e">
        <f t="shared" si="8"/>
        <v>#DIV/0!</v>
      </c>
      <c r="Y39" s="76" t="str">
        <f t="shared" si="16"/>
        <v/>
      </c>
      <c r="AA39" s="132">
        <v>8</v>
      </c>
      <c r="AB39" s="131">
        <v>0.27083333333333331</v>
      </c>
      <c r="AC39" s="233">
        <f>'10 point (2)'!H122</f>
        <v>919.5</v>
      </c>
      <c r="AD39" s="134">
        <f t="shared" si="2"/>
        <v>0.46700000000000003</v>
      </c>
      <c r="AE39" s="132"/>
      <c r="AF39" s="131">
        <v>0.27083333333333331</v>
      </c>
      <c r="AG39" s="135">
        <f t="shared" si="3"/>
        <v>9.928728513150032E-4</v>
      </c>
      <c r="AH39" s="135">
        <f t="shared" si="4"/>
        <v>919.57684210526315</v>
      </c>
      <c r="AJ39" s="166">
        <v>8</v>
      </c>
      <c r="AK39" s="165">
        <v>0.27083333333333331</v>
      </c>
      <c r="AL39" s="235">
        <f>'10 point (2)'!H80</f>
        <v>917.25</v>
      </c>
      <c r="AM39" s="162">
        <f t="shared" si="5"/>
        <v>-1.292</v>
      </c>
      <c r="AN39" s="166"/>
      <c r="AO39" s="165">
        <v>0.27083333333333331</v>
      </c>
      <c r="AP39" s="163">
        <f t="shared" si="10"/>
        <v>-0.7956317047448509</v>
      </c>
      <c r="AQ39" s="272" t="str">
        <f t="shared" si="17"/>
        <v/>
      </c>
      <c r="AS39" s="150">
        <v>8</v>
      </c>
      <c r="AT39" s="158">
        <v>0.27083333333333331</v>
      </c>
      <c r="AU39" s="236">
        <f>'10 point (2)'!H37</f>
        <v>920</v>
      </c>
      <c r="AV39" s="156">
        <f t="shared" si="14"/>
        <v>0.67400000000000004</v>
      </c>
      <c r="AW39" s="150"/>
      <c r="AX39" s="150"/>
      <c r="AY39" s="157" t="e">
        <f t="shared" si="12"/>
        <v>#DIV/0!</v>
      </c>
      <c r="AZ39" s="274" t="str">
        <f t="shared" si="18"/>
        <v/>
      </c>
    </row>
    <row r="40" spans="1:52" ht="16" thickBot="1" x14ac:dyDescent="0.25">
      <c r="A40" s="7" t="s">
        <v>92</v>
      </c>
      <c r="B40" s="8">
        <v>0.20833333333333334</v>
      </c>
      <c r="C40" s="9">
        <v>5</v>
      </c>
      <c r="D40" s="9">
        <v>1.4920000000000001E-3</v>
      </c>
      <c r="E40" s="72">
        <v>1.4E-3</v>
      </c>
      <c r="F40" s="72">
        <v>-1.4E-3</v>
      </c>
      <c r="G40" s="117">
        <v>4.3280000000000002E-3</v>
      </c>
      <c r="I40" s="31">
        <v>7</v>
      </c>
      <c r="J40" s="32">
        <v>0.25</v>
      </c>
      <c r="K40" s="226">
        <f>'10 point (2)'!H209</f>
        <v>920.75</v>
      </c>
      <c r="L40" s="123">
        <f t="shared" si="0"/>
        <v>2.972</v>
      </c>
      <c r="M40" s="31"/>
      <c r="N40" s="32">
        <v>0.25</v>
      </c>
      <c r="O40" s="13">
        <f t="shared" si="6"/>
        <v>0.68569282183783486</v>
      </c>
      <c r="P40" s="74" t="str">
        <f t="shared" si="15"/>
        <v/>
      </c>
      <c r="R40" s="34">
        <v>7</v>
      </c>
      <c r="S40" s="35">
        <v>0.25</v>
      </c>
      <c r="T40" s="230">
        <f>'10 point (2)'!H165</f>
        <v>914.5</v>
      </c>
      <c r="U40" s="34">
        <f t="shared" si="1"/>
        <v>-1.0839999999999999</v>
      </c>
      <c r="V40" s="31"/>
      <c r="W40" s="35">
        <v>0.25</v>
      </c>
      <c r="X40" s="18" t="e">
        <f t="shared" si="8"/>
        <v>#DIV/0!</v>
      </c>
      <c r="Y40" s="76" t="str">
        <f t="shared" si="16"/>
        <v/>
      </c>
      <c r="AA40" s="134">
        <v>7</v>
      </c>
      <c r="AB40" s="131">
        <v>0.25</v>
      </c>
      <c r="AC40" s="233">
        <f>'10 point (2)'!H123</f>
        <v>919.5</v>
      </c>
      <c r="AD40" s="134">
        <f t="shared" si="2"/>
        <v>0.52400000000000002</v>
      </c>
      <c r="AE40" s="134"/>
      <c r="AF40" s="131">
        <v>0.25</v>
      </c>
      <c r="AG40" s="135">
        <f t="shared" si="3"/>
        <v>9.6987340829941967E-4</v>
      </c>
      <c r="AH40" s="135">
        <f t="shared" si="4"/>
        <v>919.57684210526315</v>
      </c>
      <c r="AJ40" s="164">
        <v>7</v>
      </c>
      <c r="AK40" s="165">
        <v>0.25</v>
      </c>
      <c r="AL40" s="235">
        <f>'10 point (2)'!H81</f>
        <v>917</v>
      </c>
      <c r="AM40" s="162">
        <f t="shared" si="5"/>
        <v>-1.655</v>
      </c>
      <c r="AN40" s="164"/>
      <c r="AO40" s="165">
        <v>0.25</v>
      </c>
      <c r="AP40" s="163">
        <f t="shared" si="10"/>
        <v>-0.7956317047448509</v>
      </c>
      <c r="AQ40" s="272" t="str">
        <f t="shared" si="17"/>
        <v/>
      </c>
      <c r="AS40" s="149">
        <v>7</v>
      </c>
      <c r="AT40" s="158">
        <v>0.25</v>
      </c>
      <c r="AU40" s="236">
        <f>'10 point (2)'!H38</f>
        <v>920</v>
      </c>
      <c r="AV40" s="156">
        <f t="shared" si="14"/>
        <v>0.91200000000000003</v>
      </c>
      <c r="AW40" s="149"/>
      <c r="AX40" s="149"/>
      <c r="AY40" s="157" t="e">
        <f t="shared" si="12"/>
        <v>#DIV/0!</v>
      </c>
      <c r="AZ40" s="274" t="str">
        <f t="shared" si="18"/>
        <v/>
      </c>
    </row>
    <row r="41" spans="1:52" ht="16" thickBot="1" x14ac:dyDescent="0.25">
      <c r="A41" s="7" t="s">
        <v>92</v>
      </c>
      <c r="B41" s="8">
        <v>0.1875</v>
      </c>
      <c r="C41" s="9">
        <v>5</v>
      </c>
      <c r="D41" s="9">
        <v>1.652E-3</v>
      </c>
      <c r="E41" s="72">
        <v>1.4109999999999999E-3</v>
      </c>
      <c r="F41" s="72">
        <v>-1.4109999999999999E-3</v>
      </c>
      <c r="G41" s="117">
        <v>4.1850000000000004E-3</v>
      </c>
      <c r="I41" s="43">
        <v>6</v>
      </c>
      <c r="J41" s="32">
        <v>0.22916666666666666</v>
      </c>
      <c r="K41" s="226">
        <f>'10 point (2)'!H210</f>
        <v>920.25</v>
      </c>
      <c r="L41" s="123">
        <f t="shared" si="0"/>
        <v>3.8040000000000003</v>
      </c>
      <c r="M41" s="43"/>
      <c r="N41" s="32">
        <v>0.22916666666666666</v>
      </c>
      <c r="O41" s="13">
        <f t="shared" si="6"/>
        <v>0.68569282183783486</v>
      </c>
      <c r="P41" s="74" t="str">
        <f t="shared" si="15"/>
        <v/>
      </c>
      <c r="R41" s="44">
        <v>6</v>
      </c>
      <c r="S41" s="35">
        <v>0.22916666666666666</v>
      </c>
      <c r="T41" s="230">
        <f>'10 point (2)'!H166</f>
        <v>914.5</v>
      </c>
      <c r="U41" s="34">
        <f t="shared" si="1"/>
        <v>-1.484</v>
      </c>
      <c r="V41" s="43"/>
      <c r="W41" s="35">
        <v>0.22916666666666666</v>
      </c>
      <c r="X41" s="18" t="e">
        <f t="shared" si="8"/>
        <v>#DIV/0!</v>
      </c>
      <c r="Y41" s="76" t="str">
        <f t="shared" si="16"/>
        <v/>
      </c>
      <c r="AA41" s="132">
        <v>6</v>
      </c>
      <c r="AB41" s="131">
        <v>0.22916666666666666</v>
      </c>
      <c r="AC41" s="233">
        <f>'10 point (2)'!H124</f>
        <v>919.5</v>
      </c>
      <c r="AD41" s="134">
        <f t="shared" si="2"/>
        <v>0.64100000000000001</v>
      </c>
      <c r="AE41" s="132"/>
      <c r="AF41" s="131">
        <v>0.22916666666666666</v>
      </c>
      <c r="AG41" s="135">
        <f t="shared" si="3"/>
        <v>8.5582770067865147E-4</v>
      </c>
      <c r="AH41" s="135">
        <f t="shared" si="4"/>
        <v>919.57684210526315</v>
      </c>
      <c r="AJ41" s="166">
        <v>6</v>
      </c>
      <c r="AK41" s="165">
        <v>0.22916666666666666</v>
      </c>
      <c r="AL41" s="235">
        <f>'10 point (2)'!H82</f>
        <v>917.5</v>
      </c>
      <c r="AM41" s="162">
        <f t="shared" si="5"/>
        <v>-1.931</v>
      </c>
      <c r="AN41" s="166"/>
      <c r="AO41" s="165">
        <v>0.22916666666666666</v>
      </c>
      <c r="AP41" s="163">
        <f t="shared" si="10"/>
        <v>-0.7956317047448509</v>
      </c>
      <c r="AQ41" s="272" t="str">
        <f t="shared" si="17"/>
        <v/>
      </c>
      <c r="AS41" s="150">
        <v>6</v>
      </c>
      <c r="AT41" s="158">
        <v>0.22916666666666666</v>
      </c>
      <c r="AU41" s="236">
        <f>'10 point (2)'!H39</f>
        <v>920.75</v>
      </c>
      <c r="AV41" s="156">
        <f t="shared" si="14"/>
        <v>1.2609999999999999</v>
      </c>
      <c r="AW41" s="150"/>
      <c r="AX41" s="150"/>
      <c r="AY41" s="157" t="e">
        <f t="shared" si="12"/>
        <v>#DIV/0!</v>
      </c>
      <c r="AZ41" s="274" t="str">
        <f t="shared" si="18"/>
        <v/>
      </c>
    </row>
    <row r="42" spans="1:52" ht="16" thickBot="1" x14ac:dyDescent="0.25">
      <c r="A42" s="7" t="s">
        <v>92</v>
      </c>
      <c r="B42" s="8">
        <v>0.16666666666666666</v>
      </c>
      <c r="C42" s="9">
        <v>5</v>
      </c>
      <c r="D42" s="9">
        <v>1.748E-3</v>
      </c>
      <c r="E42" s="72">
        <v>1.4139999999999999E-3</v>
      </c>
      <c r="F42" s="72">
        <v>-1.4139999999999999E-3</v>
      </c>
      <c r="G42" s="117">
        <v>4.1019999999999997E-3</v>
      </c>
      <c r="I42" s="43">
        <v>5</v>
      </c>
      <c r="J42" s="32">
        <v>0.20833333333333334</v>
      </c>
      <c r="K42" s="226">
        <f>'10 point (2)'!H211</f>
        <v>920.25</v>
      </c>
      <c r="L42" s="123">
        <f t="shared" si="0"/>
        <v>4.5459999999999994</v>
      </c>
      <c r="M42" s="43"/>
      <c r="N42" s="32">
        <v>0.20833333333333334</v>
      </c>
      <c r="O42" s="13">
        <f t="shared" si="6"/>
        <v>0.68569282183783486</v>
      </c>
      <c r="P42" s="74" t="str">
        <f t="shared" si="15"/>
        <v/>
      </c>
      <c r="R42" s="44">
        <v>5</v>
      </c>
      <c r="S42" s="35">
        <v>0.20833333333333334</v>
      </c>
      <c r="T42" s="230">
        <f>'10 point (2)'!H167</f>
        <v>914.75</v>
      </c>
      <c r="U42" s="34">
        <f t="shared" si="1"/>
        <v>-1.9269999999999998</v>
      </c>
      <c r="V42" s="43"/>
      <c r="W42" s="35">
        <v>0.20833333333333334</v>
      </c>
      <c r="X42" s="18" t="e">
        <f t="shared" si="8"/>
        <v>#DIV/0!</v>
      </c>
      <c r="Y42" s="76" t="str">
        <f t="shared" si="16"/>
        <v/>
      </c>
      <c r="AA42" s="132">
        <v>5</v>
      </c>
      <c r="AB42" s="131">
        <v>0.20833333333333334</v>
      </c>
      <c r="AC42" s="233">
        <f>'10 point (2)'!H125</f>
        <v>919</v>
      </c>
      <c r="AD42" s="134">
        <f t="shared" si="2"/>
        <v>0.69800000000000006</v>
      </c>
      <c r="AE42" s="132"/>
      <c r="AF42" s="131">
        <v>0.20833333333333334</v>
      </c>
      <c r="AG42" s="135">
        <f t="shared" si="3"/>
        <v>7.0792570683594121E-4</v>
      </c>
      <c r="AH42" s="135">
        <f t="shared" si="4"/>
        <v>919.57684210526315</v>
      </c>
      <c r="AJ42" s="166">
        <v>5</v>
      </c>
      <c r="AK42" s="165">
        <v>0.20833333333333334</v>
      </c>
      <c r="AL42" s="235">
        <f>'10 point (2)'!H83</f>
        <v>917.5</v>
      </c>
      <c r="AM42" s="162">
        <f t="shared" si="5"/>
        <v>-1.976</v>
      </c>
      <c r="AN42" s="166"/>
      <c r="AO42" s="165">
        <v>0.20833333333333334</v>
      </c>
      <c r="AP42" s="163">
        <f t="shared" si="10"/>
        <v>-0.7956317047448509</v>
      </c>
      <c r="AQ42" s="272" t="str">
        <f t="shared" si="17"/>
        <v/>
      </c>
      <c r="AS42" s="150">
        <v>5</v>
      </c>
      <c r="AT42" s="158">
        <v>0.20833333333333334</v>
      </c>
      <c r="AU42" s="236">
        <f>'10 point (2)'!H40</f>
        <v>921.5</v>
      </c>
      <c r="AV42" s="156">
        <f t="shared" si="14"/>
        <v>1.492</v>
      </c>
      <c r="AW42" s="150"/>
      <c r="AX42" s="150"/>
      <c r="AY42" s="157" t="e">
        <f t="shared" si="12"/>
        <v>#DIV/0!</v>
      </c>
      <c r="AZ42" s="274" t="str">
        <f t="shared" si="18"/>
        <v/>
      </c>
    </row>
    <row r="43" spans="1:52" ht="16" thickBot="1" x14ac:dyDescent="0.25">
      <c r="A43" s="7" t="s">
        <v>92</v>
      </c>
      <c r="B43" s="8">
        <v>0.14583333333333334</v>
      </c>
      <c r="C43" s="9">
        <v>5</v>
      </c>
      <c r="D43" s="9">
        <v>1.792E-3</v>
      </c>
      <c r="E43" s="72">
        <v>1.4109999999999999E-3</v>
      </c>
      <c r="F43" s="72">
        <v>-1.4109999999999999E-3</v>
      </c>
      <c r="G43" s="117">
        <v>4.2940000000000001E-3</v>
      </c>
      <c r="I43" s="31">
        <v>4</v>
      </c>
      <c r="J43" s="32">
        <v>0.1875</v>
      </c>
      <c r="K43" s="226">
        <f>'10 point (2)'!H212</f>
        <v>921</v>
      </c>
      <c r="L43" s="123">
        <f t="shared" si="0"/>
        <v>5.3449999999999998</v>
      </c>
      <c r="M43" s="31"/>
      <c r="N43" s="32">
        <v>0.1875</v>
      </c>
      <c r="O43" s="13">
        <f t="shared" si="6"/>
        <v>0.68569282183783486</v>
      </c>
      <c r="P43" s="74" t="str">
        <f t="shared" si="15"/>
        <v/>
      </c>
      <c r="R43" s="34">
        <v>4</v>
      </c>
      <c r="S43" s="35">
        <v>0.1875</v>
      </c>
      <c r="T43" s="230">
        <f>'10 point (2)'!H168</f>
        <v>915</v>
      </c>
      <c r="U43" s="34">
        <f t="shared" si="1"/>
        <v>-2.3019999999999996</v>
      </c>
      <c r="V43" s="31"/>
      <c r="W43" s="35">
        <v>0.1875</v>
      </c>
      <c r="X43" s="18" t="e">
        <f t="shared" si="8"/>
        <v>#DIV/0!</v>
      </c>
      <c r="Y43" s="76" t="str">
        <f t="shared" si="16"/>
        <v/>
      </c>
      <c r="AA43" s="134">
        <v>4</v>
      </c>
      <c r="AB43" s="131">
        <v>0.1875</v>
      </c>
      <c r="AC43" s="233">
        <f>'10 point (2)'!H126</f>
        <v>919</v>
      </c>
      <c r="AD43" s="134">
        <f t="shared" si="2"/>
        <v>0.69399999999999995</v>
      </c>
      <c r="AE43" s="134"/>
      <c r="AF43" s="131">
        <v>0.1875</v>
      </c>
      <c r="AG43" s="135">
        <f t="shared" si="3"/>
        <v>5.8244949776806436E-4</v>
      </c>
      <c r="AH43" s="135">
        <f t="shared" si="4"/>
        <v>919.57684210526315</v>
      </c>
      <c r="AJ43" s="164">
        <v>4</v>
      </c>
      <c r="AK43" s="165">
        <v>0.1875</v>
      </c>
      <c r="AL43" s="235">
        <f>'10 point (2)'!H84</f>
        <v>917.25</v>
      </c>
      <c r="AM43" s="162">
        <f t="shared" si="5"/>
        <v>-2.1029999999999998</v>
      </c>
      <c r="AN43" s="164"/>
      <c r="AO43" s="165">
        <v>0.1875</v>
      </c>
      <c r="AP43" s="163">
        <f t="shared" si="10"/>
        <v>-0.7956317047448509</v>
      </c>
      <c r="AQ43" s="272" t="str">
        <f t="shared" si="17"/>
        <v/>
      </c>
      <c r="AS43" s="149">
        <v>4</v>
      </c>
      <c r="AT43" s="158">
        <v>0.1875</v>
      </c>
      <c r="AU43" s="236">
        <f>'10 point (2)'!H41</f>
        <v>921.25</v>
      </c>
      <c r="AV43" s="156">
        <f t="shared" si="14"/>
        <v>1.6520000000000001</v>
      </c>
      <c r="AW43" s="149"/>
      <c r="AX43" s="149"/>
      <c r="AY43" s="157" t="e">
        <f t="shared" si="12"/>
        <v>#DIV/0!</v>
      </c>
      <c r="AZ43" s="274" t="str">
        <f t="shared" si="18"/>
        <v/>
      </c>
    </row>
    <row r="44" spans="1:52" ht="16" thickBot="1" x14ac:dyDescent="0.25">
      <c r="A44" s="7" t="s">
        <v>92</v>
      </c>
      <c r="B44" s="8">
        <v>0.125</v>
      </c>
      <c r="C44" s="9">
        <v>5</v>
      </c>
      <c r="D44" s="9">
        <v>1.9469999999999999E-3</v>
      </c>
      <c r="E44" s="72">
        <v>1.4009999999999999E-3</v>
      </c>
      <c r="F44" s="72">
        <v>-1.4009999999999999E-3</v>
      </c>
      <c r="G44" s="117">
        <v>4.13E-3</v>
      </c>
      <c r="I44" s="43">
        <v>3</v>
      </c>
      <c r="J44" s="32">
        <v>0.16666666666666666</v>
      </c>
      <c r="K44" s="226">
        <f>'10 point (2)'!H213</f>
        <v>921.25</v>
      </c>
      <c r="L44" s="123">
        <f t="shared" si="0"/>
        <v>6.1820000000000004</v>
      </c>
      <c r="M44" s="43"/>
      <c r="N44" s="32">
        <v>0.16666666666666666</v>
      </c>
      <c r="O44" s="13">
        <f t="shared" si="6"/>
        <v>0.68569282183783486</v>
      </c>
      <c r="P44" s="74" t="str">
        <f t="shared" si="15"/>
        <v/>
      </c>
      <c r="R44" s="44">
        <v>3</v>
      </c>
      <c r="S44" s="35">
        <v>0.16666666666666666</v>
      </c>
      <c r="T44" s="230">
        <f>'10 point (2)'!H169</f>
        <v>914</v>
      </c>
      <c r="U44" s="34">
        <f t="shared" si="1"/>
        <v>-2.7749999999999999</v>
      </c>
      <c r="V44" s="43"/>
      <c r="W44" s="35">
        <v>0.16666666666666666</v>
      </c>
      <c r="X44" s="18" t="e">
        <f t="shared" si="8"/>
        <v>#DIV/0!</v>
      </c>
      <c r="Y44" s="76" t="str">
        <f t="shared" si="16"/>
        <v/>
      </c>
      <c r="AA44" s="132">
        <v>3</v>
      </c>
      <c r="AB44" s="131">
        <v>0.16666666666666666</v>
      </c>
      <c r="AC44" s="233">
        <f>'10 point (2)'!H127</f>
        <v>919.25</v>
      </c>
      <c r="AD44" s="134">
        <f t="shared" si="2"/>
        <v>0.747</v>
      </c>
      <c r="AE44" s="132"/>
      <c r="AF44" s="131">
        <v>0.16666666666666666</v>
      </c>
      <c r="AG44" s="135">
        <f t="shared" si="3"/>
        <v>5.0703578966337481E-4</v>
      </c>
      <c r="AH44" s="135">
        <f t="shared" si="4"/>
        <v>919.57684210526315</v>
      </c>
      <c r="AJ44" s="166">
        <v>3</v>
      </c>
      <c r="AK44" s="165">
        <v>0.16666666666666666</v>
      </c>
      <c r="AL44" s="235">
        <f>'10 point (2)'!H85</f>
        <v>917.5</v>
      </c>
      <c r="AM44" s="162">
        <f t="shared" si="5"/>
        <v>-2.133</v>
      </c>
      <c r="AN44" s="166"/>
      <c r="AO44" s="165">
        <v>0.16666666666666666</v>
      </c>
      <c r="AP44" s="163">
        <f t="shared" si="10"/>
        <v>-0.7956317047448509</v>
      </c>
      <c r="AQ44" s="272" t="str">
        <f t="shared" si="17"/>
        <v/>
      </c>
      <c r="AS44" s="150">
        <v>3</v>
      </c>
      <c r="AT44" s="158">
        <v>0.16666666666666666</v>
      </c>
      <c r="AU44" s="236">
        <f>'10 point (2)'!H42</f>
        <v>921</v>
      </c>
      <c r="AV44" s="156">
        <f t="shared" si="14"/>
        <v>1.748</v>
      </c>
      <c r="AW44" s="150"/>
      <c r="AX44" s="150"/>
      <c r="AY44" s="157" t="e">
        <f t="shared" si="12"/>
        <v>#DIV/0!</v>
      </c>
      <c r="AZ44" s="274" t="str">
        <f t="shared" si="18"/>
        <v/>
      </c>
    </row>
    <row r="45" spans="1:52" ht="16" thickBot="1" x14ac:dyDescent="0.25">
      <c r="A45" s="7" t="s">
        <v>92</v>
      </c>
      <c r="B45" s="8">
        <v>2.0833333333333332E-2</v>
      </c>
      <c r="C45" s="9">
        <v>5</v>
      </c>
      <c r="D45" s="9">
        <v>2.1080000000000001E-3</v>
      </c>
      <c r="E45" s="72">
        <v>1.3780000000000001E-3</v>
      </c>
      <c r="F45" s="72">
        <v>-1.3780000000000001E-3</v>
      </c>
      <c r="G45" s="117">
        <v>3.9529999999999999E-3</v>
      </c>
      <c r="I45" s="43">
        <v>2</v>
      </c>
      <c r="J45" s="32">
        <v>0.14583333333333334</v>
      </c>
      <c r="K45" s="226">
        <f>'10 point (2)'!H214</f>
        <v>922.5</v>
      </c>
      <c r="L45" s="123">
        <f t="shared" si="0"/>
        <v>6.8</v>
      </c>
      <c r="M45" s="43"/>
      <c r="N45" s="32">
        <v>0.14583333333333334</v>
      </c>
      <c r="O45" s="13">
        <f t="shared" si="6"/>
        <v>0.68569282183783486</v>
      </c>
      <c r="P45" s="74" t="str">
        <f t="shared" si="15"/>
        <v/>
      </c>
      <c r="R45" s="44">
        <v>2</v>
      </c>
      <c r="S45" s="35">
        <v>0.14583333333333334</v>
      </c>
      <c r="T45" s="230">
        <f>'10 point (2)'!H170</f>
        <v>914.25</v>
      </c>
      <c r="U45" s="34">
        <f t="shared" si="1"/>
        <v>-3.2279999999999998</v>
      </c>
      <c r="V45" s="43"/>
      <c r="W45" s="35">
        <v>0.14583333333333334</v>
      </c>
      <c r="X45" s="18" t="e">
        <f t="shared" si="8"/>
        <v>#DIV/0!</v>
      </c>
      <c r="Y45" s="76" t="str">
        <f t="shared" si="16"/>
        <v/>
      </c>
      <c r="AA45" s="132">
        <v>2</v>
      </c>
      <c r="AB45" s="131">
        <v>0.14583333333333334</v>
      </c>
      <c r="AC45" s="233">
        <f>'10 point (2)'!H128</f>
        <v>919.75</v>
      </c>
      <c r="AD45" s="134">
        <f t="shared" si="2"/>
        <v>0.874</v>
      </c>
      <c r="AE45" s="132"/>
      <c r="AF45" s="131">
        <v>0.14583333333333334</v>
      </c>
      <c r="AG45" s="135">
        <f t="shared" si="3"/>
        <v>4.7405145383820201E-4</v>
      </c>
      <c r="AH45" s="135">
        <f t="shared" si="4"/>
        <v>919.57684210526315</v>
      </c>
      <c r="AJ45" s="166">
        <v>2</v>
      </c>
      <c r="AK45" s="165">
        <v>0.14583333333333334</v>
      </c>
      <c r="AL45" s="235">
        <f>'10 point (2)'!H86</f>
        <v>917.75</v>
      </c>
      <c r="AM45" s="162">
        <f t="shared" si="5"/>
        <v>-2.1150000000000002</v>
      </c>
      <c r="AN45" s="166"/>
      <c r="AO45" s="165">
        <v>0.14583333333333334</v>
      </c>
      <c r="AP45" s="163">
        <f t="shared" si="10"/>
        <v>-0.7956317047448509</v>
      </c>
      <c r="AQ45" s="272" t="str">
        <f t="shared" si="17"/>
        <v/>
      </c>
      <c r="AS45" s="150">
        <v>2</v>
      </c>
      <c r="AT45" s="158">
        <v>0.14583333333333334</v>
      </c>
      <c r="AU45" s="236">
        <f>'10 point (2)'!H43</f>
        <v>921.25</v>
      </c>
      <c r="AV45" s="156">
        <f t="shared" si="14"/>
        <v>1.792</v>
      </c>
      <c r="AW45" s="150"/>
      <c r="AX45" s="150"/>
      <c r="AY45" s="157" t="e">
        <f t="shared" si="12"/>
        <v>#DIV/0!</v>
      </c>
      <c r="AZ45" s="274" t="str">
        <f t="shared" si="18"/>
        <v/>
      </c>
    </row>
    <row r="46" spans="1:52" ht="16" customHeight="1" thickBot="1" x14ac:dyDescent="0.25">
      <c r="A46" s="7" t="s">
        <v>92</v>
      </c>
      <c r="B46" s="8">
        <v>0</v>
      </c>
      <c r="C46" s="9">
        <v>5</v>
      </c>
      <c r="D46" s="9">
        <v>2.1329999999999999E-3</v>
      </c>
      <c r="E46" s="72">
        <v>1.341E-3</v>
      </c>
      <c r="F46" s="72">
        <v>-1.341E-3</v>
      </c>
      <c r="G46" s="117">
        <v>4.2919999999999998E-3</v>
      </c>
      <c r="I46" s="13">
        <v>1</v>
      </c>
      <c r="J46" s="82">
        <v>0.125</v>
      </c>
      <c r="K46" s="228">
        <f>'10 point (2)'!H215</f>
        <v>923.5</v>
      </c>
      <c r="L46" s="122">
        <f t="shared" si="0"/>
        <v>7.37</v>
      </c>
      <c r="M46" s="13"/>
      <c r="N46" s="82">
        <v>0.125</v>
      </c>
      <c r="O46" s="13">
        <f t="shared" si="6"/>
        <v>0.68569282183783486</v>
      </c>
      <c r="P46" s="74" t="str">
        <f t="shared" si="15"/>
        <v/>
      </c>
      <c r="R46" s="18">
        <v>1</v>
      </c>
      <c r="S46" s="84">
        <v>0.125</v>
      </c>
      <c r="T46" s="231">
        <f>'10 point (2)'!H171</f>
        <v>912.75</v>
      </c>
      <c r="U46" s="18">
        <f t="shared" si="1"/>
        <v>-3.5739999999999998</v>
      </c>
      <c r="V46" s="13"/>
      <c r="W46" s="84">
        <v>0.125</v>
      </c>
      <c r="X46" s="18" t="e">
        <f t="shared" si="8"/>
        <v>#DIV/0!</v>
      </c>
      <c r="Y46" s="76" t="str">
        <f t="shared" si="16"/>
        <v/>
      </c>
      <c r="AA46" s="133">
        <v>1</v>
      </c>
      <c r="AB46" s="171">
        <v>0.125</v>
      </c>
      <c r="AC46" s="234">
        <f>'10 point (2)'!H129</f>
        <v>920</v>
      </c>
      <c r="AD46" s="133">
        <f t="shared" si="2"/>
        <v>0.8899999999999999</v>
      </c>
      <c r="AE46" s="133"/>
      <c r="AF46" s="171">
        <v>0.125</v>
      </c>
      <c r="AG46" s="135">
        <f xml:space="preserve"> 0.000420167036826641 + 0.0000490012084657035*AA46 - 0.0000191980105805368*AA46*COS(1.44251095486567 + 93.5798329631734*AA46) - 1.49348094762031E-06*AA46^2*COS(1.44251095486567 + 93.5798329631734*AA46)</f>
        <v>4.5437950193332052E-4</v>
      </c>
      <c r="AH46" s="135">
        <f xml:space="preserve"> 830 + -42549/(AE46 + SIN(-7)*AE46*COS(1660 + SIN(-7)*AE46) + AE46*COS(830*AE46)*SIN(10*AE46 - 8300)*COS(1660 + SIN(-7)*AE46) + COS(688070*AE46) + COS(AE46 + SIN(-7)*AE46*COS(1660 + SIN(-7)*AE46) + AE46*COS(830*AE46)*SIN(10*AE46 - 8300)*COS(1660 + SIN(-7)*AE46)) - 477)</f>
        <v>919.57684210526315</v>
      </c>
      <c r="AJ46" s="168">
        <v>1</v>
      </c>
      <c r="AK46" s="169">
        <v>0.125</v>
      </c>
      <c r="AL46" s="235">
        <f>'10 point (2)'!H87</f>
        <v>917.5</v>
      </c>
      <c r="AM46" s="162">
        <f t="shared" si="5"/>
        <v>-2.0830000000000002</v>
      </c>
      <c r="AN46" s="168"/>
      <c r="AO46" s="169">
        <v>0.125</v>
      </c>
      <c r="AP46" s="163">
        <f t="shared" si="10"/>
        <v>-0.7956317047448509</v>
      </c>
      <c r="AQ46" s="272" t="str">
        <f t="shared" si="17"/>
        <v/>
      </c>
      <c r="AS46" s="152">
        <v>1</v>
      </c>
      <c r="AT46" s="159">
        <v>0.125</v>
      </c>
      <c r="AU46" s="236">
        <f>'10 point (2)'!H44</f>
        <v>921.25</v>
      </c>
      <c r="AV46" s="156">
        <f t="shared" si="14"/>
        <v>1.9469999999999998</v>
      </c>
      <c r="AW46" s="152"/>
      <c r="AX46" s="152"/>
      <c r="AY46" s="157" t="e">
        <f t="shared" si="12"/>
        <v>#DIV/0!</v>
      </c>
      <c r="AZ46" s="274" t="str">
        <f t="shared" si="18"/>
        <v/>
      </c>
    </row>
    <row r="47" spans="1:52" x14ac:dyDescent="0.2">
      <c r="A47" s="7" t="s">
        <v>93</v>
      </c>
      <c r="B47" s="8">
        <v>0.97916666666666663</v>
      </c>
      <c r="C47" s="9">
        <v>4</v>
      </c>
      <c r="D47" s="9">
        <v>2.163E-3</v>
      </c>
      <c r="E47" s="72">
        <v>1.294E-3</v>
      </c>
      <c r="F47" s="72">
        <v>-1.294E-3</v>
      </c>
      <c r="G47" s="117">
        <v>4.2339999999999999E-3</v>
      </c>
    </row>
    <row r="48" spans="1:52" ht="15" customHeight="1" x14ac:dyDescent="0.2">
      <c r="A48" s="7" t="s">
        <v>93</v>
      </c>
      <c r="B48" s="8">
        <v>0.95833333333333337</v>
      </c>
      <c r="C48" s="9">
        <v>4</v>
      </c>
      <c r="D48" s="9">
        <v>2.2000000000000001E-3</v>
      </c>
      <c r="E48" s="72">
        <v>1.24E-3</v>
      </c>
      <c r="F48" s="72">
        <v>-1.24E-3</v>
      </c>
      <c r="G48" s="117">
        <v>4.2339999999999999E-3</v>
      </c>
      <c r="I48" s="130" t="s">
        <v>20</v>
      </c>
      <c r="L48" s="534" t="s">
        <v>102</v>
      </c>
      <c r="M48" s="534"/>
      <c r="N48" s="534"/>
      <c r="O48" s="534"/>
      <c r="P48" s="244"/>
      <c r="R48" s="130" t="s">
        <v>20</v>
      </c>
      <c r="U48" s="534" t="s">
        <v>103</v>
      </c>
      <c r="V48" s="534"/>
      <c r="W48" s="534"/>
      <c r="X48" s="534"/>
      <c r="Y48" s="244"/>
      <c r="AA48" s="130" t="s">
        <v>20</v>
      </c>
      <c r="AD48" s="533" t="s">
        <v>104</v>
      </c>
      <c r="AE48" s="533"/>
      <c r="AF48" s="533"/>
      <c r="AG48" s="533"/>
      <c r="AH48" s="247"/>
      <c r="AJ48" s="130" t="s">
        <v>20</v>
      </c>
      <c r="AM48" s="533" t="s">
        <v>105</v>
      </c>
      <c r="AN48" s="533"/>
      <c r="AO48" s="533"/>
      <c r="AP48" s="533"/>
      <c r="AQ48" s="260"/>
      <c r="AS48" s="130" t="s">
        <v>20</v>
      </c>
      <c r="AV48" s="533" t="s">
        <v>106</v>
      </c>
      <c r="AW48" s="533"/>
      <c r="AX48" s="533"/>
      <c r="AY48" s="533"/>
      <c r="AZ48" s="260"/>
    </row>
    <row r="49" spans="1:52" x14ac:dyDescent="0.2">
      <c r="A49" s="7" t="s">
        <v>93</v>
      </c>
      <c r="B49" s="8">
        <v>0.9375</v>
      </c>
      <c r="C49" s="9">
        <v>4</v>
      </c>
      <c r="D49" s="9">
        <v>2.1450000000000002E-3</v>
      </c>
      <c r="E49" s="72">
        <v>1.1789999999999999E-3</v>
      </c>
      <c r="F49" s="72">
        <v>-1.1789999999999999E-3</v>
      </c>
      <c r="G49" s="117">
        <v>4.4299999999999999E-3</v>
      </c>
      <c r="L49" s="534"/>
      <c r="M49" s="534"/>
      <c r="N49" s="534"/>
      <c r="O49" s="534"/>
      <c r="P49" s="244"/>
      <c r="U49" s="534"/>
      <c r="V49" s="534"/>
      <c r="W49" s="534"/>
      <c r="X49" s="534"/>
      <c r="Y49" s="244"/>
      <c r="AD49" s="533"/>
      <c r="AE49" s="533"/>
      <c r="AF49" s="533"/>
      <c r="AG49" s="533"/>
      <c r="AH49" s="247"/>
      <c r="AM49" s="533"/>
      <c r="AN49" s="533"/>
      <c r="AO49" s="533"/>
      <c r="AP49" s="533"/>
      <c r="AQ49" s="260"/>
      <c r="AV49" s="533"/>
      <c r="AW49" s="533"/>
      <c r="AX49" s="533"/>
      <c r="AY49" s="533"/>
      <c r="AZ49" s="260"/>
    </row>
    <row r="50" spans="1:52" x14ac:dyDescent="0.2">
      <c r="A50" s="7" t="s">
        <v>93</v>
      </c>
      <c r="B50" s="8">
        <v>0.91666666666666663</v>
      </c>
      <c r="C50" s="9">
        <v>4</v>
      </c>
      <c r="D50" s="9">
        <v>1.9789999999999999E-3</v>
      </c>
      <c r="E50" s="72">
        <v>1.1180000000000001E-3</v>
      </c>
      <c r="F50" s="72">
        <v>-1.1180000000000001E-3</v>
      </c>
      <c r="G50" s="117">
        <v>4.28E-3</v>
      </c>
      <c r="L50" s="534"/>
      <c r="M50" s="534"/>
      <c r="N50" s="534"/>
      <c r="O50" s="534"/>
      <c r="P50" s="244"/>
      <c r="U50" s="534"/>
      <c r="V50" s="534"/>
      <c r="W50" s="534"/>
      <c r="X50" s="534"/>
      <c r="Y50" s="244"/>
      <c r="AD50" s="533"/>
      <c r="AE50" s="533"/>
      <c r="AF50" s="533"/>
      <c r="AG50" s="533"/>
      <c r="AH50" s="247"/>
      <c r="AM50" s="533"/>
      <c r="AN50" s="533"/>
      <c r="AO50" s="533"/>
      <c r="AP50" s="533"/>
      <c r="AQ50" s="260"/>
      <c r="AV50" s="533"/>
      <c r="AW50" s="533"/>
      <c r="AX50" s="533"/>
      <c r="AY50" s="533"/>
      <c r="AZ50" s="260"/>
    </row>
    <row r="51" spans="1:52" x14ac:dyDescent="0.2">
      <c r="A51" s="7" t="s">
        <v>93</v>
      </c>
      <c r="B51" s="8">
        <v>0.89583333333333337</v>
      </c>
      <c r="C51" s="9">
        <v>4</v>
      </c>
      <c r="D51" s="9">
        <v>1.72E-3</v>
      </c>
      <c r="E51" s="72">
        <v>1.0679999999999999E-3</v>
      </c>
      <c r="F51" s="72">
        <v>-1.0679999999999999E-3</v>
      </c>
      <c r="G51" s="117">
        <v>4.2579999999999996E-3</v>
      </c>
      <c r="L51" s="534"/>
      <c r="M51" s="534"/>
      <c r="N51" s="534"/>
      <c r="O51" s="534"/>
      <c r="P51" s="244"/>
      <c r="U51" s="534"/>
      <c r="V51" s="534"/>
      <c r="W51" s="534"/>
      <c r="X51" s="534"/>
      <c r="Y51" s="244"/>
      <c r="AD51" s="533"/>
      <c r="AE51" s="533"/>
      <c r="AF51" s="533"/>
      <c r="AG51" s="533"/>
      <c r="AH51" s="247"/>
      <c r="AM51" s="533"/>
      <c r="AN51" s="533"/>
      <c r="AO51" s="533"/>
      <c r="AP51" s="533"/>
      <c r="AQ51" s="260"/>
      <c r="AS51" s="130">
        <f>PI()/180</f>
        <v>1.7453292519943295E-2</v>
      </c>
      <c r="AV51" s="533"/>
      <c r="AW51" s="533"/>
      <c r="AX51" s="533"/>
      <c r="AY51" s="533"/>
      <c r="AZ51" s="260"/>
    </row>
    <row r="52" spans="1:52" x14ac:dyDescent="0.2">
      <c r="A52" s="7" t="s">
        <v>93</v>
      </c>
      <c r="B52" s="8">
        <v>0.875</v>
      </c>
      <c r="C52" s="9">
        <v>4</v>
      </c>
      <c r="D52" s="9">
        <v>1.5070000000000001E-3</v>
      </c>
      <c r="E52" s="72">
        <v>1.044E-3</v>
      </c>
      <c r="F52" s="72">
        <v>-1.044E-3</v>
      </c>
      <c r="G52" s="117">
        <v>5.2509999999999996E-3</v>
      </c>
      <c r="L52" s="534"/>
      <c r="M52" s="534"/>
      <c r="N52" s="534"/>
      <c r="O52" s="534"/>
      <c r="P52" s="244"/>
    </row>
    <row r="53" spans="1:52" x14ac:dyDescent="0.2">
      <c r="A53" s="7" t="s">
        <v>93</v>
      </c>
      <c r="B53" s="8">
        <v>0.85416666666666663</v>
      </c>
      <c r="C53" s="9">
        <v>4</v>
      </c>
      <c r="D53" s="9">
        <v>1.369E-3</v>
      </c>
      <c r="E53" s="72">
        <v>1.062E-3</v>
      </c>
      <c r="F53" s="72">
        <v>-1.062E-3</v>
      </c>
      <c r="G53" s="117">
        <v>5.3639999999999998E-3</v>
      </c>
      <c r="I53" s="130" t="s">
        <v>166</v>
      </c>
      <c r="L53" s="533" t="s">
        <v>184</v>
      </c>
      <c r="M53" s="533"/>
      <c r="N53" s="533"/>
      <c r="O53" s="533"/>
      <c r="P53" s="533"/>
      <c r="R53" s="130" t="s">
        <v>167</v>
      </c>
      <c r="U53" s="557" t="s">
        <v>189</v>
      </c>
      <c r="V53" s="557"/>
      <c r="W53" s="557"/>
      <c r="X53" s="557"/>
      <c r="Y53" s="243"/>
      <c r="AA53" s="130" t="s">
        <v>169</v>
      </c>
      <c r="AD53" s="557" t="s">
        <v>185</v>
      </c>
      <c r="AE53" s="557"/>
      <c r="AF53" s="557"/>
      <c r="AG53" s="557"/>
      <c r="AM53" s="557" t="s">
        <v>186</v>
      </c>
      <c r="AN53" s="557"/>
      <c r="AO53" s="557"/>
      <c r="AP53" s="557"/>
      <c r="AQ53" s="273"/>
      <c r="AV53" s="557" t="s">
        <v>187</v>
      </c>
      <c r="AW53" s="557"/>
      <c r="AX53" s="557"/>
      <c r="AY53" s="557"/>
      <c r="AZ53" s="273"/>
    </row>
    <row r="54" spans="1:52" x14ac:dyDescent="0.2">
      <c r="A54" s="7" t="s">
        <v>93</v>
      </c>
      <c r="B54" s="8">
        <v>0.83333333333333337</v>
      </c>
      <c r="C54" s="9">
        <v>4</v>
      </c>
      <c r="D54" s="9">
        <v>1.2930000000000001E-3</v>
      </c>
      <c r="E54" s="72">
        <v>1.0859999999999999E-3</v>
      </c>
      <c r="F54" s="72">
        <v>-1.0859999999999999E-3</v>
      </c>
      <c r="G54" s="117">
        <v>4.947E-3</v>
      </c>
      <c r="L54" s="533"/>
      <c r="M54" s="533"/>
      <c r="N54" s="533"/>
      <c r="O54" s="533"/>
      <c r="P54" s="533"/>
      <c r="U54" s="557"/>
      <c r="V54" s="557"/>
      <c r="W54" s="557"/>
      <c r="X54" s="557"/>
      <c r="Y54" s="243"/>
      <c r="AD54" s="557"/>
      <c r="AE54" s="557"/>
      <c r="AF54" s="557"/>
      <c r="AG54" s="557"/>
      <c r="AM54" s="557"/>
      <c r="AN54" s="557"/>
      <c r="AO54" s="557"/>
      <c r="AP54" s="557"/>
      <c r="AQ54" s="273"/>
      <c r="AV54" s="557"/>
      <c r="AW54" s="557"/>
      <c r="AX54" s="557"/>
      <c r="AY54" s="557"/>
      <c r="AZ54" s="273"/>
    </row>
    <row r="55" spans="1:52" x14ac:dyDescent="0.2">
      <c r="A55" s="7" t="s">
        <v>93</v>
      </c>
      <c r="B55" s="8">
        <v>0.8125</v>
      </c>
      <c r="C55" s="9">
        <v>4</v>
      </c>
      <c r="D55" s="9">
        <v>1.01E-3</v>
      </c>
      <c r="E55" s="72">
        <v>1.1100000000000001E-3</v>
      </c>
      <c r="F55" s="72">
        <v>-1.1100000000000001E-3</v>
      </c>
      <c r="G55" s="117">
        <v>4.9699999999999996E-3</v>
      </c>
      <c r="L55" s="533"/>
      <c r="M55" s="533"/>
      <c r="N55" s="533"/>
      <c r="O55" s="533"/>
      <c r="P55" s="533"/>
      <c r="U55" s="557"/>
      <c r="V55" s="557"/>
      <c r="W55" s="557"/>
      <c r="X55" s="557"/>
      <c r="Y55" s="243"/>
      <c r="AD55" s="557"/>
      <c r="AE55" s="557"/>
      <c r="AF55" s="557"/>
      <c r="AG55" s="557"/>
      <c r="AM55" s="557"/>
      <c r="AN55" s="557"/>
      <c r="AO55" s="557"/>
      <c r="AP55" s="557"/>
      <c r="AQ55" s="273"/>
      <c r="AV55" s="557"/>
      <c r="AW55" s="557"/>
      <c r="AX55" s="557"/>
      <c r="AY55" s="557"/>
      <c r="AZ55" s="273"/>
    </row>
    <row r="56" spans="1:52" x14ac:dyDescent="0.2">
      <c r="A56" s="7" t="s">
        <v>93</v>
      </c>
      <c r="B56" s="8">
        <v>0.79166666666666663</v>
      </c>
      <c r="C56" s="9">
        <v>4</v>
      </c>
      <c r="D56" s="9">
        <v>7.7899999999999996E-4</v>
      </c>
      <c r="E56" s="72">
        <v>1.1280000000000001E-3</v>
      </c>
      <c r="F56" s="72">
        <v>-1.1280000000000001E-3</v>
      </c>
      <c r="G56" s="117">
        <v>5.058E-3</v>
      </c>
      <c r="L56" s="533"/>
      <c r="M56" s="533"/>
      <c r="N56" s="533"/>
      <c r="O56" s="533"/>
      <c r="P56" s="533"/>
    </row>
    <row r="57" spans="1:52" x14ac:dyDescent="0.2">
      <c r="A57" s="7" t="s">
        <v>93</v>
      </c>
      <c r="B57" s="8">
        <v>0.77083333333333337</v>
      </c>
      <c r="C57" s="9">
        <v>4</v>
      </c>
      <c r="D57" s="9">
        <v>5.5699999999999999E-4</v>
      </c>
      <c r="E57" s="72">
        <v>1.134E-3</v>
      </c>
      <c r="F57" s="72">
        <v>-1.134E-3</v>
      </c>
      <c r="G57" s="117">
        <v>4.9810000000000002E-3</v>
      </c>
    </row>
    <row r="58" spans="1:52" x14ac:dyDescent="0.2">
      <c r="A58" s="7" t="s">
        <v>93</v>
      </c>
      <c r="B58" s="8">
        <v>0.75</v>
      </c>
      <c r="C58" s="9">
        <v>4</v>
      </c>
      <c r="D58" s="9">
        <v>1.37E-4</v>
      </c>
      <c r="E58" s="72">
        <v>1.14E-3</v>
      </c>
      <c r="F58" s="72">
        <v>-1.14E-3</v>
      </c>
      <c r="G58" s="117">
        <v>4.6899999999999997E-3</v>
      </c>
    </row>
    <row r="59" spans="1:52" x14ac:dyDescent="0.2">
      <c r="A59" s="7" t="s">
        <v>93</v>
      </c>
      <c r="B59" s="8">
        <v>0.72916666666666663</v>
      </c>
      <c r="C59" s="9">
        <v>4</v>
      </c>
      <c r="D59" s="9">
        <v>1.3300000000000001E-4</v>
      </c>
      <c r="E59" s="72">
        <v>1.1479999999999999E-3</v>
      </c>
      <c r="F59" s="72">
        <v>-1.1479999999999999E-3</v>
      </c>
      <c r="G59" s="117">
        <v>4.7739999999999996E-3</v>
      </c>
    </row>
    <row r="60" spans="1:52" x14ac:dyDescent="0.2">
      <c r="A60" s="7" t="s">
        <v>93</v>
      </c>
      <c r="B60" s="8">
        <v>0.70833333333333337</v>
      </c>
      <c r="C60" s="9">
        <v>4</v>
      </c>
      <c r="D60" s="9">
        <v>3.57E-4</v>
      </c>
      <c r="E60" s="72">
        <v>1.157E-3</v>
      </c>
      <c r="F60" s="72">
        <v>-1.157E-3</v>
      </c>
      <c r="G60" s="117">
        <v>4.3769999999999998E-3</v>
      </c>
    </row>
    <row r="61" spans="1:52" x14ac:dyDescent="0.2">
      <c r="A61" s="7" t="s">
        <v>93</v>
      </c>
      <c r="B61" s="8">
        <v>0.6875</v>
      </c>
      <c r="C61" s="9">
        <v>4</v>
      </c>
      <c r="D61" s="9">
        <v>3.6600000000000001E-4</v>
      </c>
      <c r="E61" s="72">
        <v>1.1609999999999999E-3</v>
      </c>
      <c r="F61" s="72">
        <v>-1.1609999999999999E-3</v>
      </c>
      <c r="G61" s="117">
        <v>4.0099999999999997E-3</v>
      </c>
    </row>
    <row r="62" spans="1:52" x14ac:dyDescent="0.2">
      <c r="A62" s="7" t="s">
        <v>93</v>
      </c>
      <c r="B62" s="8">
        <v>0.66666666666666663</v>
      </c>
      <c r="C62" s="9">
        <v>4</v>
      </c>
      <c r="D62" s="9">
        <v>1.8900000000000001E-4</v>
      </c>
      <c r="E62" s="72">
        <v>1.168E-3</v>
      </c>
      <c r="F62" s="72">
        <v>-1.168E-3</v>
      </c>
      <c r="G62" s="117">
        <v>4.0179999999999999E-3</v>
      </c>
    </row>
    <row r="63" spans="1:52" x14ac:dyDescent="0.2">
      <c r="A63" s="7" t="s">
        <v>93</v>
      </c>
      <c r="B63" s="8">
        <v>0.64583333333333337</v>
      </c>
      <c r="C63" s="9">
        <v>4</v>
      </c>
      <c r="D63" s="9">
        <v>2.05E-4</v>
      </c>
      <c r="E63" s="72">
        <v>1.183E-3</v>
      </c>
      <c r="F63" s="72">
        <v>-1.183E-3</v>
      </c>
      <c r="G63" s="117">
        <v>3.79E-3</v>
      </c>
    </row>
    <row r="64" spans="1:52" x14ac:dyDescent="0.2">
      <c r="A64" s="7" t="s">
        <v>93</v>
      </c>
      <c r="B64" s="8">
        <v>0.625</v>
      </c>
      <c r="C64" s="9">
        <v>4</v>
      </c>
      <c r="D64" s="9">
        <v>4.1999999999999998E-5</v>
      </c>
      <c r="E64" s="72">
        <v>1.199E-3</v>
      </c>
      <c r="F64" s="72">
        <v>-1.199E-3</v>
      </c>
      <c r="G64" s="117">
        <v>3.79E-3</v>
      </c>
    </row>
    <row r="65" spans="1:7" x14ac:dyDescent="0.2">
      <c r="A65" s="7" t="s">
        <v>93</v>
      </c>
      <c r="B65" s="8">
        <v>0.60416666666666663</v>
      </c>
      <c r="C65" s="9">
        <v>4</v>
      </c>
      <c r="D65" s="9">
        <v>-1.11E-4</v>
      </c>
      <c r="E65" s="72">
        <v>1.212E-3</v>
      </c>
      <c r="F65" s="72">
        <v>-1.212E-3</v>
      </c>
      <c r="G65" s="117">
        <v>3.7820000000000002E-3</v>
      </c>
    </row>
    <row r="66" spans="1:7" x14ac:dyDescent="0.2">
      <c r="A66" s="7" t="s">
        <v>93</v>
      </c>
      <c r="B66" s="8">
        <v>0.58333333333333337</v>
      </c>
      <c r="C66" s="9">
        <v>4</v>
      </c>
      <c r="D66" s="9">
        <v>-2.4800000000000001E-4</v>
      </c>
      <c r="E66" s="72">
        <v>1.2229999999999999E-3</v>
      </c>
      <c r="F66" s="72">
        <v>-1.2229999999999999E-3</v>
      </c>
      <c r="G66" s="117">
        <v>3.8860000000000001E-3</v>
      </c>
    </row>
    <row r="67" spans="1:7" x14ac:dyDescent="0.2">
      <c r="A67" s="7" t="s">
        <v>93</v>
      </c>
      <c r="B67" s="8">
        <v>0.5625</v>
      </c>
      <c r="C67" s="9">
        <v>4</v>
      </c>
      <c r="D67" s="9">
        <v>-5.6099999999999998E-4</v>
      </c>
      <c r="E67" s="72">
        <v>1.2329999999999999E-3</v>
      </c>
      <c r="F67" s="72">
        <v>-1.2329999999999999E-3</v>
      </c>
      <c r="G67" s="117">
        <v>4.0810000000000004E-3</v>
      </c>
    </row>
    <row r="68" spans="1:7" x14ac:dyDescent="0.2">
      <c r="A68" s="7" t="s">
        <v>93</v>
      </c>
      <c r="B68" s="8">
        <v>0.54166666666666663</v>
      </c>
      <c r="C68" s="9">
        <v>4</v>
      </c>
      <c r="D68" s="9">
        <v>-7.1299999999999998E-4</v>
      </c>
      <c r="E68" s="72">
        <v>1.2390000000000001E-3</v>
      </c>
      <c r="F68" s="72">
        <v>-1.2390000000000001E-3</v>
      </c>
      <c r="G68" s="117">
        <v>4.2119999999999996E-3</v>
      </c>
    </row>
    <row r="69" spans="1:7" x14ac:dyDescent="0.2">
      <c r="A69" s="7" t="s">
        <v>93</v>
      </c>
      <c r="B69" s="8">
        <v>0.52083333333333337</v>
      </c>
      <c r="C69" s="9">
        <v>4</v>
      </c>
      <c r="D69" s="9">
        <v>-6.1600000000000001E-4</v>
      </c>
      <c r="E69" s="72">
        <v>1.242E-3</v>
      </c>
      <c r="F69" s="72">
        <v>-1.242E-3</v>
      </c>
      <c r="G69" s="117">
        <v>3.741E-3</v>
      </c>
    </row>
    <row r="70" spans="1:7" x14ac:dyDescent="0.2">
      <c r="A70" s="7" t="s">
        <v>93</v>
      </c>
      <c r="B70" s="8">
        <v>0.5</v>
      </c>
      <c r="C70" s="9">
        <v>4</v>
      </c>
      <c r="D70" s="9">
        <v>-6.9200000000000002E-4</v>
      </c>
      <c r="E70" s="72">
        <v>1.2459999999999999E-3</v>
      </c>
      <c r="F70" s="72">
        <v>-1.2459999999999999E-3</v>
      </c>
      <c r="G70" s="117">
        <v>3.8149999999999998E-3</v>
      </c>
    </row>
    <row r="71" spans="1:7" x14ac:dyDescent="0.2">
      <c r="A71" s="7" t="s">
        <v>93</v>
      </c>
      <c r="B71" s="8">
        <v>0.47916666666666669</v>
      </c>
      <c r="C71" s="9">
        <v>4</v>
      </c>
      <c r="D71" s="9">
        <v>-6.5499999999999998E-4</v>
      </c>
      <c r="E71" s="72">
        <v>1.2489999999999999E-3</v>
      </c>
      <c r="F71" s="72">
        <v>-1.2489999999999999E-3</v>
      </c>
      <c r="G71" s="117">
        <v>3.9709999999999997E-3</v>
      </c>
    </row>
    <row r="72" spans="1:7" x14ac:dyDescent="0.2">
      <c r="A72" s="7" t="s">
        <v>93</v>
      </c>
      <c r="B72" s="8">
        <v>0.45833333333333331</v>
      </c>
      <c r="C72" s="9">
        <v>4</v>
      </c>
      <c r="D72" s="9">
        <v>-5.4199999999999995E-4</v>
      </c>
      <c r="E72" s="72">
        <v>1.2520000000000001E-3</v>
      </c>
      <c r="F72" s="72">
        <v>-1.2520000000000001E-3</v>
      </c>
      <c r="G72" s="117">
        <v>3.4989999999999999E-3</v>
      </c>
    </row>
    <row r="73" spans="1:7" x14ac:dyDescent="0.2">
      <c r="A73" s="7" t="s">
        <v>93</v>
      </c>
      <c r="B73" s="8">
        <v>0.4375</v>
      </c>
      <c r="C73" s="9">
        <v>4</v>
      </c>
      <c r="D73" s="9">
        <v>-5.9999999999999995E-4</v>
      </c>
      <c r="E73" s="72">
        <v>1.256E-3</v>
      </c>
      <c r="F73" s="72">
        <v>-1.256E-3</v>
      </c>
      <c r="G73" s="117">
        <v>3.5669999999999999E-3</v>
      </c>
    </row>
    <row r="74" spans="1:7" x14ac:dyDescent="0.2">
      <c r="A74" s="7" t="s">
        <v>93</v>
      </c>
      <c r="B74" s="8">
        <v>0.41666666666666669</v>
      </c>
      <c r="C74" s="9">
        <v>4</v>
      </c>
      <c r="D74" s="9">
        <v>-6.3500000000000004E-4</v>
      </c>
      <c r="E74" s="72">
        <v>1.261E-3</v>
      </c>
      <c r="F74" s="72">
        <v>-1.261E-3</v>
      </c>
      <c r="G74" s="117">
        <v>4.0210000000000003E-3</v>
      </c>
    </row>
    <row r="75" spans="1:7" x14ac:dyDescent="0.2">
      <c r="A75" s="7" t="s">
        <v>93</v>
      </c>
      <c r="B75" s="8">
        <v>0.39583333333333331</v>
      </c>
      <c r="C75" s="9">
        <v>4</v>
      </c>
      <c r="D75" s="9">
        <v>-4.3399999999999998E-4</v>
      </c>
      <c r="E75" s="72">
        <v>1.2669999999999999E-3</v>
      </c>
      <c r="F75" s="72">
        <v>-1.2669999999999999E-3</v>
      </c>
      <c r="G75" s="117">
        <v>2.807E-3</v>
      </c>
    </row>
    <row r="76" spans="1:7" x14ac:dyDescent="0.2">
      <c r="A76" s="7" t="s">
        <v>93</v>
      </c>
      <c r="B76" s="8">
        <v>0.375</v>
      </c>
      <c r="C76" s="9">
        <v>4</v>
      </c>
      <c r="D76" s="9">
        <v>-5.1599999999999997E-4</v>
      </c>
      <c r="E76" s="72">
        <v>1.274E-3</v>
      </c>
      <c r="F76" s="72">
        <v>-1.274E-3</v>
      </c>
      <c r="G76" s="117">
        <v>2.6819999999999999E-3</v>
      </c>
    </row>
    <row r="77" spans="1:7" x14ac:dyDescent="0.2">
      <c r="A77" s="7" t="s">
        <v>93</v>
      </c>
      <c r="B77" s="8">
        <v>0.35416666666666669</v>
      </c>
      <c r="C77" s="9">
        <v>4</v>
      </c>
      <c r="D77" s="9">
        <v>-6.4800000000000003E-4</v>
      </c>
      <c r="E77" s="72">
        <v>1.281E-3</v>
      </c>
      <c r="F77" s="72">
        <v>-1.281E-3</v>
      </c>
      <c r="G77" s="117">
        <v>2.6940000000000002E-3</v>
      </c>
    </row>
    <row r="78" spans="1:7" x14ac:dyDescent="0.2">
      <c r="A78" s="7" t="s">
        <v>93</v>
      </c>
      <c r="B78" s="8">
        <v>0.33333333333333331</v>
      </c>
      <c r="C78" s="9">
        <v>4</v>
      </c>
      <c r="D78" s="9">
        <v>-7.2900000000000005E-4</v>
      </c>
      <c r="E78" s="72">
        <v>1.286E-3</v>
      </c>
      <c r="F78" s="72">
        <v>-1.286E-3</v>
      </c>
      <c r="G78" s="117">
        <v>2.8189999999999999E-3</v>
      </c>
    </row>
    <row r="79" spans="1:7" x14ac:dyDescent="0.2">
      <c r="A79" s="7" t="s">
        <v>93</v>
      </c>
      <c r="B79" s="8">
        <v>0.3125</v>
      </c>
      <c r="C79" s="9">
        <v>4</v>
      </c>
      <c r="D79" s="9">
        <v>-1.021E-3</v>
      </c>
      <c r="E79" s="72">
        <v>1.2930000000000001E-3</v>
      </c>
      <c r="F79" s="72">
        <v>-1.2930000000000001E-3</v>
      </c>
      <c r="G79" s="117">
        <v>7.4739999999999997E-3</v>
      </c>
    </row>
    <row r="80" spans="1:7" x14ac:dyDescent="0.2">
      <c r="A80" s="7" t="s">
        <v>93</v>
      </c>
      <c r="B80" s="8">
        <v>0.29166666666666669</v>
      </c>
      <c r="C80" s="9">
        <v>4</v>
      </c>
      <c r="D80" s="9">
        <v>-1.292E-3</v>
      </c>
      <c r="E80" s="72">
        <v>1.2949999999999999E-3</v>
      </c>
      <c r="F80" s="72">
        <v>-1.2949999999999999E-3</v>
      </c>
      <c r="G80" s="117">
        <v>7.4729999999999996E-3</v>
      </c>
    </row>
    <row r="81" spans="1:7" x14ac:dyDescent="0.2">
      <c r="A81" s="7" t="s">
        <v>93</v>
      </c>
      <c r="B81" s="8">
        <v>0.27083333333333331</v>
      </c>
      <c r="C81" s="9">
        <v>4</v>
      </c>
      <c r="D81" s="9">
        <v>-1.655E-3</v>
      </c>
      <c r="E81" s="72">
        <v>1.2899999999999999E-3</v>
      </c>
      <c r="F81" s="72">
        <v>-1.2899999999999999E-3</v>
      </c>
      <c r="G81" s="117">
        <v>7.9579999999999998E-3</v>
      </c>
    </row>
    <row r="82" spans="1:7" x14ac:dyDescent="0.2">
      <c r="A82" s="7" t="s">
        <v>93</v>
      </c>
      <c r="B82" s="8">
        <v>0.25</v>
      </c>
      <c r="C82" s="9">
        <v>4</v>
      </c>
      <c r="D82" s="9">
        <v>-1.931E-3</v>
      </c>
      <c r="E82" s="72">
        <v>1.273E-3</v>
      </c>
      <c r="F82" s="72">
        <v>-1.273E-3</v>
      </c>
      <c r="G82" s="117">
        <v>7.9579999999999998E-3</v>
      </c>
    </row>
    <row r="83" spans="1:7" x14ac:dyDescent="0.2">
      <c r="A83" s="7" t="s">
        <v>93</v>
      </c>
      <c r="B83" s="8">
        <v>0.22916666666666666</v>
      </c>
      <c r="C83" s="9">
        <v>4</v>
      </c>
      <c r="D83" s="9">
        <v>-1.9759999999999999E-3</v>
      </c>
      <c r="E83" s="72">
        <v>1.245E-3</v>
      </c>
      <c r="F83" s="72">
        <v>-1.245E-3</v>
      </c>
      <c r="G83" s="117">
        <v>7.8059999999999996E-3</v>
      </c>
    </row>
    <row r="84" spans="1:7" x14ac:dyDescent="0.2">
      <c r="A84" s="7" t="s">
        <v>93</v>
      </c>
      <c r="B84" s="8">
        <v>0.20833333333333334</v>
      </c>
      <c r="C84" s="9">
        <v>4</v>
      </c>
      <c r="D84" s="9">
        <v>-2.1029999999999998E-3</v>
      </c>
      <c r="E84" s="72">
        <v>1.212E-3</v>
      </c>
      <c r="F84" s="72">
        <v>-1.212E-3</v>
      </c>
      <c r="G84" s="117">
        <v>7.7549999999999997E-3</v>
      </c>
    </row>
    <row r="85" spans="1:7" x14ac:dyDescent="0.2">
      <c r="A85" s="7" t="s">
        <v>93</v>
      </c>
      <c r="B85" s="8">
        <v>0.1875</v>
      </c>
      <c r="C85" s="9">
        <v>4</v>
      </c>
      <c r="D85" s="9">
        <v>-2.1329999999999999E-3</v>
      </c>
      <c r="E85" s="72">
        <v>1.1720000000000001E-3</v>
      </c>
      <c r="F85" s="72">
        <v>-1.1720000000000001E-3</v>
      </c>
      <c r="G85" s="117">
        <v>7.659E-3</v>
      </c>
    </row>
    <row r="86" spans="1:7" x14ac:dyDescent="0.2">
      <c r="A86" s="7" t="s">
        <v>93</v>
      </c>
      <c r="B86" s="8">
        <v>0.16666666666666666</v>
      </c>
      <c r="C86" s="9">
        <v>4</v>
      </c>
      <c r="D86" s="9">
        <v>-2.1150000000000001E-3</v>
      </c>
      <c r="E86" s="72">
        <v>1.126E-3</v>
      </c>
      <c r="F86" s="72">
        <v>-1.126E-3</v>
      </c>
      <c r="G86" s="117">
        <v>7.6579999999999999E-3</v>
      </c>
    </row>
    <row r="87" spans="1:7" x14ac:dyDescent="0.2">
      <c r="A87" s="7" t="s">
        <v>93</v>
      </c>
      <c r="B87" s="8">
        <v>0.125</v>
      </c>
      <c r="C87" s="9">
        <v>4</v>
      </c>
      <c r="D87" s="9">
        <v>-2.0830000000000002E-3</v>
      </c>
      <c r="E87" s="72">
        <v>1.078E-3</v>
      </c>
      <c r="F87" s="72">
        <v>-1.078E-3</v>
      </c>
      <c r="G87" s="117">
        <v>7.5079999999999999E-3</v>
      </c>
    </row>
    <row r="88" spans="1:7" x14ac:dyDescent="0.2">
      <c r="A88" s="7" t="s">
        <v>93</v>
      </c>
      <c r="B88" s="8">
        <v>2.0833333333333332E-2</v>
      </c>
      <c r="C88" s="9">
        <v>4</v>
      </c>
      <c r="D88" s="9">
        <v>-2.029E-3</v>
      </c>
      <c r="E88" s="72">
        <v>1.0269999999999999E-3</v>
      </c>
      <c r="F88" s="72">
        <v>-1.0269999999999999E-3</v>
      </c>
      <c r="G88" s="117">
        <v>7.5789999999999998E-3</v>
      </c>
    </row>
    <row r="89" spans="1:7" x14ac:dyDescent="0.2">
      <c r="A89" s="7" t="s">
        <v>93</v>
      </c>
      <c r="B89" s="8">
        <v>0</v>
      </c>
      <c r="C89" s="9">
        <v>4</v>
      </c>
      <c r="D89" s="9">
        <v>-1.8730000000000001E-3</v>
      </c>
      <c r="E89" s="72">
        <v>9.7499999999999996E-4</v>
      </c>
      <c r="F89" s="72">
        <v>-9.7499999999999996E-4</v>
      </c>
      <c r="G89" s="117">
        <v>7.7759999999999999E-3</v>
      </c>
    </row>
    <row r="90" spans="1:7" x14ac:dyDescent="0.2">
      <c r="A90" s="7" t="s">
        <v>94</v>
      </c>
      <c r="B90" s="8">
        <v>0.97916666666666663</v>
      </c>
      <c r="C90" s="9">
        <v>3</v>
      </c>
      <c r="D90" s="9">
        <v>-1.856E-3</v>
      </c>
      <c r="E90" s="72">
        <v>9.2800000000000001E-4</v>
      </c>
      <c r="F90" s="72">
        <v>-9.2800000000000001E-4</v>
      </c>
      <c r="G90" s="117">
        <v>7.9509999999999997E-3</v>
      </c>
    </row>
    <row r="91" spans="1:7" x14ac:dyDescent="0.2">
      <c r="A91" s="7" t="s">
        <v>94</v>
      </c>
      <c r="B91" s="8">
        <v>0.95833333333333337</v>
      </c>
      <c r="C91" s="9">
        <v>3</v>
      </c>
      <c r="D91" s="9">
        <v>-1.8649999999999999E-3</v>
      </c>
      <c r="E91" s="72">
        <v>8.7699999999999996E-4</v>
      </c>
      <c r="F91" s="72">
        <v>-8.7699999999999996E-4</v>
      </c>
      <c r="G91" s="117">
        <v>7.7970000000000001E-3</v>
      </c>
    </row>
    <row r="92" spans="1:7" x14ac:dyDescent="0.2">
      <c r="A92" s="7" t="s">
        <v>94</v>
      </c>
      <c r="B92" s="8">
        <v>0.9375</v>
      </c>
      <c r="C92" s="9">
        <v>3</v>
      </c>
      <c r="D92" s="9">
        <v>-1.8710000000000001E-3</v>
      </c>
      <c r="E92" s="72">
        <v>8.1800000000000004E-4</v>
      </c>
      <c r="F92" s="72">
        <v>-8.1800000000000004E-4</v>
      </c>
      <c r="G92" s="117">
        <v>7.7970000000000001E-3</v>
      </c>
    </row>
    <row r="93" spans="1:7" x14ac:dyDescent="0.2">
      <c r="A93" s="7" t="s">
        <v>94</v>
      </c>
      <c r="B93" s="8">
        <v>0.91666666666666663</v>
      </c>
      <c r="C93" s="9">
        <v>3</v>
      </c>
      <c r="D93" s="9">
        <v>-1.7539999999999999E-3</v>
      </c>
      <c r="E93" s="72">
        <v>7.5100000000000004E-4</v>
      </c>
      <c r="F93" s="72">
        <v>-7.5100000000000004E-4</v>
      </c>
      <c r="G93" s="117">
        <v>7.9310000000000005E-3</v>
      </c>
    </row>
    <row r="94" spans="1:7" x14ac:dyDescent="0.2">
      <c r="A94" s="7" t="s">
        <v>94</v>
      </c>
      <c r="B94" s="8">
        <v>0.89583333333333337</v>
      </c>
      <c r="C94" s="9">
        <v>3</v>
      </c>
      <c r="D94" s="9">
        <v>-1.542E-3</v>
      </c>
      <c r="E94" s="72">
        <v>6.8199999999999999E-4</v>
      </c>
      <c r="F94" s="72">
        <v>-6.8199999999999999E-4</v>
      </c>
      <c r="G94" s="117">
        <v>7.6730000000000001E-3</v>
      </c>
    </row>
    <row r="95" spans="1:7" x14ac:dyDescent="0.2">
      <c r="A95" s="7" t="s">
        <v>94</v>
      </c>
      <c r="B95" s="8">
        <v>0.875</v>
      </c>
      <c r="C95" s="9">
        <v>3</v>
      </c>
      <c r="D95" s="9">
        <v>-1.3259999999999999E-3</v>
      </c>
      <c r="E95" s="72">
        <v>6.1399999999999996E-4</v>
      </c>
      <c r="F95" s="72">
        <v>-6.1399999999999996E-4</v>
      </c>
      <c r="G95" s="117">
        <v>7.6210000000000002E-3</v>
      </c>
    </row>
    <row r="96" spans="1:7" x14ac:dyDescent="0.2">
      <c r="A96" s="7" t="s">
        <v>94</v>
      </c>
      <c r="B96" s="8">
        <v>0.85416666666666663</v>
      </c>
      <c r="C96" s="9">
        <v>3</v>
      </c>
      <c r="D96" s="9">
        <v>-9.7900000000000005E-4</v>
      </c>
      <c r="E96" s="72">
        <v>5.4699999999999996E-4</v>
      </c>
      <c r="F96" s="72">
        <v>-5.4699999999999996E-4</v>
      </c>
      <c r="G96" s="117">
        <v>7.6210000000000002E-3</v>
      </c>
    </row>
    <row r="97" spans="1:7" x14ac:dyDescent="0.2">
      <c r="A97" s="7" t="s">
        <v>94</v>
      </c>
      <c r="B97" s="8">
        <v>0.83333333333333337</v>
      </c>
      <c r="C97" s="9">
        <v>3</v>
      </c>
      <c r="D97" s="9">
        <v>-5.6700000000000001E-4</v>
      </c>
      <c r="E97" s="72">
        <v>4.9799999999999996E-4</v>
      </c>
      <c r="F97" s="72">
        <v>-4.9799999999999996E-4</v>
      </c>
      <c r="G97" s="117">
        <v>7.3740000000000003E-3</v>
      </c>
    </row>
    <row r="98" spans="1:7" x14ac:dyDescent="0.2">
      <c r="A98" s="7" t="s">
        <v>94</v>
      </c>
      <c r="B98" s="8">
        <v>0.8125</v>
      </c>
      <c r="C98" s="9">
        <v>3</v>
      </c>
      <c r="D98" s="9">
        <v>-2.4000000000000001E-4</v>
      </c>
      <c r="E98" s="72">
        <v>4.6900000000000002E-4</v>
      </c>
      <c r="F98" s="72">
        <v>-4.6900000000000002E-4</v>
      </c>
      <c r="G98" s="117">
        <v>7.2189999999999997E-3</v>
      </c>
    </row>
    <row r="99" spans="1:7" x14ac:dyDescent="0.2">
      <c r="A99" s="7" t="s">
        <v>94</v>
      </c>
      <c r="B99" s="8">
        <v>0.79166666666666663</v>
      </c>
      <c r="C99" s="9">
        <v>3</v>
      </c>
      <c r="D99" s="9">
        <v>6.3E-5</v>
      </c>
      <c r="E99" s="72">
        <v>4.5899999999999999E-4</v>
      </c>
      <c r="F99" s="72">
        <v>-4.5899999999999999E-4</v>
      </c>
      <c r="G99" s="117">
        <v>7.3740000000000003E-3</v>
      </c>
    </row>
    <row r="100" spans="1:7" x14ac:dyDescent="0.2">
      <c r="A100" s="7" t="s">
        <v>94</v>
      </c>
      <c r="B100" s="8">
        <v>0.77083333333333337</v>
      </c>
      <c r="C100" s="9">
        <v>3</v>
      </c>
      <c r="D100" s="9">
        <v>5.1599999999999997E-4</v>
      </c>
      <c r="E100" s="72">
        <v>4.6900000000000002E-4</v>
      </c>
      <c r="F100" s="72">
        <v>-4.6900000000000002E-4</v>
      </c>
      <c r="G100" s="117">
        <v>7.4250000000000002E-3</v>
      </c>
    </row>
    <row r="101" spans="1:7" x14ac:dyDescent="0.2">
      <c r="A101" s="7" t="s">
        <v>94</v>
      </c>
      <c r="B101" s="8">
        <v>0.75</v>
      </c>
      <c r="C101" s="9">
        <v>3</v>
      </c>
      <c r="D101" s="9">
        <v>1.1230000000000001E-3</v>
      </c>
      <c r="E101" s="72">
        <v>4.9799999999999996E-4</v>
      </c>
      <c r="F101" s="72">
        <v>-4.9799999999999996E-4</v>
      </c>
      <c r="G101" s="117">
        <v>7.4250000000000002E-3</v>
      </c>
    </row>
    <row r="102" spans="1:7" x14ac:dyDescent="0.2">
      <c r="A102" s="7" t="s">
        <v>94</v>
      </c>
      <c r="B102" s="8">
        <v>0.72916666666666663</v>
      </c>
      <c r="C102" s="9">
        <v>3</v>
      </c>
      <c r="D102" s="9">
        <v>1.9059999999999999E-3</v>
      </c>
      <c r="E102" s="72">
        <v>5.31E-4</v>
      </c>
      <c r="F102" s="72">
        <v>-5.31E-4</v>
      </c>
      <c r="G102" s="117">
        <v>3.7919999999999998E-3</v>
      </c>
    </row>
    <row r="103" spans="1:7" x14ac:dyDescent="0.2">
      <c r="A103" s="7" t="s">
        <v>94</v>
      </c>
      <c r="B103" s="8">
        <v>0.70833333333333337</v>
      </c>
      <c r="C103" s="9">
        <v>3</v>
      </c>
      <c r="D103" s="9">
        <v>1.9239999999999999E-3</v>
      </c>
      <c r="E103" s="72">
        <v>5.6800000000000004E-4</v>
      </c>
      <c r="F103" s="72">
        <v>-5.6800000000000004E-4</v>
      </c>
      <c r="G103" s="117">
        <v>3.6459999999999999E-3</v>
      </c>
    </row>
    <row r="104" spans="1:7" x14ac:dyDescent="0.2">
      <c r="A104" s="7" t="s">
        <v>94</v>
      </c>
      <c r="B104" s="8">
        <v>0.6875</v>
      </c>
      <c r="C104" s="9">
        <v>3</v>
      </c>
      <c r="D104" s="9">
        <v>1.882E-3</v>
      </c>
      <c r="E104" s="72">
        <v>5.9599999999999996E-4</v>
      </c>
      <c r="F104" s="72">
        <v>-5.9599999999999996E-4</v>
      </c>
      <c r="G104" s="117">
        <v>3.163E-3</v>
      </c>
    </row>
    <row r="105" spans="1:7" x14ac:dyDescent="0.2">
      <c r="A105" s="7" t="s">
        <v>94</v>
      </c>
      <c r="B105" s="8">
        <v>0.66666666666666663</v>
      </c>
      <c r="C105" s="9">
        <v>3</v>
      </c>
      <c r="D105" s="9">
        <v>1.554E-3</v>
      </c>
      <c r="E105" s="72">
        <v>6.1899999999999998E-4</v>
      </c>
      <c r="F105" s="72">
        <v>-6.1899999999999998E-4</v>
      </c>
      <c r="G105" s="117">
        <v>3.1150000000000001E-3</v>
      </c>
    </row>
    <row r="106" spans="1:7" x14ac:dyDescent="0.2">
      <c r="A106" s="7" t="s">
        <v>94</v>
      </c>
      <c r="B106" s="8">
        <v>0.64583333333333337</v>
      </c>
      <c r="C106" s="9">
        <v>3</v>
      </c>
      <c r="D106" s="9">
        <v>9.9700000000000006E-4</v>
      </c>
      <c r="E106" s="72">
        <v>6.3699999999999998E-4</v>
      </c>
      <c r="F106" s="72">
        <v>-6.3699999999999998E-4</v>
      </c>
      <c r="G106" s="117">
        <v>3.0000000000000001E-3</v>
      </c>
    </row>
    <row r="107" spans="1:7" x14ac:dyDescent="0.2">
      <c r="A107" s="7" t="s">
        <v>94</v>
      </c>
      <c r="B107" s="8">
        <v>0.625</v>
      </c>
      <c r="C107" s="9">
        <v>3</v>
      </c>
      <c r="D107" s="9">
        <v>8.3199999999999995E-4</v>
      </c>
      <c r="E107" s="72">
        <v>6.5099999999999999E-4</v>
      </c>
      <c r="F107" s="72">
        <v>-6.5099999999999999E-4</v>
      </c>
      <c r="G107" s="117">
        <v>3.0000000000000001E-3</v>
      </c>
    </row>
    <row r="108" spans="1:7" x14ac:dyDescent="0.2">
      <c r="A108" s="7" t="s">
        <v>94</v>
      </c>
      <c r="B108" s="8">
        <v>0.60416666666666663</v>
      </c>
      <c r="C108" s="9">
        <v>3</v>
      </c>
      <c r="D108" s="9">
        <v>6.4099999999999997E-4</v>
      </c>
      <c r="E108" s="72">
        <v>6.5399999999999996E-4</v>
      </c>
      <c r="F108" s="72">
        <v>-6.5399999999999996E-4</v>
      </c>
      <c r="G108" s="117">
        <v>3.0100000000000001E-3</v>
      </c>
    </row>
    <row r="109" spans="1:7" x14ac:dyDescent="0.2">
      <c r="A109" s="7" t="s">
        <v>94</v>
      </c>
      <c r="B109" s="8">
        <v>0.58333333333333337</v>
      </c>
      <c r="C109" s="9">
        <v>3</v>
      </c>
      <c r="D109" s="9">
        <v>6.5700000000000003E-4</v>
      </c>
      <c r="E109" s="72">
        <v>6.5300000000000004E-4</v>
      </c>
      <c r="F109" s="72">
        <v>-6.5300000000000004E-4</v>
      </c>
      <c r="G109" s="117">
        <v>2.8059999999999999E-3</v>
      </c>
    </row>
    <row r="110" spans="1:7" x14ac:dyDescent="0.2">
      <c r="A110" s="7" t="s">
        <v>94</v>
      </c>
      <c r="B110" s="8">
        <v>0.5625</v>
      </c>
      <c r="C110" s="9">
        <v>3</v>
      </c>
      <c r="D110" s="9">
        <v>5.9199999999999997E-4</v>
      </c>
      <c r="E110" s="72">
        <v>6.5499999999999998E-4</v>
      </c>
      <c r="F110" s="72">
        <v>-6.5499999999999998E-4</v>
      </c>
      <c r="G110" s="117">
        <v>2.7290000000000001E-3</v>
      </c>
    </row>
    <row r="111" spans="1:7" x14ac:dyDescent="0.2">
      <c r="A111" s="7" t="s">
        <v>94</v>
      </c>
      <c r="B111" s="8">
        <v>0.54166666666666663</v>
      </c>
      <c r="C111" s="9">
        <v>3</v>
      </c>
      <c r="D111" s="9">
        <v>7.36E-4</v>
      </c>
      <c r="E111" s="72">
        <v>6.7500000000000004E-4</v>
      </c>
      <c r="F111" s="72">
        <v>-6.7500000000000004E-4</v>
      </c>
      <c r="G111" s="117">
        <v>2.774E-3</v>
      </c>
    </row>
    <row r="112" spans="1:7" x14ac:dyDescent="0.2">
      <c r="A112" s="7" t="s">
        <v>94</v>
      </c>
      <c r="B112" s="8">
        <v>0.52083333333333337</v>
      </c>
      <c r="C112" s="9">
        <v>3</v>
      </c>
      <c r="D112" s="9">
        <v>9.8799999999999995E-4</v>
      </c>
      <c r="E112" s="72">
        <v>7.0299999999999996E-4</v>
      </c>
      <c r="F112" s="72">
        <v>-7.0299999999999996E-4</v>
      </c>
      <c r="G112" s="117">
        <v>2.1220000000000002E-3</v>
      </c>
    </row>
    <row r="113" spans="1:7" x14ac:dyDescent="0.2">
      <c r="A113" s="7" t="s">
        <v>94</v>
      </c>
      <c r="B113" s="8">
        <v>0.5</v>
      </c>
      <c r="C113" s="9">
        <v>3</v>
      </c>
      <c r="D113" s="9">
        <v>1.0169999999999999E-3</v>
      </c>
      <c r="E113" s="72">
        <v>7.3499999999999998E-4</v>
      </c>
      <c r="F113" s="72">
        <v>-7.3499999999999998E-4</v>
      </c>
      <c r="G113" s="117">
        <v>1.8400000000000001E-3</v>
      </c>
    </row>
    <row r="114" spans="1:7" x14ac:dyDescent="0.2">
      <c r="A114" s="7" t="s">
        <v>94</v>
      </c>
      <c r="B114" s="8">
        <v>0.47916666666666669</v>
      </c>
      <c r="C114" s="9">
        <v>3</v>
      </c>
      <c r="D114" s="9">
        <v>8.5999999999999998E-4</v>
      </c>
      <c r="E114" s="72">
        <v>7.6999999999999996E-4</v>
      </c>
      <c r="F114" s="72">
        <v>-7.6999999999999996E-4</v>
      </c>
      <c r="G114" s="117">
        <v>1.8400000000000001E-3</v>
      </c>
    </row>
    <row r="115" spans="1:7" x14ac:dyDescent="0.2">
      <c r="A115" s="7" t="s">
        <v>94</v>
      </c>
      <c r="B115" s="8">
        <v>0.45833333333333331</v>
      </c>
      <c r="C115" s="9">
        <v>3</v>
      </c>
      <c r="D115" s="9">
        <v>7.4200000000000004E-4</v>
      </c>
      <c r="E115" s="72">
        <v>8.1400000000000005E-4</v>
      </c>
      <c r="F115" s="72">
        <v>-8.1400000000000005E-4</v>
      </c>
      <c r="G115" s="117">
        <v>1.8339999999999999E-3</v>
      </c>
    </row>
    <row r="116" spans="1:7" x14ac:dyDescent="0.2">
      <c r="A116" s="7" t="s">
        <v>94</v>
      </c>
      <c r="B116" s="8">
        <v>0.4375</v>
      </c>
      <c r="C116" s="9">
        <v>3</v>
      </c>
      <c r="D116" s="9">
        <v>6.5799999999999995E-4</v>
      </c>
      <c r="E116" s="72">
        <v>8.5899999999999995E-4</v>
      </c>
      <c r="F116" s="72">
        <v>-8.5899999999999995E-4</v>
      </c>
      <c r="G116" s="117">
        <v>2.1259999999999999E-3</v>
      </c>
    </row>
    <row r="117" spans="1:7" x14ac:dyDescent="0.2">
      <c r="A117" s="7" t="s">
        <v>94</v>
      </c>
      <c r="B117" s="8">
        <v>0.41666666666666669</v>
      </c>
      <c r="C117" s="9">
        <v>3</v>
      </c>
      <c r="D117" s="9">
        <v>4.3199999999999998E-4</v>
      </c>
      <c r="E117" s="72">
        <v>9.19E-4</v>
      </c>
      <c r="F117" s="72">
        <v>-9.19E-4</v>
      </c>
      <c r="G117" s="117">
        <v>2.1640000000000001E-3</v>
      </c>
    </row>
    <row r="118" spans="1:7" x14ac:dyDescent="0.2">
      <c r="A118" s="7" t="s">
        <v>94</v>
      </c>
      <c r="B118" s="8">
        <v>0.39583333333333331</v>
      </c>
      <c r="C118" s="9">
        <v>3</v>
      </c>
      <c r="D118" s="9">
        <v>2.7500000000000002E-4</v>
      </c>
      <c r="E118" s="72">
        <v>9.9400000000000009E-4</v>
      </c>
      <c r="F118" s="72">
        <v>-9.9400000000000009E-4</v>
      </c>
      <c r="G118" s="117">
        <v>2.1359999999999999E-3</v>
      </c>
    </row>
    <row r="119" spans="1:7" x14ac:dyDescent="0.2">
      <c r="A119" s="7" t="s">
        <v>94</v>
      </c>
      <c r="B119" s="8">
        <v>0.375</v>
      </c>
      <c r="C119" s="9">
        <v>3</v>
      </c>
      <c r="D119" s="9">
        <v>3.3500000000000001E-4</v>
      </c>
      <c r="E119" s="72">
        <v>1.0820000000000001E-3</v>
      </c>
      <c r="F119" s="72">
        <v>-1.0820000000000001E-3</v>
      </c>
      <c r="G119" s="117">
        <v>2.1640000000000001E-3</v>
      </c>
    </row>
    <row r="120" spans="1:7" x14ac:dyDescent="0.2">
      <c r="A120" s="7" t="s">
        <v>94</v>
      </c>
      <c r="B120" s="8">
        <v>0.35416666666666669</v>
      </c>
      <c r="C120" s="9">
        <v>3</v>
      </c>
      <c r="D120" s="9">
        <v>3.48E-4</v>
      </c>
      <c r="E120" s="72">
        <v>1.1869999999999999E-3</v>
      </c>
      <c r="F120" s="72">
        <v>-1.1869999999999999E-3</v>
      </c>
      <c r="G120" s="117">
        <v>2.3960000000000001E-3</v>
      </c>
    </row>
    <row r="121" spans="1:7" x14ac:dyDescent="0.2">
      <c r="A121" s="7" t="s">
        <v>94</v>
      </c>
      <c r="B121" s="8">
        <v>0.33333333333333331</v>
      </c>
      <c r="C121" s="9">
        <v>3</v>
      </c>
      <c r="D121" s="9">
        <v>3.0200000000000002E-4</v>
      </c>
      <c r="E121" s="72">
        <v>1.305E-3</v>
      </c>
      <c r="F121" s="72">
        <v>-1.305E-3</v>
      </c>
      <c r="G121" s="117">
        <v>2.4510000000000001E-3</v>
      </c>
    </row>
    <row r="122" spans="1:7" x14ac:dyDescent="0.2">
      <c r="A122" s="7" t="s">
        <v>94</v>
      </c>
      <c r="B122" s="8">
        <v>0.3125</v>
      </c>
      <c r="C122" s="9">
        <v>3</v>
      </c>
      <c r="D122" s="9">
        <v>4.6700000000000002E-4</v>
      </c>
      <c r="E122" s="72">
        <v>1.4289999999999999E-3</v>
      </c>
      <c r="F122" s="72">
        <v>-1.4289999999999999E-3</v>
      </c>
      <c r="G122" s="117">
        <v>2.7430000000000002E-3</v>
      </c>
    </row>
    <row r="123" spans="1:7" x14ac:dyDescent="0.2">
      <c r="A123" s="7" t="s">
        <v>94</v>
      </c>
      <c r="B123" s="8">
        <v>0.29166666666666669</v>
      </c>
      <c r="C123" s="9">
        <v>3</v>
      </c>
      <c r="D123" s="9">
        <v>5.2400000000000005E-4</v>
      </c>
      <c r="E123" s="72">
        <v>1.5529999999999999E-3</v>
      </c>
      <c r="F123" s="72">
        <v>-1.5529999999999999E-3</v>
      </c>
      <c r="G123" s="117">
        <v>3.1449999999999998E-3</v>
      </c>
    </row>
    <row r="124" spans="1:7" x14ac:dyDescent="0.2">
      <c r="A124" s="7" t="s">
        <v>94</v>
      </c>
      <c r="B124" s="8">
        <v>0.25</v>
      </c>
      <c r="C124" s="9">
        <v>3</v>
      </c>
      <c r="D124" s="9">
        <v>6.4099999999999997E-4</v>
      </c>
      <c r="E124" s="72">
        <v>1.6689999999999999E-3</v>
      </c>
      <c r="F124" s="72">
        <v>-1.6689999999999999E-3</v>
      </c>
      <c r="G124" s="117">
        <v>3.0179999999999998E-3</v>
      </c>
    </row>
    <row r="125" spans="1:7" x14ac:dyDescent="0.2">
      <c r="A125" s="7" t="s">
        <v>94</v>
      </c>
      <c r="B125" s="8">
        <v>0.22916666666666666</v>
      </c>
      <c r="C125" s="9">
        <v>3</v>
      </c>
      <c r="D125" s="9">
        <v>6.9800000000000005E-4</v>
      </c>
      <c r="E125" s="72">
        <v>1.7750000000000001E-3</v>
      </c>
      <c r="F125" s="72">
        <v>-1.7750000000000001E-3</v>
      </c>
      <c r="G125" s="117">
        <v>3.0179999999999998E-3</v>
      </c>
    </row>
    <row r="126" spans="1:7" x14ac:dyDescent="0.2">
      <c r="A126" s="7" t="s">
        <v>94</v>
      </c>
      <c r="B126" s="8">
        <v>0.20833333333333334</v>
      </c>
      <c r="C126" s="9">
        <v>3</v>
      </c>
      <c r="D126" s="9">
        <v>6.9399999999999996E-4</v>
      </c>
      <c r="E126" s="72">
        <v>1.8630000000000001E-3</v>
      </c>
      <c r="F126" s="72">
        <v>-1.8630000000000001E-3</v>
      </c>
      <c r="G126" s="117">
        <v>3.2450000000000001E-3</v>
      </c>
    </row>
    <row r="127" spans="1:7" x14ac:dyDescent="0.2">
      <c r="A127" s="7" t="s">
        <v>94</v>
      </c>
      <c r="B127" s="8">
        <v>0.16666666666666666</v>
      </c>
      <c r="C127" s="9">
        <v>3</v>
      </c>
      <c r="D127" s="9">
        <v>7.4700000000000005E-4</v>
      </c>
      <c r="E127" s="72">
        <v>1.931E-3</v>
      </c>
      <c r="F127" s="72">
        <v>-1.931E-3</v>
      </c>
      <c r="G127" s="117">
        <v>3.3119999999999998E-3</v>
      </c>
    </row>
    <row r="128" spans="1:7" x14ac:dyDescent="0.2">
      <c r="A128" s="7" t="s">
        <v>94</v>
      </c>
      <c r="B128" s="8">
        <v>0.14583333333333334</v>
      </c>
      <c r="C128" s="9">
        <v>3</v>
      </c>
      <c r="D128" s="9">
        <v>8.7399999999999999E-4</v>
      </c>
      <c r="E128" s="72">
        <v>1.9789999999999999E-3</v>
      </c>
      <c r="F128" s="72">
        <v>-1.9789999999999999E-3</v>
      </c>
      <c r="G128" s="117">
        <v>3.3210000000000002E-3</v>
      </c>
    </row>
    <row r="129" spans="1:7" x14ac:dyDescent="0.2">
      <c r="A129" s="7" t="s">
        <v>94</v>
      </c>
      <c r="B129" s="8">
        <v>0.125</v>
      </c>
      <c r="C129" s="9">
        <v>3</v>
      </c>
      <c r="D129" s="9">
        <v>8.8999999999999995E-4</v>
      </c>
      <c r="E129" s="72">
        <v>2.0140000000000002E-3</v>
      </c>
      <c r="F129" s="72">
        <v>-2.0140000000000002E-3</v>
      </c>
      <c r="G129" s="117">
        <v>4.6169999999999996E-3</v>
      </c>
    </row>
    <row r="130" spans="1:7" x14ac:dyDescent="0.2">
      <c r="A130" s="7" t="s">
        <v>94</v>
      </c>
      <c r="B130" s="8">
        <v>2.0833333333333332E-2</v>
      </c>
      <c r="C130" s="9">
        <v>3</v>
      </c>
      <c r="D130" s="9">
        <v>7.5100000000000004E-4</v>
      </c>
      <c r="E130" s="72">
        <v>2.0400000000000001E-3</v>
      </c>
      <c r="F130" s="72">
        <v>-2.0400000000000001E-3</v>
      </c>
      <c r="G130" s="117">
        <v>4.5840000000000004E-3</v>
      </c>
    </row>
    <row r="131" spans="1:7" x14ac:dyDescent="0.2">
      <c r="A131" s="7" t="s">
        <v>94</v>
      </c>
      <c r="B131" s="8">
        <v>0</v>
      </c>
      <c r="C131" s="9">
        <v>3</v>
      </c>
      <c r="D131" s="9">
        <v>5.9699999999999998E-4</v>
      </c>
      <c r="E131" s="72">
        <v>2.0590000000000001E-3</v>
      </c>
      <c r="F131" s="72">
        <v>-2.0590000000000001E-3</v>
      </c>
      <c r="G131" s="117">
        <v>4.7280000000000004E-3</v>
      </c>
    </row>
    <row r="132" spans="1:7" x14ac:dyDescent="0.2">
      <c r="A132" s="7" t="s">
        <v>95</v>
      </c>
      <c r="B132" s="8">
        <v>0.97916666666666663</v>
      </c>
      <c r="C132" s="9">
        <v>2</v>
      </c>
      <c r="D132" s="9">
        <v>4.4099999999999999E-4</v>
      </c>
      <c r="E132" s="72">
        <v>2.0690000000000001E-3</v>
      </c>
      <c r="F132" s="72">
        <v>-2.0690000000000001E-3</v>
      </c>
      <c r="G132" s="117">
        <v>4.6940000000000003E-3</v>
      </c>
    </row>
    <row r="133" spans="1:7" x14ac:dyDescent="0.2">
      <c r="A133" s="7" t="s">
        <v>95</v>
      </c>
      <c r="B133" s="8">
        <v>0.95833333333333337</v>
      </c>
      <c r="C133" s="9">
        <v>2</v>
      </c>
      <c r="D133" s="9">
        <v>2.5399999999999999E-4</v>
      </c>
      <c r="E133" s="72">
        <v>2.0730000000000002E-3</v>
      </c>
      <c r="F133" s="72">
        <v>-2.0730000000000002E-3</v>
      </c>
      <c r="G133" s="117">
        <v>4.9389999999999998E-3</v>
      </c>
    </row>
    <row r="134" spans="1:7" x14ac:dyDescent="0.2">
      <c r="A134" s="7" t="s">
        <v>95</v>
      </c>
      <c r="B134" s="8">
        <v>0.9375</v>
      </c>
      <c r="C134" s="9">
        <v>2</v>
      </c>
      <c r="D134" s="9">
        <v>2.4399999999999999E-4</v>
      </c>
      <c r="E134" s="72">
        <v>2.075E-3</v>
      </c>
      <c r="F134" s="72">
        <v>-2.075E-3</v>
      </c>
      <c r="G134" s="117">
        <v>4.8339999999999998E-3</v>
      </c>
    </row>
    <row r="135" spans="1:7" x14ac:dyDescent="0.2">
      <c r="A135" s="7" t="s">
        <v>95</v>
      </c>
      <c r="B135" s="8">
        <v>0.91666666666666663</v>
      </c>
      <c r="C135" s="9">
        <v>2</v>
      </c>
      <c r="D135" s="9">
        <v>2.1100000000000001E-4</v>
      </c>
      <c r="E135" s="72">
        <v>2.075E-3</v>
      </c>
      <c r="F135" s="72">
        <v>-2.075E-3</v>
      </c>
      <c r="G135" s="117">
        <v>4.947E-3</v>
      </c>
    </row>
    <row r="136" spans="1:7" x14ac:dyDescent="0.2">
      <c r="A136" s="7" t="s">
        <v>95</v>
      </c>
      <c r="B136" s="8">
        <v>0.89583333333333337</v>
      </c>
      <c r="C136" s="9">
        <v>2</v>
      </c>
      <c r="D136" s="9">
        <v>2.7399999999999999E-4</v>
      </c>
      <c r="E136" s="72">
        <v>2.0730000000000002E-3</v>
      </c>
      <c r="F136" s="72">
        <v>-2.0730000000000002E-3</v>
      </c>
      <c r="G136" s="117">
        <v>4.7010000000000003E-3</v>
      </c>
    </row>
    <row r="137" spans="1:7" x14ac:dyDescent="0.2">
      <c r="A137" s="7" t="s">
        <v>95</v>
      </c>
      <c r="B137" s="8">
        <v>0.875</v>
      </c>
      <c r="C137" s="9">
        <v>2</v>
      </c>
      <c r="D137" s="9">
        <v>4.1899999999999999E-4</v>
      </c>
      <c r="E137" s="72">
        <v>2.0709999999999999E-3</v>
      </c>
      <c r="F137" s="72">
        <v>-2.0709999999999999E-3</v>
      </c>
      <c r="G137" s="117">
        <v>5.0860000000000002E-3</v>
      </c>
    </row>
    <row r="138" spans="1:7" x14ac:dyDescent="0.2">
      <c r="A138" s="7" t="s">
        <v>95</v>
      </c>
      <c r="B138" s="8">
        <v>0.85416666666666663</v>
      </c>
      <c r="C138" s="9">
        <v>2</v>
      </c>
      <c r="D138" s="9">
        <v>6.8199999999999999E-4</v>
      </c>
      <c r="E138" s="72">
        <v>2.0690000000000001E-3</v>
      </c>
      <c r="F138" s="72">
        <v>-2.0690000000000001E-3</v>
      </c>
      <c r="G138" s="117">
        <v>5.0220000000000004E-3</v>
      </c>
    </row>
    <row r="139" spans="1:7" x14ac:dyDescent="0.2">
      <c r="A139" s="7" t="s">
        <v>95</v>
      </c>
      <c r="B139" s="8">
        <v>0.83333333333333337</v>
      </c>
      <c r="C139" s="9">
        <v>2</v>
      </c>
      <c r="D139" s="9">
        <v>9.8700000000000003E-4</v>
      </c>
      <c r="E139" s="72">
        <v>2.065E-3</v>
      </c>
      <c r="F139" s="72">
        <v>-2.065E-3</v>
      </c>
      <c r="G139" s="117">
        <v>4.7580000000000001E-3</v>
      </c>
    </row>
    <row r="140" spans="1:7" x14ac:dyDescent="0.2">
      <c r="A140" s="7" t="s">
        <v>95</v>
      </c>
      <c r="B140" s="8">
        <v>0.8125</v>
      </c>
      <c r="C140" s="9">
        <v>2</v>
      </c>
      <c r="D140" s="9">
        <v>1.0859999999999999E-3</v>
      </c>
      <c r="E140" s="72">
        <v>2.0660000000000001E-3</v>
      </c>
      <c r="F140" s="72">
        <v>-2.0660000000000001E-3</v>
      </c>
      <c r="G140" s="117">
        <v>4.8219999999999999E-3</v>
      </c>
    </row>
    <row r="141" spans="1:7" x14ac:dyDescent="0.2">
      <c r="A141" s="7" t="s">
        <v>95</v>
      </c>
      <c r="B141" s="8">
        <v>0.79166666666666663</v>
      </c>
      <c r="C141" s="9">
        <v>2</v>
      </c>
      <c r="D141" s="9">
        <v>1.1609999999999999E-3</v>
      </c>
      <c r="E141" s="72">
        <v>2.0639999999999999E-3</v>
      </c>
      <c r="F141" s="72">
        <v>-2.0639999999999999E-3</v>
      </c>
      <c r="G141" s="117">
        <v>4.7710000000000001E-3</v>
      </c>
    </row>
    <row r="142" spans="1:7" x14ac:dyDescent="0.2">
      <c r="A142" s="7" t="s">
        <v>95</v>
      </c>
      <c r="B142" s="8">
        <v>0.77083333333333337</v>
      </c>
      <c r="C142" s="9">
        <v>2</v>
      </c>
      <c r="D142" s="9">
        <v>1.16E-3</v>
      </c>
      <c r="E142" s="72">
        <v>2.0590000000000001E-3</v>
      </c>
      <c r="F142" s="72">
        <v>-2.0590000000000001E-3</v>
      </c>
      <c r="G142" s="117">
        <v>4.96E-3</v>
      </c>
    </row>
    <row r="143" spans="1:7" x14ac:dyDescent="0.2">
      <c r="A143" s="7" t="s">
        <v>95</v>
      </c>
      <c r="B143" s="8">
        <v>0.75</v>
      </c>
      <c r="C143" s="9">
        <v>2</v>
      </c>
      <c r="D143" s="9">
        <v>1.2949999999999999E-3</v>
      </c>
      <c r="E143" s="72">
        <v>2.052E-3</v>
      </c>
      <c r="F143" s="72">
        <v>-2.052E-3</v>
      </c>
      <c r="G143" s="117">
        <v>4.7959999999999999E-3</v>
      </c>
    </row>
    <row r="144" spans="1:7" x14ac:dyDescent="0.2">
      <c r="A144" s="7" t="s">
        <v>95</v>
      </c>
      <c r="B144" s="8">
        <v>0.72916666666666663</v>
      </c>
      <c r="C144" s="9">
        <v>2</v>
      </c>
      <c r="D144" s="9">
        <v>1.276E-3</v>
      </c>
      <c r="E144" s="72">
        <v>2.0400000000000001E-3</v>
      </c>
      <c r="F144" s="72">
        <v>-2.0400000000000001E-3</v>
      </c>
      <c r="G144" s="117">
        <v>4.7450000000000001E-3</v>
      </c>
    </row>
    <row r="145" spans="1:7" x14ac:dyDescent="0.2">
      <c r="A145" s="7" t="s">
        <v>95</v>
      </c>
      <c r="B145" s="8">
        <v>0.70833333333333337</v>
      </c>
      <c r="C145" s="9">
        <v>2</v>
      </c>
      <c r="D145" s="9">
        <v>1.137E-3</v>
      </c>
      <c r="E145" s="72">
        <v>2.0249999999999999E-3</v>
      </c>
      <c r="F145" s="72">
        <v>-2.0249999999999999E-3</v>
      </c>
      <c r="G145" s="117">
        <v>4.914E-3</v>
      </c>
    </row>
    <row r="146" spans="1:7" x14ac:dyDescent="0.2">
      <c r="A146" s="7" t="s">
        <v>95</v>
      </c>
      <c r="B146" s="8">
        <v>0.6875</v>
      </c>
      <c r="C146" s="9">
        <v>2</v>
      </c>
      <c r="D146" s="9">
        <v>1.3470000000000001E-3</v>
      </c>
      <c r="E146" s="72">
        <v>2.0119999999999999E-3</v>
      </c>
      <c r="F146" s="72">
        <v>-2.0119999999999999E-3</v>
      </c>
      <c r="G146" s="117">
        <v>4.5250000000000004E-3</v>
      </c>
    </row>
    <row r="147" spans="1:7" x14ac:dyDescent="0.2">
      <c r="A147" s="7" t="s">
        <v>95</v>
      </c>
      <c r="B147" s="8">
        <v>0.66666666666666663</v>
      </c>
      <c r="C147" s="9">
        <v>2</v>
      </c>
      <c r="D147" s="9">
        <v>1.387E-3</v>
      </c>
      <c r="E147" s="72">
        <v>1.993E-3</v>
      </c>
      <c r="F147" s="72">
        <v>-1.993E-3</v>
      </c>
      <c r="G147" s="117">
        <v>4.5529999999999998E-3</v>
      </c>
    </row>
    <row r="148" spans="1:7" x14ac:dyDescent="0.2">
      <c r="A148" s="7" t="s">
        <v>95</v>
      </c>
      <c r="B148" s="8">
        <v>0.64583333333333337</v>
      </c>
      <c r="C148" s="9">
        <v>2</v>
      </c>
      <c r="D148" s="9">
        <v>1.606E-3</v>
      </c>
      <c r="E148" s="72">
        <v>1.9729999999999999E-3</v>
      </c>
      <c r="F148" s="72">
        <v>-1.9729999999999999E-3</v>
      </c>
      <c r="G148" s="117">
        <v>4.5040000000000002E-3</v>
      </c>
    </row>
    <row r="149" spans="1:7" x14ac:dyDescent="0.2">
      <c r="A149" s="7" t="s">
        <v>95</v>
      </c>
      <c r="B149" s="8">
        <v>0.625</v>
      </c>
      <c r="C149" s="9">
        <v>2</v>
      </c>
      <c r="D149" s="9">
        <v>1.8890000000000001E-3</v>
      </c>
      <c r="E149" s="72">
        <v>1.9499999999999999E-3</v>
      </c>
      <c r="F149" s="72">
        <v>-1.9499999999999999E-3</v>
      </c>
      <c r="G149" s="117">
        <v>4.2550000000000001E-3</v>
      </c>
    </row>
    <row r="150" spans="1:7" x14ac:dyDescent="0.2">
      <c r="A150" s="7" t="s">
        <v>95</v>
      </c>
      <c r="B150" s="8">
        <v>0.60416666666666663</v>
      </c>
      <c r="C150" s="9">
        <v>2</v>
      </c>
      <c r="D150" s="9">
        <v>2.0869999999999999E-3</v>
      </c>
      <c r="E150" s="72">
        <v>1.9189999999999999E-3</v>
      </c>
      <c r="F150" s="72">
        <v>-1.9189999999999999E-3</v>
      </c>
      <c r="G150" s="117">
        <v>4.1910000000000003E-3</v>
      </c>
    </row>
    <row r="151" spans="1:7" x14ac:dyDescent="0.2">
      <c r="A151" s="7" t="s">
        <v>95</v>
      </c>
      <c r="B151" s="8">
        <v>0.58333333333333337</v>
      </c>
      <c r="C151" s="9">
        <v>2</v>
      </c>
      <c r="D151" s="9">
        <v>2.2230000000000001E-3</v>
      </c>
      <c r="E151" s="72">
        <v>1.877E-3</v>
      </c>
      <c r="F151" s="72">
        <v>-1.877E-3</v>
      </c>
      <c r="G151" s="117">
        <v>4.2940000000000001E-3</v>
      </c>
    </row>
    <row r="152" spans="1:7" x14ac:dyDescent="0.2">
      <c r="A152" s="7" t="s">
        <v>95</v>
      </c>
      <c r="B152" s="8">
        <v>0.5625</v>
      </c>
      <c r="C152" s="9">
        <v>2</v>
      </c>
      <c r="D152" s="9">
        <v>2.6380000000000002E-3</v>
      </c>
      <c r="E152" s="72">
        <v>1.825E-3</v>
      </c>
      <c r="F152" s="72">
        <v>-1.825E-3</v>
      </c>
      <c r="G152" s="117">
        <v>2.6809999999999998E-3</v>
      </c>
    </row>
    <row r="153" spans="1:7" x14ac:dyDescent="0.2">
      <c r="A153" s="7" t="s">
        <v>95</v>
      </c>
      <c r="B153" s="8">
        <v>0.54166666666666663</v>
      </c>
      <c r="C153" s="9">
        <v>2</v>
      </c>
      <c r="D153" s="9">
        <v>2.5469999999999998E-3</v>
      </c>
      <c r="E153" s="72">
        <v>1.753E-3</v>
      </c>
      <c r="F153" s="72">
        <v>-1.753E-3</v>
      </c>
      <c r="G153" s="117">
        <v>2.8240000000000001E-3</v>
      </c>
    </row>
    <row r="154" spans="1:7" x14ac:dyDescent="0.2">
      <c r="A154" s="7" t="s">
        <v>95</v>
      </c>
      <c r="B154" s="8">
        <v>0.52083333333333337</v>
      </c>
      <c r="C154" s="9">
        <v>2</v>
      </c>
      <c r="D154" s="9">
        <v>2.4380000000000001E-3</v>
      </c>
      <c r="E154" s="72">
        <v>1.681E-3</v>
      </c>
      <c r="F154" s="72">
        <v>-1.681E-3</v>
      </c>
      <c r="G154" s="117">
        <v>3.0490000000000001E-3</v>
      </c>
    </row>
    <row r="155" spans="1:7" x14ac:dyDescent="0.2">
      <c r="A155" s="7" t="s">
        <v>95</v>
      </c>
      <c r="B155" s="8">
        <v>0.5</v>
      </c>
      <c r="C155" s="9">
        <v>2</v>
      </c>
      <c r="D155" s="9">
        <v>2.1640000000000001E-3</v>
      </c>
      <c r="E155" s="72">
        <v>1.614E-3</v>
      </c>
      <c r="F155" s="72">
        <v>-1.614E-3</v>
      </c>
      <c r="G155" s="117">
        <v>3.1930000000000001E-3</v>
      </c>
    </row>
    <row r="156" spans="1:7" x14ac:dyDescent="0.2">
      <c r="A156" s="7" t="s">
        <v>95</v>
      </c>
      <c r="B156" s="8">
        <v>0.47916666666666669</v>
      </c>
      <c r="C156" s="9">
        <v>2</v>
      </c>
      <c r="D156" s="9">
        <v>1.916E-3</v>
      </c>
      <c r="E156" s="72">
        <v>1.565E-3</v>
      </c>
      <c r="F156" s="72">
        <v>-1.565E-3</v>
      </c>
      <c r="G156" s="117">
        <v>3.0430000000000001E-3</v>
      </c>
    </row>
    <row r="157" spans="1:7" x14ac:dyDescent="0.2">
      <c r="A157" s="7" t="s">
        <v>95</v>
      </c>
      <c r="B157" s="8">
        <v>0.45833333333333331</v>
      </c>
      <c r="C157" s="9">
        <v>2</v>
      </c>
      <c r="D157" s="9">
        <v>1.4840000000000001E-3</v>
      </c>
      <c r="E157" s="72">
        <v>1.539E-3</v>
      </c>
      <c r="F157" s="72">
        <v>-1.539E-3</v>
      </c>
      <c r="G157" s="117">
        <v>3.1220000000000002E-3</v>
      </c>
    </row>
    <row r="158" spans="1:7" x14ac:dyDescent="0.2">
      <c r="A158" s="7" t="s">
        <v>95</v>
      </c>
      <c r="B158" s="8">
        <v>0.4375</v>
      </c>
      <c r="C158" s="9">
        <v>2</v>
      </c>
      <c r="D158" s="9">
        <v>1.134E-3</v>
      </c>
      <c r="E158" s="72">
        <v>1.5449999999999999E-3</v>
      </c>
      <c r="F158" s="72">
        <v>-1.5449999999999999E-3</v>
      </c>
      <c r="G158" s="117">
        <v>3.055E-3</v>
      </c>
    </row>
    <row r="159" spans="1:7" x14ac:dyDescent="0.2">
      <c r="A159" s="7" t="s">
        <v>95</v>
      </c>
      <c r="B159" s="8">
        <v>0.41666666666666669</v>
      </c>
      <c r="C159" s="9">
        <v>2</v>
      </c>
      <c r="D159" s="9">
        <v>4.9299999999999995E-4</v>
      </c>
      <c r="E159" s="72">
        <v>1.5839999999999999E-3</v>
      </c>
      <c r="F159" s="72">
        <v>-1.5839999999999999E-3</v>
      </c>
      <c r="G159" s="117">
        <v>4.1749999999999999E-3</v>
      </c>
    </row>
    <row r="160" spans="1:7" x14ac:dyDescent="0.2">
      <c r="A160" s="7" t="s">
        <v>95</v>
      </c>
      <c r="B160" s="8">
        <v>0.39583333333333331</v>
      </c>
      <c r="C160" s="9">
        <v>2</v>
      </c>
      <c r="D160" s="9">
        <v>-2.1000000000000001E-4</v>
      </c>
      <c r="E160" s="72">
        <v>1.671E-3</v>
      </c>
      <c r="F160" s="72">
        <v>-1.671E-3</v>
      </c>
      <c r="G160" s="117">
        <v>3.5620000000000001E-3</v>
      </c>
    </row>
    <row r="161" spans="1:7" x14ac:dyDescent="0.2">
      <c r="A161" s="7" t="s">
        <v>95</v>
      </c>
      <c r="B161" s="8">
        <v>0.375</v>
      </c>
      <c r="C161" s="9">
        <v>2</v>
      </c>
      <c r="D161" s="9">
        <v>-4.2999999999999999E-4</v>
      </c>
      <c r="E161" s="72">
        <v>1.8029999999999999E-3</v>
      </c>
      <c r="F161" s="72">
        <v>-1.8029999999999999E-3</v>
      </c>
      <c r="G161" s="117">
        <v>3.5560000000000001E-3</v>
      </c>
    </row>
    <row r="162" spans="1:7" x14ac:dyDescent="0.2">
      <c r="A162" s="7" t="s">
        <v>95</v>
      </c>
      <c r="B162" s="8">
        <v>0.35416666666666669</v>
      </c>
      <c r="C162" s="9">
        <v>2</v>
      </c>
      <c r="D162" s="9">
        <v>-5.5400000000000002E-4</v>
      </c>
      <c r="E162" s="72">
        <v>1.9620000000000002E-3</v>
      </c>
      <c r="F162" s="72">
        <v>-1.9620000000000002E-3</v>
      </c>
      <c r="G162" s="117">
        <v>3.7690000000000002E-3</v>
      </c>
    </row>
    <row r="163" spans="1:7" x14ac:dyDescent="0.2">
      <c r="A163" s="7" t="s">
        <v>95</v>
      </c>
      <c r="B163" s="8">
        <v>0.33333333333333331</v>
      </c>
      <c r="C163" s="9">
        <v>2</v>
      </c>
      <c r="D163" s="9">
        <v>-6.9800000000000005E-4</v>
      </c>
      <c r="E163" s="72">
        <v>2.1489999999999999E-3</v>
      </c>
      <c r="F163" s="72">
        <v>-2.1489999999999999E-3</v>
      </c>
      <c r="G163" s="117">
        <v>3.7000000000000002E-3</v>
      </c>
    </row>
    <row r="164" spans="1:7" x14ac:dyDescent="0.2">
      <c r="A164" s="7" t="s">
        <v>95</v>
      </c>
      <c r="B164" s="8">
        <v>0.3125</v>
      </c>
      <c r="C164" s="9">
        <v>2</v>
      </c>
      <c r="D164" s="9">
        <v>-9.5500000000000001E-4</v>
      </c>
      <c r="E164" s="72">
        <v>2.3609999999999998E-3</v>
      </c>
      <c r="F164" s="72">
        <v>-2.3609999999999998E-3</v>
      </c>
      <c r="G164" s="117">
        <v>4.3220000000000003E-3</v>
      </c>
    </row>
    <row r="165" spans="1:7" x14ac:dyDescent="0.2">
      <c r="A165" s="7" t="s">
        <v>95</v>
      </c>
      <c r="B165" s="8">
        <v>0.25</v>
      </c>
      <c r="C165" s="9">
        <v>2</v>
      </c>
      <c r="D165" s="9">
        <v>-1.0839999999999999E-3</v>
      </c>
      <c r="E165" s="72">
        <v>2.581E-3</v>
      </c>
      <c r="F165" s="72">
        <v>-2.581E-3</v>
      </c>
      <c r="G165" s="117">
        <v>4.202E-3</v>
      </c>
    </row>
    <row r="166" spans="1:7" x14ac:dyDescent="0.2">
      <c r="A166" s="7" t="s">
        <v>95</v>
      </c>
      <c r="B166" s="8">
        <v>0.22916666666666666</v>
      </c>
      <c r="C166" s="9">
        <v>2</v>
      </c>
      <c r="D166" s="9">
        <v>-1.4840000000000001E-3</v>
      </c>
      <c r="E166" s="72">
        <v>2.8050000000000002E-3</v>
      </c>
      <c r="F166" s="72">
        <v>-2.8050000000000002E-3</v>
      </c>
      <c r="G166" s="117">
        <v>7.1419999999999999E-3</v>
      </c>
    </row>
    <row r="167" spans="1:7" x14ac:dyDescent="0.2">
      <c r="A167" s="7" t="s">
        <v>95</v>
      </c>
      <c r="B167" s="8">
        <v>0.20833333333333334</v>
      </c>
      <c r="C167" s="9">
        <v>2</v>
      </c>
      <c r="D167" s="9">
        <v>-1.9269999999999999E-3</v>
      </c>
      <c r="E167" s="72">
        <v>3.019E-3</v>
      </c>
      <c r="F167" s="72">
        <v>-3.019E-3</v>
      </c>
      <c r="G167" s="117">
        <v>7.2550000000000002E-3</v>
      </c>
    </row>
    <row r="168" spans="1:7" x14ac:dyDescent="0.2">
      <c r="A168" s="7" t="s">
        <v>95</v>
      </c>
      <c r="B168" s="8">
        <v>0.1875</v>
      </c>
      <c r="C168" s="9">
        <v>2</v>
      </c>
      <c r="D168" s="9">
        <v>-2.3019999999999998E-3</v>
      </c>
      <c r="E168" s="72">
        <v>3.209E-3</v>
      </c>
      <c r="F168" s="72">
        <v>-3.209E-3</v>
      </c>
      <c r="G168" s="117">
        <v>7.1139999999999997E-3</v>
      </c>
    </row>
    <row r="169" spans="1:7" x14ac:dyDescent="0.2">
      <c r="A169" s="7" t="s">
        <v>95</v>
      </c>
      <c r="B169" s="8">
        <v>0.16666666666666666</v>
      </c>
      <c r="C169" s="9">
        <v>2</v>
      </c>
      <c r="D169" s="9">
        <v>-2.7750000000000001E-3</v>
      </c>
      <c r="E169" s="72">
        <v>3.3779999999999999E-3</v>
      </c>
      <c r="F169" s="72">
        <v>-3.3779999999999999E-3</v>
      </c>
      <c r="G169" s="117">
        <v>7.228E-3</v>
      </c>
    </row>
    <row r="170" spans="1:7" x14ac:dyDescent="0.2">
      <c r="A170" s="7" t="s">
        <v>95</v>
      </c>
      <c r="B170" s="8">
        <v>0.14583333333333334</v>
      </c>
      <c r="C170" s="9">
        <v>2</v>
      </c>
      <c r="D170" s="9">
        <v>-3.228E-3</v>
      </c>
      <c r="E170" s="72">
        <v>3.5200000000000001E-3</v>
      </c>
      <c r="F170" s="72">
        <v>-3.5200000000000001E-3</v>
      </c>
      <c r="G170" s="117">
        <v>7.378E-3</v>
      </c>
    </row>
    <row r="171" spans="1:7" x14ac:dyDescent="0.2">
      <c r="A171" s="7" t="s">
        <v>95</v>
      </c>
      <c r="B171" s="8">
        <v>0.125</v>
      </c>
      <c r="C171" s="9">
        <v>2</v>
      </c>
      <c r="D171" s="9">
        <v>-3.5739999999999999E-3</v>
      </c>
      <c r="E171" s="72">
        <v>3.6310000000000001E-3</v>
      </c>
      <c r="F171" s="72">
        <v>-3.6310000000000001E-3</v>
      </c>
      <c r="G171" s="117">
        <v>7.378E-3</v>
      </c>
    </row>
    <row r="172" spans="1:7" x14ac:dyDescent="0.2">
      <c r="A172" s="7" t="s">
        <v>95</v>
      </c>
      <c r="B172" s="8">
        <v>2.0833333333333332E-2</v>
      </c>
      <c r="C172" s="9">
        <v>2</v>
      </c>
      <c r="D172" s="9">
        <v>-3.82E-3</v>
      </c>
      <c r="E172" s="72">
        <v>3.7079999999999999E-3</v>
      </c>
      <c r="F172" s="72">
        <v>-3.7079999999999999E-3</v>
      </c>
      <c r="G172" s="117">
        <v>7.3790000000000001E-3</v>
      </c>
    </row>
    <row r="173" spans="1:7" x14ac:dyDescent="0.2">
      <c r="A173" s="7" t="s">
        <v>95</v>
      </c>
      <c r="B173" s="8">
        <v>0</v>
      </c>
      <c r="C173" s="9">
        <v>2</v>
      </c>
      <c r="D173" s="9">
        <v>-3.9420000000000002E-3</v>
      </c>
      <c r="E173" s="72">
        <v>3.7369999999999999E-3</v>
      </c>
      <c r="F173" s="72">
        <v>-3.7369999999999999E-3</v>
      </c>
      <c r="G173" s="117">
        <v>7.6080000000000002E-3</v>
      </c>
    </row>
    <row r="174" spans="1:7" x14ac:dyDescent="0.2">
      <c r="A174" s="7" t="s">
        <v>96</v>
      </c>
      <c r="B174" s="8">
        <v>0.97916666666666663</v>
      </c>
      <c r="C174" s="9">
        <v>1</v>
      </c>
      <c r="D174" s="9">
        <v>-3.986E-3</v>
      </c>
      <c r="E174" s="72">
        <v>3.7299999999999998E-3</v>
      </c>
      <c r="F174" s="72">
        <v>-3.7299999999999998E-3</v>
      </c>
      <c r="G174" s="117">
        <v>7.5579999999999996E-3</v>
      </c>
    </row>
    <row r="175" spans="1:7" x14ac:dyDescent="0.2">
      <c r="A175" s="7" t="s">
        <v>96</v>
      </c>
      <c r="B175" s="8">
        <v>0.95833333333333337</v>
      </c>
      <c r="C175" s="9">
        <v>1</v>
      </c>
      <c r="D175" s="9">
        <v>-3.8509999999999998E-3</v>
      </c>
      <c r="E175" s="72">
        <v>3.6970000000000002E-3</v>
      </c>
      <c r="F175" s="72">
        <v>-3.6970000000000002E-3</v>
      </c>
      <c r="G175" s="117">
        <v>7.4770000000000001E-3</v>
      </c>
    </row>
    <row r="176" spans="1:7" x14ac:dyDescent="0.2">
      <c r="A176" s="7" t="s">
        <v>96</v>
      </c>
      <c r="B176" s="8">
        <v>0.9375</v>
      </c>
      <c r="C176" s="9">
        <v>1</v>
      </c>
      <c r="D176" s="9">
        <v>-3.5230000000000001E-3</v>
      </c>
      <c r="E176" s="72">
        <v>3.6410000000000001E-3</v>
      </c>
      <c r="F176" s="72">
        <v>-3.6410000000000001E-3</v>
      </c>
      <c r="G176" s="117">
        <v>7.3169999999999997E-3</v>
      </c>
    </row>
    <row r="177" spans="1:7" x14ac:dyDescent="0.2">
      <c r="A177" s="7" t="s">
        <v>96</v>
      </c>
      <c r="B177" s="8">
        <v>0.91666666666666663</v>
      </c>
      <c r="C177" s="9">
        <v>1</v>
      </c>
      <c r="D177" s="9">
        <v>-3.1380000000000002E-3</v>
      </c>
      <c r="E177" s="72">
        <v>3.5760000000000002E-3</v>
      </c>
      <c r="F177" s="72">
        <v>-3.5760000000000002E-3</v>
      </c>
      <c r="G177" s="117">
        <v>6.992E-3</v>
      </c>
    </row>
    <row r="178" spans="1:7" x14ac:dyDescent="0.2">
      <c r="A178" s="7" t="s">
        <v>96</v>
      </c>
      <c r="B178" s="8">
        <v>0.89583333333333337</v>
      </c>
      <c r="C178" s="9">
        <v>1</v>
      </c>
      <c r="D178" s="9">
        <v>-2.869E-3</v>
      </c>
      <c r="E178" s="72">
        <v>3.5079999999999998E-3</v>
      </c>
      <c r="F178" s="72">
        <v>-3.5079999999999998E-3</v>
      </c>
      <c r="G178" s="117">
        <v>6.9909999999999998E-3</v>
      </c>
    </row>
    <row r="179" spans="1:7" x14ac:dyDescent="0.2">
      <c r="A179" s="7" t="s">
        <v>96</v>
      </c>
      <c r="B179" s="8">
        <v>0.875</v>
      </c>
      <c r="C179" s="9">
        <v>1</v>
      </c>
      <c r="D179" s="9">
        <v>-2.6740000000000002E-3</v>
      </c>
      <c r="E179" s="72">
        <v>3.437E-3</v>
      </c>
      <c r="F179" s="72">
        <v>-3.437E-3</v>
      </c>
      <c r="G179" s="117">
        <v>7.5459999999999998E-3</v>
      </c>
    </row>
    <row r="180" spans="1:7" x14ac:dyDescent="0.2">
      <c r="A180" s="7" t="s">
        <v>96</v>
      </c>
      <c r="B180" s="8">
        <v>0.85416666666666663</v>
      </c>
      <c r="C180" s="9">
        <v>1</v>
      </c>
      <c r="D180" s="9">
        <v>-2.392E-3</v>
      </c>
      <c r="E180" s="72">
        <v>3.3649999999999999E-3</v>
      </c>
      <c r="F180" s="72">
        <v>-3.3649999999999999E-3</v>
      </c>
      <c r="G180" s="117">
        <v>7.4960000000000001E-3</v>
      </c>
    </row>
    <row r="181" spans="1:7" x14ac:dyDescent="0.2">
      <c r="A181" s="7" t="s">
        <v>96</v>
      </c>
      <c r="B181" s="8">
        <v>0.83333333333333337</v>
      </c>
      <c r="C181" s="9">
        <v>1</v>
      </c>
      <c r="D181" s="9">
        <v>-1.9849999999999998E-3</v>
      </c>
      <c r="E181" s="72">
        <v>3.297E-3</v>
      </c>
      <c r="F181" s="72">
        <v>-3.297E-3</v>
      </c>
      <c r="G181" s="117">
        <v>7.4060000000000003E-3</v>
      </c>
    </row>
    <row r="182" spans="1:7" x14ac:dyDescent="0.2">
      <c r="A182" s="7" t="s">
        <v>96</v>
      </c>
      <c r="B182" s="8">
        <v>0.8125</v>
      </c>
      <c r="C182" s="9">
        <v>1</v>
      </c>
      <c r="D182" s="9">
        <v>-1.47E-3</v>
      </c>
      <c r="E182" s="72">
        <v>3.2420000000000001E-3</v>
      </c>
      <c r="F182" s="72">
        <v>-3.2420000000000001E-3</v>
      </c>
      <c r="G182" s="117">
        <v>6.7000000000000002E-3</v>
      </c>
    </row>
    <row r="183" spans="1:7" x14ac:dyDescent="0.2">
      <c r="A183" s="7" t="s">
        <v>96</v>
      </c>
      <c r="B183" s="8">
        <v>0.79166666666666663</v>
      </c>
      <c r="C183" s="9">
        <v>1</v>
      </c>
      <c r="D183" s="9">
        <v>-1.24E-3</v>
      </c>
      <c r="E183" s="72">
        <v>3.2039999999999998E-3</v>
      </c>
      <c r="F183" s="72">
        <v>-3.2039999999999998E-3</v>
      </c>
      <c r="G183" s="117">
        <v>6.6990000000000001E-3</v>
      </c>
    </row>
    <row r="184" spans="1:7" x14ac:dyDescent="0.2">
      <c r="A184" s="7" t="s">
        <v>96</v>
      </c>
      <c r="B184" s="8">
        <v>0.77083333333333337</v>
      </c>
      <c r="C184" s="9">
        <v>1</v>
      </c>
      <c r="D184" s="9">
        <v>-1.047E-3</v>
      </c>
      <c r="E184" s="72">
        <v>3.1749999999999999E-3</v>
      </c>
      <c r="F184" s="72">
        <v>-3.1749999999999999E-3</v>
      </c>
      <c r="G184" s="117">
        <v>6.7879999999999998E-3</v>
      </c>
    </row>
    <row r="185" spans="1:7" x14ac:dyDescent="0.2">
      <c r="A185" s="7" t="s">
        <v>96</v>
      </c>
      <c r="B185" s="8">
        <v>0.75</v>
      </c>
      <c r="C185" s="9">
        <v>1</v>
      </c>
      <c r="D185" s="9">
        <v>-6.7199999999999996E-4</v>
      </c>
      <c r="E185" s="72">
        <v>3.1519999999999999E-3</v>
      </c>
      <c r="F185" s="72">
        <v>-3.1519999999999999E-3</v>
      </c>
      <c r="G185" s="117">
        <v>6.5100000000000002E-3</v>
      </c>
    </row>
    <row r="186" spans="1:7" x14ac:dyDescent="0.2">
      <c r="A186" s="7" t="s">
        <v>96</v>
      </c>
      <c r="B186" s="8">
        <v>0.72916666666666663</v>
      </c>
      <c r="C186" s="9">
        <v>1</v>
      </c>
      <c r="D186" s="9">
        <v>-3.4400000000000001E-4</v>
      </c>
      <c r="E186" s="72">
        <v>3.137E-3</v>
      </c>
      <c r="F186" s="72">
        <v>-3.137E-3</v>
      </c>
      <c r="G186" s="117">
        <v>6.5100000000000002E-3</v>
      </c>
    </row>
    <row r="187" spans="1:7" x14ac:dyDescent="0.2">
      <c r="A187" s="7" t="s">
        <v>96</v>
      </c>
      <c r="B187" s="8">
        <v>0.70833333333333337</v>
      </c>
      <c r="C187" s="9">
        <v>1</v>
      </c>
      <c r="D187" s="9">
        <v>7.2000000000000002E-5</v>
      </c>
      <c r="E187" s="72">
        <v>3.13E-3</v>
      </c>
      <c r="F187" s="72">
        <v>-3.13E-3</v>
      </c>
      <c r="G187" s="117">
        <v>6.13E-3</v>
      </c>
    </row>
    <row r="188" spans="1:7" x14ac:dyDescent="0.2">
      <c r="A188" s="7" t="s">
        <v>96</v>
      </c>
      <c r="B188" s="8">
        <v>0.6875</v>
      </c>
      <c r="C188" s="9">
        <v>1</v>
      </c>
      <c r="D188" s="9">
        <v>3.6499999999999998E-4</v>
      </c>
      <c r="E188" s="72">
        <v>3.13E-3</v>
      </c>
      <c r="F188" s="72">
        <v>-3.13E-3</v>
      </c>
      <c r="G188" s="117">
        <v>6.202E-3</v>
      </c>
    </row>
    <row r="189" spans="1:7" x14ac:dyDescent="0.2">
      <c r="A189" s="7" t="s">
        <v>96</v>
      </c>
      <c r="B189" s="8">
        <v>0.66666666666666663</v>
      </c>
      <c r="C189" s="9">
        <v>1</v>
      </c>
      <c r="D189" s="9">
        <v>1E-3</v>
      </c>
      <c r="E189" s="72">
        <v>3.1359999999999999E-3</v>
      </c>
      <c r="F189" s="72">
        <v>-3.1359999999999999E-3</v>
      </c>
      <c r="G189" s="117">
        <v>3.2439999999999999E-3</v>
      </c>
    </row>
    <row r="190" spans="1:7" x14ac:dyDescent="0.2">
      <c r="A190" s="7" t="s">
        <v>96</v>
      </c>
      <c r="B190" s="8">
        <v>0.64583333333333337</v>
      </c>
      <c r="C190" s="9">
        <v>1</v>
      </c>
      <c r="D190" s="9">
        <v>9.4799999999999995E-4</v>
      </c>
      <c r="E190" s="72">
        <v>3.1519999999999999E-3</v>
      </c>
      <c r="F190" s="72">
        <v>-3.1519999999999999E-3</v>
      </c>
      <c r="G190" s="117">
        <v>3.565E-3</v>
      </c>
    </row>
    <row r="191" spans="1:7" x14ac:dyDescent="0.2">
      <c r="A191" s="7" t="s">
        <v>96</v>
      </c>
      <c r="B191" s="8">
        <v>0.625</v>
      </c>
      <c r="C191" s="9">
        <v>1</v>
      </c>
      <c r="D191" s="9">
        <v>8.3000000000000001E-4</v>
      </c>
      <c r="E191" s="72">
        <v>3.1640000000000001E-3</v>
      </c>
      <c r="F191" s="72">
        <v>-3.1640000000000001E-3</v>
      </c>
      <c r="G191" s="117">
        <v>3.6310000000000001E-3</v>
      </c>
    </row>
    <row r="192" spans="1:7" x14ac:dyDescent="0.2">
      <c r="A192" s="7" t="s">
        <v>96</v>
      </c>
      <c r="B192" s="8">
        <v>0.60416666666666663</v>
      </c>
      <c r="C192" s="9">
        <v>1</v>
      </c>
      <c r="D192" s="9">
        <v>6.3000000000000003E-4</v>
      </c>
      <c r="E192" s="72">
        <v>3.173E-3</v>
      </c>
      <c r="F192" s="72">
        <v>-3.173E-3</v>
      </c>
      <c r="G192" s="117">
        <v>4.0860000000000002E-3</v>
      </c>
    </row>
    <row r="193" spans="1:7" x14ac:dyDescent="0.2">
      <c r="A193" s="7" t="s">
        <v>96</v>
      </c>
      <c r="B193" s="8">
        <v>0.58333333333333337</v>
      </c>
      <c r="C193" s="9">
        <v>1</v>
      </c>
      <c r="D193" s="9">
        <v>3.5799999999999997E-4</v>
      </c>
      <c r="E193" s="72">
        <v>3.179E-3</v>
      </c>
      <c r="F193" s="72">
        <v>-3.179E-3</v>
      </c>
      <c r="G193" s="117">
        <v>4.0860000000000002E-3</v>
      </c>
    </row>
    <row r="194" spans="1:7" x14ac:dyDescent="0.2">
      <c r="A194" s="7" t="s">
        <v>96</v>
      </c>
      <c r="B194" s="8">
        <v>0.5625</v>
      </c>
      <c r="C194" s="9">
        <v>1</v>
      </c>
      <c r="D194" s="9">
        <v>3.6000000000000001E-5</v>
      </c>
      <c r="E194" s="72">
        <v>3.1779999999999998E-3</v>
      </c>
      <c r="F194" s="72">
        <v>-3.1779999999999998E-3</v>
      </c>
      <c r="G194" s="117">
        <v>4.0569999999999998E-3</v>
      </c>
    </row>
    <row r="195" spans="1:7" x14ac:dyDescent="0.2">
      <c r="A195" s="7" t="s">
        <v>96</v>
      </c>
      <c r="B195" s="8">
        <v>0.54166666666666663</v>
      </c>
      <c r="C195" s="9">
        <v>1</v>
      </c>
      <c r="D195" s="9">
        <v>-2.7700000000000001E-4</v>
      </c>
      <c r="E195" s="72">
        <v>3.1689999999999999E-3</v>
      </c>
      <c r="F195" s="72">
        <v>-3.1689999999999999E-3</v>
      </c>
      <c r="G195" s="117">
        <v>4.0959999999999998E-3</v>
      </c>
    </row>
    <row r="196" spans="1:7" x14ac:dyDescent="0.2">
      <c r="A196" s="7" t="s">
        <v>96</v>
      </c>
      <c r="B196" s="8">
        <v>0.52083333333333337</v>
      </c>
      <c r="C196" s="9">
        <v>1</v>
      </c>
      <c r="D196" s="9">
        <v>-4.8299999999999998E-4</v>
      </c>
      <c r="E196" s="72">
        <v>3.153E-3</v>
      </c>
      <c r="F196" s="72">
        <v>-3.153E-3</v>
      </c>
      <c r="G196" s="117">
        <v>3.8409999999999998E-3</v>
      </c>
    </row>
    <row r="197" spans="1:7" x14ac:dyDescent="0.2">
      <c r="A197" s="7" t="s">
        <v>96</v>
      </c>
      <c r="B197" s="8">
        <v>0.5</v>
      </c>
      <c r="C197" s="9">
        <v>1</v>
      </c>
      <c r="D197" s="9">
        <v>-8.9099999999999997E-4</v>
      </c>
      <c r="E197" s="72">
        <v>3.1310000000000001E-3</v>
      </c>
      <c r="F197" s="72">
        <v>-3.1310000000000001E-3</v>
      </c>
      <c r="G197" s="117">
        <v>3.954E-3</v>
      </c>
    </row>
    <row r="198" spans="1:7" x14ac:dyDescent="0.2">
      <c r="A198" s="7" t="s">
        <v>96</v>
      </c>
      <c r="B198" s="8">
        <v>0.47916666666666669</v>
      </c>
      <c r="C198" s="9">
        <v>1</v>
      </c>
      <c r="D198" s="9">
        <v>-1.4369999999999999E-3</v>
      </c>
      <c r="E198" s="72">
        <v>3.0999999999999999E-3</v>
      </c>
      <c r="F198" s="72">
        <v>-3.0999999999999999E-3</v>
      </c>
      <c r="G198" s="117">
        <v>4.3940000000000003E-3</v>
      </c>
    </row>
    <row r="199" spans="1:7" x14ac:dyDescent="0.2">
      <c r="A199" s="7" t="s">
        <v>96</v>
      </c>
      <c r="B199" s="8">
        <v>0.45833333333333331</v>
      </c>
      <c r="C199" s="9">
        <v>1</v>
      </c>
      <c r="D199" s="9">
        <v>-1.6310000000000001E-3</v>
      </c>
      <c r="E199" s="72">
        <v>3.0530000000000002E-3</v>
      </c>
      <c r="F199" s="72">
        <v>-3.0530000000000002E-3</v>
      </c>
      <c r="G199" s="117">
        <v>4.4850000000000003E-3</v>
      </c>
    </row>
    <row r="200" spans="1:7" x14ac:dyDescent="0.2">
      <c r="A200" s="7" t="s">
        <v>96</v>
      </c>
      <c r="B200" s="8">
        <v>0.4375</v>
      </c>
      <c r="C200" s="9">
        <v>1</v>
      </c>
      <c r="D200" s="9">
        <v>-1.4009999999999999E-3</v>
      </c>
      <c r="E200" s="72">
        <v>2.9979999999999998E-3</v>
      </c>
      <c r="F200" s="72">
        <v>-2.9979999999999998E-3</v>
      </c>
      <c r="G200" s="117">
        <v>4.5430000000000002E-3</v>
      </c>
    </row>
    <row r="201" spans="1:7" x14ac:dyDescent="0.2">
      <c r="A201" s="7" t="s">
        <v>96</v>
      </c>
      <c r="B201" s="8">
        <v>0.41666666666666669</v>
      </c>
      <c r="C201" s="9">
        <v>1</v>
      </c>
      <c r="D201" s="9">
        <v>-1.1169999999999999E-3</v>
      </c>
      <c r="E201" s="72">
        <v>2.947E-3</v>
      </c>
      <c r="F201" s="72">
        <v>-2.947E-3</v>
      </c>
      <c r="G201" s="117">
        <v>4.4780000000000002E-3</v>
      </c>
    </row>
    <row r="202" spans="1:7" x14ac:dyDescent="0.2">
      <c r="A202" s="7" t="s">
        <v>96</v>
      </c>
      <c r="B202" s="8">
        <v>0.39583333333333331</v>
      </c>
      <c r="C202" s="9">
        <v>1</v>
      </c>
      <c r="D202" s="9">
        <v>-6.6399999999999999E-4</v>
      </c>
      <c r="E202" s="72">
        <v>2.9009999999999999E-3</v>
      </c>
      <c r="F202" s="72">
        <v>-2.9009999999999999E-3</v>
      </c>
      <c r="G202" s="117">
        <v>4.0070000000000001E-3</v>
      </c>
    </row>
    <row r="203" spans="1:7" x14ac:dyDescent="0.2">
      <c r="A203" s="7" t="s">
        <v>96</v>
      </c>
      <c r="B203" s="8">
        <v>0.375</v>
      </c>
      <c r="C203" s="9">
        <v>1</v>
      </c>
      <c r="D203" s="9">
        <v>-3.6499999999999998E-4</v>
      </c>
      <c r="E203" s="72">
        <v>2.8679999999999999E-3</v>
      </c>
      <c r="F203" s="72">
        <v>-2.8679999999999999E-3</v>
      </c>
      <c r="G203" s="117">
        <v>3.999E-3</v>
      </c>
    </row>
    <row r="204" spans="1:7" x14ac:dyDescent="0.2">
      <c r="A204" s="7" t="s">
        <v>96</v>
      </c>
      <c r="B204" s="8">
        <v>0.35416666666666669</v>
      </c>
      <c r="C204" s="9">
        <v>1</v>
      </c>
      <c r="D204" s="9">
        <v>4.1E-5</v>
      </c>
      <c r="E204" s="72">
        <v>2.8440000000000002E-3</v>
      </c>
      <c r="F204" s="72">
        <v>-2.8440000000000002E-3</v>
      </c>
      <c r="G204" s="117">
        <v>3.9870000000000001E-3</v>
      </c>
    </row>
    <row r="205" spans="1:7" x14ac:dyDescent="0.2">
      <c r="A205" s="7" t="s">
        <v>96</v>
      </c>
      <c r="B205" s="8">
        <v>0.33333333333333331</v>
      </c>
      <c r="C205" s="9">
        <v>1</v>
      </c>
      <c r="D205" s="9">
        <v>6.4300000000000002E-4</v>
      </c>
      <c r="E205" s="72">
        <v>2.8310000000000002E-3</v>
      </c>
      <c r="F205" s="72">
        <v>-2.8310000000000002E-3</v>
      </c>
      <c r="G205" s="117">
        <v>3.7650000000000001E-3</v>
      </c>
    </row>
    <row r="206" spans="1:7" x14ac:dyDescent="0.2">
      <c r="A206" s="7" t="s">
        <v>96</v>
      </c>
      <c r="B206" s="8">
        <v>0.3125</v>
      </c>
      <c r="C206" s="9">
        <v>1</v>
      </c>
      <c r="D206" s="9">
        <v>1.157E-3</v>
      </c>
      <c r="E206" s="72">
        <v>2.8310000000000002E-3</v>
      </c>
      <c r="F206" s="72">
        <v>-2.8310000000000002E-3</v>
      </c>
      <c r="G206" s="117">
        <v>3.6870000000000002E-3</v>
      </c>
    </row>
    <row r="207" spans="1:7" x14ac:dyDescent="0.2">
      <c r="A207" s="7" t="s">
        <v>96</v>
      </c>
      <c r="B207" s="8">
        <v>0.29166666666666669</v>
      </c>
      <c r="C207" s="9">
        <v>1</v>
      </c>
      <c r="D207" s="9">
        <v>1.652E-3</v>
      </c>
      <c r="E207" s="72">
        <v>2.8410000000000002E-3</v>
      </c>
      <c r="F207" s="72">
        <v>-2.8410000000000002E-3</v>
      </c>
      <c r="G207" s="117">
        <v>3.578E-3</v>
      </c>
    </row>
    <row r="208" spans="1:7" x14ac:dyDescent="0.2">
      <c r="A208" s="7" t="s">
        <v>96</v>
      </c>
      <c r="B208" s="8">
        <v>0.27083333333333331</v>
      </c>
      <c r="C208" s="9">
        <v>1</v>
      </c>
      <c r="D208" s="9">
        <v>2.2309999999999999E-3</v>
      </c>
      <c r="E208" s="72">
        <v>2.859E-3</v>
      </c>
      <c r="F208" s="72">
        <v>-2.859E-3</v>
      </c>
      <c r="G208" s="117">
        <v>3.5599999999999998E-3</v>
      </c>
    </row>
    <row r="209" spans="1:7" x14ac:dyDescent="0.2">
      <c r="A209" s="7" t="s">
        <v>96</v>
      </c>
      <c r="B209" s="8">
        <v>0.25</v>
      </c>
      <c r="C209" s="9">
        <v>1</v>
      </c>
      <c r="D209" s="9">
        <v>2.9719999999999998E-3</v>
      </c>
      <c r="E209" s="72">
        <v>2.8800000000000002E-3</v>
      </c>
      <c r="F209" s="72">
        <v>-2.8800000000000002E-3</v>
      </c>
      <c r="G209" s="117">
        <v>3.555E-3</v>
      </c>
    </row>
    <row r="210" spans="1:7" x14ac:dyDescent="0.2">
      <c r="A210" s="7" t="s">
        <v>96</v>
      </c>
      <c r="B210" s="8">
        <v>0.22916666666666666</v>
      </c>
      <c r="C210" s="9">
        <v>1</v>
      </c>
      <c r="D210" s="9">
        <v>3.8040000000000001E-3</v>
      </c>
      <c r="E210" s="72">
        <v>2.8990000000000001E-3</v>
      </c>
      <c r="F210" s="72">
        <v>-2.8990000000000001E-3</v>
      </c>
      <c r="G210" s="117">
        <v>3.382E-3</v>
      </c>
    </row>
    <row r="211" spans="1:7" x14ac:dyDescent="0.2">
      <c r="A211" s="7" t="s">
        <v>96</v>
      </c>
      <c r="B211" s="8">
        <v>0.20833333333333334</v>
      </c>
      <c r="C211" s="9">
        <v>1</v>
      </c>
      <c r="D211" s="9">
        <v>4.5459999999999997E-3</v>
      </c>
      <c r="E211" s="72">
        <v>2.9099999999999998E-3</v>
      </c>
      <c r="F211" s="72">
        <v>-2.9099999999999998E-3</v>
      </c>
      <c r="G211" s="117">
        <v>3.4970000000000001E-3</v>
      </c>
    </row>
    <row r="212" spans="1:7" x14ac:dyDescent="0.2">
      <c r="A212" s="7" t="s">
        <v>96</v>
      </c>
      <c r="B212" s="8">
        <v>0.1875</v>
      </c>
      <c r="C212" s="9">
        <v>1</v>
      </c>
      <c r="D212" s="9">
        <v>5.3449999999999999E-3</v>
      </c>
      <c r="E212" s="72">
        <v>2.9139999999999999E-3</v>
      </c>
      <c r="F212" s="72">
        <v>-2.9139999999999999E-3</v>
      </c>
      <c r="G212" s="117">
        <v>3.405E-3</v>
      </c>
    </row>
    <row r="213" spans="1:7" x14ac:dyDescent="0.2">
      <c r="A213" s="7" t="s">
        <v>96</v>
      </c>
      <c r="B213" s="8">
        <v>0.16666666666666666</v>
      </c>
      <c r="C213" s="9">
        <v>1</v>
      </c>
      <c r="D213" s="9">
        <v>6.182E-3</v>
      </c>
      <c r="E213" s="72">
        <v>2.9020000000000001E-3</v>
      </c>
      <c r="F213" s="72">
        <v>-2.9020000000000001E-3</v>
      </c>
      <c r="G213" s="117">
        <v>2.996E-3</v>
      </c>
    </row>
    <row r="214" spans="1:7" x14ac:dyDescent="0.2">
      <c r="A214" s="7" t="s">
        <v>96</v>
      </c>
      <c r="B214" s="8">
        <v>0.14583333333333334</v>
      </c>
      <c r="C214" s="9">
        <v>1</v>
      </c>
      <c r="D214" s="9">
        <v>6.7999999999999996E-3</v>
      </c>
      <c r="E214" s="72">
        <v>2.8660000000000001E-3</v>
      </c>
      <c r="F214" s="72">
        <v>-2.8660000000000001E-3</v>
      </c>
      <c r="G214" s="117">
        <v>3.0730000000000002E-3</v>
      </c>
    </row>
    <row r="215" spans="1:7" x14ac:dyDescent="0.2">
      <c r="A215" s="7" t="s">
        <v>96</v>
      </c>
      <c r="B215" s="8">
        <v>0.125</v>
      </c>
      <c r="C215" s="9">
        <v>1</v>
      </c>
      <c r="D215" s="9">
        <v>7.3699999999999998E-3</v>
      </c>
      <c r="E215" s="72">
        <v>2.8050000000000002E-3</v>
      </c>
      <c r="F215" s="72">
        <v>-2.8050000000000002E-3</v>
      </c>
      <c r="G215" s="117">
        <v>2.5950000000000001E-3</v>
      </c>
    </row>
    <row r="216" spans="1:7" x14ac:dyDescent="0.2">
      <c r="A216" s="7"/>
      <c r="B216" s="8"/>
      <c r="C216" s="9"/>
      <c r="D216" s="9"/>
      <c r="E216" s="72"/>
      <c r="F216" s="72"/>
      <c r="G216" s="117"/>
    </row>
    <row r="217" spans="1:7" x14ac:dyDescent="0.2">
      <c r="A217" s="7"/>
      <c r="B217" s="8"/>
      <c r="C217" s="9"/>
      <c r="D217" s="9"/>
      <c r="E217" s="72"/>
      <c r="F217" s="72"/>
      <c r="G217" s="117"/>
    </row>
    <row r="218" spans="1:7" x14ac:dyDescent="0.2">
      <c r="A218" s="7"/>
      <c r="B218" s="8"/>
      <c r="C218" s="9"/>
      <c r="D218" s="9"/>
      <c r="E218" s="72"/>
      <c r="F218" s="72"/>
      <c r="G218" s="117"/>
    </row>
    <row r="219" spans="1:7" x14ac:dyDescent="0.2">
      <c r="A219" s="7"/>
      <c r="B219" s="8"/>
      <c r="C219" s="9"/>
      <c r="D219" s="9"/>
      <c r="E219" s="72"/>
      <c r="F219" s="72"/>
      <c r="G219" s="117"/>
    </row>
    <row r="220" spans="1:7" x14ac:dyDescent="0.2">
      <c r="A220" s="7"/>
      <c r="B220" s="8"/>
      <c r="C220" s="9"/>
      <c r="D220" s="9"/>
      <c r="E220" s="72"/>
      <c r="F220" s="72"/>
      <c r="G220" s="117"/>
    </row>
    <row r="221" spans="1:7" x14ac:dyDescent="0.2">
      <c r="A221" s="7"/>
      <c r="B221" s="8"/>
      <c r="C221" s="9"/>
      <c r="D221" s="9"/>
      <c r="E221" s="72"/>
      <c r="F221" s="72"/>
      <c r="G221" s="117"/>
    </row>
    <row r="222" spans="1:7" x14ac:dyDescent="0.2">
      <c r="A222" s="7"/>
      <c r="B222" s="8"/>
      <c r="C222" s="9"/>
      <c r="D222" s="9"/>
      <c r="E222" s="72"/>
      <c r="F222" s="72"/>
      <c r="G222" s="117"/>
    </row>
    <row r="223" spans="1:7" x14ac:dyDescent="0.2">
      <c r="A223" s="7"/>
      <c r="B223" s="8"/>
      <c r="C223" s="9"/>
      <c r="D223" s="9"/>
      <c r="E223" s="72"/>
      <c r="F223" s="72"/>
      <c r="G223" s="117"/>
    </row>
    <row r="224" spans="1:7" x14ac:dyDescent="0.2">
      <c r="A224" s="7"/>
      <c r="B224" s="8"/>
      <c r="C224" s="9"/>
      <c r="D224" s="9"/>
      <c r="E224" s="72"/>
      <c r="F224" s="72"/>
      <c r="G224" s="117"/>
    </row>
    <row r="225" spans="1:7" x14ac:dyDescent="0.2">
      <c r="A225" s="7"/>
      <c r="B225" s="8"/>
      <c r="C225" s="9"/>
      <c r="D225" s="9"/>
      <c r="E225" s="72"/>
      <c r="F225" s="72"/>
      <c r="G225" s="117"/>
    </row>
    <row r="226" spans="1:7" x14ac:dyDescent="0.2">
      <c r="A226" s="7"/>
      <c r="B226" s="8"/>
      <c r="C226" s="9"/>
      <c r="D226" s="9"/>
      <c r="E226" s="72"/>
      <c r="F226" s="72"/>
      <c r="G226" s="117"/>
    </row>
    <row r="227" spans="1:7" x14ac:dyDescent="0.2">
      <c r="A227" s="7"/>
      <c r="B227" s="8"/>
      <c r="C227" s="9"/>
      <c r="D227" s="9"/>
      <c r="E227" s="72"/>
      <c r="F227" s="72"/>
      <c r="G227" s="117"/>
    </row>
    <row r="228" spans="1:7" x14ac:dyDescent="0.2">
      <c r="A228" s="7"/>
      <c r="B228" s="8"/>
      <c r="C228" s="9"/>
      <c r="D228" s="9"/>
      <c r="E228" s="72"/>
      <c r="F228" s="72"/>
      <c r="G228" s="117"/>
    </row>
    <row r="229" spans="1:7" x14ac:dyDescent="0.2">
      <c r="A229" s="7"/>
      <c r="B229" s="8"/>
      <c r="C229" s="9"/>
      <c r="D229" s="9"/>
      <c r="E229" s="72"/>
      <c r="F229" s="72"/>
      <c r="G229" s="117"/>
    </row>
    <row r="230" spans="1:7" x14ac:dyDescent="0.2">
      <c r="A230" s="7"/>
      <c r="B230" s="8"/>
      <c r="C230" s="9"/>
      <c r="D230" s="9"/>
      <c r="E230" s="72"/>
      <c r="F230" s="72"/>
      <c r="G230" s="117"/>
    </row>
    <row r="231" spans="1:7" x14ac:dyDescent="0.2">
      <c r="A231" s="7"/>
      <c r="B231" s="8"/>
      <c r="C231" s="9"/>
      <c r="D231" s="9"/>
      <c r="E231" s="72"/>
      <c r="F231" s="72"/>
      <c r="G231" s="117"/>
    </row>
    <row r="232" spans="1:7" x14ac:dyDescent="0.2">
      <c r="A232" s="7"/>
      <c r="B232" s="8"/>
      <c r="C232" s="9"/>
      <c r="D232" s="9"/>
      <c r="E232" s="72"/>
      <c r="F232" s="72"/>
      <c r="G232" s="117"/>
    </row>
    <row r="233" spans="1:7" x14ac:dyDescent="0.2">
      <c r="A233" s="7"/>
      <c r="B233" s="8"/>
      <c r="C233" s="9"/>
      <c r="D233" s="9"/>
      <c r="E233" s="72"/>
      <c r="F233" s="72"/>
      <c r="G233" s="117"/>
    </row>
    <row r="234" spans="1:7" x14ac:dyDescent="0.2">
      <c r="A234" s="7"/>
      <c r="B234" s="8"/>
      <c r="C234" s="9"/>
      <c r="D234" s="9"/>
      <c r="E234" s="72"/>
      <c r="F234" s="72"/>
      <c r="G234" s="117"/>
    </row>
    <row r="235" spans="1:7" x14ac:dyDescent="0.2">
      <c r="A235" s="7"/>
      <c r="B235" s="8"/>
      <c r="C235" s="9"/>
      <c r="D235" s="9"/>
      <c r="E235" s="72"/>
      <c r="F235" s="72"/>
      <c r="G235" s="117"/>
    </row>
    <row r="236" spans="1:7" x14ac:dyDescent="0.2">
      <c r="A236" s="7"/>
      <c r="B236" s="8"/>
      <c r="C236" s="9"/>
      <c r="D236" s="9"/>
      <c r="E236" s="72"/>
      <c r="F236" s="72"/>
      <c r="G236" s="117"/>
    </row>
    <row r="237" spans="1:7" x14ac:dyDescent="0.2">
      <c r="A237" s="7"/>
      <c r="B237" s="8"/>
      <c r="C237" s="9"/>
      <c r="D237" s="9"/>
      <c r="E237" s="72"/>
      <c r="F237" s="72"/>
      <c r="G237" s="117"/>
    </row>
    <row r="238" spans="1:7" x14ac:dyDescent="0.2">
      <c r="A238" s="7"/>
      <c r="B238" s="8"/>
      <c r="C238" s="9"/>
      <c r="D238" s="9"/>
      <c r="E238" s="72"/>
      <c r="F238" s="72"/>
      <c r="G238" s="117"/>
    </row>
    <row r="239" spans="1:7" x14ac:dyDescent="0.2">
      <c r="A239" s="7"/>
      <c r="B239" s="8"/>
      <c r="C239" s="9"/>
      <c r="D239" s="9"/>
      <c r="E239" s="72"/>
      <c r="F239" s="72"/>
      <c r="G239" s="117"/>
    </row>
    <row r="240" spans="1:7" x14ac:dyDescent="0.2">
      <c r="A240" s="7"/>
      <c r="B240" s="8"/>
      <c r="C240" s="9"/>
      <c r="D240" s="9"/>
      <c r="E240" s="72"/>
      <c r="F240" s="72"/>
      <c r="G240" s="117"/>
    </row>
    <row r="241" spans="1:7" x14ac:dyDescent="0.2">
      <c r="A241" s="7"/>
      <c r="B241" s="8"/>
      <c r="C241" s="9"/>
      <c r="D241" s="9"/>
      <c r="E241" s="72"/>
      <c r="F241" s="72"/>
      <c r="G241" s="117"/>
    </row>
    <row r="242" spans="1:7" x14ac:dyDescent="0.2">
      <c r="A242" s="7"/>
      <c r="B242" s="8"/>
      <c r="C242" s="9"/>
      <c r="D242" s="9"/>
      <c r="E242" s="72"/>
      <c r="F242" s="72"/>
      <c r="G242" s="117"/>
    </row>
    <row r="243" spans="1:7" x14ac:dyDescent="0.2">
      <c r="A243" s="7"/>
      <c r="B243" s="8"/>
      <c r="C243" s="9"/>
      <c r="D243" s="9"/>
      <c r="E243" s="72"/>
      <c r="F243" s="72"/>
      <c r="G243" s="117"/>
    </row>
    <row r="244" spans="1:7" x14ac:dyDescent="0.2">
      <c r="A244" s="7"/>
      <c r="B244" s="8"/>
      <c r="C244" s="9"/>
      <c r="D244" s="9"/>
      <c r="E244" s="72"/>
      <c r="F244" s="72"/>
      <c r="G244" s="117"/>
    </row>
    <row r="245" spans="1:7" x14ac:dyDescent="0.2">
      <c r="A245" s="7"/>
      <c r="B245" s="8"/>
      <c r="C245" s="9"/>
      <c r="D245" s="9"/>
      <c r="E245" s="72"/>
      <c r="F245" s="72"/>
      <c r="G245" s="117"/>
    </row>
    <row r="246" spans="1:7" x14ac:dyDescent="0.2">
      <c r="A246" s="7"/>
      <c r="B246" s="8"/>
      <c r="C246" s="9"/>
      <c r="D246" s="9"/>
      <c r="E246" s="72"/>
      <c r="F246" s="72"/>
      <c r="G246" s="117"/>
    </row>
    <row r="247" spans="1:7" x14ac:dyDescent="0.2">
      <c r="A247" s="7"/>
      <c r="B247" s="8"/>
      <c r="C247" s="9"/>
      <c r="D247" s="9"/>
      <c r="E247" s="72"/>
      <c r="F247" s="72"/>
      <c r="G247" s="117"/>
    </row>
    <row r="248" spans="1:7" x14ac:dyDescent="0.2">
      <c r="A248" s="7"/>
      <c r="B248" s="8"/>
      <c r="C248" s="9"/>
      <c r="D248" s="9"/>
      <c r="E248" s="72"/>
      <c r="F248" s="72"/>
      <c r="G248" s="117"/>
    </row>
    <row r="249" spans="1:7" x14ac:dyDescent="0.2">
      <c r="A249" s="7"/>
      <c r="B249" s="8"/>
      <c r="C249" s="9"/>
      <c r="D249" s="9"/>
      <c r="E249" s="72"/>
      <c r="F249" s="72"/>
      <c r="G249" s="117"/>
    </row>
    <row r="250" spans="1:7" x14ac:dyDescent="0.2">
      <c r="A250" s="7"/>
      <c r="B250" s="8"/>
      <c r="C250" s="9"/>
      <c r="D250" s="9"/>
      <c r="E250" s="72"/>
      <c r="F250" s="72"/>
      <c r="G250" s="117"/>
    </row>
    <row r="251" spans="1:7" x14ac:dyDescent="0.2">
      <c r="A251" s="7"/>
      <c r="B251" s="8"/>
      <c r="C251" s="9"/>
      <c r="D251" s="9"/>
      <c r="E251" s="72"/>
      <c r="F251" s="72"/>
      <c r="G251" s="117"/>
    </row>
    <row r="252" spans="1:7" x14ac:dyDescent="0.2">
      <c r="A252" s="7"/>
      <c r="B252" s="8"/>
      <c r="C252" s="9"/>
      <c r="D252" s="9"/>
      <c r="E252" s="72"/>
      <c r="F252" s="72"/>
      <c r="G252" s="117"/>
    </row>
    <row r="253" spans="1:7" x14ac:dyDescent="0.2">
      <c r="A253" s="7"/>
      <c r="B253" s="8"/>
      <c r="C253" s="9"/>
      <c r="D253" s="9"/>
      <c r="E253" s="72"/>
      <c r="F253" s="72"/>
      <c r="G253" s="117"/>
    </row>
    <row r="254" spans="1:7" x14ac:dyDescent="0.2">
      <c r="A254" s="7"/>
      <c r="B254" s="8"/>
      <c r="C254" s="9"/>
      <c r="D254" s="9"/>
      <c r="E254" s="72"/>
      <c r="F254" s="72"/>
      <c r="G254" s="117"/>
    </row>
    <row r="255" spans="1:7" x14ac:dyDescent="0.2">
      <c r="A255" s="7"/>
      <c r="B255" s="8"/>
      <c r="C255" s="9"/>
      <c r="D255" s="9"/>
      <c r="E255" s="72"/>
      <c r="F255" s="72"/>
      <c r="G255" s="117"/>
    </row>
    <row r="256" spans="1:7" x14ac:dyDescent="0.2">
      <c r="A256" s="7"/>
      <c r="B256" s="8"/>
      <c r="C256" s="9"/>
      <c r="D256" s="9"/>
      <c r="E256" s="72"/>
      <c r="F256" s="72"/>
      <c r="G256" s="117"/>
    </row>
    <row r="257" spans="1:7" ht="16" thickBot="1" x14ac:dyDescent="0.25">
      <c r="A257" s="91"/>
      <c r="B257" s="92"/>
      <c r="C257" s="93"/>
      <c r="D257" s="93"/>
      <c r="E257" s="118"/>
      <c r="F257" s="118"/>
      <c r="G257" s="119"/>
    </row>
  </sheetData>
  <mergeCells count="21">
    <mergeCell ref="AD53:AG55"/>
    <mergeCell ref="AM53:AP55"/>
    <mergeCell ref="AV53:AY55"/>
    <mergeCell ref="AW1:AY1"/>
    <mergeCell ref="U48:X51"/>
    <mergeCell ref="AD48:AG51"/>
    <mergeCell ref="AM48:AP51"/>
    <mergeCell ref="AV48:AY51"/>
    <mergeCell ref="AA1:AD1"/>
    <mergeCell ref="AJ1:AM1"/>
    <mergeCell ref="AS1:AV1"/>
    <mergeCell ref="AE1:AG1"/>
    <mergeCell ref="AN1:AP1"/>
    <mergeCell ref="R1:U1"/>
    <mergeCell ref="L53:P56"/>
    <mergeCell ref="U53:X55"/>
    <mergeCell ref="V1:Y1"/>
    <mergeCell ref="L48:O52"/>
    <mergeCell ref="A1:G1"/>
    <mergeCell ref="I1:L1"/>
    <mergeCell ref="M1:P1"/>
  </mergeCells>
  <pageMargins left="0.7" right="0.7" top="0.75" bottom="0.75" header="0.3" footer="0.3"/>
  <pageSetup paperSize="9"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7"/>
  <sheetViews>
    <sheetView topLeftCell="AA1" zoomScale="60" workbookViewId="0">
      <selection activeCell="AC16" sqref="A16:XFD16"/>
    </sheetView>
  </sheetViews>
  <sheetFormatPr baseColWidth="10" defaultColWidth="8.83203125" defaultRowHeight="15" x14ac:dyDescent="0.2"/>
  <cols>
    <col min="1" max="1" width="15.5" customWidth="1"/>
    <col min="2" max="2" width="12.6640625" customWidth="1"/>
    <col min="3" max="3" width="14.5" customWidth="1"/>
    <col min="4" max="4" width="19.83203125" customWidth="1"/>
    <col min="10" max="10" width="13" customWidth="1"/>
    <col min="11" max="11" width="13" style="130" customWidth="1"/>
    <col min="12" max="12" width="16.6640625" customWidth="1"/>
    <col min="14" max="14" width="13" customWidth="1"/>
    <col min="15" max="15" width="20.1640625" customWidth="1"/>
    <col min="16" max="16" width="20.1640625" style="130" customWidth="1"/>
    <col min="17" max="17" width="5.1640625" customWidth="1"/>
    <col min="19" max="19" width="13" customWidth="1"/>
    <col min="20" max="20" width="13" style="130" customWidth="1"/>
    <col min="21" max="21" width="16.6640625" customWidth="1"/>
    <col min="23" max="23" width="13" customWidth="1"/>
    <col min="24" max="24" width="17.5" customWidth="1"/>
    <col min="25" max="25" width="17.5" style="130" customWidth="1"/>
    <col min="26" max="26" width="4" customWidth="1"/>
    <col min="28" max="28" width="13" customWidth="1"/>
    <col min="29" max="29" width="13" style="130" customWidth="1"/>
    <col min="30" max="30" width="18" customWidth="1"/>
    <col min="32" max="32" width="13" customWidth="1"/>
    <col min="33" max="33" width="20.1640625" customWidth="1"/>
    <col min="34" max="34" width="20.1640625" style="130" customWidth="1"/>
    <col min="35" max="35" width="8" customWidth="1"/>
    <col min="37" max="37" width="13" customWidth="1"/>
    <col min="38" max="38" width="13" style="130" customWidth="1"/>
    <col min="39" max="39" width="18" customWidth="1"/>
    <col min="41" max="41" width="13" customWidth="1"/>
    <col min="42" max="42" width="20.1640625" customWidth="1"/>
    <col min="43" max="43" width="20.1640625" style="130" customWidth="1"/>
    <col min="46" max="46" width="13" customWidth="1"/>
    <col min="47" max="47" width="13" style="130" customWidth="1"/>
    <col min="48" max="48" width="18" customWidth="1"/>
    <col min="49" max="49" width="11.5" customWidth="1"/>
    <col min="50" max="50" width="13" customWidth="1"/>
    <col min="51" max="51" width="20.1640625" customWidth="1"/>
    <col min="52" max="52" width="20.1640625" style="130" customWidth="1"/>
  </cols>
  <sheetData>
    <row r="1" spans="1:54" ht="16" thickBot="1" x14ac:dyDescent="0.25">
      <c r="A1" s="530" t="s">
        <v>0</v>
      </c>
      <c r="B1" s="531"/>
      <c r="C1" s="531"/>
      <c r="D1" s="531"/>
      <c r="E1" s="531"/>
      <c r="F1" s="531"/>
      <c r="G1" s="532"/>
      <c r="I1" s="530" t="s">
        <v>1</v>
      </c>
      <c r="J1" s="531"/>
      <c r="K1" s="531"/>
      <c r="L1" s="532"/>
      <c r="M1" s="530" t="s">
        <v>2</v>
      </c>
      <c r="N1" s="531"/>
      <c r="O1" s="531"/>
      <c r="P1" s="532"/>
      <c r="R1" s="530" t="s">
        <v>3</v>
      </c>
      <c r="S1" s="531"/>
      <c r="T1" s="531"/>
      <c r="U1" s="532"/>
      <c r="V1" s="530" t="s">
        <v>4</v>
      </c>
      <c r="W1" s="531"/>
      <c r="X1" s="532"/>
      <c r="Y1" s="246"/>
      <c r="AA1" s="530" t="s">
        <v>5</v>
      </c>
      <c r="AB1" s="531"/>
      <c r="AC1" s="531"/>
      <c r="AD1" s="532"/>
      <c r="AE1" s="530" t="s">
        <v>6</v>
      </c>
      <c r="AF1" s="531"/>
      <c r="AG1" s="532"/>
      <c r="AH1" s="238"/>
      <c r="AJ1" s="530" t="s">
        <v>7</v>
      </c>
      <c r="AK1" s="531"/>
      <c r="AL1" s="531"/>
      <c r="AM1" s="532"/>
      <c r="AN1" s="530" t="s">
        <v>8</v>
      </c>
      <c r="AO1" s="531"/>
      <c r="AP1" s="532"/>
      <c r="AQ1" s="238"/>
      <c r="AS1" s="530" t="s">
        <v>9</v>
      </c>
      <c r="AT1" s="531"/>
      <c r="AU1" s="531"/>
      <c r="AV1" s="532"/>
      <c r="AW1" s="530" t="s">
        <v>10</v>
      </c>
      <c r="AX1" s="531"/>
      <c r="AY1" s="532"/>
      <c r="AZ1" s="238"/>
    </row>
    <row r="2" spans="1:54" ht="16" thickBot="1" x14ac:dyDescent="0.25">
      <c r="A2" s="109" t="s">
        <v>11</v>
      </c>
      <c r="B2" s="110" t="s">
        <v>12</v>
      </c>
      <c r="C2" s="110" t="s">
        <v>91</v>
      </c>
      <c r="D2" s="111" t="s">
        <v>14</v>
      </c>
      <c r="E2" s="108" t="s">
        <v>89</v>
      </c>
      <c r="F2" s="108" t="s">
        <v>88</v>
      </c>
      <c r="G2" s="108" t="s">
        <v>90</v>
      </c>
      <c r="I2" s="4" t="s">
        <v>15</v>
      </c>
      <c r="J2" s="1" t="s">
        <v>16</v>
      </c>
      <c r="K2" s="110" t="s">
        <v>155</v>
      </c>
      <c r="L2" s="6" t="s">
        <v>14</v>
      </c>
      <c r="M2" s="4" t="s">
        <v>15</v>
      </c>
      <c r="N2" s="1" t="s">
        <v>16</v>
      </c>
      <c r="O2" s="240" t="s">
        <v>14</v>
      </c>
      <c r="P2" s="241" t="s">
        <v>155</v>
      </c>
      <c r="R2" s="4" t="s">
        <v>15</v>
      </c>
      <c r="S2" s="1" t="s">
        <v>16</v>
      </c>
      <c r="T2" s="110" t="s">
        <v>155</v>
      </c>
      <c r="U2" s="6" t="s">
        <v>14</v>
      </c>
      <c r="V2" s="4" t="s">
        <v>15</v>
      </c>
      <c r="W2" s="1" t="s">
        <v>16</v>
      </c>
      <c r="X2" s="6" t="s">
        <v>14</v>
      </c>
      <c r="Y2" s="205" t="s">
        <v>155</v>
      </c>
      <c r="AA2" s="4" t="s">
        <v>15</v>
      </c>
      <c r="AB2" s="1" t="s">
        <v>16</v>
      </c>
      <c r="AC2" s="110" t="s">
        <v>155</v>
      </c>
      <c r="AD2" s="6" t="s">
        <v>14</v>
      </c>
      <c r="AE2" s="4" t="s">
        <v>15</v>
      </c>
      <c r="AF2" s="1" t="s">
        <v>16</v>
      </c>
      <c r="AG2" s="6" t="s">
        <v>14</v>
      </c>
      <c r="AH2" s="239" t="s">
        <v>155</v>
      </c>
      <c r="AJ2" s="4" t="s">
        <v>15</v>
      </c>
      <c r="AK2" s="1" t="s">
        <v>16</v>
      </c>
      <c r="AL2" s="2" t="s">
        <v>155</v>
      </c>
      <c r="AM2" s="5" t="s">
        <v>14</v>
      </c>
      <c r="AN2" s="4" t="s">
        <v>15</v>
      </c>
      <c r="AO2" s="1" t="s">
        <v>16</v>
      </c>
      <c r="AP2" s="6" t="s">
        <v>14</v>
      </c>
      <c r="AQ2" s="239" t="s">
        <v>155</v>
      </c>
      <c r="AS2" s="4" t="s">
        <v>15</v>
      </c>
      <c r="AT2" s="1" t="s">
        <v>16</v>
      </c>
      <c r="AU2" s="2" t="s">
        <v>155</v>
      </c>
      <c r="AV2" s="5" t="s">
        <v>14</v>
      </c>
      <c r="AW2" s="4" t="s">
        <v>15</v>
      </c>
      <c r="AX2" s="1" t="s">
        <v>16</v>
      </c>
      <c r="AY2" s="6" t="s">
        <v>14</v>
      </c>
      <c r="AZ2" s="239" t="s">
        <v>155</v>
      </c>
      <c r="BB2" s="111" t="s">
        <v>14</v>
      </c>
    </row>
    <row r="3" spans="1:54" ht="16" thickBot="1" x14ac:dyDescent="0.25">
      <c r="A3" s="112" t="s">
        <v>92</v>
      </c>
      <c r="B3" s="113">
        <v>0.97916666666666663</v>
      </c>
      <c r="C3" s="114">
        <v>5</v>
      </c>
      <c r="D3" s="114">
        <f>BB3*1000</f>
        <v>2.0030000000000001</v>
      </c>
      <c r="E3" s="115">
        <v>1.052E-3</v>
      </c>
      <c r="F3" s="115">
        <v>-1.052E-3</v>
      </c>
      <c r="G3" s="116">
        <v>5.7999999999999996E-3</v>
      </c>
      <c r="I3" s="11">
        <v>44</v>
      </c>
      <c r="J3" s="12">
        <v>2.0833333333333332E-2</v>
      </c>
      <c r="K3" s="225">
        <f>'10 point (2)'!H172</f>
        <v>913.25</v>
      </c>
      <c r="L3" s="125">
        <f t="shared" ref="L3:L45" si="0">D172</f>
        <v>-3.82</v>
      </c>
      <c r="M3" s="127">
        <v>44</v>
      </c>
      <c r="N3" s="12">
        <v>2.0833333333333332E-2</v>
      </c>
      <c r="O3" s="122">
        <f>( (0.001*COS(1.35294117647059 + 0.000571899567466182*M3^3) + 0.023*SIN(0.283662185463226*M3 + 0.0305188199389624*M3*COS(0.218284464294852*M3)))/M3)*1000</f>
        <v>-0.49338930515333812</v>
      </c>
      <c r="P3" s="125">
        <f xml:space="preserve"> 920.105 + 2.427/M3 + 0.814*SIN(-125*M3) + 0.59*SIN(3.4690953738334 - M3) - 0.0042*M3^2*SIN(251*M3) - 0.725*SIN(1.69047142867976 + M3)*SIN(251*M3)</f>
        <v>927.85956641394228</v>
      </c>
      <c r="R3" s="14">
        <v>44</v>
      </c>
      <c r="S3" s="15">
        <v>2.0833333333333332E-2</v>
      </c>
      <c r="T3" s="229">
        <f>'10 point (2)'!H128</f>
        <v>919.75</v>
      </c>
      <c r="U3" s="16">
        <f t="shared" ref="U3:U45" si="1">D128</f>
        <v>0.874</v>
      </c>
      <c r="V3" s="17">
        <v>44</v>
      </c>
      <c r="W3" s="15">
        <v>2.0833333333333332E-2</v>
      </c>
      <c r="X3" s="18">
        <f>1000*(0.002*SIN(4.58407346410207 + 0.154469750902964*V3) + 0.002*SIN(4.43362938564083 + 0.206896551724138*V3*SIN(2*SIN(4.58407346410207 + 0.154469750902964*V3)))/(0.206896551724138*V3 + SIN(2 + SIN(2*SIN(4.58407346410207 + 0.154469750902964*V3)))))</f>
        <v>-1.6689271037989721</v>
      </c>
      <c r="Y3" s="34">
        <f>911.622 + 0.525*V3 + 1.423*SIN(3.00012057741355 - 13*V3) - 0.01*V3^2 - 0.001*V3^2*COS(V3)^4 - 0.234*SIN(6682*V3 - SIN(3.00012057741355 - 13*V3)) - 0.013*V3*SIN(6682*V3 - SIN(3.00012057741355 - 13*V3))</f>
        <v>914.74435886278354</v>
      </c>
      <c r="AA3" s="19">
        <v>44</v>
      </c>
      <c r="AB3" s="20">
        <v>2.0833333333333332E-2</v>
      </c>
      <c r="AC3" s="217">
        <f>'10 point (2)'!H86</f>
        <v>917.75</v>
      </c>
      <c r="AD3" s="21">
        <f t="shared" ref="AD3:AD45" si="2">D86</f>
        <v>-2.1150000000000002</v>
      </c>
      <c r="AE3" s="128">
        <v>44</v>
      </c>
      <c r="AF3" s="20">
        <v>2.0833333333333332E-2</v>
      </c>
      <c r="AG3" s="22">
        <f xml:space="preserve"> 1000*(0.00066031670824408*AE3^3*SIN(0.66031670824408*AE3) - 3.095 - 0.001*AE3^3 - 0.003*AE3^2*SIN(AE3) - 0.383*SIN(AE3)*SIN(0.66031670824408*AE3))/(-2412 - 574*AE3 - 574*SIN(AE3))</f>
        <v>4.6216746499491048</v>
      </c>
      <c r="AH3" s="78">
        <f xml:space="preserve"> 918.985 + 0.001*AE3 + 1.011/AE3 + 0.005*AE3^2 - 0.029*AE3*SIN(AE3 + -1022/AE3) - 0.008*AE3^2*SIN(6.24939870066009 + SIN(AE3))^2*SIN(0.66031670824408*AE3)</f>
        <v>927.53719690092123</v>
      </c>
      <c r="AJ3" s="23">
        <v>44</v>
      </c>
      <c r="AK3" s="24">
        <v>2.0833333333333332E-2</v>
      </c>
      <c r="AL3" s="219">
        <f>'10 point (2)'!H44</f>
        <v>921.25</v>
      </c>
      <c r="AM3" s="25">
        <f t="shared" ref="AM3:AM45" si="3">D44</f>
        <v>1.9469999999999998</v>
      </c>
      <c r="AN3" s="23">
        <v>44</v>
      </c>
      <c r="AO3" s="24">
        <v>2.0833333333333332E-2</v>
      </c>
      <c r="AP3" s="95">
        <f>1000*(0.002*AN3^2 + 0.012*AN3*COS(5.1946710584651 - 13*AN3) - 0.052*AN3)/(2 + 21*AN3 + AN3^2 - AN3*COS(AN3) - COS(4.76104167282426 - 13*AN3))</f>
        <v>0.60880492414678855</v>
      </c>
      <c r="AQ3" s="242">
        <f xml:space="preserve"> 917.566 + -0.01/COS(49*AN3) + 0.049*AN3*COS(-155/AN3) + 0.001*AN3^2*SIN(5.24951927806251 + 49*AN3*COS(-155/AN3))*SIN(COS(1.03366602910683 - 10*AN3) - 2*AN3) - 0.049*AN3 - 0.038*AN3*SIN(COS(1.03366602910683 - 10*AN3) - 2*AN3)</f>
        <v>913.43978244870459</v>
      </c>
      <c r="AS3" s="27">
        <v>44</v>
      </c>
      <c r="AT3" s="28">
        <v>2.0833333333333332E-2</v>
      </c>
      <c r="AU3" s="42" t="s">
        <v>18</v>
      </c>
      <c r="AV3" s="29" t="s">
        <v>18</v>
      </c>
      <c r="AW3" s="27">
        <v>44</v>
      </c>
      <c r="AX3" s="28">
        <v>2.0833333333333332E-2</v>
      </c>
      <c r="AY3" s="30" t="s">
        <v>18</v>
      </c>
      <c r="AZ3" s="30">
        <f t="shared" ref="AZ3:AZ45" si="4" xml:space="preserve"> 922.060975419257 + 0.01988409486755*AW3^2 - 0.412989205779634*AW3 - 0.000010505171128793*AW3^4 - 1.17627243062544E-07*AW3^5*COS(3.54187664010443E-10*AW3^7)</f>
        <v>883.61368524044212</v>
      </c>
      <c r="BB3" s="114">
        <v>2.003E-3</v>
      </c>
    </row>
    <row r="4" spans="1:54" ht="16" thickBot="1" x14ac:dyDescent="0.25">
      <c r="A4" s="7" t="s">
        <v>92</v>
      </c>
      <c r="B4" s="8">
        <v>0.95833333333333337</v>
      </c>
      <c r="C4" s="9">
        <v>5</v>
      </c>
      <c r="D4" s="9">
        <f t="shared" ref="D4:D67" si="5">BB4*1000</f>
        <v>2.0170000000000003</v>
      </c>
      <c r="E4" s="72">
        <v>1.039E-3</v>
      </c>
      <c r="F4" s="72">
        <v>-1.039E-3</v>
      </c>
      <c r="G4" s="117">
        <v>5.7270000000000003E-3</v>
      </c>
      <c r="I4" s="31">
        <v>43</v>
      </c>
      <c r="J4" s="32">
        <v>0</v>
      </c>
      <c r="K4" s="226">
        <f>'10 point (2)'!H173</f>
        <v>913.5</v>
      </c>
      <c r="L4" s="31">
        <f t="shared" si="0"/>
        <v>-3.9420000000000002</v>
      </c>
      <c r="M4" s="33">
        <v>43</v>
      </c>
      <c r="N4" s="32">
        <v>0</v>
      </c>
      <c r="O4" s="122">
        <f t="shared" ref="O4:O46" si="6">( (0.001*COS(1.35294117647059 + 0.000571899567466182*M4^3) + 0.023*SIN(0.283662185463226*M4 + 0.0305188199389624*M4*COS(0.218284464294852*M4)))/M4)*1000</f>
        <v>-0.55389476863393572</v>
      </c>
      <c r="P4" s="31">
        <f t="shared" ref="P4:P46" si="7" xml:space="preserve"> 920.105 + 2.427/M4 + 0.814*SIN(-125*M4) + 0.59*SIN(3.4690953738334 - M4) - 0.0042*M4^2*SIN(251*M4) - 0.725*SIN(1.69047142867976 + M4)*SIN(251*M4)</f>
        <v>927.60151854821652</v>
      </c>
      <c r="R4" s="34">
        <v>43</v>
      </c>
      <c r="S4" s="35">
        <v>0</v>
      </c>
      <c r="T4" s="230">
        <f>'10 point (2)'!H129</f>
        <v>920</v>
      </c>
      <c r="U4" s="34">
        <f t="shared" si="1"/>
        <v>0.8899999999999999</v>
      </c>
      <c r="V4" s="36">
        <v>43</v>
      </c>
      <c r="W4" s="35">
        <v>0</v>
      </c>
      <c r="X4" s="18">
        <f t="shared" ref="X4:X46" si="8">1000*(0.002*SIN(4.58407346410207 + 0.154469750902964*V4) + 0.002*SIN(4.43362938564083 + 0.206896551724138*V4*SIN(2*SIN(4.58407346410207 + 0.154469750902964*V4)))/(0.206896551724138*V4 + SIN(2 + SIN(2*SIN(4.58407346410207 + 0.154469750902964*V4)))))</f>
        <v>-1.8153261524380377</v>
      </c>
      <c r="Y4" s="34">
        <f t="shared" ref="Y4:Y46" si="9">911.622 + 0.525*V4 + 1.423*SIN(3.00012057741355 - 13*V4) - 0.01*V4^2 - 0.001*V4^2*COS(V4)^4 - 0.234*SIN(6682*V4 - SIN(3.00012057741355 - 13*V4)) - 0.013*V4*SIN(6682*V4 - SIN(3.00012057741355 - 13*V4))</f>
        <v>914.84198616224774</v>
      </c>
      <c r="AA4" s="37">
        <v>43</v>
      </c>
      <c r="AB4" s="38">
        <v>0</v>
      </c>
      <c r="AC4" s="218">
        <f>'10 point (2)'!H87</f>
        <v>917.5</v>
      </c>
      <c r="AD4" s="37">
        <f t="shared" si="2"/>
        <v>-2.0830000000000002</v>
      </c>
      <c r="AE4" s="120">
        <v>43</v>
      </c>
      <c r="AF4" s="38">
        <v>0</v>
      </c>
      <c r="AG4" s="22">
        <f t="shared" ref="AG4:AG46" si="10" xml:space="preserve"> 1000*(0.00066031670824408*AE4^3*SIN(0.66031670824408*AE4) - 3.095 - 0.001*AE4^3 - 0.003*AE4^2*SIN(AE4) - 0.383*SIN(AE4)*SIN(0.66031670824408*AE4))/(-2412 - 574*AE4 - 574*SIN(AE4))</f>
        <v>3.1662103397621331</v>
      </c>
      <c r="AH4" s="78">
        <f t="shared" ref="AH4:AH46" si="11" xml:space="preserve"> 918.985 + 0.001*AE4 + 1.011/AE4 + 0.005*AE4^2 - 0.029*AE4*SIN(AE4 + -1022/AE4) - 0.008*AE4^2*SIN(6.24939870066009 + SIN(AE4))^2*SIN(0.66031670824408*AE4)</f>
        <v>928.85114278016931</v>
      </c>
      <c r="AJ4" s="39">
        <v>43</v>
      </c>
      <c r="AK4" s="40">
        <v>0</v>
      </c>
      <c r="AL4" s="219">
        <f>'10 point (2)'!H45</f>
        <v>921.5</v>
      </c>
      <c r="AM4" s="25">
        <f t="shared" si="3"/>
        <v>2.1080000000000001</v>
      </c>
      <c r="AN4" s="39">
        <v>43</v>
      </c>
      <c r="AO4" s="40">
        <v>0</v>
      </c>
      <c r="AP4" s="95">
        <f t="shared" ref="AP4:AP46" si="12">1000*(0.002*AN4^2 + 0.012*AN4*COS(5.1946710584651 - 13*AN4) - 0.052*AN4)/(2 + 21*AN4 + AN4^2 - AN4*COS(AN4) - COS(4.76104167282426 - 13*AN4))</f>
        <v>0.65525525289173114</v>
      </c>
      <c r="AQ4" s="242">
        <f t="shared" ref="AQ4:AQ46" si="13" xml:space="preserve"> 917.566 + -0.01/COS(49*AN4) + 0.049*AN4*COS(-155/AN4) + 0.001*AN4^2*SIN(5.24951927806251 + 49*AN4*COS(-155/AN4))*SIN(COS(1.03366602910683 - 10*AN4) - 2*AN4) - 0.049*AN4 - 0.038*AN4*SIN(COS(1.03366602910683 - 10*AN4) - 2*AN4)</f>
        <v>910.35008053427146</v>
      </c>
      <c r="AS4" s="41">
        <v>43</v>
      </c>
      <c r="AT4" s="42">
        <v>0</v>
      </c>
      <c r="AU4" s="42" t="s">
        <v>18</v>
      </c>
      <c r="AV4" s="29" t="s">
        <v>18</v>
      </c>
      <c r="AW4" s="41">
        <v>43</v>
      </c>
      <c r="AX4" s="42">
        <v>0</v>
      </c>
      <c r="AY4" s="30" t="s">
        <v>18</v>
      </c>
      <c r="AZ4" s="30">
        <f t="shared" si="4"/>
        <v>912.77130126361487</v>
      </c>
      <c r="BB4" s="9">
        <v>2.0170000000000001E-3</v>
      </c>
    </row>
    <row r="5" spans="1:54" ht="16" thickBot="1" x14ac:dyDescent="0.25">
      <c r="A5" s="7" t="s">
        <v>92</v>
      </c>
      <c r="B5" s="8">
        <v>0.9375</v>
      </c>
      <c r="C5" s="9">
        <v>5</v>
      </c>
      <c r="D5" s="9">
        <f t="shared" si="5"/>
        <v>1.9300000000000002</v>
      </c>
      <c r="E5" s="72">
        <v>1.0250000000000001E-3</v>
      </c>
      <c r="F5" s="72">
        <v>-1.0250000000000001E-3</v>
      </c>
      <c r="G5" s="117">
        <v>5.6759999999999996E-3</v>
      </c>
      <c r="I5" s="43">
        <v>42</v>
      </c>
      <c r="J5" s="32">
        <v>0.97916666666666663</v>
      </c>
      <c r="K5" s="226">
        <f>'10 point (2)'!H174</f>
        <v>913.5</v>
      </c>
      <c r="L5" s="31">
        <f t="shared" si="0"/>
        <v>-3.9859999999999998</v>
      </c>
      <c r="M5" s="129">
        <v>42</v>
      </c>
      <c r="N5" s="32">
        <v>0.97916666666666663</v>
      </c>
      <c r="O5" s="122">
        <f t="shared" si="6"/>
        <v>-0.49653998228052532</v>
      </c>
      <c r="P5" s="31">
        <f t="shared" si="7"/>
        <v>926.71353272212195</v>
      </c>
      <c r="R5" s="44">
        <v>42</v>
      </c>
      <c r="S5" s="35">
        <v>0.97916666666666663</v>
      </c>
      <c r="T5" s="230">
        <f>'10 point (2)'!H130</f>
        <v>919.75</v>
      </c>
      <c r="U5" s="34">
        <f t="shared" si="1"/>
        <v>0.751</v>
      </c>
      <c r="V5" s="45">
        <v>42</v>
      </c>
      <c r="W5" s="35">
        <v>0.97916666666666663</v>
      </c>
      <c r="X5" s="18">
        <f t="shared" si="8"/>
        <v>-1.9231358476368479</v>
      </c>
      <c r="Y5" s="34">
        <f t="shared" si="9"/>
        <v>915.52511790444794</v>
      </c>
      <c r="AA5" s="46">
        <v>42</v>
      </c>
      <c r="AB5" s="38">
        <v>0.97916666666666663</v>
      </c>
      <c r="AC5" s="218">
        <f>'10 point (2)'!H88</f>
        <v>917.25</v>
      </c>
      <c r="AD5" s="37">
        <f t="shared" si="2"/>
        <v>-2.0289999999999999</v>
      </c>
      <c r="AE5" s="124">
        <v>42</v>
      </c>
      <c r="AF5" s="38">
        <v>0.97916666666666663</v>
      </c>
      <c r="AG5" s="22">
        <f t="shared" si="10"/>
        <v>1.8064364759132476</v>
      </c>
      <c r="AH5" s="78">
        <f t="shared" si="11"/>
        <v>924.18763965704125</v>
      </c>
      <c r="AJ5" s="47">
        <v>42</v>
      </c>
      <c r="AK5" s="40">
        <v>0.97916666666666663</v>
      </c>
      <c r="AL5" s="219">
        <f>'10 point (2)'!H46</f>
        <v>921.25</v>
      </c>
      <c r="AM5" s="25">
        <f t="shared" si="3"/>
        <v>2.133</v>
      </c>
      <c r="AN5" s="47">
        <v>42</v>
      </c>
      <c r="AO5" s="40">
        <v>0.97916666666666663</v>
      </c>
      <c r="AP5" s="95">
        <f t="shared" si="12"/>
        <v>0.67470253437715</v>
      </c>
      <c r="AQ5" s="242">
        <f t="shared" si="13"/>
        <v>914.00868609381348</v>
      </c>
      <c r="AS5" s="48">
        <v>42</v>
      </c>
      <c r="AT5" s="42">
        <v>0.97916666666666663</v>
      </c>
      <c r="AU5" s="220">
        <f>'10 point (2)'!H3</f>
        <v>923.75</v>
      </c>
      <c r="AV5" s="29">
        <f t="shared" ref="AV5:AV45" si="14">D3</f>
        <v>2.0030000000000001</v>
      </c>
      <c r="AW5" s="48">
        <v>42</v>
      </c>
      <c r="AX5" s="42">
        <v>0.97916666666666663</v>
      </c>
      <c r="AY5" s="30">
        <f xml:space="preserve"> 1000*(0.001*COS(-19*AW5)*COS(0.1*AW5*COS(-19/AW5^2)) + 0.001*COS(19*AW5 + 0.1*AW5*COS(-26*AW5)*COS(-19/AW5^2)*SIN(6.13274122871834 + 5/AW5^2)))</f>
        <v>0.49933621527978994</v>
      </c>
      <c r="AZ5" s="30">
        <f t="shared" si="4"/>
        <v>891.73491902327589</v>
      </c>
      <c r="BB5" s="9">
        <v>1.9300000000000001E-3</v>
      </c>
    </row>
    <row r="6" spans="1:54" ht="16" thickBot="1" x14ac:dyDescent="0.25">
      <c r="A6" s="7" t="s">
        <v>92</v>
      </c>
      <c r="B6" s="8">
        <v>0.91666666666666663</v>
      </c>
      <c r="C6" s="9">
        <v>5</v>
      </c>
      <c r="D6" s="9">
        <f t="shared" si="5"/>
        <v>1.7989999999999999</v>
      </c>
      <c r="E6" s="72">
        <v>1.0089999999999999E-3</v>
      </c>
      <c r="F6" s="72">
        <v>-1.0089999999999999E-3</v>
      </c>
      <c r="G6" s="117">
        <v>5.6759999999999996E-3</v>
      </c>
      <c r="I6" s="43">
        <v>41</v>
      </c>
      <c r="J6" s="32">
        <v>0.95833333333333337</v>
      </c>
      <c r="K6" s="226">
        <f>'10 point (2)'!H175</f>
        <v>913.5</v>
      </c>
      <c r="L6" s="31">
        <f t="shared" si="0"/>
        <v>-3.851</v>
      </c>
      <c r="M6" s="129">
        <v>41</v>
      </c>
      <c r="N6" s="32">
        <v>0.95833333333333337</v>
      </c>
      <c r="O6" s="122">
        <f t="shared" si="6"/>
        <v>-0.52239962331414103</v>
      </c>
      <c r="P6" s="31">
        <f t="shared" si="7"/>
        <v>925.78608299969096</v>
      </c>
      <c r="R6" s="44">
        <v>41</v>
      </c>
      <c r="S6" s="35">
        <v>0.95833333333333337</v>
      </c>
      <c r="T6" s="230">
        <f>'10 point (2)'!H131</f>
        <v>919.75</v>
      </c>
      <c r="U6" s="34">
        <f t="shared" si="1"/>
        <v>0.59699999999999998</v>
      </c>
      <c r="V6" s="45">
        <v>41</v>
      </c>
      <c r="W6" s="35">
        <v>0.95833333333333337</v>
      </c>
      <c r="X6" s="18">
        <f t="shared" si="8"/>
        <v>-1.9599580443971234</v>
      </c>
      <c r="Y6" s="34">
        <f t="shared" si="9"/>
        <v>913.76219848379628</v>
      </c>
      <c r="AA6" s="46">
        <v>41</v>
      </c>
      <c r="AB6" s="38">
        <v>0.95833333333333337</v>
      </c>
      <c r="AC6" s="218">
        <f>'10 point (2)'!H89</f>
        <v>918.5</v>
      </c>
      <c r="AD6" s="37">
        <f t="shared" si="2"/>
        <v>-1.873</v>
      </c>
      <c r="AE6" s="124">
        <v>41</v>
      </c>
      <c r="AF6" s="38">
        <v>0.95833333333333337</v>
      </c>
      <c r="AG6" s="22">
        <f t="shared" si="10"/>
        <v>1.1108278731786794</v>
      </c>
      <c r="AH6" s="78">
        <f t="shared" si="11"/>
        <v>927.42173222348754</v>
      </c>
      <c r="AJ6" s="47">
        <v>41</v>
      </c>
      <c r="AK6" s="40">
        <v>0.95833333333333337</v>
      </c>
      <c r="AL6" s="219">
        <f>'10 point (2)'!H47</f>
        <v>921.25</v>
      </c>
      <c r="AM6" s="25">
        <f t="shared" si="3"/>
        <v>2.1629999999999998</v>
      </c>
      <c r="AN6" s="47">
        <v>41</v>
      </c>
      <c r="AO6" s="40">
        <v>0.95833333333333337</v>
      </c>
      <c r="AP6" s="95">
        <f t="shared" si="12"/>
        <v>0.66648668469538541</v>
      </c>
      <c r="AQ6" s="242">
        <f t="shared" si="13"/>
        <v>914.08265446703751</v>
      </c>
      <c r="AS6" s="48">
        <v>41</v>
      </c>
      <c r="AT6" s="42">
        <v>0.95833333333333337</v>
      </c>
      <c r="AU6" s="220">
        <f>'10 point (2)'!H4</f>
        <v>924</v>
      </c>
      <c r="AV6" s="29">
        <f t="shared" si="14"/>
        <v>2.0170000000000003</v>
      </c>
      <c r="AW6" s="48">
        <v>41</v>
      </c>
      <c r="AX6" s="42">
        <v>0.95833333333333337</v>
      </c>
      <c r="AY6" s="30">
        <f t="shared" ref="AY6:AY46" si="15" xml:space="preserve"> 1000*(0.001*COS(-19*AW6)*COS(0.1*AW6*COS(-19/AW6^2)) + 0.001*COS(19*AW6 + 0.1*AW6*COS(-26*AW6)*COS(-19/AW6^2)*SIN(6.13274122871834 + 5/AW6^2)))</f>
        <v>0.40669494093281311</v>
      </c>
      <c r="AZ6" s="30">
        <f t="shared" si="4"/>
        <v>895.36550486108649</v>
      </c>
      <c r="BB6" s="9">
        <v>1.799E-3</v>
      </c>
    </row>
    <row r="7" spans="1:54" ht="16" thickBot="1" x14ac:dyDescent="0.25">
      <c r="A7" s="7" t="s">
        <v>92</v>
      </c>
      <c r="B7" s="8">
        <v>0.89583333333333337</v>
      </c>
      <c r="C7" s="9">
        <v>5</v>
      </c>
      <c r="D7" s="9">
        <f t="shared" si="5"/>
        <v>1.6</v>
      </c>
      <c r="E7" s="72">
        <v>9.9500000000000001E-4</v>
      </c>
      <c r="F7" s="72">
        <v>-9.9500000000000001E-4</v>
      </c>
      <c r="G7" s="117">
        <v>5.738E-3</v>
      </c>
      <c r="I7" s="31">
        <v>40</v>
      </c>
      <c r="J7" s="32">
        <v>0.9375</v>
      </c>
      <c r="K7" s="226">
        <f>'10 point (2)'!H176</f>
        <v>914.25</v>
      </c>
      <c r="L7" s="31">
        <f t="shared" si="0"/>
        <v>-3.5230000000000001</v>
      </c>
      <c r="M7" s="33">
        <v>40</v>
      </c>
      <c r="N7" s="32">
        <v>0.9375</v>
      </c>
      <c r="O7" s="122">
        <f t="shared" si="6"/>
        <v>-0.45425962973300282</v>
      </c>
      <c r="P7" s="31">
        <f t="shared" si="7"/>
        <v>924.63524039453864</v>
      </c>
      <c r="R7" s="34">
        <v>40</v>
      </c>
      <c r="S7" s="35">
        <v>0.9375</v>
      </c>
      <c r="T7" s="230">
        <f>'10 point (2)'!H132</f>
        <v>919</v>
      </c>
      <c r="U7" s="34">
        <f t="shared" si="1"/>
        <v>0.441</v>
      </c>
      <c r="V7" s="36">
        <v>40</v>
      </c>
      <c r="W7" s="35">
        <v>0.9375</v>
      </c>
      <c r="X7" s="18">
        <f t="shared" si="8"/>
        <v>-1.9189246549362529</v>
      </c>
      <c r="Y7" s="34">
        <f t="shared" si="9"/>
        <v>914.51339903806604</v>
      </c>
      <c r="AA7" s="37">
        <v>40</v>
      </c>
      <c r="AB7" s="38">
        <v>0.9375</v>
      </c>
      <c r="AC7" s="218">
        <f>'10 point (2)'!H90</f>
        <v>918.25</v>
      </c>
      <c r="AD7" s="37">
        <f t="shared" si="2"/>
        <v>-1.8560000000000001</v>
      </c>
      <c r="AE7" s="120">
        <v>40</v>
      </c>
      <c r="AF7" s="38">
        <v>0.9375</v>
      </c>
      <c r="AG7" s="22">
        <f t="shared" si="10"/>
        <v>1.1806267228721927</v>
      </c>
      <c r="AH7" s="78">
        <f t="shared" si="11"/>
        <v>920.72037957565374</v>
      </c>
      <c r="AJ7" s="39">
        <v>40</v>
      </c>
      <c r="AK7" s="40">
        <v>0.9375</v>
      </c>
      <c r="AL7" s="219">
        <f>'10 point (2)'!H48</f>
        <v>921.75</v>
      </c>
      <c r="AM7" s="25">
        <f t="shared" si="3"/>
        <v>2.2000000000000002</v>
      </c>
      <c r="AN7" s="39">
        <v>40</v>
      </c>
      <c r="AO7" s="40">
        <v>0.9375</v>
      </c>
      <c r="AP7" s="95">
        <f t="shared" si="12"/>
        <v>0.63180375448406156</v>
      </c>
      <c r="AQ7" s="242">
        <f t="shared" si="13"/>
        <v>913.73877945111633</v>
      </c>
      <c r="AS7" s="41">
        <v>40</v>
      </c>
      <c r="AT7" s="42">
        <v>0.9375</v>
      </c>
      <c r="AU7" s="220">
        <f>'10 point (2)'!H5</f>
        <v>924</v>
      </c>
      <c r="AV7" s="29">
        <f t="shared" si="14"/>
        <v>1.9300000000000002</v>
      </c>
      <c r="AW7" s="41">
        <v>40</v>
      </c>
      <c r="AX7" s="42">
        <v>0.9375</v>
      </c>
      <c r="AY7" s="30">
        <f t="shared" si="15"/>
        <v>0.31936679197030093</v>
      </c>
      <c r="AZ7" s="30">
        <f t="shared" si="4"/>
        <v>909.38784228573593</v>
      </c>
      <c r="BB7" s="9">
        <v>1.6000000000000001E-3</v>
      </c>
    </row>
    <row r="8" spans="1:54" ht="16" thickBot="1" x14ac:dyDescent="0.25">
      <c r="A8" s="7" t="s">
        <v>92</v>
      </c>
      <c r="B8" s="8">
        <v>0.875</v>
      </c>
      <c r="C8" s="9">
        <v>5</v>
      </c>
      <c r="D8" s="9">
        <f t="shared" si="5"/>
        <v>1.3699999999999999</v>
      </c>
      <c r="E8" s="72">
        <v>9.8400000000000007E-4</v>
      </c>
      <c r="F8" s="72">
        <v>-9.8400000000000007E-4</v>
      </c>
      <c r="G8" s="117">
        <v>5.4279999999999997E-3</v>
      </c>
      <c r="I8" s="43">
        <v>39</v>
      </c>
      <c r="J8" s="32">
        <v>0.91666666666666663</v>
      </c>
      <c r="K8" s="226">
        <f>'10 point (2)'!H177</f>
        <v>914.75</v>
      </c>
      <c r="L8" s="31">
        <f t="shared" si="0"/>
        <v>-3.1380000000000003</v>
      </c>
      <c r="M8" s="129">
        <v>39</v>
      </c>
      <c r="N8" s="32">
        <v>0.91666666666666663</v>
      </c>
      <c r="O8" s="122">
        <f t="shared" si="6"/>
        <v>-0.48456775102741328</v>
      </c>
      <c r="P8" s="31">
        <f t="shared" si="7"/>
        <v>922.51890218204903</v>
      </c>
      <c r="R8" s="44">
        <v>39</v>
      </c>
      <c r="S8" s="35">
        <v>0.91666666666666663</v>
      </c>
      <c r="T8" s="230">
        <f>'10 point (2)'!H133</f>
        <v>918.5</v>
      </c>
      <c r="U8" s="34">
        <f t="shared" si="1"/>
        <v>0.254</v>
      </c>
      <c r="V8" s="45">
        <v>39</v>
      </c>
      <c r="W8" s="35">
        <v>0.91666666666666663</v>
      </c>
      <c r="X8" s="18">
        <f t="shared" si="8"/>
        <v>-1.8125431926476072</v>
      </c>
      <c r="Y8" s="34">
        <f t="shared" si="9"/>
        <v>915.98236616370264</v>
      </c>
      <c r="AA8" s="46">
        <v>39</v>
      </c>
      <c r="AB8" s="38">
        <v>0.91666666666666663</v>
      </c>
      <c r="AC8" s="218">
        <f>'10 point (2)'!H91</f>
        <v>918</v>
      </c>
      <c r="AD8" s="37">
        <f t="shared" si="2"/>
        <v>-1.865</v>
      </c>
      <c r="AE8" s="124">
        <v>39</v>
      </c>
      <c r="AF8" s="38">
        <v>0.91666666666666663</v>
      </c>
      <c r="AG8" s="22">
        <f t="shared" si="10"/>
        <v>1.746654771596819</v>
      </c>
      <c r="AH8" s="78">
        <f t="shared" si="11"/>
        <v>921.85798522104858</v>
      </c>
      <c r="AJ8" s="47">
        <v>39</v>
      </c>
      <c r="AK8" s="40">
        <v>0.91666666666666663</v>
      </c>
      <c r="AL8" s="219">
        <f>'10 point (2)'!H49</f>
        <v>921.75</v>
      </c>
      <c r="AM8" s="25">
        <f t="shared" si="3"/>
        <v>2.145</v>
      </c>
      <c r="AN8" s="47">
        <v>39</v>
      </c>
      <c r="AO8" s="40">
        <v>0.91666666666666663</v>
      </c>
      <c r="AP8" s="95">
        <f t="shared" si="12"/>
        <v>0.56766519294016837</v>
      </c>
      <c r="AQ8" s="242">
        <f t="shared" si="13"/>
        <v>914.39659577500606</v>
      </c>
      <c r="AS8" s="48">
        <v>39</v>
      </c>
      <c r="AT8" s="42">
        <v>0.91666666666666663</v>
      </c>
      <c r="AU8" s="220">
        <f>'10 point (2)'!H6</f>
        <v>923.75</v>
      </c>
      <c r="AV8" s="29">
        <f t="shared" si="14"/>
        <v>1.7989999999999999</v>
      </c>
      <c r="AW8" s="48">
        <v>39</v>
      </c>
      <c r="AX8" s="42">
        <v>0.91666666666666663</v>
      </c>
      <c r="AY8" s="30">
        <f t="shared" si="15"/>
        <v>0.33571349912202697</v>
      </c>
      <c r="AZ8" s="30">
        <f t="shared" si="4"/>
        <v>912.83995968724014</v>
      </c>
      <c r="BB8" s="9">
        <v>1.3699999999999999E-3</v>
      </c>
    </row>
    <row r="9" spans="1:54" ht="16" thickBot="1" x14ac:dyDescent="0.25">
      <c r="A9" s="7" t="s">
        <v>92</v>
      </c>
      <c r="B9" s="8">
        <v>0.85416666666666663</v>
      </c>
      <c r="C9" s="9">
        <v>5</v>
      </c>
      <c r="D9" s="9">
        <f t="shared" si="5"/>
        <v>0.84000000000000008</v>
      </c>
      <c r="E9" s="72">
        <v>9.7900000000000005E-4</v>
      </c>
      <c r="F9" s="72">
        <v>-9.7900000000000005E-4</v>
      </c>
      <c r="G9" s="117">
        <v>5.5510000000000004E-3</v>
      </c>
      <c r="I9" s="43">
        <v>38</v>
      </c>
      <c r="J9" s="32">
        <v>0.89583333333333337</v>
      </c>
      <c r="K9" s="226">
        <f>'10 point (2)'!H178</f>
        <v>914.5</v>
      </c>
      <c r="L9" s="31">
        <f t="shared" si="0"/>
        <v>-2.8690000000000002</v>
      </c>
      <c r="M9" s="129">
        <v>38</v>
      </c>
      <c r="N9" s="32">
        <v>0.89583333333333337</v>
      </c>
      <c r="O9" s="122">
        <f t="shared" si="6"/>
        <v>-0.45194107284017532</v>
      </c>
      <c r="P9" s="31">
        <f t="shared" si="7"/>
        <v>919.38811971085192</v>
      </c>
      <c r="R9" s="44">
        <v>38</v>
      </c>
      <c r="S9" s="35">
        <v>0.89583333333333337</v>
      </c>
      <c r="T9" s="230">
        <f>'10 point (2)'!H134</f>
        <v>918.5</v>
      </c>
      <c r="U9" s="34">
        <f t="shared" si="1"/>
        <v>0.24399999999999999</v>
      </c>
      <c r="V9" s="45">
        <v>38</v>
      </c>
      <c r="W9" s="35">
        <v>0.89583333333333337</v>
      </c>
      <c r="X9" s="18">
        <f t="shared" si="8"/>
        <v>-1.6665904679742887</v>
      </c>
      <c r="Y9" s="34">
        <f t="shared" si="9"/>
        <v>914.33363661527619</v>
      </c>
      <c r="AA9" s="46">
        <v>38</v>
      </c>
      <c r="AB9" s="38">
        <v>0.89583333333333337</v>
      </c>
      <c r="AC9" s="218">
        <f>'10 point (2)'!H92</f>
        <v>917.5</v>
      </c>
      <c r="AD9" s="37">
        <f t="shared" si="2"/>
        <v>-1.871</v>
      </c>
      <c r="AE9" s="124">
        <v>38</v>
      </c>
      <c r="AF9" s="38">
        <v>0.89583333333333337</v>
      </c>
      <c r="AG9" s="22">
        <f t="shared" si="10"/>
        <v>2.4891556229580321</v>
      </c>
      <c r="AH9" s="78">
        <f t="shared" si="11"/>
        <v>927.39665803401374</v>
      </c>
      <c r="AJ9" s="47">
        <v>38</v>
      </c>
      <c r="AK9" s="40">
        <v>0.89583333333333337</v>
      </c>
      <c r="AL9" s="219">
        <f>'10 point (2)'!H50</f>
        <v>920.5</v>
      </c>
      <c r="AM9" s="25">
        <f t="shared" si="3"/>
        <v>1.9789999999999999</v>
      </c>
      <c r="AN9" s="47">
        <v>38</v>
      </c>
      <c r="AO9" s="40">
        <v>0.89583333333333337</v>
      </c>
      <c r="AP9" s="95">
        <f t="shared" si="12"/>
        <v>0.47184151241780092</v>
      </c>
      <c r="AQ9" s="242">
        <f t="shared" si="13"/>
        <v>915.25665986671345</v>
      </c>
      <c r="AS9" s="48">
        <v>38</v>
      </c>
      <c r="AT9" s="42">
        <v>0.89583333333333337</v>
      </c>
      <c r="AU9" s="220">
        <f>'10 point (2)'!H7</f>
        <v>924.5</v>
      </c>
      <c r="AV9" s="29">
        <f t="shared" si="14"/>
        <v>1.6</v>
      </c>
      <c r="AW9" s="48">
        <v>38</v>
      </c>
      <c r="AX9" s="42">
        <v>0.89583333333333337</v>
      </c>
      <c r="AY9" s="30">
        <f t="shared" si="15"/>
        <v>0.16688458936715084</v>
      </c>
      <c r="AZ9" s="30">
        <f xml:space="preserve"> 922.060975419257 + 0.01988409486755*AW9^2 - 0.412989205779634*AW9 - 0.000010505171128793*AW9^4 - 1.17627243062544E-07*AW9^5*COS(3.54187664010443E-10*AW9^7)</f>
        <v>922.03370446342376</v>
      </c>
      <c r="BB9" s="9">
        <v>8.4000000000000003E-4</v>
      </c>
    </row>
    <row r="10" spans="1:54" ht="16" thickBot="1" x14ac:dyDescent="0.25">
      <c r="A10" s="7" t="s">
        <v>92</v>
      </c>
      <c r="B10" s="8">
        <v>0.83333333333333337</v>
      </c>
      <c r="C10" s="9">
        <v>5</v>
      </c>
      <c r="D10" s="9">
        <f t="shared" si="5"/>
        <v>0.65500000000000003</v>
      </c>
      <c r="E10" s="72">
        <v>9.7999999999999997E-4</v>
      </c>
      <c r="F10" s="72">
        <v>-9.7999999999999997E-4</v>
      </c>
      <c r="G10" s="117">
        <v>5.6020000000000002E-3</v>
      </c>
      <c r="I10" s="31">
        <v>37</v>
      </c>
      <c r="J10" s="32">
        <v>0.875</v>
      </c>
      <c r="K10" s="226">
        <f>'10 point (2)'!H179</f>
        <v>914.5</v>
      </c>
      <c r="L10" s="31">
        <f t="shared" si="0"/>
        <v>-2.6740000000000004</v>
      </c>
      <c r="M10" s="33">
        <v>37</v>
      </c>
      <c r="N10" s="32">
        <v>0.875</v>
      </c>
      <c r="O10" s="122">
        <f t="shared" si="6"/>
        <v>-0.44273997562465756</v>
      </c>
      <c r="P10" s="31">
        <f t="shared" si="7"/>
        <v>916.44577296167677</v>
      </c>
      <c r="R10" s="34">
        <v>37</v>
      </c>
      <c r="S10" s="35">
        <v>0.875</v>
      </c>
      <c r="T10" s="230">
        <f>'10 point (2)'!H135</f>
        <v>919</v>
      </c>
      <c r="U10" s="34">
        <f t="shared" si="1"/>
        <v>0.21099999999999999</v>
      </c>
      <c r="V10" s="36">
        <v>37</v>
      </c>
      <c r="W10" s="35">
        <v>0.875</v>
      </c>
      <c r="X10" s="18">
        <f t="shared" si="8"/>
        <v>-1.5170454946933625</v>
      </c>
      <c r="Y10" s="34">
        <f t="shared" si="9"/>
        <v>916.60208986863313</v>
      </c>
      <c r="AA10" s="37">
        <v>37</v>
      </c>
      <c r="AB10" s="38">
        <v>0.875</v>
      </c>
      <c r="AC10" s="218">
        <f>'10 point (2)'!H93</f>
        <v>918</v>
      </c>
      <c r="AD10" s="37">
        <f t="shared" si="2"/>
        <v>-1.754</v>
      </c>
      <c r="AE10" s="120">
        <v>37</v>
      </c>
      <c r="AF10" s="38">
        <v>0.875</v>
      </c>
      <c r="AG10" s="22">
        <f t="shared" si="10"/>
        <v>3.1286676234019386</v>
      </c>
      <c r="AH10" s="78">
        <f t="shared" si="11"/>
        <v>928.61907026927156</v>
      </c>
      <c r="AJ10" s="39">
        <v>37</v>
      </c>
      <c r="AK10" s="40">
        <v>0.875</v>
      </c>
      <c r="AL10" s="219">
        <f>'10 point (2)'!H51</f>
        <v>919.5</v>
      </c>
      <c r="AM10" s="25">
        <f t="shared" si="3"/>
        <v>1.72</v>
      </c>
      <c r="AN10" s="39">
        <v>37</v>
      </c>
      <c r="AO10" s="40">
        <v>0.875</v>
      </c>
      <c r="AP10" s="95">
        <f t="shared" si="12"/>
        <v>0.35360285786483087</v>
      </c>
      <c r="AQ10" s="242">
        <f t="shared" si="13"/>
        <v>912.43918163108367</v>
      </c>
      <c r="AS10" s="41">
        <v>37</v>
      </c>
      <c r="AT10" s="42">
        <v>0.875</v>
      </c>
      <c r="AU10" s="220">
        <f>'10 point (2)'!H8</f>
        <v>922</v>
      </c>
      <c r="AV10" s="29">
        <f t="shared" si="14"/>
        <v>1.3699999999999999</v>
      </c>
      <c r="AW10" s="41">
        <v>37</v>
      </c>
      <c r="AX10" s="42">
        <v>0.875</v>
      </c>
      <c r="AY10" s="30">
        <f t="shared" si="15"/>
        <v>-0.22197659056520375</v>
      </c>
      <c r="AZ10" s="30">
        <f t="shared" si="4"/>
        <v>919.16468513122686</v>
      </c>
      <c r="BB10" s="9">
        <v>6.5499999999999998E-4</v>
      </c>
    </row>
    <row r="11" spans="1:54" ht="16" thickBot="1" x14ac:dyDescent="0.25">
      <c r="A11" s="7" t="s">
        <v>92</v>
      </c>
      <c r="B11" s="8">
        <v>0.8125</v>
      </c>
      <c r="C11" s="9">
        <v>5</v>
      </c>
      <c r="D11" s="9">
        <f t="shared" si="5"/>
        <v>0.48799999999999999</v>
      </c>
      <c r="E11" s="72">
        <v>9.7999999999999997E-4</v>
      </c>
      <c r="F11" s="72">
        <v>-9.7999999999999997E-4</v>
      </c>
      <c r="G11" s="117">
        <v>5.4140000000000004E-3</v>
      </c>
      <c r="I11" s="43">
        <v>36</v>
      </c>
      <c r="J11" s="32">
        <v>0.85416666666666663</v>
      </c>
      <c r="K11" s="226">
        <f>'10 point (2)'!H180</f>
        <v>914.5</v>
      </c>
      <c r="L11" s="31">
        <f t="shared" si="0"/>
        <v>-2.3919999999999999</v>
      </c>
      <c r="M11" s="129">
        <v>36</v>
      </c>
      <c r="N11" s="32">
        <v>0.85416666666666663</v>
      </c>
      <c r="O11" s="122">
        <f t="shared" si="6"/>
        <v>-0.47738694815475874</v>
      </c>
      <c r="P11" s="31">
        <f t="shared" si="7"/>
        <v>915.05110545393893</v>
      </c>
      <c r="R11" s="44">
        <v>36</v>
      </c>
      <c r="S11" s="35">
        <v>0.85416666666666663</v>
      </c>
      <c r="T11" s="230">
        <f>'10 point (2)'!H136</f>
        <v>918.75</v>
      </c>
      <c r="U11" s="34">
        <f t="shared" si="1"/>
        <v>0.27399999999999997</v>
      </c>
      <c r="V11" s="45">
        <v>36</v>
      </c>
      <c r="W11" s="35">
        <v>0.85416666666666663</v>
      </c>
      <c r="X11" s="18">
        <f t="shared" si="8"/>
        <v>-1.4042762004982972</v>
      </c>
      <c r="Y11" s="34">
        <f t="shared" si="9"/>
        <v>917.29494806104753</v>
      </c>
      <c r="AA11" s="46">
        <v>36</v>
      </c>
      <c r="AB11" s="38">
        <v>0.85416666666666663</v>
      </c>
      <c r="AC11" s="218">
        <f>'10 point (2)'!H94</f>
        <v>917.75</v>
      </c>
      <c r="AD11" s="37">
        <f t="shared" si="2"/>
        <v>-1.542</v>
      </c>
      <c r="AE11" s="124">
        <v>36</v>
      </c>
      <c r="AF11" s="38">
        <v>0.85416666666666663</v>
      </c>
      <c r="AG11" s="22">
        <f t="shared" si="10"/>
        <v>3.3945826251094799</v>
      </c>
      <c r="AH11" s="78">
        <f t="shared" si="11"/>
        <v>931.92946961543123</v>
      </c>
      <c r="AJ11" s="47">
        <v>36</v>
      </c>
      <c r="AK11" s="40">
        <v>0.85416666666666663</v>
      </c>
      <c r="AL11" s="219">
        <f>'10 point (2)'!H52</f>
        <v>919.75</v>
      </c>
      <c r="AM11" s="25">
        <f t="shared" si="3"/>
        <v>1.5070000000000001</v>
      </c>
      <c r="AN11" s="47">
        <v>36</v>
      </c>
      <c r="AO11" s="40">
        <v>0.85416666666666663</v>
      </c>
      <c r="AP11" s="95">
        <f t="shared" si="12"/>
        <v>0.2348037642208291</v>
      </c>
      <c r="AQ11" s="242">
        <f t="shared" si="13"/>
        <v>919.58589731425332</v>
      </c>
      <c r="AS11" s="48">
        <v>36</v>
      </c>
      <c r="AT11" s="42">
        <v>0.85416666666666663</v>
      </c>
      <c r="AU11" s="220">
        <f>'10 point (2)'!H9</f>
        <v>921.75</v>
      </c>
      <c r="AV11" s="29">
        <f t="shared" si="14"/>
        <v>0.84000000000000008</v>
      </c>
      <c r="AW11" s="48">
        <v>36</v>
      </c>
      <c r="AX11" s="42">
        <v>0.85416666666666663</v>
      </c>
      <c r="AY11" s="30">
        <f t="shared" si="15"/>
        <v>-0.39362625371208998</v>
      </c>
      <c r="AZ11" s="30">
        <f t="shared" si="4"/>
        <v>921.49537584540246</v>
      </c>
      <c r="BB11" s="9">
        <v>4.8799999999999999E-4</v>
      </c>
    </row>
    <row r="12" spans="1:54" ht="16" thickBot="1" x14ac:dyDescent="0.25">
      <c r="A12" s="7" t="s">
        <v>92</v>
      </c>
      <c r="B12" s="8">
        <v>0.79166666666666663</v>
      </c>
      <c r="C12" s="9">
        <v>5</v>
      </c>
      <c r="D12" s="9">
        <f t="shared" si="5"/>
        <v>0.14899999999999999</v>
      </c>
      <c r="E12" s="72">
        <v>9.7999999999999997E-4</v>
      </c>
      <c r="F12" s="72">
        <v>-9.7999999999999997E-4</v>
      </c>
      <c r="G12" s="117">
        <v>5.5279999999999999E-3</v>
      </c>
      <c r="I12" s="43">
        <v>35</v>
      </c>
      <c r="J12" s="32">
        <v>0.83333333333333337</v>
      </c>
      <c r="K12" s="226">
        <f>'10 point (2)'!H181</f>
        <v>916.5</v>
      </c>
      <c r="L12" s="31">
        <f t="shared" si="0"/>
        <v>-1.9849999999999999</v>
      </c>
      <c r="M12" s="129">
        <v>35</v>
      </c>
      <c r="N12" s="32">
        <v>0.83333333333333337</v>
      </c>
      <c r="O12" s="122">
        <f t="shared" si="6"/>
        <v>-0.41726943113129261</v>
      </c>
      <c r="P12" s="31">
        <f t="shared" si="7"/>
        <v>915.28442772832398</v>
      </c>
      <c r="R12" s="44">
        <v>35</v>
      </c>
      <c r="S12" s="35">
        <v>0.83333333333333337</v>
      </c>
      <c r="T12" s="230">
        <f>'10 point (2)'!H137</f>
        <v>918</v>
      </c>
      <c r="U12" s="34">
        <f t="shared" si="1"/>
        <v>0.41899999999999998</v>
      </c>
      <c r="V12" s="45">
        <v>35</v>
      </c>
      <c r="W12" s="35">
        <v>0.83333333333333337</v>
      </c>
      <c r="X12" s="18">
        <f t="shared" si="8"/>
        <v>-1.3023986643469738</v>
      </c>
      <c r="Y12" s="34">
        <f t="shared" si="9"/>
        <v>917.49675737337077</v>
      </c>
      <c r="AA12" s="46">
        <v>35</v>
      </c>
      <c r="AB12" s="38">
        <v>0.83333333333333337</v>
      </c>
      <c r="AC12" s="218">
        <f>'10 point (2)'!H95</f>
        <v>917.5</v>
      </c>
      <c r="AD12" s="37">
        <f t="shared" si="2"/>
        <v>-1.3259999999999998</v>
      </c>
      <c r="AE12" s="124">
        <v>35</v>
      </c>
      <c r="AF12" s="38">
        <v>0.83333333333333337</v>
      </c>
      <c r="AG12" s="22">
        <f t="shared" si="10"/>
        <v>3.1463587723067188</v>
      </c>
      <c r="AH12" s="78">
        <f t="shared" si="11"/>
        <v>927.3977709761707</v>
      </c>
      <c r="AJ12" s="47">
        <v>35</v>
      </c>
      <c r="AK12" s="40">
        <v>0.83333333333333337</v>
      </c>
      <c r="AL12" s="219">
        <f>'10 point (2)'!H53</f>
        <v>920.25</v>
      </c>
      <c r="AM12" s="25">
        <f t="shared" si="3"/>
        <v>1.369</v>
      </c>
      <c r="AN12" s="47">
        <v>35</v>
      </c>
      <c r="AO12" s="40">
        <v>0.83333333333333337</v>
      </c>
      <c r="AP12" s="95">
        <f t="shared" si="12"/>
        <v>0.13720642409105574</v>
      </c>
      <c r="AQ12" s="242">
        <f t="shared" si="13"/>
        <v>915.96484051358516</v>
      </c>
      <c r="AS12" s="48">
        <v>35</v>
      </c>
      <c r="AT12" s="42">
        <v>0.83333333333333337</v>
      </c>
      <c r="AU12" s="220">
        <f>'10 point (2)'!H10</f>
        <v>922.75</v>
      </c>
      <c r="AV12" s="29">
        <f t="shared" si="14"/>
        <v>0.65500000000000003</v>
      </c>
      <c r="AW12" s="48">
        <v>35</v>
      </c>
      <c r="AX12" s="42">
        <v>0.83333333333333337</v>
      </c>
      <c r="AY12" s="30">
        <f t="shared" si="15"/>
        <v>-0.19227357600689909</v>
      </c>
      <c r="AZ12" s="30">
        <f t="shared" si="4"/>
        <v>920.51741736128452</v>
      </c>
      <c r="BB12" s="9">
        <v>1.4899999999999999E-4</v>
      </c>
    </row>
    <row r="13" spans="1:54" ht="16" thickBot="1" x14ac:dyDescent="0.25">
      <c r="A13" s="7" t="s">
        <v>92</v>
      </c>
      <c r="B13" s="8">
        <v>0.77083333333333337</v>
      </c>
      <c r="C13" s="9">
        <v>5</v>
      </c>
      <c r="D13" s="9">
        <f t="shared" si="5"/>
        <v>-0.155</v>
      </c>
      <c r="E13" s="72">
        <v>9.7999999999999997E-4</v>
      </c>
      <c r="F13" s="72">
        <v>-9.7999999999999997E-4</v>
      </c>
      <c r="G13" s="117">
        <v>5.5640000000000004E-3</v>
      </c>
      <c r="I13" s="31">
        <v>34</v>
      </c>
      <c r="J13" s="32">
        <v>0.8125</v>
      </c>
      <c r="K13" s="226">
        <f>'10 point (2)'!H182</f>
        <v>917</v>
      </c>
      <c r="L13" s="31">
        <f t="shared" si="0"/>
        <v>-1.47</v>
      </c>
      <c r="M13" s="33">
        <v>34</v>
      </c>
      <c r="N13" s="32">
        <v>0.8125</v>
      </c>
      <c r="O13" s="122">
        <f t="shared" si="6"/>
        <v>-0.40398200345793017</v>
      </c>
      <c r="P13" s="31">
        <f t="shared" si="7"/>
        <v>916.03084509577047</v>
      </c>
      <c r="R13" s="34">
        <v>34</v>
      </c>
      <c r="S13" s="35">
        <v>0.8125</v>
      </c>
      <c r="T13" s="230">
        <f>'10 point (2)'!H138</f>
        <v>919</v>
      </c>
      <c r="U13" s="34">
        <f t="shared" si="1"/>
        <v>0.68199999999999994</v>
      </c>
      <c r="V13" s="36">
        <v>34</v>
      </c>
      <c r="W13" s="35">
        <v>0.8125</v>
      </c>
      <c r="X13" s="18">
        <f t="shared" si="8"/>
        <v>-0.94295093724766355</v>
      </c>
      <c r="Y13" s="34">
        <f t="shared" si="9"/>
        <v>918.45543611035259</v>
      </c>
      <c r="AA13" s="37">
        <v>34</v>
      </c>
      <c r="AB13" s="38">
        <v>0.8125</v>
      </c>
      <c r="AC13" s="218">
        <f>'10 point (2)'!H96</f>
        <v>918.5</v>
      </c>
      <c r="AD13" s="37">
        <f t="shared" si="2"/>
        <v>-0.97900000000000009</v>
      </c>
      <c r="AE13" s="120">
        <v>34</v>
      </c>
      <c r="AF13" s="38">
        <v>0.8125</v>
      </c>
      <c r="AG13" s="22">
        <f t="shared" si="10"/>
        <v>2.5034953711258403</v>
      </c>
      <c r="AH13" s="78">
        <f t="shared" si="11"/>
        <v>926.46252325399939</v>
      </c>
      <c r="AJ13" s="39">
        <v>34</v>
      </c>
      <c r="AK13" s="40">
        <v>0.8125</v>
      </c>
      <c r="AL13" s="219">
        <f>'10 point (2)'!H54</f>
        <v>919.75</v>
      </c>
      <c r="AM13" s="25">
        <f t="shared" si="3"/>
        <v>1.2930000000000001</v>
      </c>
      <c r="AN13" s="39">
        <v>34</v>
      </c>
      <c r="AO13" s="40">
        <v>0.8125</v>
      </c>
      <c r="AP13" s="95">
        <f t="shared" si="12"/>
        <v>7.3160947697554476E-2</v>
      </c>
      <c r="AQ13" s="242">
        <f t="shared" si="13"/>
        <v>915.49317045162923</v>
      </c>
      <c r="AS13" s="41">
        <v>34</v>
      </c>
      <c r="AT13" s="42">
        <v>0.8125</v>
      </c>
      <c r="AU13" s="220">
        <f>'10 point (2)'!H11</f>
        <v>921.75</v>
      </c>
      <c r="AV13" s="29">
        <f t="shared" si="14"/>
        <v>0.48799999999999999</v>
      </c>
      <c r="AW13" s="41">
        <v>34</v>
      </c>
      <c r="AX13" s="42">
        <v>0.8125</v>
      </c>
      <c r="AY13" s="30">
        <f t="shared" si="15"/>
        <v>0.16598079950453709</v>
      </c>
      <c r="AZ13" s="30">
        <f t="shared" si="4"/>
        <v>911.78393670494324</v>
      </c>
      <c r="BB13" s="9">
        <v>-1.55E-4</v>
      </c>
    </row>
    <row r="14" spans="1:54" ht="16" thickBot="1" x14ac:dyDescent="0.25">
      <c r="A14" s="7" t="s">
        <v>92</v>
      </c>
      <c r="B14" s="8">
        <v>0.75</v>
      </c>
      <c r="C14" s="9">
        <v>5</v>
      </c>
      <c r="D14" s="9">
        <f t="shared" si="5"/>
        <v>-0.23200000000000001</v>
      </c>
      <c r="E14" s="72">
        <v>9.7599999999999998E-4</v>
      </c>
      <c r="F14" s="72">
        <v>-9.7599999999999998E-4</v>
      </c>
      <c r="G14" s="117">
        <v>5.7460000000000002E-3</v>
      </c>
      <c r="I14" s="43">
        <v>33</v>
      </c>
      <c r="J14" s="32">
        <v>0.79166666666666663</v>
      </c>
      <c r="K14" s="226">
        <f>'10 point (2)'!H183</f>
        <v>916.75</v>
      </c>
      <c r="L14" s="31">
        <f t="shared" si="0"/>
        <v>-1.24</v>
      </c>
      <c r="M14" s="129">
        <v>33</v>
      </c>
      <c r="N14" s="32">
        <v>0.79166666666666663</v>
      </c>
      <c r="O14" s="122">
        <f t="shared" si="6"/>
        <v>-0.39213664501042877</v>
      </c>
      <c r="P14" s="31">
        <f t="shared" si="7"/>
        <v>916.41558962110707</v>
      </c>
      <c r="R14" s="44">
        <v>33</v>
      </c>
      <c r="S14" s="35">
        <v>0.79166666666666663</v>
      </c>
      <c r="T14" s="230">
        <f>'10 point (2)'!H139</f>
        <v>919</v>
      </c>
      <c r="U14" s="34">
        <f t="shared" si="1"/>
        <v>0.98699999999999999</v>
      </c>
      <c r="V14" s="45">
        <v>33</v>
      </c>
      <c r="W14" s="35">
        <v>0.79166666666666663</v>
      </c>
      <c r="X14" s="18">
        <f t="shared" si="8"/>
        <v>-0.27876095203339296</v>
      </c>
      <c r="Y14" s="34">
        <f t="shared" si="9"/>
        <v>919.28007305642222</v>
      </c>
      <c r="AA14" s="46">
        <v>33</v>
      </c>
      <c r="AB14" s="38">
        <v>0.79166666666666663</v>
      </c>
      <c r="AC14" s="218">
        <f>'10 point (2)'!H97</f>
        <v>919</v>
      </c>
      <c r="AD14" s="37">
        <f t="shared" si="2"/>
        <v>-0.56700000000000006</v>
      </c>
      <c r="AE14" s="124">
        <v>33</v>
      </c>
      <c r="AF14" s="38">
        <v>0.79166666666666663</v>
      </c>
      <c r="AG14" s="22">
        <f t="shared" si="10"/>
        <v>1.7167341692894345</v>
      </c>
      <c r="AH14" s="78">
        <f t="shared" si="11"/>
        <v>922.46043541116046</v>
      </c>
      <c r="AJ14" s="47">
        <v>33</v>
      </c>
      <c r="AK14" s="40">
        <v>0.79166666666666663</v>
      </c>
      <c r="AL14" s="219">
        <f>'10 point (2)'!H55</f>
        <v>919</v>
      </c>
      <c r="AM14" s="25">
        <f t="shared" si="3"/>
        <v>1.01</v>
      </c>
      <c r="AN14" s="47">
        <v>33</v>
      </c>
      <c r="AO14" s="40">
        <v>0.79166666666666663</v>
      </c>
      <c r="AP14" s="95">
        <f t="shared" si="12"/>
        <v>4.7516374992402723E-2</v>
      </c>
      <c r="AQ14" s="242">
        <f t="shared" si="13"/>
        <v>914.69821118102368</v>
      </c>
      <c r="AS14" s="48">
        <v>33</v>
      </c>
      <c r="AT14" s="42">
        <v>0.79166666666666663</v>
      </c>
      <c r="AU14" s="220">
        <f>'10 point (2)'!H12</f>
        <v>920.25</v>
      </c>
      <c r="AV14" s="29">
        <f t="shared" si="14"/>
        <v>0.14899999999999999</v>
      </c>
      <c r="AW14" s="48">
        <v>33</v>
      </c>
      <c r="AX14" s="42">
        <v>0.79166666666666663</v>
      </c>
      <c r="AY14" s="30">
        <f t="shared" si="15"/>
        <v>0.40040667211202774</v>
      </c>
      <c r="AZ14" s="30">
        <f t="shared" si="4"/>
        <v>921.39294100558004</v>
      </c>
      <c r="BB14" s="9">
        <v>-2.32E-4</v>
      </c>
    </row>
    <row r="15" spans="1:54" ht="16" thickBot="1" x14ac:dyDescent="0.25">
      <c r="A15" s="7" t="s">
        <v>92</v>
      </c>
      <c r="B15" s="8">
        <v>0.72916666666666663</v>
      </c>
      <c r="C15" s="9">
        <v>5</v>
      </c>
      <c r="D15" s="9">
        <f t="shared" si="5"/>
        <v>-5.8000000000000003E-2</v>
      </c>
      <c r="E15" s="72">
        <v>9.7199999999999999E-4</v>
      </c>
      <c r="F15" s="72">
        <v>-9.7199999999999999E-4</v>
      </c>
      <c r="G15" s="117">
        <v>4.6649999999999999E-3</v>
      </c>
      <c r="I15" s="43">
        <v>32</v>
      </c>
      <c r="J15" s="32">
        <v>0.77083333333333337</v>
      </c>
      <c r="K15" s="226">
        <f>'10 point (2)'!H184</f>
        <v>917.25</v>
      </c>
      <c r="L15" s="31">
        <f t="shared" si="0"/>
        <v>-1.0469999999999999</v>
      </c>
      <c r="M15" s="129">
        <v>32</v>
      </c>
      <c r="N15" s="32">
        <v>0.77083333333333337</v>
      </c>
      <c r="O15" s="122">
        <f t="shared" si="6"/>
        <v>-0.26862012353494635</v>
      </c>
      <c r="P15" s="31">
        <f t="shared" si="7"/>
        <v>916.67102963848561</v>
      </c>
      <c r="R15" s="44">
        <v>32</v>
      </c>
      <c r="S15" s="35">
        <v>0.77083333333333337</v>
      </c>
      <c r="T15" s="230">
        <f>'10 point (2)'!H140</f>
        <v>919.25</v>
      </c>
      <c r="U15" s="34">
        <f t="shared" si="1"/>
        <v>1.0859999999999999</v>
      </c>
      <c r="V15" s="45">
        <v>32</v>
      </c>
      <c r="W15" s="35">
        <v>0.77083333333333337</v>
      </c>
      <c r="X15" s="18">
        <f t="shared" si="8"/>
        <v>-0.19083014154655162</v>
      </c>
      <c r="Y15" s="34">
        <f t="shared" si="9"/>
        <v>919.14569451056809</v>
      </c>
      <c r="AA15" s="46">
        <v>32</v>
      </c>
      <c r="AB15" s="38">
        <v>0.77083333333333337</v>
      </c>
      <c r="AC15" s="218">
        <f>'10 point (2)'!H98</f>
        <v>918.25</v>
      </c>
      <c r="AD15" s="37">
        <f t="shared" si="2"/>
        <v>-0.24000000000000002</v>
      </c>
      <c r="AE15" s="124">
        <v>32</v>
      </c>
      <c r="AF15" s="38">
        <v>0.77083333333333337</v>
      </c>
      <c r="AG15" s="22">
        <f t="shared" si="10"/>
        <v>1.0098934436999636</v>
      </c>
      <c r="AH15" s="78">
        <f t="shared" si="11"/>
        <v>922.58916978042578</v>
      </c>
      <c r="AJ15" s="47">
        <v>32</v>
      </c>
      <c r="AK15" s="40">
        <v>0.77083333333333337</v>
      </c>
      <c r="AL15" s="219">
        <f>'10 point (2)'!H56</f>
        <v>919.75</v>
      </c>
      <c r="AM15" s="25">
        <f t="shared" si="3"/>
        <v>0.77899999999999991</v>
      </c>
      <c r="AN15" s="47">
        <v>32</v>
      </c>
      <c r="AO15" s="40">
        <v>0.77083333333333337</v>
      </c>
      <c r="AP15" s="95">
        <f t="shared" si="12"/>
        <v>6.0568627710229764E-2</v>
      </c>
      <c r="AQ15" s="242">
        <f t="shared" si="13"/>
        <v>917.41285757744913</v>
      </c>
      <c r="AS15" s="48">
        <v>32</v>
      </c>
      <c r="AT15" s="42">
        <v>0.77083333333333337</v>
      </c>
      <c r="AU15" s="220">
        <f>'10 point (2)'!H13</f>
        <v>918.75</v>
      </c>
      <c r="AV15" s="29">
        <f t="shared" si="14"/>
        <v>-0.155</v>
      </c>
      <c r="AW15" s="48">
        <v>32</v>
      </c>
      <c r="AX15" s="42">
        <v>0.77083333333333337</v>
      </c>
      <c r="AY15" s="30">
        <f t="shared" si="15"/>
        <v>0.38152532789783489</v>
      </c>
      <c r="AZ15" s="30">
        <f t="shared" si="4"/>
        <v>914.550571227045</v>
      </c>
      <c r="BB15" s="9">
        <v>-5.8E-5</v>
      </c>
    </row>
    <row r="16" spans="1:54" ht="16" thickBot="1" x14ac:dyDescent="0.25">
      <c r="A16" s="7" t="s">
        <v>92</v>
      </c>
      <c r="B16" s="8">
        <v>0.70833333333333337</v>
      </c>
      <c r="C16" s="9">
        <v>5</v>
      </c>
      <c r="D16" s="9">
        <f t="shared" si="5"/>
        <v>-0.36499999999999999</v>
      </c>
      <c r="E16" s="72">
        <v>9.7300000000000002E-4</v>
      </c>
      <c r="F16" s="72">
        <v>-9.7300000000000002E-4</v>
      </c>
      <c r="G16" s="117">
        <v>4.5669999999999999E-3</v>
      </c>
      <c r="I16" s="31">
        <v>31</v>
      </c>
      <c r="J16" s="32">
        <v>0.75</v>
      </c>
      <c r="K16" s="226">
        <f>'10 point (2)'!H185</f>
        <v>917.5</v>
      </c>
      <c r="L16" s="31">
        <f t="shared" si="0"/>
        <v>-0.67199999999999993</v>
      </c>
      <c r="M16" s="33">
        <v>31</v>
      </c>
      <c r="N16" s="32">
        <v>0.75</v>
      </c>
      <c r="O16" s="122">
        <f t="shared" si="6"/>
        <v>-0.12308136638864084</v>
      </c>
      <c r="P16" s="31">
        <f t="shared" si="7"/>
        <v>917.45188078759861</v>
      </c>
      <c r="R16" s="34">
        <v>31</v>
      </c>
      <c r="S16" s="35">
        <v>0.75</v>
      </c>
      <c r="T16" s="230">
        <f>'10 point (2)'!H141</f>
        <v>918.5</v>
      </c>
      <c r="U16" s="34">
        <f t="shared" si="1"/>
        <v>1.161</v>
      </c>
      <c r="V16" s="36">
        <v>31</v>
      </c>
      <c r="W16" s="35">
        <v>0.75</v>
      </c>
      <c r="X16" s="18">
        <f t="shared" si="8"/>
        <v>-0.15018255996836949</v>
      </c>
      <c r="Y16" s="34">
        <f t="shared" si="9"/>
        <v>918.97480519476255</v>
      </c>
      <c r="AA16" s="37">
        <v>31</v>
      </c>
      <c r="AB16" s="38">
        <v>0.75</v>
      </c>
      <c r="AC16" s="218">
        <f>'10 point (2)'!H99</f>
        <v>918</v>
      </c>
      <c r="AD16" s="37">
        <f t="shared" si="2"/>
        <v>6.3E-2</v>
      </c>
      <c r="AE16" s="120">
        <v>31</v>
      </c>
      <c r="AF16" s="38">
        <v>0.75</v>
      </c>
      <c r="AG16" s="22">
        <f t="shared" si="10"/>
        <v>0.59673174450555388</v>
      </c>
      <c r="AH16" s="78">
        <f t="shared" si="11"/>
        <v>923.30248054847505</v>
      </c>
      <c r="AJ16" s="39">
        <v>31</v>
      </c>
      <c r="AK16" s="40">
        <v>0.75</v>
      </c>
      <c r="AL16" s="219">
        <f>'10 point (2)'!H57</f>
        <v>917.25</v>
      </c>
      <c r="AM16" s="25">
        <f t="shared" si="3"/>
        <v>0.55699999999999994</v>
      </c>
      <c r="AN16" s="39">
        <v>31</v>
      </c>
      <c r="AO16" s="40">
        <v>0.75</v>
      </c>
      <c r="AP16" s="95">
        <f t="shared" si="12"/>
        <v>0.10542464614618301</v>
      </c>
      <c r="AQ16" s="242">
        <f t="shared" si="13"/>
        <v>915.57672871897648</v>
      </c>
      <c r="AS16" s="41">
        <v>31</v>
      </c>
      <c r="AT16" s="42">
        <v>0.75</v>
      </c>
      <c r="AU16" s="220">
        <f>'10 point (2)'!H14</f>
        <v>921</v>
      </c>
      <c r="AV16" s="29">
        <f t="shared" si="14"/>
        <v>-0.23200000000000001</v>
      </c>
      <c r="AW16" s="41">
        <v>31</v>
      </c>
      <c r="AX16" s="42">
        <v>0.75</v>
      </c>
      <c r="AY16" s="30">
        <f t="shared" si="15"/>
        <v>8.0895776071872608E-2</v>
      </c>
      <c r="AZ16" s="30">
        <f t="shared" si="4"/>
        <v>921.86195224586129</v>
      </c>
      <c r="BB16" s="9">
        <v>-3.6499999999999998E-4</v>
      </c>
    </row>
    <row r="17" spans="1:54" s="142" customFormat="1" ht="16" thickBot="1" x14ac:dyDescent="0.25">
      <c r="A17" s="137" t="s">
        <v>92</v>
      </c>
      <c r="B17" s="138">
        <v>0.6875</v>
      </c>
      <c r="C17" s="139">
        <v>5</v>
      </c>
      <c r="D17" s="139">
        <f t="shared" si="5"/>
        <v>-0.29500000000000004</v>
      </c>
      <c r="E17" s="140">
        <v>9.7099999999999997E-4</v>
      </c>
      <c r="F17" s="140">
        <v>-9.7099999999999997E-4</v>
      </c>
      <c r="G17" s="141">
        <v>4.725E-3</v>
      </c>
      <c r="I17" s="143">
        <v>30</v>
      </c>
      <c r="J17" s="138">
        <v>0.72916666666666663</v>
      </c>
      <c r="K17" s="227">
        <f>'10 point (2)'!H186</f>
        <v>918.75</v>
      </c>
      <c r="L17" s="144">
        <f t="shared" si="0"/>
        <v>-0.34400000000000003</v>
      </c>
      <c r="M17" s="147">
        <v>30</v>
      </c>
      <c r="N17" s="138">
        <v>0.72916666666666663</v>
      </c>
      <c r="O17" s="122">
        <f t="shared" si="6"/>
        <v>8.5364600012697682E-3</v>
      </c>
      <c r="P17" s="31">
        <f t="shared" si="7"/>
        <v>918.77570026192279</v>
      </c>
      <c r="R17" s="143">
        <v>30</v>
      </c>
      <c r="S17" s="138">
        <v>0.72916666666666663</v>
      </c>
      <c r="T17" s="227">
        <f>'10 point (2)'!H142</f>
        <v>918.75</v>
      </c>
      <c r="U17" s="144">
        <f t="shared" si="1"/>
        <v>1.1599999999999999</v>
      </c>
      <c r="V17" s="147">
        <v>30</v>
      </c>
      <c r="W17" s="138">
        <v>0.72916666666666663</v>
      </c>
      <c r="X17" s="18">
        <f t="shared" si="8"/>
        <v>0.58058588654275389</v>
      </c>
      <c r="Y17" s="34">
        <f t="shared" si="9"/>
        <v>918.75187627082573</v>
      </c>
      <c r="AA17" s="143">
        <v>30</v>
      </c>
      <c r="AB17" s="138">
        <v>0.72916666666666663</v>
      </c>
      <c r="AC17" s="227">
        <f>'10 point (2)'!H100</f>
        <v>918.5</v>
      </c>
      <c r="AD17" s="144">
        <f t="shared" si="2"/>
        <v>0.51600000000000001</v>
      </c>
      <c r="AE17" s="147">
        <v>30</v>
      </c>
      <c r="AF17" s="138">
        <v>0.72916666666666663</v>
      </c>
      <c r="AG17" s="22">
        <f t="shared" si="10"/>
        <v>0.65633238546334927</v>
      </c>
      <c r="AH17" s="78">
        <f t="shared" si="11"/>
        <v>918.56187137348854</v>
      </c>
      <c r="AJ17" s="143">
        <v>30</v>
      </c>
      <c r="AK17" s="138">
        <v>0.72916666666666663</v>
      </c>
      <c r="AL17" s="227">
        <f>'10 point (2)'!H58</f>
        <v>915.75</v>
      </c>
      <c r="AM17" s="146">
        <f t="shared" si="3"/>
        <v>0.13699999999999998</v>
      </c>
      <c r="AN17" s="143">
        <v>30</v>
      </c>
      <c r="AO17" s="138">
        <v>0.72916666666666663</v>
      </c>
      <c r="AP17" s="95">
        <f t="shared" si="12"/>
        <v>0.1664623114785948</v>
      </c>
      <c r="AQ17" s="242">
        <f t="shared" si="13"/>
        <v>915.6803810137402</v>
      </c>
      <c r="AS17" s="143">
        <v>30</v>
      </c>
      <c r="AT17" s="138">
        <v>0.72916666666666663</v>
      </c>
      <c r="AU17" s="220">
        <f>'10 point (2)'!H15</f>
        <v>918.75</v>
      </c>
      <c r="AV17" s="146">
        <f t="shared" si="14"/>
        <v>-5.8000000000000003E-2</v>
      </c>
      <c r="AW17" s="143">
        <v>30</v>
      </c>
      <c r="AX17" s="138">
        <v>0.72916666666666663</v>
      </c>
      <c r="AY17" s="30">
        <f t="shared" si="15"/>
        <v>-0.26007387382979325</v>
      </c>
      <c r="AZ17" s="30">
        <f t="shared" si="4"/>
        <v>918.7499863365191</v>
      </c>
      <c r="BB17" s="139">
        <v>-2.9500000000000001E-4</v>
      </c>
    </row>
    <row r="18" spans="1:54" ht="16" thickBot="1" x14ac:dyDescent="0.25">
      <c r="A18" s="7" t="s">
        <v>92</v>
      </c>
      <c r="B18" s="8">
        <v>0.66666666666666663</v>
      </c>
      <c r="C18" s="9">
        <v>5</v>
      </c>
      <c r="D18" s="9">
        <f t="shared" si="5"/>
        <v>0.127</v>
      </c>
      <c r="E18" s="72">
        <v>9.7599999999999998E-4</v>
      </c>
      <c r="F18" s="72">
        <v>-9.7599999999999998E-4</v>
      </c>
      <c r="G18" s="117">
        <v>3.503E-3</v>
      </c>
      <c r="I18" s="43">
        <v>29</v>
      </c>
      <c r="J18" s="32">
        <v>0.70833333333333337</v>
      </c>
      <c r="K18" s="226">
        <f>'10 point (2)'!H187</f>
        <v>917.5</v>
      </c>
      <c r="L18" s="31">
        <f t="shared" si="0"/>
        <v>7.2000000000000008E-2</v>
      </c>
      <c r="M18" s="129">
        <v>29</v>
      </c>
      <c r="N18" s="32">
        <v>0.70833333333333337</v>
      </c>
      <c r="O18" s="122">
        <f t="shared" si="6"/>
        <v>0.21367965154197111</v>
      </c>
      <c r="P18" s="31">
        <f t="shared" si="7"/>
        <v>920.06140823571423</v>
      </c>
      <c r="R18" s="44">
        <v>29</v>
      </c>
      <c r="S18" s="35">
        <v>0.70833333333333337</v>
      </c>
      <c r="T18" s="230">
        <f>'10 point (2)'!H143</f>
        <v>919</v>
      </c>
      <c r="U18" s="34">
        <f t="shared" si="1"/>
        <v>1.2949999999999999</v>
      </c>
      <c r="V18" s="45">
        <v>29</v>
      </c>
      <c r="W18" s="35">
        <v>0.70833333333333337</v>
      </c>
      <c r="X18" s="18">
        <f t="shared" si="8"/>
        <v>0.98135038645711214</v>
      </c>
      <c r="Y18" s="34">
        <f t="shared" si="9"/>
        <v>918.97103709738087</v>
      </c>
      <c r="AA18" s="46">
        <v>29</v>
      </c>
      <c r="AB18" s="38">
        <v>0.70833333333333337</v>
      </c>
      <c r="AC18" s="218">
        <f>'10 point (2)'!H101</f>
        <v>923.25</v>
      </c>
      <c r="AD18" s="37">
        <f t="shared" si="2"/>
        <v>1.123</v>
      </c>
      <c r="AE18" s="124">
        <v>29</v>
      </c>
      <c r="AF18" s="38">
        <v>0.70833333333333337</v>
      </c>
      <c r="AG18" s="22">
        <f t="shared" si="10"/>
        <v>1.1233637750809848</v>
      </c>
      <c r="AH18" s="78">
        <f t="shared" si="11"/>
        <v>922.39958942342184</v>
      </c>
      <c r="AJ18" s="47">
        <v>29</v>
      </c>
      <c r="AK18" s="40">
        <v>0.70833333333333337</v>
      </c>
      <c r="AL18" s="219">
        <f>'10 point (2)'!H59</f>
        <v>917.5</v>
      </c>
      <c r="AM18" s="25">
        <f t="shared" si="3"/>
        <v>0.13300000000000001</v>
      </c>
      <c r="AN18" s="47">
        <v>29</v>
      </c>
      <c r="AO18" s="40">
        <v>0.70833333333333337</v>
      </c>
      <c r="AP18" s="95">
        <f t="shared" si="12"/>
        <v>0.22573724657408842</v>
      </c>
      <c r="AQ18" s="242">
        <f t="shared" si="13"/>
        <v>917.49785347045884</v>
      </c>
      <c r="AS18" s="48">
        <v>29</v>
      </c>
      <c r="AT18" s="42">
        <v>0.70833333333333337</v>
      </c>
      <c r="AU18" s="220">
        <f>'10 point (2)'!H16</f>
        <v>917</v>
      </c>
      <c r="AV18" s="29">
        <f t="shared" si="14"/>
        <v>-0.36499999999999999</v>
      </c>
      <c r="AW18" s="48">
        <v>29</v>
      </c>
      <c r="AX18" s="42">
        <v>0.70833333333333337</v>
      </c>
      <c r="AY18" s="30">
        <f t="shared" si="15"/>
        <v>-0.36149413429979349</v>
      </c>
      <c r="AZ18" s="30">
        <f t="shared" si="4"/>
        <v>917.00025341178343</v>
      </c>
      <c r="BB18" s="9">
        <v>1.27E-4</v>
      </c>
    </row>
    <row r="19" spans="1:54" ht="16" thickBot="1" x14ac:dyDescent="0.25">
      <c r="A19" s="7" t="s">
        <v>92</v>
      </c>
      <c r="B19" s="8">
        <v>0.64583333333333337</v>
      </c>
      <c r="C19" s="9">
        <v>5</v>
      </c>
      <c r="D19" s="9">
        <f t="shared" si="5"/>
        <v>0.27300000000000002</v>
      </c>
      <c r="E19" s="72">
        <v>9.8999999999999999E-4</v>
      </c>
      <c r="F19" s="72">
        <v>-9.8999999999999999E-4</v>
      </c>
      <c r="G19" s="117">
        <v>2.1389999999999998E-3</v>
      </c>
      <c r="I19" s="31">
        <v>28</v>
      </c>
      <c r="J19" s="32">
        <v>0.6875</v>
      </c>
      <c r="K19" s="226">
        <f>'10 point (2)'!H188</f>
        <v>921.75</v>
      </c>
      <c r="L19" s="31">
        <f t="shared" si="0"/>
        <v>0.36499999999999999</v>
      </c>
      <c r="M19" s="33">
        <v>28</v>
      </c>
      <c r="N19" s="32">
        <v>0.6875</v>
      </c>
      <c r="O19" s="122">
        <f t="shared" si="6"/>
        <v>0.49882660257212169</v>
      </c>
      <c r="P19" s="31">
        <f t="shared" si="7"/>
        <v>920.96736790910438</v>
      </c>
      <c r="R19" s="34">
        <v>28</v>
      </c>
      <c r="S19" s="35">
        <v>0.6875</v>
      </c>
      <c r="T19" s="230">
        <f>'10 point (2)'!H144</f>
        <v>916.75</v>
      </c>
      <c r="U19" s="34">
        <f t="shared" si="1"/>
        <v>1.276</v>
      </c>
      <c r="V19" s="36">
        <v>28</v>
      </c>
      <c r="W19" s="35">
        <v>0.6875</v>
      </c>
      <c r="X19" s="18">
        <f t="shared" si="8"/>
        <v>1.0385006735500568</v>
      </c>
      <c r="Y19" s="34">
        <f t="shared" si="9"/>
        <v>916.83979687206602</v>
      </c>
      <c r="AA19" s="37">
        <v>28</v>
      </c>
      <c r="AB19" s="38">
        <v>0.6875</v>
      </c>
      <c r="AC19" s="218">
        <f>'10 point (2)'!H102</f>
        <v>923.75</v>
      </c>
      <c r="AD19" s="37">
        <f t="shared" si="2"/>
        <v>1.9059999999999999</v>
      </c>
      <c r="AE19" s="120">
        <v>28</v>
      </c>
      <c r="AF19" s="38">
        <v>0.6875</v>
      </c>
      <c r="AG19" s="22">
        <f t="shared" si="10"/>
        <v>1.65043039200896</v>
      </c>
      <c r="AH19" s="78">
        <f t="shared" si="11"/>
        <v>923.73961887395456</v>
      </c>
      <c r="AJ19" s="39">
        <v>28</v>
      </c>
      <c r="AK19" s="40">
        <v>0.6875</v>
      </c>
      <c r="AL19" s="219">
        <f>'10 point (2)'!H60</f>
        <v>918.25</v>
      </c>
      <c r="AM19" s="25">
        <f t="shared" si="3"/>
        <v>0.35699999999999998</v>
      </c>
      <c r="AN19" s="39">
        <v>28</v>
      </c>
      <c r="AO19" s="40">
        <v>0.6875</v>
      </c>
      <c r="AP19" s="95">
        <f t="shared" si="12"/>
        <v>0.26894708331202782</v>
      </c>
      <c r="AQ19" s="242">
        <f t="shared" si="13"/>
        <v>917.50611708754388</v>
      </c>
      <c r="AS19" s="41">
        <v>28</v>
      </c>
      <c r="AT19" s="42">
        <v>0.6875</v>
      </c>
      <c r="AU19" s="220">
        <f>'10 point (2)'!H17</f>
        <v>919.5</v>
      </c>
      <c r="AV19" s="29">
        <f t="shared" si="14"/>
        <v>-0.29500000000000004</v>
      </c>
      <c r="AW19" s="41">
        <v>28</v>
      </c>
      <c r="AX19" s="42">
        <v>0.6875</v>
      </c>
      <c r="AY19" s="30">
        <f t="shared" si="15"/>
        <v>-0.24122439724679981</v>
      </c>
      <c r="AZ19" s="30">
        <f t="shared" si="4"/>
        <v>919.49453514159586</v>
      </c>
      <c r="BB19" s="9">
        <v>2.7300000000000002E-4</v>
      </c>
    </row>
    <row r="20" spans="1:54" ht="16" thickBot="1" x14ac:dyDescent="0.25">
      <c r="A20" s="7" t="s">
        <v>92</v>
      </c>
      <c r="B20" s="8">
        <v>0.625</v>
      </c>
      <c r="C20" s="9">
        <v>5</v>
      </c>
      <c r="D20" s="9">
        <f t="shared" si="5"/>
        <v>9.7000000000000003E-2</v>
      </c>
      <c r="E20" s="72">
        <v>1.003E-3</v>
      </c>
      <c r="F20" s="72">
        <v>-1.003E-3</v>
      </c>
      <c r="G20" s="117">
        <v>2.0999999999999999E-3</v>
      </c>
      <c r="I20" s="43">
        <v>27</v>
      </c>
      <c r="J20" s="32">
        <v>0.66666666666666663</v>
      </c>
      <c r="K20" s="226">
        <f>'10 point (2)'!H189</f>
        <v>921.75</v>
      </c>
      <c r="L20" s="31">
        <f t="shared" si="0"/>
        <v>1</v>
      </c>
      <c r="M20" s="129">
        <v>27</v>
      </c>
      <c r="N20" s="32">
        <v>0.66666666666666663</v>
      </c>
      <c r="O20" s="122">
        <f t="shared" si="6"/>
        <v>0.75546844214034636</v>
      </c>
      <c r="P20" s="31">
        <f t="shared" si="7"/>
        <v>921.66041005763418</v>
      </c>
      <c r="R20" s="44">
        <v>27</v>
      </c>
      <c r="S20" s="35">
        <v>0.66666666666666663</v>
      </c>
      <c r="T20" s="230">
        <f>'10 point (2)'!H145</f>
        <v>917.75</v>
      </c>
      <c r="U20" s="34">
        <f t="shared" si="1"/>
        <v>1.137</v>
      </c>
      <c r="V20" s="45">
        <v>27</v>
      </c>
      <c r="W20" s="35">
        <v>0.66666666666666663</v>
      </c>
      <c r="X20" s="18">
        <f t="shared" si="8"/>
        <v>1.1411326544610496</v>
      </c>
      <c r="Y20" s="34">
        <f t="shared" si="9"/>
        <v>917.95500990597884</v>
      </c>
      <c r="AA20" s="46">
        <v>27</v>
      </c>
      <c r="AB20" s="38">
        <v>0.66666666666666663</v>
      </c>
      <c r="AC20" s="218">
        <f>'10 point (2)'!H103</f>
        <v>924.75</v>
      </c>
      <c r="AD20" s="37">
        <f t="shared" si="2"/>
        <v>1.9239999999999999</v>
      </c>
      <c r="AE20" s="124">
        <v>27</v>
      </c>
      <c r="AF20" s="38">
        <v>0.66666666666666663</v>
      </c>
      <c r="AG20" s="22">
        <f t="shared" si="10"/>
        <v>1.9307139032653853</v>
      </c>
      <c r="AH20" s="78">
        <f t="shared" si="11"/>
        <v>925.07945995221314</v>
      </c>
      <c r="AJ20" s="47">
        <v>27</v>
      </c>
      <c r="AK20" s="40">
        <v>0.66666666666666663</v>
      </c>
      <c r="AL20" s="219">
        <f>'10 point (2)'!H61</f>
        <v>917.25</v>
      </c>
      <c r="AM20" s="25">
        <f t="shared" si="3"/>
        <v>0.36599999999999999</v>
      </c>
      <c r="AN20" s="47">
        <v>27</v>
      </c>
      <c r="AO20" s="40">
        <v>0.66666666666666663</v>
      </c>
      <c r="AP20" s="95">
        <f t="shared" si="12"/>
        <v>0.28308770681073769</v>
      </c>
      <c r="AQ20" s="242">
        <f t="shared" si="13"/>
        <v>917.29527370121548</v>
      </c>
      <c r="AS20" s="48">
        <v>27</v>
      </c>
      <c r="AT20" s="42">
        <v>0.66666666666666663</v>
      </c>
      <c r="AU20" s="220">
        <f>'10 point (2)'!H18</f>
        <v>921.25</v>
      </c>
      <c r="AV20" s="29">
        <f t="shared" si="14"/>
        <v>0.127</v>
      </c>
      <c r="AW20" s="48">
        <v>27</v>
      </c>
      <c r="AX20" s="42">
        <v>0.66666666666666663</v>
      </c>
      <c r="AY20" s="30">
        <f t="shared" si="15"/>
        <v>-1.2686834983643352E-2</v>
      </c>
      <c r="AZ20" s="30">
        <f t="shared" si="4"/>
        <v>921.24991119664753</v>
      </c>
      <c r="BB20" s="9">
        <v>9.7E-5</v>
      </c>
    </row>
    <row r="21" spans="1:54" ht="16" thickBot="1" x14ac:dyDescent="0.25">
      <c r="A21" s="7" t="s">
        <v>92</v>
      </c>
      <c r="B21" s="8">
        <v>0.60416666666666663</v>
      </c>
      <c r="C21" s="9">
        <v>5</v>
      </c>
      <c r="D21" s="9">
        <f t="shared" si="5"/>
        <v>-0.13600000000000001</v>
      </c>
      <c r="E21" s="72">
        <v>1.0150000000000001E-3</v>
      </c>
      <c r="F21" s="72">
        <v>-1.0150000000000001E-3</v>
      </c>
      <c r="G21" s="117">
        <v>2.1849999999999999E-3</v>
      </c>
      <c r="I21" s="43">
        <v>26</v>
      </c>
      <c r="J21" s="32">
        <v>0.64583333333333337</v>
      </c>
      <c r="K21" s="226">
        <f>'10 point (2)'!H190</f>
        <v>922.25</v>
      </c>
      <c r="L21" s="31">
        <f t="shared" si="0"/>
        <v>0.94799999999999995</v>
      </c>
      <c r="M21" s="129">
        <v>26</v>
      </c>
      <c r="N21" s="32">
        <v>0.64583333333333337</v>
      </c>
      <c r="O21" s="122">
        <f t="shared" si="6"/>
        <v>0.88676671699616894</v>
      </c>
      <c r="P21" s="31">
        <f t="shared" si="7"/>
        <v>922.24894314762832</v>
      </c>
      <c r="R21" s="44">
        <v>26</v>
      </c>
      <c r="S21" s="35">
        <v>0.64583333333333337</v>
      </c>
      <c r="T21" s="230">
        <f>'10 point (2)'!H146</f>
        <v>916.75</v>
      </c>
      <c r="U21" s="34">
        <f t="shared" si="1"/>
        <v>1.3470000000000002</v>
      </c>
      <c r="V21" s="45">
        <v>26</v>
      </c>
      <c r="W21" s="35">
        <v>0.64583333333333337</v>
      </c>
      <c r="X21" s="18">
        <f t="shared" si="8"/>
        <v>1.3409027525463708</v>
      </c>
      <c r="Y21" s="34">
        <f t="shared" si="9"/>
        <v>916.92410418214968</v>
      </c>
      <c r="AA21" s="46">
        <v>26</v>
      </c>
      <c r="AB21" s="38">
        <v>0.64583333333333337</v>
      </c>
      <c r="AC21" s="218">
        <f>'10 point (2)'!H104</f>
        <v>924.75</v>
      </c>
      <c r="AD21" s="37">
        <f t="shared" si="2"/>
        <v>1.8819999999999999</v>
      </c>
      <c r="AE21" s="124">
        <v>26</v>
      </c>
      <c r="AF21" s="38">
        <v>0.64583333333333337</v>
      </c>
      <c r="AG21" s="22">
        <f t="shared" si="10"/>
        <v>1.8826742041550433</v>
      </c>
      <c r="AH21" s="78">
        <f t="shared" si="11"/>
        <v>925.32281784813642</v>
      </c>
      <c r="AJ21" s="47">
        <v>26</v>
      </c>
      <c r="AK21" s="40">
        <v>0.64583333333333337</v>
      </c>
      <c r="AL21" s="219">
        <f>'10 point (2)'!H62</f>
        <v>917.75</v>
      </c>
      <c r="AM21" s="25">
        <f t="shared" si="3"/>
        <v>0.189</v>
      </c>
      <c r="AN21" s="47">
        <v>26</v>
      </c>
      <c r="AO21" s="40">
        <v>0.64583333333333337</v>
      </c>
      <c r="AP21" s="95">
        <f t="shared" si="12"/>
        <v>0.25332515242982839</v>
      </c>
      <c r="AQ21" s="242">
        <f t="shared" si="13"/>
        <v>917.72588738207196</v>
      </c>
      <c r="AS21" s="48">
        <v>26</v>
      </c>
      <c r="AT21" s="42">
        <v>0.64583333333333337</v>
      </c>
      <c r="AU21" s="220">
        <f>'10 point (2)'!H19</f>
        <v>921.25</v>
      </c>
      <c r="AV21" s="29">
        <f t="shared" si="14"/>
        <v>0.27300000000000002</v>
      </c>
      <c r="AW21" s="48">
        <v>26</v>
      </c>
      <c r="AX21" s="42">
        <v>0.64583333333333337</v>
      </c>
      <c r="AY21" s="30">
        <f t="shared" si="15"/>
        <v>0.147325717826089</v>
      </c>
      <c r="AZ21" s="30">
        <f t="shared" si="4"/>
        <v>921.30075083578538</v>
      </c>
      <c r="BB21" s="9">
        <v>-1.36E-4</v>
      </c>
    </row>
    <row r="22" spans="1:54" ht="16" thickBot="1" x14ac:dyDescent="0.25">
      <c r="A22" s="7" t="s">
        <v>92</v>
      </c>
      <c r="B22" s="8">
        <v>0.58333333333333337</v>
      </c>
      <c r="C22" s="9">
        <v>5</v>
      </c>
      <c r="D22" s="9">
        <f t="shared" si="5"/>
        <v>-0.27599999999999997</v>
      </c>
      <c r="E22" s="72">
        <v>1.024E-3</v>
      </c>
      <c r="F22" s="72">
        <v>-1.024E-3</v>
      </c>
      <c r="G22" s="117">
        <v>2.1849999999999999E-3</v>
      </c>
      <c r="I22" s="31">
        <v>25</v>
      </c>
      <c r="J22" s="32">
        <v>0.625</v>
      </c>
      <c r="K22" s="226">
        <f>'10 point (2)'!H191</f>
        <v>922.25</v>
      </c>
      <c r="L22" s="31">
        <f t="shared" si="0"/>
        <v>0.83</v>
      </c>
      <c r="M22" s="33">
        <v>25</v>
      </c>
      <c r="N22" s="32">
        <v>0.625</v>
      </c>
      <c r="O22" s="122">
        <f t="shared" si="6"/>
        <v>0.86648392113380301</v>
      </c>
      <c r="P22" s="31">
        <f t="shared" si="7"/>
        <v>922.47795613309734</v>
      </c>
      <c r="R22" s="34">
        <v>25</v>
      </c>
      <c r="S22" s="35">
        <v>0.625</v>
      </c>
      <c r="T22" s="230">
        <f>'10 point (2)'!H147</f>
        <v>917</v>
      </c>
      <c r="U22" s="34">
        <f t="shared" si="1"/>
        <v>1.387</v>
      </c>
      <c r="V22" s="36">
        <v>25</v>
      </c>
      <c r="W22" s="35">
        <v>0.625</v>
      </c>
      <c r="X22" s="18">
        <f t="shared" si="8"/>
        <v>1.5996255099210699</v>
      </c>
      <c r="Y22" s="34">
        <f t="shared" si="9"/>
        <v>916.49757027725866</v>
      </c>
      <c r="AA22" s="37">
        <v>25</v>
      </c>
      <c r="AB22" s="38">
        <v>0.625</v>
      </c>
      <c r="AC22" s="218">
        <f>'10 point (2)'!H105</f>
        <v>922.25</v>
      </c>
      <c r="AD22" s="37">
        <f t="shared" si="2"/>
        <v>1.554</v>
      </c>
      <c r="AE22" s="120">
        <v>25</v>
      </c>
      <c r="AF22" s="38">
        <v>0.625</v>
      </c>
      <c r="AG22" s="22">
        <f t="shared" si="10"/>
        <v>1.5527455639720649</v>
      </c>
      <c r="AH22" s="78">
        <f t="shared" si="11"/>
        <v>922.14941797568565</v>
      </c>
      <c r="AJ22" s="39">
        <v>25</v>
      </c>
      <c r="AK22" s="40">
        <v>0.625</v>
      </c>
      <c r="AL22" s="219">
        <f>'10 point (2)'!H63</f>
        <v>918</v>
      </c>
      <c r="AM22" s="25">
        <f t="shared" si="3"/>
        <v>0.20499999999999999</v>
      </c>
      <c r="AN22" s="39">
        <v>25</v>
      </c>
      <c r="AO22" s="40">
        <v>0.625</v>
      </c>
      <c r="AP22" s="95">
        <f t="shared" si="12"/>
        <v>0.169718090509522</v>
      </c>
      <c r="AQ22" s="242">
        <f t="shared" si="13"/>
        <v>917.76890634169899</v>
      </c>
      <c r="AS22" s="41">
        <v>25</v>
      </c>
      <c r="AT22" s="42">
        <v>0.625</v>
      </c>
      <c r="AU22" s="220">
        <f>'10 point (2)'!H20</f>
        <v>920.5</v>
      </c>
      <c r="AV22" s="29">
        <f t="shared" si="14"/>
        <v>9.7000000000000003E-2</v>
      </c>
      <c r="AW22" s="41">
        <v>25</v>
      </c>
      <c r="AX22" s="42">
        <v>0.625</v>
      </c>
      <c r="AY22" s="30">
        <f t="shared" si="15"/>
        <v>7.6032521892513541E-2</v>
      </c>
      <c r="AZ22" s="30">
        <f t="shared" si="4"/>
        <v>920.70026406846398</v>
      </c>
      <c r="BB22" s="9">
        <v>-2.7599999999999999E-4</v>
      </c>
    </row>
    <row r="23" spans="1:54" ht="16" thickBot="1" x14ac:dyDescent="0.25">
      <c r="A23" s="7" t="s">
        <v>92</v>
      </c>
      <c r="B23" s="8">
        <v>0.5625</v>
      </c>
      <c r="C23" s="9">
        <v>5</v>
      </c>
      <c r="D23" s="9">
        <f t="shared" si="5"/>
        <v>-0.49</v>
      </c>
      <c r="E23" s="72">
        <v>1.029E-3</v>
      </c>
      <c r="F23" s="72">
        <v>-1.029E-3</v>
      </c>
      <c r="G23" s="117">
        <v>2.183E-3</v>
      </c>
      <c r="I23" s="43">
        <v>24</v>
      </c>
      <c r="J23" s="32">
        <v>0.60416666666666663</v>
      </c>
      <c r="K23" s="226">
        <f>'10 point (2)'!H192</f>
        <v>922.5</v>
      </c>
      <c r="L23" s="31">
        <f t="shared" si="0"/>
        <v>0.63</v>
      </c>
      <c r="M23" s="129">
        <v>24</v>
      </c>
      <c r="N23" s="32">
        <v>0.60416666666666663</v>
      </c>
      <c r="O23" s="122">
        <f t="shared" si="6"/>
        <v>0.70524462863405379</v>
      </c>
      <c r="P23" s="31">
        <f t="shared" si="7"/>
        <v>922.24419942373265</v>
      </c>
      <c r="R23" s="44">
        <v>24</v>
      </c>
      <c r="S23" s="35">
        <v>0.60416666666666663</v>
      </c>
      <c r="T23" s="230">
        <f>'10 point (2)'!H148</f>
        <v>917.25</v>
      </c>
      <c r="U23" s="34">
        <f t="shared" si="1"/>
        <v>1.6060000000000001</v>
      </c>
      <c r="V23" s="45">
        <v>24</v>
      </c>
      <c r="W23" s="35">
        <v>0.60416666666666663</v>
      </c>
      <c r="X23" s="18">
        <f t="shared" si="8"/>
        <v>1.8772757188014952</v>
      </c>
      <c r="Y23" s="34">
        <f t="shared" si="9"/>
        <v>917.17193501044949</v>
      </c>
      <c r="AA23" s="46">
        <v>24</v>
      </c>
      <c r="AB23" s="38">
        <v>0.60416666666666663</v>
      </c>
      <c r="AC23" s="218">
        <f>'10 point (2)'!H106</f>
        <v>922</v>
      </c>
      <c r="AD23" s="37">
        <f t="shared" si="2"/>
        <v>0.99700000000000011</v>
      </c>
      <c r="AE23" s="124">
        <v>24</v>
      </c>
      <c r="AF23" s="38">
        <v>0.60416666666666663</v>
      </c>
      <c r="AG23" s="22">
        <f t="shared" si="10"/>
        <v>1.0641262115604961</v>
      </c>
      <c r="AH23" s="78">
        <f t="shared" si="11"/>
        <v>922.16589105642402</v>
      </c>
      <c r="AJ23" s="47">
        <v>24</v>
      </c>
      <c r="AK23" s="40">
        <v>0.60416666666666663</v>
      </c>
      <c r="AL23" s="219">
        <f>'10 point (2)'!H64</f>
        <v>917.5</v>
      </c>
      <c r="AM23" s="25">
        <f t="shared" si="3"/>
        <v>4.1999999999999996E-2</v>
      </c>
      <c r="AN23" s="47">
        <v>24</v>
      </c>
      <c r="AO23" s="40">
        <v>0.60416666666666663</v>
      </c>
      <c r="AP23" s="95">
        <f t="shared" si="12"/>
        <v>3.9295386248035691E-2</v>
      </c>
      <c r="AQ23" s="242">
        <f t="shared" si="13"/>
        <v>917.57662316392907</v>
      </c>
      <c r="AS23" s="48">
        <v>24</v>
      </c>
      <c r="AT23" s="42">
        <v>0.60416666666666663</v>
      </c>
      <c r="AU23" s="220">
        <f>'10 point (2)'!H21</f>
        <v>920.75</v>
      </c>
      <c r="AV23" s="29">
        <f t="shared" si="14"/>
        <v>-0.13600000000000001</v>
      </c>
      <c r="AW23" s="48">
        <v>24</v>
      </c>
      <c r="AX23" s="42">
        <v>0.60416666666666663</v>
      </c>
      <c r="AY23" s="30">
        <f t="shared" si="15"/>
        <v>-0.16886884537306188</v>
      </c>
      <c r="AZ23" s="30">
        <f t="shared" si="4"/>
        <v>920.16735874649703</v>
      </c>
      <c r="BB23" s="9">
        <v>-4.8999999999999998E-4</v>
      </c>
    </row>
    <row r="24" spans="1:54" ht="16" thickBot="1" x14ac:dyDescent="0.25">
      <c r="A24" s="7" t="s">
        <v>92</v>
      </c>
      <c r="B24" s="8">
        <v>0.54166666666666663</v>
      </c>
      <c r="C24" s="9">
        <v>5</v>
      </c>
      <c r="D24" s="9">
        <f t="shared" si="5"/>
        <v>-0.57600000000000007</v>
      </c>
      <c r="E24" s="72">
        <v>1.031E-3</v>
      </c>
      <c r="F24" s="72">
        <v>-1.031E-3</v>
      </c>
      <c r="G24" s="117">
        <v>2.1779999999999998E-3</v>
      </c>
      <c r="I24" s="43">
        <v>23</v>
      </c>
      <c r="J24" s="32">
        <v>0.58333333333333337</v>
      </c>
      <c r="K24" s="226">
        <f>'10 point (2)'!H193</f>
        <v>922</v>
      </c>
      <c r="L24" s="31">
        <f t="shared" si="0"/>
        <v>0.35799999999999998</v>
      </c>
      <c r="M24" s="129">
        <v>23</v>
      </c>
      <c r="N24" s="32">
        <v>0.58333333333333337</v>
      </c>
      <c r="O24" s="122">
        <f t="shared" si="6"/>
        <v>0.41931553815176315</v>
      </c>
      <c r="P24" s="31">
        <f t="shared" si="7"/>
        <v>921.99998750020086</v>
      </c>
      <c r="R24" s="44">
        <v>23</v>
      </c>
      <c r="S24" s="35">
        <v>0.58333333333333337</v>
      </c>
      <c r="T24" s="230">
        <f>'10 point (2)'!H149</f>
        <v>917.5</v>
      </c>
      <c r="U24" s="34">
        <f t="shared" si="1"/>
        <v>1.889</v>
      </c>
      <c r="V24" s="45">
        <v>23</v>
      </c>
      <c r="W24" s="35">
        <v>0.58333333333333337</v>
      </c>
      <c r="X24" s="18">
        <f t="shared" si="8"/>
        <v>2.1210751468056079</v>
      </c>
      <c r="Y24" s="34">
        <f t="shared" si="9"/>
        <v>917.49882071794445</v>
      </c>
      <c r="AA24" s="46">
        <v>23</v>
      </c>
      <c r="AB24" s="38">
        <v>0.58333333333333337</v>
      </c>
      <c r="AC24" s="218">
        <f>'10 point (2)'!H107</f>
        <v>920.75</v>
      </c>
      <c r="AD24" s="37">
        <f t="shared" si="2"/>
        <v>0.83199999999999996</v>
      </c>
      <c r="AE24" s="124">
        <v>23</v>
      </c>
      <c r="AF24" s="38">
        <v>0.58333333333333337</v>
      </c>
      <c r="AG24" s="22">
        <f t="shared" si="10"/>
        <v>0.64522335134996034</v>
      </c>
      <c r="AH24" s="78">
        <f t="shared" si="11"/>
        <v>920.79856414892151</v>
      </c>
      <c r="AJ24" s="47">
        <v>23</v>
      </c>
      <c r="AK24" s="40">
        <v>0.58333333333333337</v>
      </c>
      <c r="AL24" s="219">
        <f>'10 point (2)'!H65</f>
        <v>918</v>
      </c>
      <c r="AM24" s="25">
        <f t="shared" si="3"/>
        <v>-0.111</v>
      </c>
      <c r="AN24" s="47">
        <v>23</v>
      </c>
      <c r="AO24" s="40">
        <v>0.58333333333333337</v>
      </c>
      <c r="AP24" s="95">
        <f t="shared" si="12"/>
        <v>-0.11667531677296915</v>
      </c>
      <c r="AQ24" s="242">
        <f t="shared" si="13"/>
        <v>917.70110182611882</v>
      </c>
      <c r="AS24" s="48">
        <v>23</v>
      </c>
      <c r="AT24" s="42">
        <v>0.58333333333333337</v>
      </c>
      <c r="AU24" s="220">
        <f>'10 point (2)'!H22</f>
        <v>919.75</v>
      </c>
      <c r="AV24" s="29">
        <f t="shared" si="14"/>
        <v>-0.27599999999999997</v>
      </c>
      <c r="AW24" s="48">
        <v>23</v>
      </c>
      <c r="AX24" s="42">
        <v>0.58333333333333337</v>
      </c>
      <c r="AY24" s="30">
        <f t="shared" si="15"/>
        <v>-0.3536637107199001</v>
      </c>
      <c r="AZ24" s="30">
        <f t="shared" si="4"/>
        <v>919.87099647484467</v>
      </c>
      <c r="BB24" s="9">
        <v>-5.7600000000000001E-4</v>
      </c>
    </row>
    <row r="25" spans="1:54" ht="16" thickBot="1" x14ac:dyDescent="0.25">
      <c r="A25" s="7" t="s">
        <v>92</v>
      </c>
      <c r="B25" s="8">
        <v>0.52083333333333337</v>
      </c>
      <c r="C25" s="9">
        <v>5</v>
      </c>
      <c r="D25" s="9">
        <f t="shared" si="5"/>
        <v>-0.55500000000000005</v>
      </c>
      <c r="E25" s="72">
        <v>1.0319999999999999E-3</v>
      </c>
      <c r="F25" s="72">
        <v>-1.0319999999999999E-3</v>
      </c>
      <c r="G25" s="117">
        <v>1.8109999999999999E-3</v>
      </c>
      <c r="I25" s="31">
        <v>22</v>
      </c>
      <c r="J25" s="32">
        <v>0.5625</v>
      </c>
      <c r="K25" s="226">
        <f>'10 point (2)'!H194</f>
        <v>921.75</v>
      </c>
      <c r="L25" s="31">
        <f t="shared" si="0"/>
        <v>3.6000000000000004E-2</v>
      </c>
      <c r="M25" s="33">
        <v>22</v>
      </c>
      <c r="N25" s="32">
        <v>0.5625</v>
      </c>
      <c r="O25" s="122">
        <f t="shared" si="6"/>
        <v>3.662115308175308E-2</v>
      </c>
      <c r="P25" s="31">
        <f t="shared" si="7"/>
        <v>922.17311207041735</v>
      </c>
      <c r="R25" s="34">
        <v>22</v>
      </c>
      <c r="S25" s="35">
        <v>0.5625</v>
      </c>
      <c r="T25" s="230">
        <f>'10 point (2)'!H150</f>
        <v>916.25</v>
      </c>
      <c r="U25" s="34">
        <f t="shared" si="1"/>
        <v>2.0869999999999997</v>
      </c>
      <c r="V25" s="36">
        <v>22</v>
      </c>
      <c r="W25" s="35">
        <v>0.5625</v>
      </c>
      <c r="X25" s="18">
        <f t="shared" si="8"/>
        <v>2.2902126901258328</v>
      </c>
      <c r="Y25" s="34">
        <f t="shared" si="9"/>
        <v>917.33766509796533</v>
      </c>
      <c r="AA25" s="37">
        <v>22</v>
      </c>
      <c r="AB25" s="38">
        <v>0.5625</v>
      </c>
      <c r="AC25" s="218">
        <f>'10 point (2)'!H108</f>
        <v>921.25</v>
      </c>
      <c r="AD25" s="37">
        <f t="shared" si="2"/>
        <v>0.64100000000000001</v>
      </c>
      <c r="AE25" s="120">
        <v>22</v>
      </c>
      <c r="AF25" s="38">
        <v>0.5625</v>
      </c>
      <c r="AG25" s="22">
        <f t="shared" si="10"/>
        <v>0.48044124612213407</v>
      </c>
      <c r="AH25" s="78">
        <f t="shared" si="11"/>
        <v>921.06617304140593</v>
      </c>
      <c r="AJ25" s="39">
        <v>22</v>
      </c>
      <c r="AK25" s="40">
        <v>0.5625</v>
      </c>
      <c r="AL25" s="219">
        <f>'10 point (2)'!H66</f>
        <v>916.75</v>
      </c>
      <c r="AM25" s="25">
        <f t="shared" si="3"/>
        <v>-0.248</v>
      </c>
      <c r="AN25" s="39">
        <v>22</v>
      </c>
      <c r="AO25" s="40">
        <v>0.5625</v>
      </c>
      <c r="AP25" s="95">
        <f t="shared" si="12"/>
        <v>-0.27917426060758477</v>
      </c>
      <c r="AQ25" s="242">
        <f t="shared" si="13"/>
        <v>916.71283712230661</v>
      </c>
      <c r="AS25" s="41">
        <v>22</v>
      </c>
      <c r="AT25" s="42">
        <v>0.5625</v>
      </c>
      <c r="AU25" s="220">
        <f>'10 point (2)'!H23</f>
        <v>919.5</v>
      </c>
      <c r="AV25" s="29">
        <f t="shared" si="14"/>
        <v>-0.49</v>
      </c>
      <c r="AW25" s="41">
        <v>22</v>
      </c>
      <c r="AX25" s="42">
        <v>0.5625</v>
      </c>
      <c r="AY25" s="30">
        <f t="shared" si="15"/>
        <v>-0.41262003106754952</v>
      </c>
      <c r="AZ25" s="30">
        <f t="shared" si="4"/>
        <v>919.7535935966614</v>
      </c>
      <c r="BB25" s="9">
        <v>-5.5500000000000005E-4</v>
      </c>
    </row>
    <row r="26" spans="1:54" ht="16" thickBot="1" x14ac:dyDescent="0.25">
      <c r="A26" s="7" t="s">
        <v>92</v>
      </c>
      <c r="B26" s="8">
        <v>0.5</v>
      </c>
      <c r="C26" s="9">
        <v>5</v>
      </c>
      <c r="D26" s="9">
        <f t="shared" si="5"/>
        <v>-0.69700000000000006</v>
      </c>
      <c r="E26" s="72">
        <v>1.0300000000000001E-3</v>
      </c>
      <c r="F26" s="72">
        <v>-1.0300000000000001E-3</v>
      </c>
      <c r="G26" s="117">
        <v>2.0370000000000002E-3</v>
      </c>
      <c r="I26" s="43">
        <v>21</v>
      </c>
      <c r="J26" s="32">
        <v>0.54166666666666663</v>
      </c>
      <c r="K26" s="226">
        <f>'10 point (2)'!H195</f>
        <v>922.25</v>
      </c>
      <c r="L26" s="31">
        <f t="shared" si="0"/>
        <v>-0.27700000000000002</v>
      </c>
      <c r="M26" s="129">
        <v>21</v>
      </c>
      <c r="N26" s="32">
        <v>0.54166666666666663</v>
      </c>
      <c r="O26" s="122">
        <f t="shared" si="6"/>
        <v>-0.39045523343681993</v>
      </c>
      <c r="P26" s="31">
        <f t="shared" si="7"/>
        <v>922.36348895230867</v>
      </c>
      <c r="R26" s="44">
        <v>21</v>
      </c>
      <c r="S26" s="35">
        <v>0.54166666666666663</v>
      </c>
      <c r="T26" s="230">
        <f>'10 point (2)'!H151</f>
        <v>919.25</v>
      </c>
      <c r="U26" s="34">
        <f t="shared" si="1"/>
        <v>2.2230000000000003</v>
      </c>
      <c r="V26" s="45">
        <v>21</v>
      </c>
      <c r="W26" s="35">
        <v>0.54166666666666663</v>
      </c>
      <c r="X26" s="18">
        <f t="shared" si="8"/>
        <v>2.3761674610194561</v>
      </c>
      <c r="Y26" s="34">
        <f t="shared" si="9"/>
        <v>918.71455995810049</v>
      </c>
      <c r="AA26" s="46">
        <v>21</v>
      </c>
      <c r="AB26" s="38">
        <v>0.54166666666666663</v>
      </c>
      <c r="AC26" s="218">
        <f>'10 point (2)'!H109</f>
        <v>919.75</v>
      </c>
      <c r="AD26" s="37">
        <f t="shared" si="2"/>
        <v>0.65700000000000003</v>
      </c>
      <c r="AE26" s="124">
        <v>21</v>
      </c>
      <c r="AF26" s="38">
        <v>0.54166666666666663</v>
      </c>
      <c r="AG26" s="22">
        <f t="shared" si="10"/>
        <v>0.52714786113505563</v>
      </c>
      <c r="AH26" s="78">
        <f t="shared" si="11"/>
        <v>919.84762134369237</v>
      </c>
      <c r="AJ26" s="47">
        <v>21</v>
      </c>
      <c r="AK26" s="40">
        <v>0.54166666666666663</v>
      </c>
      <c r="AL26" s="219">
        <f>'10 point (2)'!H67</f>
        <v>916</v>
      </c>
      <c r="AM26" s="25">
        <f t="shared" si="3"/>
        <v>-0.56099999999999994</v>
      </c>
      <c r="AN26" s="47">
        <v>21</v>
      </c>
      <c r="AO26" s="40">
        <v>0.54166666666666663</v>
      </c>
      <c r="AP26" s="95">
        <f t="shared" si="12"/>
        <v>-0.43636403584561539</v>
      </c>
      <c r="AQ26" s="242">
        <f t="shared" si="13"/>
        <v>916.3164223741453</v>
      </c>
      <c r="AS26" s="48">
        <v>21</v>
      </c>
      <c r="AT26" s="42">
        <v>0.54166666666666663</v>
      </c>
      <c r="AU26" s="220">
        <f>'10 point (2)'!H24</f>
        <v>920.25</v>
      </c>
      <c r="AV26" s="29">
        <f t="shared" si="14"/>
        <v>-0.57600000000000007</v>
      </c>
      <c r="AW26" s="48">
        <v>21</v>
      </c>
      <c r="AX26" s="42">
        <v>0.54166666666666663</v>
      </c>
      <c r="AY26" s="30">
        <f t="shared" si="15"/>
        <v>-0.47365616227528723</v>
      </c>
      <c r="AZ26" s="30">
        <f t="shared" si="4"/>
        <v>919.72810876171491</v>
      </c>
      <c r="BB26" s="9">
        <v>-6.9700000000000003E-4</v>
      </c>
    </row>
    <row r="27" spans="1:54" ht="16" thickBot="1" x14ac:dyDescent="0.25">
      <c r="A27" s="7" t="s">
        <v>92</v>
      </c>
      <c r="B27" s="8">
        <v>0.47916666666666669</v>
      </c>
      <c r="C27" s="9">
        <v>5</v>
      </c>
      <c r="D27" s="9">
        <f t="shared" si="5"/>
        <v>-0.76100000000000001</v>
      </c>
      <c r="E27" s="72">
        <v>1.026E-3</v>
      </c>
      <c r="F27" s="72">
        <v>-1.026E-3</v>
      </c>
      <c r="G27" s="117">
        <v>2.0370000000000002E-3</v>
      </c>
      <c r="I27" s="43">
        <v>20</v>
      </c>
      <c r="J27" s="32">
        <v>0.52083333333333337</v>
      </c>
      <c r="K27" s="226">
        <f>'10 point (2)'!H196</f>
        <v>922</v>
      </c>
      <c r="L27" s="31">
        <f t="shared" si="0"/>
        <v>-0.48299999999999998</v>
      </c>
      <c r="M27" s="129">
        <v>20</v>
      </c>
      <c r="N27" s="32">
        <v>0.52083333333333337</v>
      </c>
      <c r="O27" s="122">
        <f t="shared" si="6"/>
        <v>-0.79185016832505639</v>
      </c>
      <c r="P27" s="31">
        <f t="shared" si="7"/>
        <v>921.68446743369452</v>
      </c>
      <c r="R27" s="44">
        <v>20</v>
      </c>
      <c r="S27" s="35">
        <v>0.52083333333333337</v>
      </c>
      <c r="T27" s="230">
        <f>'10 point (2)'!H152</f>
        <v>918.75</v>
      </c>
      <c r="U27" s="34">
        <f t="shared" si="1"/>
        <v>2.6380000000000003</v>
      </c>
      <c r="V27" s="45">
        <v>20</v>
      </c>
      <c r="W27" s="35">
        <v>0.52083333333333337</v>
      </c>
      <c r="X27" s="18">
        <f t="shared" si="8"/>
        <v>2.3911243583817758</v>
      </c>
      <c r="Y27" s="34">
        <f t="shared" si="9"/>
        <v>918.57834127817762</v>
      </c>
      <c r="AA27" s="46">
        <v>20</v>
      </c>
      <c r="AB27" s="38">
        <v>0.52083333333333337</v>
      </c>
      <c r="AC27" s="218">
        <f>'10 point (2)'!H110</f>
        <v>919.75</v>
      </c>
      <c r="AD27" s="37">
        <f t="shared" si="2"/>
        <v>0.59199999999999997</v>
      </c>
      <c r="AE27" s="124">
        <v>20</v>
      </c>
      <c r="AF27" s="38">
        <v>0.52083333333333337</v>
      </c>
      <c r="AG27" s="22">
        <f t="shared" si="10"/>
        <v>0.64128524359421923</v>
      </c>
      <c r="AH27" s="78">
        <f t="shared" si="11"/>
        <v>919.74175797068335</v>
      </c>
      <c r="AJ27" s="47">
        <v>20</v>
      </c>
      <c r="AK27" s="40">
        <v>0.52083333333333337</v>
      </c>
      <c r="AL27" s="219">
        <f>'10 point (2)'!H68</f>
        <v>916.75</v>
      </c>
      <c r="AM27" s="25">
        <f t="shared" si="3"/>
        <v>-0.71299999999999997</v>
      </c>
      <c r="AN27" s="47">
        <v>20</v>
      </c>
      <c r="AO27" s="40">
        <v>0.52083333333333337</v>
      </c>
      <c r="AP27" s="95">
        <f t="shared" si="12"/>
        <v>-0.57277048234639316</v>
      </c>
      <c r="AQ27" s="242">
        <f t="shared" si="13"/>
        <v>916.91034891514414</v>
      </c>
      <c r="AS27" s="48">
        <v>20</v>
      </c>
      <c r="AT27" s="42">
        <v>0.52083333333333337</v>
      </c>
      <c r="AU27" s="220">
        <f>'10 point (2)'!H25</f>
        <v>919.75</v>
      </c>
      <c r="AV27" s="29">
        <f t="shared" si="14"/>
        <v>-0.55500000000000005</v>
      </c>
      <c r="AW27" s="48">
        <v>20</v>
      </c>
      <c r="AX27" s="42">
        <v>0.52083333333333337</v>
      </c>
      <c r="AY27" s="30">
        <f t="shared" si="15"/>
        <v>-0.57817646773953923</v>
      </c>
      <c r="AZ27" s="30">
        <f t="shared" si="4"/>
        <v>919.73561917745576</v>
      </c>
      <c r="BB27" s="9">
        <v>-7.6099999999999996E-4</v>
      </c>
    </row>
    <row r="28" spans="1:54" ht="16" thickBot="1" x14ac:dyDescent="0.25">
      <c r="A28" s="7" t="s">
        <v>92</v>
      </c>
      <c r="B28" s="8">
        <v>0.45833333333333331</v>
      </c>
      <c r="C28" s="9">
        <v>5</v>
      </c>
      <c r="D28" s="9">
        <f t="shared" si="5"/>
        <v>-0.77300000000000002</v>
      </c>
      <c r="E28" s="72">
        <v>1.024E-3</v>
      </c>
      <c r="F28" s="72">
        <v>-1.024E-3</v>
      </c>
      <c r="G28" s="117">
        <v>2.4250000000000001E-3</v>
      </c>
      <c r="I28" s="31">
        <v>19</v>
      </c>
      <c r="J28" s="32">
        <v>0.5</v>
      </c>
      <c r="K28" s="226">
        <f>'10 point (2)'!H197</f>
        <v>920.25</v>
      </c>
      <c r="L28" s="31">
        <f t="shared" si="0"/>
        <v>-0.89100000000000001</v>
      </c>
      <c r="M28" s="33">
        <v>19</v>
      </c>
      <c r="N28" s="32">
        <v>0.5</v>
      </c>
      <c r="O28" s="122">
        <f t="shared" si="6"/>
        <v>-1.1019296151958426</v>
      </c>
      <c r="P28" s="31">
        <f t="shared" si="7"/>
        <v>920.0266448344421</v>
      </c>
      <c r="R28" s="34">
        <v>19</v>
      </c>
      <c r="S28" s="35">
        <v>0.5</v>
      </c>
      <c r="T28" s="230">
        <f>'10 point (2)'!H153</f>
        <v>919.25</v>
      </c>
      <c r="U28" s="34">
        <f t="shared" si="1"/>
        <v>2.5469999999999997</v>
      </c>
      <c r="V28" s="36">
        <v>19</v>
      </c>
      <c r="W28" s="35">
        <v>0.5</v>
      </c>
      <c r="X28" s="18">
        <f t="shared" si="8"/>
        <v>2.3504219729646478</v>
      </c>
      <c r="Y28" s="34">
        <f t="shared" si="9"/>
        <v>919.25119603105668</v>
      </c>
      <c r="AA28" s="37">
        <v>19</v>
      </c>
      <c r="AB28" s="38">
        <v>0.5</v>
      </c>
      <c r="AC28" s="218">
        <f>'10 point (2)'!H111</f>
        <v>920.75</v>
      </c>
      <c r="AD28" s="37">
        <f t="shared" si="2"/>
        <v>0.73599999999999999</v>
      </c>
      <c r="AE28" s="120">
        <v>19</v>
      </c>
      <c r="AF28" s="38">
        <v>0.5</v>
      </c>
      <c r="AG28" s="22">
        <f t="shared" si="10"/>
        <v>0.76151161304003401</v>
      </c>
      <c r="AH28" s="78">
        <f t="shared" si="11"/>
        <v>920.73633515604433</v>
      </c>
      <c r="AJ28" s="39">
        <v>19</v>
      </c>
      <c r="AK28" s="40">
        <v>0.5</v>
      </c>
      <c r="AL28" s="219">
        <f>'10 point (2)'!H69</f>
        <v>916</v>
      </c>
      <c r="AM28" s="25">
        <f t="shared" si="3"/>
        <v>-0.61599999999999999</v>
      </c>
      <c r="AN28" s="39">
        <v>19</v>
      </c>
      <c r="AO28" s="40">
        <v>0.5</v>
      </c>
      <c r="AP28" s="95">
        <f t="shared" si="12"/>
        <v>-0.66238765480271633</v>
      </c>
      <c r="AQ28" s="242">
        <f t="shared" si="13"/>
        <v>915.94087469916724</v>
      </c>
      <c r="AS28" s="41">
        <v>19</v>
      </c>
      <c r="AT28" s="42">
        <v>0.5</v>
      </c>
      <c r="AU28" s="220">
        <f>'10 point (2)'!H26</f>
        <v>920.25</v>
      </c>
      <c r="AV28" s="29">
        <f t="shared" si="14"/>
        <v>-0.69700000000000006</v>
      </c>
      <c r="AW28" s="41">
        <v>19</v>
      </c>
      <c r="AX28" s="42">
        <v>0.5</v>
      </c>
      <c r="AY28" s="30">
        <f t="shared" si="15"/>
        <v>-0.68721042944420607</v>
      </c>
      <c r="AZ28" s="30">
        <f t="shared" si="4"/>
        <v>919.74651311724597</v>
      </c>
      <c r="BB28" s="9">
        <v>-7.7300000000000003E-4</v>
      </c>
    </row>
    <row r="29" spans="1:54" ht="16" thickBot="1" x14ac:dyDescent="0.25">
      <c r="A29" s="7" t="s">
        <v>92</v>
      </c>
      <c r="B29" s="8">
        <v>0.4375</v>
      </c>
      <c r="C29" s="9">
        <v>5</v>
      </c>
      <c r="D29" s="9">
        <f t="shared" si="5"/>
        <v>-0.69200000000000006</v>
      </c>
      <c r="E29" s="72">
        <v>1.023E-3</v>
      </c>
      <c r="F29" s="72">
        <v>-1.023E-3</v>
      </c>
      <c r="G29" s="117">
        <v>2.398E-3</v>
      </c>
      <c r="I29" s="43">
        <v>18</v>
      </c>
      <c r="J29" s="32">
        <v>0.47916666666666669</v>
      </c>
      <c r="K29" s="226">
        <f>'10 point (2)'!H198</f>
        <v>918.5</v>
      </c>
      <c r="L29" s="31">
        <f t="shared" si="0"/>
        <v>-1.4369999999999998</v>
      </c>
      <c r="M29" s="129">
        <v>18</v>
      </c>
      <c r="N29" s="32">
        <v>0.47916666666666669</v>
      </c>
      <c r="O29" s="122">
        <f t="shared" si="6"/>
        <v>-1.2790958068433955</v>
      </c>
      <c r="P29" s="31">
        <f t="shared" si="7"/>
        <v>918.49987694704225</v>
      </c>
      <c r="R29" s="44">
        <v>18</v>
      </c>
      <c r="S29" s="35">
        <v>0.47916666666666669</v>
      </c>
      <c r="T29" s="230">
        <f>'10 point (2)'!H154</f>
        <v>918.75</v>
      </c>
      <c r="U29" s="34">
        <f t="shared" si="1"/>
        <v>2.4380000000000002</v>
      </c>
      <c r="V29" s="45">
        <v>18</v>
      </c>
      <c r="W29" s="35">
        <v>0.47916666666666669</v>
      </c>
      <c r="X29" s="18">
        <f t="shared" si="8"/>
        <v>2.2661379732747973</v>
      </c>
      <c r="Y29" s="34">
        <f t="shared" si="9"/>
        <v>918.82944017725811</v>
      </c>
      <c r="AA29" s="46">
        <v>18</v>
      </c>
      <c r="AB29" s="38">
        <v>0.47916666666666669</v>
      </c>
      <c r="AC29" s="218">
        <f>'10 point (2)'!H112</f>
        <v>922</v>
      </c>
      <c r="AD29" s="37">
        <f t="shared" si="2"/>
        <v>0.98799999999999999</v>
      </c>
      <c r="AE29" s="124">
        <v>18</v>
      </c>
      <c r="AF29" s="38">
        <v>0.47916666666666669</v>
      </c>
      <c r="AG29" s="22">
        <f t="shared" si="10"/>
        <v>0.87724955245546732</v>
      </c>
      <c r="AH29" s="78">
        <f t="shared" si="11"/>
        <v>921.95379226809303</v>
      </c>
      <c r="AJ29" s="47">
        <v>18</v>
      </c>
      <c r="AK29" s="40">
        <v>0.47916666666666669</v>
      </c>
      <c r="AL29" s="219">
        <f>'10 point (2)'!H70</f>
        <v>915.75</v>
      </c>
      <c r="AM29" s="25">
        <f t="shared" si="3"/>
        <v>-0.69200000000000006</v>
      </c>
      <c r="AN29" s="47">
        <v>18</v>
      </c>
      <c r="AO29" s="40">
        <v>0.47916666666666669</v>
      </c>
      <c r="AP29" s="95">
        <f t="shared" si="12"/>
        <v>-0.6842557002597538</v>
      </c>
      <c r="AQ29" s="242">
        <f t="shared" si="13"/>
        <v>915.7494773331058</v>
      </c>
      <c r="AS29" s="48">
        <v>18</v>
      </c>
      <c r="AT29" s="42">
        <v>0.47916666666666669</v>
      </c>
      <c r="AU29" s="220">
        <f>'10 point (2)'!H27</f>
        <v>919.75</v>
      </c>
      <c r="AV29" s="29">
        <f t="shared" si="14"/>
        <v>-0.76100000000000001</v>
      </c>
      <c r="AW29" s="48">
        <v>18</v>
      </c>
      <c r="AX29" s="42">
        <v>0.47916666666666669</v>
      </c>
      <c r="AY29" s="30">
        <f t="shared" si="15"/>
        <v>-0.77801567203611499</v>
      </c>
      <c r="AZ29" s="30">
        <f t="shared" si="4"/>
        <v>919.74976592475775</v>
      </c>
      <c r="BB29" s="9">
        <v>-6.9200000000000002E-4</v>
      </c>
    </row>
    <row r="30" spans="1:54" ht="16" thickBot="1" x14ac:dyDescent="0.25">
      <c r="A30" s="7" t="s">
        <v>92</v>
      </c>
      <c r="B30" s="8">
        <v>0.41666666666666669</v>
      </c>
      <c r="C30" s="9">
        <v>5</v>
      </c>
      <c r="D30" s="9">
        <f t="shared" si="5"/>
        <v>-0.58699999999999997</v>
      </c>
      <c r="E30" s="72">
        <v>1.031E-3</v>
      </c>
      <c r="F30" s="72">
        <v>-1.031E-3</v>
      </c>
      <c r="G30" s="117">
        <v>2.2850000000000001E-3</v>
      </c>
      <c r="I30" s="43">
        <v>17</v>
      </c>
      <c r="J30" s="32">
        <v>0.45833333333333331</v>
      </c>
      <c r="K30" s="226">
        <f>'10 point (2)'!H199</f>
        <v>918.25</v>
      </c>
      <c r="L30" s="31">
        <f t="shared" si="0"/>
        <v>-1.631</v>
      </c>
      <c r="M30" s="129">
        <v>17</v>
      </c>
      <c r="N30" s="32">
        <v>0.45833333333333331</v>
      </c>
      <c r="O30" s="122">
        <f t="shared" si="6"/>
        <v>-1.3119203991279882</v>
      </c>
      <c r="P30" s="31">
        <f t="shared" si="7"/>
        <v>918.26001152358072</v>
      </c>
      <c r="R30" s="44">
        <v>17</v>
      </c>
      <c r="S30" s="35">
        <v>0.45833333333333331</v>
      </c>
      <c r="T30" s="230">
        <f>'10 point (2)'!H155</f>
        <v>919.25</v>
      </c>
      <c r="U30" s="34">
        <f t="shared" si="1"/>
        <v>2.1640000000000001</v>
      </c>
      <c r="V30" s="45">
        <v>17</v>
      </c>
      <c r="W30" s="35">
        <v>0.45833333333333331</v>
      </c>
      <c r="X30" s="18">
        <f t="shared" si="8"/>
        <v>2.143638506886747</v>
      </c>
      <c r="Y30" s="34">
        <f t="shared" si="9"/>
        <v>919.27173230971232</v>
      </c>
      <c r="AA30" s="46">
        <v>17</v>
      </c>
      <c r="AB30" s="38">
        <v>0.45833333333333331</v>
      </c>
      <c r="AC30" s="218">
        <f>'10 point (2)'!H113</f>
        <v>921.75</v>
      </c>
      <c r="AD30" s="37">
        <f t="shared" si="2"/>
        <v>1.0169999999999999</v>
      </c>
      <c r="AE30" s="124">
        <v>17</v>
      </c>
      <c r="AF30" s="38">
        <v>0.45833333333333331</v>
      </c>
      <c r="AG30" s="22">
        <f t="shared" si="10"/>
        <v>0.92027067720254341</v>
      </c>
      <c r="AH30" s="78">
        <f t="shared" si="11"/>
        <v>921.71550956439125</v>
      </c>
      <c r="AJ30" s="47">
        <v>17</v>
      </c>
      <c r="AK30" s="40">
        <v>0.45833333333333331</v>
      </c>
      <c r="AL30" s="219">
        <f>'10 point (2)'!H71</f>
        <v>917</v>
      </c>
      <c r="AM30" s="25">
        <f t="shared" si="3"/>
        <v>-0.65500000000000003</v>
      </c>
      <c r="AN30" s="47">
        <v>17</v>
      </c>
      <c r="AO30" s="40">
        <v>0.45833333333333331</v>
      </c>
      <c r="AP30" s="95">
        <f t="shared" si="12"/>
        <v>-0.64607223769794697</v>
      </c>
      <c r="AQ30" s="242">
        <f t="shared" si="13"/>
        <v>916.5142354606453</v>
      </c>
      <c r="AS30" s="48">
        <v>17</v>
      </c>
      <c r="AT30" s="42">
        <v>0.45833333333333331</v>
      </c>
      <c r="AU30" s="220">
        <f>'10 point (2)'!H28</f>
        <v>919.5</v>
      </c>
      <c r="AV30" s="29">
        <f t="shared" si="14"/>
        <v>-0.77300000000000002</v>
      </c>
      <c r="AW30" s="48">
        <v>17</v>
      </c>
      <c r="AX30" s="42">
        <v>0.45833333333333331</v>
      </c>
      <c r="AY30" s="30">
        <f t="shared" si="15"/>
        <v>-0.79348864345839376</v>
      </c>
      <c r="AZ30" s="30">
        <f t="shared" si="4"/>
        <v>919.74400687407251</v>
      </c>
      <c r="BB30" s="9">
        <v>-5.8699999999999996E-4</v>
      </c>
    </row>
    <row r="31" spans="1:54" ht="16" thickBot="1" x14ac:dyDescent="0.25">
      <c r="A31" s="7" t="s">
        <v>92</v>
      </c>
      <c r="B31" s="8">
        <v>0.39583333333333331</v>
      </c>
      <c r="C31" s="9">
        <v>5</v>
      </c>
      <c r="D31" s="9">
        <f t="shared" si="5"/>
        <v>-0.59100000000000008</v>
      </c>
      <c r="E31" s="72">
        <v>1.0510000000000001E-3</v>
      </c>
      <c r="F31" s="72">
        <v>-1.0510000000000001E-3</v>
      </c>
      <c r="G31" s="117">
        <v>2.8029999999999999E-3</v>
      </c>
      <c r="I31" s="31">
        <v>16</v>
      </c>
      <c r="J31" s="32">
        <v>0.4375</v>
      </c>
      <c r="K31" s="226">
        <f>'10 point (2)'!H200</f>
        <v>919</v>
      </c>
      <c r="L31" s="31">
        <f t="shared" si="0"/>
        <v>-1.4009999999999998</v>
      </c>
      <c r="M31" s="33">
        <v>16</v>
      </c>
      <c r="N31" s="32">
        <v>0.4375</v>
      </c>
      <c r="O31" s="122">
        <f t="shared" si="6"/>
        <v>-1.2127197575626441</v>
      </c>
      <c r="P31" s="31">
        <f t="shared" si="7"/>
        <v>919.16534434786888</v>
      </c>
      <c r="R31" s="34">
        <v>16</v>
      </c>
      <c r="S31" s="35">
        <v>0.4375</v>
      </c>
      <c r="T31" s="230">
        <f>'10 point (2)'!H156</f>
        <v>918.5</v>
      </c>
      <c r="U31" s="34">
        <f t="shared" si="1"/>
        <v>1.9159999999999999</v>
      </c>
      <c r="V31" s="36">
        <v>16</v>
      </c>
      <c r="W31" s="35">
        <v>0.4375</v>
      </c>
      <c r="X31" s="18">
        <f t="shared" si="8"/>
        <v>1.9652301260396414</v>
      </c>
      <c r="Y31" s="34">
        <f t="shared" si="9"/>
        <v>918.15262011278367</v>
      </c>
      <c r="AA31" s="37">
        <v>16</v>
      </c>
      <c r="AB31" s="38">
        <v>0.4375</v>
      </c>
      <c r="AC31" s="218">
        <f>'10 point (2)'!H114</f>
        <v>920.5</v>
      </c>
      <c r="AD31" s="37">
        <f t="shared" si="2"/>
        <v>0.86</v>
      </c>
      <c r="AE31" s="120">
        <v>16</v>
      </c>
      <c r="AF31" s="38">
        <v>0.4375</v>
      </c>
      <c r="AG31" s="22">
        <f t="shared" si="10"/>
        <v>0.83353849445144657</v>
      </c>
      <c r="AH31" s="78">
        <f t="shared" si="11"/>
        <v>920.21357557489</v>
      </c>
      <c r="AJ31" s="39">
        <v>16</v>
      </c>
      <c r="AK31" s="40">
        <v>0.4375</v>
      </c>
      <c r="AL31" s="219">
        <f>'10 point (2)'!H72</f>
        <v>916.25</v>
      </c>
      <c r="AM31" s="25">
        <f t="shared" si="3"/>
        <v>-0.54199999999999993</v>
      </c>
      <c r="AN31" s="39">
        <v>16</v>
      </c>
      <c r="AO31" s="40">
        <v>0.4375</v>
      </c>
      <c r="AP31" s="95">
        <f t="shared" si="12"/>
        <v>-0.5787504053700474</v>
      </c>
      <c r="AQ31" s="242">
        <f t="shared" si="13"/>
        <v>916.27204939888315</v>
      </c>
      <c r="AS31" s="41">
        <v>16</v>
      </c>
      <c r="AT31" s="42">
        <v>0.4375</v>
      </c>
      <c r="AU31" s="220">
        <f>'10 point (2)'!H29</f>
        <v>919.75</v>
      </c>
      <c r="AV31" s="29">
        <f t="shared" si="14"/>
        <v>-0.69200000000000006</v>
      </c>
      <c r="AW31" s="41">
        <v>16</v>
      </c>
      <c r="AX31" s="42">
        <v>0.4375</v>
      </c>
      <c r="AY31" s="30">
        <f t="shared" si="15"/>
        <v>-0.68669065523004835</v>
      </c>
      <c r="AZ31" s="30">
        <f t="shared" si="4"/>
        <v>919.73222546773377</v>
      </c>
      <c r="BB31" s="9">
        <v>-5.9100000000000005E-4</v>
      </c>
    </row>
    <row r="32" spans="1:54" ht="16" thickBot="1" x14ac:dyDescent="0.25">
      <c r="A32" s="7" t="s">
        <v>92</v>
      </c>
      <c r="B32" s="8">
        <v>0.375</v>
      </c>
      <c r="C32" s="9">
        <v>5</v>
      </c>
      <c r="D32" s="9">
        <f t="shared" si="5"/>
        <v>-0.44499999999999995</v>
      </c>
      <c r="E32" s="72">
        <v>1.0820000000000001E-3</v>
      </c>
      <c r="F32" s="72">
        <v>-1.0820000000000001E-3</v>
      </c>
      <c r="G32" s="117">
        <v>2.5899999999999999E-3</v>
      </c>
      <c r="I32" s="43">
        <v>15</v>
      </c>
      <c r="J32" s="32">
        <v>0.41666666666666669</v>
      </c>
      <c r="K32" s="226">
        <f>'10 point (2)'!H201</f>
        <v>920.25</v>
      </c>
      <c r="L32" s="31">
        <f t="shared" si="0"/>
        <v>-1.117</v>
      </c>
      <c r="M32" s="129">
        <v>15</v>
      </c>
      <c r="N32" s="32">
        <v>0.41666666666666669</v>
      </c>
      <c r="O32" s="122">
        <f t="shared" si="6"/>
        <v>-1.005605128550783</v>
      </c>
      <c r="P32" s="31">
        <f t="shared" si="7"/>
        <v>920.02703808930528</v>
      </c>
      <c r="R32" s="44">
        <v>15</v>
      </c>
      <c r="S32" s="35">
        <v>0.41666666666666669</v>
      </c>
      <c r="T32" s="230">
        <f>'10 point (2)'!H157</f>
        <v>918.5</v>
      </c>
      <c r="U32" s="34">
        <f t="shared" si="1"/>
        <v>1.484</v>
      </c>
      <c r="V32" s="45">
        <v>15</v>
      </c>
      <c r="W32" s="35">
        <v>0.41666666666666669</v>
      </c>
      <c r="X32" s="18">
        <f t="shared" si="8"/>
        <v>1.6626425056813852</v>
      </c>
      <c r="Y32" s="34">
        <f t="shared" si="9"/>
        <v>917.56124383536041</v>
      </c>
      <c r="AA32" s="46">
        <v>15</v>
      </c>
      <c r="AB32" s="38">
        <v>0.41666666666666669</v>
      </c>
      <c r="AC32" s="218">
        <f>'10 point (2)'!H115</f>
        <v>921.25</v>
      </c>
      <c r="AD32" s="37">
        <f t="shared" si="2"/>
        <v>0.74199999999999999</v>
      </c>
      <c r="AE32" s="124">
        <v>15</v>
      </c>
      <c r="AF32" s="38">
        <v>0.41666666666666669</v>
      </c>
      <c r="AG32" s="22">
        <f t="shared" si="10"/>
        <v>0.68651251312886241</v>
      </c>
      <c r="AH32" s="78">
        <f t="shared" si="11"/>
        <v>920.58784979982988</v>
      </c>
      <c r="AJ32" s="47">
        <v>15</v>
      </c>
      <c r="AK32" s="40">
        <v>0.41666666666666669</v>
      </c>
      <c r="AL32" s="219">
        <f>'10 point (2)'!H73</f>
        <v>915.5</v>
      </c>
      <c r="AM32" s="25">
        <f t="shared" si="3"/>
        <v>-0.6</v>
      </c>
      <c r="AN32" s="47">
        <v>15</v>
      </c>
      <c r="AO32" s="40">
        <v>0.41666666666666669</v>
      </c>
      <c r="AP32" s="95">
        <f t="shared" si="12"/>
        <v>-0.51221787791304263</v>
      </c>
      <c r="AQ32" s="242">
        <f t="shared" si="13"/>
        <v>915.73257431992715</v>
      </c>
      <c r="AS32" s="48">
        <v>15</v>
      </c>
      <c r="AT32" s="42">
        <v>0.41666666666666669</v>
      </c>
      <c r="AU32" s="220">
        <f>'10 point (2)'!H30</f>
        <v>919.5</v>
      </c>
      <c r="AV32" s="29">
        <f t="shared" si="14"/>
        <v>-0.58699999999999997</v>
      </c>
      <c r="AW32" s="48">
        <v>15</v>
      </c>
      <c r="AX32" s="42">
        <v>0.41666666666666669</v>
      </c>
      <c r="AY32" s="30">
        <f t="shared" si="15"/>
        <v>-0.53910194480449769</v>
      </c>
      <c r="AZ32" s="30">
        <f t="shared" si="4"/>
        <v>919.71907471235977</v>
      </c>
      <c r="BB32" s="9">
        <v>-4.4499999999999997E-4</v>
      </c>
    </row>
    <row r="33" spans="1:54" ht="16" thickBot="1" x14ac:dyDescent="0.25">
      <c r="A33" s="7" t="s">
        <v>92</v>
      </c>
      <c r="B33" s="8">
        <v>0.35416666666666669</v>
      </c>
      <c r="C33" s="9">
        <v>5</v>
      </c>
      <c r="D33" s="9">
        <f t="shared" si="5"/>
        <v>-0.34600000000000003</v>
      </c>
      <c r="E33" s="72">
        <v>1.126E-3</v>
      </c>
      <c r="F33" s="72">
        <v>-1.126E-3</v>
      </c>
      <c r="G33" s="117">
        <v>2.532E-3</v>
      </c>
      <c r="I33" s="43">
        <v>14</v>
      </c>
      <c r="J33" s="32">
        <v>0.39583333333333331</v>
      </c>
      <c r="K33" s="226">
        <f>'10 point (2)'!H202</f>
        <v>920</v>
      </c>
      <c r="L33" s="31">
        <f t="shared" si="0"/>
        <v>-0.66400000000000003</v>
      </c>
      <c r="M33" s="129">
        <v>14</v>
      </c>
      <c r="N33" s="32">
        <v>0.39583333333333331</v>
      </c>
      <c r="O33" s="122">
        <f t="shared" si="6"/>
        <v>-0.71549182805564293</v>
      </c>
      <c r="P33" s="31">
        <f t="shared" si="7"/>
        <v>920.08467841054414</v>
      </c>
      <c r="R33" s="44">
        <v>14</v>
      </c>
      <c r="S33" s="35">
        <v>0.39583333333333331</v>
      </c>
      <c r="T33" s="230">
        <f>'10 point (2)'!H158</f>
        <v>917.75</v>
      </c>
      <c r="U33" s="34">
        <f t="shared" si="1"/>
        <v>1.1340000000000001</v>
      </c>
      <c r="V33" s="45">
        <v>14</v>
      </c>
      <c r="W33" s="35">
        <v>0.39583333333333331</v>
      </c>
      <c r="X33" s="18">
        <f t="shared" si="8"/>
        <v>1.1386313518169031</v>
      </c>
      <c r="Y33" s="34">
        <f t="shared" si="9"/>
        <v>917.22811483109615</v>
      </c>
      <c r="AA33" s="46">
        <v>14</v>
      </c>
      <c r="AB33" s="38">
        <v>0.39583333333333331</v>
      </c>
      <c r="AC33" s="218">
        <f>'10 point (2)'!H116</f>
        <v>920.5</v>
      </c>
      <c r="AD33" s="37">
        <f t="shared" si="2"/>
        <v>0.65799999999999992</v>
      </c>
      <c r="AE33" s="124">
        <v>14</v>
      </c>
      <c r="AF33" s="38">
        <v>0.39583333333333331</v>
      </c>
      <c r="AG33" s="22">
        <f t="shared" si="10"/>
        <v>0.55956705480266822</v>
      </c>
      <c r="AH33" s="78">
        <f t="shared" si="11"/>
        <v>920.12183188635481</v>
      </c>
      <c r="AJ33" s="47">
        <v>14</v>
      </c>
      <c r="AK33" s="40">
        <v>0.39583333333333331</v>
      </c>
      <c r="AL33" s="219">
        <f>'10 point (2)'!H74</f>
        <v>917.25</v>
      </c>
      <c r="AM33" s="25">
        <f t="shared" si="3"/>
        <v>-0.63500000000000001</v>
      </c>
      <c r="AN33" s="47">
        <v>14</v>
      </c>
      <c r="AO33" s="40">
        <v>0.39583333333333331</v>
      </c>
      <c r="AP33" s="95">
        <f t="shared" si="12"/>
        <v>-0.46640826007495845</v>
      </c>
      <c r="AQ33" s="242">
        <f t="shared" si="13"/>
        <v>917.25480386183324</v>
      </c>
      <c r="AS33" s="48">
        <v>14</v>
      </c>
      <c r="AT33" s="42">
        <v>0.39583333333333331</v>
      </c>
      <c r="AU33" s="220">
        <f>'10 point (2)'!H31</f>
        <v>920</v>
      </c>
      <c r="AV33" s="29">
        <f t="shared" si="14"/>
        <v>-0.59100000000000008</v>
      </c>
      <c r="AW33" s="48">
        <v>14</v>
      </c>
      <c r="AX33" s="42">
        <v>0.39583333333333331</v>
      </c>
      <c r="AY33" s="30">
        <f t="shared" si="15"/>
        <v>-0.45835385109763138</v>
      </c>
      <c r="AZ33" s="30">
        <f t="shared" si="4"/>
        <v>919.70962381259676</v>
      </c>
      <c r="BB33" s="9">
        <v>-3.4600000000000001E-4</v>
      </c>
    </row>
    <row r="34" spans="1:54" ht="16" thickBot="1" x14ac:dyDescent="0.25">
      <c r="A34" s="7" t="s">
        <v>92</v>
      </c>
      <c r="B34" s="8">
        <v>0.33333333333333331</v>
      </c>
      <c r="C34" s="9">
        <v>5</v>
      </c>
      <c r="D34" s="9">
        <f t="shared" si="5"/>
        <v>-0.28299999999999997</v>
      </c>
      <c r="E34" s="72">
        <v>1.1709999999999999E-3</v>
      </c>
      <c r="F34" s="72">
        <v>-1.1709999999999999E-3</v>
      </c>
      <c r="G34" s="117">
        <v>2.7430000000000002E-3</v>
      </c>
      <c r="I34" s="31">
        <v>13</v>
      </c>
      <c r="J34" s="32">
        <v>0.375</v>
      </c>
      <c r="K34" s="226">
        <f>'10 point (2)'!H203</f>
        <v>919.25</v>
      </c>
      <c r="L34" s="31">
        <f t="shared" si="0"/>
        <v>-0.36499999999999999</v>
      </c>
      <c r="M34" s="33">
        <v>13</v>
      </c>
      <c r="N34" s="32">
        <v>0.375</v>
      </c>
      <c r="O34" s="122">
        <f t="shared" si="6"/>
        <v>-0.36116073481772576</v>
      </c>
      <c r="P34" s="31">
        <f t="shared" si="7"/>
        <v>919.74513020379982</v>
      </c>
      <c r="R34" s="34">
        <v>13</v>
      </c>
      <c r="S34" s="35">
        <v>0.375</v>
      </c>
      <c r="T34" s="230">
        <f>'10 point (2)'!H159</f>
        <v>914.5</v>
      </c>
      <c r="U34" s="34">
        <f t="shared" si="1"/>
        <v>0.49299999999999994</v>
      </c>
      <c r="V34" s="36">
        <v>13</v>
      </c>
      <c r="W34" s="35">
        <v>0.375</v>
      </c>
      <c r="X34" s="18">
        <f t="shared" si="8"/>
        <v>0.41768532644255268</v>
      </c>
      <c r="Y34" s="34">
        <f t="shared" si="9"/>
        <v>915.55463721126671</v>
      </c>
      <c r="AA34" s="37">
        <v>13</v>
      </c>
      <c r="AB34" s="38">
        <v>0.375</v>
      </c>
      <c r="AC34" s="218">
        <f>'10 point (2)'!H117</f>
        <v>919.5</v>
      </c>
      <c r="AD34" s="37">
        <f t="shared" si="2"/>
        <v>0.432</v>
      </c>
      <c r="AE34" s="120">
        <v>13</v>
      </c>
      <c r="AF34" s="38">
        <v>0.375</v>
      </c>
      <c r="AG34" s="22">
        <f t="shared" si="10"/>
        <v>0.44922812041916887</v>
      </c>
      <c r="AH34" s="78">
        <f t="shared" si="11"/>
        <v>919.90984100934145</v>
      </c>
      <c r="AJ34" s="39">
        <v>13</v>
      </c>
      <c r="AK34" s="40">
        <v>0.375</v>
      </c>
      <c r="AL34" s="219">
        <f>'10 point (2)'!H75</f>
        <v>917.75</v>
      </c>
      <c r="AM34" s="25">
        <f t="shared" si="3"/>
        <v>-0.434</v>
      </c>
      <c r="AN34" s="39">
        <v>13</v>
      </c>
      <c r="AO34" s="40">
        <v>0.375</v>
      </c>
      <c r="AP34" s="95">
        <f t="shared" si="12"/>
        <v>-0.45654052211978974</v>
      </c>
      <c r="AQ34" s="242">
        <f t="shared" si="13"/>
        <v>917.97331061691057</v>
      </c>
      <c r="AS34" s="41">
        <v>13</v>
      </c>
      <c r="AT34" s="42">
        <v>0.375</v>
      </c>
      <c r="AU34" s="220">
        <f>'10 point (2)'!H32</f>
        <v>919.75</v>
      </c>
      <c r="AV34" s="29">
        <f t="shared" si="14"/>
        <v>-0.44499999999999995</v>
      </c>
      <c r="AW34" s="41">
        <v>13</v>
      </c>
      <c r="AX34" s="42">
        <v>0.375</v>
      </c>
      <c r="AY34" s="30">
        <f t="shared" si="15"/>
        <v>-0.4389044614690274</v>
      </c>
      <c r="AZ34" s="30">
        <f t="shared" si="4"/>
        <v>919.7088261979261</v>
      </c>
      <c r="BB34" s="9">
        <v>-2.8299999999999999E-4</v>
      </c>
    </row>
    <row r="35" spans="1:54" ht="16" thickBot="1" x14ac:dyDescent="0.25">
      <c r="A35" s="7" t="s">
        <v>92</v>
      </c>
      <c r="B35" s="8">
        <v>0.3125</v>
      </c>
      <c r="C35" s="9">
        <v>5</v>
      </c>
      <c r="D35" s="9">
        <f t="shared" si="5"/>
        <v>-4.0000000000000001E-3</v>
      </c>
      <c r="E35" s="72">
        <v>1.219E-3</v>
      </c>
      <c r="F35" s="72">
        <v>-1.219E-3</v>
      </c>
      <c r="G35" s="117">
        <v>3.4359999999999998E-3</v>
      </c>
      <c r="I35" s="43">
        <v>12</v>
      </c>
      <c r="J35" s="32">
        <v>0.35416666666666669</v>
      </c>
      <c r="K35" s="226">
        <f>'10 point (2)'!H204</f>
        <v>920</v>
      </c>
      <c r="L35" s="31">
        <f t="shared" si="0"/>
        <v>4.1000000000000002E-2</v>
      </c>
      <c r="M35" s="129">
        <v>12</v>
      </c>
      <c r="N35" s="32">
        <v>0.35416666666666669</v>
      </c>
      <c r="O35" s="122">
        <f t="shared" si="6"/>
        <v>4.7457222968752356E-2</v>
      </c>
      <c r="P35" s="31">
        <f t="shared" si="7"/>
        <v>919.76463031990113</v>
      </c>
      <c r="R35" s="44">
        <v>12</v>
      </c>
      <c r="S35" s="35">
        <v>0.35416666666666669</v>
      </c>
      <c r="T35" s="230">
        <f>'10 point (2)'!H160</f>
        <v>914</v>
      </c>
      <c r="U35" s="34">
        <f t="shared" si="1"/>
        <v>-0.21000000000000002</v>
      </c>
      <c r="V35" s="45">
        <v>12</v>
      </c>
      <c r="W35" s="35">
        <v>0.35416666666666669</v>
      </c>
      <c r="X35" s="18">
        <f t="shared" si="8"/>
        <v>-0.24385727921189942</v>
      </c>
      <c r="Y35" s="34">
        <f t="shared" si="9"/>
        <v>915.62548831518723</v>
      </c>
      <c r="AA35" s="46">
        <v>12</v>
      </c>
      <c r="AB35" s="38">
        <v>0.35416666666666669</v>
      </c>
      <c r="AC35" s="218">
        <f>'10 point (2)'!H118</f>
        <v>919.25</v>
      </c>
      <c r="AD35" s="37">
        <f t="shared" si="2"/>
        <v>0.27500000000000002</v>
      </c>
      <c r="AE35" s="124">
        <v>12</v>
      </c>
      <c r="AF35" s="38">
        <v>0.35416666666666669</v>
      </c>
      <c r="AG35" s="22">
        <f t="shared" si="10"/>
        <v>0.3612037194115495</v>
      </c>
      <c r="AH35" s="78">
        <f t="shared" si="11"/>
        <v>919.19147135681123</v>
      </c>
      <c r="AJ35" s="47">
        <v>12</v>
      </c>
      <c r="AK35" s="40">
        <v>0.35416666666666669</v>
      </c>
      <c r="AL35" s="219">
        <f>'10 point (2)'!H76</f>
        <v>917</v>
      </c>
      <c r="AM35" s="25">
        <f t="shared" si="3"/>
        <v>-0.51600000000000001</v>
      </c>
      <c r="AN35" s="47">
        <v>12</v>
      </c>
      <c r="AO35" s="40">
        <v>0.35416666666666669</v>
      </c>
      <c r="AP35" s="95">
        <f t="shared" si="12"/>
        <v>-0.49617707617428292</v>
      </c>
      <c r="AQ35" s="242">
        <f t="shared" si="13"/>
        <v>917.00944814583613</v>
      </c>
      <c r="AS35" s="48">
        <v>12</v>
      </c>
      <c r="AT35" s="42">
        <v>0.35416666666666669</v>
      </c>
      <c r="AU35" s="220">
        <f>'10 point (2)'!H33</f>
        <v>919.5</v>
      </c>
      <c r="AV35" s="29">
        <f t="shared" si="14"/>
        <v>-0.34600000000000003</v>
      </c>
      <c r="AW35" s="48">
        <v>12</v>
      </c>
      <c r="AX35" s="42">
        <v>0.35416666666666669</v>
      </c>
      <c r="AY35" s="30">
        <f t="shared" si="15"/>
        <v>-0.39225908506127627</v>
      </c>
      <c r="AZ35" s="30">
        <f t="shared" si="4"/>
        <v>919.72131231728122</v>
      </c>
      <c r="BB35" s="9">
        <v>-3.9999999999999998E-6</v>
      </c>
    </row>
    <row r="36" spans="1:54" ht="16" thickBot="1" x14ac:dyDescent="0.25">
      <c r="A36" s="7" t="s">
        <v>92</v>
      </c>
      <c r="B36" s="8">
        <v>0.29166666666666669</v>
      </c>
      <c r="C36" s="9">
        <v>5</v>
      </c>
      <c r="D36" s="9">
        <f t="shared" si="5"/>
        <v>0.35300000000000004</v>
      </c>
      <c r="E36" s="72">
        <v>1.2669999999999999E-3</v>
      </c>
      <c r="F36" s="72">
        <v>-1.2669999999999999E-3</v>
      </c>
      <c r="G36" s="117">
        <v>3.4229999999999998E-3</v>
      </c>
      <c r="I36" s="43">
        <v>11</v>
      </c>
      <c r="J36" s="32">
        <v>0.33333333333333331</v>
      </c>
      <c r="K36" s="226">
        <f>'10 point (2)'!H205</f>
        <v>920.25</v>
      </c>
      <c r="L36" s="31">
        <f t="shared" si="0"/>
        <v>0.64300000000000002</v>
      </c>
      <c r="M36" s="129">
        <v>11</v>
      </c>
      <c r="N36" s="32">
        <v>0.33333333333333331</v>
      </c>
      <c r="O36" s="122">
        <f t="shared" si="6"/>
        <v>0.50892293651651899</v>
      </c>
      <c r="P36" s="31">
        <f t="shared" si="7"/>
        <v>920.19332053930043</v>
      </c>
      <c r="R36" s="44">
        <v>11</v>
      </c>
      <c r="S36" s="35">
        <v>0.33333333333333331</v>
      </c>
      <c r="T36" s="230">
        <f>'10 point (2)'!H161</f>
        <v>914.5</v>
      </c>
      <c r="U36" s="34">
        <f t="shared" si="1"/>
        <v>-0.43</v>
      </c>
      <c r="V36" s="45">
        <v>11</v>
      </c>
      <c r="W36" s="35">
        <v>0.33333333333333331</v>
      </c>
      <c r="X36" s="18">
        <f t="shared" si="8"/>
        <v>-0.60361453383142327</v>
      </c>
      <c r="Y36" s="34">
        <f t="shared" si="9"/>
        <v>914.50562889053174</v>
      </c>
      <c r="AA36" s="46">
        <v>11</v>
      </c>
      <c r="AB36" s="38">
        <v>0.33333333333333331</v>
      </c>
      <c r="AC36" s="218">
        <f>'10 point (2)'!H119</f>
        <v>919.5</v>
      </c>
      <c r="AD36" s="37">
        <f t="shared" si="2"/>
        <v>0.33500000000000002</v>
      </c>
      <c r="AE36" s="124">
        <v>11</v>
      </c>
      <c r="AF36" s="38">
        <v>0.33333333333333331</v>
      </c>
      <c r="AG36" s="22">
        <f t="shared" si="10"/>
        <v>0.36982403529837021</v>
      </c>
      <c r="AH36" s="78">
        <f t="shared" si="11"/>
        <v>919.17126885562197</v>
      </c>
      <c r="AJ36" s="47">
        <v>11</v>
      </c>
      <c r="AK36" s="40">
        <v>0.33333333333333331</v>
      </c>
      <c r="AL36" s="219">
        <f>'10 point (2)'!H77</f>
        <v>916.5</v>
      </c>
      <c r="AM36" s="25">
        <f t="shared" si="3"/>
        <v>-0.64800000000000002</v>
      </c>
      <c r="AN36" s="47">
        <v>11</v>
      </c>
      <c r="AO36" s="40">
        <v>0.33333333333333331</v>
      </c>
      <c r="AP36" s="95">
        <f t="shared" si="12"/>
        <v>-0.59421549634307613</v>
      </c>
      <c r="AQ36" s="242">
        <f t="shared" si="13"/>
        <v>916.72346200403661</v>
      </c>
      <c r="AS36" s="48">
        <v>11</v>
      </c>
      <c r="AT36" s="42">
        <v>0.33333333333333331</v>
      </c>
      <c r="AU36" s="220">
        <f>'10 point (2)'!H34</f>
        <v>919.75</v>
      </c>
      <c r="AV36" s="29">
        <f t="shared" si="14"/>
        <v>-0.28299999999999997</v>
      </c>
      <c r="AW36" s="48">
        <v>11</v>
      </c>
      <c r="AX36" s="42">
        <v>0.33333333333333331</v>
      </c>
      <c r="AY36" s="30">
        <f t="shared" si="15"/>
        <v>-0.23937146493183153</v>
      </c>
      <c r="AZ36" s="30">
        <f t="shared" si="4"/>
        <v>919.75131989027182</v>
      </c>
      <c r="BB36" s="9">
        <v>3.5300000000000002E-4</v>
      </c>
    </row>
    <row r="37" spans="1:54" ht="16" thickBot="1" x14ac:dyDescent="0.25">
      <c r="A37" s="7" t="s">
        <v>92</v>
      </c>
      <c r="B37" s="8">
        <v>0.27083333333333331</v>
      </c>
      <c r="C37" s="9">
        <v>5</v>
      </c>
      <c r="D37" s="9">
        <f t="shared" si="5"/>
        <v>0.67400000000000004</v>
      </c>
      <c r="E37" s="72">
        <v>1.312E-3</v>
      </c>
      <c r="F37" s="72">
        <v>-1.312E-3</v>
      </c>
      <c r="G37" s="117">
        <v>4.0020000000000003E-3</v>
      </c>
      <c r="I37" s="31">
        <v>10</v>
      </c>
      <c r="J37" s="32">
        <v>0.3125</v>
      </c>
      <c r="K37" s="226">
        <f>'10 point (2)'!H206</f>
        <v>920.5</v>
      </c>
      <c r="L37" s="31">
        <f t="shared" si="0"/>
        <v>1.157</v>
      </c>
      <c r="M37" s="33">
        <v>10</v>
      </c>
      <c r="N37" s="32">
        <v>0.3125</v>
      </c>
      <c r="O37" s="122">
        <f t="shared" si="6"/>
        <v>1.0280656668835886</v>
      </c>
      <c r="P37" s="31">
        <f t="shared" si="7"/>
        <v>920.50320496500649</v>
      </c>
      <c r="R37" s="34">
        <v>10</v>
      </c>
      <c r="S37" s="35">
        <v>0.3125</v>
      </c>
      <c r="T37" s="230">
        <f>'10 point (2)'!H162</f>
        <v>914.75</v>
      </c>
      <c r="U37" s="34">
        <f t="shared" si="1"/>
        <v>-0.55400000000000005</v>
      </c>
      <c r="V37" s="36">
        <v>10</v>
      </c>
      <c r="W37" s="35">
        <v>0.3125</v>
      </c>
      <c r="X37" s="18">
        <f t="shared" si="8"/>
        <v>-0.71109130182624891</v>
      </c>
      <c r="Y37" s="34">
        <f t="shared" si="9"/>
        <v>914.67378812814366</v>
      </c>
      <c r="AA37" s="37">
        <v>10</v>
      </c>
      <c r="AB37" s="38">
        <v>0.3125</v>
      </c>
      <c r="AC37" s="218">
        <f>'10 point (2)'!H120</f>
        <v>919.25</v>
      </c>
      <c r="AD37" s="37">
        <f t="shared" si="2"/>
        <v>0.34799999999999998</v>
      </c>
      <c r="AE37" s="120">
        <v>10</v>
      </c>
      <c r="AF37" s="38">
        <v>0.3125</v>
      </c>
      <c r="AG37" s="22">
        <f t="shared" si="10"/>
        <v>0.4666680032084366</v>
      </c>
      <c r="AH37" s="78">
        <f t="shared" si="11"/>
        <v>919.26339901710548</v>
      </c>
      <c r="AJ37" s="39">
        <v>10</v>
      </c>
      <c r="AK37" s="40">
        <v>0.3125</v>
      </c>
      <c r="AL37" s="219">
        <f>'10 point (2)'!H78</f>
        <v>917</v>
      </c>
      <c r="AM37" s="25">
        <f t="shared" si="3"/>
        <v>-0.72900000000000009</v>
      </c>
      <c r="AN37" s="39">
        <v>10</v>
      </c>
      <c r="AO37" s="40">
        <v>0.3125</v>
      </c>
      <c r="AP37" s="95">
        <f t="shared" si="12"/>
        <v>-0.75610476739650379</v>
      </c>
      <c r="AQ37" s="242">
        <f t="shared" si="13"/>
        <v>916.94947348690323</v>
      </c>
      <c r="AS37" s="41">
        <v>10</v>
      </c>
      <c r="AT37" s="42">
        <v>0.3125</v>
      </c>
      <c r="AU37" s="220">
        <f>'10 point (2)'!H35</f>
        <v>919.5</v>
      </c>
      <c r="AV37" s="29">
        <f t="shared" si="14"/>
        <v>-4.0000000000000001E-3</v>
      </c>
      <c r="AW37" s="41">
        <v>10</v>
      </c>
      <c r="AX37" s="42">
        <v>0.3125</v>
      </c>
      <c r="AY37" s="30">
        <f t="shared" si="15"/>
        <v>3.1276786566475319E-2</v>
      </c>
      <c r="AZ37" s="30">
        <f t="shared" si="4"/>
        <v>919.80267848640244</v>
      </c>
      <c r="BB37" s="9">
        <v>6.7400000000000001E-4</v>
      </c>
    </row>
    <row r="38" spans="1:54" ht="16" thickBot="1" x14ac:dyDescent="0.25">
      <c r="A38" s="7" t="s">
        <v>92</v>
      </c>
      <c r="B38" s="8">
        <v>0.25</v>
      </c>
      <c r="C38" s="9">
        <v>5</v>
      </c>
      <c r="D38" s="9">
        <f t="shared" si="5"/>
        <v>0.91200000000000003</v>
      </c>
      <c r="E38" s="72">
        <v>1.351E-3</v>
      </c>
      <c r="F38" s="72">
        <v>-1.351E-3</v>
      </c>
      <c r="G38" s="117">
        <v>4.3569999999999998E-3</v>
      </c>
      <c r="I38" s="43">
        <v>9</v>
      </c>
      <c r="J38" s="32">
        <v>0.29166666666666669</v>
      </c>
      <c r="K38" s="226">
        <f>'10 point (2)'!H207</f>
        <v>920.5</v>
      </c>
      <c r="L38" s="31">
        <f t="shared" si="0"/>
        <v>1.6520000000000001</v>
      </c>
      <c r="M38" s="129">
        <v>9</v>
      </c>
      <c r="N38" s="32">
        <v>0.29166666666666669</v>
      </c>
      <c r="O38" s="122">
        <f t="shared" si="6"/>
        <v>1.6126335570162085</v>
      </c>
      <c r="P38" s="31">
        <f t="shared" si="7"/>
        <v>920.46159833383206</v>
      </c>
      <c r="R38" s="44">
        <v>9</v>
      </c>
      <c r="S38" s="35">
        <v>0.29166666666666669</v>
      </c>
      <c r="T38" s="230">
        <f>'10 point (2)'!H163</f>
        <v>914.5</v>
      </c>
      <c r="U38" s="34">
        <f t="shared" si="1"/>
        <v>-0.69800000000000006</v>
      </c>
      <c r="V38" s="45">
        <v>9</v>
      </c>
      <c r="W38" s="35">
        <v>0.29166666666666669</v>
      </c>
      <c r="X38" s="18">
        <f t="shared" si="8"/>
        <v>-0.76676094971223419</v>
      </c>
      <c r="Y38" s="34">
        <f t="shared" si="9"/>
        <v>914.13195344662211</v>
      </c>
      <c r="AA38" s="46">
        <v>9</v>
      </c>
      <c r="AB38" s="38">
        <v>0.29166666666666669</v>
      </c>
      <c r="AC38" s="218">
        <f>'10 point (2)'!H121</f>
        <v>919.25</v>
      </c>
      <c r="AD38" s="37">
        <f t="shared" si="2"/>
        <v>0.30200000000000005</v>
      </c>
      <c r="AE38" s="124">
        <v>9</v>
      </c>
      <c r="AF38" s="38">
        <v>0.29166666666666669</v>
      </c>
      <c r="AG38" s="22">
        <f t="shared" si="10"/>
        <v>0.51597811191250598</v>
      </c>
      <c r="AH38" s="78">
        <f t="shared" si="11"/>
        <v>919.33918426323999</v>
      </c>
      <c r="AJ38" s="47">
        <v>9</v>
      </c>
      <c r="AK38" s="40">
        <v>0.29166666666666669</v>
      </c>
      <c r="AL38" s="219">
        <f>'10 point (2)'!H79</f>
        <v>916.75</v>
      </c>
      <c r="AM38" s="25">
        <f t="shared" si="3"/>
        <v>-1.0209999999999999</v>
      </c>
      <c r="AN38" s="47">
        <v>9</v>
      </c>
      <c r="AO38" s="40">
        <v>0.29166666666666669</v>
      </c>
      <c r="AP38" s="95">
        <f t="shared" si="12"/>
        <v>-0.98831222617298131</v>
      </c>
      <c r="AQ38" s="242">
        <f t="shared" si="13"/>
        <v>916.67941550876674</v>
      </c>
      <c r="AS38" s="48">
        <v>9</v>
      </c>
      <c r="AT38" s="42">
        <v>0.29166666666666669</v>
      </c>
      <c r="AU38" s="220">
        <f>'10 point (2)'!H36</f>
        <v>919.5</v>
      </c>
      <c r="AV38" s="29">
        <f t="shared" si="14"/>
        <v>0.35300000000000004</v>
      </c>
      <c r="AW38" s="48">
        <v>9</v>
      </c>
      <c r="AX38" s="42">
        <v>0.29166666666666669</v>
      </c>
      <c r="AY38" s="30">
        <f t="shared" si="15"/>
        <v>0.35661069221328567</v>
      </c>
      <c r="AZ38" s="30">
        <f t="shared" si="4"/>
        <v>919.87881406262704</v>
      </c>
      <c r="BB38" s="9">
        <v>9.1200000000000005E-4</v>
      </c>
    </row>
    <row r="39" spans="1:54" ht="16" thickBot="1" x14ac:dyDescent="0.25">
      <c r="A39" s="7" t="s">
        <v>92</v>
      </c>
      <c r="B39" s="8">
        <v>0.22916666666666666</v>
      </c>
      <c r="C39" s="9">
        <v>5</v>
      </c>
      <c r="D39" s="9">
        <f t="shared" si="5"/>
        <v>1.2609999999999999</v>
      </c>
      <c r="E39" s="72">
        <v>1.382E-3</v>
      </c>
      <c r="F39" s="72">
        <v>-1.382E-3</v>
      </c>
      <c r="G39" s="117">
        <v>4.1229999999999999E-3</v>
      </c>
      <c r="I39" s="43">
        <v>8</v>
      </c>
      <c r="J39" s="32">
        <v>0.27083333333333331</v>
      </c>
      <c r="K39" s="226">
        <f>'10 point (2)'!H208</f>
        <v>920</v>
      </c>
      <c r="L39" s="31">
        <f t="shared" si="0"/>
        <v>2.2309999999999999</v>
      </c>
      <c r="M39" s="129">
        <v>8</v>
      </c>
      <c r="N39" s="32">
        <v>0.27083333333333331</v>
      </c>
      <c r="O39" s="122">
        <f t="shared" si="6"/>
        <v>2.2691145517588591</v>
      </c>
      <c r="P39" s="31">
        <f t="shared" si="7"/>
        <v>920.35473207763948</v>
      </c>
      <c r="R39" s="44">
        <v>8</v>
      </c>
      <c r="S39" s="35">
        <v>0.27083333333333331</v>
      </c>
      <c r="T39" s="230">
        <f>'10 point (2)'!H164</f>
        <v>914.75</v>
      </c>
      <c r="U39" s="34">
        <f t="shared" si="1"/>
        <v>-0.95499999999999996</v>
      </c>
      <c r="V39" s="45">
        <v>8</v>
      </c>
      <c r="W39" s="35">
        <v>0.27083333333333331</v>
      </c>
      <c r="X39" s="18">
        <f t="shared" si="8"/>
        <v>-0.89528470591838094</v>
      </c>
      <c r="Y39" s="34">
        <f t="shared" si="9"/>
        <v>914.80125987017607</v>
      </c>
      <c r="AA39" s="46">
        <v>8</v>
      </c>
      <c r="AB39" s="38">
        <v>0.27083333333333331</v>
      </c>
      <c r="AC39" s="218">
        <f>'10 point (2)'!H122</f>
        <v>919.5</v>
      </c>
      <c r="AD39" s="37">
        <f t="shared" si="2"/>
        <v>0.46700000000000003</v>
      </c>
      <c r="AE39" s="124">
        <v>8</v>
      </c>
      <c r="AF39" s="38">
        <v>0.27083333333333331</v>
      </c>
      <c r="AG39" s="22">
        <f t="shared" si="10"/>
        <v>0.49691347812032516</v>
      </c>
      <c r="AH39" s="78">
        <f t="shared" si="11"/>
        <v>919.81060294707697</v>
      </c>
      <c r="AJ39" s="47">
        <v>8</v>
      </c>
      <c r="AK39" s="40">
        <v>0.27083333333333331</v>
      </c>
      <c r="AL39" s="219">
        <f>'10 point (2)'!H80</f>
        <v>917.25</v>
      </c>
      <c r="AM39" s="25">
        <f t="shared" si="3"/>
        <v>-1.292</v>
      </c>
      <c r="AN39" s="47">
        <v>8</v>
      </c>
      <c r="AO39" s="40">
        <v>0.27083333333333331</v>
      </c>
      <c r="AP39" s="95">
        <f t="shared" si="12"/>
        <v>-1.2891430741196734</v>
      </c>
      <c r="AQ39" s="242">
        <f t="shared" si="13"/>
        <v>917.1867978630836</v>
      </c>
      <c r="AS39" s="48">
        <v>8</v>
      </c>
      <c r="AT39" s="42">
        <v>0.27083333333333331</v>
      </c>
      <c r="AU39" s="220">
        <f>'10 point (2)'!H37</f>
        <v>920</v>
      </c>
      <c r="AV39" s="29">
        <f t="shared" si="14"/>
        <v>0.67400000000000004</v>
      </c>
      <c r="AW39" s="48">
        <v>8</v>
      </c>
      <c r="AX39" s="42">
        <v>0.27083333333333331</v>
      </c>
      <c r="AY39" s="30">
        <f t="shared" si="15"/>
        <v>0.65861063159531752</v>
      </c>
      <c r="AZ39" s="30">
        <f t="shared" si="4"/>
        <v>919.98276025516213</v>
      </c>
      <c r="BB39" s="9">
        <v>1.261E-3</v>
      </c>
    </row>
    <row r="40" spans="1:54" ht="16" thickBot="1" x14ac:dyDescent="0.25">
      <c r="A40" s="7" t="s">
        <v>92</v>
      </c>
      <c r="B40" s="8">
        <v>0.20833333333333334</v>
      </c>
      <c r="C40" s="9">
        <v>5</v>
      </c>
      <c r="D40" s="9">
        <f t="shared" si="5"/>
        <v>1.492</v>
      </c>
      <c r="E40" s="72">
        <v>1.4E-3</v>
      </c>
      <c r="F40" s="72">
        <v>-1.4E-3</v>
      </c>
      <c r="G40" s="117">
        <v>4.3280000000000002E-3</v>
      </c>
      <c r="I40" s="31">
        <v>7</v>
      </c>
      <c r="J40" s="32">
        <v>0.25</v>
      </c>
      <c r="K40" s="226">
        <f>'10 point (2)'!H209</f>
        <v>920.75</v>
      </c>
      <c r="L40" s="31">
        <f t="shared" si="0"/>
        <v>2.972</v>
      </c>
      <c r="M40" s="33">
        <v>7</v>
      </c>
      <c r="N40" s="32">
        <v>0.25</v>
      </c>
      <c r="O40" s="122">
        <f t="shared" si="6"/>
        <v>2.9978911792727247</v>
      </c>
      <c r="P40" s="31">
        <f t="shared" si="7"/>
        <v>920.38289977642683</v>
      </c>
      <c r="R40" s="34">
        <v>7</v>
      </c>
      <c r="S40" s="35">
        <v>0.25</v>
      </c>
      <c r="T40" s="230">
        <f>'10 point (2)'!H165</f>
        <v>914.5</v>
      </c>
      <c r="U40" s="34">
        <f t="shared" si="1"/>
        <v>-1.0839999999999999</v>
      </c>
      <c r="V40" s="36">
        <v>7</v>
      </c>
      <c r="W40" s="35">
        <v>0.25</v>
      </c>
      <c r="X40" s="18">
        <f t="shared" si="8"/>
        <v>-1.1286061659767874</v>
      </c>
      <c r="Y40" s="34">
        <f t="shared" si="9"/>
        <v>914.4459719753263</v>
      </c>
      <c r="AA40" s="37">
        <v>7</v>
      </c>
      <c r="AB40" s="38">
        <v>0.25</v>
      </c>
      <c r="AC40" s="218">
        <f>'10 point (2)'!H123</f>
        <v>919.5</v>
      </c>
      <c r="AD40" s="37">
        <f t="shared" si="2"/>
        <v>0.52400000000000002</v>
      </c>
      <c r="AE40" s="120">
        <v>7</v>
      </c>
      <c r="AF40" s="38">
        <v>0.25</v>
      </c>
      <c r="AG40" s="22">
        <f t="shared" si="10"/>
        <v>0.51557000858446489</v>
      </c>
      <c r="AH40" s="78">
        <f t="shared" si="11"/>
        <v>919.65571796216659</v>
      </c>
      <c r="AJ40" s="39">
        <v>7</v>
      </c>
      <c r="AK40" s="40">
        <v>0.25</v>
      </c>
      <c r="AL40" s="219">
        <f>'10 point (2)'!H81</f>
        <v>917</v>
      </c>
      <c r="AM40" s="25">
        <f t="shared" si="3"/>
        <v>-1.655</v>
      </c>
      <c r="AN40" s="39">
        <v>7</v>
      </c>
      <c r="AO40" s="40">
        <v>0.25</v>
      </c>
      <c r="AP40" s="95">
        <f t="shared" si="12"/>
        <v>-1.6208649226952898</v>
      </c>
      <c r="AQ40" s="242">
        <f t="shared" si="13"/>
        <v>917.02536220121272</v>
      </c>
      <c r="AS40" s="41">
        <v>7</v>
      </c>
      <c r="AT40" s="42">
        <v>0.25</v>
      </c>
      <c r="AU40" s="220">
        <f>'10 point (2)'!H38</f>
        <v>920</v>
      </c>
      <c r="AV40" s="29">
        <f t="shared" si="14"/>
        <v>0.91200000000000003</v>
      </c>
      <c r="AW40" s="41">
        <v>7</v>
      </c>
      <c r="AX40" s="42">
        <v>0.25</v>
      </c>
      <c r="AY40" s="30">
        <f t="shared" si="15"/>
        <v>0.91581792817219942</v>
      </c>
      <c r="AZ40" s="30">
        <f t="shared" si="4"/>
        <v>920.1171717504393</v>
      </c>
      <c r="BB40" s="9">
        <v>1.4920000000000001E-3</v>
      </c>
    </row>
    <row r="41" spans="1:54" ht="16" thickBot="1" x14ac:dyDescent="0.25">
      <c r="A41" s="7" t="s">
        <v>92</v>
      </c>
      <c r="B41" s="8">
        <v>0.1875</v>
      </c>
      <c r="C41" s="9">
        <v>5</v>
      </c>
      <c r="D41" s="9">
        <f t="shared" si="5"/>
        <v>1.6520000000000001</v>
      </c>
      <c r="E41" s="72">
        <v>1.4109999999999999E-3</v>
      </c>
      <c r="F41" s="72">
        <v>-1.4109999999999999E-3</v>
      </c>
      <c r="G41" s="117">
        <v>4.1850000000000004E-3</v>
      </c>
      <c r="I41" s="43">
        <v>6</v>
      </c>
      <c r="J41" s="32">
        <v>0.22916666666666666</v>
      </c>
      <c r="K41" s="226">
        <f>'10 point (2)'!H210</f>
        <v>920.25</v>
      </c>
      <c r="L41" s="31">
        <f t="shared" si="0"/>
        <v>3.8040000000000003</v>
      </c>
      <c r="M41" s="129">
        <v>6</v>
      </c>
      <c r="N41" s="32">
        <v>0.22916666666666666</v>
      </c>
      <c r="O41" s="122">
        <f t="shared" si="6"/>
        <v>3.7881613880960279</v>
      </c>
      <c r="P41" s="31">
        <f t="shared" si="7"/>
        <v>920.36493063377941</v>
      </c>
      <c r="R41" s="44">
        <v>6</v>
      </c>
      <c r="S41" s="35">
        <v>0.22916666666666666</v>
      </c>
      <c r="T41" s="230">
        <f>'10 point (2)'!H166</f>
        <v>914.5</v>
      </c>
      <c r="U41" s="34">
        <f t="shared" si="1"/>
        <v>-1.484</v>
      </c>
      <c r="V41" s="45">
        <v>6</v>
      </c>
      <c r="W41" s="35">
        <v>0.22916666666666666</v>
      </c>
      <c r="X41" s="18">
        <f t="shared" si="8"/>
        <v>-1.4621417168167414</v>
      </c>
      <c r="Y41" s="34">
        <f t="shared" si="9"/>
        <v>915.24047344714529</v>
      </c>
      <c r="AA41" s="46">
        <v>6</v>
      </c>
      <c r="AB41" s="38">
        <v>0.22916666666666666</v>
      </c>
      <c r="AC41" s="218">
        <f>'10 point (2)'!H124</f>
        <v>919.5</v>
      </c>
      <c r="AD41" s="37">
        <f t="shared" si="2"/>
        <v>0.64100000000000001</v>
      </c>
      <c r="AE41" s="124">
        <v>6</v>
      </c>
      <c r="AF41" s="38">
        <v>0.22916666666666666</v>
      </c>
      <c r="AG41" s="22">
        <f t="shared" si="10"/>
        <v>0.60808214151032058</v>
      </c>
      <c r="AH41" s="78">
        <f t="shared" si="11"/>
        <v>919.50307585598057</v>
      </c>
      <c r="AJ41" s="47">
        <v>6</v>
      </c>
      <c r="AK41" s="40">
        <v>0.22916666666666666</v>
      </c>
      <c r="AL41" s="219">
        <f>'10 point (2)'!H82</f>
        <v>917.5</v>
      </c>
      <c r="AM41" s="25">
        <f t="shared" si="3"/>
        <v>-1.931</v>
      </c>
      <c r="AN41" s="47">
        <v>6</v>
      </c>
      <c r="AO41" s="40">
        <v>0.22916666666666666</v>
      </c>
      <c r="AP41" s="95">
        <f t="shared" si="12"/>
        <v>-1.8982492380592246</v>
      </c>
      <c r="AQ41" s="242">
        <f t="shared" si="13"/>
        <v>917.50350443202512</v>
      </c>
      <c r="AS41" s="48">
        <v>6</v>
      </c>
      <c r="AT41" s="42">
        <v>0.22916666666666666</v>
      </c>
      <c r="AU41" s="220">
        <f>'10 point (2)'!H39</f>
        <v>920.75</v>
      </c>
      <c r="AV41" s="29">
        <f t="shared" si="14"/>
        <v>1.2609999999999999</v>
      </c>
      <c r="AW41" s="48">
        <v>6</v>
      </c>
      <c r="AX41" s="42">
        <v>0.22916666666666666</v>
      </c>
      <c r="AY41" s="30">
        <f t="shared" si="15"/>
        <v>1.1598726085480442</v>
      </c>
      <c r="AZ41" s="30">
        <f t="shared" si="4"/>
        <v>920.28433822859063</v>
      </c>
      <c r="BB41" s="9">
        <v>1.652E-3</v>
      </c>
    </row>
    <row r="42" spans="1:54" ht="16" thickBot="1" x14ac:dyDescent="0.25">
      <c r="A42" s="7" t="s">
        <v>92</v>
      </c>
      <c r="B42" s="8">
        <v>0.16666666666666666</v>
      </c>
      <c r="C42" s="9">
        <v>5</v>
      </c>
      <c r="D42" s="9">
        <f t="shared" si="5"/>
        <v>1.748</v>
      </c>
      <c r="E42" s="72">
        <v>1.4139999999999999E-3</v>
      </c>
      <c r="F42" s="72">
        <v>-1.4139999999999999E-3</v>
      </c>
      <c r="G42" s="117">
        <v>4.1019999999999997E-3</v>
      </c>
      <c r="I42" s="43">
        <v>5</v>
      </c>
      <c r="J42" s="32">
        <v>0.20833333333333334</v>
      </c>
      <c r="K42" s="226">
        <f>'10 point (2)'!H211</f>
        <v>920.25</v>
      </c>
      <c r="L42" s="31">
        <f t="shared" si="0"/>
        <v>4.5459999999999994</v>
      </c>
      <c r="M42" s="129">
        <v>5</v>
      </c>
      <c r="N42" s="32">
        <v>0.20833333333333334</v>
      </c>
      <c r="O42" s="122">
        <f t="shared" si="6"/>
        <v>4.6136728685569706</v>
      </c>
      <c r="P42" s="31">
        <f t="shared" si="7"/>
        <v>920.24891760555715</v>
      </c>
      <c r="R42" s="44">
        <v>5</v>
      </c>
      <c r="S42" s="35">
        <v>0.20833333333333334</v>
      </c>
      <c r="T42" s="230">
        <f>'10 point (2)'!H167</f>
        <v>914.75</v>
      </c>
      <c r="U42" s="34">
        <f t="shared" si="1"/>
        <v>-1.9269999999999998</v>
      </c>
      <c r="V42" s="45">
        <v>5</v>
      </c>
      <c r="W42" s="35">
        <v>0.20833333333333334</v>
      </c>
      <c r="X42" s="18">
        <f t="shared" si="8"/>
        <v>-1.8713232333985261</v>
      </c>
      <c r="Y42" s="34">
        <f t="shared" si="9"/>
        <v>914.74981382542433</v>
      </c>
      <c r="AA42" s="46">
        <v>5</v>
      </c>
      <c r="AB42" s="38">
        <v>0.20833333333333334</v>
      </c>
      <c r="AC42" s="218">
        <f>'10 point (2)'!H125</f>
        <v>919</v>
      </c>
      <c r="AD42" s="37">
        <f t="shared" si="2"/>
        <v>0.69800000000000006</v>
      </c>
      <c r="AE42" s="124">
        <v>5</v>
      </c>
      <c r="AF42" s="38">
        <v>0.20833333333333334</v>
      </c>
      <c r="AG42" s="22">
        <f t="shared" si="10"/>
        <v>0.6804790143920193</v>
      </c>
      <c r="AH42" s="78">
        <f t="shared" si="11"/>
        <v>919.19515036565974</v>
      </c>
      <c r="AJ42" s="47">
        <v>5</v>
      </c>
      <c r="AK42" s="40">
        <v>0.20833333333333334</v>
      </c>
      <c r="AL42" s="219">
        <f>'10 point (2)'!H83</f>
        <v>917.5</v>
      </c>
      <c r="AM42" s="25">
        <f t="shared" si="3"/>
        <v>-1.976</v>
      </c>
      <c r="AN42" s="47">
        <v>5</v>
      </c>
      <c r="AO42" s="40">
        <v>0.20833333333333334</v>
      </c>
      <c r="AP42" s="95">
        <f t="shared" si="12"/>
        <v>-2.0512301418280217</v>
      </c>
      <c r="AQ42" s="242">
        <f t="shared" si="13"/>
        <v>917.4775118355351</v>
      </c>
      <c r="AS42" s="48">
        <v>5</v>
      </c>
      <c r="AT42" s="42">
        <v>0.20833333333333334</v>
      </c>
      <c r="AU42" s="220">
        <f>'10 point (2)'!H40</f>
        <v>921.5</v>
      </c>
      <c r="AV42" s="29">
        <f t="shared" si="14"/>
        <v>1.492</v>
      </c>
      <c r="AW42" s="48">
        <v>5</v>
      </c>
      <c r="AX42" s="42">
        <v>0.20833333333333334</v>
      </c>
      <c r="AY42" s="30">
        <f t="shared" si="15"/>
        <v>1.4174061282918695</v>
      </c>
      <c r="AZ42" s="30">
        <f t="shared" si="4"/>
        <v>920.48619844495772</v>
      </c>
      <c r="BB42" s="9">
        <v>1.748E-3</v>
      </c>
    </row>
    <row r="43" spans="1:54" ht="16" thickBot="1" x14ac:dyDescent="0.25">
      <c r="A43" s="7" t="s">
        <v>92</v>
      </c>
      <c r="B43" s="8">
        <v>0.14583333333333334</v>
      </c>
      <c r="C43" s="9">
        <v>5</v>
      </c>
      <c r="D43" s="9">
        <f t="shared" si="5"/>
        <v>1.792</v>
      </c>
      <c r="E43" s="72">
        <v>1.4109999999999999E-3</v>
      </c>
      <c r="F43" s="72">
        <v>-1.4109999999999999E-3</v>
      </c>
      <c r="G43" s="117">
        <v>4.2940000000000001E-3</v>
      </c>
      <c r="I43" s="31">
        <v>4</v>
      </c>
      <c r="J43" s="32">
        <v>0.1875</v>
      </c>
      <c r="K43" s="226">
        <f>'10 point (2)'!H212</f>
        <v>921</v>
      </c>
      <c r="L43" s="31">
        <f t="shared" si="0"/>
        <v>5.3449999999999998</v>
      </c>
      <c r="M43" s="33">
        <v>4</v>
      </c>
      <c r="N43" s="32">
        <v>0.1875</v>
      </c>
      <c r="O43" s="122">
        <f t="shared" si="6"/>
        <v>5.4310699630290733</v>
      </c>
      <c r="P43" s="31">
        <f t="shared" si="7"/>
        <v>920.46744915317561</v>
      </c>
      <c r="R43" s="34">
        <v>4</v>
      </c>
      <c r="S43" s="35">
        <v>0.1875</v>
      </c>
      <c r="T43" s="230">
        <f>'10 point (2)'!H168</f>
        <v>915</v>
      </c>
      <c r="U43" s="34">
        <f t="shared" si="1"/>
        <v>-2.3019999999999996</v>
      </c>
      <c r="V43" s="36">
        <v>4</v>
      </c>
      <c r="W43" s="35">
        <v>0.1875</v>
      </c>
      <c r="X43" s="18">
        <f t="shared" si="8"/>
        <v>-2.3151383274688588</v>
      </c>
      <c r="Y43" s="34">
        <f t="shared" si="9"/>
        <v>915.20191492223421</v>
      </c>
      <c r="AA43" s="37">
        <v>4</v>
      </c>
      <c r="AB43" s="38">
        <v>0.1875</v>
      </c>
      <c r="AC43" s="218">
        <f>'10 point (2)'!H126</f>
        <v>919</v>
      </c>
      <c r="AD43" s="37">
        <f t="shared" si="2"/>
        <v>0.69399999999999995</v>
      </c>
      <c r="AE43" s="120">
        <v>4</v>
      </c>
      <c r="AF43" s="38">
        <v>0.1875</v>
      </c>
      <c r="AG43" s="22">
        <f t="shared" si="10"/>
        <v>0.69341001147645431</v>
      </c>
      <c r="AH43" s="78">
        <f t="shared" si="11"/>
        <v>919.31065066759822</v>
      </c>
      <c r="AJ43" s="39">
        <v>4</v>
      </c>
      <c r="AK43" s="40">
        <v>0.1875</v>
      </c>
      <c r="AL43" s="219">
        <f>'10 point (2)'!H84</f>
        <v>917.25</v>
      </c>
      <c r="AM43" s="25">
        <f t="shared" si="3"/>
        <v>-2.1029999999999998</v>
      </c>
      <c r="AN43" s="39">
        <v>4</v>
      </c>
      <c r="AO43" s="40">
        <v>0.1875</v>
      </c>
      <c r="AP43" s="95">
        <f t="shared" si="12"/>
        <v>-2.0981844527108637</v>
      </c>
      <c r="AQ43" s="242">
        <f t="shared" si="13"/>
        <v>917.57468129547919</v>
      </c>
      <c r="AS43" s="41">
        <v>4</v>
      </c>
      <c r="AT43" s="42">
        <v>0.1875</v>
      </c>
      <c r="AU43" s="220">
        <f>'10 point (2)'!H41</f>
        <v>921.25</v>
      </c>
      <c r="AV43" s="29">
        <f t="shared" si="14"/>
        <v>1.6520000000000001</v>
      </c>
      <c r="AW43" s="41">
        <v>4</v>
      </c>
      <c r="AX43" s="42">
        <v>0.1875</v>
      </c>
      <c r="AY43" s="30">
        <f t="shared" si="15"/>
        <v>1.6521778786629004</v>
      </c>
      <c r="AZ43" s="30">
        <f t="shared" si="4"/>
        <v>920.72435433991336</v>
      </c>
      <c r="BB43" s="9">
        <v>1.792E-3</v>
      </c>
    </row>
    <row r="44" spans="1:54" ht="16" thickBot="1" x14ac:dyDescent="0.25">
      <c r="A44" s="7" t="s">
        <v>92</v>
      </c>
      <c r="B44" s="8">
        <v>0.125</v>
      </c>
      <c r="C44" s="9">
        <v>5</v>
      </c>
      <c r="D44" s="9">
        <f t="shared" si="5"/>
        <v>1.9469999999999998</v>
      </c>
      <c r="E44" s="72">
        <v>1.4009999999999999E-3</v>
      </c>
      <c r="F44" s="72">
        <v>-1.4009999999999999E-3</v>
      </c>
      <c r="G44" s="117">
        <v>4.13E-3</v>
      </c>
      <c r="I44" s="43">
        <v>3</v>
      </c>
      <c r="J44" s="32">
        <v>0.16666666666666666</v>
      </c>
      <c r="K44" s="226">
        <f>'10 point (2)'!H213</f>
        <v>921.25</v>
      </c>
      <c r="L44" s="31">
        <f t="shared" si="0"/>
        <v>6.1820000000000004</v>
      </c>
      <c r="M44" s="129">
        <v>3</v>
      </c>
      <c r="N44" s="32">
        <v>0.16666666666666666</v>
      </c>
      <c r="O44" s="122">
        <f t="shared" si="6"/>
        <v>6.1833206780412517</v>
      </c>
      <c r="P44" s="31">
        <f t="shared" si="7"/>
        <v>921.35244661788067</v>
      </c>
      <c r="R44" s="44">
        <v>3</v>
      </c>
      <c r="S44" s="35">
        <v>0.16666666666666666</v>
      </c>
      <c r="T44" s="230">
        <f>'10 point (2)'!H169</f>
        <v>914</v>
      </c>
      <c r="U44" s="34">
        <f t="shared" si="1"/>
        <v>-2.7749999999999999</v>
      </c>
      <c r="V44" s="45">
        <v>3</v>
      </c>
      <c r="W44" s="35">
        <v>0.16666666666666666</v>
      </c>
      <c r="X44" s="18">
        <f t="shared" si="8"/>
        <v>-2.7570664503033129</v>
      </c>
      <c r="Y44" s="34">
        <f t="shared" si="9"/>
        <v>914.23742873068215</v>
      </c>
      <c r="AA44" s="46">
        <v>3</v>
      </c>
      <c r="AB44" s="38">
        <v>0.16666666666666666</v>
      </c>
      <c r="AC44" s="218">
        <f>'10 point (2)'!H127</f>
        <v>919.25</v>
      </c>
      <c r="AD44" s="37">
        <f t="shared" si="2"/>
        <v>0.747</v>
      </c>
      <c r="AE44" s="124">
        <v>3</v>
      </c>
      <c r="AF44" s="38">
        <v>0.16666666666666666</v>
      </c>
      <c r="AG44" s="22">
        <f t="shared" si="10"/>
        <v>0.74947196948960715</v>
      </c>
      <c r="AH44" s="78">
        <f t="shared" si="11"/>
        <v>919.28237162105893</v>
      </c>
      <c r="AJ44" s="47">
        <v>3</v>
      </c>
      <c r="AK44" s="40">
        <v>0.16666666666666666</v>
      </c>
      <c r="AL44" s="219">
        <f>'10 point (2)'!H85</f>
        <v>917.5</v>
      </c>
      <c r="AM44" s="25">
        <f t="shared" si="3"/>
        <v>-2.133</v>
      </c>
      <c r="AN44" s="47">
        <v>3</v>
      </c>
      <c r="AO44" s="40">
        <v>0.16666666666666666</v>
      </c>
      <c r="AP44" s="95">
        <f t="shared" si="12"/>
        <v>-2.1084149994583061</v>
      </c>
      <c r="AQ44" s="242">
        <f t="shared" si="13"/>
        <v>917.51386002159427</v>
      </c>
      <c r="AS44" s="48">
        <v>3</v>
      </c>
      <c r="AT44" s="42">
        <v>0.16666666666666666</v>
      </c>
      <c r="AU44" s="220">
        <f>'10 point (2)'!H42</f>
        <v>921</v>
      </c>
      <c r="AV44" s="29">
        <f t="shared" si="14"/>
        <v>1.748</v>
      </c>
      <c r="AW44" s="48">
        <v>3</v>
      </c>
      <c r="AX44" s="42">
        <v>0.16666666666666666</v>
      </c>
      <c r="AY44" s="30">
        <f t="shared" si="15"/>
        <v>1.7650695558182636</v>
      </c>
      <c r="AZ44" s="30">
        <f t="shared" si="4"/>
        <v>921.0000851534445</v>
      </c>
      <c r="BB44" s="9">
        <v>1.9469999999999999E-3</v>
      </c>
    </row>
    <row r="45" spans="1:54" ht="16" thickBot="1" x14ac:dyDescent="0.25">
      <c r="A45" s="7" t="s">
        <v>92</v>
      </c>
      <c r="B45" s="8">
        <v>2.0833333333333332E-2</v>
      </c>
      <c r="C45" s="9">
        <v>5</v>
      </c>
      <c r="D45" s="9">
        <f t="shared" si="5"/>
        <v>2.1080000000000001</v>
      </c>
      <c r="E45" s="72">
        <v>1.3780000000000001E-3</v>
      </c>
      <c r="F45" s="72">
        <v>-1.3780000000000001E-3</v>
      </c>
      <c r="G45" s="117">
        <v>3.9529999999999999E-3</v>
      </c>
      <c r="I45" s="43">
        <v>2</v>
      </c>
      <c r="J45" s="32">
        <v>0.14583333333333334</v>
      </c>
      <c r="K45" s="226">
        <f>'10 point (2)'!H214</f>
        <v>922.5</v>
      </c>
      <c r="L45" s="31">
        <f t="shared" si="0"/>
        <v>6.8</v>
      </c>
      <c r="M45" s="129">
        <v>2</v>
      </c>
      <c r="N45" s="32">
        <v>0.14583333333333334</v>
      </c>
      <c r="O45" s="122">
        <f t="shared" si="6"/>
        <v>6.8123971301838413</v>
      </c>
      <c r="P45" s="31">
        <f t="shared" si="7"/>
        <v>922.47532786471265</v>
      </c>
      <c r="R45" s="44">
        <v>2</v>
      </c>
      <c r="S45" s="35">
        <v>0.14583333333333334</v>
      </c>
      <c r="T45" s="230">
        <f>'10 point (2)'!H170</f>
        <v>914.25</v>
      </c>
      <c r="U45" s="34">
        <f t="shared" si="1"/>
        <v>-3.2279999999999998</v>
      </c>
      <c r="V45" s="45">
        <v>2</v>
      </c>
      <c r="W45" s="35">
        <v>0.14583333333333334</v>
      </c>
      <c r="X45" s="18">
        <f t="shared" si="8"/>
        <v>-3.1874679669835388</v>
      </c>
      <c r="Y45" s="34">
        <f t="shared" si="9"/>
        <v>914.07648679830038</v>
      </c>
      <c r="AA45" s="46">
        <v>2</v>
      </c>
      <c r="AB45" s="38">
        <v>0.14583333333333334</v>
      </c>
      <c r="AC45" s="218">
        <f>'10 point (2)'!H128</f>
        <v>919.75</v>
      </c>
      <c r="AD45" s="37">
        <f t="shared" si="2"/>
        <v>0.874</v>
      </c>
      <c r="AE45" s="124">
        <v>2</v>
      </c>
      <c r="AF45" s="38">
        <v>0.14583333333333334</v>
      </c>
      <c r="AG45" s="22">
        <f t="shared" si="10"/>
        <v>0.84425947497275544</v>
      </c>
      <c r="AH45" s="78">
        <f t="shared" si="11"/>
        <v>919.49781242645417</v>
      </c>
      <c r="AJ45" s="47">
        <v>2</v>
      </c>
      <c r="AK45" s="40">
        <v>0.14583333333333334</v>
      </c>
      <c r="AL45" s="219">
        <f>'10 point (2)'!H86</f>
        <v>917.75</v>
      </c>
      <c r="AM45" s="25">
        <f t="shared" si="3"/>
        <v>-2.1150000000000002</v>
      </c>
      <c r="AN45" s="47">
        <v>2</v>
      </c>
      <c r="AO45" s="40">
        <v>0.14583333333333334</v>
      </c>
      <c r="AP45" s="95">
        <f t="shared" si="12"/>
        <v>-2.1187980155933634</v>
      </c>
      <c r="AQ45" s="242">
        <f t="shared" si="13"/>
        <v>917.44099902865389</v>
      </c>
      <c r="AS45" s="48">
        <v>2</v>
      </c>
      <c r="AT45" s="42">
        <v>0.14583333333333334</v>
      </c>
      <c r="AU45" s="220">
        <f>'10 point (2)'!H43</f>
        <v>921.25</v>
      </c>
      <c r="AV45" s="29">
        <f t="shared" si="14"/>
        <v>1.792</v>
      </c>
      <c r="AW45" s="48">
        <v>2</v>
      </c>
      <c r="AX45" s="42">
        <v>0.14583333333333334</v>
      </c>
      <c r="AY45" s="30">
        <f t="shared" si="15"/>
        <v>1.9104433924841164</v>
      </c>
      <c r="AZ45" s="30">
        <f t="shared" si="4"/>
        <v>921.31436154035816</v>
      </c>
      <c r="BB45" s="9">
        <v>2.1080000000000001E-3</v>
      </c>
    </row>
    <row r="46" spans="1:54" ht="16" thickBot="1" x14ac:dyDescent="0.25">
      <c r="A46" s="7" t="s">
        <v>92</v>
      </c>
      <c r="B46" s="8">
        <v>0</v>
      </c>
      <c r="C46" s="9">
        <v>5</v>
      </c>
      <c r="D46" s="9">
        <f t="shared" si="5"/>
        <v>2.133</v>
      </c>
      <c r="E46" s="72">
        <v>1.341E-3</v>
      </c>
      <c r="F46" s="72">
        <v>-1.341E-3</v>
      </c>
      <c r="G46" s="117">
        <v>4.2919999999999998E-3</v>
      </c>
      <c r="I46" s="13">
        <v>1</v>
      </c>
      <c r="J46" s="82">
        <v>0.125</v>
      </c>
      <c r="K46" s="228">
        <f>'10 point (2)'!H215</f>
        <v>923.5</v>
      </c>
      <c r="L46" s="13">
        <f>D215</f>
        <v>7.37</v>
      </c>
      <c r="M46" s="83">
        <v>1</v>
      </c>
      <c r="N46" s="82">
        <v>0.125</v>
      </c>
      <c r="O46" s="122">
        <f t="shared" si="6"/>
        <v>7.3076008601216307</v>
      </c>
      <c r="P46" s="13">
        <f t="shared" si="7"/>
        <v>923.50399305434973</v>
      </c>
      <c r="R46" s="18">
        <v>1</v>
      </c>
      <c r="S46" s="84">
        <v>0.125</v>
      </c>
      <c r="T46" s="231">
        <f>'10 point (2)'!H171</f>
        <v>912.75</v>
      </c>
      <c r="U46" s="18">
        <f>D171</f>
        <v>-3.5739999999999998</v>
      </c>
      <c r="V46" s="85">
        <v>1</v>
      </c>
      <c r="W46" s="84">
        <v>0.125</v>
      </c>
      <c r="X46" s="18">
        <f t="shared" si="8"/>
        <v>-3.6321809925960538</v>
      </c>
      <c r="Y46" s="18">
        <f t="shared" si="9"/>
        <v>912.74963021158749</v>
      </c>
      <c r="AA46" s="71">
        <v>1</v>
      </c>
      <c r="AB46" s="86">
        <v>0.125</v>
      </c>
      <c r="AC46" s="237">
        <f>'10 point (2)'!H129</f>
        <v>920</v>
      </c>
      <c r="AD46" s="71">
        <f>D129</f>
        <v>0.8899999999999999</v>
      </c>
      <c r="AE46" s="126">
        <v>1</v>
      </c>
      <c r="AF46" s="86">
        <v>0.125</v>
      </c>
      <c r="AG46" s="22">
        <f t="shared" si="10"/>
        <v>0.95007012637007471</v>
      </c>
      <c r="AH46" s="78">
        <f t="shared" si="11"/>
        <v>919.999947944778</v>
      </c>
      <c r="AJ46" s="87">
        <v>1</v>
      </c>
      <c r="AK46" s="88">
        <v>0.125</v>
      </c>
      <c r="AL46" s="219">
        <f>'10 point (2)'!H87</f>
        <v>917.5</v>
      </c>
      <c r="AM46" s="25">
        <f>D87</f>
        <v>-2.0830000000000002</v>
      </c>
      <c r="AN46" s="87">
        <v>1</v>
      </c>
      <c r="AO46" s="88">
        <v>0.125</v>
      </c>
      <c r="AP46" s="95">
        <f t="shared" si="12"/>
        <v>-2.0732498553731098</v>
      </c>
      <c r="AQ46" s="242">
        <f t="shared" si="13"/>
        <v>917.46901826403564</v>
      </c>
      <c r="AS46" s="89">
        <v>1</v>
      </c>
      <c r="AT46" s="90">
        <v>0.125</v>
      </c>
      <c r="AU46" s="220">
        <f>'10 point (2)'!H44</f>
        <v>921.25</v>
      </c>
      <c r="AV46" s="29">
        <f>D44</f>
        <v>1.9469999999999998</v>
      </c>
      <c r="AW46" s="89">
        <v>1</v>
      </c>
      <c r="AX46" s="90">
        <v>0.125</v>
      </c>
      <c r="AY46" s="30">
        <f t="shared" si="15"/>
        <v>1.9800866939012731</v>
      </c>
      <c r="AZ46" s="30">
        <f xml:space="preserve"> 922.060975419257 + 0.01988409486755*AW46^2 - 0.412989205779634*AW46 - 0.000010505171128793*AW46^4 - 1.17627243062544E-07*AW46^5*COS(3.54187664010443E-10*AW46^7)</f>
        <v>921.66785968554666</v>
      </c>
      <c r="BB46" s="9">
        <v>2.1329999999999999E-3</v>
      </c>
    </row>
    <row r="47" spans="1:54" x14ac:dyDescent="0.2">
      <c r="A47" s="7" t="s">
        <v>93</v>
      </c>
      <c r="B47" s="8">
        <v>0.97916666666666663</v>
      </c>
      <c r="C47" s="9">
        <v>4</v>
      </c>
      <c r="D47" s="9">
        <f t="shared" si="5"/>
        <v>2.1629999999999998</v>
      </c>
      <c r="E47" s="72">
        <v>1.294E-3</v>
      </c>
      <c r="F47" s="72">
        <v>-1.294E-3</v>
      </c>
      <c r="G47" s="117">
        <v>4.2339999999999999E-3</v>
      </c>
      <c r="BB47" s="9">
        <v>2.163E-3</v>
      </c>
    </row>
    <row r="48" spans="1:54" x14ac:dyDescent="0.2">
      <c r="A48" s="7" t="s">
        <v>93</v>
      </c>
      <c r="B48" s="8">
        <v>0.95833333333333337</v>
      </c>
      <c r="C48" s="9">
        <v>4</v>
      </c>
      <c r="D48" s="9">
        <f t="shared" si="5"/>
        <v>2.2000000000000002</v>
      </c>
      <c r="E48" s="72">
        <v>1.24E-3</v>
      </c>
      <c r="F48" s="72">
        <v>-1.24E-3</v>
      </c>
      <c r="G48" s="117">
        <v>4.2339999999999999E-3</v>
      </c>
      <c r="I48" t="s">
        <v>20</v>
      </c>
      <c r="L48" s="534" t="s">
        <v>97</v>
      </c>
      <c r="M48" s="534"/>
      <c r="N48" s="534"/>
      <c r="O48" s="534"/>
      <c r="P48" s="222"/>
      <c r="R48" t="s">
        <v>20</v>
      </c>
      <c r="U48" s="534" t="s">
        <v>107</v>
      </c>
      <c r="V48" s="534"/>
      <c r="W48" s="534"/>
      <c r="X48" s="534"/>
      <c r="Y48" s="222"/>
      <c r="AA48" t="s">
        <v>20</v>
      </c>
      <c r="AD48" s="533" t="s">
        <v>108</v>
      </c>
      <c r="AE48" s="533"/>
      <c r="AF48" s="533"/>
      <c r="AG48" s="533"/>
      <c r="AH48" s="221"/>
      <c r="AJ48" t="s">
        <v>20</v>
      </c>
      <c r="AM48" s="533" t="s">
        <v>109</v>
      </c>
      <c r="AN48" s="533"/>
      <c r="AO48" s="533"/>
      <c r="AP48" s="533"/>
      <c r="AQ48" s="221"/>
      <c r="AS48" t="s">
        <v>20</v>
      </c>
      <c r="AV48" s="533" t="s">
        <v>110</v>
      </c>
      <c r="AW48" s="533"/>
      <c r="AX48" s="533"/>
      <c r="AY48" s="533"/>
      <c r="AZ48" s="221"/>
      <c r="BB48" s="9">
        <v>2.2000000000000001E-3</v>
      </c>
    </row>
    <row r="49" spans="1:54" x14ac:dyDescent="0.2">
      <c r="A49" s="7" t="s">
        <v>93</v>
      </c>
      <c r="B49" s="8">
        <v>0.9375</v>
      </c>
      <c r="C49" s="9">
        <v>4</v>
      </c>
      <c r="D49" s="9">
        <f t="shared" si="5"/>
        <v>2.145</v>
      </c>
      <c r="E49" s="72">
        <v>1.1789999999999999E-3</v>
      </c>
      <c r="F49" s="72">
        <v>-1.1789999999999999E-3</v>
      </c>
      <c r="G49" s="117">
        <v>4.4299999999999999E-3</v>
      </c>
      <c r="L49" s="534"/>
      <c r="M49" s="534"/>
      <c r="N49" s="534"/>
      <c r="O49" s="534"/>
      <c r="P49" s="222"/>
      <c r="U49" s="534"/>
      <c r="V49" s="534"/>
      <c r="W49" s="534"/>
      <c r="X49" s="534"/>
      <c r="Y49" s="222"/>
      <c r="AD49" s="533"/>
      <c r="AE49" s="533"/>
      <c r="AF49" s="533"/>
      <c r="AG49" s="533"/>
      <c r="AH49" s="221"/>
      <c r="AM49" s="533"/>
      <c r="AN49" s="533"/>
      <c r="AO49" s="533"/>
      <c r="AP49" s="533"/>
      <c r="AQ49" s="221"/>
      <c r="AV49" s="533"/>
      <c r="AW49" s="533"/>
      <c r="AX49" s="533"/>
      <c r="AY49" s="533"/>
      <c r="AZ49" s="221"/>
      <c r="BB49" s="9">
        <v>2.1450000000000002E-3</v>
      </c>
    </row>
    <row r="50" spans="1:54" x14ac:dyDescent="0.2">
      <c r="A50" s="7" t="s">
        <v>93</v>
      </c>
      <c r="B50" s="8">
        <v>0.91666666666666663</v>
      </c>
      <c r="C50" s="9">
        <v>4</v>
      </c>
      <c r="D50" s="9">
        <f t="shared" si="5"/>
        <v>1.9789999999999999</v>
      </c>
      <c r="E50" s="72">
        <v>1.1180000000000001E-3</v>
      </c>
      <c r="F50" s="72">
        <v>-1.1180000000000001E-3</v>
      </c>
      <c r="G50" s="117">
        <v>4.28E-3</v>
      </c>
      <c r="L50" s="534"/>
      <c r="M50" s="534"/>
      <c r="N50" s="534"/>
      <c r="O50" s="534"/>
      <c r="P50" s="222"/>
      <c r="U50" s="534"/>
      <c r="V50" s="534"/>
      <c r="W50" s="534"/>
      <c r="X50" s="534"/>
      <c r="Y50" s="222"/>
      <c r="AD50" s="533"/>
      <c r="AE50" s="533"/>
      <c r="AF50" s="533"/>
      <c r="AG50" s="533"/>
      <c r="AH50" s="221"/>
      <c r="AM50" s="533"/>
      <c r="AN50" s="533"/>
      <c r="AO50" s="533"/>
      <c r="AP50" s="533"/>
      <c r="AQ50" s="221"/>
      <c r="AV50" s="533"/>
      <c r="AW50" s="533"/>
      <c r="AX50" s="533"/>
      <c r="AY50" s="533"/>
      <c r="AZ50" s="221"/>
      <c r="BB50" s="9">
        <v>1.9789999999999999E-3</v>
      </c>
    </row>
    <row r="51" spans="1:54" x14ac:dyDescent="0.2">
      <c r="A51" s="7" t="s">
        <v>93</v>
      </c>
      <c r="B51" s="8">
        <v>0.89583333333333337</v>
      </c>
      <c r="C51" s="9">
        <v>4</v>
      </c>
      <c r="D51" s="9">
        <f t="shared" si="5"/>
        <v>1.72</v>
      </c>
      <c r="E51" s="72">
        <v>1.0679999999999999E-3</v>
      </c>
      <c r="F51" s="72">
        <v>-1.0679999999999999E-3</v>
      </c>
      <c r="G51" s="117">
        <v>4.2579999999999996E-3</v>
      </c>
      <c r="L51" s="534"/>
      <c r="M51" s="534"/>
      <c r="N51" s="534"/>
      <c r="O51" s="534"/>
      <c r="P51" s="222"/>
      <c r="U51" s="534"/>
      <c r="V51" s="534"/>
      <c r="W51" s="534"/>
      <c r="X51" s="534"/>
      <c r="Y51" s="222"/>
      <c r="AD51" s="533"/>
      <c r="AE51" s="533"/>
      <c r="AF51" s="533"/>
      <c r="AG51" s="533"/>
      <c r="AH51" s="221"/>
      <c r="AM51" s="533"/>
      <c r="AN51" s="533"/>
      <c r="AO51" s="533"/>
      <c r="AP51" s="533"/>
      <c r="AQ51" s="221"/>
      <c r="AS51">
        <f>PI()/180</f>
        <v>1.7453292519943295E-2</v>
      </c>
      <c r="AV51" s="533"/>
      <c r="AW51" s="533"/>
      <c r="AX51" s="533"/>
      <c r="AY51" s="533"/>
      <c r="AZ51" s="221"/>
      <c r="BB51" s="9">
        <v>1.72E-3</v>
      </c>
    </row>
    <row r="52" spans="1:54" x14ac:dyDescent="0.2">
      <c r="A52" s="7" t="s">
        <v>93</v>
      </c>
      <c r="B52" s="8">
        <v>0.875</v>
      </c>
      <c r="C52" s="9">
        <v>4</v>
      </c>
      <c r="D52" s="9">
        <f t="shared" si="5"/>
        <v>1.5070000000000001</v>
      </c>
      <c r="E52" s="72">
        <v>1.044E-3</v>
      </c>
      <c r="F52" s="72">
        <v>-1.044E-3</v>
      </c>
      <c r="G52" s="117">
        <v>5.2509999999999996E-3</v>
      </c>
      <c r="I52" t="s">
        <v>159</v>
      </c>
      <c r="L52" s="534" t="s">
        <v>160</v>
      </c>
      <c r="M52" s="534"/>
      <c r="N52" s="534"/>
      <c r="O52" s="534"/>
      <c r="R52" s="130" t="s">
        <v>159</v>
      </c>
      <c r="U52" s="533" t="s">
        <v>161</v>
      </c>
      <c r="V52" s="533"/>
      <c r="W52" s="533"/>
      <c r="X52" s="533"/>
      <c r="AA52" s="130" t="s">
        <v>159</v>
      </c>
      <c r="AD52" s="533" t="s">
        <v>162</v>
      </c>
      <c r="AE52" s="533"/>
      <c r="AF52" s="533"/>
      <c r="AG52" s="533"/>
      <c r="AJ52" s="130" t="s">
        <v>159</v>
      </c>
      <c r="AM52" s="533" t="s">
        <v>163</v>
      </c>
      <c r="AN52" s="533"/>
      <c r="AO52" s="533"/>
      <c r="AP52" s="533"/>
      <c r="AS52" s="130" t="s">
        <v>159</v>
      </c>
      <c r="AV52" s="533" t="s">
        <v>183</v>
      </c>
      <c r="AW52" s="533"/>
      <c r="AX52" s="533"/>
      <c r="AY52" s="533"/>
      <c r="BB52" s="9">
        <v>1.5070000000000001E-3</v>
      </c>
    </row>
    <row r="53" spans="1:54" x14ac:dyDescent="0.2">
      <c r="A53" s="7" t="s">
        <v>93</v>
      </c>
      <c r="B53" s="8">
        <v>0.85416666666666663</v>
      </c>
      <c r="C53" s="9">
        <v>4</v>
      </c>
      <c r="D53" s="9">
        <f t="shared" si="5"/>
        <v>1.369</v>
      </c>
      <c r="E53" s="72">
        <v>1.062E-3</v>
      </c>
      <c r="F53" s="72">
        <v>-1.062E-3</v>
      </c>
      <c r="G53" s="117">
        <v>5.3639999999999998E-3</v>
      </c>
      <c r="L53" s="534"/>
      <c r="M53" s="534"/>
      <c r="N53" s="534"/>
      <c r="O53" s="534"/>
      <c r="U53" s="533"/>
      <c r="V53" s="533"/>
      <c r="W53" s="533"/>
      <c r="X53" s="533"/>
      <c r="AD53" s="533"/>
      <c r="AE53" s="533"/>
      <c r="AF53" s="533"/>
      <c r="AG53" s="533"/>
      <c r="AM53" s="533"/>
      <c r="AN53" s="533"/>
      <c r="AO53" s="533"/>
      <c r="AP53" s="533"/>
      <c r="AV53" s="533"/>
      <c r="AW53" s="533"/>
      <c r="AX53" s="533"/>
      <c r="AY53" s="533"/>
      <c r="BA53" t="s">
        <v>40</v>
      </c>
      <c r="BB53" s="9">
        <v>1.369E-3</v>
      </c>
    </row>
    <row r="54" spans="1:54" x14ac:dyDescent="0.2">
      <c r="A54" s="7" t="s">
        <v>93</v>
      </c>
      <c r="B54" s="8">
        <v>0.83333333333333337</v>
      </c>
      <c r="C54" s="9">
        <v>4</v>
      </c>
      <c r="D54" s="9">
        <f t="shared" si="5"/>
        <v>1.2930000000000001</v>
      </c>
      <c r="E54" s="72">
        <v>1.0859999999999999E-3</v>
      </c>
      <c r="F54" s="72">
        <v>-1.0859999999999999E-3</v>
      </c>
      <c r="G54" s="117">
        <v>4.947E-3</v>
      </c>
      <c r="L54" s="534"/>
      <c r="M54" s="534"/>
      <c r="N54" s="534"/>
      <c r="O54" s="534"/>
      <c r="U54" s="533"/>
      <c r="V54" s="533"/>
      <c r="W54" s="533"/>
      <c r="X54" s="533"/>
      <c r="AD54" s="533"/>
      <c r="AE54" s="533"/>
      <c r="AF54" s="533"/>
      <c r="AG54" s="533"/>
      <c r="AM54" s="533"/>
      <c r="AN54" s="533"/>
      <c r="AO54" s="533"/>
      <c r="AP54" s="533"/>
      <c r="AV54" s="533"/>
      <c r="AW54" s="533"/>
      <c r="AX54" s="533"/>
      <c r="AY54" s="533"/>
      <c r="BA54" t="s">
        <v>41</v>
      </c>
      <c r="BB54" s="9">
        <v>1.2930000000000001E-3</v>
      </c>
    </row>
    <row r="55" spans="1:54" x14ac:dyDescent="0.2">
      <c r="A55" s="7" t="s">
        <v>93</v>
      </c>
      <c r="B55" s="8">
        <v>0.8125</v>
      </c>
      <c r="C55" s="9">
        <v>4</v>
      </c>
      <c r="D55" s="9">
        <f t="shared" si="5"/>
        <v>1.01</v>
      </c>
      <c r="E55" s="72">
        <v>1.1100000000000001E-3</v>
      </c>
      <c r="F55" s="72">
        <v>-1.1100000000000001E-3</v>
      </c>
      <c r="G55" s="117">
        <v>4.9699999999999996E-3</v>
      </c>
      <c r="L55" s="534"/>
      <c r="M55" s="534"/>
      <c r="N55" s="534"/>
      <c r="O55" s="534"/>
      <c r="U55" s="533"/>
      <c r="V55" s="533"/>
      <c r="W55" s="533"/>
      <c r="X55" s="533"/>
      <c r="AD55" s="533"/>
      <c r="AE55" s="533"/>
      <c r="AF55" s="533"/>
      <c r="AG55" s="533"/>
      <c r="AM55" s="533"/>
      <c r="AN55" s="533"/>
      <c r="AO55" s="533"/>
      <c r="AP55" s="533"/>
      <c r="AV55" s="533"/>
      <c r="AW55" s="533"/>
      <c r="AX55" s="533"/>
      <c r="AY55" s="533"/>
      <c r="BB55" s="9">
        <v>1.01E-3</v>
      </c>
    </row>
    <row r="56" spans="1:54" x14ac:dyDescent="0.2">
      <c r="A56" s="7" t="s">
        <v>93</v>
      </c>
      <c r="B56" s="8">
        <v>0.79166666666666663</v>
      </c>
      <c r="C56" s="9">
        <v>4</v>
      </c>
      <c r="D56" s="9">
        <f t="shared" si="5"/>
        <v>0.77899999999999991</v>
      </c>
      <c r="E56" s="72">
        <v>1.1280000000000001E-3</v>
      </c>
      <c r="F56" s="72">
        <v>-1.1280000000000001E-3</v>
      </c>
      <c r="G56" s="117">
        <v>5.058E-3</v>
      </c>
      <c r="L56" s="534"/>
      <c r="M56" s="534"/>
      <c r="N56" s="534"/>
      <c r="O56" s="534"/>
      <c r="AV56" s="533"/>
      <c r="AW56" s="533"/>
      <c r="AX56" s="533"/>
      <c r="AY56" s="533"/>
      <c r="BB56" s="9">
        <v>7.7899999999999996E-4</v>
      </c>
    </row>
    <row r="57" spans="1:54" x14ac:dyDescent="0.2">
      <c r="A57" s="7" t="s">
        <v>93</v>
      </c>
      <c r="B57" s="8">
        <v>0.77083333333333337</v>
      </c>
      <c r="C57" s="9">
        <v>4</v>
      </c>
      <c r="D57" s="9">
        <f t="shared" si="5"/>
        <v>0.55699999999999994</v>
      </c>
      <c r="E57" s="72">
        <v>1.134E-3</v>
      </c>
      <c r="F57" s="72">
        <v>-1.134E-3</v>
      </c>
      <c r="G57" s="117">
        <v>4.9810000000000002E-3</v>
      </c>
      <c r="I57" t="s">
        <v>174</v>
      </c>
      <c r="L57" s="245">
        <f>K4</f>
        <v>913.5</v>
      </c>
      <c r="R57" s="130" t="s">
        <v>174</v>
      </c>
      <c r="U57">
        <f>K46+(K58*(K46-P46))</f>
        <v>923.49800347282508</v>
      </c>
      <c r="AA57" s="130" t="s">
        <v>174</v>
      </c>
      <c r="AD57" s="130">
        <f>T46+(T58*(T46-Y46))</f>
        <v>912.75</v>
      </c>
      <c r="AJ57" s="130" t="s">
        <v>174</v>
      </c>
      <c r="AM57" s="130">
        <f>AC46+(AC58*(AC46-AH46))</f>
        <v>920</v>
      </c>
      <c r="AS57" s="130" t="s">
        <v>174</v>
      </c>
      <c r="AT57" s="130"/>
      <c r="AV57" s="130">
        <f>AL46+(AL58*(AL46-AQ46))</f>
        <v>917.5</v>
      </c>
      <c r="BB57" s="9">
        <v>5.5699999999999999E-4</v>
      </c>
    </row>
    <row r="58" spans="1:54" x14ac:dyDescent="0.2">
      <c r="A58" s="7" t="s">
        <v>93</v>
      </c>
      <c r="B58" s="8">
        <v>0.75</v>
      </c>
      <c r="C58" s="9">
        <v>4</v>
      </c>
      <c r="D58" s="9">
        <f t="shared" si="5"/>
        <v>0.13699999999999998</v>
      </c>
      <c r="E58" s="72">
        <v>1.14E-3</v>
      </c>
      <c r="F58" s="72">
        <v>-1.14E-3</v>
      </c>
      <c r="G58" s="117">
        <v>4.6899999999999997E-3</v>
      </c>
      <c r="I58" t="s">
        <v>175</v>
      </c>
      <c r="K58" s="130">
        <v>0.5</v>
      </c>
      <c r="AS58" s="130"/>
      <c r="AV58" s="130">
        <f>AL47+(AL59*(AL47-AQ47))</f>
        <v>0</v>
      </c>
      <c r="BB58" s="9">
        <v>1.37E-4</v>
      </c>
    </row>
    <row r="59" spans="1:54" x14ac:dyDescent="0.2">
      <c r="A59" s="7" t="s">
        <v>93</v>
      </c>
      <c r="B59" s="8">
        <v>0.72916666666666663</v>
      </c>
      <c r="C59" s="9">
        <v>4</v>
      </c>
      <c r="D59" s="9">
        <f t="shared" si="5"/>
        <v>0.13300000000000001</v>
      </c>
      <c r="E59" s="72">
        <v>1.1479999999999999E-3</v>
      </c>
      <c r="F59" s="72">
        <v>-1.1479999999999999E-3</v>
      </c>
      <c r="G59" s="117">
        <v>4.7739999999999996E-3</v>
      </c>
      <c r="BB59" s="9">
        <v>1.3300000000000001E-4</v>
      </c>
    </row>
    <row r="60" spans="1:54" x14ac:dyDescent="0.2">
      <c r="A60" s="7" t="s">
        <v>93</v>
      </c>
      <c r="B60" s="8">
        <v>0.70833333333333337</v>
      </c>
      <c r="C60" s="9">
        <v>4</v>
      </c>
      <c r="D60" s="9">
        <f t="shared" si="5"/>
        <v>0.35699999999999998</v>
      </c>
      <c r="E60" s="72">
        <v>1.157E-3</v>
      </c>
      <c r="F60" s="72">
        <v>-1.157E-3</v>
      </c>
      <c r="G60" s="117">
        <v>4.3769999999999998E-3</v>
      </c>
      <c r="BB60" s="9">
        <v>3.57E-4</v>
      </c>
    </row>
    <row r="61" spans="1:54" x14ac:dyDescent="0.2">
      <c r="A61" s="7" t="s">
        <v>93</v>
      </c>
      <c r="B61" s="8">
        <v>0.6875</v>
      </c>
      <c r="C61" s="9">
        <v>4</v>
      </c>
      <c r="D61" s="9">
        <f t="shared" si="5"/>
        <v>0.36599999999999999</v>
      </c>
      <c r="E61" s="72">
        <v>1.1609999999999999E-3</v>
      </c>
      <c r="F61" s="72">
        <v>-1.1609999999999999E-3</v>
      </c>
      <c r="G61" s="117">
        <v>4.0099999999999997E-3</v>
      </c>
      <c r="BB61" s="9">
        <v>3.6600000000000001E-4</v>
      </c>
    </row>
    <row r="62" spans="1:54" x14ac:dyDescent="0.2">
      <c r="A62" s="7" t="s">
        <v>93</v>
      </c>
      <c r="B62" s="8">
        <v>0.66666666666666663</v>
      </c>
      <c r="C62" s="9">
        <v>4</v>
      </c>
      <c r="D62" s="9">
        <f t="shared" si="5"/>
        <v>0.189</v>
      </c>
      <c r="E62" s="72">
        <v>1.168E-3</v>
      </c>
      <c r="F62" s="72">
        <v>-1.168E-3</v>
      </c>
      <c r="G62" s="117">
        <v>4.0179999999999999E-3</v>
      </c>
      <c r="BB62" s="9">
        <v>1.8900000000000001E-4</v>
      </c>
    </row>
    <row r="63" spans="1:54" x14ac:dyDescent="0.2">
      <c r="A63" s="7" t="s">
        <v>93</v>
      </c>
      <c r="B63" s="8">
        <v>0.64583333333333337</v>
      </c>
      <c r="C63" s="9">
        <v>4</v>
      </c>
      <c r="D63" s="9">
        <f t="shared" si="5"/>
        <v>0.20499999999999999</v>
      </c>
      <c r="E63" s="72">
        <v>1.183E-3</v>
      </c>
      <c r="F63" s="72">
        <v>-1.183E-3</v>
      </c>
      <c r="G63" s="117">
        <v>3.79E-3</v>
      </c>
      <c r="BB63" s="9">
        <v>2.05E-4</v>
      </c>
    </row>
    <row r="64" spans="1:54" x14ac:dyDescent="0.2">
      <c r="A64" s="7" t="s">
        <v>93</v>
      </c>
      <c r="B64" s="8">
        <v>0.625</v>
      </c>
      <c r="C64" s="9">
        <v>4</v>
      </c>
      <c r="D64" s="9">
        <f t="shared" si="5"/>
        <v>4.1999999999999996E-2</v>
      </c>
      <c r="E64" s="72">
        <v>1.199E-3</v>
      </c>
      <c r="F64" s="72">
        <v>-1.199E-3</v>
      </c>
      <c r="G64" s="117">
        <v>3.79E-3</v>
      </c>
      <c r="BB64" s="9">
        <v>4.1999999999999998E-5</v>
      </c>
    </row>
    <row r="65" spans="1:54" x14ac:dyDescent="0.2">
      <c r="A65" s="7" t="s">
        <v>93</v>
      </c>
      <c r="B65" s="8">
        <v>0.60416666666666663</v>
      </c>
      <c r="C65" s="9">
        <v>4</v>
      </c>
      <c r="D65" s="9">
        <f t="shared" si="5"/>
        <v>-0.111</v>
      </c>
      <c r="E65" s="72">
        <v>1.212E-3</v>
      </c>
      <c r="F65" s="72">
        <v>-1.212E-3</v>
      </c>
      <c r="G65" s="117">
        <v>3.7820000000000002E-3</v>
      </c>
      <c r="BB65" s="9">
        <v>-1.11E-4</v>
      </c>
    </row>
    <row r="66" spans="1:54" x14ac:dyDescent="0.2">
      <c r="A66" s="7" t="s">
        <v>93</v>
      </c>
      <c r="B66" s="8">
        <v>0.58333333333333337</v>
      </c>
      <c r="C66" s="9">
        <v>4</v>
      </c>
      <c r="D66" s="9">
        <f t="shared" si="5"/>
        <v>-0.248</v>
      </c>
      <c r="E66" s="72">
        <v>1.2229999999999999E-3</v>
      </c>
      <c r="F66" s="72">
        <v>-1.2229999999999999E-3</v>
      </c>
      <c r="G66" s="117">
        <v>3.8860000000000001E-3</v>
      </c>
      <c r="BB66" s="9">
        <v>-2.4800000000000001E-4</v>
      </c>
    </row>
    <row r="67" spans="1:54" x14ac:dyDescent="0.2">
      <c r="A67" s="7" t="s">
        <v>93</v>
      </c>
      <c r="B67" s="8">
        <v>0.5625</v>
      </c>
      <c r="C67" s="9">
        <v>4</v>
      </c>
      <c r="D67" s="9">
        <f t="shared" si="5"/>
        <v>-0.56099999999999994</v>
      </c>
      <c r="E67" s="72">
        <v>1.2329999999999999E-3</v>
      </c>
      <c r="F67" s="72">
        <v>-1.2329999999999999E-3</v>
      </c>
      <c r="G67" s="117">
        <v>4.0810000000000004E-3</v>
      </c>
      <c r="BB67" s="9">
        <v>-5.6099999999999998E-4</v>
      </c>
    </row>
    <row r="68" spans="1:54" x14ac:dyDescent="0.2">
      <c r="A68" s="7" t="s">
        <v>93</v>
      </c>
      <c r="B68" s="8">
        <v>0.54166666666666663</v>
      </c>
      <c r="C68" s="9">
        <v>4</v>
      </c>
      <c r="D68" s="9">
        <f t="shared" ref="D68:D131" si="16">BB68*1000</f>
        <v>-0.71299999999999997</v>
      </c>
      <c r="E68" s="72">
        <v>1.2390000000000001E-3</v>
      </c>
      <c r="F68" s="72">
        <v>-1.2390000000000001E-3</v>
      </c>
      <c r="G68" s="117">
        <v>4.2119999999999996E-3</v>
      </c>
      <c r="BB68" s="9">
        <v>-7.1299999999999998E-4</v>
      </c>
    </row>
    <row r="69" spans="1:54" x14ac:dyDescent="0.2">
      <c r="A69" s="7" t="s">
        <v>93</v>
      </c>
      <c r="B69" s="8">
        <v>0.52083333333333337</v>
      </c>
      <c r="C69" s="9">
        <v>4</v>
      </c>
      <c r="D69" s="9">
        <f t="shared" si="16"/>
        <v>-0.61599999999999999</v>
      </c>
      <c r="E69" s="72">
        <v>1.242E-3</v>
      </c>
      <c r="F69" s="72">
        <v>-1.242E-3</v>
      </c>
      <c r="G69" s="117">
        <v>3.741E-3</v>
      </c>
      <c r="BB69" s="9">
        <v>-6.1600000000000001E-4</v>
      </c>
    </row>
    <row r="70" spans="1:54" x14ac:dyDescent="0.2">
      <c r="A70" s="7" t="s">
        <v>93</v>
      </c>
      <c r="B70" s="8">
        <v>0.5</v>
      </c>
      <c r="C70" s="9">
        <v>4</v>
      </c>
      <c r="D70" s="9">
        <f t="shared" si="16"/>
        <v>-0.69200000000000006</v>
      </c>
      <c r="E70" s="72">
        <v>1.2459999999999999E-3</v>
      </c>
      <c r="F70" s="72">
        <v>-1.2459999999999999E-3</v>
      </c>
      <c r="G70" s="117">
        <v>3.8149999999999998E-3</v>
      </c>
      <c r="BB70" s="9">
        <v>-6.9200000000000002E-4</v>
      </c>
    </row>
    <row r="71" spans="1:54" x14ac:dyDescent="0.2">
      <c r="A71" s="7" t="s">
        <v>93</v>
      </c>
      <c r="B71" s="8">
        <v>0.47916666666666669</v>
      </c>
      <c r="C71" s="9">
        <v>4</v>
      </c>
      <c r="D71" s="9">
        <f t="shared" si="16"/>
        <v>-0.65500000000000003</v>
      </c>
      <c r="E71" s="72">
        <v>1.2489999999999999E-3</v>
      </c>
      <c r="F71" s="72">
        <v>-1.2489999999999999E-3</v>
      </c>
      <c r="G71" s="117">
        <v>3.9709999999999997E-3</v>
      </c>
      <c r="BB71" s="9">
        <v>-6.5499999999999998E-4</v>
      </c>
    </row>
    <row r="72" spans="1:54" x14ac:dyDescent="0.2">
      <c r="A72" s="7" t="s">
        <v>93</v>
      </c>
      <c r="B72" s="8">
        <v>0.45833333333333331</v>
      </c>
      <c r="C72" s="9">
        <v>4</v>
      </c>
      <c r="D72" s="9">
        <f t="shared" si="16"/>
        <v>-0.54199999999999993</v>
      </c>
      <c r="E72" s="72">
        <v>1.2520000000000001E-3</v>
      </c>
      <c r="F72" s="72">
        <v>-1.2520000000000001E-3</v>
      </c>
      <c r="G72" s="117">
        <v>3.4989999999999999E-3</v>
      </c>
      <c r="BB72" s="9">
        <v>-5.4199999999999995E-4</v>
      </c>
    </row>
    <row r="73" spans="1:54" x14ac:dyDescent="0.2">
      <c r="A73" s="7" t="s">
        <v>93</v>
      </c>
      <c r="B73" s="8">
        <v>0.4375</v>
      </c>
      <c r="C73" s="9">
        <v>4</v>
      </c>
      <c r="D73" s="9">
        <f t="shared" si="16"/>
        <v>-0.6</v>
      </c>
      <c r="E73" s="72">
        <v>1.256E-3</v>
      </c>
      <c r="F73" s="72">
        <v>-1.256E-3</v>
      </c>
      <c r="G73" s="117">
        <v>3.5669999999999999E-3</v>
      </c>
      <c r="BB73" s="9">
        <v>-5.9999999999999995E-4</v>
      </c>
    </row>
    <row r="74" spans="1:54" x14ac:dyDescent="0.2">
      <c r="A74" s="7" t="s">
        <v>93</v>
      </c>
      <c r="B74" s="8">
        <v>0.41666666666666669</v>
      </c>
      <c r="C74" s="9">
        <v>4</v>
      </c>
      <c r="D74" s="9">
        <f t="shared" si="16"/>
        <v>-0.63500000000000001</v>
      </c>
      <c r="E74" s="72">
        <v>1.261E-3</v>
      </c>
      <c r="F74" s="72">
        <v>-1.261E-3</v>
      </c>
      <c r="G74" s="117">
        <v>4.0210000000000003E-3</v>
      </c>
      <c r="BB74" s="9">
        <v>-6.3500000000000004E-4</v>
      </c>
    </row>
    <row r="75" spans="1:54" x14ac:dyDescent="0.2">
      <c r="A75" s="7" t="s">
        <v>93</v>
      </c>
      <c r="B75" s="8">
        <v>0.39583333333333331</v>
      </c>
      <c r="C75" s="9">
        <v>4</v>
      </c>
      <c r="D75" s="9">
        <f t="shared" si="16"/>
        <v>-0.434</v>
      </c>
      <c r="E75" s="72">
        <v>1.2669999999999999E-3</v>
      </c>
      <c r="F75" s="72">
        <v>-1.2669999999999999E-3</v>
      </c>
      <c r="G75" s="117">
        <v>2.807E-3</v>
      </c>
      <c r="BB75" s="9">
        <v>-4.3399999999999998E-4</v>
      </c>
    </row>
    <row r="76" spans="1:54" x14ac:dyDescent="0.2">
      <c r="A76" s="7" t="s">
        <v>93</v>
      </c>
      <c r="B76" s="8">
        <v>0.375</v>
      </c>
      <c r="C76" s="9">
        <v>4</v>
      </c>
      <c r="D76" s="9">
        <f t="shared" si="16"/>
        <v>-0.51600000000000001</v>
      </c>
      <c r="E76" s="72">
        <v>1.274E-3</v>
      </c>
      <c r="F76" s="72">
        <v>-1.274E-3</v>
      </c>
      <c r="G76" s="117">
        <v>2.6819999999999999E-3</v>
      </c>
      <c r="BB76" s="9">
        <v>-5.1599999999999997E-4</v>
      </c>
    </row>
    <row r="77" spans="1:54" x14ac:dyDescent="0.2">
      <c r="A77" s="7" t="s">
        <v>93</v>
      </c>
      <c r="B77" s="8">
        <v>0.35416666666666669</v>
      </c>
      <c r="C77" s="9">
        <v>4</v>
      </c>
      <c r="D77" s="9">
        <f t="shared" si="16"/>
        <v>-0.64800000000000002</v>
      </c>
      <c r="E77" s="72">
        <v>1.281E-3</v>
      </c>
      <c r="F77" s="72">
        <v>-1.281E-3</v>
      </c>
      <c r="G77" s="117">
        <v>2.6940000000000002E-3</v>
      </c>
      <c r="BB77" s="9">
        <v>-6.4800000000000003E-4</v>
      </c>
    </row>
    <row r="78" spans="1:54" x14ac:dyDescent="0.2">
      <c r="A78" s="7" t="s">
        <v>93</v>
      </c>
      <c r="B78" s="8">
        <v>0.33333333333333331</v>
      </c>
      <c r="C78" s="9">
        <v>4</v>
      </c>
      <c r="D78" s="9">
        <f t="shared" si="16"/>
        <v>-0.72900000000000009</v>
      </c>
      <c r="E78" s="72">
        <v>1.286E-3</v>
      </c>
      <c r="F78" s="72">
        <v>-1.286E-3</v>
      </c>
      <c r="G78" s="117">
        <v>2.8189999999999999E-3</v>
      </c>
      <c r="BB78" s="9">
        <v>-7.2900000000000005E-4</v>
      </c>
    </row>
    <row r="79" spans="1:54" x14ac:dyDescent="0.2">
      <c r="A79" s="7" t="s">
        <v>93</v>
      </c>
      <c r="B79" s="8">
        <v>0.3125</v>
      </c>
      <c r="C79" s="9">
        <v>4</v>
      </c>
      <c r="D79" s="9">
        <f t="shared" si="16"/>
        <v>-1.0209999999999999</v>
      </c>
      <c r="E79" s="72">
        <v>1.2930000000000001E-3</v>
      </c>
      <c r="F79" s="72">
        <v>-1.2930000000000001E-3</v>
      </c>
      <c r="G79" s="117">
        <v>7.4739999999999997E-3</v>
      </c>
      <c r="BB79" s="9">
        <v>-1.021E-3</v>
      </c>
    </row>
    <row r="80" spans="1:54" x14ac:dyDescent="0.2">
      <c r="A80" s="7" t="s">
        <v>93</v>
      </c>
      <c r="B80" s="8">
        <v>0.29166666666666669</v>
      </c>
      <c r="C80" s="9">
        <v>4</v>
      </c>
      <c r="D80" s="9">
        <f t="shared" si="16"/>
        <v>-1.292</v>
      </c>
      <c r="E80" s="72">
        <v>1.2949999999999999E-3</v>
      </c>
      <c r="F80" s="72">
        <v>-1.2949999999999999E-3</v>
      </c>
      <c r="G80" s="117">
        <v>7.4729999999999996E-3</v>
      </c>
      <c r="BB80" s="9">
        <v>-1.292E-3</v>
      </c>
    </row>
    <row r="81" spans="1:54" x14ac:dyDescent="0.2">
      <c r="A81" s="7" t="s">
        <v>93</v>
      </c>
      <c r="B81" s="8">
        <v>0.27083333333333331</v>
      </c>
      <c r="C81" s="9">
        <v>4</v>
      </c>
      <c r="D81" s="9">
        <f t="shared" si="16"/>
        <v>-1.655</v>
      </c>
      <c r="E81" s="72">
        <v>1.2899999999999999E-3</v>
      </c>
      <c r="F81" s="72">
        <v>-1.2899999999999999E-3</v>
      </c>
      <c r="G81" s="117">
        <v>7.9579999999999998E-3</v>
      </c>
      <c r="BB81" s="9">
        <v>-1.655E-3</v>
      </c>
    </row>
    <row r="82" spans="1:54" x14ac:dyDescent="0.2">
      <c r="A82" s="7" t="s">
        <v>93</v>
      </c>
      <c r="B82" s="8">
        <v>0.25</v>
      </c>
      <c r="C82" s="9">
        <v>4</v>
      </c>
      <c r="D82" s="9">
        <f t="shared" si="16"/>
        <v>-1.931</v>
      </c>
      <c r="E82" s="72">
        <v>1.273E-3</v>
      </c>
      <c r="F82" s="72">
        <v>-1.273E-3</v>
      </c>
      <c r="G82" s="117">
        <v>7.9579999999999998E-3</v>
      </c>
      <c r="BB82" s="9">
        <v>-1.931E-3</v>
      </c>
    </row>
    <row r="83" spans="1:54" x14ac:dyDescent="0.2">
      <c r="A83" s="7" t="s">
        <v>93</v>
      </c>
      <c r="B83" s="8">
        <v>0.22916666666666666</v>
      </c>
      <c r="C83" s="9">
        <v>4</v>
      </c>
      <c r="D83" s="9">
        <f t="shared" si="16"/>
        <v>-1.976</v>
      </c>
      <c r="E83" s="72">
        <v>1.245E-3</v>
      </c>
      <c r="F83" s="72">
        <v>-1.245E-3</v>
      </c>
      <c r="G83" s="117">
        <v>7.8059999999999996E-3</v>
      </c>
      <c r="BB83" s="9">
        <v>-1.9759999999999999E-3</v>
      </c>
    </row>
    <row r="84" spans="1:54" x14ac:dyDescent="0.2">
      <c r="A84" s="7" t="s">
        <v>93</v>
      </c>
      <c r="B84" s="8">
        <v>0.20833333333333334</v>
      </c>
      <c r="C84" s="9">
        <v>4</v>
      </c>
      <c r="D84" s="9">
        <f t="shared" si="16"/>
        <v>-2.1029999999999998</v>
      </c>
      <c r="E84" s="72">
        <v>1.212E-3</v>
      </c>
      <c r="F84" s="72">
        <v>-1.212E-3</v>
      </c>
      <c r="G84" s="117">
        <v>7.7549999999999997E-3</v>
      </c>
      <c r="BB84" s="9">
        <v>-2.1029999999999998E-3</v>
      </c>
    </row>
    <row r="85" spans="1:54" x14ac:dyDescent="0.2">
      <c r="A85" s="7" t="s">
        <v>93</v>
      </c>
      <c r="B85" s="8">
        <v>0.1875</v>
      </c>
      <c r="C85" s="9">
        <v>4</v>
      </c>
      <c r="D85" s="9">
        <f t="shared" si="16"/>
        <v>-2.133</v>
      </c>
      <c r="E85" s="72">
        <v>1.1720000000000001E-3</v>
      </c>
      <c r="F85" s="72">
        <v>-1.1720000000000001E-3</v>
      </c>
      <c r="G85" s="117">
        <v>7.659E-3</v>
      </c>
      <c r="BB85" s="9">
        <v>-2.1329999999999999E-3</v>
      </c>
    </row>
    <row r="86" spans="1:54" x14ac:dyDescent="0.2">
      <c r="A86" s="7" t="s">
        <v>93</v>
      </c>
      <c r="B86" s="8">
        <v>0.16666666666666666</v>
      </c>
      <c r="C86" s="9">
        <v>4</v>
      </c>
      <c r="D86" s="9">
        <f t="shared" si="16"/>
        <v>-2.1150000000000002</v>
      </c>
      <c r="E86" s="72">
        <v>1.126E-3</v>
      </c>
      <c r="F86" s="72">
        <v>-1.126E-3</v>
      </c>
      <c r="G86" s="117">
        <v>7.6579999999999999E-3</v>
      </c>
      <c r="BB86" s="9">
        <v>-2.1150000000000001E-3</v>
      </c>
    </row>
    <row r="87" spans="1:54" x14ac:dyDescent="0.2">
      <c r="A87" s="7" t="s">
        <v>93</v>
      </c>
      <c r="B87" s="8">
        <v>0.125</v>
      </c>
      <c r="C87" s="9">
        <v>4</v>
      </c>
      <c r="D87" s="9">
        <f t="shared" si="16"/>
        <v>-2.0830000000000002</v>
      </c>
      <c r="E87" s="72">
        <v>1.078E-3</v>
      </c>
      <c r="F87" s="72">
        <v>-1.078E-3</v>
      </c>
      <c r="G87" s="117">
        <v>7.5079999999999999E-3</v>
      </c>
      <c r="BB87" s="9">
        <v>-2.0830000000000002E-3</v>
      </c>
    </row>
    <row r="88" spans="1:54" x14ac:dyDescent="0.2">
      <c r="A88" s="7" t="s">
        <v>93</v>
      </c>
      <c r="B88" s="8">
        <v>2.0833333333333332E-2</v>
      </c>
      <c r="C88" s="9">
        <v>4</v>
      </c>
      <c r="D88" s="9">
        <f t="shared" si="16"/>
        <v>-2.0289999999999999</v>
      </c>
      <c r="E88" s="72">
        <v>1.0269999999999999E-3</v>
      </c>
      <c r="F88" s="72">
        <v>-1.0269999999999999E-3</v>
      </c>
      <c r="G88" s="117">
        <v>7.5789999999999998E-3</v>
      </c>
      <c r="BB88" s="9">
        <v>-2.029E-3</v>
      </c>
    </row>
    <row r="89" spans="1:54" x14ac:dyDescent="0.2">
      <c r="A89" s="7" t="s">
        <v>93</v>
      </c>
      <c r="B89" s="8">
        <v>0</v>
      </c>
      <c r="C89" s="9">
        <v>4</v>
      </c>
      <c r="D89" s="9">
        <f t="shared" si="16"/>
        <v>-1.873</v>
      </c>
      <c r="E89" s="72">
        <v>9.7499999999999996E-4</v>
      </c>
      <c r="F89" s="72">
        <v>-9.7499999999999996E-4</v>
      </c>
      <c r="G89" s="117">
        <v>7.7759999999999999E-3</v>
      </c>
      <c r="BB89" s="9">
        <v>-1.8730000000000001E-3</v>
      </c>
    </row>
    <row r="90" spans="1:54" x14ac:dyDescent="0.2">
      <c r="A90" s="7" t="s">
        <v>94</v>
      </c>
      <c r="B90" s="8">
        <v>0.97916666666666663</v>
      </c>
      <c r="C90" s="9">
        <v>3</v>
      </c>
      <c r="D90" s="9">
        <f t="shared" si="16"/>
        <v>-1.8560000000000001</v>
      </c>
      <c r="E90" s="72">
        <v>9.2800000000000001E-4</v>
      </c>
      <c r="F90" s="72">
        <v>-9.2800000000000001E-4</v>
      </c>
      <c r="G90" s="117">
        <v>7.9509999999999997E-3</v>
      </c>
      <c r="BB90" s="9">
        <v>-1.856E-3</v>
      </c>
    </row>
    <row r="91" spans="1:54" x14ac:dyDescent="0.2">
      <c r="A91" s="7" t="s">
        <v>94</v>
      </c>
      <c r="B91" s="8">
        <v>0.95833333333333337</v>
      </c>
      <c r="C91" s="9">
        <v>3</v>
      </c>
      <c r="D91" s="9">
        <f t="shared" si="16"/>
        <v>-1.865</v>
      </c>
      <c r="E91" s="72">
        <v>8.7699999999999996E-4</v>
      </c>
      <c r="F91" s="72">
        <v>-8.7699999999999996E-4</v>
      </c>
      <c r="G91" s="117">
        <v>7.7970000000000001E-3</v>
      </c>
      <c r="BB91" s="9">
        <v>-1.8649999999999999E-3</v>
      </c>
    </row>
    <row r="92" spans="1:54" x14ac:dyDescent="0.2">
      <c r="A92" s="7" t="s">
        <v>94</v>
      </c>
      <c r="B92" s="8">
        <v>0.9375</v>
      </c>
      <c r="C92" s="9">
        <v>3</v>
      </c>
      <c r="D92" s="9">
        <f t="shared" si="16"/>
        <v>-1.871</v>
      </c>
      <c r="E92" s="72">
        <v>8.1800000000000004E-4</v>
      </c>
      <c r="F92" s="72">
        <v>-8.1800000000000004E-4</v>
      </c>
      <c r="G92" s="117">
        <v>7.7970000000000001E-3</v>
      </c>
      <c r="BB92" s="9">
        <v>-1.8710000000000001E-3</v>
      </c>
    </row>
    <row r="93" spans="1:54" x14ac:dyDescent="0.2">
      <c r="A93" s="7" t="s">
        <v>94</v>
      </c>
      <c r="B93" s="8">
        <v>0.91666666666666663</v>
      </c>
      <c r="C93" s="9">
        <v>3</v>
      </c>
      <c r="D93" s="9">
        <f t="shared" si="16"/>
        <v>-1.754</v>
      </c>
      <c r="E93" s="72">
        <v>7.5100000000000004E-4</v>
      </c>
      <c r="F93" s="72">
        <v>-7.5100000000000004E-4</v>
      </c>
      <c r="G93" s="117">
        <v>7.9310000000000005E-3</v>
      </c>
      <c r="BB93" s="9">
        <v>-1.7539999999999999E-3</v>
      </c>
    </row>
    <row r="94" spans="1:54" x14ac:dyDescent="0.2">
      <c r="A94" s="7" t="s">
        <v>94</v>
      </c>
      <c r="B94" s="8">
        <v>0.89583333333333337</v>
      </c>
      <c r="C94" s="9">
        <v>3</v>
      </c>
      <c r="D94" s="9">
        <f t="shared" si="16"/>
        <v>-1.542</v>
      </c>
      <c r="E94" s="72">
        <v>6.8199999999999999E-4</v>
      </c>
      <c r="F94" s="72">
        <v>-6.8199999999999999E-4</v>
      </c>
      <c r="G94" s="117">
        <v>7.6730000000000001E-3</v>
      </c>
      <c r="BB94" s="9">
        <v>-1.542E-3</v>
      </c>
    </row>
    <row r="95" spans="1:54" x14ac:dyDescent="0.2">
      <c r="A95" s="7" t="s">
        <v>94</v>
      </c>
      <c r="B95" s="8">
        <v>0.875</v>
      </c>
      <c r="C95" s="9">
        <v>3</v>
      </c>
      <c r="D95" s="9">
        <f t="shared" si="16"/>
        <v>-1.3259999999999998</v>
      </c>
      <c r="E95" s="72">
        <v>6.1399999999999996E-4</v>
      </c>
      <c r="F95" s="72">
        <v>-6.1399999999999996E-4</v>
      </c>
      <c r="G95" s="117">
        <v>7.6210000000000002E-3</v>
      </c>
      <c r="BB95" s="9">
        <v>-1.3259999999999999E-3</v>
      </c>
    </row>
    <row r="96" spans="1:54" x14ac:dyDescent="0.2">
      <c r="A96" s="7" t="s">
        <v>94</v>
      </c>
      <c r="B96" s="8">
        <v>0.85416666666666663</v>
      </c>
      <c r="C96" s="9">
        <v>3</v>
      </c>
      <c r="D96" s="9">
        <f t="shared" si="16"/>
        <v>-0.97900000000000009</v>
      </c>
      <c r="E96" s="72">
        <v>5.4699999999999996E-4</v>
      </c>
      <c r="F96" s="72">
        <v>-5.4699999999999996E-4</v>
      </c>
      <c r="G96" s="117">
        <v>7.6210000000000002E-3</v>
      </c>
      <c r="BB96" s="9">
        <v>-9.7900000000000005E-4</v>
      </c>
    </row>
    <row r="97" spans="1:54" x14ac:dyDescent="0.2">
      <c r="A97" s="7" t="s">
        <v>94</v>
      </c>
      <c r="B97" s="8">
        <v>0.83333333333333337</v>
      </c>
      <c r="C97" s="9">
        <v>3</v>
      </c>
      <c r="D97" s="9">
        <f t="shared" si="16"/>
        <v>-0.56700000000000006</v>
      </c>
      <c r="E97" s="72">
        <v>4.9799999999999996E-4</v>
      </c>
      <c r="F97" s="72">
        <v>-4.9799999999999996E-4</v>
      </c>
      <c r="G97" s="117">
        <v>7.3740000000000003E-3</v>
      </c>
      <c r="BB97" s="9">
        <v>-5.6700000000000001E-4</v>
      </c>
    </row>
    <row r="98" spans="1:54" x14ac:dyDescent="0.2">
      <c r="A98" s="7" t="s">
        <v>94</v>
      </c>
      <c r="B98" s="8">
        <v>0.8125</v>
      </c>
      <c r="C98" s="9">
        <v>3</v>
      </c>
      <c r="D98" s="9">
        <f t="shared" si="16"/>
        <v>-0.24000000000000002</v>
      </c>
      <c r="E98" s="72">
        <v>4.6900000000000002E-4</v>
      </c>
      <c r="F98" s="72">
        <v>-4.6900000000000002E-4</v>
      </c>
      <c r="G98" s="117">
        <v>7.2189999999999997E-3</v>
      </c>
      <c r="BB98" s="9">
        <v>-2.4000000000000001E-4</v>
      </c>
    </row>
    <row r="99" spans="1:54" x14ac:dyDescent="0.2">
      <c r="A99" s="7" t="s">
        <v>94</v>
      </c>
      <c r="B99" s="8">
        <v>0.79166666666666663</v>
      </c>
      <c r="C99" s="9">
        <v>3</v>
      </c>
      <c r="D99" s="9">
        <f t="shared" si="16"/>
        <v>6.3E-2</v>
      </c>
      <c r="E99" s="72">
        <v>4.5899999999999999E-4</v>
      </c>
      <c r="F99" s="72">
        <v>-4.5899999999999999E-4</v>
      </c>
      <c r="G99" s="117">
        <v>7.3740000000000003E-3</v>
      </c>
      <c r="BB99" s="9">
        <v>6.3E-5</v>
      </c>
    </row>
    <row r="100" spans="1:54" x14ac:dyDescent="0.2">
      <c r="A100" s="7" t="s">
        <v>94</v>
      </c>
      <c r="B100" s="8">
        <v>0.77083333333333337</v>
      </c>
      <c r="C100" s="9">
        <v>3</v>
      </c>
      <c r="D100" s="9">
        <f t="shared" si="16"/>
        <v>0.51600000000000001</v>
      </c>
      <c r="E100" s="72">
        <v>4.6900000000000002E-4</v>
      </c>
      <c r="F100" s="72">
        <v>-4.6900000000000002E-4</v>
      </c>
      <c r="G100" s="117">
        <v>7.4250000000000002E-3</v>
      </c>
      <c r="BB100" s="9">
        <v>5.1599999999999997E-4</v>
      </c>
    </row>
    <row r="101" spans="1:54" x14ac:dyDescent="0.2">
      <c r="A101" s="7" t="s">
        <v>94</v>
      </c>
      <c r="B101" s="8">
        <v>0.75</v>
      </c>
      <c r="C101" s="9">
        <v>3</v>
      </c>
      <c r="D101" s="9">
        <f t="shared" si="16"/>
        <v>1.123</v>
      </c>
      <c r="E101" s="72">
        <v>4.9799999999999996E-4</v>
      </c>
      <c r="F101" s="72">
        <v>-4.9799999999999996E-4</v>
      </c>
      <c r="G101" s="117">
        <v>7.4250000000000002E-3</v>
      </c>
      <c r="BB101" s="9">
        <v>1.1230000000000001E-3</v>
      </c>
    </row>
    <row r="102" spans="1:54" x14ac:dyDescent="0.2">
      <c r="A102" s="7" t="s">
        <v>94</v>
      </c>
      <c r="B102" s="8">
        <v>0.72916666666666663</v>
      </c>
      <c r="C102" s="9">
        <v>3</v>
      </c>
      <c r="D102" s="9">
        <f t="shared" si="16"/>
        <v>1.9059999999999999</v>
      </c>
      <c r="E102" s="72">
        <v>5.31E-4</v>
      </c>
      <c r="F102" s="72">
        <v>-5.31E-4</v>
      </c>
      <c r="G102" s="117">
        <v>3.7919999999999998E-3</v>
      </c>
      <c r="BB102" s="9">
        <v>1.9059999999999999E-3</v>
      </c>
    </row>
    <row r="103" spans="1:54" x14ac:dyDescent="0.2">
      <c r="A103" s="7" t="s">
        <v>94</v>
      </c>
      <c r="B103" s="8">
        <v>0.70833333333333337</v>
      </c>
      <c r="C103" s="9">
        <v>3</v>
      </c>
      <c r="D103" s="9">
        <f t="shared" si="16"/>
        <v>1.9239999999999999</v>
      </c>
      <c r="E103" s="72">
        <v>5.6800000000000004E-4</v>
      </c>
      <c r="F103" s="72">
        <v>-5.6800000000000004E-4</v>
      </c>
      <c r="G103" s="117">
        <v>3.6459999999999999E-3</v>
      </c>
      <c r="BB103" s="9">
        <v>1.9239999999999999E-3</v>
      </c>
    </row>
    <row r="104" spans="1:54" x14ac:dyDescent="0.2">
      <c r="A104" s="7" t="s">
        <v>94</v>
      </c>
      <c r="B104" s="8">
        <v>0.6875</v>
      </c>
      <c r="C104" s="9">
        <v>3</v>
      </c>
      <c r="D104" s="9">
        <f t="shared" si="16"/>
        <v>1.8819999999999999</v>
      </c>
      <c r="E104" s="72">
        <v>5.9599999999999996E-4</v>
      </c>
      <c r="F104" s="72">
        <v>-5.9599999999999996E-4</v>
      </c>
      <c r="G104" s="117">
        <v>3.163E-3</v>
      </c>
      <c r="BB104" s="9">
        <v>1.882E-3</v>
      </c>
    </row>
    <row r="105" spans="1:54" x14ac:dyDescent="0.2">
      <c r="A105" s="7" t="s">
        <v>94</v>
      </c>
      <c r="B105" s="8">
        <v>0.66666666666666663</v>
      </c>
      <c r="C105" s="9">
        <v>3</v>
      </c>
      <c r="D105" s="9">
        <f t="shared" si="16"/>
        <v>1.554</v>
      </c>
      <c r="E105" s="72">
        <v>6.1899999999999998E-4</v>
      </c>
      <c r="F105" s="72">
        <v>-6.1899999999999998E-4</v>
      </c>
      <c r="G105" s="117">
        <v>3.1150000000000001E-3</v>
      </c>
      <c r="BB105" s="9">
        <v>1.554E-3</v>
      </c>
    </row>
    <row r="106" spans="1:54" x14ac:dyDescent="0.2">
      <c r="A106" s="7" t="s">
        <v>94</v>
      </c>
      <c r="B106" s="8">
        <v>0.64583333333333337</v>
      </c>
      <c r="C106" s="9">
        <v>3</v>
      </c>
      <c r="D106" s="9">
        <f t="shared" si="16"/>
        <v>0.99700000000000011</v>
      </c>
      <c r="E106" s="72">
        <v>6.3699999999999998E-4</v>
      </c>
      <c r="F106" s="72">
        <v>-6.3699999999999998E-4</v>
      </c>
      <c r="G106" s="117">
        <v>3.0000000000000001E-3</v>
      </c>
      <c r="BB106" s="9">
        <v>9.9700000000000006E-4</v>
      </c>
    </row>
    <row r="107" spans="1:54" x14ac:dyDescent="0.2">
      <c r="A107" s="7" t="s">
        <v>94</v>
      </c>
      <c r="B107" s="8">
        <v>0.625</v>
      </c>
      <c r="C107" s="9">
        <v>3</v>
      </c>
      <c r="D107" s="9">
        <f t="shared" si="16"/>
        <v>0.83199999999999996</v>
      </c>
      <c r="E107" s="72">
        <v>6.5099999999999999E-4</v>
      </c>
      <c r="F107" s="72">
        <v>-6.5099999999999999E-4</v>
      </c>
      <c r="G107" s="117">
        <v>3.0000000000000001E-3</v>
      </c>
      <c r="BB107" s="9">
        <v>8.3199999999999995E-4</v>
      </c>
    </row>
    <row r="108" spans="1:54" x14ac:dyDescent="0.2">
      <c r="A108" s="7" t="s">
        <v>94</v>
      </c>
      <c r="B108" s="8">
        <v>0.60416666666666663</v>
      </c>
      <c r="C108" s="9">
        <v>3</v>
      </c>
      <c r="D108" s="9">
        <f t="shared" si="16"/>
        <v>0.64100000000000001</v>
      </c>
      <c r="E108" s="72">
        <v>6.5399999999999996E-4</v>
      </c>
      <c r="F108" s="72">
        <v>-6.5399999999999996E-4</v>
      </c>
      <c r="G108" s="117">
        <v>3.0100000000000001E-3</v>
      </c>
      <c r="BB108" s="9">
        <v>6.4099999999999997E-4</v>
      </c>
    </row>
    <row r="109" spans="1:54" x14ac:dyDescent="0.2">
      <c r="A109" s="7" t="s">
        <v>94</v>
      </c>
      <c r="B109" s="8">
        <v>0.58333333333333337</v>
      </c>
      <c r="C109" s="9">
        <v>3</v>
      </c>
      <c r="D109" s="9">
        <f t="shared" si="16"/>
        <v>0.65700000000000003</v>
      </c>
      <c r="E109" s="72">
        <v>6.5300000000000004E-4</v>
      </c>
      <c r="F109" s="72">
        <v>-6.5300000000000004E-4</v>
      </c>
      <c r="G109" s="117">
        <v>2.8059999999999999E-3</v>
      </c>
      <c r="BB109" s="9">
        <v>6.5700000000000003E-4</v>
      </c>
    </row>
    <row r="110" spans="1:54" x14ac:dyDescent="0.2">
      <c r="A110" s="7" t="s">
        <v>94</v>
      </c>
      <c r="B110" s="8">
        <v>0.5625</v>
      </c>
      <c r="C110" s="9">
        <v>3</v>
      </c>
      <c r="D110" s="9">
        <f t="shared" si="16"/>
        <v>0.59199999999999997</v>
      </c>
      <c r="E110" s="72">
        <v>6.5499999999999998E-4</v>
      </c>
      <c r="F110" s="72">
        <v>-6.5499999999999998E-4</v>
      </c>
      <c r="G110" s="117">
        <v>2.7290000000000001E-3</v>
      </c>
      <c r="BB110" s="9">
        <v>5.9199999999999997E-4</v>
      </c>
    </row>
    <row r="111" spans="1:54" x14ac:dyDescent="0.2">
      <c r="A111" s="7" t="s">
        <v>94</v>
      </c>
      <c r="B111" s="8">
        <v>0.54166666666666663</v>
      </c>
      <c r="C111" s="9">
        <v>3</v>
      </c>
      <c r="D111" s="9">
        <f t="shared" si="16"/>
        <v>0.73599999999999999</v>
      </c>
      <c r="E111" s="72">
        <v>6.7500000000000004E-4</v>
      </c>
      <c r="F111" s="72">
        <v>-6.7500000000000004E-4</v>
      </c>
      <c r="G111" s="117">
        <v>2.774E-3</v>
      </c>
      <c r="BB111" s="9">
        <v>7.36E-4</v>
      </c>
    </row>
    <row r="112" spans="1:54" x14ac:dyDescent="0.2">
      <c r="A112" s="7" t="s">
        <v>94</v>
      </c>
      <c r="B112" s="8">
        <v>0.52083333333333337</v>
      </c>
      <c r="C112" s="9">
        <v>3</v>
      </c>
      <c r="D112" s="9">
        <f t="shared" si="16"/>
        <v>0.98799999999999999</v>
      </c>
      <c r="E112" s="72">
        <v>7.0299999999999996E-4</v>
      </c>
      <c r="F112" s="72">
        <v>-7.0299999999999996E-4</v>
      </c>
      <c r="G112" s="117">
        <v>2.1220000000000002E-3</v>
      </c>
      <c r="BB112" s="9">
        <v>9.8799999999999995E-4</v>
      </c>
    </row>
    <row r="113" spans="1:54" x14ac:dyDescent="0.2">
      <c r="A113" s="7" t="s">
        <v>94</v>
      </c>
      <c r="B113" s="8">
        <v>0.5</v>
      </c>
      <c r="C113" s="9">
        <v>3</v>
      </c>
      <c r="D113" s="9">
        <f t="shared" si="16"/>
        <v>1.0169999999999999</v>
      </c>
      <c r="E113" s="72">
        <v>7.3499999999999998E-4</v>
      </c>
      <c r="F113" s="72">
        <v>-7.3499999999999998E-4</v>
      </c>
      <c r="G113" s="117">
        <v>1.8400000000000001E-3</v>
      </c>
      <c r="BB113" s="9">
        <v>1.0169999999999999E-3</v>
      </c>
    </row>
    <row r="114" spans="1:54" x14ac:dyDescent="0.2">
      <c r="A114" s="7" t="s">
        <v>94</v>
      </c>
      <c r="B114" s="8">
        <v>0.47916666666666669</v>
      </c>
      <c r="C114" s="9">
        <v>3</v>
      </c>
      <c r="D114" s="9">
        <f t="shared" si="16"/>
        <v>0.86</v>
      </c>
      <c r="E114" s="72">
        <v>7.6999999999999996E-4</v>
      </c>
      <c r="F114" s="72">
        <v>-7.6999999999999996E-4</v>
      </c>
      <c r="G114" s="117">
        <v>1.8400000000000001E-3</v>
      </c>
      <c r="BB114" s="9">
        <v>8.5999999999999998E-4</v>
      </c>
    </row>
    <row r="115" spans="1:54" x14ac:dyDescent="0.2">
      <c r="A115" s="7" t="s">
        <v>94</v>
      </c>
      <c r="B115" s="8">
        <v>0.45833333333333331</v>
      </c>
      <c r="C115" s="9">
        <v>3</v>
      </c>
      <c r="D115" s="9">
        <f t="shared" si="16"/>
        <v>0.74199999999999999</v>
      </c>
      <c r="E115" s="72">
        <v>8.1400000000000005E-4</v>
      </c>
      <c r="F115" s="72">
        <v>-8.1400000000000005E-4</v>
      </c>
      <c r="G115" s="117">
        <v>1.8339999999999999E-3</v>
      </c>
      <c r="BB115" s="9">
        <v>7.4200000000000004E-4</v>
      </c>
    </row>
    <row r="116" spans="1:54" x14ac:dyDescent="0.2">
      <c r="A116" s="7" t="s">
        <v>94</v>
      </c>
      <c r="B116" s="8">
        <v>0.4375</v>
      </c>
      <c r="C116" s="9">
        <v>3</v>
      </c>
      <c r="D116" s="9">
        <f t="shared" si="16"/>
        <v>0.65799999999999992</v>
      </c>
      <c r="E116" s="72">
        <v>8.5899999999999995E-4</v>
      </c>
      <c r="F116" s="72">
        <v>-8.5899999999999995E-4</v>
      </c>
      <c r="G116" s="117">
        <v>2.1259999999999999E-3</v>
      </c>
      <c r="BB116" s="9">
        <v>6.5799999999999995E-4</v>
      </c>
    </row>
    <row r="117" spans="1:54" x14ac:dyDescent="0.2">
      <c r="A117" s="7" t="s">
        <v>94</v>
      </c>
      <c r="B117" s="8">
        <v>0.41666666666666669</v>
      </c>
      <c r="C117" s="9">
        <v>3</v>
      </c>
      <c r="D117" s="9">
        <f t="shared" si="16"/>
        <v>0.432</v>
      </c>
      <c r="E117" s="72">
        <v>9.19E-4</v>
      </c>
      <c r="F117" s="72">
        <v>-9.19E-4</v>
      </c>
      <c r="G117" s="117">
        <v>2.1640000000000001E-3</v>
      </c>
      <c r="BB117" s="9">
        <v>4.3199999999999998E-4</v>
      </c>
    </row>
    <row r="118" spans="1:54" x14ac:dyDescent="0.2">
      <c r="A118" s="7" t="s">
        <v>94</v>
      </c>
      <c r="B118" s="8">
        <v>0.39583333333333331</v>
      </c>
      <c r="C118" s="9">
        <v>3</v>
      </c>
      <c r="D118" s="9">
        <f t="shared" si="16"/>
        <v>0.27500000000000002</v>
      </c>
      <c r="E118" s="72">
        <v>9.9400000000000009E-4</v>
      </c>
      <c r="F118" s="72">
        <v>-9.9400000000000009E-4</v>
      </c>
      <c r="G118" s="117">
        <v>2.1359999999999999E-3</v>
      </c>
      <c r="BB118" s="9">
        <v>2.7500000000000002E-4</v>
      </c>
    </row>
    <row r="119" spans="1:54" x14ac:dyDescent="0.2">
      <c r="A119" s="7" t="s">
        <v>94</v>
      </c>
      <c r="B119" s="8">
        <v>0.375</v>
      </c>
      <c r="C119" s="9">
        <v>3</v>
      </c>
      <c r="D119" s="9">
        <f t="shared" si="16"/>
        <v>0.33500000000000002</v>
      </c>
      <c r="E119" s="72">
        <v>1.0820000000000001E-3</v>
      </c>
      <c r="F119" s="72">
        <v>-1.0820000000000001E-3</v>
      </c>
      <c r="G119" s="117">
        <v>2.1640000000000001E-3</v>
      </c>
      <c r="BB119" s="9">
        <v>3.3500000000000001E-4</v>
      </c>
    </row>
    <row r="120" spans="1:54" x14ac:dyDescent="0.2">
      <c r="A120" s="7" t="s">
        <v>94</v>
      </c>
      <c r="B120" s="8">
        <v>0.35416666666666669</v>
      </c>
      <c r="C120" s="9">
        <v>3</v>
      </c>
      <c r="D120" s="9">
        <f t="shared" si="16"/>
        <v>0.34799999999999998</v>
      </c>
      <c r="E120" s="72">
        <v>1.1869999999999999E-3</v>
      </c>
      <c r="F120" s="72">
        <v>-1.1869999999999999E-3</v>
      </c>
      <c r="G120" s="117">
        <v>2.3960000000000001E-3</v>
      </c>
      <c r="BB120" s="9">
        <v>3.48E-4</v>
      </c>
    </row>
    <row r="121" spans="1:54" x14ac:dyDescent="0.2">
      <c r="A121" s="7" t="s">
        <v>94</v>
      </c>
      <c r="B121" s="8">
        <v>0.33333333333333331</v>
      </c>
      <c r="C121" s="9">
        <v>3</v>
      </c>
      <c r="D121" s="9">
        <f t="shared" si="16"/>
        <v>0.30200000000000005</v>
      </c>
      <c r="E121" s="72">
        <v>1.305E-3</v>
      </c>
      <c r="F121" s="72">
        <v>-1.305E-3</v>
      </c>
      <c r="G121" s="117">
        <v>2.4510000000000001E-3</v>
      </c>
      <c r="BB121" s="9">
        <v>3.0200000000000002E-4</v>
      </c>
    </row>
    <row r="122" spans="1:54" x14ac:dyDescent="0.2">
      <c r="A122" s="7" t="s">
        <v>94</v>
      </c>
      <c r="B122" s="8">
        <v>0.3125</v>
      </c>
      <c r="C122" s="9">
        <v>3</v>
      </c>
      <c r="D122" s="9">
        <f t="shared" si="16"/>
        <v>0.46700000000000003</v>
      </c>
      <c r="E122" s="72">
        <v>1.4289999999999999E-3</v>
      </c>
      <c r="F122" s="72">
        <v>-1.4289999999999999E-3</v>
      </c>
      <c r="G122" s="117">
        <v>2.7430000000000002E-3</v>
      </c>
      <c r="BB122" s="9">
        <v>4.6700000000000002E-4</v>
      </c>
    </row>
    <row r="123" spans="1:54" x14ac:dyDescent="0.2">
      <c r="A123" s="7" t="s">
        <v>94</v>
      </c>
      <c r="B123" s="8">
        <v>0.29166666666666669</v>
      </c>
      <c r="C123" s="9">
        <v>3</v>
      </c>
      <c r="D123" s="9">
        <f t="shared" si="16"/>
        <v>0.52400000000000002</v>
      </c>
      <c r="E123" s="72">
        <v>1.5529999999999999E-3</v>
      </c>
      <c r="F123" s="72">
        <v>-1.5529999999999999E-3</v>
      </c>
      <c r="G123" s="117">
        <v>3.1449999999999998E-3</v>
      </c>
      <c r="BB123" s="9">
        <v>5.2400000000000005E-4</v>
      </c>
    </row>
    <row r="124" spans="1:54" x14ac:dyDescent="0.2">
      <c r="A124" s="7" t="s">
        <v>94</v>
      </c>
      <c r="B124" s="8">
        <v>0.25</v>
      </c>
      <c r="C124" s="9">
        <v>3</v>
      </c>
      <c r="D124" s="9">
        <f t="shared" si="16"/>
        <v>0.64100000000000001</v>
      </c>
      <c r="E124" s="72">
        <v>1.6689999999999999E-3</v>
      </c>
      <c r="F124" s="72">
        <v>-1.6689999999999999E-3</v>
      </c>
      <c r="G124" s="117">
        <v>3.0179999999999998E-3</v>
      </c>
      <c r="BB124" s="9">
        <v>6.4099999999999997E-4</v>
      </c>
    </row>
    <row r="125" spans="1:54" x14ac:dyDescent="0.2">
      <c r="A125" s="7" t="s">
        <v>94</v>
      </c>
      <c r="B125" s="8">
        <v>0.22916666666666666</v>
      </c>
      <c r="C125" s="9">
        <v>3</v>
      </c>
      <c r="D125" s="9">
        <f t="shared" si="16"/>
        <v>0.69800000000000006</v>
      </c>
      <c r="E125" s="72">
        <v>1.7750000000000001E-3</v>
      </c>
      <c r="F125" s="72">
        <v>-1.7750000000000001E-3</v>
      </c>
      <c r="G125" s="117">
        <v>3.0179999999999998E-3</v>
      </c>
      <c r="BB125" s="9">
        <v>6.9800000000000005E-4</v>
      </c>
    </row>
    <row r="126" spans="1:54" x14ac:dyDescent="0.2">
      <c r="A126" s="7" t="s">
        <v>94</v>
      </c>
      <c r="B126" s="8">
        <v>0.20833333333333334</v>
      </c>
      <c r="C126" s="9">
        <v>3</v>
      </c>
      <c r="D126" s="9">
        <f t="shared" si="16"/>
        <v>0.69399999999999995</v>
      </c>
      <c r="E126" s="72">
        <v>1.8630000000000001E-3</v>
      </c>
      <c r="F126" s="72">
        <v>-1.8630000000000001E-3</v>
      </c>
      <c r="G126" s="117">
        <v>3.2450000000000001E-3</v>
      </c>
      <c r="BB126" s="9">
        <v>6.9399999999999996E-4</v>
      </c>
    </row>
    <row r="127" spans="1:54" x14ac:dyDescent="0.2">
      <c r="A127" s="7" t="s">
        <v>94</v>
      </c>
      <c r="B127" s="8">
        <v>0.16666666666666666</v>
      </c>
      <c r="C127" s="9">
        <v>3</v>
      </c>
      <c r="D127" s="9">
        <f t="shared" si="16"/>
        <v>0.747</v>
      </c>
      <c r="E127" s="72">
        <v>1.931E-3</v>
      </c>
      <c r="F127" s="72">
        <v>-1.931E-3</v>
      </c>
      <c r="G127" s="117">
        <v>3.3119999999999998E-3</v>
      </c>
      <c r="BB127" s="9">
        <v>7.4700000000000005E-4</v>
      </c>
    </row>
    <row r="128" spans="1:54" x14ac:dyDescent="0.2">
      <c r="A128" s="7" t="s">
        <v>94</v>
      </c>
      <c r="B128" s="8">
        <v>0.14583333333333334</v>
      </c>
      <c r="C128" s="9">
        <v>3</v>
      </c>
      <c r="D128" s="9">
        <f t="shared" si="16"/>
        <v>0.874</v>
      </c>
      <c r="E128" s="72">
        <v>1.9789999999999999E-3</v>
      </c>
      <c r="F128" s="72">
        <v>-1.9789999999999999E-3</v>
      </c>
      <c r="G128" s="117">
        <v>3.3210000000000002E-3</v>
      </c>
      <c r="BB128" s="9">
        <v>8.7399999999999999E-4</v>
      </c>
    </row>
    <row r="129" spans="1:54" x14ac:dyDescent="0.2">
      <c r="A129" s="7" t="s">
        <v>94</v>
      </c>
      <c r="B129" s="8">
        <v>0.125</v>
      </c>
      <c r="C129" s="9">
        <v>3</v>
      </c>
      <c r="D129" s="9">
        <f t="shared" si="16"/>
        <v>0.8899999999999999</v>
      </c>
      <c r="E129" s="72">
        <v>2.0140000000000002E-3</v>
      </c>
      <c r="F129" s="72">
        <v>-2.0140000000000002E-3</v>
      </c>
      <c r="G129" s="117">
        <v>4.6169999999999996E-3</v>
      </c>
      <c r="BB129" s="9">
        <v>8.8999999999999995E-4</v>
      </c>
    </row>
    <row r="130" spans="1:54" x14ac:dyDescent="0.2">
      <c r="A130" s="7" t="s">
        <v>94</v>
      </c>
      <c r="B130" s="8">
        <v>2.0833333333333332E-2</v>
      </c>
      <c r="C130" s="9">
        <v>3</v>
      </c>
      <c r="D130" s="9">
        <f t="shared" si="16"/>
        <v>0.751</v>
      </c>
      <c r="E130" s="72">
        <v>2.0400000000000001E-3</v>
      </c>
      <c r="F130" s="72">
        <v>-2.0400000000000001E-3</v>
      </c>
      <c r="G130" s="117">
        <v>4.5840000000000004E-3</v>
      </c>
      <c r="BB130" s="9">
        <v>7.5100000000000004E-4</v>
      </c>
    </row>
    <row r="131" spans="1:54" x14ac:dyDescent="0.2">
      <c r="A131" s="7" t="s">
        <v>94</v>
      </c>
      <c r="B131" s="8">
        <v>0</v>
      </c>
      <c r="C131" s="9">
        <v>3</v>
      </c>
      <c r="D131" s="9">
        <f t="shared" si="16"/>
        <v>0.59699999999999998</v>
      </c>
      <c r="E131" s="72">
        <v>2.0590000000000001E-3</v>
      </c>
      <c r="F131" s="72">
        <v>-2.0590000000000001E-3</v>
      </c>
      <c r="G131" s="117">
        <v>4.7280000000000004E-3</v>
      </c>
      <c r="BB131" s="9">
        <v>5.9699999999999998E-4</v>
      </c>
    </row>
    <row r="132" spans="1:54" x14ac:dyDescent="0.2">
      <c r="A132" s="7" t="s">
        <v>95</v>
      </c>
      <c r="B132" s="8">
        <v>0.97916666666666663</v>
      </c>
      <c r="C132" s="9">
        <v>2</v>
      </c>
      <c r="D132" s="9">
        <f t="shared" ref="D132:D195" si="17">BB132*1000</f>
        <v>0.441</v>
      </c>
      <c r="E132" s="72">
        <v>2.0690000000000001E-3</v>
      </c>
      <c r="F132" s="72">
        <v>-2.0690000000000001E-3</v>
      </c>
      <c r="G132" s="117">
        <v>4.6940000000000003E-3</v>
      </c>
      <c r="BB132" s="9">
        <v>4.4099999999999999E-4</v>
      </c>
    </row>
    <row r="133" spans="1:54" x14ac:dyDescent="0.2">
      <c r="A133" s="7" t="s">
        <v>95</v>
      </c>
      <c r="B133" s="8">
        <v>0.95833333333333337</v>
      </c>
      <c r="C133" s="9">
        <v>2</v>
      </c>
      <c r="D133" s="9">
        <f t="shared" si="17"/>
        <v>0.254</v>
      </c>
      <c r="E133" s="72">
        <v>2.0730000000000002E-3</v>
      </c>
      <c r="F133" s="72">
        <v>-2.0730000000000002E-3</v>
      </c>
      <c r="G133" s="117">
        <v>4.9389999999999998E-3</v>
      </c>
      <c r="BB133" s="9">
        <v>2.5399999999999999E-4</v>
      </c>
    </row>
    <row r="134" spans="1:54" x14ac:dyDescent="0.2">
      <c r="A134" s="7" t="s">
        <v>95</v>
      </c>
      <c r="B134" s="8">
        <v>0.9375</v>
      </c>
      <c r="C134" s="9">
        <v>2</v>
      </c>
      <c r="D134" s="9">
        <f t="shared" si="17"/>
        <v>0.24399999999999999</v>
      </c>
      <c r="E134" s="72">
        <v>2.075E-3</v>
      </c>
      <c r="F134" s="72">
        <v>-2.075E-3</v>
      </c>
      <c r="G134" s="117">
        <v>4.8339999999999998E-3</v>
      </c>
      <c r="BB134" s="9">
        <v>2.4399999999999999E-4</v>
      </c>
    </row>
    <row r="135" spans="1:54" x14ac:dyDescent="0.2">
      <c r="A135" s="7" t="s">
        <v>95</v>
      </c>
      <c r="B135" s="8">
        <v>0.91666666666666663</v>
      </c>
      <c r="C135" s="9">
        <v>2</v>
      </c>
      <c r="D135" s="9">
        <f t="shared" si="17"/>
        <v>0.21099999999999999</v>
      </c>
      <c r="E135" s="72">
        <v>2.075E-3</v>
      </c>
      <c r="F135" s="72">
        <v>-2.075E-3</v>
      </c>
      <c r="G135" s="117">
        <v>4.947E-3</v>
      </c>
      <c r="BB135" s="9">
        <v>2.1100000000000001E-4</v>
      </c>
    </row>
    <row r="136" spans="1:54" x14ac:dyDescent="0.2">
      <c r="A136" s="7" t="s">
        <v>95</v>
      </c>
      <c r="B136" s="8">
        <v>0.89583333333333337</v>
      </c>
      <c r="C136" s="9">
        <v>2</v>
      </c>
      <c r="D136" s="9">
        <f t="shared" si="17"/>
        <v>0.27399999999999997</v>
      </c>
      <c r="E136" s="72">
        <v>2.0730000000000002E-3</v>
      </c>
      <c r="F136" s="72">
        <v>-2.0730000000000002E-3</v>
      </c>
      <c r="G136" s="117">
        <v>4.7010000000000003E-3</v>
      </c>
      <c r="BB136" s="9">
        <v>2.7399999999999999E-4</v>
      </c>
    </row>
    <row r="137" spans="1:54" x14ac:dyDescent="0.2">
      <c r="A137" s="7" t="s">
        <v>95</v>
      </c>
      <c r="B137" s="8">
        <v>0.875</v>
      </c>
      <c r="C137" s="9">
        <v>2</v>
      </c>
      <c r="D137" s="9">
        <f t="shared" si="17"/>
        <v>0.41899999999999998</v>
      </c>
      <c r="E137" s="72">
        <v>2.0709999999999999E-3</v>
      </c>
      <c r="F137" s="72">
        <v>-2.0709999999999999E-3</v>
      </c>
      <c r="G137" s="117">
        <v>5.0860000000000002E-3</v>
      </c>
      <c r="BB137" s="9">
        <v>4.1899999999999999E-4</v>
      </c>
    </row>
    <row r="138" spans="1:54" x14ac:dyDescent="0.2">
      <c r="A138" s="7" t="s">
        <v>95</v>
      </c>
      <c r="B138" s="8">
        <v>0.85416666666666663</v>
      </c>
      <c r="C138" s="9">
        <v>2</v>
      </c>
      <c r="D138" s="9">
        <f t="shared" si="17"/>
        <v>0.68199999999999994</v>
      </c>
      <c r="E138" s="72">
        <v>2.0690000000000001E-3</v>
      </c>
      <c r="F138" s="72">
        <v>-2.0690000000000001E-3</v>
      </c>
      <c r="G138" s="117">
        <v>5.0220000000000004E-3</v>
      </c>
      <c r="BB138" s="9">
        <v>6.8199999999999999E-4</v>
      </c>
    </row>
    <row r="139" spans="1:54" x14ac:dyDescent="0.2">
      <c r="A139" s="7" t="s">
        <v>95</v>
      </c>
      <c r="B139" s="8">
        <v>0.83333333333333337</v>
      </c>
      <c r="C139" s="9">
        <v>2</v>
      </c>
      <c r="D139" s="9">
        <f t="shared" si="17"/>
        <v>0.98699999999999999</v>
      </c>
      <c r="E139" s="72">
        <v>2.065E-3</v>
      </c>
      <c r="F139" s="72">
        <v>-2.065E-3</v>
      </c>
      <c r="G139" s="117">
        <v>4.7580000000000001E-3</v>
      </c>
      <c r="BB139" s="9">
        <v>9.8700000000000003E-4</v>
      </c>
    </row>
    <row r="140" spans="1:54" x14ac:dyDescent="0.2">
      <c r="A140" s="7" t="s">
        <v>95</v>
      </c>
      <c r="B140" s="8">
        <v>0.8125</v>
      </c>
      <c r="C140" s="9">
        <v>2</v>
      </c>
      <c r="D140" s="9">
        <f t="shared" si="17"/>
        <v>1.0859999999999999</v>
      </c>
      <c r="E140" s="72">
        <v>2.0660000000000001E-3</v>
      </c>
      <c r="F140" s="72">
        <v>-2.0660000000000001E-3</v>
      </c>
      <c r="G140" s="117">
        <v>4.8219999999999999E-3</v>
      </c>
      <c r="BB140" s="9">
        <v>1.0859999999999999E-3</v>
      </c>
    </row>
    <row r="141" spans="1:54" x14ac:dyDescent="0.2">
      <c r="A141" s="7" t="s">
        <v>95</v>
      </c>
      <c r="B141" s="8">
        <v>0.79166666666666663</v>
      </c>
      <c r="C141" s="9">
        <v>2</v>
      </c>
      <c r="D141" s="9">
        <f t="shared" si="17"/>
        <v>1.161</v>
      </c>
      <c r="E141" s="72">
        <v>2.0639999999999999E-3</v>
      </c>
      <c r="F141" s="72">
        <v>-2.0639999999999999E-3</v>
      </c>
      <c r="G141" s="117">
        <v>4.7710000000000001E-3</v>
      </c>
      <c r="BB141" s="9">
        <v>1.1609999999999999E-3</v>
      </c>
    </row>
    <row r="142" spans="1:54" x14ac:dyDescent="0.2">
      <c r="A142" s="7" t="s">
        <v>95</v>
      </c>
      <c r="B142" s="8">
        <v>0.77083333333333337</v>
      </c>
      <c r="C142" s="9">
        <v>2</v>
      </c>
      <c r="D142" s="9">
        <f t="shared" si="17"/>
        <v>1.1599999999999999</v>
      </c>
      <c r="E142" s="72">
        <v>2.0590000000000001E-3</v>
      </c>
      <c r="F142" s="72">
        <v>-2.0590000000000001E-3</v>
      </c>
      <c r="G142" s="117">
        <v>4.96E-3</v>
      </c>
      <c r="BB142" s="9">
        <v>1.16E-3</v>
      </c>
    </row>
    <row r="143" spans="1:54" x14ac:dyDescent="0.2">
      <c r="A143" s="7" t="s">
        <v>95</v>
      </c>
      <c r="B143" s="8">
        <v>0.75</v>
      </c>
      <c r="C143" s="9">
        <v>2</v>
      </c>
      <c r="D143" s="9">
        <f t="shared" si="17"/>
        <v>1.2949999999999999</v>
      </c>
      <c r="E143" s="72">
        <v>2.052E-3</v>
      </c>
      <c r="F143" s="72">
        <v>-2.052E-3</v>
      </c>
      <c r="G143" s="117">
        <v>4.7959999999999999E-3</v>
      </c>
      <c r="BB143" s="9">
        <v>1.2949999999999999E-3</v>
      </c>
    </row>
    <row r="144" spans="1:54" x14ac:dyDescent="0.2">
      <c r="A144" s="7" t="s">
        <v>95</v>
      </c>
      <c r="B144" s="8">
        <v>0.72916666666666663</v>
      </c>
      <c r="C144" s="9">
        <v>2</v>
      </c>
      <c r="D144" s="9">
        <f t="shared" si="17"/>
        <v>1.276</v>
      </c>
      <c r="E144" s="72">
        <v>2.0400000000000001E-3</v>
      </c>
      <c r="F144" s="72">
        <v>-2.0400000000000001E-3</v>
      </c>
      <c r="G144" s="117">
        <v>4.7450000000000001E-3</v>
      </c>
      <c r="BB144" s="9">
        <v>1.276E-3</v>
      </c>
    </row>
    <row r="145" spans="1:54" x14ac:dyDescent="0.2">
      <c r="A145" s="7" t="s">
        <v>95</v>
      </c>
      <c r="B145" s="8">
        <v>0.70833333333333337</v>
      </c>
      <c r="C145" s="9">
        <v>2</v>
      </c>
      <c r="D145" s="9">
        <f t="shared" si="17"/>
        <v>1.137</v>
      </c>
      <c r="E145" s="72">
        <v>2.0249999999999999E-3</v>
      </c>
      <c r="F145" s="72">
        <v>-2.0249999999999999E-3</v>
      </c>
      <c r="G145" s="117">
        <v>4.914E-3</v>
      </c>
      <c r="BB145" s="9">
        <v>1.137E-3</v>
      </c>
    </row>
    <row r="146" spans="1:54" x14ac:dyDescent="0.2">
      <c r="A146" s="7" t="s">
        <v>95</v>
      </c>
      <c r="B146" s="8">
        <v>0.6875</v>
      </c>
      <c r="C146" s="9">
        <v>2</v>
      </c>
      <c r="D146" s="9">
        <f t="shared" si="17"/>
        <v>1.3470000000000002</v>
      </c>
      <c r="E146" s="72">
        <v>2.0119999999999999E-3</v>
      </c>
      <c r="F146" s="72">
        <v>-2.0119999999999999E-3</v>
      </c>
      <c r="G146" s="117">
        <v>4.5250000000000004E-3</v>
      </c>
      <c r="BB146" s="9">
        <v>1.3470000000000001E-3</v>
      </c>
    </row>
    <row r="147" spans="1:54" x14ac:dyDescent="0.2">
      <c r="A147" s="7" t="s">
        <v>95</v>
      </c>
      <c r="B147" s="8">
        <v>0.66666666666666663</v>
      </c>
      <c r="C147" s="9">
        <v>2</v>
      </c>
      <c r="D147" s="9">
        <f t="shared" si="17"/>
        <v>1.387</v>
      </c>
      <c r="E147" s="72">
        <v>1.993E-3</v>
      </c>
      <c r="F147" s="72">
        <v>-1.993E-3</v>
      </c>
      <c r="G147" s="117">
        <v>4.5529999999999998E-3</v>
      </c>
      <c r="BB147" s="9">
        <v>1.387E-3</v>
      </c>
    </row>
    <row r="148" spans="1:54" x14ac:dyDescent="0.2">
      <c r="A148" s="7" t="s">
        <v>95</v>
      </c>
      <c r="B148" s="8">
        <v>0.64583333333333337</v>
      </c>
      <c r="C148" s="9">
        <v>2</v>
      </c>
      <c r="D148" s="9">
        <f t="shared" si="17"/>
        <v>1.6060000000000001</v>
      </c>
      <c r="E148" s="72">
        <v>1.9729999999999999E-3</v>
      </c>
      <c r="F148" s="72">
        <v>-1.9729999999999999E-3</v>
      </c>
      <c r="G148" s="117">
        <v>4.5040000000000002E-3</v>
      </c>
      <c r="BB148" s="9">
        <v>1.606E-3</v>
      </c>
    </row>
    <row r="149" spans="1:54" x14ac:dyDescent="0.2">
      <c r="A149" s="7" t="s">
        <v>95</v>
      </c>
      <c r="B149" s="8">
        <v>0.625</v>
      </c>
      <c r="C149" s="9">
        <v>2</v>
      </c>
      <c r="D149" s="9">
        <f t="shared" si="17"/>
        <v>1.889</v>
      </c>
      <c r="E149" s="72">
        <v>1.9499999999999999E-3</v>
      </c>
      <c r="F149" s="72">
        <v>-1.9499999999999999E-3</v>
      </c>
      <c r="G149" s="117">
        <v>4.2550000000000001E-3</v>
      </c>
      <c r="BB149" s="9">
        <v>1.8890000000000001E-3</v>
      </c>
    </row>
    <row r="150" spans="1:54" x14ac:dyDescent="0.2">
      <c r="A150" s="7" t="s">
        <v>95</v>
      </c>
      <c r="B150" s="8">
        <v>0.60416666666666663</v>
      </c>
      <c r="C150" s="9">
        <v>2</v>
      </c>
      <c r="D150" s="9">
        <f t="shared" si="17"/>
        <v>2.0869999999999997</v>
      </c>
      <c r="E150" s="72">
        <v>1.9189999999999999E-3</v>
      </c>
      <c r="F150" s="72">
        <v>-1.9189999999999999E-3</v>
      </c>
      <c r="G150" s="117">
        <v>4.1910000000000003E-3</v>
      </c>
      <c r="BB150" s="9">
        <v>2.0869999999999999E-3</v>
      </c>
    </row>
    <row r="151" spans="1:54" x14ac:dyDescent="0.2">
      <c r="A151" s="7" t="s">
        <v>95</v>
      </c>
      <c r="B151" s="8">
        <v>0.58333333333333337</v>
      </c>
      <c r="C151" s="9">
        <v>2</v>
      </c>
      <c r="D151" s="9">
        <f t="shared" si="17"/>
        <v>2.2230000000000003</v>
      </c>
      <c r="E151" s="72">
        <v>1.877E-3</v>
      </c>
      <c r="F151" s="72">
        <v>-1.877E-3</v>
      </c>
      <c r="G151" s="117">
        <v>4.2940000000000001E-3</v>
      </c>
      <c r="BB151" s="9">
        <v>2.2230000000000001E-3</v>
      </c>
    </row>
    <row r="152" spans="1:54" x14ac:dyDescent="0.2">
      <c r="A152" s="7" t="s">
        <v>95</v>
      </c>
      <c r="B152" s="8">
        <v>0.5625</v>
      </c>
      <c r="C152" s="9">
        <v>2</v>
      </c>
      <c r="D152" s="9">
        <f t="shared" si="17"/>
        <v>2.6380000000000003</v>
      </c>
      <c r="E152" s="72">
        <v>1.825E-3</v>
      </c>
      <c r="F152" s="72">
        <v>-1.825E-3</v>
      </c>
      <c r="G152" s="117">
        <v>2.6809999999999998E-3</v>
      </c>
      <c r="BB152" s="9">
        <v>2.6380000000000002E-3</v>
      </c>
    </row>
    <row r="153" spans="1:54" x14ac:dyDescent="0.2">
      <c r="A153" s="7" t="s">
        <v>95</v>
      </c>
      <c r="B153" s="8">
        <v>0.54166666666666663</v>
      </c>
      <c r="C153" s="9">
        <v>2</v>
      </c>
      <c r="D153" s="9">
        <f t="shared" si="17"/>
        <v>2.5469999999999997</v>
      </c>
      <c r="E153" s="72">
        <v>1.753E-3</v>
      </c>
      <c r="F153" s="72">
        <v>-1.753E-3</v>
      </c>
      <c r="G153" s="117">
        <v>2.8240000000000001E-3</v>
      </c>
      <c r="BB153" s="9">
        <v>2.5469999999999998E-3</v>
      </c>
    </row>
    <row r="154" spans="1:54" x14ac:dyDescent="0.2">
      <c r="A154" s="7" t="s">
        <v>95</v>
      </c>
      <c r="B154" s="8">
        <v>0.52083333333333337</v>
      </c>
      <c r="C154" s="9">
        <v>2</v>
      </c>
      <c r="D154" s="9">
        <f t="shared" si="17"/>
        <v>2.4380000000000002</v>
      </c>
      <c r="E154" s="72">
        <v>1.681E-3</v>
      </c>
      <c r="F154" s="72">
        <v>-1.681E-3</v>
      </c>
      <c r="G154" s="117">
        <v>3.0490000000000001E-3</v>
      </c>
      <c r="BB154" s="9">
        <v>2.4380000000000001E-3</v>
      </c>
    </row>
    <row r="155" spans="1:54" x14ac:dyDescent="0.2">
      <c r="A155" s="7" t="s">
        <v>95</v>
      </c>
      <c r="B155" s="8">
        <v>0.5</v>
      </c>
      <c r="C155" s="9">
        <v>2</v>
      </c>
      <c r="D155" s="9">
        <f t="shared" si="17"/>
        <v>2.1640000000000001</v>
      </c>
      <c r="E155" s="72">
        <v>1.614E-3</v>
      </c>
      <c r="F155" s="72">
        <v>-1.614E-3</v>
      </c>
      <c r="G155" s="117">
        <v>3.1930000000000001E-3</v>
      </c>
      <c r="BB155" s="9">
        <v>2.1640000000000001E-3</v>
      </c>
    </row>
    <row r="156" spans="1:54" x14ac:dyDescent="0.2">
      <c r="A156" s="7" t="s">
        <v>95</v>
      </c>
      <c r="B156" s="8">
        <v>0.47916666666666669</v>
      </c>
      <c r="C156" s="9">
        <v>2</v>
      </c>
      <c r="D156" s="9">
        <f t="shared" si="17"/>
        <v>1.9159999999999999</v>
      </c>
      <c r="E156" s="72">
        <v>1.565E-3</v>
      </c>
      <c r="F156" s="72">
        <v>-1.565E-3</v>
      </c>
      <c r="G156" s="117">
        <v>3.0430000000000001E-3</v>
      </c>
      <c r="BB156" s="9">
        <v>1.916E-3</v>
      </c>
    </row>
    <row r="157" spans="1:54" x14ac:dyDescent="0.2">
      <c r="A157" s="7" t="s">
        <v>95</v>
      </c>
      <c r="B157" s="8">
        <v>0.45833333333333331</v>
      </c>
      <c r="C157" s="9">
        <v>2</v>
      </c>
      <c r="D157" s="9">
        <f t="shared" si="17"/>
        <v>1.484</v>
      </c>
      <c r="E157" s="72">
        <v>1.539E-3</v>
      </c>
      <c r="F157" s="72">
        <v>-1.539E-3</v>
      </c>
      <c r="G157" s="117">
        <v>3.1220000000000002E-3</v>
      </c>
      <c r="BB157" s="9">
        <v>1.4840000000000001E-3</v>
      </c>
    </row>
    <row r="158" spans="1:54" x14ac:dyDescent="0.2">
      <c r="A158" s="7" t="s">
        <v>95</v>
      </c>
      <c r="B158" s="8">
        <v>0.4375</v>
      </c>
      <c r="C158" s="9">
        <v>2</v>
      </c>
      <c r="D158" s="9">
        <f t="shared" si="17"/>
        <v>1.1340000000000001</v>
      </c>
      <c r="E158" s="72">
        <v>1.5449999999999999E-3</v>
      </c>
      <c r="F158" s="72">
        <v>-1.5449999999999999E-3</v>
      </c>
      <c r="G158" s="117">
        <v>3.055E-3</v>
      </c>
      <c r="BB158" s="9">
        <v>1.134E-3</v>
      </c>
    </row>
    <row r="159" spans="1:54" x14ac:dyDescent="0.2">
      <c r="A159" s="7" t="s">
        <v>95</v>
      </c>
      <c r="B159" s="8">
        <v>0.41666666666666669</v>
      </c>
      <c r="C159" s="9">
        <v>2</v>
      </c>
      <c r="D159" s="9">
        <f t="shared" si="17"/>
        <v>0.49299999999999994</v>
      </c>
      <c r="E159" s="72">
        <v>1.5839999999999999E-3</v>
      </c>
      <c r="F159" s="72">
        <v>-1.5839999999999999E-3</v>
      </c>
      <c r="G159" s="117">
        <v>4.1749999999999999E-3</v>
      </c>
      <c r="BB159" s="9">
        <v>4.9299999999999995E-4</v>
      </c>
    </row>
    <row r="160" spans="1:54" x14ac:dyDescent="0.2">
      <c r="A160" s="7" t="s">
        <v>95</v>
      </c>
      <c r="B160" s="8">
        <v>0.39583333333333331</v>
      </c>
      <c r="C160" s="9">
        <v>2</v>
      </c>
      <c r="D160" s="9">
        <f t="shared" si="17"/>
        <v>-0.21000000000000002</v>
      </c>
      <c r="E160" s="72">
        <v>1.671E-3</v>
      </c>
      <c r="F160" s="72">
        <v>-1.671E-3</v>
      </c>
      <c r="G160" s="117">
        <v>3.5620000000000001E-3</v>
      </c>
      <c r="BB160" s="9">
        <v>-2.1000000000000001E-4</v>
      </c>
    </row>
    <row r="161" spans="1:54" x14ac:dyDescent="0.2">
      <c r="A161" s="7" t="s">
        <v>95</v>
      </c>
      <c r="B161" s="8">
        <v>0.375</v>
      </c>
      <c r="C161" s="9">
        <v>2</v>
      </c>
      <c r="D161" s="9">
        <f t="shared" si="17"/>
        <v>-0.43</v>
      </c>
      <c r="E161" s="72">
        <v>1.8029999999999999E-3</v>
      </c>
      <c r="F161" s="72">
        <v>-1.8029999999999999E-3</v>
      </c>
      <c r="G161" s="117">
        <v>3.5560000000000001E-3</v>
      </c>
      <c r="BB161" s="9">
        <v>-4.2999999999999999E-4</v>
      </c>
    </row>
    <row r="162" spans="1:54" x14ac:dyDescent="0.2">
      <c r="A162" s="7" t="s">
        <v>95</v>
      </c>
      <c r="B162" s="8">
        <v>0.35416666666666669</v>
      </c>
      <c r="C162" s="9">
        <v>2</v>
      </c>
      <c r="D162" s="9">
        <f t="shared" si="17"/>
        <v>-0.55400000000000005</v>
      </c>
      <c r="E162" s="72">
        <v>1.9620000000000002E-3</v>
      </c>
      <c r="F162" s="72">
        <v>-1.9620000000000002E-3</v>
      </c>
      <c r="G162" s="117">
        <v>3.7690000000000002E-3</v>
      </c>
      <c r="BB162" s="9">
        <v>-5.5400000000000002E-4</v>
      </c>
    </row>
    <row r="163" spans="1:54" x14ac:dyDescent="0.2">
      <c r="A163" s="7" t="s">
        <v>95</v>
      </c>
      <c r="B163" s="8">
        <v>0.33333333333333331</v>
      </c>
      <c r="C163" s="9">
        <v>2</v>
      </c>
      <c r="D163" s="9">
        <f t="shared" si="17"/>
        <v>-0.69800000000000006</v>
      </c>
      <c r="E163" s="72">
        <v>2.1489999999999999E-3</v>
      </c>
      <c r="F163" s="72">
        <v>-2.1489999999999999E-3</v>
      </c>
      <c r="G163" s="117">
        <v>3.7000000000000002E-3</v>
      </c>
      <c r="BB163" s="9">
        <v>-6.9800000000000005E-4</v>
      </c>
    </row>
    <row r="164" spans="1:54" x14ac:dyDescent="0.2">
      <c r="A164" s="7" t="s">
        <v>95</v>
      </c>
      <c r="B164" s="8">
        <v>0.3125</v>
      </c>
      <c r="C164" s="9">
        <v>2</v>
      </c>
      <c r="D164" s="9">
        <f t="shared" si="17"/>
        <v>-0.95499999999999996</v>
      </c>
      <c r="E164" s="72">
        <v>2.3609999999999998E-3</v>
      </c>
      <c r="F164" s="72">
        <v>-2.3609999999999998E-3</v>
      </c>
      <c r="G164" s="117">
        <v>4.3220000000000003E-3</v>
      </c>
      <c r="BB164" s="9">
        <v>-9.5500000000000001E-4</v>
      </c>
    </row>
    <row r="165" spans="1:54" x14ac:dyDescent="0.2">
      <c r="A165" s="7" t="s">
        <v>95</v>
      </c>
      <c r="B165" s="8">
        <v>0.25</v>
      </c>
      <c r="C165" s="9">
        <v>2</v>
      </c>
      <c r="D165" s="9">
        <f t="shared" si="17"/>
        <v>-1.0839999999999999</v>
      </c>
      <c r="E165" s="72">
        <v>2.581E-3</v>
      </c>
      <c r="F165" s="72">
        <v>-2.581E-3</v>
      </c>
      <c r="G165" s="117">
        <v>4.202E-3</v>
      </c>
      <c r="BB165" s="9">
        <v>-1.0839999999999999E-3</v>
      </c>
    </row>
    <row r="166" spans="1:54" x14ac:dyDescent="0.2">
      <c r="A166" s="7" t="s">
        <v>95</v>
      </c>
      <c r="B166" s="8">
        <v>0.22916666666666666</v>
      </c>
      <c r="C166" s="9">
        <v>2</v>
      </c>
      <c r="D166" s="9">
        <f t="shared" si="17"/>
        <v>-1.484</v>
      </c>
      <c r="E166" s="72">
        <v>2.8050000000000002E-3</v>
      </c>
      <c r="F166" s="72">
        <v>-2.8050000000000002E-3</v>
      </c>
      <c r="G166" s="117">
        <v>7.1419999999999999E-3</v>
      </c>
      <c r="BB166" s="9">
        <v>-1.4840000000000001E-3</v>
      </c>
    </row>
    <row r="167" spans="1:54" x14ac:dyDescent="0.2">
      <c r="A167" s="7" t="s">
        <v>95</v>
      </c>
      <c r="B167" s="8">
        <v>0.20833333333333334</v>
      </c>
      <c r="C167" s="9">
        <v>2</v>
      </c>
      <c r="D167" s="9">
        <f t="shared" si="17"/>
        <v>-1.9269999999999998</v>
      </c>
      <c r="E167" s="72">
        <v>3.019E-3</v>
      </c>
      <c r="F167" s="72">
        <v>-3.019E-3</v>
      </c>
      <c r="G167" s="117">
        <v>7.2550000000000002E-3</v>
      </c>
      <c r="BB167" s="9">
        <v>-1.9269999999999999E-3</v>
      </c>
    </row>
    <row r="168" spans="1:54" x14ac:dyDescent="0.2">
      <c r="A168" s="7" t="s">
        <v>95</v>
      </c>
      <c r="B168" s="8">
        <v>0.1875</v>
      </c>
      <c r="C168" s="9">
        <v>2</v>
      </c>
      <c r="D168" s="9">
        <f t="shared" si="17"/>
        <v>-2.3019999999999996</v>
      </c>
      <c r="E168" s="72">
        <v>3.209E-3</v>
      </c>
      <c r="F168" s="72">
        <v>-3.209E-3</v>
      </c>
      <c r="G168" s="117">
        <v>7.1139999999999997E-3</v>
      </c>
      <c r="BB168" s="9">
        <v>-2.3019999999999998E-3</v>
      </c>
    </row>
    <row r="169" spans="1:54" x14ac:dyDescent="0.2">
      <c r="A169" s="7" t="s">
        <v>95</v>
      </c>
      <c r="B169" s="8">
        <v>0.16666666666666666</v>
      </c>
      <c r="C169" s="9">
        <v>2</v>
      </c>
      <c r="D169" s="9">
        <f t="shared" si="17"/>
        <v>-2.7749999999999999</v>
      </c>
      <c r="E169" s="72">
        <v>3.3779999999999999E-3</v>
      </c>
      <c r="F169" s="72">
        <v>-3.3779999999999999E-3</v>
      </c>
      <c r="G169" s="117">
        <v>7.228E-3</v>
      </c>
      <c r="BB169" s="9">
        <v>-2.7750000000000001E-3</v>
      </c>
    </row>
    <row r="170" spans="1:54" x14ac:dyDescent="0.2">
      <c r="A170" s="7" t="s">
        <v>95</v>
      </c>
      <c r="B170" s="8">
        <v>0.14583333333333334</v>
      </c>
      <c r="C170" s="9">
        <v>2</v>
      </c>
      <c r="D170" s="9">
        <f t="shared" si="17"/>
        <v>-3.2279999999999998</v>
      </c>
      <c r="E170" s="72">
        <v>3.5200000000000001E-3</v>
      </c>
      <c r="F170" s="72">
        <v>-3.5200000000000001E-3</v>
      </c>
      <c r="G170" s="117">
        <v>7.378E-3</v>
      </c>
      <c r="BB170" s="9">
        <v>-3.228E-3</v>
      </c>
    </row>
    <row r="171" spans="1:54" x14ac:dyDescent="0.2">
      <c r="A171" s="7" t="s">
        <v>95</v>
      </c>
      <c r="B171" s="8">
        <v>0.125</v>
      </c>
      <c r="C171" s="9">
        <v>2</v>
      </c>
      <c r="D171" s="9">
        <f t="shared" si="17"/>
        <v>-3.5739999999999998</v>
      </c>
      <c r="E171" s="72">
        <v>3.6310000000000001E-3</v>
      </c>
      <c r="F171" s="72">
        <v>-3.6310000000000001E-3</v>
      </c>
      <c r="G171" s="117">
        <v>7.378E-3</v>
      </c>
      <c r="BB171" s="9">
        <v>-3.5739999999999999E-3</v>
      </c>
    </row>
    <row r="172" spans="1:54" x14ac:dyDescent="0.2">
      <c r="A172" s="7" t="s">
        <v>95</v>
      </c>
      <c r="B172" s="8">
        <v>2.0833333333333332E-2</v>
      </c>
      <c r="C172" s="9">
        <v>2</v>
      </c>
      <c r="D172" s="9">
        <f t="shared" si="17"/>
        <v>-3.82</v>
      </c>
      <c r="E172" s="72">
        <v>3.7079999999999999E-3</v>
      </c>
      <c r="F172" s="72">
        <v>-3.7079999999999999E-3</v>
      </c>
      <c r="G172" s="117">
        <v>7.3790000000000001E-3</v>
      </c>
      <c r="BB172" s="9">
        <v>-3.82E-3</v>
      </c>
    </row>
    <row r="173" spans="1:54" x14ac:dyDescent="0.2">
      <c r="A173" s="7" t="s">
        <v>95</v>
      </c>
      <c r="B173" s="8">
        <v>0</v>
      </c>
      <c r="C173" s="9">
        <v>2</v>
      </c>
      <c r="D173" s="9">
        <f t="shared" si="17"/>
        <v>-3.9420000000000002</v>
      </c>
      <c r="E173" s="72">
        <v>3.7369999999999999E-3</v>
      </c>
      <c r="F173" s="72">
        <v>-3.7369999999999999E-3</v>
      </c>
      <c r="G173" s="117">
        <v>7.6080000000000002E-3</v>
      </c>
      <c r="BB173" s="9">
        <v>-3.9420000000000002E-3</v>
      </c>
    </row>
    <row r="174" spans="1:54" x14ac:dyDescent="0.2">
      <c r="A174" s="7" t="s">
        <v>96</v>
      </c>
      <c r="B174" s="8">
        <v>0.97916666666666663</v>
      </c>
      <c r="C174" s="9">
        <v>1</v>
      </c>
      <c r="D174" s="9">
        <f t="shared" si="17"/>
        <v>-3.9859999999999998</v>
      </c>
      <c r="E174" s="72">
        <v>3.7299999999999998E-3</v>
      </c>
      <c r="F174" s="72">
        <v>-3.7299999999999998E-3</v>
      </c>
      <c r="G174" s="117">
        <v>7.5579999999999996E-3</v>
      </c>
      <c r="BB174" s="9">
        <v>-3.986E-3</v>
      </c>
    </row>
    <row r="175" spans="1:54" x14ac:dyDescent="0.2">
      <c r="A175" s="7" t="s">
        <v>96</v>
      </c>
      <c r="B175" s="8">
        <v>0.95833333333333337</v>
      </c>
      <c r="C175" s="9">
        <v>1</v>
      </c>
      <c r="D175" s="9">
        <f t="shared" si="17"/>
        <v>-3.851</v>
      </c>
      <c r="E175" s="72">
        <v>3.6970000000000002E-3</v>
      </c>
      <c r="F175" s="72">
        <v>-3.6970000000000002E-3</v>
      </c>
      <c r="G175" s="117">
        <v>7.4770000000000001E-3</v>
      </c>
      <c r="BB175" s="9">
        <v>-3.8509999999999998E-3</v>
      </c>
    </row>
    <row r="176" spans="1:54" x14ac:dyDescent="0.2">
      <c r="A176" s="7" t="s">
        <v>96</v>
      </c>
      <c r="B176" s="8">
        <v>0.9375</v>
      </c>
      <c r="C176" s="9">
        <v>1</v>
      </c>
      <c r="D176" s="9">
        <f t="shared" si="17"/>
        <v>-3.5230000000000001</v>
      </c>
      <c r="E176" s="72">
        <v>3.6410000000000001E-3</v>
      </c>
      <c r="F176" s="72">
        <v>-3.6410000000000001E-3</v>
      </c>
      <c r="G176" s="117">
        <v>7.3169999999999997E-3</v>
      </c>
      <c r="BB176" s="9">
        <v>-3.5230000000000001E-3</v>
      </c>
    </row>
    <row r="177" spans="1:54" x14ac:dyDescent="0.2">
      <c r="A177" s="7" t="s">
        <v>96</v>
      </c>
      <c r="B177" s="8">
        <v>0.91666666666666663</v>
      </c>
      <c r="C177" s="9">
        <v>1</v>
      </c>
      <c r="D177" s="9">
        <f t="shared" si="17"/>
        <v>-3.1380000000000003</v>
      </c>
      <c r="E177" s="72">
        <v>3.5760000000000002E-3</v>
      </c>
      <c r="F177" s="72">
        <v>-3.5760000000000002E-3</v>
      </c>
      <c r="G177" s="117">
        <v>6.992E-3</v>
      </c>
      <c r="BB177" s="9">
        <v>-3.1380000000000002E-3</v>
      </c>
    </row>
    <row r="178" spans="1:54" x14ac:dyDescent="0.2">
      <c r="A178" s="7" t="s">
        <v>96</v>
      </c>
      <c r="B178" s="8">
        <v>0.89583333333333337</v>
      </c>
      <c r="C178" s="9">
        <v>1</v>
      </c>
      <c r="D178" s="9">
        <f t="shared" si="17"/>
        <v>-2.8690000000000002</v>
      </c>
      <c r="E178" s="72">
        <v>3.5079999999999998E-3</v>
      </c>
      <c r="F178" s="72">
        <v>-3.5079999999999998E-3</v>
      </c>
      <c r="G178" s="117">
        <v>6.9909999999999998E-3</v>
      </c>
      <c r="BB178" s="9">
        <v>-2.869E-3</v>
      </c>
    </row>
    <row r="179" spans="1:54" x14ac:dyDescent="0.2">
      <c r="A179" s="7" t="s">
        <v>96</v>
      </c>
      <c r="B179" s="8">
        <v>0.875</v>
      </c>
      <c r="C179" s="9">
        <v>1</v>
      </c>
      <c r="D179" s="9">
        <f t="shared" si="17"/>
        <v>-2.6740000000000004</v>
      </c>
      <c r="E179" s="72">
        <v>3.437E-3</v>
      </c>
      <c r="F179" s="72">
        <v>-3.437E-3</v>
      </c>
      <c r="G179" s="117">
        <v>7.5459999999999998E-3</v>
      </c>
      <c r="BB179" s="9">
        <v>-2.6740000000000002E-3</v>
      </c>
    </row>
    <row r="180" spans="1:54" x14ac:dyDescent="0.2">
      <c r="A180" s="7" t="s">
        <v>96</v>
      </c>
      <c r="B180" s="8">
        <v>0.85416666666666663</v>
      </c>
      <c r="C180" s="9">
        <v>1</v>
      </c>
      <c r="D180" s="9">
        <f t="shared" si="17"/>
        <v>-2.3919999999999999</v>
      </c>
      <c r="E180" s="72">
        <v>3.3649999999999999E-3</v>
      </c>
      <c r="F180" s="72">
        <v>-3.3649999999999999E-3</v>
      </c>
      <c r="G180" s="117">
        <v>7.4960000000000001E-3</v>
      </c>
      <c r="BB180" s="9">
        <v>-2.392E-3</v>
      </c>
    </row>
    <row r="181" spans="1:54" x14ac:dyDescent="0.2">
      <c r="A181" s="7" t="s">
        <v>96</v>
      </c>
      <c r="B181" s="8">
        <v>0.83333333333333337</v>
      </c>
      <c r="C181" s="9">
        <v>1</v>
      </c>
      <c r="D181" s="9">
        <f t="shared" si="17"/>
        <v>-1.9849999999999999</v>
      </c>
      <c r="E181" s="72">
        <v>3.297E-3</v>
      </c>
      <c r="F181" s="72">
        <v>-3.297E-3</v>
      </c>
      <c r="G181" s="117">
        <v>7.4060000000000003E-3</v>
      </c>
      <c r="BB181" s="9">
        <v>-1.9849999999999998E-3</v>
      </c>
    </row>
    <row r="182" spans="1:54" x14ac:dyDescent="0.2">
      <c r="A182" s="7" t="s">
        <v>96</v>
      </c>
      <c r="B182" s="8">
        <v>0.8125</v>
      </c>
      <c r="C182" s="9">
        <v>1</v>
      </c>
      <c r="D182" s="9">
        <f t="shared" si="17"/>
        <v>-1.47</v>
      </c>
      <c r="E182" s="72">
        <v>3.2420000000000001E-3</v>
      </c>
      <c r="F182" s="72">
        <v>-3.2420000000000001E-3</v>
      </c>
      <c r="G182" s="117">
        <v>6.7000000000000002E-3</v>
      </c>
      <c r="BB182" s="9">
        <v>-1.47E-3</v>
      </c>
    </row>
    <row r="183" spans="1:54" x14ac:dyDescent="0.2">
      <c r="A183" s="7" t="s">
        <v>96</v>
      </c>
      <c r="B183" s="8">
        <v>0.79166666666666663</v>
      </c>
      <c r="C183" s="9">
        <v>1</v>
      </c>
      <c r="D183" s="9">
        <f t="shared" si="17"/>
        <v>-1.24</v>
      </c>
      <c r="E183" s="72">
        <v>3.2039999999999998E-3</v>
      </c>
      <c r="F183" s="72">
        <v>-3.2039999999999998E-3</v>
      </c>
      <c r="G183" s="117">
        <v>6.6990000000000001E-3</v>
      </c>
      <c r="BB183" s="9">
        <v>-1.24E-3</v>
      </c>
    </row>
    <row r="184" spans="1:54" x14ac:dyDescent="0.2">
      <c r="A184" s="7" t="s">
        <v>96</v>
      </c>
      <c r="B184" s="8">
        <v>0.77083333333333337</v>
      </c>
      <c r="C184" s="9">
        <v>1</v>
      </c>
      <c r="D184" s="9">
        <f t="shared" si="17"/>
        <v>-1.0469999999999999</v>
      </c>
      <c r="E184" s="72">
        <v>3.1749999999999999E-3</v>
      </c>
      <c r="F184" s="72">
        <v>-3.1749999999999999E-3</v>
      </c>
      <c r="G184" s="117">
        <v>6.7879999999999998E-3</v>
      </c>
      <c r="BB184" s="9">
        <v>-1.047E-3</v>
      </c>
    </row>
    <row r="185" spans="1:54" x14ac:dyDescent="0.2">
      <c r="A185" s="7" t="s">
        <v>96</v>
      </c>
      <c r="B185" s="8">
        <v>0.75</v>
      </c>
      <c r="C185" s="9">
        <v>1</v>
      </c>
      <c r="D185" s="9">
        <f t="shared" si="17"/>
        <v>-0.67199999999999993</v>
      </c>
      <c r="E185" s="72">
        <v>3.1519999999999999E-3</v>
      </c>
      <c r="F185" s="72">
        <v>-3.1519999999999999E-3</v>
      </c>
      <c r="G185" s="117">
        <v>6.5100000000000002E-3</v>
      </c>
      <c r="BB185" s="9">
        <v>-6.7199999999999996E-4</v>
      </c>
    </row>
    <row r="186" spans="1:54" x14ac:dyDescent="0.2">
      <c r="A186" s="7" t="s">
        <v>96</v>
      </c>
      <c r="B186" s="8">
        <v>0.72916666666666663</v>
      </c>
      <c r="C186" s="9">
        <v>1</v>
      </c>
      <c r="D186" s="9">
        <f t="shared" si="17"/>
        <v>-0.34400000000000003</v>
      </c>
      <c r="E186" s="72">
        <v>3.137E-3</v>
      </c>
      <c r="F186" s="72">
        <v>-3.137E-3</v>
      </c>
      <c r="G186" s="117">
        <v>6.5100000000000002E-3</v>
      </c>
      <c r="BB186" s="9">
        <v>-3.4400000000000001E-4</v>
      </c>
    </row>
    <row r="187" spans="1:54" x14ac:dyDescent="0.2">
      <c r="A187" s="7" t="s">
        <v>96</v>
      </c>
      <c r="B187" s="8">
        <v>0.70833333333333337</v>
      </c>
      <c r="C187" s="9">
        <v>1</v>
      </c>
      <c r="D187" s="9">
        <f t="shared" si="17"/>
        <v>7.2000000000000008E-2</v>
      </c>
      <c r="E187" s="72">
        <v>3.13E-3</v>
      </c>
      <c r="F187" s="72">
        <v>-3.13E-3</v>
      </c>
      <c r="G187" s="117">
        <v>6.13E-3</v>
      </c>
      <c r="BB187" s="9">
        <v>7.2000000000000002E-5</v>
      </c>
    </row>
    <row r="188" spans="1:54" x14ac:dyDescent="0.2">
      <c r="A188" s="7" t="s">
        <v>96</v>
      </c>
      <c r="B188" s="8">
        <v>0.6875</v>
      </c>
      <c r="C188" s="9">
        <v>1</v>
      </c>
      <c r="D188" s="9">
        <f t="shared" si="17"/>
        <v>0.36499999999999999</v>
      </c>
      <c r="E188" s="72">
        <v>3.13E-3</v>
      </c>
      <c r="F188" s="72">
        <v>-3.13E-3</v>
      </c>
      <c r="G188" s="117">
        <v>6.202E-3</v>
      </c>
      <c r="BB188" s="9">
        <v>3.6499999999999998E-4</v>
      </c>
    </row>
    <row r="189" spans="1:54" x14ac:dyDescent="0.2">
      <c r="A189" s="7" t="s">
        <v>96</v>
      </c>
      <c r="B189" s="8">
        <v>0.66666666666666663</v>
      </c>
      <c r="C189" s="9">
        <v>1</v>
      </c>
      <c r="D189" s="9">
        <f t="shared" si="17"/>
        <v>1</v>
      </c>
      <c r="E189" s="72">
        <v>3.1359999999999999E-3</v>
      </c>
      <c r="F189" s="72">
        <v>-3.1359999999999999E-3</v>
      </c>
      <c r="G189" s="117">
        <v>3.2439999999999999E-3</v>
      </c>
      <c r="BB189" s="9">
        <v>1E-3</v>
      </c>
    </row>
    <row r="190" spans="1:54" x14ac:dyDescent="0.2">
      <c r="A190" s="7" t="s">
        <v>96</v>
      </c>
      <c r="B190" s="8">
        <v>0.64583333333333337</v>
      </c>
      <c r="C190" s="9">
        <v>1</v>
      </c>
      <c r="D190" s="9">
        <f t="shared" si="17"/>
        <v>0.94799999999999995</v>
      </c>
      <c r="E190" s="72">
        <v>3.1519999999999999E-3</v>
      </c>
      <c r="F190" s="72">
        <v>-3.1519999999999999E-3</v>
      </c>
      <c r="G190" s="117">
        <v>3.565E-3</v>
      </c>
      <c r="BB190" s="9">
        <v>9.4799999999999995E-4</v>
      </c>
    </row>
    <row r="191" spans="1:54" x14ac:dyDescent="0.2">
      <c r="A191" s="7" t="s">
        <v>96</v>
      </c>
      <c r="B191" s="8">
        <v>0.625</v>
      </c>
      <c r="C191" s="9">
        <v>1</v>
      </c>
      <c r="D191" s="9">
        <f t="shared" si="17"/>
        <v>0.83</v>
      </c>
      <c r="E191" s="72">
        <v>3.1640000000000001E-3</v>
      </c>
      <c r="F191" s="72">
        <v>-3.1640000000000001E-3</v>
      </c>
      <c r="G191" s="117">
        <v>3.6310000000000001E-3</v>
      </c>
      <c r="BB191" s="9">
        <v>8.3000000000000001E-4</v>
      </c>
    </row>
    <row r="192" spans="1:54" x14ac:dyDescent="0.2">
      <c r="A192" s="7" t="s">
        <v>96</v>
      </c>
      <c r="B192" s="8">
        <v>0.60416666666666663</v>
      </c>
      <c r="C192" s="9">
        <v>1</v>
      </c>
      <c r="D192" s="9">
        <f t="shared" si="17"/>
        <v>0.63</v>
      </c>
      <c r="E192" s="72">
        <v>3.173E-3</v>
      </c>
      <c r="F192" s="72">
        <v>-3.173E-3</v>
      </c>
      <c r="G192" s="117">
        <v>4.0860000000000002E-3</v>
      </c>
      <c r="BB192" s="9">
        <v>6.3000000000000003E-4</v>
      </c>
    </row>
    <row r="193" spans="1:54" x14ac:dyDescent="0.2">
      <c r="A193" s="7" t="s">
        <v>96</v>
      </c>
      <c r="B193" s="8">
        <v>0.58333333333333337</v>
      </c>
      <c r="C193" s="9">
        <v>1</v>
      </c>
      <c r="D193" s="9">
        <f t="shared" si="17"/>
        <v>0.35799999999999998</v>
      </c>
      <c r="E193" s="72">
        <v>3.179E-3</v>
      </c>
      <c r="F193" s="72">
        <v>-3.179E-3</v>
      </c>
      <c r="G193" s="117">
        <v>4.0860000000000002E-3</v>
      </c>
      <c r="BB193" s="9">
        <v>3.5799999999999997E-4</v>
      </c>
    </row>
    <row r="194" spans="1:54" x14ac:dyDescent="0.2">
      <c r="A194" s="7" t="s">
        <v>96</v>
      </c>
      <c r="B194" s="8">
        <v>0.5625</v>
      </c>
      <c r="C194" s="9">
        <v>1</v>
      </c>
      <c r="D194" s="9">
        <f t="shared" si="17"/>
        <v>3.6000000000000004E-2</v>
      </c>
      <c r="E194" s="72">
        <v>3.1779999999999998E-3</v>
      </c>
      <c r="F194" s="72">
        <v>-3.1779999999999998E-3</v>
      </c>
      <c r="G194" s="117">
        <v>4.0569999999999998E-3</v>
      </c>
      <c r="BB194" s="9">
        <v>3.6000000000000001E-5</v>
      </c>
    </row>
    <row r="195" spans="1:54" x14ac:dyDescent="0.2">
      <c r="A195" s="7" t="s">
        <v>96</v>
      </c>
      <c r="B195" s="8">
        <v>0.54166666666666663</v>
      </c>
      <c r="C195" s="9">
        <v>1</v>
      </c>
      <c r="D195" s="9">
        <f t="shared" si="17"/>
        <v>-0.27700000000000002</v>
      </c>
      <c r="E195" s="72">
        <v>3.1689999999999999E-3</v>
      </c>
      <c r="F195" s="72">
        <v>-3.1689999999999999E-3</v>
      </c>
      <c r="G195" s="117">
        <v>4.0959999999999998E-3</v>
      </c>
      <c r="BB195" s="9">
        <v>-2.7700000000000001E-4</v>
      </c>
    </row>
    <row r="196" spans="1:54" x14ac:dyDescent="0.2">
      <c r="A196" s="7" t="s">
        <v>96</v>
      </c>
      <c r="B196" s="8">
        <v>0.52083333333333337</v>
      </c>
      <c r="C196" s="9">
        <v>1</v>
      </c>
      <c r="D196" s="9">
        <f t="shared" ref="D196:D215" si="18">BB196*1000</f>
        <v>-0.48299999999999998</v>
      </c>
      <c r="E196" s="72">
        <v>3.153E-3</v>
      </c>
      <c r="F196" s="72">
        <v>-3.153E-3</v>
      </c>
      <c r="G196" s="117">
        <v>3.8409999999999998E-3</v>
      </c>
      <c r="BB196" s="9">
        <v>-4.8299999999999998E-4</v>
      </c>
    </row>
    <row r="197" spans="1:54" x14ac:dyDescent="0.2">
      <c r="A197" s="7" t="s">
        <v>96</v>
      </c>
      <c r="B197" s="8">
        <v>0.5</v>
      </c>
      <c r="C197" s="9">
        <v>1</v>
      </c>
      <c r="D197" s="9">
        <f t="shared" si="18"/>
        <v>-0.89100000000000001</v>
      </c>
      <c r="E197" s="72">
        <v>3.1310000000000001E-3</v>
      </c>
      <c r="F197" s="72">
        <v>-3.1310000000000001E-3</v>
      </c>
      <c r="G197" s="117">
        <v>3.954E-3</v>
      </c>
      <c r="BB197" s="9">
        <v>-8.9099999999999997E-4</v>
      </c>
    </row>
    <row r="198" spans="1:54" x14ac:dyDescent="0.2">
      <c r="A198" s="7" t="s">
        <v>96</v>
      </c>
      <c r="B198" s="8">
        <v>0.47916666666666669</v>
      </c>
      <c r="C198" s="9">
        <v>1</v>
      </c>
      <c r="D198" s="9">
        <f t="shared" si="18"/>
        <v>-1.4369999999999998</v>
      </c>
      <c r="E198" s="72">
        <v>3.0999999999999999E-3</v>
      </c>
      <c r="F198" s="72">
        <v>-3.0999999999999999E-3</v>
      </c>
      <c r="G198" s="117">
        <v>4.3940000000000003E-3</v>
      </c>
      <c r="BB198" s="9">
        <v>-1.4369999999999999E-3</v>
      </c>
    </row>
    <row r="199" spans="1:54" x14ac:dyDescent="0.2">
      <c r="A199" s="7" t="s">
        <v>96</v>
      </c>
      <c r="B199" s="8">
        <v>0.45833333333333331</v>
      </c>
      <c r="C199" s="9">
        <v>1</v>
      </c>
      <c r="D199" s="9">
        <f t="shared" si="18"/>
        <v>-1.631</v>
      </c>
      <c r="E199" s="72">
        <v>3.0530000000000002E-3</v>
      </c>
      <c r="F199" s="72">
        <v>-3.0530000000000002E-3</v>
      </c>
      <c r="G199" s="117">
        <v>4.4850000000000003E-3</v>
      </c>
      <c r="BB199" s="9">
        <v>-1.6310000000000001E-3</v>
      </c>
    </row>
    <row r="200" spans="1:54" x14ac:dyDescent="0.2">
      <c r="A200" s="7" t="s">
        <v>96</v>
      </c>
      <c r="B200" s="8">
        <v>0.4375</v>
      </c>
      <c r="C200" s="9">
        <v>1</v>
      </c>
      <c r="D200" s="9">
        <f t="shared" si="18"/>
        <v>-1.4009999999999998</v>
      </c>
      <c r="E200" s="72">
        <v>2.9979999999999998E-3</v>
      </c>
      <c r="F200" s="72">
        <v>-2.9979999999999998E-3</v>
      </c>
      <c r="G200" s="117">
        <v>4.5430000000000002E-3</v>
      </c>
      <c r="BB200" s="9">
        <v>-1.4009999999999999E-3</v>
      </c>
    </row>
    <row r="201" spans="1:54" x14ac:dyDescent="0.2">
      <c r="A201" s="7" t="s">
        <v>96</v>
      </c>
      <c r="B201" s="8">
        <v>0.41666666666666669</v>
      </c>
      <c r="C201" s="9">
        <v>1</v>
      </c>
      <c r="D201" s="9">
        <f t="shared" si="18"/>
        <v>-1.117</v>
      </c>
      <c r="E201" s="72">
        <v>2.947E-3</v>
      </c>
      <c r="F201" s="72">
        <v>-2.947E-3</v>
      </c>
      <c r="G201" s="117">
        <v>4.4780000000000002E-3</v>
      </c>
      <c r="BB201" s="9">
        <v>-1.1169999999999999E-3</v>
      </c>
    </row>
    <row r="202" spans="1:54" x14ac:dyDescent="0.2">
      <c r="A202" s="7" t="s">
        <v>96</v>
      </c>
      <c r="B202" s="8">
        <v>0.39583333333333331</v>
      </c>
      <c r="C202" s="9">
        <v>1</v>
      </c>
      <c r="D202" s="9">
        <f t="shared" si="18"/>
        <v>-0.66400000000000003</v>
      </c>
      <c r="E202" s="72">
        <v>2.9009999999999999E-3</v>
      </c>
      <c r="F202" s="72">
        <v>-2.9009999999999999E-3</v>
      </c>
      <c r="G202" s="117">
        <v>4.0070000000000001E-3</v>
      </c>
      <c r="BB202" s="9">
        <v>-6.6399999999999999E-4</v>
      </c>
    </row>
    <row r="203" spans="1:54" x14ac:dyDescent="0.2">
      <c r="A203" s="7" t="s">
        <v>96</v>
      </c>
      <c r="B203" s="8">
        <v>0.375</v>
      </c>
      <c r="C203" s="9">
        <v>1</v>
      </c>
      <c r="D203" s="9">
        <f t="shared" si="18"/>
        <v>-0.36499999999999999</v>
      </c>
      <c r="E203" s="72">
        <v>2.8679999999999999E-3</v>
      </c>
      <c r="F203" s="72">
        <v>-2.8679999999999999E-3</v>
      </c>
      <c r="G203" s="117">
        <v>3.999E-3</v>
      </c>
      <c r="BB203" s="9">
        <v>-3.6499999999999998E-4</v>
      </c>
    </row>
    <row r="204" spans="1:54" x14ac:dyDescent="0.2">
      <c r="A204" s="7" t="s">
        <v>96</v>
      </c>
      <c r="B204" s="8">
        <v>0.35416666666666669</v>
      </c>
      <c r="C204" s="9">
        <v>1</v>
      </c>
      <c r="D204" s="9">
        <f t="shared" si="18"/>
        <v>4.1000000000000002E-2</v>
      </c>
      <c r="E204" s="72">
        <v>2.8440000000000002E-3</v>
      </c>
      <c r="F204" s="72">
        <v>-2.8440000000000002E-3</v>
      </c>
      <c r="G204" s="117">
        <v>3.9870000000000001E-3</v>
      </c>
      <c r="BB204" s="9">
        <v>4.1E-5</v>
      </c>
    </row>
    <row r="205" spans="1:54" x14ac:dyDescent="0.2">
      <c r="A205" s="7" t="s">
        <v>96</v>
      </c>
      <c r="B205" s="8">
        <v>0.33333333333333331</v>
      </c>
      <c r="C205" s="9">
        <v>1</v>
      </c>
      <c r="D205" s="9">
        <f t="shared" si="18"/>
        <v>0.64300000000000002</v>
      </c>
      <c r="E205" s="72">
        <v>2.8310000000000002E-3</v>
      </c>
      <c r="F205" s="72">
        <v>-2.8310000000000002E-3</v>
      </c>
      <c r="G205" s="117">
        <v>3.7650000000000001E-3</v>
      </c>
      <c r="BB205" s="9">
        <v>6.4300000000000002E-4</v>
      </c>
    </row>
    <row r="206" spans="1:54" x14ac:dyDescent="0.2">
      <c r="A206" s="7" t="s">
        <v>96</v>
      </c>
      <c r="B206" s="8">
        <v>0.3125</v>
      </c>
      <c r="C206" s="9">
        <v>1</v>
      </c>
      <c r="D206" s="9">
        <f t="shared" si="18"/>
        <v>1.157</v>
      </c>
      <c r="E206" s="72">
        <v>2.8310000000000002E-3</v>
      </c>
      <c r="F206" s="72">
        <v>-2.8310000000000002E-3</v>
      </c>
      <c r="G206" s="117">
        <v>3.6870000000000002E-3</v>
      </c>
      <c r="BB206" s="9">
        <v>1.157E-3</v>
      </c>
    </row>
    <row r="207" spans="1:54" x14ac:dyDescent="0.2">
      <c r="A207" s="7" t="s">
        <v>96</v>
      </c>
      <c r="B207" s="8">
        <v>0.29166666666666669</v>
      </c>
      <c r="C207" s="9">
        <v>1</v>
      </c>
      <c r="D207" s="9">
        <f t="shared" si="18"/>
        <v>1.6520000000000001</v>
      </c>
      <c r="E207" s="72">
        <v>2.8410000000000002E-3</v>
      </c>
      <c r="F207" s="72">
        <v>-2.8410000000000002E-3</v>
      </c>
      <c r="G207" s="117">
        <v>3.578E-3</v>
      </c>
      <c r="BB207" s="9">
        <v>1.652E-3</v>
      </c>
    </row>
    <row r="208" spans="1:54" x14ac:dyDescent="0.2">
      <c r="A208" s="7" t="s">
        <v>96</v>
      </c>
      <c r="B208" s="8">
        <v>0.27083333333333331</v>
      </c>
      <c r="C208" s="9">
        <v>1</v>
      </c>
      <c r="D208" s="9">
        <f t="shared" si="18"/>
        <v>2.2309999999999999</v>
      </c>
      <c r="E208" s="72">
        <v>2.859E-3</v>
      </c>
      <c r="F208" s="72">
        <v>-2.859E-3</v>
      </c>
      <c r="G208" s="117">
        <v>3.5599999999999998E-3</v>
      </c>
      <c r="BB208" s="9">
        <v>2.2309999999999999E-3</v>
      </c>
    </row>
    <row r="209" spans="1:54" x14ac:dyDescent="0.2">
      <c r="A209" s="7" t="s">
        <v>96</v>
      </c>
      <c r="B209" s="8">
        <v>0.25</v>
      </c>
      <c r="C209" s="9">
        <v>1</v>
      </c>
      <c r="D209" s="9">
        <f t="shared" si="18"/>
        <v>2.972</v>
      </c>
      <c r="E209" s="72">
        <v>2.8800000000000002E-3</v>
      </c>
      <c r="F209" s="72">
        <v>-2.8800000000000002E-3</v>
      </c>
      <c r="G209" s="117">
        <v>3.555E-3</v>
      </c>
      <c r="BB209" s="9">
        <v>2.9719999999999998E-3</v>
      </c>
    </row>
    <row r="210" spans="1:54" x14ac:dyDescent="0.2">
      <c r="A210" s="7" t="s">
        <v>96</v>
      </c>
      <c r="B210" s="8">
        <v>0.22916666666666666</v>
      </c>
      <c r="C210" s="9">
        <v>1</v>
      </c>
      <c r="D210" s="9">
        <f t="shared" si="18"/>
        <v>3.8040000000000003</v>
      </c>
      <c r="E210" s="72">
        <v>2.8990000000000001E-3</v>
      </c>
      <c r="F210" s="72">
        <v>-2.8990000000000001E-3</v>
      </c>
      <c r="G210" s="117">
        <v>3.382E-3</v>
      </c>
      <c r="BB210" s="9">
        <v>3.8040000000000001E-3</v>
      </c>
    </row>
    <row r="211" spans="1:54" x14ac:dyDescent="0.2">
      <c r="A211" s="7" t="s">
        <v>96</v>
      </c>
      <c r="B211" s="8">
        <v>0.20833333333333334</v>
      </c>
      <c r="C211" s="9">
        <v>1</v>
      </c>
      <c r="D211" s="9">
        <f t="shared" si="18"/>
        <v>4.5459999999999994</v>
      </c>
      <c r="E211" s="72">
        <v>2.9099999999999998E-3</v>
      </c>
      <c r="F211" s="72">
        <v>-2.9099999999999998E-3</v>
      </c>
      <c r="G211" s="117">
        <v>3.4970000000000001E-3</v>
      </c>
      <c r="BB211" s="9">
        <v>4.5459999999999997E-3</v>
      </c>
    </row>
    <row r="212" spans="1:54" x14ac:dyDescent="0.2">
      <c r="A212" s="7" t="s">
        <v>96</v>
      </c>
      <c r="B212" s="8">
        <v>0.1875</v>
      </c>
      <c r="C212" s="9">
        <v>1</v>
      </c>
      <c r="D212" s="9">
        <f t="shared" si="18"/>
        <v>5.3449999999999998</v>
      </c>
      <c r="E212" s="72">
        <v>2.9139999999999999E-3</v>
      </c>
      <c r="F212" s="72">
        <v>-2.9139999999999999E-3</v>
      </c>
      <c r="G212" s="117">
        <v>3.405E-3</v>
      </c>
      <c r="BB212" s="9">
        <v>5.3449999999999999E-3</v>
      </c>
    </row>
    <row r="213" spans="1:54" x14ac:dyDescent="0.2">
      <c r="A213" s="7" t="s">
        <v>96</v>
      </c>
      <c r="B213" s="8">
        <v>0.16666666666666666</v>
      </c>
      <c r="C213" s="9">
        <v>1</v>
      </c>
      <c r="D213" s="9">
        <f t="shared" si="18"/>
        <v>6.1820000000000004</v>
      </c>
      <c r="E213" s="72">
        <v>2.9020000000000001E-3</v>
      </c>
      <c r="F213" s="72">
        <v>-2.9020000000000001E-3</v>
      </c>
      <c r="G213" s="117">
        <v>2.996E-3</v>
      </c>
      <c r="BB213" s="9">
        <v>6.182E-3</v>
      </c>
    </row>
    <row r="214" spans="1:54" x14ac:dyDescent="0.2">
      <c r="A214" s="7" t="s">
        <v>96</v>
      </c>
      <c r="B214" s="8">
        <v>0.14583333333333334</v>
      </c>
      <c r="C214" s="9">
        <v>1</v>
      </c>
      <c r="D214" s="9">
        <f t="shared" si="18"/>
        <v>6.8</v>
      </c>
      <c r="E214" s="72">
        <v>2.8660000000000001E-3</v>
      </c>
      <c r="F214" s="72">
        <v>-2.8660000000000001E-3</v>
      </c>
      <c r="G214" s="117">
        <v>3.0730000000000002E-3</v>
      </c>
      <c r="BB214" s="9">
        <v>6.7999999999999996E-3</v>
      </c>
    </row>
    <row r="215" spans="1:54" x14ac:dyDescent="0.2">
      <c r="A215" s="7" t="s">
        <v>96</v>
      </c>
      <c r="B215" s="8">
        <v>0.125</v>
      </c>
      <c r="C215" s="9">
        <v>1</v>
      </c>
      <c r="D215" s="9">
        <f t="shared" si="18"/>
        <v>7.37</v>
      </c>
      <c r="E215" s="72">
        <v>2.8050000000000002E-3</v>
      </c>
      <c r="F215" s="72">
        <v>-2.8050000000000002E-3</v>
      </c>
      <c r="G215" s="117">
        <v>2.5950000000000001E-3</v>
      </c>
      <c r="BB215" s="9">
        <v>7.3699999999999998E-3</v>
      </c>
    </row>
    <row r="216" spans="1:54" x14ac:dyDescent="0.2">
      <c r="A216" s="7"/>
      <c r="B216" s="8"/>
      <c r="C216" s="9"/>
      <c r="D216" s="9"/>
      <c r="E216" s="72"/>
      <c r="F216" s="72"/>
      <c r="G216" s="117"/>
    </row>
    <row r="217" spans="1:54" x14ac:dyDescent="0.2">
      <c r="A217" s="7"/>
      <c r="B217" s="8"/>
      <c r="C217" s="9"/>
      <c r="D217" s="9"/>
      <c r="E217" s="72"/>
      <c r="F217" s="72"/>
      <c r="G217" s="117"/>
    </row>
    <row r="218" spans="1:54" x14ac:dyDescent="0.2">
      <c r="A218" s="7"/>
      <c r="B218" s="8"/>
      <c r="C218" s="9"/>
      <c r="D218" s="9"/>
      <c r="E218" s="72"/>
      <c r="F218" s="72"/>
      <c r="G218" s="117"/>
    </row>
    <row r="219" spans="1:54" x14ac:dyDescent="0.2">
      <c r="A219" s="7"/>
      <c r="B219" s="8"/>
      <c r="C219" s="9"/>
      <c r="D219" s="9"/>
      <c r="E219" s="72"/>
      <c r="F219" s="72"/>
      <c r="G219" s="117"/>
    </row>
    <row r="220" spans="1:54" x14ac:dyDescent="0.2">
      <c r="A220" s="7"/>
      <c r="B220" s="8"/>
      <c r="C220" s="9"/>
      <c r="D220" s="9"/>
      <c r="E220" s="72"/>
      <c r="F220" s="72"/>
      <c r="G220" s="117"/>
    </row>
    <row r="221" spans="1:54" x14ac:dyDescent="0.2">
      <c r="A221" s="7"/>
      <c r="B221" s="8"/>
      <c r="C221" s="9"/>
      <c r="D221" s="9"/>
      <c r="E221" s="72"/>
      <c r="F221" s="72"/>
      <c r="G221" s="117"/>
    </row>
    <row r="222" spans="1:54" x14ac:dyDescent="0.2">
      <c r="A222" s="7"/>
      <c r="B222" s="8"/>
      <c r="C222" s="9"/>
      <c r="D222" s="9"/>
      <c r="E222" s="72"/>
      <c r="F222" s="72"/>
      <c r="G222" s="117"/>
    </row>
    <row r="223" spans="1:54" x14ac:dyDescent="0.2">
      <c r="A223" s="7"/>
      <c r="B223" s="8"/>
      <c r="C223" s="9"/>
      <c r="D223" s="9"/>
      <c r="E223" s="72"/>
      <c r="F223" s="72"/>
      <c r="G223" s="117"/>
    </row>
    <row r="224" spans="1:54" x14ac:dyDescent="0.2">
      <c r="A224" s="7"/>
      <c r="B224" s="8"/>
      <c r="C224" s="9"/>
      <c r="D224" s="9"/>
      <c r="E224" s="72"/>
      <c r="F224" s="72"/>
      <c r="G224" s="117"/>
    </row>
    <row r="225" spans="1:7" x14ac:dyDescent="0.2">
      <c r="A225" s="7"/>
      <c r="B225" s="8"/>
      <c r="C225" s="9"/>
      <c r="D225" s="9"/>
      <c r="E225" s="72"/>
      <c r="F225" s="72"/>
      <c r="G225" s="117"/>
    </row>
    <row r="226" spans="1:7" x14ac:dyDescent="0.2">
      <c r="A226" s="7"/>
      <c r="B226" s="8"/>
      <c r="C226" s="9"/>
      <c r="D226" s="9"/>
      <c r="E226" s="72"/>
      <c r="F226" s="72"/>
      <c r="G226" s="117"/>
    </row>
    <row r="227" spans="1:7" x14ac:dyDescent="0.2">
      <c r="A227" s="7"/>
      <c r="B227" s="8"/>
      <c r="C227" s="9"/>
      <c r="D227" s="9"/>
      <c r="E227" s="72"/>
      <c r="F227" s="72"/>
      <c r="G227" s="117"/>
    </row>
    <row r="228" spans="1:7" x14ac:dyDescent="0.2">
      <c r="A228" s="7"/>
      <c r="B228" s="8"/>
      <c r="C228" s="9"/>
      <c r="D228" s="9"/>
      <c r="E228" s="72"/>
      <c r="F228" s="72"/>
      <c r="G228" s="117"/>
    </row>
    <row r="229" spans="1:7" x14ac:dyDescent="0.2">
      <c r="A229" s="7"/>
      <c r="B229" s="8"/>
      <c r="C229" s="9"/>
      <c r="D229" s="9"/>
      <c r="E229" s="72"/>
      <c r="F229" s="72"/>
      <c r="G229" s="117"/>
    </row>
    <row r="230" spans="1:7" x14ac:dyDescent="0.2">
      <c r="A230" s="7"/>
      <c r="B230" s="8"/>
      <c r="C230" s="9"/>
      <c r="D230" s="9"/>
      <c r="E230" s="72"/>
      <c r="F230" s="72"/>
      <c r="G230" s="117"/>
    </row>
    <row r="231" spans="1:7" x14ac:dyDescent="0.2">
      <c r="A231" s="7"/>
      <c r="B231" s="8"/>
      <c r="C231" s="9"/>
      <c r="D231" s="9"/>
      <c r="E231" s="72"/>
      <c r="F231" s="72"/>
      <c r="G231" s="117"/>
    </row>
    <row r="232" spans="1:7" x14ac:dyDescent="0.2">
      <c r="A232" s="7"/>
      <c r="B232" s="8"/>
      <c r="C232" s="9"/>
      <c r="D232" s="9"/>
      <c r="E232" s="72"/>
      <c r="F232" s="72"/>
      <c r="G232" s="117"/>
    </row>
    <row r="233" spans="1:7" x14ac:dyDescent="0.2">
      <c r="A233" s="7"/>
      <c r="B233" s="8"/>
      <c r="C233" s="9"/>
      <c r="D233" s="9"/>
      <c r="E233" s="72"/>
      <c r="F233" s="72"/>
      <c r="G233" s="117"/>
    </row>
    <row r="234" spans="1:7" x14ac:dyDescent="0.2">
      <c r="A234" s="7"/>
      <c r="B234" s="8"/>
      <c r="C234" s="9"/>
      <c r="D234" s="9"/>
      <c r="E234" s="72"/>
      <c r="F234" s="72"/>
      <c r="G234" s="117"/>
    </row>
    <row r="235" spans="1:7" x14ac:dyDescent="0.2">
      <c r="A235" s="7"/>
      <c r="B235" s="8"/>
      <c r="C235" s="9"/>
      <c r="D235" s="9"/>
      <c r="E235" s="72"/>
      <c r="F235" s="72"/>
      <c r="G235" s="117"/>
    </row>
    <row r="236" spans="1:7" x14ac:dyDescent="0.2">
      <c r="A236" s="7"/>
      <c r="B236" s="8"/>
      <c r="C236" s="9"/>
      <c r="D236" s="9"/>
      <c r="E236" s="72"/>
      <c r="F236" s="72"/>
      <c r="G236" s="117"/>
    </row>
    <row r="237" spans="1:7" x14ac:dyDescent="0.2">
      <c r="A237" s="7"/>
      <c r="B237" s="8"/>
      <c r="C237" s="9"/>
      <c r="D237" s="9"/>
      <c r="E237" s="72"/>
      <c r="F237" s="72"/>
      <c r="G237" s="117"/>
    </row>
    <row r="238" spans="1:7" x14ac:dyDescent="0.2">
      <c r="A238" s="7"/>
      <c r="B238" s="8"/>
      <c r="C238" s="9"/>
      <c r="D238" s="9"/>
      <c r="E238" s="72"/>
      <c r="F238" s="72"/>
      <c r="G238" s="117"/>
    </row>
    <row r="239" spans="1:7" x14ac:dyDescent="0.2">
      <c r="A239" s="7"/>
      <c r="B239" s="8"/>
      <c r="C239" s="9"/>
      <c r="D239" s="9"/>
      <c r="E239" s="72"/>
      <c r="F239" s="72"/>
      <c r="G239" s="117"/>
    </row>
    <row r="240" spans="1:7" x14ac:dyDescent="0.2">
      <c r="A240" s="7"/>
      <c r="B240" s="8"/>
      <c r="C240" s="9"/>
      <c r="D240" s="9"/>
      <c r="E240" s="72"/>
      <c r="F240" s="72"/>
      <c r="G240" s="117"/>
    </row>
    <row r="241" spans="1:7" x14ac:dyDescent="0.2">
      <c r="A241" s="7"/>
      <c r="B241" s="8"/>
      <c r="C241" s="9"/>
      <c r="D241" s="9"/>
      <c r="E241" s="72"/>
      <c r="F241" s="72"/>
      <c r="G241" s="117"/>
    </row>
    <row r="242" spans="1:7" x14ac:dyDescent="0.2">
      <c r="A242" s="7"/>
      <c r="B242" s="8"/>
      <c r="C242" s="9"/>
      <c r="D242" s="9"/>
      <c r="E242" s="72"/>
      <c r="F242" s="72"/>
      <c r="G242" s="117"/>
    </row>
    <row r="243" spans="1:7" x14ac:dyDescent="0.2">
      <c r="A243" s="7"/>
      <c r="B243" s="8"/>
      <c r="C243" s="9"/>
      <c r="D243" s="9"/>
      <c r="E243" s="72"/>
      <c r="F243" s="72"/>
      <c r="G243" s="117"/>
    </row>
    <row r="244" spans="1:7" x14ac:dyDescent="0.2">
      <c r="A244" s="7"/>
      <c r="B244" s="8"/>
      <c r="C244" s="9"/>
      <c r="D244" s="9"/>
      <c r="E244" s="72"/>
      <c r="F244" s="72"/>
      <c r="G244" s="117"/>
    </row>
    <row r="245" spans="1:7" x14ac:dyDescent="0.2">
      <c r="A245" s="7"/>
      <c r="B245" s="8"/>
      <c r="C245" s="9"/>
      <c r="D245" s="9"/>
      <c r="E245" s="72"/>
      <c r="F245" s="72"/>
      <c r="G245" s="117"/>
    </row>
    <row r="246" spans="1:7" x14ac:dyDescent="0.2">
      <c r="A246" s="7"/>
      <c r="B246" s="8"/>
      <c r="C246" s="9"/>
      <c r="D246" s="9"/>
      <c r="E246" s="72"/>
      <c r="F246" s="72"/>
      <c r="G246" s="117"/>
    </row>
    <row r="247" spans="1:7" x14ac:dyDescent="0.2">
      <c r="A247" s="7"/>
      <c r="B247" s="8"/>
      <c r="C247" s="9"/>
      <c r="D247" s="9"/>
      <c r="E247" s="72"/>
      <c r="F247" s="72"/>
      <c r="G247" s="117"/>
    </row>
    <row r="248" spans="1:7" x14ac:dyDescent="0.2">
      <c r="A248" s="7"/>
      <c r="B248" s="8"/>
      <c r="C248" s="9"/>
      <c r="D248" s="9"/>
      <c r="E248" s="72"/>
      <c r="F248" s="72"/>
      <c r="G248" s="117"/>
    </row>
    <row r="249" spans="1:7" x14ac:dyDescent="0.2">
      <c r="A249" s="7"/>
      <c r="B249" s="8"/>
      <c r="C249" s="9"/>
      <c r="D249" s="9"/>
      <c r="E249" s="72"/>
      <c r="F249" s="72"/>
      <c r="G249" s="117"/>
    </row>
    <row r="250" spans="1:7" x14ac:dyDescent="0.2">
      <c r="A250" s="7"/>
      <c r="B250" s="8"/>
      <c r="C250" s="9"/>
      <c r="D250" s="9"/>
      <c r="E250" s="72"/>
      <c r="F250" s="72"/>
      <c r="G250" s="117"/>
    </row>
    <row r="251" spans="1:7" x14ac:dyDescent="0.2">
      <c r="A251" s="7"/>
      <c r="B251" s="8"/>
      <c r="C251" s="9"/>
      <c r="D251" s="9"/>
      <c r="E251" s="72"/>
      <c r="F251" s="72"/>
      <c r="G251" s="117"/>
    </row>
    <row r="252" spans="1:7" x14ac:dyDescent="0.2">
      <c r="A252" s="7"/>
      <c r="B252" s="8"/>
      <c r="C252" s="9"/>
      <c r="D252" s="9"/>
      <c r="E252" s="72"/>
      <c r="F252" s="72"/>
      <c r="G252" s="117"/>
    </row>
    <row r="253" spans="1:7" x14ac:dyDescent="0.2">
      <c r="A253" s="7"/>
      <c r="B253" s="8"/>
      <c r="C253" s="9"/>
      <c r="D253" s="9"/>
      <c r="E253" s="72"/>
      <c r="F253" s="72"/>
      <c r="G253" s="117"/>
    </row>
    <row r="254" spans="1:7" x14ac:dyDescent="0.2">
      <c r="A254" s="7"/>
      <c r="B254" s="8"/>
      <c r="C254" s="9"/>
      <c r="D254" s="9"/>
      <c r="E254" s="72"/>
      <c r="F254" s="72"/>
      <c r="G254" s="117"/>
    </row>
    <row r="255" spans="1:7" x14ac:dyDescent="0.2">
      <c r="A255" s="7"/>
      <c r="B255" s="8"/>
      <c r="C255" s="9"/>
      <c r="D255" s="9"/>
      <c r="E255" s="72"/>
      <c r="F255" s="72"/>
      <c r="G255" s="117"/>
    </row>
    <row r="256" spans="1:7" x14ac:dyDescent="0.2">
      <c r="A256" s="7"/>
      <c r="B256" s="8"/>
      <c r="C256" s="9"/>
      <c r="D256" s="9"/>
      <c r="E256" s="72"/>
      <c r="F256" s="72"/>
      <c r="G256" s="117"/>
    </row>
    <row r="257" spans="1:7" ht="16" thickBot="1" x14ac:dyDescent="0.25">
      <c r="A257" s="91"/>
      <c r="B257" s="92"/>
      <c r="C257" s="93"/>
      <c r="D257" s="93"/>
      <c r="E257" s="118"/>
      <c r="F257" s="118"/>
      <c r="G257" s="119"/>
    </row>
  </sheetData>
  <mergeCells count="21">
    <mergeCell ref="AE1:AG1"/>
    <mergeCell ref="AJ1:AM1"/>
    <mergeCell ref="AN1:AP1"/>
    <mergeCell ref="AD52:AG55"/>
    <mergeCell ref="AM52:AP55"/>
    <mergeCell ref="AV52:AY56"/>
    <mergeCell ref="A1:G1"/>
    <mergeCell ref="AA1:AD1"/>
    <mergeCell ref="I1:L1"/>
    <mergeCell ref="R1:U1"/>
    <mergeCell ref="V1:X1"/>
    <mergeCell ref="M1:P1"/>
    <mergeCell ref="AS1:AV1"/>
    <mergeCell ref="AW1:AY1"/>
    <mergeCell ref="L48:O51"/>
    <mergeCell ref="U48:X51"/>
    <mergeCell ref="AD48:AG51"/>
    <mergeCell ref="AM48:AP51"/>
    <mergeCell ref="AV48:AY51"/>
    <mergeCell ref="L52:O56"/>
    <mergeCell ref="U52:X55"/>
  </mergeCells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9"/>
  <sheetViews>
    <sheetView topLeftCell="A14" zoomScale="80" zoomScaleNormal="80" zoomScalePageLayoutView="80" workbookViewId="0">
      <selection activeCell="I22" sqref="I22"/>
    </sheetView>
  </sheetViews>
  <sheetFormatPr baseColWidth="10" defaultColWidth="8.83203125" defaultRowHeight="15" x14ac:dyDescent="0.2"/>
  <cols>
    <col min="1" max="1" width="12.1640625" style="130" customWidth="1"/>
    <col min="2" max="2" width="10.6640625" style="130" customWidth="1"/>
    <col min="3" max="3" width="15.6640625" style="130" customWidth="1"/>
    <col min="4" max="4" width="10" style="130" customWidth="1"/>
    <col min="5" max="5" width="4.6640625" style="130" customWidth="1"/>
    <col min="6" max="6" width="3.6640625" style="130" customWidth="1"/>
    <col min="7" max="13" width="8.83203125" style="130"/>
    <col min="14" max="14" width="15.6640625" style="130" customWidth="1"/>
    <col min="15" max="15" width="10.5" style="130" customWidth="1"/>
    <col min="16" max="17" width="3.6640625" style="130" customWidth="1"/>
    <col min="18" max="24" width="8.83203125" style="130"/>
    <col min="25" max="25" width="15.6640625" style="130" customWidth="1"/>
    <col min="26" max="26" width="10.6640625" style="130" customWidth="1"/>
    <col min="27" max="28" width="3.6640625" style="130" customWidth="1"/>
    <col min="29" max="32" width="8.83203125" style="130"/>
    <col min="33" max="33" width="10.6640625" style="130" customWidth="1"/>
    <col min="34" max="35" width="8.83203125" style="130"/>
    <col min="36" max="36" width="15.6640625" style="130" customWidth="1"/>
    <col min="37" max="37" width="10.1640625" style="130" customWidth="1"/>
    <col min="38" max="39" width="3.6640625" style="130" customWidth="1"/>
    <col min="40" max="43" width="8.83203125" style="130"/>
    <col min="44" max="45" width="10.5" style="130" customWidth="1"/>
    <col min="46" max="47" width="8.83203125" style="130"/>
    <col min="48" max="48" width="15.6640625" style="130" customWidth="1"/>
    <col min="49" max="49" width="8.83203125" style="130"/>
    <col min="50" max="52" width="3.6640625" style="130" customWidth="1"/>
    <col min="53" max="53" width="10.83203125" style="130" customWidth="1"/>
    <col min="54" max="54" width="11.5" style="130" customWidth="1"/>
    <col min="55" max="56" width="3.6640625" style="130" customWidth="1"/>
    <col min="57" max="16384" width="8.83203125" style="130"/>
  </cols>
  <sheetData>
    <row r="1" spans="1:56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538"/>
      <c r="AL1" s="538"/>
      <c r="AM1" s="538"/>
      <c r="AN1" s="538"/>
      <c r="AO1" s="538"/>
      <c r="AP1" s="538"/>
      <c r="AQ1" s="538"/>
      <c r="AR1" s="538"/>
      <c r="AS1" s="538"/>
      <c r="AT1" s="538"/>
      <c r="AU1" s="538"/>
      <c r="AV1" s="538"/>
      <c r="AW1" s="538"/>
      <c r="AX1" s="538"/>
      <c r="AY1" s="538"/>
      <c r="AZ1" s="538"/>
      <c r="BA1" s="538"/>
      <c r="BB1" s="538"/>
      <c r="BC1" s="223"/>
      <c r="BD1" s="223"/>
    </row>
    <row r="2" spans="1:56" x14ac:dyDescent="0.2">
      <c r="A2" s="96" t="s">
        <v>43</v>
      </c>
      <c r="B2" s="96"/>
      <c r="C2" s="99">
        <v>41680</v>
      </c>
      <c r="D2" s="96"/>
      <c r="E2" s="96"/>
      <c r="F2" s="96"/>
      <c r="G2" s="96"/>
      <c r="H2" s="96"/>
      <c r="I2" s="96"/>
      <c r="J2" s="96"/>
      <c r="K2" s="96"/>
      <c r="L2" s="96" t="s">
        <v>44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 t="s">
        <v>45</v>
      </c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 t="s">
        <v>46</v>
      </c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 t="s">
        <v>47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x14ac:dyDescent="0.2">
      <c r="A3" s="97" t="s">
        <v>48</v>
      </c>
      <c r="L3" s="97" t="s">
        <v>48</v>
      </c>
      <c r="W3" s="97" t="s">
        <v>48</v>
      </c>
      <c r="AH3" s="97" t="s">
        <v>48</v>
      </c>
      <c r="AT3" s="97" t="s">
        <v>48</v>
      </c>
    </row>
    <row r="4" spans="1:56" x14ac:dyDescent="0.2">
      <c r="A4" s="130" t="s">
        <v>49</v>
      </c>
      <c r="L4" s="130" t="s">
        <v>49</v>
      </c>
      <c r="W4" s="130" t="s">
        <v>49</v>
      </c>
      <c r="AH4" s="130" t="s">
        <v>49</v>
      </c>
      <c r="AT4" s="130" t="s">
        <v>49</v>
      </c>
    </row>
    <row r="20" spans="1:56" x14ac:dyDescent="0.2">
      <c r="A20" s="130" t="s">
        <v>50</v>
      </c>
      <c r="C20" s="130">
        <f>'30 point (2)'!P16</f>
        <v>917.45188078759861</v>
      </c>
      <c r="L20" s="130" t="s">
        <v>50</v>
      </c>
      <c r="N20" s="245">
        <f>'30 point (2)'!Y16</f>
        <v>918.97480519476255</v>
      </c>
      <c r="W20" s="130" t="s">
        <v>50</v>
      </c>
      <c r="Y20" s="130">
        <f>'30 point (2)'!AH16</f>
        <v>923.30248054847505</v>
      </c>
      <c r="AH20" s="130" t="s">
        <v>50</v>
      </c>
      <c r="AJ20" s="130">
        <f>'30 point (2)'!AQ16</f>
        <v>915.57672871897648</v>
      </c>
      <c r="AT20" s="130" t="s">
        <v>50</v>
      </c>
      <c r="AV20" s="130">
        <f>'30 point (2)'!AZ16</f>
        <v>921.86195224586129</v>
      </c>
    </row>
    <row r="21" spans="1:56" x14ac:dyDescent="0.2">
      <c r="A21" s="130" t="s">
        <v>51</v>
      </c>
      <c r="C21" s="245">
        <f>'30 point (2)'!K16</f>
        <v>917.5</v>
      </c>
      <c r="L21" s="130" t="s">
        <v>51</v>
      </c>
      <c r="N21" s="245">
        <f>'30 point (2)'!T16</f>
        <v>918.5</v>
      </c>
      <c r="W21" s="130" t="s">
        <v>51</v>
      </c>
      <c r="Y21" s="245">
        <f>'30 point (2)'!AC16</f>
        <v>918</v>
      </c>
      <c r="AH21" s="130" t="s">
        <v>51</v>
      </c>
      <c r="AJ21" s="245">
        <f>'30 point (2)'!AL16</f>
        <v>917.25</v>
      </c>
      <c r="AT21" s="130" t="s">
        <v>51</v>
      </c>
      <c r="AV21" s="245">
        <f>'30 point (2)'!AU16</f>
        <v>921</v>
      </c>
    </row>
    <row r="22" spans="1:56" x14ac:dyDescent="0.2">
      <c r="A22" s="130" t="s">
        <v>52</v>
      </c>
      <c r="C22" s="98">
        <f>IF(C21&lt;0, 1-(C20/C21), C20/C21-1)</f>
        <v>-5.244600806686428E-5</v>
      </c>
      <c r="D22" s="179">
        <f xml:space="preserve"> C20-C21</f>
        <v>-4.8119212401388722E-2</v>
      </c>
      <c r="E22" s="98"/>
      <c r="F22" s="98"/>
      <c r="G22" s="98"/>
      <c r="H22" s="98"/>
      <c r="I22" s="98"/>
      <c r="J22" s="98"/>
      <c r="K22" s="98"/>
      <c r="L22" s="130" t="s">
        <v>52</v>
      </c>
      <c r="M22" s="98"/>
      <c r="N22" s="98">
        <f>IF(N21&lt;0, 1-(N20/N21), N20/N21-1)</f>
        <v>5.169354325122999E-4</v>
      </c>
      <c r="O22" s="179">
        <f xml:space="preserve"> N20-N21</f>
        <v>0.47480519476255267</v>
      </c>
      <c r="P22" s="98"/>
      <c r="Q22" s="98"/>
      <c r="R22" s="98"/>
      <c r="S22" s="98"/>
      <c r="T22" s="98"/>
      <c r="U22" s="98"/>
      <c r="V22" s="98"/>
      <c r="W22" s="130" t="s">
        <v>52</v>
      </c>
      <c r="X22" s="98"/>
      <c r="Y22" s="98">
        <f>IF(Y21&lt;0, 1-(Y20/Y21), Y20/Y21-1)</f>
        <v>5.7761226018246958E-3</v>
      </c>
      <c r="Z22" s="98"/>
      <c r="AA22" s="98"/>
      <c r="AB22" s="98"/>
      <c r="AC22" s="98"/>
      <c r="AD22" s="98"/>
      <c r="AE22" s="98"/>
      <c r="AF22" s="98"/>
      <c r="AG22" s="98"/>
      <c r="AH22" s="130" t="s">
        <v>52</v>
      </c>
      <c r="AI22" s="98"/>
      <c r="AJ22" s="98">
        <f>IF(AJ21&lt;0, 1-(AJ20/AJ21), AJ20/AJ21-1)</f>
        <v>-1.8242259809468919E-3</v>
      </c>
      <c r="AK22" s="179">
        <f xml:space="preserve"> AJ20-AJ21</f>
        <v>-1.6732712810235171</v>
      </c>
      <c r="AL22" s="98"/>
      <c r="AM22" s="98"/>
      <c r="AN22" s="98"/>
      <c r="AO22" s="98"/>
      <c r="AP22" s="98"/>
      <c r="AQ22" s="98"/>
      <c r="AR22" s="98"/>
      <c r="AS22" s="98"/>
      <c r="AT22" s="130" t="s">
        <v>52</v>
      </c>
      <c r="AU22" s="98"/>
      <c r="AV22" s="98">
        <f>IF(AV21&lt;0, 1-(AV20/AV21), AV20/AV21-1)</f>
        <v>9.3588734621197212E-4</v>
      </c>
      <c r="AW22" s="179">
        <f xml:space="preserve"> AV20-AV21</f>
        <v>0.86195224586128916</v>
      </c>
    </row>
    <row r="23" spans="1:56" ht="17" x14ac:dyDescent="0.2">
      <c r="A23" s="130" t="s">
        <v>53</v>
      </c>
      <c r="C23" s="130">
        <v>0.90549999999999997</v>
      </c>
      <c r="L23" s="130" t="s">
        <v>53</v>
      </c>
      <c r="N23" s="130">
        <v>0.935998</v>
      </c>
      <c r="W23" s="130" t="s">
        <v>53</v>
      </c>
      <c r="Y23" s="130">
        <v>0.97052671999999995</v>
      </c>
      <c r="AH23" s="130" t="s">
        <v>53</v>
      </c>
      <c r="AJ23" s="130">
        <v>0.90553112999999996</v>
      </c>
      <c r="AT23" s="130" t="s">
        <v>53</v>
      </c>
      <c r="AV23" s="201">
        <v>-3.665</v>
      </c>
      <c r="BA23" s="130" t="s">
        <v>164</v>
      </c>
    </row>
    <row r="24" spans="1:56" x14ac:dyDescent="0.2">
      <c r="A24" s="130" t="s">
        <v>54</v>
      </c>
      <c r="C24" s="130">
        <v>0.246</v>
      </c>
      <c r="L24" s="130" t="s">
        <v>54</v>
      </c>
      <c r="N24" s="130">
        <v>0.17299999999999999</v>
      </c>
      <c r="W24" s="130" t="s">
        <v>54</v>
      </c>
      <c r="Y24" s="130">
        <v>0.153</v>
      </c>
      <c r="AH24" s="130" t="s">
        <v>54</v>
      </c>
      <c r="AJ24" s="130">
        <v>0.246</v>
      </c>
      <c r="AT24" s="130" t="s">
        <v>54</v>
      </c>
      <c r="AV24" s="130">
        <v>0.153</v>
      </c>
      <c r="BA24" s="130" t="s">
        <v>165</v>
      </c>
    </row>
    <row r="25" spans="1:56" x14ac:dyDescent="0.2">
      <c r="A25" s="130" t="s">
        <v>55</v>
      </c>
      <c r="L25" s="130" t="s">
        <v>55</v>
      </c>
      <c r="W25" s="130" t="s">
        <v>55</v>
      </c>
      <c r="AH25" s="130" t="s">
        <v>55</v>
      </c>
      <c r="AT25" s="130" t="s">
        <v>55</v>
      </c>
    </row>
    <row r="26" spans="1:56" ht="19" x14ac:dyDescent="0.2">
      <c r="A26" s="538" t="s">
        <v>60</v>
      </c>
      <c r="B26" s="538"/>
      <c r="C26" s="538"/>
      <c r="D26" s="538"/>
      <c r="E26" s="538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223"/>
      <c r="BD26" s="223"/>
    </row>
    <row r="27" spans="1:56" x14ac:dyDescent="0.2">
      <c r="A27" s="96" t="s">
        <v>43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 t="s">
        <v>44</v>
      </c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 t="s">
        <v>45</v>
      </c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 t="s">
        <v>46</v>
      </c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 t="s">
        <v>47</v>
      </c>
      <c r="AU27" s="96"/>
      <c r="AV27" s="96"/>
      <c r="AW27" s="96"/>
      <c r="AX27" s="96"/>
      <c r="AY27" s="96"/>
      <c r="AZ27" s="96"/>
      <c r="BA27" s="96"/>
      <c r="BB27" s="96"/>
      <c r="BC27" s="96"/>
      <c r="BD27" s="96"/>
    </row>
    <row r="28" spans="1:56" x14ac:dyDescent="0.2">
      <c r="A28" s="97" t="s">
        <v>61</v>
      </c>
      <c r="L28" s="97" t="s">
        <v>62</v>
      </c>
      <c r="W28" s="97" t="s">
        <v>62</v>
      </c>
      <c r="AH28" s="97" t="s">
        <v>62</v>
      </c>
      <c r="AT28" s="97" t="s">
        <v>62</v>
      </c>
    </row>
    <row r="29" spans="1:56" x14ac:dyDescent="0.2">
      <c r="A29" s="130" t="s">
        <v>49</v>
      </c>
      <c r="L29" s="130" t="s">
        <v>49</v>
      </c>
      <c r="W29" s="130" t="s">
        <v>49</v>
      </c>
      <c r="AH29" s="130" t="s">
        <v>49</v>
      </c>
      <c r="AT29" s="130" t="s">
        <v>49</v>
      </c>
    </row>
    <row r="45" spans="1:49" x14ac:dyDescent="0.2">
      <c r="A45" s="130" t="s">
        <v>50</v>
      </c>
      <c r="C45" s="130">
        <f>('20 point (2)'!P16)</f>
        <v>917.75593099103196</v>
      </c>
      <c r="L45" s="130" t="s">
        <v>50</v>
      </c>
      <c r="N45" s="130">
        <f>'20 point (2)'!Y16</f>
        <v>918.52006320252769</v>
      </c>
      <c r="W45" s="130" t="s">
        <v>50</v>
      </c>
      <c r="Y45" s="130">
        <f>'20 point (2)'!AG16</f>
        <v>8.0586893944206315E-5</v>
      </c>
      <c r="AH45" s="130" t="s">
        <v>50</v>
      </c>
      <c r="AJ45" s="130">
        <f>'20 point (2)'!AP16</f>
        <v>-0.17527522897517894</v>
      </c>
      <c r="AT45" s="130" t="s">
        <v>50</v>
      </c>
      <c r="AV45" s="130">
        <f>'20 point (2)'!AY16</f>
        <v>-8.1049225784552599E-3</v>
      </c>
    </row>
    <row r="46" spans="1:49" x14ac:dyDescent="0.2">
      <c r="A46" s="130" t="s">
        <v>51</v>
      </c>
      <c r="C46" s="245">
        <f>'20 point (2)'!K16</f>
        <v>917.5</v>
      </c>
      <c r="L46" s="130" t="s">
        <v>51</v>
      </c>
      <c r="N46" s="245">
        <f>'20 point (2)'!T16</f>
        <v>918.5</v>
      </c>
      <c r="W46" s="130" t="s">
        <v>51</v>
      </c>
      <c r="Y46" s="130">
        <f>'20 point (2)'!AD16</f>
        <v>6.3E-2</v>
      </c>
      <c r="AH46" s="130" t="s">
        <v>51</v>
      </c>
      <c r="AJ46" s="130">
        <f>'20 point (2)'!AM16</f>
        <v>0.55699999999999994</v>
      </c>
      <c r="AT46" s="130" t="s">
        <v>51</v>
      </c>
      <c r="AV46" s="130">
        <f>'20 point (2)'!AV16</f>
        <v>-0.23200000000000001</v>
      </c>
    </row>
    <row r="47" spans="1:49" x14ac:dyDescent="0.2">
      <c r="A47" s="130" t="s">
        <v>52</v>
      </c>
      <c r="C47" s="98">
        <f>IF(C46&lt;0, 1-(C45/C46), C45/C46-1)</f>
        <v>2.7894385943527666E-4</v>
      </c>
      <c r="D47" s="179">
        <f xml:space="preserve"> C45-C46</f>
        <v>0.25593099103195982</v>
      </c>
      <c r="E47" s="98"/>
      <c r="F47" s="98"/>
      <c r="G47" s="98"/>
      <c r="H47" s="98"/>
      <c r="I47" s="98"/>
      <c r="J47" s="98"/>
      <c r="K47" s="98"/>
      <c r="L47" s="130" t="s">
        <v>52</v>
      </c>
      <c r="M47" s="98"/>
      <c r="N47" s="98">
        <f>IF(N46&lt;0, 1-(N45/N46), N45/N46-1)</f>
        <v>2.1843443143820807E-5</v>
      </c>
      <c r="O47" s="179">
        <f xml:space="preserve"> N45-N46</f>
        <v>2.0063202527694557E-2</v>
      </c>
      <c r="P47" s="98"/>
      <c r="Q47" s="98"/>
      <c r="R47" s="98"/>
      <c r="S47" s="98"/>
      <c r="T47" s="98"/>
      <c r="U47" s="98"/>
      <c r="V47" s="98"/>
      <c r="W47" s="130" t="s">
        <v>52</v>
      </c>
      <c r="X47" s="98"/>
      <c r="Y47" s="98">
        <f>IF(Y46&lt;0, 1-(Y45/Y46), Y45/Y46-1)</f>
        <v>-0.99872084295326657</v>
      </c>
      <c r="Z47" s="179">
        <f xml:space="preserve"> Y45-Y46</f>
        <v>-6.2919413106055797E-2</v>
      </c>
      <c r="AA47" s="98"/>
      <c r="AB47" s="98"/>
      <c r="AC47" s="98"/>
      <c r="AD47" s="98"/>
      <c r="AE47" s="98"/>
      <c r="AF47" s="98"/>
      <c r="AG47" s="98"/>
      <c r="AH47" s="130" t="s">
        <v>52</v>
      </c>
      <c r="AI47" s="98"/>
      <c r="AJ47" s="98">
        <f>IF(AJ46&lt;0, 1-(AJ45/AJ46), AJ45/AJ46-1)</f>
        <v>-1.3146772513019371</v>
      </c>
      <c r="AK47" s="179">
        <f xml:space="preserve"> AJ45-AJ46</f>
        <v>-0.73227522897517883</v>
      </c>
      <c r="AL47" s="98"/>
      <c r="AM47" s="98"/>
      <c r="AN47" s="98"/>
      <c r="AO47" s="98"/>
      <c r="AP47" s="98"/>
      <c r="AQ47" s="98"/>
      <c r="AR47" s="98"/>
      <c r="AS47" s="98"/>
      <c r="AT47" s="130" t="s">
        <v>52</v>
      </c>
      <c r="AU47" s="98"/>
      <c r="AV47" s="98">
        <f>IF(AV46&lt;0, 1-(AV45/AV46), AV45/AV46-1)</f>
        <v>0.9650649888859687</v>
      </c>
      <c r="AW47" s="179">
        <f xml:space="preserve"> AV45-AV46</f>
        <v>0.22389507742154474</v>
      </c>
    </row>
    <row r="48" spans="1:49" ht="17" x14ac:dyDescent="0.2">
      <c r="A48" s="130" t="s">
        <v>53</v>
      </c>
      <c r="C48" s="130">
        <v>0.96016000000000001</v>
      </c>
      <c r="L48" s="130" t="s">
        <v>53</v>
      </c>
      <c r="N48" s="249">
        <v>-4.7736000000000001</v>
      </c>
      <c r="W48" s="130" t="s">
        <v>53</v>
      </c>
      <c r="Y48" s="130">
        <v>0.98836831999999997</v>
      </c>
      <c r="AH48" s="130" t="s">
        <v>53</v>
      </c>
      <c r="AJ48" s="130">
        <v>0.99687247999999995</v>
      </c>
      <c r="AT48" s="130" t="s">
        <v>53</v>
      </c>
      <c r="AV48" s="130">
        <v>0.99016444999999997</v>
      </c>
    </row>
    <row r="49" spans="1:56" x14ac:dyDescent="0.2">
      <c r="A49" s="130" t="s">
        <v>54</v>
      </c>
      <c r="C49" s="130">
        <f>0.189</f>
        <v>0.189</v>
      </c>
      <c r="L49" s="130" t="s">
        <v>63</v>
      </c>
      <c r="N49" s="130">
        <v>0.189</v>
      </c>
      <c r="W49" s="130" t="s">
        <v>54</v>
      </c>
      <c r="Y49" s="130">
        <v>0.19500000000000001</v>
      </c>
      <c r="AH49" s="130" t="s">
        <v>54</v>
      </c>
      <c r="AJ49" s="130">
        <v>0.09</v>
      </c>
      <c r="AT49" s="130" t="s">
        <v>54</v>
      </c>
      <c r="AV49" s="130">
        <v>0.14000000000000001</v>
      </c>
    </row>
    <row r="50" spans="1:56" x14ac:dyDescent="0.2">
      <c r="A50" s="130" t="s">
        <v>55</v>
      </c>
      <c r="L50" s="130" t="s">
        <v>55</v>
      </c>
      <c r="W50" s="130" t="s">
        <v>55</v>
      </c>
      <c r="AH50" s="130" t="s">
        <v>55</v>
      </c>
      <c r="AT50" s="130" t="s">
        <v>55</v>
      </c>
    </row>
    <row r="51" spans="1:56" ht="19" x14ac:dyDescent="0.2">
      <c r="A51" s="538" t="s">
        <v>67</v>
      </c>
      <c r="B51" s="538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  <c r="AF51" s="538"/>
      <c r="AG51" s="538"/>
      <c r="AH51" s="538"/>
      <c r="AI51" s="538"/>
      <c r="AJ51" s="538"/>
      <c r="AK51" s="538"/>
      <c r="AL51" s="538"/>
      <c r="AM51" s="538"/>
      <c r="AN51" s="538"/>
      <c r="AO51" s="538"/>
      <c r="AP51" s="538"/>
      <c r="AQ51" s="538"/>
      <c r="AR51" s="538"/>
      <c r="AS51" s="538"/>
      <c r="AT51" s="538"/>
      <c r="AU51" s="538"/>
      <c r="AV51" s="538"/>
      <c r="AW51" s="538"/>
      <c r="AX51" s="538"/>
      <c r="AY51" s="538"/>
      <c r="AZ51" s="538"/>
      <c r="BA51" s="538"/>
      <c r="BB51" s="538"/>
      <c r="BC51" s="223"/>
      <c r="BD51" s="223"/>
    </row>
    <row r="52" spans="1:56" x14ac:dyDescent="0.2">
      <c r="A52" s="96" t="s">
        <v>43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 t="s">
        <v>44</v>
      </c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 t="s">
        <v>45</v>
      </c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 t="s">
        <v>46</v>
      </c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 t="s">
        <v>47</v>
      </c>
      <c r="AU52" s="96"/>
      <c r="AV52" s="96"/>
      <c r="AW52" s="96"/>
      <c r="AX52" s="96"/>
      <c r="AY52" s="96"/>
      <c r="AZ52" s="96"/>
      <c r="BA52" s="96"/>
      <c r="BB52" s="96"/>
      <c r="BC52" s="96"/>
      <c r="BD52" s="96"/>
    </row>
    <row r="53" spans="1:56" x14ac:dyDescent="0.2">
      <c r="A53" s="97" t="s">
        <v>62</v>
      </c>
      <c r="L53" s="97" t="s">
        <v>62</v>
      </c>
      <c r="W53" s="97" t="s">
        <v>62</v>
      </c>
      <c r="AH53" s="97" t="s">
        <v>62</v>
      </c>
      <c r="AT53" s="97" t="s">
        <v>62</v>
      </c>
    </row>
    <row r="54" spans="1:56" x14ac:dyDescent="0.2">
      <c r="A54" s="130" t="s">
        <v>49</v>
      </c>
      <c r="L54" s="130" t="s">
        <v>49</v>
      </c>
      <c r="W54" s="130" t="s">
        <v>49</v>
      </c>
      <c r="AH54" s="130" t="s">
        <v>49</v>
      </c>
      <c r="AT54" s="130" t="s">
        <v>49</v>
      </c>
    </row>
    <row r="69" spans="1:56" ht="30.75" customHeight="1" x14ac:dyDescent="0.2">
      <c r="G69" s="222" t="s">
        <v>117</v>
      </c>
      <c r="H69" s="130">
        <v>75</v>
      </c>
      <c r="I69" s="130">
        <v>90</v>
      </c>
      <c r="J69" s="130">
        <v>25</v>
      </c>
      <c r="K69" s="130" t="s">
        <v>118</v>
      </c>
      <c r="R69" s="130">
        <v>50</v>
      </c>
      <c r="S69" s="130">
        <v>75</v>
      </c>
      <c r="T69" s="130" t="s">
        <v>119</v>
      </c>
      <c r="U69" s="130">
        <v>25</v>
      </c>
      <c r="AQ69" s="130" t="s">
        <v>122</v>
      </c>
      <c r="AR69" s="130">
        <v>25</v>
      </c>
      <c r="AS69" s="130" t="s">
        <v>121</v>
      </c>
      <c r="BA69" s="130">
        <v>25</v>
      </c>
      <c r="BB69" s="130" t="s">
        <v>121</v>
      </c>
    </row>
    <row r="70" spans="1:56" x14ac:dyDescent="0.2">
      <c r="A70" s="130" t="s">
        <v>50</v>
      </c>
      <c r="C70" s="130">
        <f>'10 point (2)'!P16</f>
        <v>925.19583329747365</v>
      </c>
      <c r="G70" s="130">
        <f xml:space="preserve"> 0.819289219220601*SIN(3.96459430051421 - 13*11)</f>
        <v>-0.59075553500629385</v>
      </c>
      <c r="H70" s="130">
        <f xml:space="preserve"> 0.786657164468599*SIN(5.49652814271099 + 13*11)</f>
        <v>-0.58665668008215544</v>
      </c>
      <c r="I70" s="130">
        <f>COS(2.28312501847279 - 13*11)</f>
        <v>-0.79317313620150132</v>
      </c>
      <c r="J70" s="130">
        <f xml:space="preserve"> SIN(SIN(5.46217147874633 + 13*11))</f>
        <v>-0.6612129718018267</v>
      </c>
      <c r="K70" s="130">
        <f xml:space="preserve"> COS(2.37163926718733 - 13*11)*COS(SIN(SIN(COS(494*11 + SIN(2.37163926718733 + 494*SIN(13*COS(2.37163926718733 - 13*11)) + 13*11*SIN(13*COS(2.37163926718733 - 13*11)))*COS(494*11 + SIN(13*COS(2.37163926718733 - 13*11)) - 11*SIN(13*COS(2.37163926718733 - 13*11)))))))</f>
        <v>-0.73622346337809608</v>
      </c>
      <c r="L70" s="130" t="s">
        <v>50</v>
      </c>
      <c r="N70" s="130">
        <f>'10 point (2)'!X16</f>
        <v>918.73640384613805</v>
      </c>
      <c r="T70" s="130">
        <f xml:space="preserve"> 21/(9 + t + SIN(0.841470984807897 - t))</f>
        <v>1.0159818725295287</v>
      </c>
      <c r="U70" s="130">
        <f xml:space="preserve"> -20/(-9 - t)</f>
        <v>1</v>
      </c>
      <c r="V70" s="130">
        <f>3/11+SIN(2.01000750339955+(3+COS(3*COS(3.28318530717959+11+-3/11-11^2)))/11^2)</f>
        <v>1.1705989666909562</v>
      </c>
      <c r="W70" s="130" t="s">
        <v>50</v>
      </c>
      <c r="Y70" s="130">
        <f>'10 point (2)'!AF16</f>
        <v>917.39342037045162</v>
      </c>
      <c r="AG70" s="130">
        <f xml:space="preserve"> COS(COS(6.24777960769379 + 88*11^2)) + SIN(0.0353983027336607 + 0.0353909106162289*11^2 - 88*11)</f>
        <v>0.19364681528517425</v>
      </c>
      <c r="AH70" s="130" t="s">
        <v>50</v>
      </c>
      <c r="AJ70" s="130">
        <f>'10 point (2)'!AN16</f>
        <v>0.20928653373461753</v>
      </c>
      <c r="AR70" s="130">
        <f xml:space="preserve"> -0.374516774009282*COS(697*t)</f>
        <v>-2.1287696085586068E-2</v>
      </c>
      <c r="AS70" s="130">
        <f xml:space="preserve"> (2*t - 6)/(6 + t*SIN(0.270905788307869 + t + t^2) + t^2*SIN(1.89473684210526 + SIN(0.318304585395795 + t)) + t*SIN(1.89473684210526 + SIN(0.318304585395795 + t))*SIN(0.270905788307869 + t + t^2) - COS(0.283185307179586 + t)^2*SIN(0.270905788307869 + t + t^2))</f>
        <v>0.14481675449272105</v>
      </c>
      <c r="AT70" s="130" t="s">
        <v>50</v>
      </c>
      <c r="AV70" s="130">
        <f>'10 point (2)'!AW16</f>
        <v>-1.7707629497713182E-2</v>
      </c>
      <c r="BA70" s="130">
        <f xml:space="preserve"> -0.3232339539208*COS(3.86703847063244 + t)</f>
        <v>0.21552396295515347</v>
      </c>
      <c r="BB70" s="130">
        <f xml:space="preserve"> 22323*COS(1.07692307692308*t + 1.08219178082192/t)/(26015*t - 2200*t^2 - 2567*SIN(1.07692307692308*t))</f>
        <v>0.83776522094973438</v>
      </c>
    </row>
    <row r="71" spans="1:56" x14ac:dyDescent="0.2">
      <c r="A71" s="130" t="s">
        <v>51</v>
      </c>
      <c r="C71" s="130">
        <f>'10 point (2)'!M16</f>
        <v>-0.67199999999999993</v>
      </c>
      <c r="G71" s="130">
        <f>'10 point (2)'!M16</f>
        <v>-0.67199999999999993</v>
      </c>
      <c r="H71" s="130">
        <f>'10 point (2)'!M16</f>
        <v>-0.67199999999999993</v>
      </c>
      <c r="I71" s="130">
        <f>'10 point (2)'!M16</f>
        <v>-0.67199999999999993</v>
      </c>
      <c r="J71" s="130">
        <f>'10 point (2)'!M16</f>
        <v>-0.67199999999999993</v>
      </c>
      <c r="K71" s="130">
        <f>'10 point (2)'!M16</f>
        <v>-0.67199999999999993</v>
      </c>
      <c r="L71" s="130" t="s">
        <v>51</v>
      </c>
      <c r="N71" s="130">
        <f>'10 point (2)'!U16</f>
        <v>1.161</v>
      </c>
      <c r="T71" s="130">
        <f>U71</f>
        <v>1.161</v>
      </c>
      <c r="U71" s="130">
        <f>N71</f>
        <v>1.161</v>
      </c>
      <c r="V71" s="130">
        <f>N71</f>
        <v>1.161</v>
      </c>
      <c r="W71" s="130" t="s">
        <v>51</v>
      </c>
      <c r="Y71" s="130">
        <f>'10 point (2)'!AC16</f>
        <v>6.3E-2</v>
      </c>
      <c r="AG71" s="130">
        <f>Y71</f>
        <v>6.3E-2</v>
      </c>
      <c r="AH71" s="130" t="s">
        <v>51</v>
      </c>
      <c r="AJ71" s="130">
        <f>'10 point (2)'!AK16</f>
        <v>0.55699999999999994</v>
      </c>
      <c r="AR71" s="130">
        <f>AS71</f>
        <v>0.55699999999999994</v>
      </c>
      <c r="AS71" s="130">
        <f>AJ71</f>
        <v>0.55699999999999994</v>
      </c>
      <c r="AT71" s="130" t="s">
        <v>51</v>
      </c>
      <c r="AV71" s="130">
        <f>'10 point (2)'!AT16</f>
        <v>-0.23200000000000001</v>
      </c>
      <c r="BA71" s="130">
        <f>BB71</f>
        <v>-0.23200000000000001</v>
      </c>
      <c r="BB71" s="130">
        <f>AV71</f>
        <v>-0.23200000000000001</v>
      </c>
    </row>
    <row r="72" spans="1:56" x14ac:dyDescent="0.2">
      <c r="A72" s="130" t="s">
        <v>52</v>
      </c>
      <c r="C72" s="98">
        <f>IF(C71&lt;0, 1-(C70/C71), C70/C71-1)</f>
        <v>1377.7795138355264</v>
      </c>
      <c r="D72" s="179">
        <f xml:space="preserve"> C70-C71</f>
        <v>925.86783329747368</v>
      </c>
      <c r="E72" s="98"/>
      <c r="F72" s="98"/>
      <c r="G72" s="98">
        <f>IF(G71&lt;0, 1-(G70/G71), G70/G71-1)</f>
        <v>0.1208995014787293</v>
      </c>
      <c r="H72" s="98">
        <f>IF(H71&lt;0, 1-(H70/H71), H70/H71-1)</f>
        <v>0.12699898797298292</v>
      </c>
      <c r="I72" s="98">
        <f>IF(I71&lt;0, 1-(I70/I71), I70/I71-1)</f>
        <v>-0.18031716696652</v>
      </c>
      <c r="J72" s="98">
        <f>IF(J71&lt;0, 1-(J70/J71), J70/J71-1)</f>
        <v>1.6052125294900632E-2</v>
      </c>
      <c r="K72" s="98">
        <f>IF(K71&lt;0, 1-(K70/K71), K70/K71-1)</f>
        <v>-9.5570630026928782E-2</v>
      </c>
      <c r="L72" s="130" t="s">
        <v>52</v>
      </c>
      <c r="M72" s="98"/>
      <c r="N72" s="98">
        <f>IF(N71&lt;0, 1-(N70/N71), N70/N71-1)</f>
        <v>790.33195852380538</v>
      </c>
      <c r="O72" s="179">
        <f xml:space="preserve"> N70-N71</f>
        <v>917.5754038461381</v>
      </c>
      <c r="P72" s="98"/>
      <c r="Q72" s="98"/>
      <c r="R72" s="98"/>
      <c r="S72" s="98"/>
      <c r="T72" s="98">
        <f>IF(T71&lt;0, 1-(T70/T71), T70/T71-1)</f>
        <v>-0.12490794786431647</v>
      </c>
      <c r="U72" s="98">
        <f>IF(U71&lt;0, 1-(U70/U71), U70/U71-1)</f>
        <v>-0.13867355727820851</v>
      </c>
      <c r="V72" s="98">
        <f>IF(V71&lt;0, 1-(V70/V71), V70/V71-1)</f>
        <v>8.2678438337262516E-3</v>
      </c>
      <c r="W72" s="130" t="s">
        <v>52</v>
      </c>
      <c r="X72" s="98"/>
      <c r="Y72" s="98">
        <f>IF(Y71&lt;0, 1-(Y70/Y71), Y70/Y71-1)</f>
        <v>14560.800323340502</v>
      </c>
      <c r="Z72" s="179">
        <f xml:space="preserve"> Y70-Y71</f>
        <v>917.33042037045163</v>
      </c>
      <c r="AA72" s="98"/>
      <c r="AB72" s="98"/>
      <c r="AC72" s="98"/>
      <c r="AD72" s="98"/>
      <c r="AE72" s="98"/>
      <c r="AF72" s="98"/>
      <c r="AG72" s="98">
        <f>IF(AG71&lt;0, 1-(AG70/AG71), AG70/AG71-1)</f>
        <v>2.0737589727805434</v>
      </c>
      <c r="AH72" s="130" t="s">
        <v>52</v>
      </c>
      <c r="AI72" s="98"/>
      <c r="AJ72" s="98">
        <f>IF(AJ71&lt;0, 1-(AJ70/AJ71), AJ70/AJ71-1)</f>
        <v>-0.62426116026100975</v>
      </c>
      <c r="AK72" s="179">
        <f xml:space="preserve"> AJ70-AJ71</f>
        <v>-0.34771346626538241</v>
      </c>
      <c r="AL72" s="98"/>
      <c r="AM72" s="98"/>
      <c r="AN72" s="98"/>
      <c r="AO72" s="98"/>
      <c r="AP72" s="98"/>
      <c r="AQ72" s="98"/>
      <c r="AR72" s="98">
        <f>IF(AR71&lt;0, 1-(AR70/AR71), AR70/AR71-1)</f>
        <v>-1.0382184848933322</v>
      </c>
      <c r="AS72" s="98">
        <f>IF(AS71&lt;0, 1-(AS70/AS71), AS70/AS71-1)</f>
        <v>-0.74000582676351701</v>
      </c>
      <c r="AT72" s="130" t="s">
        <v>52</v>
      </c>
      <c r="AU72" s="98"/>
      <c r="AV72" s="98">
        <f>IF(AV71&lt;0, 1-(AV70/AV71), AV70/AV71-1)</f>
        <v>0.92367401078571909</v>
      </c>
      <c r="AW72" s="179">
        <f xml:space="preserve"> AV70-AV71</f>
        <v>0.21429237050228683</v>
      </c>
      <c r="BA72" s="98">
        <f>IF(BA71&lt;0, 1-(BA70/BA71), BA70/BA71-1)</f>
        <v>1.928982598944627</v>
      </c>
      <c r="BB72" s="98">
        <f>IF(BB71&lt;0, 1-(BB70/BB71), BB70/BB71-1)</f>
        <v>4.6110569868523026</v>
      </c>
    </row>
    <row r="73" spans="1:56" ht="17" x14ac:dyDescent="0.2">
      <c r="A73" s="130" t="s">
        <v>53</v>
      </c>
      <c r="C73" s="130">
        <v>0.99562322999999997</v>
      </c>
      <c r="L73" s="130" t="s">
        <v>53</v>
      </c>
      <c r="N73" s="130">
        <v>0.99976770999999998</v>
      </c>
      <c r="W73" s="130" t="s">
        <v>53</v>
      </c>
      <c r="Y73" s="130">
        <v>0.99941122999999998</v>
      </c>
      <c r="AH73" s="130" t="s">
        <v>53</v>
      </c>
      <c r="AJ73" s="130">
        <v>0.99985102000000003</v>
      </c>
      <c r="AT73" s="130" t="s">
        <v>53</v>
      </c>
      <c r="AV73" s="130">
        <v>0.99514272000000004</v>
      </c>
    </row>
    <row r="74" spans="1:56" x14ac:dyDescent="0.2">
      <c r="A74" s="130" t="s">
        <v>120</v>
      </c>
      <c r="L74" s="130" t="s">
        <v>123</v>
      </c>
    </row>
    <row r="75" spans="1:56" x14ac:dyDescent="0.2">
      <c r="A75" s="130" t="s">
        <v>54</v>
      </c>
      <c r="C75" s="130">
        <v>5.5E-2</v>
      </c>
      <c r="L75" s="130" t="s">
        <v>54</v>
      </c>
      <c r="N75" s="130">
        <v>2.3E-2</v>
      </c>
      <c r="W75" s="130" t="s">
        <v>54</v>
      </c>
      <c r="Y75" s="130">
        <v>3.5999999999999997E-2</v>
      </c>
      <c r="AH75" s="130" t="s">
        <v>54</v>
      </c>
      <c r="AJ75" s="130">
        <v>4.4999999999999998E-2</v>
      </c>
      <c r="AT75" s="130" t="s">
        <v>54</v>
      </c>
      <c r="AV75" s="130">
        <v>0.13400000000000001</v>
      </c>
    </row>
    <row r="76" spans="1:56" x14ac:dyDescent="0.2">
      <c r="A76" s="130" t="s">
        <v>55</v>
      </c>
      <c r="L76" s="130" t="s">
        <v>55</v>
      </c>
      <c r="W76" s="130" t="s">
        <v>55</v>
      </c>
      <c r="AH76" s="130" t="s">
        <v>55</v>
      </c>
      <c r="AT76" s="130" t="s">
        <v>55</v>
      </c>
    </row>
    <row r="77" spans="1:56" ht="19" x14ac:dyDescent="0.2">
      <c r="A77" s="554" t="s">
        <v>72</v>
      </c>
      <c r="B77" s="554"/>
      <c r="C77" s="554"/>
      <c r="D77" s="554"/>
      <c r="E77" s="554"/>
      <c r="F77" s="554"/>
      <c r="G77" s="554"/>
      <c r="H77" s="554"/>
      <c r="I77" s="554"/>
      <c r="J77" s="554"/>
      <c r="K77" s="554"/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  <c r="AF77" s="554"/>
      <c r="AG77" s="554"/>
      <c r="AH77" s="554"/>
      <c r="AI77" s="554"/>
      <c r="AJ77" s="554"/>
      <c r="AK77" s="554"/>
      <c r="AL77" s="554"/>
      <c r="AM77" s="554"/>
      <c r="AN77" s="554"/>
      <c r="AO77" s="554"/>
      <c r="AP77" s="554"/>
      <c r="AQ77" s="554"/>
      <c r="AR77" s="554"/>
      <c r="AS77" s="554"/>
      <c r="AT77" s="554"/>
      <c r="AU77" s="554"/>
      <c r="AV77" s="554"/>
      <c r="AW77" s="554"/>
      <c r="AX77" s="554"/>
      <c r="AY77" s="554"/>
      <c r="AZ77" s="554"/>
      <c r="BA77" s="554"/>
      <c r="BB77" s="554"/>
      <c r="BC77" s="224"/>
      <c r="BD77" s="224"/>
    </row>
    <row r="78" spans="1:56" x14ac:dyDescent="0.2">
      <c r="A78" s="96" t="s">
        <v>43</v>
      </c>
      <c r="B78" s="96"/>
      <c r="C78" s="96"/>
      <c r="D78" s="96">
        <v>11</v>
      </c>
      <c r="E78" s="96"/>
      <c r="F78" s="96"/>
      <c r="G78" s="96"/>
      <c r="H78" s="96"/>
      <c r="I78" s="96"/>
      <c r="J78" s="96"/>
      <c r="K78" s="96"/>
      <c r="L78" s="96" t="s">
        <v>44</v>
      </c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 t="s">
        <v>45</v>
      </c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 t="s">
        <v>46</v>
      </c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 t="s">
        <v>47</v>
      </c>
      <c r="AU78" s="96"/>
      <c r="AV78" s="96"/>
      <c r="AW78" s="96"/>
      <c r="AX78" s="96"/>
      <c r="AY78" s="96"/>
      <c r="AZ78" s="96"/>
      <c r="BA78" s="96"/>
      <c r="BB78" s="96"/>
      <c r="BC78" s="96"/>
      <c r="BD78" s="96"/>
    </row>
    <row r="79" spans="1:56" x14ac:dyDescent="0.2">
      <c r="A79" s="130" t="s">
        <v>50</v>
      </c>
      <c r="C79" s="130">
        <f>AVERAGE(C20,C45,C70)</f>
        <v>920.13454835870141</v>
      </c>
      <c r="L79" s="130" t="s">
        <v>50</v>
      </c>
      <c r="N79" s="130">
        <f>AVERAGE(N20,N45,N70)</f>
        <v>918.74375741447602</v>
      </c>
      <c r="W79" s="130" t="s">
        <v>50</v>
      </c>
      <c r="Y79" s="130">
        <f>AVERAGE(Y20,Y45,Y70)</f>
        <v>613.56532716860693</v>
      </c>
      <c r="AH79" s="130" t="s">
        <v>50</v>
      </c>
      <c r="AJ79" s="130">
        <f>AVERAGE(AJ20,AJ45,AJ70)</f>
        <v>305.20358000791197</v>
      </c>
      <c r="AT79" s="130" t="s">
        <v>50</v>
      </c>
      <c r="AV79" s="130">
        <f>AVERAGE(AV20,AV45,AV70)</f>
        <v>307.27871323126169</v>
      </c>
    </row>
    <row r="80" spans="1:56" x14ac:dyDescent="0.2">
      <c r="A80" s="130" t="s">
        <v>51</v>
      </c>
      <c r="C80" s="130">
        <f>C71</f>
        <v>-0.67199999999999993</v>
      </c>
      <c r="L80" s="130" t="s">
        <v>51</v>
      </c>
      <c r="N80" s="130">
        <f>N71</f>
        <v>1.161</v>
      </c>
      <c r="W80" s="130" t="s">
        <v>51</v>
      </c>
      <c r="Y80" s="130">
        <f>Y71</f>
        <v>6.3E-2</v>
      </c>
      <c r="AH80" s="130" t="s">
        <v>51</v>
      </c>
      <c r="AJ80" s="130">
        <f>AJ71</f>
        <v>0.55699999999999994</v>
      </c>
      <c r="AT80" s="130" t="s">
        <v>51</v>
      </c>
      <c r="AV80" s="130">
        <f>AV71</f>
        <v>-0.23200000000000001</v>
      </c>
    </row>
    <row r="81" spans="1:49" x14ac:dyDescent="0.2">
      <c r="A81" s="130" t="s">
        <v>52</v>
      </c>
      <c r="C81" s="98">
        <f>IF(C80&lt;0, 1-(C79/C80), C79/C80-1)</f>
        <v>1370.2478398194962</v>
      </c>
      <c r="D81" s="179">
        <f xml:space="preserve"> C79-C80</f>
        <v>920.80654835870143</v>
      </c>
      <c r="E81" s="98"/>
      <c r="F81" s="98"/>
      <c r="G81" s="98"/>
      <c r="H81" s="98"/>
      <c r="I81" s="98"/>
      <c r="J81" s="98"/>
      <c r="K81" s="98"/>
      <c r="L81" s="130" t="s">
        <v>52</v>
      </c>
      <c r="M81" s="98"/>
      <c r="N81" s="98">
        <f>IF(N80&lt;0, 1-(N79/N80), N79/N80-1)</f>
        <v>790.33829234666325</v>
      </c>
      <c r="O81" s="179">
        <f xml:space="preserve"> N79-N80</f>
        <v>917.58275741447608</v>
      </c>
      <c r="P81" s="98"/>
      <c r="Q81" s="98"/>
      <c r="R81" s="98"/>
      <c r="S81" s="98"/>
      <c r="T81" s="98"/>
      <c r="U81" s="98"/>
      <c r="V81" s="98"/>
      <c r="W81" s="130" t="s">
        <v>52</v>
      </c>
      <c r="X81" s="98"/>
      <c r="Y81" s="98">
        <f>IF(Y80&lt;0, 1-(Y79/Y80), Y79/Y80-1)</f>
        <v>9738.1321772794745</v>
      </c>
      <c r="Z81" s="179">
        <f xml:space="preserve"> Y79-Y80</f>
        <v>613.50232716860694</v>
      </c>
      <c r="AA81" s="98"/>
      <c r="AB81" s="98"/>
      <c r="AC81" s="98"/>
      <c r="AD81" s="98"/>
      <c r="AE81" s="98"/>
      <c r="AF81" s="98"/>
      <c r="AG81" s="98"/>
      <c r="AH81" s="130" t="s">
        <v>52</v>
      </c>
      <c r="AI81" s="98"/>
      <c r="AJ81" s="98">
        <f>IF(AJ80&lt;0, 1-(AJ79/AJ80), AJ79/AJ80-1)</f>
        <v>546.94179534634111</v>
      </c>
      <c r="AK81" s="179">
        <f xml:space="preserve"> AJ79-AJ80</f>
        <v>304.64658000791195</v>
      </c>
      <c r="AL81" s="98"/>
      <c r="AM81" s="98"/>
      <c r="AN81" s="98"/>
      <c r="AO81" s="98"/>
      <c r="AP81" s="98"/>
      <c r="AQ81" s="98"/>
      <c r="AR81" s="98"/>
      <c r="AS81" s="98"/>
      <c r="AT81" s="130" t="s">
        <v>52</v>
      </c>
      <c r="AU81" s="98"/>
      <c r="AV81" s="98">
        <f>IF(AV80&lt;0, 1-(AV79/AV80), AV79/AV80-1)</f>
        <v>1325.4772122037141</v>
      </c>
      <c r="AW81" s="179">
        <f xml:space="preserve"> AV79-AV80</f>
        <v>307.51071323126172</v>
      </c>
    </row>
    <row r="82" spans="1:49" x14ac:dyDescent="0.2">
      <c r="A82" s="130" t="s">
        <v>141</v>
      </c>
      <c r="C82" s="98">
        <f>SQRT(((C20-C21)^2+(C45-C46)^2+(C70-C71)^2)/3)</f>
        <v>534.55006393261533</v>
      </c>
      <c r="D82" s="179"/>
      <c r="E82" s="98"/>
      <c r="F82" s="98"/>
      <c r="G82" s="98"/>
      <c r="H82" s="98"/>
      <c r="I82" s="98"/>
      <c r="J82" s="98"/>
      <c r="K82" s="98"/>
      <c r="L82" s="130" t="s">
        <v>141</v>
      </c>
      <c r="M82" s="98"/>
      <c r="N82" s="98">
        <f>SQRT(((N20-N21)^2+(N45-N46)^2+(N70-N71)^2)/3)</f>
        <v>529.76247746385002</v>
      </c>
      <c r="O82" s="179"/>
      <c r="P82" s="98"/>
      <c r="Q82" s="98"/>
      <c r="R82" s="98"/>
      <c r="S82" s="98"/>
      <c r="T82" s="98"/>
      <c r="U82" s="98"/>
      <c r="V82" s="98"/>
      <c r="W82" s="130" t="s">
        <v>141</v>
      </c>
      <c r="X82" s="98"/>
      <c r="Y82" s="98">
        <f>SQRT(((Y20-Y21)^2+(Y45-Y46)^2+(Y70-Y71)^2)/3)</f>
        <v>529.62981424004988</v>
      </c>
      <c r="Z82" s="179"/>
      <c r="AA82" s="98"/>
      <c r="AB82" s="98"/>
      <c r="AC82" s="98"/>
      <c r="AD82" s="98"/>
      <c r="AE82" s="98"/>
      <c r="AF82" s="98"/>
      <c r="AG82" s="98"/>
      <c r="AH82" s="130" t="s">
        <v>141</v>
      </c>
      <c r="AI82" s="98"/>
      <c r="AJ82" s="98">
        <f>SQRT(((AJ20-AJ21)^2+(AJ45-AJ46)^2+(AJ70-AJ71)^2)/3)</f>
        <v>1.0734630013017092</v>
      </c>
      <c r="AK82" s="179"/>
      <c r="AL82" s="98"/>
      <c r="AM82" s="98"/>
      <c r="AN82" s="98"/>
      <c r="AO82" s="98"/>
      <c r="AP82" s="98"/>
      <c r="AQ82" s="98"/>
      <c r="AR82" s="98"/>
      <c r="AS82" s="98"/>
      <c r="AT82" s="130" t="s">
        <v>141</v>
      </c>
      <c r="AU82" s="98"/>
      <c r="AV82" s="98">
        <f>SQRT(((AV20-AV21)^2+(AV45-AV46)^2+(AV70-AV71)^2)/3)</f>
        <v>0.5288389483558642</v>
      </c>
      <c r="AW82" s="179"/>
    </row>
    <row r="83" spans="1:49" x14ac:dyDescent="0.2">
      <c r="A83" s="130" t="s">
        <v>147</v>
      </c>
      <c r="C83" s="98">
        <f>((ABS((C21-C20)/C21))+(ABS((C46-C45)/C46))+(ABS((C71-C70)/C71)))/3</f>
        <v>459.25994840846465</v>
      </c>
      <c r="D83" s="179"/>
      <c r="E83" s="98"/>
      <c r="F83" s="98"/>
      <c r="G83" s="98"/>
      <c r="H83" s="98"/>
      <c r="I83" s="98"/>
      <c r="J83" s="98"/>
      <c r="K83" s="98"/>
      <c r="L83" s="130" t="s">
        <v>147</v>
      </c>
      <c r="M83" s="98"/>
      <c r="N83" s="98">
        <f>((ABS((N21-N20)/N21))+(ABS((N46-N45)/N46))+(ABS((N71-N70)/N71)))/3</f>
        <v>263.44416576756038</v>
      </c>
      <c r="O83" s="179"/>
      <c r="P83" s="98"/>
      <c r="Q83" s="98"/>
      <c r="R83" s="98"/>
      <c r="S83" s="98"/>
      <c r="T83" s="98"/>
      <c r="U83" s="98"/>
      <c r="V83" s="98"/>
      <c r="W83" s="130" t="s">
        <v>147</v>
      </c>
      <c r="X83" s="98"/>
      <c r="Y83" s="98">
        <f>((ABS((Y21-Y20)/Y21))+(ABS((Y46-Y45)/Y46))+(ABS((Y71-Y70)/Y71)))/3</f>
        <v>4853.934940102019</v>
      </c>
      <c r="Z83" s="179"/>
      <c r="AA83" s="98"/>
      <c r="AB83" s="98"/>
      <c r="AC83" s="98"/>
      <c r="AD83" s="98"/>
      <c r="AE83" s="98"/>
      <c r="AF83" s="98"/>
      <c r="AG83" s="98"/>
      <c r="AH83" s="130" t="s">
        <v>147</v>
      </c>
      <c r="AI83" s="98"/>
      <c r="AJ83" s="98">
        <f>((ABS((AJ21-AJ20)/AJ21))+(ABS((AJ46-AJ45)/AJ46))+(ABS((AJ71-AJ70)/AJ71)))/3</f>
        <v>0.64692087918129781</v>
      </c>
      <c r="AK83" s="179"/>
      <c r="AL83" s="98"/>
      <c r="AM83" s="98"/>
      <c r="AN83" s="98"/>
      <c r="AO83" s="98"/>
      <c r="AP83" s="98"/>
      <c r="AQ83" s="98"/>
      <c r="AR83" s="98"/>
      <c r="AS83" s="98"/>
      <c r="AT83" s="130" t="s">
        <v>147</v>
      </c>
      <c r="AU83" s="98"/>
      <c r="AV83" s="98">
        <f>((ABS((AV21-AV20)/AV21))+(ABS((AV46-AV45)/AV46))+(ABS((AV71-AV70)/AV71)))/3</f>
        <v>0.62989162900596662</v>
      </c>
      <c r="AW83" s="179"/>
    </row>
    <row r="84" spans="1:49" x14ac:dyDescent="0.2">
      <c r="A84" s="130" t="s">
        <v>142</v>
      </c>
      <c r="C84" s="98">
        <f>AVERAGE(C81,N81,Y81,AJ81,AV81)</f>
        <v>2754.2274633991378</v>
      </c>
      <c r="D84" s="180">
        <f>AVERAGE(D81,O81,Z81,AK81,AW81)</f>
        <v>612.8097852361916</v>
      </c>
      <c r="E84" s="555">
        <f>AVERAGE(ABS(D81),ABS(O81),ABS(Z81),ABS(AK81),ABS(AW81))</f>
        <v>612.8097852361916</v>
      </c>
      <c r="F84" s="556"/>
      <c r="G84" s="556"/>
    </row>
    <row r="85" spans="1:49" x14ac:dyDescent="0.2">
      <c r="A85" s="130" t="s">
        <v>143</v>
      </c>
      <c r="C85" s="98">
        <f>AVERAGE(C82,N82,Y82,AJ82,AV82)</f>
        <v>319.10893151723451</v>
      </c>
      <c r="D85" s="180"/>
    </row>
    <row r="86" spans="1:49" x14ac:dyDescent="0.2">
      <c r="A86" s="130" t="s">
        <v>148</v>
      </c>
      <c r="C86" s="98">
        <f>AVERAGE(C83,N83,Y83,AJ83,AV83)</f>
        <v>1115.5831733572463</v>
      </c>
    </row>
    <row r="87" spans="1:49" x14ac:dyDescent="0.2">
      <c r="C87" s="98"/>
    </row>
    <row r="88" spans="1:49" x14ac:dyDescent="0.2">
      <c r="A88" s="130" t="s">
        <v>144</v>
      </c>
      <c r="C88" s="130">
        <f>SQRT(((C79-C80)^2+(N79-N80)^2+(Y79-Y80)^2+(AJ79-AJ80)^2+(AV79-AV80)^2)/3)</f>
        <v>866.71800471826498</v>
      </c>
    </row>
    <row r="89" spans="1:49" x14ac:dyDescent="0.2">
      <c r="A89" s="130" t="s">
        <v>149</v>
      </c>
    </row>
  </sheetData>
  <mergeCells count="5">
    <mergeCell ref="A1:BB1"/>
    <mergeCell ref="A26:BB26"/>
    <mergeCell ref="A51:BB51"/>
    <mergeCell ref="A77:BB77"/>
    <mergeCell ref="E84:G84"/>
  </mergeCell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workbookViewId="0">
      <selection activeCell="E3" sqref="E3:E46"/>
    </sheetView>
  </sheetViews>
  <sheetFormatPr baseColWidth="10" defaultRowHeight="15" x14ac:dyDescent="0.2"/>
  <cols>
    <col min="1" max="16384" width="10.83203125" style="130"/>
  </cols>
  <sheetData>
    <row r="1" spans="1:8" ht="16" thickBot="1" x14ac:dyDescent="0.25">
      <c r="A1" s="549" t="s">
        <v>82</v>
      </c>
      <c r="B1" s="550"/>
      <c r="C1" s="551"/>
      <c r="D1" s="329" t="s">
        <v>207</v>
      </c>
      <c r="E1" s="329" t="s">
        <v>208</v>
      </c>
      <c r="F1" s="329" t="s">
        <v>209</v>
      </c>
      <c r="G1" s="329" t="s">
        <v>210</v>
      </c>
      <c r="H1" s="333" t="s">
        <v>177</v>
      </c>
    </row>
    <row r="2" spans="1:8" ht="16" thickBot="1" x14ac:dyDescent="0.25">
      <c r="A2" s="4" t="s">
        <v>15</v>
      </c>
      <c r="B2" s="1" t="s">
        <v>16</v>
      </c>
      <c r="C2" s="301" t="s">
        <v>14</v>
      </c>
      <c r="D2" s="301" t="s">
        <v>14</v>
      </c>
      <c r="E2" s="301" t="s">
        <v>14</v>
      </c>
      <c r="F2" s="301" t="s">
        <v>14</v>
      </c>
      <c r="G2" s="301" t="s">
        <v>14</v>
      </c>
    </row>
    <row r="3" spans="1:8" ht="16" thickBot="1" x14ac:dyDescent="0.25">
      <c r="A3" s="11">
        <v>44</v>
      </c>
      <c r="B3" s="12">
        <v>2.0833333333333332E-2</v>
      </c>
      <c r="C3" s="302">
        <f>AVERAGE('10 point (2)'!P3,'20 point (2)'!P3,'30 point (2)'!P3)</f>
        <v>923.50134460648098</v>
      </c>
      <c r="D3" s="302">
        <f>AVERAGE('10 point (2)'!X3,'20 point (2)'!Y3,'30 point (2)'!Y3)</f>
        <v>917.21771479848769</v>
      </c>
      <c r="E3" s="302">
        <f>AVERAGE('10 point (2)'!AG3,'20 point (2)'!AH3,'30 point (2)'!AH3)</f>
        <v>929.56511019911341</v>
      </c>
      <c r="F3" s="302">
        <f>AVERAGE('10 point (2)'!AO3,'20 point (2)'!AQ3,'30 point (2)'!AQ3)</f>
        <v>916.2320384449398</v>
      </c>
      <c r="G3" s="302">
        <f>AVERAGE('10 point (2)'!AX4,'20 point (2)'!AZ3,'30 point (2)'!AZ3)</f>
        <v>907.25063835958019</v>
      </c>
    </row>
    <row r="4" spans="1:8" ht="16" thickBot="1" x14ac:dyDescent="0.25">
      <c r="A4" s="31">
        <v>43</v>
      </c>
      <c r="B4" s="32">
        <v>0</v>
      </c>
      <c r="C4" s="302">
        <f>AVERAGE('10 point (2)'!P4,'20 point (2)'!P4,'30 point (2)'!P4)</f>
        <v>920.90837295322501</v>
      </c>
      <c r="D4" s="302">
        <f>AVERAGE('10 point (2)'!X4,'20 point (2)'!Y4,'30 point (2)'!Y4)</f>
        <v>917.25397043543319</v>
      </c>
      <c r="E4" s="302">
        <f>AVERAGE('10 point (2)'!AG4,'20 point (2)'!AH4,'30 point (2)'!AH4)</f>
        <v>927.23505210018652</v>
      </c>
      <c r="F4" s="302">
        <f>AVERAGE('10 point (2)'!AO4,'20 point (2)'!AQ4,'30 point (2)'!AQ4)</f>
        <v>915.48868308650424</v>
      </c>
      <c r="G4" s="302">
        <f>AVERAGE('10 point (2)'!AX5,'20 point (2)'!AZ4,'30 point (2)'!AZ4)</f>
        <v>914.07315569138552</v>
      </c>
    </row>
    <row r="5" spans="1:8" ht="16" thickBot="1" x14ac:dyDescent="0.25">
      <c r="A5" s="43">
        <v>42</v>
      </c>
      <c r="B5" s="32">
        <v>0.97916666666666663</v>
      </c>
      <c r="C5" s="302">
        <f>AVERAGE('10 point (2)'!P5,'20 point (2)'!P5,'30 point (2)'!P5)</f>
        <v>947.85858751715477</v>
      </c>
      <c r="D5" s="302">
        <f>AVERAGE('10 point (2)'!X5,'20 point (2)'!Y5,'30 point (2)'!Y5)</f>
        <v>916.53295996094005</v>
      </c>
      <c r="E5" s="302">
        <f>AVERAGE('10 point (2)'!AG5,'20 point (2)'!AH5,'30 point (2)'!AH5)</f>
        <v>923.11479966546267</v>
      </c>
      <c r="F5" s="302">
        <f>AVERAGE('10 point (2)'!AO5,'20 point (2)'!AQ5,'30 point (2)'!AQ5)</f>
        <v>916.42486564752153</v>
      </c>
      <c r="G5" s="302">
        <f>AVERAGE('10 point (2)'!AX6,'20 point (2)'!AZ5,'30 point (2)'!AZ5)</f>
        <v>906.78839557972685</v>
      </c>
    </row>
    <row r="6" spans="1:8" ht="16" thickBot="1" x14ac:dyDescent="0.25">
      <c r="A6" s="43">
        <v>41</v>
      </c>
      <c r="B6" s="32">
        <v>0.95833333333333337</v>
      </c>
      <c r="C6" s="302">
        <f>AVERAGE('10 point (2)'!P6,'20 point (2)'!P6,'30 point (2)'!P6)</f>
        <v>918.25040033335642</v>
      </c>
      <c r="D6" s="302">
        <f>AVERAGE('10 point (2)'!X6,'20 point (2)'!Y6,'30 point (2)'!Y6)</f>
        <v>916.5531553144292</v>
      </c>
      <c r="E6" s="302">
        <f>AVERAGE('10 point (2)'!AG6,'20 point (2)'!AH6,'30 point (2)'!AH6)</f>
        <v>926.74274967890995</v>
      </c>
      <c r="F6" s="302">
        <f>AVERAGE('10 point (2)'!AO6,'20 point (2)'!AQ6,'30 point (2)'!AQ6)</f>
        <v>916.36983232095417</v>
      </c>
      <c r="G6" s="302">
        <f>AVERAGE('10 point (2)'!AX7,'20 point (2)'!AZ6,'30 point (2)'!AZ6)</f>
        <v>912.18836706406819</v>
      </c>
    </row>
    <row r="7" spans="1:8" ht="16" thickBot="1" x14ac:dyDescent="0.25">
      <c r="A7" s="31">
        <v>40</v>
      </c>
      <c r="B7" s="32">
        <v>0.9375</v>
      </c>
      <c r="C7" s="302">
        <f>AVERAGE('10 point (2)'!P7,'20 point (2)'!P7,'30 point (2)'!P7)</f>
        <v>922.72912542545055</v>
      </c>
      <c r="D7" s="302">
        <f>AVERAGE('10 point (2)'!X7,'20 point (2)'!Y7,'30 point (2)'!Y7)</f>
        <v>916.7131027462342</v>
      </c>
      <c r="E7" s="302">
        <f>AVERAGE('10 point (2)'!AG7,'20 point (2)'!AH7,'30 point (2)'!AH7)</f>
        <v>918.51141463913484</v>
      </c>
      <c r="F7" s="302">
        <f>AVERAGE('10 point (2)'!AO7,'20 point (2)'!AQ7,'30 point (2)'!AQ7)</f>
        <v>916.12235480158017</v>
      </c>
      <c r="G7" s="302">
        <f>AVERAGE('10 point (2)'!AX8,'20 point (2)'!AZ7,'30 point (2)'!AZ7)</f>
        <v>918.55397578097097</v>
      </c>
    </row>
    <row r="8" spans="1:8" ht="16" thickBot="1" x14ac:dyDescent="0.25">
      <c r="A8" s="43">
        <v>39</v>
      </c>
      <c r="B8" s="32">
        <v>0.91666666666666663</v>
      </c>
      <c r="C8" s="302">
        <f>AVERAGE('10 point (2)'!P8,'20 point (2)'!P8,'30 point (2)'!P8)</f>
        <v>916.26030639908458</v>
      </c>
      <c r="D8" s="302">
        <f>AVERAGE('10 point (2)'!X8,'20 point (2)'!Y8,'30 point (2)'!Y8)</f>
        <v>917.33300337071398</v>
      </c>
      <c r="E8" s="302">
        <f>AVERAGE('10 point (2)'!AG8,'20 point (2)'!AH8,'30 point (2)'!AH8)</f>
        <v>923.07797462862277</v>
      </c>
      <c r="F8" s="302">
        <f>AVERAGE('10 point (2)'!AO8,'20 point (2)'!AQ8,'30 point (2)'!AQ8)</f>
        <v>915.85128765109778</v>
      </c>
      <c r="G8" s="302">
        <f>AVERAGE('10 point (2)'!AX9,'20 point (2)'!AZ8,'30 point (2)'!AZ8)</f>
        <v>919.02099997386392</v>
      </c>
    </row>
    <row r="9" spans="1:8" ht="16" thickBot="1" x14ac:dyDescent="0.25">
      <c r="A9" s="43">
        <v>38</v>
      </c>
      <c r="B9" s="32">
        <v>0.89583333333333337</v>
      </c>
      <c r="C9" s="302">
        <f>AVERAGE('10 point (2)'!P9,'20 point (2)'!P9,'30 point (2)'!P9)</f>
        <v>923.3904635872608</v>
      </c>
      <c r="D9" s="302">
        <f>AVERAGE('10 point (2)'!X9,'20 point (2)'!Y9,'30 point (2)'!Y9)</f>
        <v>916.09134433095096</v>
      </c>
      <c r="E9" s="302">
        <f>AVERAGE('10 point (2)'!AG9,'20 point (2)'!AH9,'30 point (2)'!AH9)</f>
        <v>926.39319299146678</v>
      </c>
      <c r="F9" s="302">
        <f>AVERAGE('10 point (2)'!AO9,'20 point (2)'!AQ9,'30 point (2)'!AQ9)</f>
        <v>916.39364668032795</v>
      </c>
      <c r="G9" s="302">
        <f>AVERAGE('10 point (2)'!AX10,'20 point (2)'!AZ9,'30 point (2)'!AZ9)</f>
        <v>920.80873135922093</v>
      </c>
    </row>
    <row r="10" spans="1:8" ht="16" thickBot="1" x14ac:dyDescent="0.25">
      <c r="A10" s="31">
        <v>37</v>
      </c>
      <c r="B10" s="32">
        <v>0.875</v>
      </c>
      <c r="C10" s="302">
        <f>AVERAGE('10 point (2)'!P10,'20 point (2)'!P10,'30 point (2)'!P10)</f>
        <v>923.05954763831016</v>
      </c>
      <c r="D10" s="302">
        <f>AVERAGE('10 point (2)'!X10,'20 point (2)'!Y10,'30 point (2)'!Y10)</f>
        <v>917.33988912895984</v>
      </c>
      <c r="E10" s="302">
        <f>AVERAGE('10 point (2)'!AG10,'20 point (2)'!AH10,'30 point (2)'!AH10)</f>
        <v>928.01528105250259</v>
      </c>
      <c r="F10" s="302">
        <f>AVERAGE('10 point (2)'!AO10,'20 point (2)'!AQ10,'30 point (2)'!AQ10)</f>
        <v>915.73521546550535</v>
      </c>
      <c r="G10" s="302">
        <f>AVERAGE('10 point (2)'!AX11,'20 point (2)'!AZ10,'30 point (2)'!AZ10)</f>
        <v>918.44916425283645</v>
      </c>
    </row>
    <row r="11" spans="1:8" ht="16" thickBot="1" x14ac:dyDescent="0.25">
      <c r="A11" s="43">
        <v>36</v>
      </c>
      <c r="B11" s="32">
        <v>0.85416666666666663</v>
      </c>
      <c r="C11" s="302">
        <f>AVERAGE('10 point (2)'!P11,'20 point (2)'!P11,'30 point (2)'!P11)</f>
        <v>914.91190018475424</v>
      </c>
      <c r="D11" s="302">
        <f>AVERAGE('10 point (2)'!X11,'20 point (2)'!Y11,'30 point (2)'!Y11)</f>
        <v>917.2916920440465</v>
      </c>
      <c r="E11" s="302">
        <f>AVERAGE('10 point (2)'!AG11,'20 point (2)'!AH11,'30 point (2)'!AH11)</f>
        <v>931.72446801959984</v>
      </c>
      <c r="F11" s="302">
        <f>AVERAGE('10 point (2)'!AO11,'20 point (2)'!AQ11,'30 point (2)'!AQ11)</f>
        <v>917.63817204041118</v>
      </c>
      <c r="G11" s="302">
        <f>AVERAGE('10 point (2)'!AX12,'20 point (2)'!AZ11,'30 point (2)'!AZ11)</f>
        <v>919.6520681338651</v>
      </c>
    </row>
    <row r="12" spans="1:8" ht="16" thickBot="1" x14ac:dyDescent="0.25">
      <c r="A12" s="43">
        <v>35</v>
      </c>
      <c r="B12" s="32">
        <v>0.83333333333333337</v>
      </c>
      <c r="C12" s="302">
        <f>AVERAGE('10 point (2)'!P12,'20 point (2)'!P12,'30 point (2)'!P12)</f>
        <v>918.71129651840067</v>
      </c>
      <c r="D12" s="302">
        <f>AVERAGE('10 point (2)'!X12,'20 point (2)'!Y12,'30 point (2)'!Y12)</f>
        <v>917.43823973104998</v>
      </c>
      <c r="E12" s="302">
        <f>AVERAGE('10 point (2)'!AG12,'20 point (2)'!AH12,'30 point (2)'!AH12)</f>
        <v>925.16985961454452</v>
      </c>
      <c r="F12" s="302">
        <f>AVERAGE('10 point (2)'!AO12,'20 point (2)'!AQ12,'30 point (2)'!AQ12)</f>
        <v>916.08494421338708</v>
      </c>
      <c r="G12" s="302">
        <f>AVERAGE('10 point (2)'!AX13,'20 point (2)'!AZ12,'30 point (2)'!AZ12)</f>
        <v>920.32387378250894</v>
      </c>
    </row>
    <row r="13" spans="1:8" ht="16" thickBot="1" x14ac:dyDescent="0.25">
      <c r="A13" s="31">
        <v>34</v>
      </c>
      <c r="B13" s="32">
        <v>0.8125</v>
      </c>
      <c r="C13" s="302">
        <f>AVERAGE('10 point (2)'!P13,'20 point (2)'!P13,'30 point (2)'!P13)</f>
        <v>919.92785990182256</v>
      </c>
      <c r="D13" s="302">
        <f>AVERAGE('10 point (2)'!X13,'20 point (2)'!Y13,'30 point (2)'!Y13)</f>
        <v>918.09084746946098</v>
      </c>
      <c r="E13" s="302">
        <f>AVERAGE('10 point (2)'!AG13,'20 point (2)'!AH13,'30 point (2)'!AH13)</f>
        <v>926.48264649567238</v>
      </c>
      <c r="F13" s="302">
        <f>AVERAGE('10 point (2)'!AO13,'20 point (2)'!AQ13,'30 point (2)'!AQ13)</f>
        <v>916.35459075301878</v>
      </c>
      <c r="G13" s="302">
        <f>AVERAGE('10 point (2)'!AX14,'20 point (2)'!AZ13,'30 point (2)'!AZ13)</f>
        <v>916.84758838353764</v>
      </c>
    </row>
    <row r="14" spans="1:8" ht="16" thickBot="1" x14ac:dyDescent="0.25">
      <c r="A14" s="43">
        <v>33</v>
      </c>
      <c r="B14" s="32">
        <v>0.79166666666666663</v>
      </c>
      <c r="C14" s="302">
        <f>AVERAGE('10 point (2)'!P14,'20 point (2)'!P14,'30 point (2)'!P14)</f>
        <v>916.0148736828022</v>
      </c>
      <c r="D14" s="302">
        <f>AVERAGE('10 point (2)'!X14,'20 point (2)'!Y14,'30 point (2)'!Y14)</f>
        <v>918.6986908271947</v>
      </c>
      <c r="E14" s="302">
        <f>AVERAGE('10 point (2)'!AG14,'20 point (2)'!AH14,'30 point (2)'!AH14)</f>
        <v>922.90799651889074</v>
      </c>
      <c r="F14" s="302">
        <f>AVERAGE('10 point (2)'!AO14,'20 point (2)'!AQ14,'30 point (2)'!AQ14)</f>
        <v>915.97963830098104</v>
      </c>
      <c r="G14" s="302">
        <f>AVERAGE('10 point (2)'!AX15,'20 point (2)'!AZ14,'30 point (2)'!AZ14)</f>
        <v>898.68339574343338</v>
      </c>
    </row>
    <row r="15" spans="1:8" ht="16" thickBot="1" x14ac:dyDescent="0.25">
      <c r="A15" s="43">
        <v>32</v>
      </c>
      <c r="B15" s="32">
        <v>0.77083333333333337</v>
      </c>
      <c r="C15" s="302">
        <f>AVERAGE('10 point (2)'!P15,'20 point (2)'!P15,'30 point (2)'!P15)</f>
        <v>921.66514496609273</v>
      </c>
      <c r="D15" s="302">
        <f>AVERAGE('10 point (2)'!X15,'20 point (2)'!Y15,'30 point (2)'!Y15)</f>
        <v>918.14571649073093</v>
      </c>
      <c r="E15" s="302">
        <f>AVERAGE('10 point (2)'!AG15,'20 point (2)'!AH15,'30 point (2)'!AH15)</f>
        <v>922.08475282988479</v>
      </c>
      <c r="F15" s="302">
        <f>AVERAGE('10 point (2)'!AO15,'20 point (2)'!AQ15,'30 point (2)'!AQ15)</f>
        <v>916.75316076693173</v>
      </c>
      <c r="G15" s="302">
        <f>AVERAGE('10 point (2)'!AX16,'20 point (2)'!AZ15,'30 point (2)'!AZ15)</f>
        <v>920.42830288804271</v>
      </c>
    </row>
    <row r="16" spans="1:8" ht="16" thickBot="1" x14ac:dyDescent="0.25">
      <c r="A16" s="330">
        <v>31</v>
      </c>
      <c r="B16" s="331">
        <v>0.75</v>
      </c>
      <c r="C16" s="302">
        <f>AVERAGE('10 point (2)'!P16,'20 point (2)'!P16,'30 point (2)'!P16)</f>
        <v>920.13454835870141</v>
      </c>
      <c r="D16" s="302">
        <f>AVERAGE('10 point (2)'!X16,'20 point (2)'!Y16,'30 point (2)'!Y16)</f>
        <v>918.74375741447614</v>
      </c>
      <c r="E16" s="302">
        <f>AVERAGE('10 point (2)'!AG16,'20 point (2)'!AH16,'30 point (2)'!AH16)</f>
        <v>922.52727213659614</v>
      </c>
      <c r="F16" s="302">
        <f>AVERAGE('10 point (2)'!AO16,'20 point (2)'!AQ16,'30 point (2)'!AQ16)</f>
        <v>916.2276101119968</v>
      </c>
      <c r="G16" s="302">
        <f>AVERAGE('10 point (2)'!AX17,'20 point (2)'!AZ16,'30 point (2)'!AZ16)</f>
        <v>920.16876002531592</v>
      </c>
    </row>
    <row r="17" spans="1:7" ht="16" thickBot="1" x14ac:dyDescent="0.25">
      <c r="A17" s="62">
        <v>30</v>
      </c>
      <c r="B17" s="63">
        <v>0.72916666666666663</v>
      </c>
      <c r="C17" s="302">
        <f>AVERAGE('10 point (2)'!P17,'20 point (2)'!P17,'30 point (2)'!P17)</f>
        <v>918.51013335778327</v>
      </c>
      <c r="D17" s="302">
        <f>AVERAGE('10 point (2)'!X17,'20 point (2)'!Y17,'30 point (2)'!Y17)</f>
        <v>918.77940320095513</v>
      </c>
      <c r="E17" s="302">
        <f>AVERAGE('10 point (2)'!AG17,'20 point (2)'!AH17,'30 point (2)'!AH17)</f>
        <v>918.54353414403067</v>
      </c>
      <c r="F17" s="302">
        <f>AVERAGE('10 point (2)'!AO17,'20 point (2)'!AQ17,'30 point (2)'!AQ17)</f>
        <v>915.89376650611484</v>
      </c>
      <c r="G17" s="302">
        <f>AVERAGE('10 point (2)'!AX18,'20 point (2)'!AZ17,'30 point (2)'!AZ17)</f>
        <v>918.16555725917817</v>
      </c>
    </row>
    <row r="18" spans="1:7" ht="16" thickBot="1" x14ac:dyDescent="0.25">
      <c r="A18" s="43">
        <v>29</v>
      </c>
      <c r="B18" s="32">
        <v>0.70833333333333337</v>
      </c>
      <c r="C18" s="302">
        <f>AVERAGE('10 point (2)'!P18,'20 point (2)'!P18,'30 point (2)'!P18)</f>
        <v>918.81285810527788</v>
      </c>
      <c r="D18" s="302">
        <f>AVERAGE('10 point (2)'!X18,'20 point (2)'!Y18,'30 point (2)'!Y18)</f>
        <v>918.86277533605164</v>
      </c>
      <c r="E18" s="302">
        <f>AVERAGE('10 point (2)'!AG18,'20 point (2)'!AH18,'30 point (2)'!AH18)</f>
        <v>922.85201832376242</v>
      </c>
      <c r="F18" s="302">
        <f>AVERAGE('10 point (2)'!AO18,'20 point (2)'!AQ18,'30 point (2)'!AQ18)</f>
        <v>917.49555227090423</v>
      </c>
      <c r="G18" s="302">
        <f>AVERAGE('10 point (2)'!AX19,'20 point (2)'!AZ18,'30 point (2)'!AZ18)</f>
        <v>917.82479379381493</v>
      </c>
    </row>
    <row r="19" spans="1:7" ht="16" thickBot="1" x14ac:dyDescent="0.25">
      <c r="A19" s="31">
        <v>28</v>
      </c>
      <c r="B19" s="32">
        <v>0.6875</v>
      </c>
      <c r="C19" s="302">
        <f>AVERAGE('10 point (2)'!P19,'20 point (2)'!P19,'30 point (2)'!P19)</f>
        <v>921.19004352096317</v>
      </c>
      <c r="D19" s="302">
        <f>AVERAGE('10 point (2)'!X19,'20 point (2)'!Y19,'30 point (2)'!Y19)</f>
        <v>916.87880864640829</v>
      </c>
      <c r="E19" s="302">
        <f>AVERAGE('10 point (2)'!AG19,'20 point (2)'!AH19,'30 point (2)'!AH19)</f>
        <v>923.74486784985788</v>
      </c>
      <c r="F19" s="302">
        <f>AVERAGE('10 point (2)'!AO19,'20 point (2)'!AQ19,'30 point (2)'!AQ19)</f>
        <v>917.82636281550231</v>
      </c>
      <c r="G19" s="302">
        <f>AVERAGE('10 point (2)'!AX20,'20 point (2)'!AZ19,'30 point (2)'!AZ19)</f>
        <v>920.08200318383535</v>
      </c>
    </row>
    <row r="20" spans="1:7" ht="16" thickBot="1" x14ac:dyDescent="0.25">
      <c r="A20" s="43">
        <v>27</v>
      </c>
      <c r="B20" s="32">
        <v>0.66666666666666663</v>
      </c>
      <c r="C20" s="302">
        <f>AVERAGE('10 point (2)'!P20,'20 point (2)'!P20,'30 point (2)'!P20)</f>
        <v>921.87052569401055</v>
      </c>
      <c r="D20" s="302">
        <f>AVERAGE('10 point (2)'!X20,'20 point (2)'!Y20,'30 point (2)'!Y20)</f>
        <v>917.85759983335504</v>
      </c>
      <c r="E20" s="302">
        <f>AVERAGE('10 point (2)'!AG20,'20 point (2)'!AH20,'30 point (2)'!AH20)</f>
        <v>924.98706960054096</v>
      </c>
      <c r="F20" s="302">
        <f>AVERAGE('10 point (2)'!AO20,'20 point (2)'!AQ20,'30 point (2)'!AQ20)</f>
        <v>917.16717178443241</v>
      </c>
      <c r="G20" s="302">
        <f>AVERAGE('10 point (2)'!AX21,'20 point (2)'!AZ20,'30 point (2)'!AZ20)</f>
        <v>920.92311688210623</v>
      </c>
    </row>
    <row r="21" spans="1:7" ht="16" thickBot="1" x14ac:dyDescent="0.25">
      <c r="A21" s="43">
        <v>26</v>
      </c>
      <c r="B21" s="32">
        <v>0.64583333333333337</v>
      </c>
      <c r="C21" s="302">
        <f>AVERAGE('10 point (2)'!P21,'20 point (2)'!P21,'30 point (2)'!P21)</f>
        <v>922.3734351716754</v>
      </c>
      <c r="D21" s="302">
        <f>AVERAGE('10 point (2)'!X21,'20 point (2)'!Y21,'30 point (2)'!Y21)</f>
        <v>916.92895814953647</v>
      </c>
      <c r="E21" s="302">
        <f>AVERAGE('10 point (2)'!AG21,'20 point (2)'!AH21,'30 point (2)'!AH21)</f>
        <v>925.03498156186834</v>
      </c>
      <c r="F21" s="302">
        <f>AVERAGE('10 point (2)'!AO21,'20 point (2)'!AQ21,'30 point (2)'!AQ21)</f>
        <v>917.87425243516191</v>
      </c>
      <c r="G21" s="302">
        <f>AVERAGE('10 point (2)'!AX22,'20 point (2)'!AZ21,'30 point (2)'!AZ21)</f>
        <v>921.05363572222757</v>
      </c>
    </row>
    <row r="22" spans="1:7" ht="16" thickBot="1" x14ac:dyDescent="0.25">
      <c r="A22" s="31">
        <v>25</v>
      </c>
      <c r="B22" s="32">
        <v>0.625</v>
      </c>
      <c r="C22" s="302">
        <f>AVERAGE('10 point (2)'!P22,'20 point (2)'!P22,'30 point (2)'!P22)</f>
        <v>922.29623709141686</v>
      </c>
      <c r="D22" s="302">
        <f>AVERAGE('10 point (2)'!X22,'20 point (2)'!Y22,'30 point (2)'!Y22)</f>
        <v>916.83476589760448</v>
      </c>
      <c r="E22" s="302">
        <f>AVERAGE('10 point (2)'!AG22,'20 point (2)'!AH22,'30 point (2)'!AH22)</f>
        <v>922.12283804820481</v>
      </c>
      <c r="F22" s="302">
        <f>AVERAGE('10 point (2)'!AO22,'20 point (2)'!AQ22,'30 point (2)'!AQ22)</f>
        <v>918.00222157020232</v>
      </c>
      <c r="G22" s="302">
        <f>AVERAGE('10 point (2)'!AX23,'20 point (2)'!AZ22,'30 point (2)'!AZ22)</f>
        <v>920.41150684899276</v>
      </c>
    </row>
    <row r="23" spans="1:7" ht="16" thickBot="1" x14ac:dyDescent="0.25">
      <c r="A23" s="43">
        <v>24</v>
      </c>
      <c r="B23" s="32">
        <v>0.60416666666666663</v>
      </c>
      <c r="C23" s="302">
        <f>AVERAGE('10 point (2)'!P23,'20 point (2)'!P23,'30 point (2)'!P23)</f>
        <v>922.29677015291998</v>
      </c>
      <c r="D23" s="302">
        <f>AVERAGE('10 point (2)'!X23,'20 point (2)'!Y23,'30 point (2)'!Y23)</f>
        <v>917.22244281471046</v>
      </c>
      <c r="E23" s="302">
        <f>AVERAGE('10 point (2)'!AG23,'20 point (2)'!AH23,'30 point (2)'!AH23)</f>
        <v>922.06019826802662</v>
      </c>
      <c r="F23" s="302">
        <f>AVERAGE('10 point (2)'!AO23,'20 point (2)'!AQ23,'30 point (2)'!AQ23)</f>
        <v>917.39613611319965</v>
      </c>
      <c r="G23" s="302">
        <f>AVERAGE('10 point (2)'!AX24,'20 point (2)'!AZ23,'30 point (2)'!AZ23)</f>
        <v>920.12520350808154</v>
      </c>
    </row>
    <row r="24" spans="1:7" ht="16" thickBot="1" x14ac:dyDescent="0.25">
      <c r="A24" s="43">
        <v>23</v>
      </c>
      <c r="B24" s="32">
        <v>0.58333333333333337</v>
      </c>
      <c r="C24" s="302">
        <f>AVERAGE('10 point (2)'!P24,'20 point (2)'!P24,'30 point (2)'!P24)</f>
        <v>921.96178305241472</v>
      </c>
      <c r="D24" s="302">
        <f>AVERAGE('10 point (2)'!X24,'20 point (2)'!Y24,'30 point (2)'!Y24)</f>
        <v>917.52115771503975</v>
      </c>
      <c r="E24" s="302">
        <f>AVERAGE('10 point (2)'!AG24,'20 point (2)'!AH24,'30 point (2)'!AH24)</f>
        <v>920.7865920672491</v>
      </c>
      <c r="F24" s="302">
        <f>AVERAGE('10 point (2)'!AO24,'20 point (2)'!AQ24,'30 point (2)'!AQ24)</f>
        <v>917.91295180254008</v>
      </c>
      <c r="G24" s="302">
        <f>AVERAGE('10 point (2)'!AX25,'20 point (2)'!AZ24,'30 point (2)'!AZ24)</f>
        <v>919.85687309851949</v>
      </c>
    </row>
    <row r="25" spans="1:7" ht="16" thickBot="1" x14ac:dyDescent="0.25">
      <c r="A25" s="31">
        <v>22</v>
      </c>
      <c r="B25" s="32">
        <v>0.5625</v>
      </c>
      <c r="C25" s="302">
        <f>AVERAGE('10 point (2)'!P25,'20 point (2)'!P25,'30 point (2)'!P25)</f>
        <v>921.88270095548341</v>
      </c>
      <c r="D25" s="302">
        <f>AVERAGE('10 point (2)'!X25,'20 point (2)'!Y25,'30 point (2)'!Y25)</f>
        <v>917.06055147549421</v>
      </c>
      <c r="E25" s="302">
        <f>AVERAGE('10 point (2)'!AG25,'20 point (2)'!AH25,'30 point (2)'!AH25)</f>
        <v>920.95854821740159</v>
      </c>
      <c r="F25" s="302">
        <f>AVERAGE('10 point (2)'!AO25,'20 point (2)'!AQ25,'30 point (2)'!AQ25)</f>
        <v>916.9262812511638</v>
      </c>
      <c r="G25" s="302">
        <f>AVERAGE('10 point (2)'!AX26,'20 point (2)'!AZ25,'30 point (2)'!AZ25)</f>
        <v>919.89251955619295</v>
      </c>
    </row>
    <row r="26" spans="1:7" ht="16" thickBot="1" x14ac:dyDescent="0.25">
      <c r="A26" s="70">
        <v>21</v>
      </c>
      <c r="B26" s="63">
        <v>0.54166666666666663</v>
      </c>
      <c r="C26" s="302">
        <f>AVERAGE('10 point (2)'!P26,'20 point (2)'!P26,'30 point (2)'!P26)</f>
        <v>922.3584199441915</v>
      </c>
      <c r="D26" s="302">
        <f>AVERAGE('10 point (2)'!X26,'20 point (2)'!Y26,'30 point (2)'!Y26)</f>
        <v>918.81212985318552</v>
      </c>
      <c r="E26" s="302">
        <f>AVERAGE('10 point (2)'!AG26,'20 point (2)'!AH26,'30 point (2)'!AH26)</f>
        <v>919.75621859140551</v>
      </c>
      <c r="F26" s="302">
        <f>AVERAGE('10 point (2)'!AO26,'20 point (2)'!AQ26,'30 point (2)'!AQ26)</f>
        <v>916.07483714060038</v>
      </c>
      <c r="G26" s="302">
        <f>AVERAGE('10 point (2)'!AX27,'20 point (2)'!AZ26,'30 point (2)'!AZ26)</f>
        <v>920.03239734317424</v>
      </c>
    </row>
    <row r="27" spans="1:7" ht="16" thickBot="1" x14ac:dyDescent="0.25">
      <c r="A27" s="43">
        <v>20</v>
      </c>
      <c r="B27" s="32">
        <v>0.52083333333333337</v>
      </c>
      <c r="C27" s="302">
        <f>AVERAGE('10 point (2)'!P27,'20 point (2)'!P27,'30 point (2)'!P27)</f>
        <v>921.84523213312582</v>
      </c>
      <c r="D27" s="302">
        <f>AVERAGE('10 point (2)'!X27,'20 point (2)'!Y27,'30 point (2)'!Y27)</f>
        <v>918.78997689017979</v>
      </c>
      <c r="E27" s="302">
        <f>AVERAGE('10 point (2)'!AG27,'20 point (2)'!AH27,'30 point (2)'!AH27)</f>
        <v>919.66004524261666</v>
      </c>
      <c r="F27" s="302">
        <f>AVERAGE('10 point (2)'!AO27,'20 point (2)'!AQ27,'30 point (2)'!AQ27)</f>
        <v>916.56301595036496</v>
      </c>
      <c r="G27" s="302">
        <f>AVERAGE('10 point (2)'!AX28,'20 point (2)'!AZ27,'30 point (2)'!AZ27)</f>
        <v>920.06382299753966</v>
      </c>
    </row>
    <row r="28" spans="1:7" ht="16" thickBot="1" x14ac:dyDescent="0.25">
      <c r="A28" s="31">
        <v>19</v>
      </c>
      <c r="B28" s="32">
        <v>0.5</v>
      </c>
      <c r="C28" s="302">
        <f>AVERAGE('10 point (2)'!P28,'20 point (2)'!P28,'30 point (2)'!P28)</f>
        <v>920.50376602857693</v>
      </c>
      <c r="D28" s="302">
        <f>AVERAGE('10 point (2)'!X28,'20 point (2)'!Y28,'30 point (2)'!Y28)</f>
        <v>919.01484646583833</v>
      </c>
      <c r="E28" s="302">
        <f>AVERAGE('10 point (2)'!AG28,'20 point (2)'!AH28,'30 point (2)'!AH28)</f>
        <v>920.69461381121414</v>
      </c>
      <c r="F28" s="302">
        <f>AVERAGE('10 point (2)'!AO28,'20 point (2)'!AQ28,'30 point (2)'!AQ28)</f>
        <v>915.99848670766744</v>
      </c>
      <c r="G28" s="302">
        <f>AVERAGE('10 point (2)'!AX29,'20 point (2)'!AZ28,'30 point (2)'!AZ28)</f>
        <v>920.10246615369226</v>
      </c>
    </row>
    <row r="29" spans="1:7" ht="16" thickBot="1" x14ac:dyDescent="0.25">
      <c r="A29" s="43">
        <v>18</v>
      </c>
      <c r="B29" s="32">
        <v>0.47916666666666669</v>
      </c>
      <c r="C29" s="302">
        <f>AVERAGE('10 point (2)'!P29,'20 point (2)'!P29,'30 point (2)'!P29)</f>
        <v>918.5825221980042</v>
      </c>
      <c r="D29" s="302">
        <f>AVERAGE('10 point (2)'!X29,'20 point (2)'!Y29,'30 point (2)'!Y29)</f>
        <v>918.86995576501749</v>
      </c>
      <c r="E29" s="302">
        <f>AVERAGE('10 point (2)'!AG29,'20 point (2)'!AH29,'30 point (2)'!AH29)</f>
        <v>921.97773014637778</v>
      </c>
      <c r="F29" s="302">
        <f>AVERAGE('10 point (2)'!AO29,'20 point (2)'!AQ29,'30 point (2)'!AQ29)</f>
        <v>915.86081493343693</v>
      </c>
      <c r="G29" s="302">
        <f>AVERAGE('10 point (2)'!AX30,'20 point (2)'!AZ29,'30 point (2)'!AZ29)</f>
        <v>920.12117980158507</v>
      </c>
    </row>
    <row r="30" spans="1:7" ht="16" thickBot="1" x14ac:dyDescent="0.25">
      <c r="A30" s="43">
        <v>17</v>
      </c>
      <c r="B30" s="32">
        <v>0.45833333333333331</v>
      </c>
      <c r="C30" s="302">
        <f>AVERAGE('10 point (2)'!P30,'20 point (2)'!P30,'30 point (2)'!P30)</f>
        <v>918.25138135592397</v>
      </c>
      <c r="D30" s="302">
        <f>AVERAGE('10 point (2)'!X30,'20 point (2)'!Y30,'30 point (2)'!Y30)</f>
        <v>919.01713863084626</v>
      </c>
      <c r="E30" s="302">
        <f>AVERAGE('10 point (2)'!AG30,'20 point (2)'!AH30,'30 point (2)'!AH30)</f>
        <v>921.85301427908837</v>
      </c>
      <c r="F30" s="302">
        <f>AVERAGE('10 point (2)'!AO30,'20 point (2)'!AQ30,'30 point (2)'!AQ30)</f>
        <v>916.5216086841865</v>
      </c>
      <c r="G30" s="302">
        <f>AVERAGE('10 point (2)'!AX31,'20 point (2)'!AZ30,'30 point (2)'!AZ30)</f>
        <v>920.08015244112141</v>
      </c>
    </row>
    <row r="31" spans="1:7" ht="16" thickBot="1" x14ac:dyDescent="0.25">
      <c r="A31" s="31">
        <v>16</v>
      </c>
      <c r="B31" s="32">
        <v>0.4375</v>
      </c>
      <c r="C31" s="302">
        <f>AVERAGE('10 point (2)'!P31,'20 point (2)'!P31,'30 point (2)'!P31)</f>
        <v>919.0641794934927</v>
      </c>
      <c r="D31" s="302">
        <f>AVERAGE('10 point (2)'!X31,'20 point (2)'!Y31,'30 point (2)'!Y31)</f>
        <v>918.55786851155756</v>
      </c>
      <c r="E31" s="302">
        <f>AVERAGE('10 point (2)'!AG31,'20 point (2)'!AH31,'30 point (2)'!AH31)</f>
        <v>920.36230253153178</v>
      </c>
      <c r="F31" s="302">
        <f>AVERAGE('10 point (2)'!AO31,'20 point (2)'!AQ31,'30 point (2)'!AQ31)</f>
        <v>916.34302421875816</v>
      </c>
      <c r="G31" s="302">
        <f>AVERAGE('10 point (2)'!AX32,'20 point (2)'!AZ31,'30 point (2)'!AZ31)</f>
        <v>920.11229284140973</v>
      </c>
    </row>
    <row r="32" spans="1:7" ht="16" thickBot="1" x14ac:dyDescent="0.25">
      <c r="A32" s="43">
        <v>15</v>
      </c>
      <c r="B32" s="32">
        <v>0.41666666666666669</v>
      </c>
      <c r="C32" s="302">
        <f>AVERAGE('10 point (2)'!P32,'20 point (2)'!P32,'30 point (2)'!P32)</f>
        <v>919.89779639630206</v>
      </c>
      <c r="D32" s="302">
        <f>AVERAGE('10 point (2)'!X32,'20 point (2)'!Y32,'30 point (2)'!Y32)</f>
        <v>918.29347368374044</v>
      </c>
      <c r="E32" s="302">
        <f>AVERAGE('10 point (2)'!AG32,'20 point (2)'!AH32,'30 point (2)'!AH32)</f>
        <v>920.54184151722541</v>
      </c>
      <c r="F32" s="302">
        <f>AVERAGE('10 point (2)'!AO32,'20 point (2)'!AQ32,'30 point (2)'!AQ32)</f>
        <v>915.7659355012471</v>
      </c>
      <c r="G32" s="302">
        <f>AVERAGE('10 point (2)'!AX33,'20 point (2)'!AZ32,'30 point (2)'!AZ32)</f>
        <v>920.00711548142499</v>
      </c>
    </row>
    <row r="33" spans="1:7" ht="16" thickBot="1" x14ac:dyDescent="0.25">
      <c r="A33" s="43">
        <v>14</v>
      </c>
      <c r="B33" s="32">
        <v>0.39583333333333331</v>
      </c>
      <c r="C33" s="302">
        <f>AVERAGE('10 point (2)'!P33,'20 point (2)'!P33,'30 point (2)'!P33)</f>
        <v>920.0756825678551</v>
      </c>
      <c r="D33" s="302">
        <f>AVERAGE('10 point (2)'!X33,'20 point (2)'!Y33,'30 point (2)'!Y33)</f>
        <v>917.94352309381281</v>
      </c>
      <c r="E33" s="302">
        <f>AVERAGE('10 point (2)'!AG33,'20 point (2)'!AH33,'30 point (2)'!AH33)</f>
        <v>919.95452626606664</v>
      </c>
      <c r="F33" s="302">
        <f>AVERAGE('10 point (2)'!AO33,'20 point (2)'!AQ33,'30 point (2)'!AQ33)</f>
        <v>916.85786841435208</v>
      </c>
      <c r="G33" s="302">
        <f>AVERAGE('10 point (2)'!AX34,'20 point (2)'!AZ33,'30 point (2)'!AZ33)</f>
        <v>920.16736561816697</v>
      </c>
    </row>
    <row r="34" spans="1:7" ht="16" thickBot="1" x14ac:dyDescent="0.25">
      <c r="A34" s="31">
        <v>13</v>
      </c>
      <c r="B34" s="32">
        <v>0.375</v>
      </c>
      <c r="C34" s="302">
        <f>AVERAGE('10 point (2)'!P34,'20 point (2)'!P34,'30 point (2)'!P34)</f>
        <v>919.52458736388462</v>
      </c>
      <c r="D34" s="302">
        <f>AVERAGE('10 point (2)'!X34,'20 point (2)'!Y34,'30 point (2)'!Y34)</f>
        <v>917.15383540753146</v>
      </c>
      <c r="E34" s="302">
        <f>AVERAGE('10 point (2)'!AG34,'20 point (2)'!AH34,'30 point (2)'!AH34)</f>
        <v>919.72056988464647</v>
      </c>
      <c r="F34" s="302">
        <f>AVERAGE('10 point (2)'!AO34,'20 point (2)'!AQ34,'30 point (2)'!AQ34)</f>
        <v>917.25082960278121</v>
      </c>
      <c r="G34" s="302">
        <f>AVERAGE('10 point (2)'!AX35,'20 point (2)'!AZ34,'30 point (2)'!AZ34)</f>
        <v>920.14176697574248</v>
      </c>
    </row>
    <row r="35" spans="1:7" ht="16" thickBot="1" x14ac:dyDescent="0.25">
      <c r="A35" s="43">
        <v>12</v>
      </c>
      <c r="B35" s="32">
        <v>0.35416666666666669</v>
      </c>
      <c r="C35" s="302">
        <f>AVERAGE('10 point (2)'!P35,'20 point (2)'!P35,'30 point (2)'!P35)</f>
        <v>919.8866253586516</v>
      </c>
      <c r="D35" s="302">
        <f>AVERAGE('10 point (2)'!X35,'20 point (2)'!Y35,'30 point (2)'!Y35)</f>
        <v>917.16260001044259</v>
      </c>
      <c r="E35" s="302">
        <f>AVERAGE('10 point (2)'!AG35,'20 point (2)'!AH35,'30 point (2)'!AH35)</f>
        <v>919.2500127143386</v>
      </c>
      <c r="F35" s="302">
        <f>AVERAGE('10 point (2)'!AO35,'20 point (2)'!AQ35,'30 point (2)'!AQ35)</f>
        <v>916.76515638267063</v>
      </c>
      <c r="G35" s="302">
        <f>AVERAGE('10 point (2)'!AX36,'20 point (2)'!AZ35,'30 point (2)'!AZ35)</f>
        <v>920.01701870166323</v>
      </c>
    </row>
    <row r="36" spans="1:7" ht="16" thickBot="1" x14ac:dyDescent="0.25">
      <c r="A36" s="73">
        <v>11</v>
      </c>
      <c r="B36" s="32">
        <v>0.33333333333333331</v>
      </c>
      <c r="C36" s="302">
        <f>AVERAGE('10 point (2)'!P36,'20 point (2)'!P36,'30 point (2)'!P36)</f>
        <v>920.28920222051386</v>
      </c>
      <c r="D36" s="302">
        <f>AVERAGE('10 point (2)'!X36,'20 point (2)'!Y36,'30 point (2)'!Y36)</f>
        <v>916.77573865592205</v>
      </c>
      <c r="E36" s="302">
        <f>AVERAGE('10 point (2)'!AG36,'20 point (2)'!AH36,'30 point (2)'!AH36)</f>
        <v>919.27807779853435</v>
      </c>
      <c r="F36" s="302">
        <f>AVERAGE('10 point (2)'!AO36,'20 point (2)'!AQ36,'30 point (2)'!AQ36)</f>
        <v>916.43377641305244</v>
      </c>
      <c r="G36" s="302">
        <f>AVERAGE('10 point (2)'!AX37,'20 point (2)'!AZ36,'30 point (2)'!AZ36)</f>
        <v>920.09760002394489</v>
      </c>
    </row>
    <row r="37" spans="1:7" ht="16" thickBot="1" x14ac:dyDescent="0.25">
      <c r="A37" s="31">
        <v>10</v>
      </c>
      <c r="B37" s="32">
        <v>0.3125</v>
      </c>
      <c r="C37" s="302">
        <f>AVERAGE('10 point (2)'!P37,'20 point (2)'!P37,'30 point (2)'!P37)</f>
        <v>920.50320496500649</v>
      </c>
      <c r="D37" s="302">
        <f>AVERAGE('10 point (2)'!X37,'20 point (2)'!Y37,'30 point (2)'!Y37)</f>
        <v>916.74710947218728</v>
      </c>
      <c r="E37" s="302">
        <f>AVERAGE('10 point (2)'!AG37,'20 point (2)'!AH37,'30 point (2)'!AH37)</f>
        <v>919.42012056118438</v>
      </c>
      <c r="F37" s="302">
        <f>AVERAGE('10 point (2)'!AO37,'20 point (2)'!AQ37,'30 point (2)'!AQ37)</f>
        <v>916.51072175629452</v>
      </c>
      <c r="G37" s="302">
        <f>AVERAGE('10 point (2)'!AX38,'20 point (2)'!AZ37,'30 point (2)'!AZ37)</f>
        <v>920.30313970736643</v>
      </c>
    </row>
    <row r="38" spans="1:7" ht="16" thickBot="1" x14ac:dyDescent="0.25">
      <c r="A38" s="43">
        <v>9</v>
      </c>
      <c r="B38" s="32">
        <v>0.29166666666666669</v>
      </c>
      <c r="C38" s="302">
        <f>AVERAGE('10 point (2)'!P38,'20 point (2)'!P38,'30 point (2)'!P38)</f>
        <v>920.46159833383206</v>
      </c>
      <c r="D38" s="302">
        <f>AVERAGE('10 point (2)'!X38,'20 point (2)'!Y38,'30 point (2)'!Y38)</f>
        <v>916.47619213142639</v>
      </c>
      <c r="E38" s="302">
        <f>AVERAGE('10 point (2)'!AG38,'20 point (2)'!AH38,'30 point (2)'!AH38)</f>
        <v>919.45801318425151</v>
      </c>
      <c r="F38" s="302">
        <f>AVERAGE('10 point (2)'!AO38,'20 point (2)'!AQ38,'30 point (2)'!AQ38)</f>
        <v>916.37569276722638</v>
      </c>
      <c r="G38" s="302">
        <f>AVERAGE('10 point (2)'!AX39,'20 point (2)'!AZ38,'30 point (2)'!AZ38)</f>
        <v>920.34120749547878</v>
      </c>
    </row>
    <row r="39" spans="1:7" ht="16" thickBot="1" x14ac:dyDescent="0.25">
      <c r="A39" s="43">
        <v>8</v>
      </c>
      <c r="B39" s="32">
        <v>0.27083333333333331</v>
      </c>
      <c r="C39" s="302">
        <f>AVERAGE('10 point (2)'!P39,'20 point (2)'!P39,'30 point (2)'!P39)</f>
        <v>920.35473207763948</v>
      </c>
      <c r="D39" s="302">
        <f>AVERAGE('10 point (2)'!X39,'20 point (2)'!Y39,'30 point (2)'!Y39)</f>
        <v>916.81084534320348</v>
      </c>
      <c r="E39" s="302">
        <f>AVERAGE('10 point (2)'!AG39,'20 point (2)'!AH39,'30 point (2)'!AH39)</f>
        <v>919.69372252617006</v>
      </c>
      <c r="F39" s="302">
        <f>AVERAGE('10 point (2)'!AO39,'20 point (2)'!AQ39,'30 point (2)'!AQ39)</f>
        <v>916.6293839443847</v>
      </c>
      <c r="G39" s="302">
        <f>AVERAGE('10 point (2)'!AX40,'20 point (2)'!AZ39,'30 point (2)'!AZ39)</f>
        <v>920.39318059174627</v>
      </c>
    </row>
    <row r="40" spans="1:7" ht="16" thickBot="1" x14ac:dyDescent="0.25">
      <c r="A40" s="31">
        <v>7</v>
      </c>
      <c r="B40" s="32">
        <v>0.25</v>
      </c>
      <c r="C40" s="302">
        <f>AVERAGE('10 point (2)'!P40,'20 point (2)'!P40,'30 point (2)'!P40)</f>
        <v>920.38289977642683</v>
      </c>
      <c r="D40" s="302">
        <f>AVERAGE('10 point (2)'!X40,'20 point (2)'!Y40,'30 point (2)'!Y40)</f>
        <v>916.63320139577854</v>
      </c>
      <c r="E40" s="302">
        <f>AVERAGE('10 point (2)'!AG40,'20 point (2)'!AH40,'30 point (2)'!AH40)</f>
        <v>919.61628003371493</v>
      </c>
      <c r="F40" s="302">
        <f>AVERAGE('10 point (2)'!AO40,'20 point (2)'!AQ40,'30 point (2)'!AQ40)</f>
        <v>916.54866611344937</v>
      </c>
      <c r="G40" s="302">
        <f>AVERAGE('10 point (2)'!AX41,'20 point (2)'!AZ40,'30 point (2)'!AZ40)</f>
        <v>920.46038633938485</v>
      </c>
    </row>
    <row r="41" spans="1:7" ht="16" thickBot="1" x14ac:dyDescent="0.25">
      <c r="A41" s="43">
        <v>6</v>
      </c>
      <c r="B41" s="32">
        <v>0.22916666666666666</v>
      </c>
      <c r="C41" s="302">
        <f>AVERAGE('10 point (2)'!P41,'20 point (2)'!P41,'30 point (2)'!P41)</f>
        <v>920.36493063377941</v>
      </c>
      <c r="D41" s="302">
        <f>AVERAGE('10 point (2)'!X41,'20 point (2)'!Y41,'30 point (2)'!Y41)</f>
        <v>917.03045213168798</v>
      </c>
      <c r="E41" s="302">
        <f>AVERAGE('10 point (2)'!AG41,'20 point (2)'!AH41,'30 point (2)'!AH41)</f>
        <v>919.5399589806218</v>
      </c>
      <c r="F41" s="302">
        <f>AVERAGE('10 point (2)'!AO41,'20 point (2)'!AQ41,'30 point (2)'!AQ41)</f>
        <v>916.78773722885558</v>
      </c>
      <c r="G41" s="302">
        <f>AVERAGE('10 point (2)'!AX42,'20 point (2)'!AZ41,'30 point (2)'!AZ41)</f>
        <v>920.54396957846052</v>
      </c>
    </row>
    <row r="42" spans="1:7" ht="16" thickBot="1" x14ac:dyDescent="0.25">
      <c r="A42" s="43">
        <v>5</v>
      </c>
      <c r="B42" s="32">
        <v>0.20833333333333334</v>
      </c>
      <c r="C42" s="302">
        <f>AVERAGE('10 point (2)'!P42,'20 point (2)'!P42,'30 point (2)'!P42)</f>
        <v>920.24891760555715</v>
      </c>
      <c r="D42" s="302">
        <f>AVERAGE('10 point (2)'!X42,'20 point (2)'!Y42,'30 point (2)'!Y42)</f>
        <v>916.78512232082755</v>
      </c>
      <c r="E42" s="302">
        <f>AVERAGE('10 point (2)'!AG42,'20 point (2)'!AH42,'30 point (2)'!AH42)</f>
        <v>919.38599623546145</v>
      </c>
      <c r="F42" s="302">
        <f>AVERAGE('10 point (2)'!AO42,'20 point (2)'!AQ42,'30 point (2)'!AQ42)</f>
        <v>916.77474093061051</v>
      </c>
      <c r="G42" s="302">
        <f>AVERAGE('10 point (2)'!AX43,'20 point (2)'!AZ42,'30 point (2)'!AZ42)</f>
        <v>920.64489968664407</v>
      </c>
    </row>
    <row r="43" spans="1:7" ht="16" thickBot="1" x14ac:dyDescent="0.25">
      <c r="A43" s="31">
        <v>4</v>
      </c>
      <c r="B43" s="32">
        <v>0.1875</v>
      </c>
      <c r="C43" s="302">
        <f>AVERAGE('10 point (2)'!P43,'20 point (2)'!P43,'30 point (2)'!P43)</f>
        <v>920.46744915317561</v>
      </c>
      <c r="D43" s="302">
        <f>AVERAGE('10 point (2)'!X43,'20 point (2)'!Y43,'30 point (2)'!Y43)</f>
        <v>917.0111728692325</v>
      </c>
      <c r="E43" s="302">
        <f>AVERAGE('10 point (2)'!AG43,'20 point (2)'!AH43,'30 point (2)'!AH43)</f>
        <v>919.44374638643069</v>
      </c>
      <c r="F43" s="302">
        <f>AVERAGE('10 point (2)'!AO43,'20 point (2)'!AQ43,'30 point (2)'!AQ43)</f>
        <v>916.82332566058255</v>
      </c>
      <c r="G43" s="302">
        <f>AVERAGE('10 point (2)'!AX44,'20 point (2)'!AZ43,'30 point (2)'!AZ43)</f>
        <v>920.76397763412183</v>
      </c>
    </row>
    <row r="44" spans="1:7" ht="16" thickBot="1" x14ac:dyDescent="0.25">
      <c r="A44" s="43">
        <v>3</v>
      </c>
      <c r="B44" s="32">
        <v>0.16666666666666666</v>
      </c>
      <c r="C44" s="302">
        <f>AVERAGE('10 point (2)'!P44,'20 point (2)'!P44,'30 point (2)'!P44)</f>
        <v>921.35244661788067</v>
      </c>
      <c r="D44" s="302">
        <f>AVERAGE('10 point (2)'!X44,'20 point (2)'!Y44,'30 point (2)'!Y44)</f>
        <v>916.52892977345641</v>
      </c>
      <c r="E44" s="302">
        <f>AVERAGE('10 point (2)'!AG44,'20 point (2)'!AH44,'30 point (2)'!AH44)</f>
        <v>919.4296068631611</v>
      </c>
      <c r="F44" s="302">
        <f>AVERAGE('10 point (2)'!AO44,'20 point (2)'!AQ44,'30 point (2)'!AQ44)</f>
        <v>916.79291502364003</v>
      </c>
      <c r="G44" s="302">
        <f>AVERAGE('10 point (2)'!AX45,'20 point (2)'!AZ44,'30 point (2)'!AZ44)</f>
        <v>920.90184304088746</v>
      </c>
    </row>
    <row r="45" spans="1:7" ht="16" thickBot="1" x14ac:dyDescent="0.25">
      <c r="A45" s="43">
        <v>2</v>
      </c>
      <c r="B45" s="32">
        <v>0.14583333333333334</v>
      </c>
      <c r="C45" s="302">
        <f>AVERAGE('10 point (2)'!P45,'20 point (2)'!P45,'30 point (2)'!P45)</f>
        <v>922.47532786471265</v>
      </c>
      <c r="D45" s="302">
        <f>AVERAGE('10 point (2)'!X45,'20 point (2)'!Y45,'30 point (2)'!Y45)</f>
        <v>916.44845880726552</v>
      </c>
      <c r="E45" s="302">
        <f>AVERAGE('10 point (2)'!AG45,'20 point (2)'!AH45,'30 point (2)'!AH45)</f>
        <v>919.53732726585872</v>
      </c>
      <c r="F45" s="302">
        <f>AVERAGE('10 point (2)'!AO45,'20 point (2)'!AQ45,'30 point (2)'!AQ45)</f>
        <v>916.75648452716996</v>
      </c>
      <c r="G45" s="302">
        <f>AVERAGE('10 point (2)'!AX46,'20 point (2)'!AZ45,'30 point (2)'!AZ45)</f>
        <v>921.05898123434429</v>
      </c>
    </row>
    <row r="46" spans="1:7" ht="16" thickBot="1" x14ac:dyDescent="0.25">
      <c r="A46" s="13">
        <v>1</v>
      </c>
      <c r="B46" s="82">
        <v>0.125</v>
      </c>
      <c r="C46" s="302">
        <f>AVERAGE('10 point (2)'!P46,'20 point (2)'!P46,'30 point (2)'!P46)</f>
        <v>923.50399305434973</v>
      </c>
      <c r="D46" s="302">
        <f>AVERAGE('10 point (2)'!X46,'20 point (2)'!Y46,'30 point (2)'!Y46)</f>
        <v>915.78503051390908</v>
      </c>
      <c r="E46" s="302">
        <f>AVERAGE('10 point (2)'!AG46,'20 point (2)'!AH46,'30 point (2)'!AH46)</f>
        <v>919.78839502502058</v>
      </c>
      <c r="F46" s="302">
        <f>AVERAGE('10 point (2)'!AO46,'20 point (2)'!AQ46,'30 point (2)'!AQ46)</f>
        <v>916.77049414486078</v>
      </c>
      <c r="G46" s="302">
        <f>AVERAGE('10 point (2)'!AX47,'20 point (2)'!AZ46,'30 point (2)'!AZ46)</f>
        <v>921.66785968554666</v>
      </c>
    </row>
  </sheetData>
  <mergeCells count="1">
    <mergeCell ref="A1:C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D134"/>
  <sheetViews>
    <sheetView topLeftCell="A81" zoomScale="60" zoomScaleNormal="60" zoomScalePageLayoutView="60" workbookViewId="0">
      <selection activeCell="A90" sqref="A90:BB133"/>
    </sheetView>
  </sheetViews>
  <sheetFormatPr baseColWidth="10" defaultColWidth="8.83203125" defaultRowHeight="15" x14ac:dyDescent="0.2"/>
  <cols>
    <col min="1" max="1" width="12.1640625" style="130" customWidth="1"/>
    <col min="2" max="2" width="10.6640625" style="130" customWidth="1"/>
    <col min="3" max="3" width="15.6640625" style="130" customWidth="1"/>
    <col min="4" max="4" width="10" style="130" customWidth="1"/>
    <col min="5" max="5" width="4.6640625" style="130" customWidth="1"/>
    <col min="6" max="6" width="3.6640625" style="130" customWidth="1"/>
    <col min="7" max="7" width="8.83203125" style="130"/>
    <col min="8" max="11" width="0" style="130" hidden="1" customWidth="1"/>
    <col min="12" max="13" width="8.83203125" style="130"/>
    <col min="14" max="14" width="15.6640625" style="130" customWidth="1"/>
    <col min="15" max="15" width="10.5" style="130" customWidth="1"/>
    <col min="16" max="17" width="3.6640625" style="130" customWidth="1"/>
    <col min="18" max="18" width="8.83203125" style="130"/>
    <col min="19" max="22" width="0" style="130" hidden="1" customWidth="1"/>
    <col min="23" max="24" width="8.83203125" style="130"/>
    <col min="25" max="25" width="15.6640625" style="130" customWidth="1"/>
    <col min="26" max="26" width="10.6640625" style="130" customWidth="1"/>
    <col min="27" max="28" width="3.6640625" style="130" customWidth="1"/>
    <col min="29" max="29" width="8.83203125" style="130"/>
    <col min="30" max="32" width="0" style="130" hidden="1" customWidth="1"/>
    <col min="33" max="33" width="10.6640625" style="130" hidden="1" customWidth="1"/>
    <col min="34" max="35" width="8.83203125" style="130"/>
    <col min="36" max="36" width="15.6640625" style="130" customWidth="1"/>
    <col min="37" max="37" width="10.1640625" style="130" customWidth="1"/>
    <col min="38" max="39" width="3.6640625" style="130" customWidth="1"/>
    <col min="40" max="40" width="8.83203125" style="130"/>
    <col min="41" max="43" width="0" style="130" hidden="1" customWidth="1"/>
    <col min="44" max="45" width="10.5" style="130" hidden="1" customWidth="1"/>
    <col min="46" max="47" width="8.83203125" style="130"/>
    <col min="48" max="48" width="15.6640625" style="130" customWidth="1"/>
    <col min="49" max="49" width="8.83203125" style="130"/>
    <col min="50" max="52" width="3.6640625" style="130" customWidth="1"/>
    <col min="53" max="53" width="10.83203125" style="130" customWidth="1"/>
    <col min="54" max="54" width="11.5" style="130" customWidth="1"/>
    <col min="55" max="56" width="3.6640625" style="130" customWidth="1"/>
    <col min="57" max="16384" width="8.83203125" style="130"/>
  </cols>
  <sheetData>
    <row r="1" spans="1:56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538"/>
      <c r="AL1" s="538"/>
      <c r="AM1" s="538"/>
      <c r="AN1" s="538"/>
      <c r="AO1" s="538"/>
      <c r="AP1" s="538"/>
      <c r="AQ1" s="538"/>
      <c r="AR1" s="538"/>
      <c r="AS1" s="538"/>
      <c r="AT1" s="538"/>
      <c r="AU1" s="538"/>
      <c r="AV1" s="538"/>
      <c r="AW1" s="538"/>
      <c r="AX1" s="538"/>
      <c r="AY1" s="538"/>
      <c r="AZ1" s="538"/>
      <c r="BA1" s="538"/>
      <c r="BB1" s="538"/>
      <c r="BC1" s="251"/>
      <c r="BD1" s="251"/>
    </row>
    <row r="2" spans="1:56" x14ac:dyDescent="0.2">
      <c r="A2" s="96" t="s">
        <v>43</v>
      </c>
      <c r="B2" s="96"/>
      <c r="C2" s="99">
        <v>41680</v>
      </c>
      <c r="D2" s="96"/>
      <c r="E2" s="96"/>
      <c r="F2" s="96"/>
      <c r="G2" s="96"/>
      <c r="H2" s="96"/>
      <c r="I2" s="96"/>
      <c r="J2" s="96"/>
      <c r="K2" s="96"/>
      <c r="L2" s="96" t="s">
        <v>44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 t="s">
        <v>45</v>
      </c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 t="s">
        <v>46</v>
      </c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 t="s">
        <v>47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x14ac:dyDescent="0.2">
      <c r="A3" s="97" t="s">
        <v>48</v>
      </c>
      <c r="L3" s="97" t="s">
        <v>48</v>
      </c>
      <c r="W3" s="97" t="s">
        <v>48</v>
      </c>
      <c r="AH3" s="97" t="s">
        <v>48</v>
      </c>
      <c r="AT3" s="97" t="s">
        <v>48</v>
      </c>
    </row>
    <row r="4" spans="1:56" hidden="1" x14ac:dyDescent="0.2">
      <c r="A4" s="130" t="s">
        <v>49</v>
      </c>
      <c r="L4" s="130" t="s">
        <v>49</v>
      </c>
      <c r="W4" s="130" t="s">
        <v>49</v>
      </c>
      <c r="AH4" s="130" t="s">
        <v>49</v>
      </c>
      <c r="AT4" s="130" t="s">
        <v>49</v>
      </c>
    </row>
    <row r="19" spans="1:56" hidden="1" x14ac:dyDescent="0.2">
      <c r="C19" s="130" t="s">
        <v>172</v>
      </c>
      <c r="D19" s="130" t="s">
        <v>173</v>
      </c>
    </row>
    <row r="20" spans="1:56" hidden="1" x14ac:dyDescent="0.2">
      <c r="A20" s="130" t="s">
        <v>50</v>
      </c>
      <c r="C20" s="130">
        <f>'30 point (2)'!P16</f>
        <v>917.45188078759861</v>
      </c>
      <c r="D20" s="245">
        <f>'30 point (2)'!L57</f>
        <v>913.5</v>
      </c>
      <c r="L20" s="130" t="s">
        <v>50</v>
      </c>
      <c r="N20" s="245">
        <f>'30 point (2)'!Y16</f>
        <v>918.97480519476255</v>
      </c>
      <c r="O20" s="130">
        <f>'30 point (2)'!U57</f>
        <v>923.49800347282508</v>
      </c>
      <c r="W20" s="130" t="s">
        <v>50</v>
      </c>
      <c r="Y20" s="130">
        <f>'30 point (2)'!AH16</f>
        <v>923.30248054847505</v>
      </c>
      <c r="Z20" s="130">
        <f>'30 point (2)'!AD57</f>
        <v>912.75</v>
      </c>
      <c r="AH20" s="130" t="s">
        <v>50</v>
      </c>
      <c r="AJ20" s="130">
        <f>'30 point (2)'!AQ16</f>
        <v>915.57672871897648</v>
      </c>
      <c r="AK20" s="130">
        <f>'30 point (2)'!AM57</f>
        <v>920</v>
      </c>
      <c r="AT20" s="130" t="s">
        <v>50</v>
      </c>
      <c r="AV20" s="130">
        <f>'30 point (2)'!AZ16</f>
        <v>921.86195224586129</v>
      </c>
      <c r="AW20" s="130">
        <f>'30 point (2)'!AV57</f>
        <v>917.5</v>
      </c>
    </row>
    <row r="21" spans="1:56" hidden="1" x14ac:dyDescent="0.2">
      <c r="A21" s="130" t="s">
        <v>51</v>
      </c>
      <c r="C21" s="245">
        <f>'30 point (2)'!K16</f>
        <v>917.5</v>
      </c>
      <c r="L21" s="130" t="s">
        <v>51</v>
      </c>
      <c r="N21" s="245">
        <f>'30 point (2)'!T16</f>
        <v>918.5</v>
      </c>
      <c r="W21" s="130" t="s">
        <v>51</v>
      </c>
      <c r="Y21" s="245">
        <f>'30 point (2)'!AC16</f>
        <v>918</v>
      </c>
      <c r="AH21" s="130" t="s">
        <v>51</v>
      </c>
      <c r="AJ21" s="245">
        <f>'30 point (2)'!AL16</f>
        <v>917.25</v>
      </c>
      <c r="AT21" s="130" t="s">
        <v>51</v>
      </c>
      <c r="AV21" s="245">
        <f>'30 point (2)'!AU16</f>
        <v>921</v>
      </c>
    </row>
    <row r="22" spans="1:56" hidden="1" x14ac:dyDescent="0.2">
      <c r="A22" s="130" t="s">
        <v>52</v>
      </c>
      <c r="C22" s="98">
        <f>IF(C21&lt;0, 1-(C20/C21), C20/C21-1)</f>
        <v>-5.244600806686428E-5</v>
      </c>
      <c r="D22" s="98">
        <f>IF(C21&lt;0, 1-(D20/C21), D20/C21-1)</f>
        <v>-4.3596730245231141E-3</v>
      </c>
      <c r="E22" s="98"/>
      <c r="F22" s="98"/>
      <c r="G22" s="98"/>
      <c r="H22" s="98"/>
      <c r="I22" s="98"/>
      <c r="J22" s="98"/>
      <c r="K22" s="98"/>
      <c r="L22" s="130" t="s">
        <v>52</v>
      </c>
      <c r="M22" s="98"/>
      <c r="N22" s="98">
        <f>IF(N21&lt;0, 1-(N20/N21), N20/N21-1)</f>
        <v>5.169354325122999E-4</v>
      </c>
      <c r="O22" s="98">
        <f>IF(N21&lt;0, 1-(O20/N21), O20/N21-1)</f>
        <v>5.4414844559880216E-3</v>
      </c>
      <c r="P22" s="98"/>
      <c r="Q22" s="98"/>
      <c r="R22" s="98"/>
      <c r="S22" s="98"/>
      <c r="T22" s="98"/>
      <c r="U22" s="98"/>
      <c r="V22" s="98"/>
      <c r="W22" s="130" t="s">
        <v>52</v>
      </c>
      <c r="X22" s="98"/>
      <c r="Y22" s="98">
        <f>IF(Y21&lt;0, 1-(Y20/Y21), Y20/Y21-1)</f>
        <v>5.7761226018246958E-3</v>
      </c>
      <c r="Z22" s="98">
        <f>IF(Y21&lt;0, 1-(Z20/Y21), Z20/Y21-1)</f>
        <v>-5.7189542483659928E-3</v>
      </c>
      <c r="AA22" s="98"/>
      <c r="AB22" s="98"/>
      <c r="AC22" s="98"/>
      <c r="AD22" s="98"/>
      <c r="AE22" s="98"/>
      <c r="AF22" s="98"/>
      <c r="AG22" s="98"/>
      <c r="AH22" s="130" t="s">
        <v>52</v>
      </c>
      <c r="AI22" s="98"/>
      <c r="AJ22" s="98">
        <f>IF(AJ21&lt;0, 1-(AJ20/AJ21), AJ20/AJ21-1)</f>
        <v>-1.8242259809468919E-3</v>
      </c>
      <c r="AK22" s="98">
        <f>IF(AJ21&lt;0, 1-(AK20/AJ21), AK20/AJ21-1)</f>
        <v>2.9980921231942403E-3</v>
      </c>
      <c r="AL22" s="98"/>
      <c r="AM22" s="98"/>
      <c r="AN22" s="98"/>
      <c r="AO22" s="98"/>
      <c r="AP22" s="98"/>
      <c r="AQ22" s="98"/>
      <c r="AR22" s="98"/>
      <c r="AS22" s="98"/>
      <c r="AT22" s="130" t="s">
        <v>52</v>
      </c>
      <c r="AU22" s="98"/>
      <c r="AV22" s="98">
        <f>IF(AV21&lt;0, 1-(AV20/AV21), AV20/AV21-1)</f>
        <v>9.3588734621197212E-4</v>
      </c>
      <c r="AW22" s="98">
        <f>IF(AV21&lt;0, 1-(AW20/AV21), AW20/AV21-1)</f>
        <v>-3.8002171552660169E-3</v>
      </c>
    </row>
    <row r="23" spans="1:56" ht="17" hidden="1" x14ac:dyDescent="0.2">
      <c r="A23" s="130" t="s">
        <v>53</v>
      </c>
      <c r="C23" s="130">
        <v>0.90549999999999997</v>
      </c>
      <c r="L23" s="130" t="s">
        <v>53</v>
      </c>
      <c r="N23" s="130">
        <v>0.935998</v>
      </c>
      <c r="W23" s="130" t="s">
        <v>53</v>
      </c>
      <c r="Y23" s="130">
        <v>0.97052671999999995</v>
      </c>
      <c r="AH23" s="130" t="s">
        <v>53</v>
      </c>
      <c r="AJ23" s="130">
        <v>0.90553112999999996</v>
      </c>
      <c r="AT23" s="130" t="s">
        <v>53</v>
      </c>
      <c r="AV23" s="265">
        <v>0.87343545</v>
      </c>
    </row>
    <row r="24" spans="1:56" hidden="1" x14ac:dyDescent="0.2">
      <c r="A24" s="130" t="s">
        <v>54</v>
      </c>
      <c r="C24" s="130">
        <v>0.246</v>
      </c>
      <c r="L24" s="130" t="s">
        <v>54</v>
      </c>
      <c r="N24" s="130">
        <v>0.17299999999999999</v>
      </c>
      <c r="W24" s="130" t="s">
        <v>54</v>
      </c>
      <c r="Y24" s="130">
        <v>0.153</v>
      </c>
      <c r="AH24" s="130" t="s">
        <v>54</v>
      </c>
      <c r="AJ24" s="130">
        <v>0.246</v>
      </c>
      <c r="AT24" s="130" t="s">
        <v>54</v>
      </c>
      <c r="AV24" s="130">
        <v>0.32200000000000001</v>
      </c>
    </row>
    <row r="25" spans="1:56" hidden="1" x14ac:dyDescent="0.2">
      <c r="A25" s="130" t="s">
        <v>55</v>
      </c>
      <c r="L25" s="130" t="s">
        <v>55</v>
      </c>
      <c r="W25" s="130" t="s">
        <v>55</v>
      </c>
      <c r="AH25" s="130" t="s">
        <v>55</v>
      </c>
      <c r="AT25" s="130" t="s">
        <v>55</v>
      </c>
    </row>
    <row r="26" spans="1:56" ht="19" x14ac:dyDescent="0.2">
      <c r="A26" s="538" t="s">
        <v>60</v>
      </c>
      <c r="B26" s="538"/>
      <c r="C26" s="538"/>
      <c r="D26" s="538"/>
      <c r="E26" s="538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251"/>
      <c r="BD26" s="251"/>
    </row>
    <row r="27" spans="1:56" x14ac:dyDescent="0.2">
      <c r="A27" s="96" t="s">
        <v>43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 t="s">
        <v>44</v>
      </c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 t="s">
        <v>45</v>
      </c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 t="s">
        <v>46</v>
      </c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 t="s">
        <v>47</v>
      </c>
      <c r="AU27" s="96"/>
      <c r="AV27" s="96"/>
      <c r="AW27" s="96"/>
      <c r="AX27" s="96"/>
      <c r="AY27" s="96"/>
      <c r="AZ27" s="96"/>
      <c r="BA27" s="96"/>
      <c r="BB27" s="96"/>
      <c r="BC27" s="96"/>
      <c r="BD27" s="96"/>
    </row>
    <row r="28" spans="1:56" x14ac:dyDescent="0.2">
      <c r="A28" s="97" t="s">
        <v>61</v>
      </c>
      <c r="L28" s="97" t="s">
        <v>62</v>
      </c>
      <c r="W28" s="97" t="s">
        <v>62</v>
      </c>
      <c r="AH28" s="97" t="s">
        <v>62</v>
      </c>
      <c r="AT28" s="97" t="s">
        <v>62</v>
      </c>
    </row>
    <row r="29" spans="1:56" hidden="1" x14ac:dyDescent="0.2">
      <c r="A29" s="130" t="s">
        <v>49</v>
      </c>
      <c r="L29" s="130" t="s">
        <v>49</v>
      </c>
      <c r="W29" s="130" t="s">
        <v>49</v>
      </c>
      <c r="AH29" s="130" t="s">
        <v>49</v>
      </c>
      <c r="AT29" s="130" t="s">
        <v>49</v>
      </c>
    </row>
    <row r="44" spans="1:49" hidden="1" x14ac:dyDescent="0.2"/>
    <row r="45" spans="1:49" hidden="1" x14ac:dyDescent="0.2">
      <c r="A45" s="130" t="s">
        <v>50</v>
      </c>
      <c r="C45" s="130">
        <f>('20 point (2)'!P16)</f>
        <v>917.75593099103196</v>
      </c>
      <c r="L45" s="130" t="s">
        <v>50</v>
      </c>
      <c r="N45" s="130">
        <f>'20 point (2)'!Y16</f>
        <v>918.52006320252769</v>
      </c>
      <c r="W45" s="130" t="s">
        <v>50</v>
      </c>
      <c r="Y45" s="130">
        <f>'20 point (2)'!AG16</f>
        <v>8.0586893944206315E-5</v>
      </c>
      <c r="AH45" s="130" t="s">
        <v>50</v>
      </c>
      <c r="AJ45" s="130">
        <f>'20 point (2)'!AP16</f>
        <v>-0.17527522897517894</v>
      </c>
      <c r="AT45" s="130" t="s">
        <v>50</v>
      </c>
      <c r="AV45" s="130">
        <f>'20 point (2)'!AY16</f>
        <v>-8.1049225784552599E-3</v>
      </c>
    </row>
    <row r="46" spans="1:49" hidden="1" x14ac:dyDescent="0.2">
      <c r="A46" s="130" t="s">
        <v>51</v>
      </c>
      <c r="C46" s="245">
        <f>'20 point (2)'!K16</f>
        <v>917.5</v>
      </c>
      <c r="L46" s="130" t="s">
        <v>51</v>
      </c>
      <c r="N46" s="245">
        <f>'20 point (2)'!T16</f>
        <v>918.5</v>
      </c>
      <c r="W46" s="130" t="s">
        <v>51</v>
      </c>
      <c r="Y46" s="130">
        <f>'20 point (2)'!AD16</f>
        <v>6.3E-2</v>
      </c>
      <c r="AH46" s="130" t="s">
        <v>51</v>
      </c>
      <c r="AJ46" s="130">
        <f>'20 point (2)'!AM16</f>
        <v>0.55699999999999994</v>
      </c>
      <c r="AT46" s="130" t="s">
        <v>51</v>
      </c>
      <c r="AV46" s="130">
        <f>'20 point (2)'!AV16</f>
        <v>-0.23200000000000001</v>
      </c>
    </row>
    <row r="47" spans="1:49" hidden="1" x14ac:dyDescent="0.2">
      <c r="A47" s="130" t="s">
        <v>52</v>
      </c>
      <c r="C47" s="98">
        <f>IF(C46&lt;0, 1-(C45/C46), C45/C46-1)</f>
        <v>2.7894385943527666E-4</v>
      </c>
      <c r="D47" s="179">
        <f xml:space="preserve"> C45-C46</f>
        <v>0.25593099103195982</v>
      </c>
      <c r="E47" s="98"/>
      <c r="F47" s="98"/>
      <c r="G47" s="98"/>
      <c r="H47" s="98"/>
      <c r="I47" s="98"/>
      <c r="J47" s="98"/>
      <c r="K47" s="98"/>
      <c r="L47" s="130" t="s">
        <v>52</v>
      </c>
      <c r="M47" s="98"/>
      <c r="N47" s="98">
        <f>IF(N46&lt;0, 1-(N45/N46), N45/N46-1)</f>
        <v>2.1843443143820807E-5</v>
      </c>
      <c r="O47" s="179">
        <f xml:space="preserve"> N45-N46</f>
        <v>2.0063202527694557E-2</v>
      </c>
      <c r="P47" s="98"/>
      <c r="Q47" s="98"/>
      <c r="R47" s="98"/>
      <c r="S47" s="98"/>
      <c r="T47" s="98"/>
      <c r="U47" s="98"/>
      <c r="V47" s="98"/>
      <c r="W47" s="130" t="s">
        <v>52</v>
      </c>
      <c r="X47" s="98"/>
      <c r="Y47" s="98">
        <f>IF(Y46&lt;0, 1-(Y45/Y46), Y45/Y46-1)</f>
        <v>-0.99872084295326657</v>
      </c>
      <c r="Z47" s="179">
        <f xml:space="preserve"> Y45-Y46</f>
        <v>-6.2919413106055797E-2</v>
      </c>
      <c r="AA47" s="98"/>
      <c r="AB47" s="98"/>
      <c r="AC47" s="98"/>
      <c r="AD47" s="98"/>
      <c r="AE47" s="98"/>
      <c r="AF47" s="98"/>
      <c r="AG47" s="98"/>
      <c r="AH47" s="130" t="s">
        <v>52</v>
      </c>
      <c r="AI47" s="98"/>
      <c r="AJ47" s="98">
        <f>IF(AJ46&lt;0, 1-(AJ45/AJ46), AJ45/AJ46-1)</f>
        <v>-1.3146772513019371</v>
      </c>
      <c r="AK47" s="179">
        <f xml:space="preserve"> AJ45-AJ46</f>
        <v>-0.73227522897517883</v>
      </c>
      <c r="AL47" s="98"/>
      <c r="AM47" s="98"/>
      <c r="AN47" s="98"/>
      <c r="AO47" s="98"/>
      <c r="AP47" s="98"/>
      <c r="AQ47" s="98"/>
      <c r="AR47" s="98"/>
      <c r="AS47" s="98"/>
      <c r="AT47" s="130" t="s">
        <v>52</v>
      </c>
      <c r="AU47" s="98"/>
      <c r="AV47" s="98">
        <f>IF(AV46&lt;0, 1-(AV45/AV46), AV45/AV46-1)</f>
        <v>0.9650649888859687</v>
      </c>
      <c r="AW47" s="179">
        <f xml:space="preserve"> AV45-AV46</f>
        <v>0.22389507742154474</v>
      </c>
    </row>
    <row r="48" spans="1:49" ht="17" hidden="1" x14ac:dyDescent="0.2">
      <c r="A48" s="130" t="s">
        <v>53</v>
      </c>
      <c r="C48" s="130">
        <v>0.96016000000000001</v>
      </c>
      <c r="L48" s="130" t="s">
        <v>53</v>
      </c>
      <c r="N48" s="249">
        <v>-4.7736000000000001</v>
      </c>
      <c r="W48" s="130" t="s">
        <v>53</v>
      </c>
      <c r="Y48" s="130">
        <v>0.98836831999999997</v>
      </c>
      <c r="AH48" s="130" t="s">
        <v>53</v>
      </c>
      <c r="AJ48" s="130">
        <v>0.99687247999999995</v>
      </c>
      <c r="AT48" s="130" t="s">
        <v>53</v>
      </c>
      <c r="AV48" s="130">
        <v>0.99016444999999997</v>
      </c>
    </row>
    <row r="49" spans="1:56" hidden="1" x14ac:dyDescent="0.2">
      <c r="A49" s="130" t="s">
        <v>54</v>
      </c>
      <c r="C49" s="130">
        <f>0.189</f>
        <v>0.189</v>
      </c>
      <c r="L49" s="130" t="s">
        <v>63</v>
      </c>
      <c r="N49" s="130">
        <v>0.189</v>
      </c>
      <c r="W49" s="130" t="s">
        <v>54</v>
      </c>
      <c r="Y49" s="130">
        <v>0.19500000000000001</v>
      </c>
      <c r="AH49" s="130" t="s">
        <v>54</v>
      </c>
      <c r="AJ49" s="130">
        <v>0.09</v>
      </c>
      <c r="AT49" s="130" t="s">
        <v>54</v>
      </c>
      <c r="AV49" s="130">
        <v>0.14000000000000001</v>
      </c>
    </row>
    <row r="50" spans="1:56" hidden="1" x14ac:dyDescent="0.2">
      <c r="A50" s="130" t="s">
        <v>55</v>
      </c>
      <c r="L50" s="130" t="s">
        <v>55</v>
      </c>
      <c r="W50" s="130" t="s">
        <v>55</v>
      </c>
      <c r="AH50" s="130" t="s">
        <v>55</v>
      </c>
      <c r="AT50" s="130" t="s">
        <v>55</v>
      </c>
    </row>
    <row r="51" spans="1:56" ht="19" x14ac:dyDescent="0.2">
      <c r="A51" s="538" t="s">
        <v>67</v>
      </c>
      <c r="B51" s="538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  <c r="AF51" s="538"/>
      <c r="AG51" s="538"/>
      <c r="AH51" s="538"/>
      <c r="AI51" s="538"/>
      <c r="AJ51" s="538"/>
      <c r="AK51" s="538"/>
      <c r="AL51" s="538"/>
      <c r="AM51" s="538"/>
      <c r="AN51" s="538"/>
      <c r="AO51" s="538"/>
      <c r="AP51" s="538"/>
      <c r="AQ51" s="538"/>
      <c r="AR51" s="538"/>
      <c r="AS51" s="538"/>
      <c r="AT51" s="538"/>
      <c r="AU51" s="538"/>
      <c r="AV51" s="538"/>
      <c r="AW51" s="538"/>
      <c r="AX51" s="538"/>
      <c r="AY51" s="538"/>
      <c r="AZ51" s="538"/>
      <c r="BA51" s="538"/>
      <c r="BB51" s="538"/>
      <c r="BC51" s="251"/>
      <c r="BD51" s="251"/>
    </row>
    <row r="52" spans="1:56" x14ac:dyDescent="0.2">
      <c r="A52" s="96" t="s">
        <v>43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 t="s">
        <v>44</v>
      </c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 t="s">
        <v>45</v>
      </c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 t="s">
        <v>46</v>
      </c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 t="s">
        <v>47</v>
      </c>
      <c r="AU52" s="96"/>
      <c r="AV52" s="96"/>
      <c r="AW52" s="96"/>
      <c r="AX52" s="96"/>
      <c r="AY52" s="96"/>
      <c r="AZ52" s="96"/>
      <c r="BA52" s="96"/>
      <c r="BB52" s="96"/>
      <c r="BC52" s="96"/>
      <c r="BD52" s="96"/>
    </row>
    <row r="53" spans="1:56" x14ac:dyDescent="0.2">
      <c r="A53" s="97" t="s">
        <v>62</v>
      </c>
      <c r="L53" s="97" t="s">
        <v>62</v>
      </c>
      <c r="W53" s="97" t="s">
        <v>62</v>
      </c>
      <c r="AH53" s="97" t="s">
        <v>62</v>
      </c>
      <c r="AT53" s="97" t="s">
        <v>62</v>
      </c>
    </row>
    <row r="54" spans="1:56" hidden="1" x14ac:dyDescent="0.2">
      <c r="A54" s="130" t="s">
        <v>49</v>
      </c>
      <c r="L54" s="130" t="s">
        <v>49</v>
      </c>
      <c r="W54" s="130" t="s">
        <v>49</v>
      </c>
      <c r="AH54" s="130" t="s">
        <v>49</v>
      </c>
      <c r="AT54" s="130" t="s">
        <v>49</v>
      </c>
    </row>
    <row r="69" spans="1:56" ht="30.75" customHeight="1" x14ac:dyDescent="0.2">
      <c r="G69" s="250" t="s">
        <v>117</v>
      </c>
      <c r="H69" s="130">
        <v>75</v>
      </c>
      <c r="I69" s="130">
        <v>90</v>
      </c>
      <c r="J69" s="130">
        <v>25</v>
      </c>
      <c r="K69" s="130" t="s">
        <v>118</v>
      </c>
      <c r="R69" s="130">
        <v>50</v>
      </c>
      <c r="S69" s="130">
        <v>75</v>
      </c>
      <c r="T69" s="130" t="s">
        <v>119</v>
      </c>
      <c r="U69" s="130">
        <v>25</v>
      </c>
      <c r="AQ69" s="130" t="s">
        <v>122</v>
      </c>
      <c r="AR69" s="130">
        <v>25</v>
      </c>
      <c r="AS69" s="130" t="s">
        <v>121</v>
      </c>
      <c r="BA69" s="130">
        <v>25</v>
      </c>
      <c r="BB69" s="130" t="s">
        <v>121</v>
      </c>
    </row>
    <row r="70" spans="1:56" x14ac:dyDescent="0.2">
      <c r="A70" s="130" t="s">
        <v>50</v>
      </c>
      <c r="C70" s="130">
        <f>'10 point (2)'!P16</f>
        <v>925.19583329747365</v>
      </c>
      <c r="G70" s="130">
        <f xml:space="preserve"> 0.819289219220601*SIN(3.96459430051421 - 13*11)</f>
        <v>-0.59075553500629385</v>
      </c>
      <c r="H70" s="130">
        <f xml:space="preserve"> 0.786657164468599*SIN(5.49652814271099 + 13*11)</f>
        <v>-0.58665668008215544</v>
      </c>
      <c r="I70" s="130">
        <f>COS(2.28312501847279 - 13*11)</f>
        <v>-0.79317313620150132</v>
      </c>
      <c r="J70" s="130">
        <f xml:space="preserve"> SIN(SIN(5.46217147874633 + 13*11))</f>
        <v>-0.6612129718018267</v>
      </c>
      <c r="K70" s="130">
        <f xml:space="preserve"> COS(2.37163926718733 - 13*11)*COS(SIN(SIN(COS(494*11 + SIN(2.37163926718733 + 494*SIN(13*COS(2.37163926718733 - 13*11)) + 13*11*SIN(13*COS(2.37163926718733 - 13*11)))*COS(494*11 + SIN(13*COS(2.37163926718733 - 13*11)) - 11*SIN(13*COS(2.37163926718733 - 13*11)))))))</f>
        <v>-0.73622346337809608</v>
      </c>
      <c r="L70" s="130" t="s">
        <v>50</v>
      </c>
      <c r="N70" s="130">
        <f>'10 point (2)'!X16</f>
        <v>918.73640384613805</v>
      </c>
      <c r="T70" s="130">
        <f xml:space="preserve"> 21/(9 + t + SIN(0.841470984807897 - t))</f>
        <v>1.0159818725295287</v>
      </c>
      <c r="U70" s="130">
        <f xml:space="preserve"> -20/(-9 - t)</f>
        <v>1</v>
      </c>
      <c r="V70" s="130">
        <f>3/11+SIN(2.01000750339955+(3+COS(3*COS(3.28318530717959+11+-3/11-11^2)))/11^2)</f>
        <v>1.1705989666909562</v>
      </c>
      <c r="W70" s="130" t="s">
        <v>50</v>
      </c>
      <c r="Y70" s="130">
        <f>'10 point (2)'!AF16</f>
        <v>917.39342037045162</v>
      </c>
      <c r="AG70" s="130">
        <f xml:space="preserve"> COS(COS(6.24777960769379 + 88*11^2)) + SIN(0.0353983027336607 + 0.0353909106162289*11^2 - 88*11)</f>
        <v>0.19364681528517425</v>
      </c>
      <c r="AH70" s="130" t="s">
        <v>50</v>
      </c>
      <c r="AJ70" s="130">
        <f>'10 point (2)'!AN16</f>
        <v>0.20928653373461753</v>
      </c>
      <c r="AR70" s="130">
        <f xml:space="preserve"> -0.374516774009282*COS(697*t)</f>
        <v>-2.1287696085586068E-2</v>
      </c>
      <c r="AS70" s="130">
        <f xml:space="preserve"> (2*t - 6)/(6 + t*SIN(0.270905788307869 + t + t^2) + t^2*SIN(1.89473684210526 + SIN(0.318304585395795 + t)) + t*SIN(1.89473684210526 + SIN(0.318304585395795 + t))*SIN(0.270905788307869 + t + t^2) - COS(0.283185307179586 + t)^2*SIN(0.270905788307869 + t + t^2))</f>
        <v>0.14481675449272105</v>
      </c>
      <c r="AT70" s="130" t="s">
        <v>50</v>
      </c>
      <c r="AV70" s="130">
        <f>'10 point (2)'!AW16</f>
        <v>-1.7707629497713182E-2</v>
      </c>
      <c r="BA70" s="130">
        <f xml:space="preserve"> -0.3232339539208*COS(3.86703847063244 + t)</f>
        <v>0.21552396295515347</v>
      </c>
      <c r="BB70" s="130">
        <f xml:space="preserve"> 22323*COS(1.07692307692308*t + 1.08219178082192/t)/(26015*t - 2200*t^2 - 2567*SIN(1.07692307692308*t))</f>
        <v>0.83776522094973438</v>
      </c>
    </row>
    <row r="71" spans="1:56" x14ac:dyDescent="0.2">
      <c r="A71" s="130" t="s">
        <v>51</v>
      </c>
      <c r="C71" s="130">
        <f>'10 point (2)'!M16</f>
        <v>-0.67199999999999993</v>
      </c>
      <c r="G71" s="130">
        <f>'10 point (2)'!M16</f>
        <v>-0.67199999999999993</v>
      </c>
      <c r="H71" s="130">
        <f>'10 point (2)'!M16</f>
        <v>-0.67199999999999993</v>
      </c>
      <c r="I71" s="130">
        <f>'10 point (2)'!M16</f>
        <v>-0.67199999999999993</v>
      </c>
      <c r="J71" s="130">
        <f>'10 point (2)'!M16</f>
        <v>-0.67199999999999993</v>
      </c>
      <c r="K71" s="130">
        <f>'10 point (2)'!M16</f>
        <v>-0.67199999999999993</v>
      </c>
      <c r="L71" s="130" t="s">
        <v>51</v>
      </c>
      <c r="N71" s="130">
        <f>'10 point (2)'!U16</f>
        <v>1.161</v>
      </c>
      <c r="T71" s="130">
        <f>U71</f>
        <v>1.161</v>
      </c>
      <c r="U71" s="130">
        <f>N71</f>
        <v>1.161</v>
      </c>
      <c r="V71" s="130">
        <f>N71</f>
        <v>1.161</v>
      </c>
      <c r="W71" s="130" t="s">
        <v>51</v>
      </c>
      <c r="Y71" s="130">
        <f>'10 point (2)'!AC16</f>
        <v>6.3E-2</v>
      </c>
      <c r="AG71" s="130">
        <f>Y71</f>
        <v>6.3E-2</v>
      </c>
      <c r="AH71" s="130" t="s">
        <v>51</v>
      </c>
      <c r="AJ71" s="130">
        <f>'10 point (2)'!AK16</f>
        <v>0.55699999999999994</v>
      </c>
      <c r="AR71" s="130">
        <f>AS71</f>
        <v>0.55699999999999994</v>
      </c>
      <c r="AS71" s="130">
        <f>AJ71</f>
        <v>0.55699999999999994</v>
      </c>
      <c r="AT71" s="130" t="s">
        <v>51</v>
      </c>
      <c r="AV71" s="130">
        <f>'10 point (2)'!AT16</f>
        <v>-0.23200000000000001</v>
      </c>
      <c r="BA71" s="130">
        <f>BB71</f>
        <v>-0.23200000000000001</v>
      </c>
      <c r="BB71" s="130">
        <f>AV71</f>
        <v>-0.23200000000000001</v>
      </c>
    </row>
    <row r="72" spans="1:56" x14ac:dyDescent="0.2">
      <c r="A72" s="130" t="s">
        <v>52</v>
      </c>
      <c r="C72" s="98">
        <f>IF(C71&lt;0, 1-(C70/C71), C70/C71-1)</f>
        <v>1377.7795138355264</v>
      </c>
      <c r="D72" s="179">
        <f xml:space="preserve"> C70-C71</f>
        <v>925.86783329747368</v>
      </c>
      <c r="E72" s="98"/>
      <c r="F72" s="98"/>
      <c r="G72" s="98">
        <f>IF(G71&lt;0, 1-(G70/G71), G70/G71-1)</f>
        <v>0.1208995014787293</v>
      </c>
      <c r="H72" s="98">
        <f>IF(H71&lt;0, 1-(H70/H71), H70/H71-1)</f>
        <v>0.12699898797298292</v>
      </c>
      <c r="I72" s="98">
        <f>IF(I71&lt;0, 1-(I70/I71), I70/I71-1)</f>
        <v>-0.18031716696652</v>
      </c>
      <c r="J72" s="98">
        <f>IF(J71&lt;0, 1-(J70/J71), J70/J71-1)</f>
        <v>1.6052125294900632E-2</v>
      </c>
      <c r="K72" s="98">
        <f>IF(K71&lt;0, 1-(K70/K71), K70/K71-1)</f>
        <v>-9.5570630026928782E-2</v>
      </c>
      <c r="L72" s="130" t="s">
        <v>52</v>
      </c>
      <c r="M72" s="98"/>
      <c r="N72" s="98">
        <f>IF(N71&lt;0, 1-(N70/N71), N70/N71-1)</f>
        <v>790.33195852380538</v>
      </c>
      <c r="O72" s="179">
        <f xml:space="preserve"> N70-N71</f>
        <v>917.5754038461381</v>
      </c>
      <c r="P72" s="98"/>
      <c r="Q72" s="98"/>
      <c r="R72" s="98"/>
      <c r="S72" s="98"/>
      <c r="T72" s="98">
        <f>IF(T71&lt;0, 1-(T70/T71), T70/T71-1)</f>
        <v>-0.12490794786431647</v>
      </c>
      <c r="U72" s="98">
        <f>IF(U71&lt;0, 1-(U70/U71), U70/U71-1)</f>
        <v>-0.13867355727820851</v>
      </c>
      <c r="V72" s="98">
        <f>IF(V71&lt;0, 1-(V70/V71), V70/V71-1)</f>
        <v>8.2678438337262516E-3</v>
      </c>
      <c r="W72" s="130" t="s">
        <v>52</v>
      </c>
      <c r="X72" s="98"/>
      <c r="Y72" s="98">
        <f>IF(Y71&lt;0, 1-(Y70/Y71), Y70/Y71-1)</f>
        <v>14560.800323340502</v>
      </c>
      <c r="Z72" s="179">
        <f xml:space="preserve"> Y70-Y71</f>
        <v>917.33042037045163</v>
      </c>
      <c r="AA72" s="98"/>
      <c r="AB72" s="98"/>
      <c r="AC72" s="98"/>
      <c r="AD72" s="98"/>
      <c r="AE72" s="98"/>
      <c r="AF72" s="98"/>
      <c r="AG72" s="98">
        <f>IF(AG71&lt;0, 1-(AG70/AG71), AG70/AG71-1)</f>
        <v>2.0737589727805434</v>
      </c>
      <c r="AH72" s="130" t="s">
        <v>52</v>
      </c>
      <c r="AI72" s="98"/>
      <c r="AJ72" s="98">
        <f>IF(AJ71&lt;0, 1-(AJ70/AJ71), AJ70/AJ71-1)</f>
        <v>-0.62426116026100975</v>
      </c>
      <c r="AK72" s="179">
        <f xml:space="preserve"> AJ70-AJ71</f>
        <v>-0.34771346626538241</v>
      </c>
      <c r="AL72" s="98"/>
      <c r="AM72" s="98"/>
      <c r="AN72" s="98"/>
      <c r="AO72" s="98"/>
      <c r="AP72" s="98"/>
      <c r="AQ72" s="98"/>
      <c r="AR72" s="98">
        <f>IF(AR71&lt;0, 1-(AR70/AR71), AR70/AR71-1)</f>
        <v>-1.0382184848933322</v>
      </c>
      <c r="AS72" s="98">
        <f>IF(AS71&lt;0, 1-(AS70/AS71), AS70/AS71-1)</f>
        <v>-0.74000582676351701</v>
      </c>
      <c r="AT72" s="130" t="s">
        <v>52</v>
      </c>
      <c r="AU72" s="98"/>
      <c r="AV72" s="98">
        <f>IF(AV71&lt;0, 1-(AV70/AV71), AV70/AV71-1)</f>
        <v>0.92367401078571909</v>
      </c>
      <c r="AW72" s="179">
        <f xml:space="preserve"> AV70-AV71</f>
        <v>0.21429237050228683</v>
      </c>
      <c r="BA72" s="98">
        <f>IF(BA71&lt;0, 1-(BA70/BA71), BA70/BA71-1)</f>
        <v>1.928982598944627</v>
      </c>
      <c r="BB72" s="98">
        <f>IF(BB71&lt;0, 1-(BB70/BB71), BB70/BB71-1)</f>
        <v>4.6110569868523026</v>
      </c>
    </row>
    <row r="73" spans="1:56" ht="17" x14ac:dyDescent="0.2">
      <c r="A73" s="130" t="s">
        <v>53</v>
      </c>
      <c r="C73" s="130">
        <v>0.99562322999999997</v>
      </c>
      <c r="L73" s="130" t="s">
        <v>53</v>
      </c>
      <c r="N73" s="130">
        <v>0.99976770999999998</v>
      </c>
      <c r="W73" s="130" t="s">
        <v>53</v>
      </c>
      <c r="Y73" s="130">
        <v>0.99941122999999998</v>
      </c>
      <c r="AH73" s="130" t="s">
        <v>53</v>
      </c>
      <c r="AJ73" s="130">
        <v>0.99985102000000003</v>
      </c>
      <c r="AT73" s="130" t="s">
        <v>53</v>
      </c>
      <c r="AV73" s="130">
        <v>0.99514272000000004</v>
      </c>
    </row>
    <row r="74" spans="1:56" x14ac:dyDescent="0.2">
      <c r="A74" s="130" t="s">
        <v>120</v>
      </c>
      <c r="L74" s="130" t="s">
        <v>123</v>
      </c>
    </row>
    <row r="75" spans="1:56" x14ac:dyDescent="0.2">
      <c r="A75" s="130" t="s">
        <v>54</v>
      </c>
      <c r="C75" s="130">
        <v>5.5E-2</v>
      </c>
      <c r="L75" s="130" t="s">
        <v>54</v>
      </c>
      <c r="N75" s="130">
        <v>2.3E-2</v>
      </c>
      <c r="W75" s="130" t="s">
        <v>54</v>
      </c>
      <c r="Y75" s="130">
        <v>3.5999999999999997E-2</v>
      </c>
      <c r="AH75" s="130" t="s">
        <v>54</v>
      </c>
      <c r="AJ75" s="130">
        <v>4.4999999999999998E-2</v>
      </c>
      <c r="AT75" s="130" t="s">
        <v>54</v>
      </c>
      <c r="AV75" s="130">
        <v>0.13400000000000001</v>
      </c>
    </row>
    <row r="76" spans="1:56" x14ac:dyDescent="0.2">
      <c r="A76" s="130" t="s">
        <v>55</v>
      </c>
      <c r="L76" s="130" t="s">
        <v>55</v>
      </c>
      <c r="W76" s="130" t="s">
        <v>55</v>
      </c>
      <c r="AH76" s="130" t="s">
        <v>55</v>
      </c>
      <c r="AT76" s="130" t="s">
        <v>55</v>
      </c>
    </row>
    <row r="77" spans="1:56" ht="19" x14ac:dyDescent="0.2">
      <c r="A77" s="554" t="s">
        <v>72</v>
      </c>
      <c r="B77" s="554"/>
      <c r="C77" s="554"/>
      <c r="D77" s="554"/>
      <c r="E77" s="554"/>
      <c r="F77" s="554"/>
      <c r="G77" s="554"/>
      <c r="H77" s="554"/>
      <c r="I77" s="554"/>
      <c r="J77" s="554"/>
      <c r="K77" s="554"/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  <c r="AF77" s="554"/>
      <c r="AG77" s="554"/>
      <c r="AH77" s="554"/>
      <c r="AI77" s="554"/>
      <c r="AJ77" s="554"/>
      <c r="AK77" s="554"/>
      <c r="AL77" s="554"/>
      <c r="AM77" s="554"/>
      <c r="AN77" s="554"/>
      <c r="AO77" s="554"/>
      <c r="AP77" s="554"/>
      <c r="AQ77" s="554"/>
      <c r="AR77" s="554"/>
      <c r="AS77" s="554"/>
      <c r="AT77" s="554"/>
      <c r="AU77" s="554"/>
      <c r="AV77" s="554"/>
      <c r="AW77" s="554"/>
      <c r="AX77" s="554"/>
      <c r="AY77" s="554"/>
      <c r="AZ77" s="554"/>
      <c r="BA77" s="554"/>
      <c r="BB77" s="554"/>
      <c r="BC77" s="252"/>
      <c r="BD77" s="252"/>
    </row>
    <row r="78" spans="1:56" x14ac:dyDescent="0.2">
      <c r="A78" s="96" t="s">
        <v>43</v>
      </c>
      <c r="B78" s="96"/>
      <c r="C78" s="96"/>
      <c r="D78" s="96">
        <v>11</v>
      </c>
      <c r="E78" s="96"/>
      <c r="F78" s="96"/>
      <c r="G78" s="96"/>
      <c r="H78" s="96"/>
      <c r="I78" s="96"/>
      <c r="J78" s="96"/>
      <c r="K78" s="96"/>
      <c r="L78" s="96" t="s">
        <v>44</v>
      </c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 t="s">
        <v>45</v>
      </c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 t="s">
        <v>46</v>
      </c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 t="s">
        <v>47</v>
      </c>
      <c r="AU78" s="96"/>
      <c r="AV78" s="96"/>
      <c r="AW78" s="96"/>
      <c r="AX78" s="96"/>
      <c r="AY78" s="96"/>
      <c r="AZ78" s="96"/>
      <c r="BA78" s="96"/>
      <c r="BB78" s="96"/>
      <c r="BC78" s="96"/>
      <c r="BD78" s="96"/>
    </row>
    <row r="79" spans="1:56" x14ac:dyDescent="0.2">
      <c r="A79" s="130" t="s">
        <v>50</v>
      </c>
      <c r="C79" s="130">
        <f>AVERAGE(C20,C45,C70)</f>
        <v>920.13454835870141</v>
      </c>
      <c r="L79" s="130" t="s">
        <v>50</v>
      </c>
      <c r="N79" s="130">
        <f>AVERAGE(N20,N45,N70)</f>
        <v>918.74375741447602</v>
      </c>
      <c r="W79" s="130" t="s">
        <v>50</v>
      </c>
      <c r="Y79" s="130">
        <f>AVERAGE(Y20,Y45,Y70)</f>
        <v>613.56532716860693</v>
      </c>
      <c r="AH79" s="130" t="s">
        <v>50</v>
      </c>
      <c r="AJ79" s="130">
        <f>AVERAGE(AJ20,AJ45,AJ70)</f>
        <v>305.20358000791197</v>
      </c>
      <c r="AT79" s="130" t="s">
        <v>50</v>
      </c>
      <c r="AV79" s="130">
        <f>AVERAGE(AV20,AV45,AV70)</f>
        <v>307.27871323126169</v>
      </c>
    </row>
    <row r="80" spans="1:56" x14ac:dyDescent="0.2">
      <c r="A80" s="130" t="s">
        <v>51</v>
      </c>
      <c r="C80" s="130">
        <f>C71</f>
        <v>-0.67199999999999993</v>
      </c>
      <c r="L80" s="130" t="s">
        <v>51</v>
      </c>
      <c r="N80" s="130">
        <f>N71</f>
        <v>1.161</v>
      </c>
      <c r="W80" s="130" t="s">
        <v>51</v>
      </c>
      <c r="Y80" s="130">
        <f>Y71</f>
        <v>6.3E-2</v>
      </c>
      <c r="AH80" s="130" t="s">
        <v>51</v>
      </c>
      <c r="AJ80" s="130">
        <f>AJ71</f>
        <v>0.55699999999999994</v>
      </c>
      <c r="AT80" s="130" t="s">
        <v>51</v>
      </c>
      <c r="AV80" s="130">
        <f>AV71</f>
        <v>-0.23200000000000001</v>
      </c>
    </row>
    <row r="81" spans="1:54" x14ac:dyDescent="0.2">
      <c r="A81" s="130" t="s">
        <v>52</v>
      </c>
      <c r="C81" s="98">
        <f>IF(C80&lt;0, 1-(C79/C80), C79/C80-1)</f>
        <v>1370.2478398194962</v>
      </c>
      <c r="D81" s="179">
        <f xml:space="preserve"> C79-C80</f>
        <v>920.80654835870143</v>
      </c>
      <c r="E81" s="98"/>
      <c r="F81" s="98"/>
      <c r="G81" s="98"/>
      <c r="H81" s="98"/>
      <c r="I81" s="98"/>
      <c r="J81" s="98"/>
      <c r="K81" s="98"/>
      <c r="L81" s="130" t="s">
        <v>52</v>
      </c>
      <c r="M81" s="98"/>
      <c r="N81" s="98">
        <f>IF(N80&lt;0, 1-(N79/N80), N79/N80-1)</f>
        <v>790.33829234666325</v>
      </c>
      <c r="O81" s="179">
        <f xml:space="preserve"> N79-N80</f>
        <v>917.58275741447608</v>
      </c>
      <c r="P81" s="98"/>
      <c r="Q81" s="98"/>
      <c r="R81" s="98"/>
      <c r="S81" s="98"/>
      <c r="T81" s="98"/>
      <c r="U81" s="98"/>
      <c r="V81" s="98"/>
      <c r="W81" s="130" t="s">
        <v>52</v>
      </c>
      <c r="X81" s="98"/>
      <c r="Y81" s="98">
        <f>IF(Y80&lt;0, 1-(Y79/Y80), Y79/Y80-1)</f>
        <v>9738.1321772794745</v>
      </c>
      <c r="Z81" s="179">
        <f xml:space="preserve"> Y79-Y80</f>
        <v>613.50232716860694</v>
      </c>
      <c r="AA81" s="98"/>
      <c r="AB81" s="98"/>
      <c r="AC81" s="98"/>
      <c r="AD81" s="98"/>
      <c r="AE81" s="98"/>
      <c r="AF81" s="98"/>
      <c r="AG81" s="98"/>
      <c r="AH81" s="130" t="s">
        <v>52</v>
      </c>
      <c r="AI81" s="98"/>
      <c r="AJ81" s="98">
        <f>IF(AJ80&lt;0, 1-(AJ79/AJ80), AJ79/AJ80-1)</f>
        <v>546.94179534634111</v>
      </c>
      <c r="AK81" s="179">
        <f xml:space="preserve"> AJ79-AJ80</f>
        <v>304.64658000791195</v>
      </c>
      <c r="AL81" s="98"/>
      <c r="AM81" s="98"/>
      <c r="AN81" s="98"/>
      <c r="AO81" s="98"/>
      <c r="AP81" s="98"/>
      <c r="AQ81" s="98"/>
      <c r="AR81" s="98"/>
      <c r="AS81" s="98"/>
      <c r="AT81" s="130" t="s">
        <v>52</v>
      </c>
      <c r="AU81" s="98"/>
      <c r="AV81" s="98">
        <f>IF(AV80&lt;0, 1-(AV79/AV80), AV79/AV80-1)</f>
        <v>1325.4772122037141</v>
      </c>
      <c r="AW81" s="179">
        <f xml:space="preserve"> AV79-AV80</f>
        <v>307.51071323126172</v>
      </c>
    </row>
    <row r="82" spans="1:54" x14ac:dyDescent="0.2">
      <c r="A82" s="130" t="s">
        <v>141</v>
      </c>
      <c r="C82" s="98">
        <f>SQRT(((C20-C21)^2+(C45-C46)^2+(C70-C71)^2)/3)</f>
        <v>534.55006393261533</v>
      </c>
      <c r="D82" s="179"/>
      <c r="E82" s="98"/>
      <c r="F82" s="98"/>
      <c r="G82" s="98"/>
      <c r="H82" s="98"/>
      <c r="I82" s="98"/>
      <c r="J82" s="98"/>
      <c r="K82" s="98"/>
      <c r="L82" s="130" t="s">
        <v>141</v>
      </c>
      <c r="M82" s="98"/>
      <c r="N82" s="98">
        <f>SQRT(((N20-N21)^2+(N45-N46)^2+(N70-N71)^2)/3)</f>
        <v>529.76247746385002</v>
      </c>
      <c r="O82" s="179"/>
      <c r="P82" s="98"/>
      <c r="Q82" s="98"/>
      <c r="R82" s="98"/>
      <c r="S82" s="98"/>
      <c r="T82" s="98"/>
      <c r="U82" s="98"/>
      <c r="V82" s="98"/>
      <c r="W82" s="130" t="s">
        <v>141</v>
      </c>
      <c r="X82" s="98"/>
      <c r="Y82" s="98">
        <f>SQRT(((Y20-Y21)^2+(Y45-Y46)^2+(Y70-Y71)^2)/3)</f>
        <v>529.62981424004988</v>
      </c>
      <c r="Z82" s="179"/>
      <c r="AA82" s="98"/>
      <c r="AB82" s="98"/>
      <c r="AC82" s="98"/>
      <c r="AD82" s="98"/>
      <c r="AE82" s="98"/>
      <c r="AF82" s="98"/>
      <c r="AG82" s="98"/>
      <c r="AH82" s="130" t="s">
        <v>141</v>
      </c>
      <c r="AI82" s="98"/>
      <c r="AJ82" s="98">
        <f>SQRT(((AJ20-AJ21)^2+(AJ45-AJ46)^2+(AJ70-AJ71)^2)/3)</f>
        <v>1.0734630013017092</v>
      </c>
      <c r="AK82" s="179"/>
      <c r="AL82" s="98"/>
      <c r="AM82" s="98"/>
      <c r="AN82" s="98"/>
      <c r="AO82" s="98"/>
      <c r="AP82" s="98"/>
      <c r="AQ82" s="98"/>
      <c r="AR82" s="98"/>
      <c r="AS82" s="98"/>
      <c r="AT82" s="130" t="s">
        <v>141</v>
      </c>
      <c r="AU82" s="98"/>
      <c r="AV82" s="98">
        <f>SQRT(((AV20-AV21)^2+(AV45-AV46)^2+(AV70-AV71)^2)/3)</f>
        <v>0.5288389483558642</v>
      </c>
      <c r="AW82" s="179"/>
    </row>
    <row r="83" spans="1:54" x14ac:dyDescent="0.2">
      <c r="A83" s="130" t="s">
        <v>147</v>
      </c>
      <c r="C83" s="98">
        <f>((ABS((C21-C20)/C21))+(ABS((C46-C45)/C46))+(ABS((C71-C70)/C71)))/3</f>
        <v>459.25994840846465</v>
      </c>
      <c r="D83" s="179"/>
      <c r="E83" s="98"/>
      <c r="F83" s="98"/>
      <c r="G83" s="98"/>
      <c r="H83" s="98"/>
      <c r="I83" s="98"/>
      <c r="J83" s="98"/>
      <c r="K83" s="98"/>
      <c r="L83" s="130" t="s">
        <v>147</v>
      </c>
      <c r="M83" s="98"/>
      <c r="N83" s="98">
        <f>((ABS((N21-N20)/N21))+(ABS((N46-N45)/N46))+(ABS((N71-N70)/N71)))/3</f>
        <v>263.44416576756038</v>
      </c>
      <c r="O83" s="179"/>
      <c r="P83" s="98"/>
      <c r="Q83" s="98"/>
      <c r="R83" s="98"/>
      <c r="S83" s="98"/>
      <c r="T83" s="98"/>
      <c r="U83" s="98"/>
      <c r="V83" s="98"/>
      <c r="W83" s="130" t="s">
        <v>147</v>
      </c>
      <c r="X83" s="98"/>
      <c r="Y83" s="98">
        <f>((ABS((Y21-Y20)/Y21))+(ABS((Y46-Y45)/Y46))+(ABS((Y71-Y70)/Y71)))/3</f>
        <v>4853.934940102019</v>
      </c>
      <c r="Z83" s="179"/>
      <c r="AA83" s="98"/>
      <c r="AB83" s="98"/>
      <c r="AC83" s="98"/>
      <c r="AD83" s="98"/>
      <c r="AE83" s="98"/>
      <c r="AF83" s="98"/>
      <c r="AG83" s="98"/>
      <c r="AH83" s="130" t="s">
        <v>147</v>
      </c>
      <c r="AI83" s="98"/>
      <c r="AJ83" s="98">
        <f>((ABS((AJ21-AJ20)/AJ21))+(ABS((AJ46-AJ45)/AJ46))+(ABS((AJ71-AJ70)/AJ71)))/3</f>
        <v>0.64692087918129781</v>
      </c>
      <c r="AK83" s="179"/>
      <c r="AL83" s="98"/>
      <c r="AM83" s="98"/>
      <c r="AN83" s="98"/>
      <c r="AO83" s="98"/>
      <c r="AP83" s="98"/>
      <c r="AQ83" s="98"/>
      <c r="AR83" s="98"/>
      <c r="AS83" s="98"/>
      <c r="AT83" s="130" t="s">
        <v>147</v>
      </c>
      <c r="AU83" s="98"/>
      <c r="AV83" s="98">
        <f>((ABS((AV21-AV20)/AV21))+(ABS((AV46-AV45)/AV46))+(ABS((AV71-AV70)/AV71)))/3</f>
        <v>0.62989162900596662</v>
      </c>
      <c r="AW83" s="179"/>
    </row>
    <row r="84" spans="1:54" x14ac:dyDescent="0.2">
      <c r="A84" s="130" t="s">
        <v>142</v>
      </c>
      <c r="C84" s="98">
        <f>AVERAGE(C81,N81,Y81,AJ81,AV81)</f>
        <v>2754.2274633991378</v>
      </c>
      <c r="D84" s="180">
        <f>AVERAGE(D81,O81,Z81,AK81,AW81)</f>
        <v>612.8097852361916</v>
      </c>
      <c r="E84" s="555">
        <f>AVERAGE(ABS(D81),ABS(O81),ABS(Z81),ABS(AK81),ABS(AW81))</f>
        <v>612.8097852361916</v>
      </c>
      <c r="F84" s="556"/>
      <c r="G84" s="556"/>
    </row>
    <row r="85" spans="1:54" x14ac:dyDescent="0.2">
      <c r="A85" s="130" t="s">
        <v>143</v>
      </c>
      <c r="C85" s="98">
        <f>AVERAGE(C82,N82,Y82,AJ82,AV82)</f>
        <v>319.10893151723451</v>
      </c>
      <c r="D85" s="180"/>
    </row>
    <row r="86" spans="1:54" x14ac:dyDescent="0.2">
      <c r="A86" s="130" t="s">
        <v>148</v>
      </c>
      <c r="C86" s="98">
        <f>AVERAGE(C83,N83,Y83,AJ83,AV83)</f>
        <v>1115.5831733572463</v>
      </c>
    </row>
    <row r="87" spans="1:54" x14ac:dyDescent="0.2">
      <c r="C87" s="98"/>
    </row>
    <row r="88" spans="1:54" x14ac:dyDescent="0.2">
      <c r="A88" s="130" t="s">
        <v>144</v>
      </c>
      <c r="C88" s="130">
        <f>SQRT(((C79-C80)^2+(N79-N80)^2+(Y79-Y80)^2+(AJ79-AJ80)^2+(AV79-AV80)^2)/3)</f>
        <v>866.71800471826498</v>
      </c>
    </row>
    <row r="89" spans="1:54" x14ac:dyDescent="0.2">
      <c r="A89" s="130" t="s">
        <v>149</v>
      </c>
    </row>
    <row r="90" spans="1:54" ht="19" x14ac:dyDescent="0.2">
      <c r="A90" s="538" t="s">
        <v>211</v>
      </c>
      <c r="B90" s="538"/>
      <c r="C90" s="538"/>
      <c r="D90" s="538"/>
      <c r="E90" s="538"/>
      <c r="F90" s="538"/>
      <c r="G90" s="538"/>
      <c r="H90" s="538"/>
      <c r="I90" s="538"/>
      <c r="J90" s="538"/>
      <c r="K90" s="538"/>
      <c r="L90" s="538"/>
      <c r="M90" s="538"/>
      <c r="N90" s="538"/>
      <c r="O90" s="538"/>
      <c r="P90" s="538"/>
      <c r="Q90" s="538"/>
      <c r="R90" s="538"/>
      <c r="S90" s="538"/>
      <c r="T90" s="538"/>
      <c r="U90" s="538"/>
      <c r="V90" s="538"/>
      <c r="W90" s="538"/>
      <c r="X90" s="538"/>
      <c r="Y90" s="538"/>
      <c r="Z90" s="538"/>
      <c r="AA90" s="538"/>
      <c r="AB90" s="538"/>
      <c r="AC90" s="538"/>
      <c r="AD90" s="538"/>
      <c r="AE90" s="538"/>
      <c r="AF90" s="538"/>
      <c r="AG90" s="538"/>
      <c r="AH90" s="538"/>
      <c r="AI90" s="538"/>
      <c r="AJ90" s="538"/>
      <c r="AK90" s="538"/>
      <c r="AL90" s="538"/>
      <c r="AM90" s="538"/>
      <c r="AN90" s="538"/>
      <c r="AO90" s="538"/>
      <c r="AP90" s="538"/>
      <c r="AQ90" s="538"/>
      <c r="AR90" s="538"/>
      <c r="AS90" s="538"/>
      <c r="AT90" s="538"/>
      <c r="AU90" s="538"/>
      <c r="AV90" s="538"/>
      <c r="AW90" s="538"/>
      <c r="AX90" s="538"/>
      <c r="AY90" s="538"/>
      <c r="AZ90" s="538"/>
      <c r="BA90" s="538"/>
      <c r="BB90" s="335"/>
    </row>
    <row r="91" spans="1:54" x14ac:dyDescent="0.2">
      <c r="A91" s="96" t="s">
        <v>43</v>
      </c>
      <c r="B91" s="96"/>
      <c r="C91" s="99"/>
      <c r="D91" s="96"/>
      <c r="E91" s="96"/>
      <c r="F91" s="96"/>
      <c r="G91" s="96"/>
      <c r="H91" s="96"/>
      <c r="I91" s="96"/>
      <c r="J91" s="96"/>
      <c r="K91" s="96"/>
      <c r="L91" s="96" t="s">
        <v>44</v>
      </c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 t="s">
        <v>45</v>
      </c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 t="s">
        <v>46</v>
      </c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 t="s">
        <v>47</v>
      </c>
      <c r="AU91" s="96"/>
      <c r="AV91" s="96"/>
      <c r="AW91" s="96"/>
      <c r="AX91" s="96"/>
      <c r="AY91" s="96"/>
      <c r="AZ91" s="96"/>
      <c r="BA91" s="96"/>
      <c r="BB91" s="96"/>
    </row>
    <row r="92" spans="1:54" hidden="1" x14ac:dyDescent="0.2">
      <c r="A92" s="97" t="s">
        <v>48</v>
      </c>
      <c r="L92" s="97" t="s">
        <v>48</v>
      </c>
      <c r="W92" s="97" t="s">
        <v>48</v>
      </c>
      <c r="AH92" s="97" t="s">
        <v>48</v>
      </c>
      <c r="AT92" s="97" t="s">
        <v>48</v>
      </c>
    </row>
    <row r="93" spans="1:54" hidden="1" x14ac:dyDescent="0.2">
      <c r="A93" s="130" t="s">
        <v>49</v>
      </c>
      <c r="L93" s="130" t="s">
        <v>49</v>
      </c>
      <c r="W93" s="130" t="s">
        <v>49</v>
      </c>
      <c r="AH93" s="130" t="s">
        <v>49</v>
      </c>
      <c r="AT93" s="130" t="s">
        <v>49</v>
      </c>
    </row>
    <row r="109" spans="1:54" ht="19" x14ac:dyDescent="0.2">
      <c r="A109" s="538" t="s">
        <v>212</v>
      </c>
      <c r="B109" s="538"/>
      <c r="C109" s="538"/>
      <c r="D109" s="538"/>
      <c r="E109" s="538"/>
      <c r="F109" s="538"/>
      <c r="G109" s="538"/>
      <c r="H109" s="538"/>
      <c r="I109" s="538"/>
      <c r="J109" s="538"/>
      <c r="K109" s="538"/>
      <c r="L109" s="538"/>
      <c r="M109" s="538"/>
      <c r="N109" s="538"/>
      <c r="O109" s="538"/>
      <c r="P109" s="538"/>
      <c r="Q109" s="538"/>
      <c r="R109" s="538"/>
      <c r="S109" s="538"/>
      <c r="T109" s="538"/>
      <c r="U109" s="538"/>
      <c r="V109" s="538"/>
      <c r="W109" s="538"/>
      <c r="X109" s="538"/>
      <c r="Y109" s="538"/>
      <c r="Z109" s="538"/>
      <c r="AA109" s="538"/>
      <c r="AB109" s="538"/>
      <c r="AC109" s="538"/>
      <c r="AD109" s="538"/>
      <c r="AE109" s="538"/>
      <c r="AF109" s="538"/>
      <c r="AG109" s="538"/>
      <c r="AH109" s="538"/>
      <c r="AI109" s="538"/>
      <c r="AJ109" s="538"/>
      <c r="AK109" s="538"/>
      <c r="AL109" s="538"/>
      <c r="AM109" s="538"/>
      <c r="AN109" s="538"/>
      <c r="AO109" s="538"/>
      <c r="AP109" s="538"/>
      <c r="AQ109" s="538"/>
      <c r="AR109" s="538"/>
      <c r="AS109" s="538"/>
      <c r="AT109" s="538"/>
      <c r="AU109" s="538"/>
      <c r="AV109" s="538"/>
      <c r="AW109" s="538"/>
      <c r="AX109" s="538"/>
      <c r="AY109" s="538"/>
      <c r="AZ109" s="538"/>
      <c r="BA109" s="538"/>
      <c r="BB109" s="335"/>
    </row>
    <row r="110" spans="1:54" x14ac:dyDescent="0.2">
      <c r="A110" s="96" t="s">
        <v>43</v>
      </c>
      <c r="B110" s="96"/>
      <c r="C110" s="99"/>
      <c r="D110" s="96"/>
      <c r="E110" s="96"/>
      <c r="F110" s="96"/>
      <c r="G110" s="96"/>
      <c r="H110" s="96"/>
      <c r="I110" s="96"/>
      <c r="J110" s="96"/>
      <c r="K110" s="96"/>
      <c r="L110" s="96" t="s">
        <v>44</v>
      </c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 t="s">
        <v>45</v>
      </c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 t="s">
        <v>46</v>
      </c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 t="s">
        <v>47</v>
      </c>
      <c r="AU110" s="96"/>
      <c r="AV110" s="96"/>
      <c r="AW110" s="96"/>
      <c r="AX110" s="96"/>
      <c r="AY110" s="96"/>
      <c r="AZ110" s="96"/>
      <c r="BA110" s="96"/>
      <c r="BB110" s="96"/>
    </row>
    <row r="111" spans="1:54" hidden="1" x14ac:dyDescent="0.2">
      <c r="A111" s="97" t="s">
        <v>48</v>
      </c>
      <c r="L111" s="97" t="s">
        <v>48</v>
      </c>
      <c r="W111" s="97" t="s">
        <v>48</v>
      </c>
      <c r="AH111" s="97" t="s">
        <v>48</v>
      </c>
      <c r="AT111" s="97" t="s">
        <v>48</v>
      </c>
    </row>
    <row r="112" spans="1:54" hidden="1" x14ac:dyDescent="0.2">
      <c r="A112" s="130" t="s">
        <v>49</v>
      </c>
      <c r="L112" s="130" t="s">
        <v>49</v>
      </c>
      <c r="W112" s="130" t="s">
        <v>49</v>
      </c>
      <c r="AH112" s="130" t="s">
        <v>49</v>
      </c>
      <c r="AT112" s="130" t="s">
        <v>49</v>
      </c>
    </row>
    <row r="127" spans="1:49" x14ac:dyDescent="0.2">
      <c r="C127" s="130" t="s">
        <v>172</v>
      </c>
      <c r="D127" s="130" t="s">
        <v>173</v>
      </c>
    </row>
    <row r="128" spans="1:49" x14ac:dyDescent="0.2">
      <c r="A128" s="130" t="s">
        <v>50</v>
      </c>
      <c r="C128" s="130">
        <f>'30 point (2)'!P105</f>
        <v>0</v>
      </c>
      <c r="D128" s="245">
        <f>'30 point (2)'!L146</f>
        <v>0</v>
      </c>
      <c r="L128" s="130" t="s">
        <v>50</v>
      </c>
      <c r="N128" s="245">
        <f>'30 point (2)'!Y105</f>
        <v>0</v>
      </c>
      <c r="O128" s="130">
        <f>'30 point (2)'!U146</f>
        <v>0</v>
      </c>
      <c r="W128" s="130" t="s">
        <v>50</v>
      </c>
      <c r="Y128" s="130">
        <f>'30 point (2)'!AH105</f>
        <v>0</v>
      </c>
      <c r="Z128" s="130">
        <f>'30 point (2)'!AD146</f>
        <v>0</v>
      </c>
      <c r="AH128" s="130" t="s">
        <v>50</v>
      </c>
      <c r="AJ128" s="130">
        <f>'30 point (2)'!AQ105</f>
        <v>0</v>
      </c>
      <c r="AK128" s="130">
        <f>'30 point (2)'!AM146</f>
        <v>0</v>
      </c>
      <c r="AT128" s="130" t="s">
        <v>50</v>
      </c>
      <c r="AV128" s="130">
        <f>'30 point (2)'!AZ105</f>
        <v>0</v>
      </c>
      <c r="AW128" s="130">
        <f>'30 point (2)'!AV146</f>
        <v>0</v>
      </c>
    </row>
    <row r="129" spans="1:54" x14ac:dyDescent="0.2">
      <c r="A129" s="130" t="s">
        <v>51</v>
      </c>
      <c r="C129" s="245">
        <f>'30 point (2)'!K105</f>
        <v>0</v>
      </c>
      <c r="L129" s="130" t="s">
        <v>51</v>
      </c>
      <c r="N129" s="245">
        <f>'30 point (2)'!T105</f>
        <v>0</v>
      </c>
      <c r="W129" s="130" t="s">
        <v>51</v>
      </c>
      <c r="Y129" s="245">
        <f>'30 point (2)'!AC105</f>
        <v>0</v>
      </c>
      <c r="AH129" s="130" t="s">
        <v>51</v>
      </c>
      <c r="AJ129" s="245">
        <f>'30 point (2)'!AL105</f>
        <v>0</v>
      </c>
      <c r="AT129" s="130" t="s">
        <v>51</v>
      </c>
      <c r="AV129" s="245">
        <f>'30 point (2)'!AU105</f>
        <v>0</v>
      </c>
    </row>
    <row r="130" spans="1:54" x14ac:dyDescent="0.2">
      <c r="A130" s="130" t="s">
        <v>52</v>
      </c>
      <c r="C130" s="98" t="e">
        <f>IF(C129&lt;0, 1-(C128/C129), C128/C129-1)</f>
        <v>#DIV/0!</v>
      </c>
      <c r="D130" s="98" t="e">
        <f>IF(C129&lt;0, 1-(D128/C129), D128/C129-1)</f>
        <v>#DIV/0!</v>
      </c>
      <c r="E130" s="98"/>
      <c r="F130" s="98"/>
      <c r="G130" s="98"/>
      <c r="H130" s="98"/>
      <c r="I130" s="98"/>
      <c r="J130" s="98"/>
      <c r="K130" s="98"/>
      <c r="L130" s="130" t="s">
        <v>52</v>
      </c>
      <c r="M130" s="98"/>
      <c r="N130" s="98" t="e">
        <f>IF(N129&lt;0, 1-(N128/N129), N128/N129-1)</f>
        <v>#DIV/0!</v>
      </c>
      <c r="O130" s="98" t="e">
        <f>IF(N129&lt;0, 1-(O128/N129), O128/N129-1)</f>
        <v>#DIV/0!</v>
      </c>
      <c r="P130" s="98"/>
      <c r="Q130" s="98"/>
      <c r="R130" s="98"/>
      <c r="S130" s="98"/>
      <c r="T130" s="98"/>
      <c r="U130" s="98"/>
      <c r="V130" s="98"/>
      <c r="W130" s="130" t="s">
        <v>52</v>
      </c>
      <c r="X130" s="98"/>
      <c r="Y130" s="98" t="e">
        <f>IF(Y129&lt;0, 1-(Y128/Y129), Y128/Y129-1)</f>
        <v>#DIV/0!</v>
      </c>
      <c r="Z130" s="98" t="e">
        <f>IF(Y129&lt;0, 1-(Z128/Y129), Z128/Y129-1)</f>
        <v>#DIV/0!</v>
      </c>
      <c r="AA130" s="98"/>
      <c r="AB130" s="98"/>
      <c r="AC130" s="98"/>
      <c r="AD130" s="98"/>
      <c r="AE130" s="98"/>
      <c r="AF130" s="98"/>
      <c r="AG130" s="98"/>
      <c r="AH130" s="130" t="s">
        <v>52</v>
      </c>
      <c r="AI130" s="98"/>
      <c r="AJ130" s="98" t="e">
        <f>IF(AJ129&lt;0, 1-(AJ128/AJ129), AJ128/AJ129-1)</f>
        <v>#DIV/0!</v>
      </c>
      <c r="AK130" s="98" t="e">
        <f>IF(AJ129&lt;0, 1-(AK128/AJ129), AK128/AJ129-1)</f>
        <v>#DIV/0!</v>
      </c>
      <c r="AL130" s="98"/>
      <c r="AM130" s="98"/>
      <c r="AN130" s="98"/>
      <c r="AO130" s="98"/>
      <c r="AP130" s="98"/>
      <c r="AQ130" s="98"/>
      <c r="AR130" s="98"/>
      <c r="AS130" s="98"/>
      <c r="AT130" s="130" t="s">
        <v>52</v>
      </c>
      <c r="AU130" s="98"/>
      <c r="AV130" s="98" t="e">
        <f>IF(AV129&lt;0, 1-(AV128/AV129), AV128/AV129-1)</f>
        <v>#DIV/0!</v>
      </c>
      <c r="AW130" s="98" t="e">
        <f>IF(AV129&lt;0, 1-(AW128/AV129), AW128/AV129-1)</f>
        <v>#DIV/0!</v>
      </c>
    </row>
    <row r="131" spans="1:54" ht="17" x14ac:dyDescent="0.2">
      <c r="A131" s="130" t="s">
        <v>53</v>
      </c>
      <c r="C131" s="130">
        <v>0.90549999999999997</v>
      </c>
      <c r="L131" s="130" t="s">
        <v>53</v>
      </c>
      <c r="N131" s="130">
        <v>0.935998</v>
      </c>
      <c r="W131" s="130" t="s">
        <v>53</v>
      </c>
      <c r="Y131" s="130">
        <v>0.97052671999999995</v>
      </c>
      <c r="AH131" s="130" t="s">
        <v>53</v>
      </c>
      <c r="AJ131" s="130">
        <v>0.90553112999999996</v>
      </c>
      <c r="AT131" s="130" t="s">
        <v>53</v>
      </c>
      <c r="AV131" s="265">
        <v>0.87343545</v>
      </c>
    </row>
    <row r="132" spans="1:54" x14ac:dyDescent="0.2">
      <c r="A132" s="130" t="s">
        <v>54</v>
      </c>
      <c r="C132" s="130">
        <v>0.246</v>
      </c>
      <c r="L132" s="130" t="s">
        <v>54</v>
      </c>
      <c r="N132" s="130">
        <v>0.17299999999999999</v>
      </c>
      <c r="W132" s="130" t="s">
        <v>54</v>
      </c>
      <c r="Y132" s="130">
        <v>0.153</v>
      </c>
      <c r="AH132" s="130" t="s">
        <v>54</v>
      </c>
      <c r="AJ132" s="130">
        <v>0.246</v>
      </c>
      <c r="AT132" s="130" t="s">
        <v>54</v>
      </c>
      <c r="AV132" s="130">
        <v>0.32200000000000001</v>
      </c>
    </row>
    <row r="133" spans="1:54" x14ac:dyDescent="0.2">
      <c r="A133" s="130" t="s">
        <v>55</v>
      </c>
      <c r="L133" s="130" t="s">
        <v>55</v>
      </c>
      <c r="W133" s="130" t="s">
        <v>55</v>
      </c>
      <c r="AH133" s="130" t="s">
        <v>55</v>
      </c>
      <c r="AT133" s="130" t="s">
        <v>55</v>
      </c>
    </row>
    <row r="134" spans="1:54" ht="19" x14ac:dyDescent="0.2">
      <c r="A134" s="538" t="s">
        <v>60</v>
      </c>
      <c r="B134" s="538"/>
      <c r="C134" s="538"/>
      <c r="D134" s="538"/>
      <c r="E134" s="538"/>
      <c r="F134" s="538"/>
      <c r="G134" s="538"/>
      <c r="H134" s="538"/>
      <c r="I134" s="538"/>
      <c r="J134" s="538"/>
      <c r="K134" s="538"/>
      <c r="L134" s="538"/>
      <c r="M134" s="538"/>
      <c r="N134" s="538"/>
      <c r="O134" s="538"/>
      <c r="P134" s="538"/>
      <c r="Q134" s="538"/>
      <c r="R134" s="538"/>
      <c r="S134" s="538"/>
      <c r="T134" s="538"/>
      <c r="U134" s="538"/>
      <c r="V134" s="538"/>
      <c r="W134" s="538"/>
      <c r="X134" s="538"/>
      <c r="Y134" s="538"/>
      <c r="Z134" s="538"/>
      <c r="AA134" s="538"/>
      <c r="AB134" s="538"/>
      <c r="AC134" s="538"/>
      <c r="AD134" s="538"/>
      <c r="AE134" s="538"/>
      <c r="AF134" s="538"/>
      <c r="AG134" s="538"/>
      <c r="AH134" s="538"/>
      <c r="AI134" s="538"/>
      <c r="AJ134" s="538"/>
      <c r="AK134" s="538"/>
      <c r="AL134" s="538"/>
      <c r="AM134" s="538"/>
      <c r="AN134" s="538"/>
      <c r="AO134" s="538"/>
      <c r="AP134" s="538"/>
      <c r="AQ134" s="538"/>
      <c r="AR134" s="538"/>
      <c r="AS134" s="538"/>
      <c r="AT134" s="538"/>
      <c r="AU134" s="538"/>
      <c r="AV134" s="538"/>
      <c r="AW134" s="538"/>
      <c r="AX134" s="538"/>
      <c r="AY134" s="538"/>
      <c r="AZ134" s="538"/>
      <c r="BA134" s="538"/>
      <c r="BB134" s="538"/>
    </row>
  </sheetData>
  <mergeCells count="8">
    <mergeCell ref="A134:BB134"/>
    <mergeCell ref="A1:BB1"/>
    <mergeCell ref="A26:BB26"/>
    <mergeCell ref="A51:BB51"/>
    <mergeCell ref="A77:BB77"/>
    <mergeCell ref="E84:G84"/>
    <mergeCell ref="A109:BA109"/>
    <mergeCell ref="A90:BA90"/>
  </mergeCells>
  <phoneticPr fontId="23" type="noConversion"/>
  <pageMargins left="0.7" right="0.7" top="0.75" bottom="0.75" header="0.3" footer="0.3"/>
  <pageSetup paperSize="8" scale="58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D89"/>
  <sheetViews>
    <sheetView zoomScale="60" zoomScaleNormal="60" zoomScalePageLayoutView="60" workbookViewId="0">
      <selection sqref="A1:BB68"/>
    </sheetView>
  </sheetViews>
  <sheetFormatPr baseColWidth="10" defaultColWidth="8.83203125" defaultRowHeight="15" x14ac:dyDescent="0.2"/>
  <cols>
    <col min="1" max="1" width="12.1640625" style="130" customWidth="1"/>
    <col min="2" max="2" width="10.6640625" style="130" customWidth="1"/>
    <col min="3" max="3" width="15.6640625" style="130" customWidth="1"/>
    <col min="4" max="4" width="10" style="130" customWidth="1"/>
    <col min="5" max="5" width="4.6640625" style="130" customWidth="1"/>
    <col min="6" max="6" width="3.6640625" style="130" customWidth="1"/>
    <col min="7" max="7" width="8.83203125" style="130"/>
    <col min="8" max="11" width="0" style="130" hidden="1" customWidth="1"/>
    <col min="12" max="13" width="8.83203125" style="130"/>
    <col min="14" max="14" width="15.6640625" style="130" customWidth="1"/>
    <col min="15" max="15" width="10.5" style="130" customWidth="1"/>
    <col min="16" max="17" width="3.6640625" style="130" customWidth="1"/>
    <col min="18" max="18" width="8.83203125" style="130"/>
    <col min="19" max="22" width="0" style="130" hidden="1" customWidth="1"/>
    <col min="23" max="24" width="8.83203125" style="130"/>
    <col min="25" max="25" width="15.6640625" style="130" customWidth="1"/>
    <col min="26" max="26" width="10.6640625" style="130" customWidth="1"/>
    <col min="27" max="28" width="3.6640625" style="130" customWidth="1"/>
    <col min="29" max="29" width="8.83203125" style="130"/>
    <col min="30" max="32" width="0" style="130" hidden="1" customWidth="1"/>
    <col min="33" max="33" width="10.6640625" style="130" hidden="1" customWidth="1"/>
    <col min="34" max="35" width="8.83203125" style="130"/>
    <col min="36" max="36" width="15.6640625" style="130" customWidth="1"/>
    <col min="37" max="37" width="10.1640625" style="130" customWidth="1"/>
    <col min="38" max="39" width="3.6640625" style="130" customWidth="1"/>
    <col min="40" max="40" width="8.83203125" style="130"/>
    <col min="41" max="43" width="0" style="130" hidden="1" customWidth="1"/>
    <col min="44" max="45" width="10.5" style="130" hidden="1" customWidth="1"/>
    <col min="46" max="47" width="8.83203125" style="130"/>
    <col min="48" max="48" width="15.6640625" style="130" customWidth="1"/>
    <col min="49" max="49" width="8.83203125" style="130"/>
    <col min="50" max="52" width="3.6640625" style="130" customWidth="1"/>
    <col min="53" max="53" width="10.83203125" style="130" customWidth="1"/>
    <col min="54" max="54" width="11.5" style="130" customWidth="1"/>
    <col min="55" max="56" width="3.6640625" style="130" customWidth="1"/>
    <col min="57" max="16384" width="8.83203125" style="130"/>
  </cols>
  <sheetData>
    <row r="1" spans="1:56" ht="19" x14ac:dyDescent="0.2">
      <c r="A1" s="538" t="s">
        <v>42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538"/>
      <c r="AL1" s="538"/>
      <c r="AM1" s="538"/>
      <c r="AN1" s="538"/>
      <c r="AO1" s="538"/>
      <c r="AP1" s="538"/>
      <c r="AQ1" s="538"/>
      <c r="AR1" s="538"/>
      <c r="AS1" s="538"/>
      <c r="AT1" s="538"/>
      <c r="AU1" s="538"/>
      <c r="AV1" s="538"/>
      <c r="AW1" s="538"/>
      <c r="AX1" s="538"/>
      <c r="AY1" s="538"/>
      <c r="AZ1" s="538"/>
      <c r="BA1" s="538"/>
      <c r="BB1" s="538"/>
      <c r="BC1" s="263"/>
      <c r="BD1" s="263"/>
    </row>
    <row r="2" spans="1:56" x14ac:dyDescent="0.2">
      <c r="A2" s="96" t="s">
        <v>43</v>
      </c>
      <c r="B2" s="96"/>
      <c r="C2" s="99">
        <v>41680</v>
      </c>
      <c r="D2" s="96"/>
      <c r="E2" s="96"/>
      <c r="F2" s="96"/>
      <c r="G2" s="96"/>
      <c r="H2" s="96"/>
      <c r="I2" s="96"/>
      <c r="J2" s="96"/>
      <c r="K2" s="96"/>
      <c r="L2" s="96" t="s">
        <v>44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 t="s">
        <v>45</v>
      </c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 t="s">
        <v>46</v>
      </c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 t="s">
        <v>47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x14ac:dyDescent="0.2">
      <c r="A3" s="97" t="s">
        <v>48</v>
      </c>
      <c r="L3" s="97" t="s">
        <v>48</v>
      </c>
      <c r="W3" s="97" t="s">
        <v>48</v>
      </c>
      <c r="AH3" s="97" t="s">
        <v>48</v>
      </c>
      <c r="AT3" s="97" t="s">
        <v>48</v>
      </c>
    </row>
    <row r="4" spans="1:56" x14ac:dyDescent="0.2">
      <c r="A4" s="130" t="s">
        <v>49</v>
      </c>
      <c r="L4" s="130" t="s">
        <v>49</v>
      </c>
      <c r="W4" s="130" t="s">
        <v>49</v>
      </c>
      <c r="AH4" s="130" t="s">
        <v>49</v>
      </c>
      <c r="AT4" s="130" t="s">
        <v>49</v>
      </c>
    </row>
    <row r="19" spans="1:56" x14ac:dyDescent="0.2">
      <c r="C19" s="130" t="s">
        <v>172</v>
      </c>
      <c r="D19" s="130" t="s">
        <v>173</v>
      </c>
    </row>
    <row r="20" spans="1:56" hidden="1" x14ac:dyDescent="0.2">
      <c r="A20" s="130" t="s">
        <v>50</v>
      </c>
      <c r="C20" s="130">
        <f>'30 point (2)'!P16</f>
        <v>917.45188078759861</v>
      </c>
      <c r="D20" s="245">
        <f>'30 point (2)'!L57</f>
        <v>913.5</v>
      </c>
      <c r="L20" s="130" t="s">
        <v>50</v>
      </c>
      <c r="N20" s="245">
        <f>'30 point (2)'!Y16</f>
        <v>918.97480519476255</v>
      </c>
      <c r="O20" s="130">
        <f>'30 point (2)'!U57</f>
        <v>923.49800347282508</v>
      </c>
      <c r="W20" s="130" t="s">
        <v>50</v>
      </c>
      <c r="Y20" s="130">
        <f>'30 point (2)'!AH16</f>
        <v>923.30248054847505</v>
      </c>
      <c r="Z20" s="130">
        <f>'30 point (2)'!AD57</f>
        <v>912.75</v>
      </c>
      <c r="AH20" s="130" t="s">
        <v>50</v>
      </c>
      <c r="AJ20" s="130">
        <f>'30 point (2)'!AQ16</f>
        <v>915.57672871897648</v>
      </c>
      <c r="AK20" s="130">
        <f>'30 point (2)'!AM57</f>
        <v>920</v>
      </c>
      <c r="AT20" s="130" t="s">
        <v>50</v>
      </c>
      <c r="AV20" s="130">
        <f>'30 point (2)'!AZ16</f>
        <v>921.86195224586129</v>
      </c>
      <c r="AW20" s="130">
        <f>'30 point (2)'!AV57</f>
        <v>917.5</v>
      </c>
    </row>
    <row r="21" spans="1:56" hidden="1" x14ac:dyDescent="0.2">
      <c r="A21" s="130" t="s">
        <v>51</v>
      </c>
      <c r="C21" s="245">
        <f>'30 point (2)'!K16</f>
        <v>917.5</v>
      </c>
      <c r="L21" s="130" t="s">
        <v>51</v>
      </c>
      <c r="N21" s="245">
        <f>'30 point (2)'!T16</f>
        <v>918.5</v>
      </c>
      <c r="W21" s="130" t="s">
        <v>51</v>
      </c>
      <c r="Y21" s="245">
        <f>'30 point (2)'!AC16</f>
        <v>918</v>
      </c>
      <c r="AH21" s="130" t="s">
        <v>51</v>
      </c>
      <c r="AJ21" s="245">
        <f>'30 point (2)'!AL16</f>
        <v>917.25</v>
      </c>
      <c r="AT21" s="130" t="s">
        <v>51</v>
      </c>
      <c r="AV21" s="245">
        <f>'30 point (2)'!AU16</f>
        <v>921</v>
      </c>
    </row>
    <row r="22" spans="1:56" hidden="1" x14ac:dyDescent="0.2">
      <c r="A22" s="130" t="s">
        <v>52</v>
      </c>
      <c r="C22" s="98">
        <f>IF(C21&lt;0, 1-(C20/C21), C20/C21-1)</f>
        <v>-5.244600806686428E-5</v>
      </c>
      <c r="D22" s="98">
        <f>IF(C21&lt;0, 1-(D20/C21), D20/C21-1)</f>
        <v>-4.3596730245231141E-3</v>
      </c>
      <c r="E22" s="98"/>
      <c r="F22" s="98"/>
      <c r="G22" s="98"/>
      <c r="H22" s="98"/>
      <c r="I22" s="98"/>
      <c r="J22" s="98"/>
      <c r="K22" s="98"/>
      <c r="L22" s="130" t="s">
        <v>52</v>
      </c>
      <c r="M22" s="98"/>
      <c r="N22" s="98">
        <f>IF(N21&lt;0, 1-(N20/N21), N20/N21-1)</f>
        <v>5.169354325122999E-4</v>
      </c>
      <c r="O22" s="98">
        <f>IF(N21&lt;0, 1-(O20/N21), O20/N21-1)</f>
        <v>5.4414844559880216E-3</v>
      </c>
      <c r="P22" s="98"/>
      <c r="Q22" s="98"/>
      <c r="R22" s="98"/>
      <c r="S22" s="98"/>
      <c r="T22" s="98"/>
      <c r="U22" s="98"/>
      <c r="V22" s="98"/>
      <c r="W22" s="130" t="s">
        <v>52</v>
      </c>
      <c r="X22" s="98"/>
      <c r="Y22" s="98">
        <f>IF(Y21&lt;0, 1-(Y20/Y21), Y20/Y21-1)</f>
        <v>5.7761226018246958E-3</v>
      </c>
      <c r="Z22" s="98">
        <f>IF(Y21&lt;0, 1-(Z20/Y21), Z20/Y21-1)</f>
        <v>-5.7189542483659928E-3</v>
      </c>
      <c r="AA22" s="98"/>
      <c r="AB22" s="98"/>
      <c r="AC22" s="98"/>
      <c r="AD22" s="98"/>
      <c r="AE22" s="98"/>
      <c r="AF22" s="98"/>
      <c r="AG22" s="98"/>
      <c r="AH22" s="130" t="s">
        <v>52</v>
      </c>
      <c r="AI22" s="98"/>
      <c r="AJ22" s="98">
        <f>IF(AJ21&lt;0, 1-(AJ20/AJ21), AJ20/AJ21-1)</f>
        <v>-1.8242259809468919E-3</v>
      </c>
      <c r="AK22" s="98">
        <f>IF(AJ21&lt;0, 1-(AK20/AJ21), AK20/AJ21-1)</f>
        <v>2.9980921231942403E-3</v>
      </c>
      <c r="AL22" s="98"/>
      <c r="AM22" s="98"/>
      <c r="AN22" s="98"/>
      <c r="AO22" s="98"/>
      <c r="AP22" s="98"/>
      <c r="AQ22" s="98"/>
      <c r="AR22" s="98"/>
      <c r="AS22" s="98"/>
      <c r="AT22" s="130" t="s">
        <v>52</v>
      </c>
      <c r="AU22" s="98"/>
      <c r="AV22" s="98">
        <f>IF(AV21&lt;0, 1-(AV20/AV21), AV20/AV21-1)</f>
        <v>9.3588734621197212E-4</v>
      </c>
      <c r="AW22" s="98">
        <f>IF(AV21&lt;0, 1-(AW20/AV21), AW20/AV21-1)</f>
        <v>-3.8002171552660169E-3</v>
      </c>
    </row>
    <row r="23" spans="1:56" ht="17" hidden="1" x14ac:dyDescent="0.2">
      <c r="A23" s="130" t="s">
        <v>53</v>
      </c>
      <c r="C23" s="130">
        <v>0.90549999999999997</v>
      </c>
      <c r="L23" s="130" t="s">
        <v>53</v>
      </c>
      <c r="N23" s="130">
        <v>0.935998</v>
      </c>
      <c r="W23" s="130" t="s">
        <v>53</v>
      </c>
      <c r="Y23" s="130">
        <v>0.97052671999999995</v>
      </c>
      <c r="AH23" s="130" t="s">
        <v>53</v>
      </c>
      <c r="AJ23" s="130">
        <v>0.90553112999999996</v>
      </c>
      <c r="AT23" s="130" t="s">
        <v>53</v>
      </c>
      <c r="AV23" s="265">
        <v>0.87343545</v>
      </c>
    </row>
    <row r="24" spans="1:56" hidden="1" x14ac:dyDescent="0.2">
      <c r="A24" s="130" t="s">
        <v>54</v>
      </c>
      <c r="C24" s="130">
        <v>0.246</v>
      </c>
      <c r="L24" s="130" t="s">
        <v>54</v>
      </c>
      <c r="N24" s="130">
        <v>0.17299999999999999</v>
      </c>
      <c r="W24" s="130" t="s">
        <v>54</v>
      </c>
      <c r="Y24" s="130">
        <v>0.153</v>
      </c>
      <c r="AH24" s="130" t="s">
        <v>54</v>
      </c>
      <c r="AJ24" s="130">
        <v>0.246</v>
      </c>
      <c r="AT24" s="130" t="s">
        <v>54</v>
      </c>
      <c r="AV24" s="130">
        <v>0.32200000000000001</v>
      </c>
    </row>
    <row r="25" spans="1:56" hidden="1" x14ac:dyDescent="0.2">
      <c r="A25" s="130" t="s">
        <v>55</v>
      </c>
      <c r="L25" s="130" t="s">
        <v>55</v>
      </c>
      <c r="W25" s="130" t="s">
        <v>55</v>
      </c>
      <c r="AH25" s="130" t="s">
        <v>55</v>
      </c>
      <c r="AT25" s="130" t="s">
        <v>55</v>
      </c>
    </row>
    <row r="26" spans="1:56" ht="19" x14ac:dyDescent="0.2">
      <c r="A26" s="538" t="s">
        <v>60</v>
      </c>
      <c r="B26" s="538"/>
      <c r="C26" s="538"/>
      <c r="D26" s="538"/>
      <c r="E26" s="538"/>
      <c r="F26" s="538"/>
      <c r="G26" s="538"/>
      <c r="H26" s="538"/>
      <c r="I26" s="538"/>
      <c r="J26" s="538"/>
      <c r="K26" s="538"/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538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263"/>
      <c r="BD26" s="263"/>
    </row>
    <row r="27" spans="1:56" hidden="1" x14ac:dyDescent="0.2">
      <c r="A27" s="96" t="s">
        <v>43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 t="s">
        <v>44</v>
      </c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 t="s">
        <v>45</v>
      </c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 t="s">
        <v>46</v>
      </c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 t="s">
        <v>47</v>
      </c>
      <c r="AU27" s="96"/>
      <c r="AV27" s="96"/>
      <c r="AW27" s="96"/>
      <c r="AX27" s="96"/>
      <c r="AY27" s="96"/>
      <c r="AZ27" s="96"/>
      <c r="BA27" s="96"/>
      <c r="BB27" s="96"/>
      <c r="BC27" s="96"/>
      <c r="BD27" s="96"/>
    </row>
    <row r="28" spans="1:56" x14ac:dyDescent="0.2">
      <c r="A28" s="97" t="s">
        <v>61</v>
      </c>
      <c r="L28" s="97" t="s">
        <v>62</v>
      </c>
      <c r="W28" s="97" t="s">
        <v>62</v>
      </c>
      <c r="AH28" s="97" t="s">
        <v>62</v>
      </c>
      <c r="AT28" s="97" t="s">
        <v>62</v>
      </c>
    </row>
    <row r="29" spans="1:56" hidden="1" x14ac:dyDescent="0.2">
      <c r="A29" s="130" t="s">
        <v>49</v>
      </c>
      <c r="L29" s="130" t="s">
        <v>49</v>
      </c>
      <c r="W29" s="130" t="s">
        <v>49</v>
      </c>
      <c r="AH29" s="130" t="s">
        <v>49</v>
      </c>
      <c r="AT29" s="130" t="s">
        <v>49</v>
      </c>
    </row>
    <row r="45" spans="1:49" hidden="1" x14ac:dyDescent="0.2">
      <c r="A45" s="130" t="s">
        <v>50</v>
      </c>
      <c r="C45" s="130">
        <f>('20 point (2)'!P16)</f>
        <v>917.75593099103196</v>
      </c>
      <c r="L45" s="130" t="s">
        <v>50</v>
      </c>
      <c r="N45" s="130">
        <f>'20 point (2)'!Y16</f>
        <v>918.52006320252769</v>
      </c>
      <c r="W45" s="130" t="s">
        <v>50</v>
      </c>
      <c r="Y45" s="130">
        <f>'20 point (2)'!AG16</f>
        <v>8.0586893944206315E-5</v>
      </c>
      <c r="AH45" s="130" t="s">
        <v>50</v>
      </c>
      <c r="AJ45" s="130">
        <f>'20 point (2)'!AP16</f>
        <v>-0.17527522897517894</v>
      </c>
      <c r="AT45" s="130" t="s">
        <v>50</v>
      </c>
      <c r="AV45" s="130">
        <f>'20 point (2)'!AY16</f>
        <v>-8.1049225784552599E-3</v>
      </c>
    </row>
    <row r="46" spans="1:49" hidden="1" x14ac:dyDescent="0.2">
      <c r="A46" s="130" t="s">
        <v>51</v>
      </c>
      <c r="C46" s="245">
        <f>'20 point (2)'!K16</f>
        <v>917.5</v>
      </c>
      <c r="L46" s="130" t="s">
        <v>51</v>
      </c>
      <c r="N46" s="245">
        <f>'20 point (2)'!T16</f>
        <v>918.5</v>
      </c>
      <c r="W46" s="130" t="s">
        <v>51</v>
      </c>
      <c r="Y46" s="130">
        <f>'20 point (2)'!AD16</f>
        <v>6.3E-2</v>
      </c>
      <c r="AH46" s="130" t="s">
        <v>51</v>
      </c>
      <c r="AJ46" s="130">
        <f>'20 point (2)'!AM16</f>
        <v>0.55699999999999994</v>
      </c>
      <c r="AT46" s="130" t="s">
        <v>51</v>
      </c>
      <c r="AV46" s="130">
        <f>'20 point (2)'!AV16</f>
        <v>-0.23200000000000001</v>
      </c>
    </row>
    <row r="47" spans="1:49" hidden="1" x14ac:dyDescent="0.2">
      <c r="A47" s="130" t="s">
        <v>52</v>
      </c>
      <c r="C47" s="98">
        <f>IF(C46&lt;0, 1-(C45/C46), C45/C46-1)</f>
        <v>2.7894385943527666E-4</v>
      </c>
      <c r="D47" s="179">
        <f xml:space="preserve"> C45-C46</f>
        <v>0.25593099103195982</v>
      </c>
      <c r="E47" s="98"/>
      <c r="F47" s="98"/>
      <c r="G47" s="98"/>
      <c r="H47" s="98"/>
      <c r="I47" s="98"/>
      <c r="J47" s="98"/>
      <c r="K47" s="98"/>
      <c r="L47" s="130" t="s">
        <v>52</v>
      </c>
      <c r="M47" s="98"/>
      <c r="N47" s="98">
        <f>IF(N46&lt;0, 1-(N45/N46), N45/N46-1)</f>
        <v>2.1843443143820807E-5</v>
      </c>
      <c r="O47" s="179">
        <f xml:space="preserve"> N45-N46</f>
        <v>2.0063202527694557E-2</v>
      </c>
      <c r="P47" s="98"/>
      <c r="Q47" s="98"/>
      <c r="R47" s="98"/>
      <c r="S47" s="98"/>
      <c r="T47" s="98"/>
      <c r="U47" s="98"/>
      <c r="V47" s="98"/>
      <c r="W47" s="130" t="s">
        <v>52</v>
      </c>
      <c r="X47" s="98"/>
      <c r="Y47" s="98">
        <f>IF(Y46&lt;0, 1-(Y45/Y46), Y45/Y46-1)</f>
        <v>-0.99872084295326657</v>
      </c>
      <c r="Z47" s="179">
        <f xml:space="preserve"> Y45-Y46</f>
        <v>-6.2919413106055797E-2</v>
      </c>
      <c r="AA47" s="98"/>
      <c r="AB47" s="98"/>
      <c r="AC47" s="98"/>
      <c r="AD47" s="98"/>
      <c r="AE47" s="98"/>
      <c r="AF47" s="98"/>
      <c r="AG47" s="98"/>
      <c r="AH47" s="130" t="s">
        <v>52</v>
      </c>
      <c r="AI47" s="98"/>
      <c r="AJ47" s="98">
        <f>IF(AJ46&lt;0, 1-(AJ45/AJ46), AJ45/AJ46-1)</f>
        <v>-1.3146772513019371</v>
      </c>
      <c r="AK47" s="179">
        <f xml:space="preserve"> AJ45-AJ46</f>
        <v>-0.73227522897517883</v>
      </c>
      <c r="AL47" s="98"/>
      <c r="AM47" s="98"/>
      <c r="AN47" s="98"/>
      <c r="AO47" s="98"/>
      <c r="AP47" s="98"/>
      <c r="AQ47" s="98"/>
      <c r="AR47" s="98"/>
      <c r="AS47" s="98"/>
      <c r="AT47" s="130" t="s">
        <v>52</v>
      </c>
      <c r="AU47" s="98"/>
      <c r="AV47" s="98">
        <f>IF(AV46&lt;0, 1-(AV45/AV46), AV45/AV46-1)</f>
        <v>0.9650649888859687</v>
      </c>
      <c r="AW47" s="179">
        <f xml:space="preserve"> AV45-AV46</f>
        <v>0.22389507742154474</v>
      </c>
    </row>
    <row r="48" spans="1:49" ht="17" hidden="1" x14ac:dyDescent="0.2">
      <c r="A48" s="130" t="s">
        <v>53</v>
      </c>
      <c r="C48" s="130">
        <v>0.96016000000000001</v>
      </c>
      <c r="L48" s="130" t="s">
        <v>53</v>
      </c>
      <c r="N48" s="249">
        <v>-4.7736000000000001</v>
      </c>
      <c r="W48" s="130" t="s">
        <v>53</v>
      </c>
      <c r="Y48" s="130">
        <v>0.98836831999999997</v>
      </c>
      <c r="AH48" s="130" t="s">
        <v>53</v>
      </c>
      <c r="AJ48" s="130">
        <v>0.99687247999999995</v>
      </c>
      <c r="AT48" s="130" t="s">
        <v>53</v>
      </c>
      <c r="AV48" s="130">
        <v>0.99016444999999997</v>
      </c>
    </row>
    <row r="49" spans="1:56" hidden="1" x14ac:dyDescent="0.2">
      <c r="A49" s="130" t="s">
        <v>54</v>
      </c>
      <c r="C49" s="130">
        <f>0.189</f>
        <v>0.189</v>
      </c>
      <c r="L49" s="130" t="s">
        <v>63</v>
      </c>
      <c r="N49" s="130">
        <v>0.189</v>
      </c>
      <c r="W49" s="130" t="s">
        <v>54</v>
      </c>
      <c r="Y49" s="130">
        <v>0.19500000000000001</v>
      </c>
      <c r="AH49" s="130" t="s">
        <v>54</v>
      </c>
      <c r="AJ49" s="130">
        <v>0.09</v>
      </c>
      <c r="AT49" s="130" t="s">
        <v>54</v>
      </c>
      <c r="AV49" s="130">
        <v>0.14000000000000001</v>
      </c>
    </row>
    <row r="50" spans="1:56" hidden="1" x14ac:dyDescent="0.2">
      <c r="A50" s="130" t="s">
        <v>55</v>
      </c>
      <c r="L50" s="130" t="s">
        <v>55</v>
      </c>
      <c r="W50" s="130" t="s">
        <v>55</v>
      </c>
      <c r="AH50" s="130" t="s">
        <v>55</v>
      </c>
      <c r="AT50" s="130" t="s">
        <v>55</v>
      </c>
    </row>
    <row r="51" spans="1:56" ht="19" x14ac:dyDescent="0.2">
      <c r="A51" s="538" t="s">
        <v>67</v>
      </c>
      <c r="B51" s="538"/>
      <c r="C51" s="538"/>
      <c r="D51" s="538"/>
      <c r="E51" s="538"/>
      <c r="F51" s="538"/>
      <c r="G51" s="538"/>
      <c r="H51" s="538"/>
      <c r="I51" s="538"/>
      <c r="J51" s="538"/>
      <c r="K51" s="538"/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  <c r="AF51" s="538"/>
      <c r="AG51" s="538"/>
      <c r="AH51" s="538"/>
      <c r="AI51" s="538"/>
      <c r="AJ51" s="538"/>
      <c r="AK51" s="538"/>
      <c r="AL51" s="538"/>
      <c r="AM51" s="538"/>
      <c r="AN51" s="538"/>
      <c r="AO51" s="538"/>
      <c r="AP51" s="538"/>
      <c r="AQ51" s="538"/>
      <c r="AR51" s="538"/>
      <c r="AS51" s="538"/>
      <c r="AT51" s="538"/>
      <c r="AU51" s="538"/>
      <c r="AV51" s="538"/>
      <c r="AW51" s="538"/>
      <c r="AX51" s="538"/>
      <c r="AY51" s="538"/>
      <c r="AZ51" s="538"/>
      <c r="BA51" s="538"/>
      <c r="BB51" s="538"/>
      <c r="BC51" s="263"/>
      <c r="BD51" s="263"/>
    </row>
    <row r="52" spans="1:56" hidden="1" x14ac:dyDescent="0.2">
      <c r="A52" s="96" t="s">
        <v>43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 t="s">
        <v>44</v>
      </c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 t="s">
        <v>45</v>
      </c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 t="s">
        <v>46</v>
      </c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 t="s">
        <v>47</v>
      </c>
      <c r="AU52" s="96"/>
      <c r="AV52" s="96"/>
      <c r="AW52" s="96"/>
      <c r="AX52" s="96"/>
      <c r="AY52" s="96"/>
      <c r="AZ52" s="96"/>
      <c r="BA52" s="96"/>
      <c r="BB52" s="96"/>
      <c r="BC52" s="96"/>
      <c r="BD52" s="96"/>
    </row>
    <row r="53" spans="1:56" x14ac:dyDescent="0.2">
      <c r="A53" s="97" t="s">
        <v>62</v>
      </c>
      <c r="L53" s="97" t="s">
        <v>62</v>
      </c>
      <c r="W53" s="97" t="s">
        <v>62</v>
      </c>
      <c r="AH53" s="97" t="s">
        <v>62</v>
      </c>
      <c r="AT53" s="97" t="s">
        <v>62</v>
      </c>
    </row>
    <row r="54" spans="1:56" hidden="1" x14ac:dyDescent="0.2">
      <c r="A54" s="130" t="s">
        <v>49</v>
      </c>
      <c r="L54" s="130" t="s">
        <v>49</v>
      </c>
      <c r="W54" s="130" t="s">
        <v>49</v>
      </c>
      <c r="AH54" s="130" t="s">
        <v>49</v>
      </c>
      <c r="AT54" s="130" t="s">
        <v>49</v>
      </c>
    </row>
    <row r="69" spans="1:56" ht="30.75" hidden="1" customHeight="1" x14ac:dyDescent="0.2">
      <c r="G69" s="262" t="s">
        <v>117</v>
      </c>
      <c r="H69" s="130">
        <v>75</v>
      </c>
      <c r="I69" s="130">
        <v>90</v>
      </c>
      <c r="J69" s="130">
        <v>25</v>
      </c>
      <c r="K69" s="130" t="s">
        <v>118</v>
      </c>
      <c r="R69" s="130">
        <v>50</v>
      </c>
      <c r="S69" s="130">
        <v>75</v>
      </c>
      <c r="T69" s="130" t="s">
        <v>119</v>
      </c>
      <c r="U69" s="130">
        <v>25</v>
      </c>
      <c r="AQ69" s="130" t="s">
        <v>122</v>
      </c>
      <c r="AR69" s="130">
        <v>25</v>
      </c>
      <c r="AS69" s="130" t="s">
        <v>121</v>
      </c>
      <c r="BA69" s="130">
        <v>25</v>
      </c>
      <c r="BB69" s="130" t="s">
        <v>121</v>
      </c>
    </row>
    <row r="70" spans="1:56" hidden="1" x14ac:dyDescent="0.2">
      <c r="A70" s="130" t="s">
        <v>50</v>
      </c>
      <c r="C70" s="130">
        <f>'10 point (2)'!P16</f>
        <v>925.19583329747365</v>
      </c>
      <c r="G70" s="130">
        <f xml:space="preserve"> 0.819289219220601*SIN(3.96459430051421 - 13*11)</f>
        <v>-0.59075553500629385</v>
      </c>
      <c r="H70" s="130">
        <f xml:space="preserve"> 0.786657164468599*SIN(5.49652814271099 + 13*11)</f>
        <v>-0.58665668008215544</v>
      </c>
      <c r="I70" s="130">
        <f>COS(2.28312501847279 - 13*11)</f>
        <v>-0.79317313620150132</v>
      </c>
      <c r="J70" s="130">
        <f xml:space="preserve"> SIN(SIN(5.46217147874633 + 13*11))</f>
        <v>-0.6612129718018267</v>
      </c>
      <c r="K70" s="130">
        <f xml:space="preserve"> COS(2.37163926718733 - 13*11)*COS(SIN(SIN(COS(494*11 + SIN(2.37163926718733 + 494*SIN(13*COS(2.37163926718733 - 13*11)) + 13*11*SIN(13*COS(2.37163926718733 - 13*11)))*COS(494*11 + SIN(13*COS(2.37163926718733 - 13*11)) - 11*SIN(13*COS(2.37163926718733 - 13*11)))))))</f>
        <v>-0.73622346337809608</v>
      </c>
      <c r="L70" s="130" t="s">
        <v>50</v>
      </c>
      <c r="N70" s="130">
        <f>'10 point (2)'!X16</f>
        <v>918.73640384613805</v>
      </c>
      <c r="T70" s="130">
        <f xml:space="preserve"> 21/(9 + t + SIN(0.841470984807897 - t))</f>
        <v>1.0159818725295287</v>
      </c>
      <c r="U70" s="130">
        <f xml:space="preserve"> -20/(-9 - t)</f>
        <v>1</v>
      </c>
      <c r="V70" s="130">
        <f>3/11+SIN(2.01000750339955+(3+COS(3*COS(3.28318530717959+11+-3/11-11^2)))/11^2)</f>
        <v>1.1705989666909562</v>
      </c>
      <c r="W70" s="130" t="s">
        <v>50</v>
      </c>
      <c r="Y70" s="130">
        <f>'10 point (2)'!AF16</f>
        <v>917.39342037045162</v>
      </c>
      <c r="AG70" s="130">
        <f xml:space="preserve"> COS(COS(6.24777960769379 + 88*11^2)) + SIN(0.0353983027336607 + 0.0353909106162289*11^2 - 88*11)</f>
        <v>0.19364681528517425</v>
      </c>
      <c r="AH70" s="130" t="s">
        <v>50</v>
      </c>
      <c r="AJ70" s="130">
        <f>'10 point (2)'!AN16</f>
        <v>0.20928653373461753</v>
      </c>
      <c r="AR70" s="130">
        <f xml:space="preserve"> -0.374516774009282*COS(697*t)</f>
        <v>-2.1287696085586068E-2</v>
      </c>
      <c r="AS70" s="130">
        <f xml:space="preserve"> (2*t - 6)/(6 + t*SIN(0.270905788307869 + t + t^2) + t^2*SIN(1.89473684210526 + SIN(0.318304585395795 + t)) + t*SIN(1.89473684210526 + SIN(0.318304585395795 + t))*SIN(0.270905788307869 + t + t^2) - COS(0.283185307179586 + t)^2*SIN(0.270905788307869 + t + t^2))</f>
        <v>0.14481675449272105</v>
      </c>
      <c r="AT70" s="130" t="s">
        <v>50</v>
      </c>
      <c r="AV70" s="130">
        <f>'10 point (2)'!AW16</f>
        <v>-1.7707629497713182E-2</v>
      </c>
      <c r="BA70" s="130">
        <f xml:space="preserve"> -0.3232339539208*COS(3.86703847063244 + t)</f>
        <v>0.21552396295515347</v>
      </c>
      <c r="BB70" s="130">
        <f xml:space="preserve"> 22323*COS(1.07692307692308*t + 1.08219178082192/t)/(26015*t - 2200*t^2 - 2567*SIN(1.07692307692308*t))</f>
        <v>0.83776522094973438</v>
      </c>
    </row>
    <row r="71" spans="1:56" hidden="1" x14ac:dyDescent="0.2">
      <c r="A71" s="130" t="s">
        <v>51</v>
      </c>
      <c r="C71" s="130">
        <f>'10 point (2)'!M16</f>
        <v>-0.67199999999999993</v>
      </c>
      <c r="G71" s="130">
        <f>'10 point (2)'!M16</f>
        <v>-0.67199999999999993</v>
      </c>
      <c r="H71" s="130">
        <f>'10 point (2)'!M16</f>
        <v>-0.67199999999999993</v>
      </c>
      <c r="I71" s="130">
        <f>'10 point (2)'!M16</f>
        <v>-0.67199999999999993</v>
      </c>
      <c r="J71" s="130">
        <f>'10 point (2)'!M16</f>
        <v>-0.67199999999999993</v>
      </c>
      <c r="K71" s="130">
        <f>'10 point (2)'!M16</f>
        <v>-0.67199999999999993</v>
      </c>
      <c r="L71" s="130" t="s">
        <v>51</v>
      </c>
      <c r="N71" s="130">
        <f>'10 point (2)'!U16</f>
        <v>1.161</v>
      </c>
      <c r="T71" s="130">
        <f>U71</f>
        <v>1.161</v>
      </c>
      <c r="U71" s="130">
        <f>N71</f>
        <v>1.161</v>
      </c>
      <c r="V71" s="130">
        <f>N71</f>
        <v>1.161</v>
      </c>
      <c r="W71" s="130" t="s">
        <v>51</v>
      </c>
      <c r="Y71" s="130">
        <f>'10 point (2)'!AC16</f>
        <v>6.3E-2</v>
      </c>
      <c r="AG71" s="130">
        <f>Y71</f>
        <v>6.3E-2</v>
      </c>
      <c r="AH71" s="130" t="s">
        <v>51</v>
      </c>
      <c r="AJ71" s="130">
        <f>'10 point (2)'!AK16</f>
        <v>0.55699999999999994</v>
      </c>
      <c r="AR71" s="130">
        <f>AS71</f>
        <v>0.55699999999999994</v>
      </c>
      <c r="AS71" s="130">
        <f>AJ71</f>
        <v>0.55699999999999994</v>
      </c>
      <c r="AT71" s="130" t="s">
        <v>51</v>
      </c>
      <c r="AV71" s="130">
        <f>'10 point (2)'!AT16</f>
        <v>-0.23200000000000001</v>
      </c>
      <c r="BA71" s="130">
        <f>BB71</f>
        <v>-0.23200000000000001</v>
      </c>
      <c r="BB71" s="130">
        <f>AV71</f>
        <v>-0.23200000000000001</v>
      </c>
    </row>
    <row r="72" spans="1:56" hidden="1" x14ac:dyDescent="0.2">
      <c r="A72" s="130" t="s">
        <v>52</v>
      </c>
      <c r="C72" s="98">
        <f>IF(C71&lt;0, 1-(C70/C71), C70/C71-1)</f>
        <v>1377.7795138355264</v>
      </c>
      <c r="D72" s="179">
        <f xml:space="preserve"> C70-C71</f>
        <v>925.86783329747368</v>
      </c>
      <c r="E72" s="98"/>
      <c r="F72" s="98"/>
      <c r="G72" s="98">
        <f>IF(G71&lt;0, 1-(G70/G71), G70/G71-1)</f>
        <v>0.1208995014787293</v>
      </c>
      <c r="H72" s="98">
        <f>IF(H71&lt;0, 1-(H70/H71), H70/H71-1)</f>
        <v>0.12699898797298292</v>
      </c>
      <c r="I72" s="98">
        <f>IF(I71&lt;0, 1-(I70/I71), I70/I71-1)</f>
        <v>-0.18031716696652</v>
      </c>
      <c r="J72" s="98">
        <f>IF(J71&lt;0, 1-(J70/J71), J70/J71-1)</f>
        <v>1.6052125294900632E-2</v>
      </c>
      <c r="K72" s="98">
        <f>IF(K71&lt;0, 1-(K70/K71), K70/K71-1)</f>
        <v>-9.5570630026928782E-2</v>
      </c>
      <c r="L72" s="130" t="s">
        <v>52</v>
      </c>
      <c r="M72" s="98"/>
      <c r="N72" s="98">
        <f>IF(N71&lt;0, 1-(N70/N71), N70/N71-1)</f>
        <v>790.33195852380538</v>
      </c>
      <c r="O72" s="179">
        <f xml:space="preserve"> N70-N71</f>
        <v>917.5754038461381</v>
      </c>
      <c r="P72" s="98"/>
      <c r="Q72" s="98"/>
      <c r="R72" s="98"/>
      <c r="S72" s="98"/>
      <c r="T72" s="98">
        <f>IF(T71&lt;0, 1-(T70/T71), T70/T71-1)</f>
        <v>-0.12490794786431647</v>
      </c>
      <c r="U72" s="98">
        <f>IF(U71&lt;0, 1-(U70/U71), U70/U71-1)</f>
        <v>-0.13867355727820851</v>
      </c>
      <c r="V72" s="98">
        <f>IF(V71&lt;0, 1-(V70/V71), V70/V71-1)</f>
        <v>8.2678438337262516E-3</v>
      </c>
      <c r="W72" s="130" t="s">
        <v>52</v>
      </c>
      <c r="X72" s="98"/>
      <c r="Y72" s="98">
        <f>IF(Y71&lt;0, 1-(Y70/Y71), Y70/Y71-1)</f>
        <v>14560.800323340502</v>
      </c>
      <c r="Z72" s="179">
        <f xml:space="preserve"> Y70-Y71</f>
        <v>917.33042037045163</v>
      </c>
      <c r="AA72" s="98"/>
      <c r="AB72" s="98"/>
      <c r="AC72" s="98"/>
      <c r="AD72" s="98"/>
      <c r="AE72" s="98"/>
      <c r="AF72" s="98"/>
      <c r="AG72" s="98">
        <f>IF(AG71&lt;0, 1-(AG70/AG71), AG70/AG71-1)</f>
        <v>2.0737589727805434</v>
      </c>
      <c r="AH72" s="130" t="s">
        <v>52</v>
      </c>
      <c r="AI72" s="98"/>
      <c r="AJ72" s="98">
        <f>IF(AJ71&lt;0, 1-(AJ70/AJ71), AJ70/AJ71-1)</f>
        <v>-0.62426116026100975</v>
      </c>
      <c r="AK72" s="179">
        <f xml:space="preserve"> AJ70-AJ71</f>
        <v>-0.34771346626538241</v>
      </c>
      <c r="AL72" s="98"/>
      <c r="AM72" s="98"/>
      <c r="AN72" s="98"/>
      <c r="AO72" s="98"/>
      <c r="AP72" s="98"/>
      <c r="AQ72" s="98"/>
      <c r="AR72" s="98">
        <f>IF(AR71&lt;0, 1-(AR70/AR71), AR70/AR71-1)</f>
        <v>-1.0382184848933322</v>
      </c>
      <c r="AS72" s="98">
        <f>IF(AS71&lt;0, 1-(AS70/AS71), AS70/AS71-1)</f>
        <v>-0.74000582676351701</v>
      </c>
      <c r="AT72" s="130" t="s">
        <v>52</v>
      </c>
      <c r="AU72" s="98"/>
      <c r="AV72" s="98">
        <f>IF(AV71&lt;0, 1-(AV70/AV71), AV70/AV71-1)</f>
        <v>0.92367401078571909</v>
      </c>
      <c r="AW72" s="179">
        <f xml:space="preserve"> AV70-AV71</f>
        <v>0.21429237050228683</v>
      </c>
      <c r="BA72" s="98">
        <f>IF(BA71&lt;0, 1-(BA70/BA71), BA70/BA71-1)</f>
        <v>1.928982598944627</v>
      </c>
      <c r="BB72" s="98">
        <f>IF(BB71&lt;0, 1-(BB70/BB71), BB70/BB71-1)</f>
        <v>4.6110569868523026</v>
      </c>
    </row>
    <row r="73" spans="1:56" ht="17" hidden="1" x14ac:dyDescent="0.2">
      <c r="A73" s="130" t="s">
        <v>53</v>
      </c>
      <c r="C73" s="130">
        <v>0.99562322999999997</v>
      </c>
      <c r="L73" s="130" t="s">
        <v>53</v>
      </c>
      <c r="N73" s="130">
        <v>0.99976770999999998</v>
      </c>
      <c r="W73" s="130" t="s">
        <v>53</v>
      </c>
      <c r="Y73" s="130">
        <v>0.99941122999999998</v>
      </c>
      <c r="AH73" s="130" t="s">
        <v>53</v>
      </c>
      <c r="AJ73" s="130">
        <v>0.99985102000000003</v>
      </c>
      <c r="AT73" s="130" t="s">
        <v>53</v>
      </c>
      <c r="AV73" s="130">
        <v>0.99514272000000004</v>
      </c>
    </row>
    <row r="74" spans="1:56" hidden="1" x14ac:dyDescent="0.2">
      <c r="A74" s="130" t="s">
        <v>120</v>
      </c>
      <c r="L74" s="130" t="s">
        <v>123</v>
      </c>
    </row>
    <row r="75" spans="1:56" hidden="1" x14ac:dyDescent="0.2">
      <c r="A75" s="130" t="s">
        <v>54</v>
      </c>
      <c r="C75" s="130">
        <v>5.5E-2</v>
      </c>
      <c r="L75" s="130" t="s">
        <v>54</v>
      </c>
      <c r="N75" s="130">
        <v>2.3E-2</v>
      </c>
      <c r="W75" s="130" t="s">
        <v>54</v>
      </c>
      <c r="Y75" s="130">
        <v>3.5999999999999997E-2</v>
      </c>
      <c r="AH75" s="130" t="s">
        <v>54</v>
      </c>
      <c r="AJ75" s="130">
        <v>4.4999999999999998E-2</v>
      </c>
      <c r="AT75" s="130" t="s">
        <v>54</v>
      </c>
      <c r="AV75" s="130">
        <v>0.13400000000000001</v>
      </c>
    </row>
    <row r="76" spans="1:56" hidden="1" x14ac:dyDescent="0.2">
      <c r="A76" s="130" t="s">
        <v>55</v>
      </c>
      <c r="L76" s="130" t="s">
        <v>55</v>
      </c>
      <c r="W76" s="130" t="s">
        <v>55</v>
      </c>
      <c r="AH76" s="130" t="s">
        <v>55</v>
      </c>
      <c r="AT76" s="130" t="s">
        <v>55</v>
      </c>
    </row>
    <row r="77" spans="1:56" ht="19" x14ac:dyDescent="0.2">
      <c r="A77" s="554" t="s">
        <v>72</v>
      </c>
      <c r="B77" s="554"/>
      <c r="C77" s="554"/>
      <c r="D77" s="554"/>
      <c r="E77" s="554"/>
      <c r="F77" s="554"/>
      <c r="G77" s="554"/>
      <c r="H77" s="554"/>
      <c r="I77" s="554"/>
      <c r="J77" s="554"/>
      <c r="K77" s="554"/>
      <c r="L77" s="554"/>
      <c r="M77" s="554"/>
      <c r="N77" s="554"/>
      <c r="O77" s="554"/>
      <c r="P77" s="554"/>
      <c r="Q77" s="554"/>
      <c r="R77" s="554"/>
      <c r="S77" s="554"/>
      <c r="T77" s="554"/>
      <c r="U77" s="554"/>
      <c r="V77" s="554"/>
      <c r="W77" s="554"/>
      <c r="X77" s="554"/>
      <c r="Y77" s="554"/>
      <c r="Z77" s="554"/>
      <c r="AA77" s="554"/>
      <c r="AB77" s="554"/>
      <c r="AC77" s="554"/>
      <c r="AD77" s="554"/>
      <c r="AE77" s="554"/>
      <c r="AF77" s="554"/>
      <c r="AG77" s="554"/>
      <c r="AH77" s="554"/>
      <c r="AI77" s="554"/>
      <c r="AJ77" s="554"/>
      <c r="AK77" s="554"/>
      <c r="AL77" s="554"/>
      <c r="AM77" s="554"/>
      <c r="AN77" s="554"/>
      <c r="AO77" s="554"/>
      <c r="AP77" s="554"/>
      <c r="AQ77" s="554"/>
      <c r="AR77" s="554"/>
      <c r="AS77" s="554"/>
      <c r="AT77" s="554"/>
      <c r="AU77" s="554"/>
      <c r="AV77" s="554"/>
      <c r="AW77" s="554"/>
      <c r="AX77" s="554"/>
      <c r="AY77" s="554"/>
      <c r="AZ77" s="554"/>
      <c r="BA77" s="554"/>
      <c r="BB77" s="554"/>
      <c r="BC77" s="264"/>
      <c r="BD77" s="264"/>
    </row>
    <row r="78" spans="1:56" x14ac:dyDescent="0.2">
      <c r="A78" s="96" t="s">
        <v>43</v>
      </c>
      <c r="B78" s="96"/>
      <c r="C78" s="96"/>
      <c r="D78" s="96">
        <v>11</v>
      </c>
      <c r="E78" s="96"/>
      <c r="F78" s="96"/>
      <c r="G78" s="96"/>
      <c r="H78" s="96"/>
      <c r="I78" s="96"/>
      <c r="J78" s="96"/>
      <c r="K78" s="96"/>
      <c r="L78" s="96" t="s">
        <v>44</v>
      </c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 t="s">
        <v>45</v>
      </c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 t="s">
        <v>46</v>
      </c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 t="s">
        <v>47</v>
      </c>
      <c r="AU78" s="96"/>
      <c r="AV78" s="96"/>
      <c r="AW78" s="96"/>
      <c r="AX78" s="96"/>
      <c r="AY78" s="96"/>
      <c r="AZ78" s="96"/>
      <c r="BA78" s="96"/>
      <c r="BB78" s="96"/>
      <c r="BC78" s="96"/>
      <c r="BD78" s="96"/>
    </row>
    <row r="79" spans="1:56" x14ac:dyDescent="0.2">
      <c r="A79" s="130" t="s">
        <v>50</v>
      </c>
      <c r="C79" s="130">
        <f>AVERAGE(C20,C45,C70)</f>
        <v>920.13454835870141</v>
      </c>
      <c r="L79" s="130" t="s">
        <v>50</v>
      </c>
      <c r="N79" s="130">
        <f>AVERAGE(N20,N45,N70)</f>
        <v>918.74375741447602</v>
      </c>
      <c r="W79" s="130" t="s">
        <v>50</v>
      </c>
      <c r="Y79" s="130">
        <f>AVERAGE(Y20,Y45,Y70)</f>
        <v>613.56532716860693</v>
      </c>
      <c r="AH79" s="130" t="s">
        <v>50</v>
      </c>
      <c r="AJ79" s="130">
        <f>AVERAGE(AJ20,AJ45,AJ70)</f>
        <v>305.20358000791197</v>
      </c>
      <c r="AT79" s="130" t="s">
        <v>50</v>
      </c>
      <c r="AV79" s="130">
        <f>AVERAGE(AV20,AV45,AV70)</f>
        <v>307.27871323126169</v>
      </c>
    </row>
    <row r="80" spans="1:56" x14ac:dyDescent="0.2">
      <c r="A80" s="130" t="s">
        <v>51</v>
      </c>
      <c r="C80" s="130">
        <f>C71</f>
        <v>-0.67199999999999993</v>
      </c>
      <c r="L80" s="130" t="s">
        <v>51</v>
      </c>
      <c r="N80" s="130">
        <f>N71</f>
        <v>1.161</v>
      </c>
      <c r="W80" s="130" t="s">
        <v>51</v>
      </c>
      <c r="Y80" s="130">
        <f>Y71</f>
        <v>6.3E-2</v>
      </c>
      <c r="AH80" s="130" t="s">
        <v>51</v>
      </c>
      <c r="AJ80" s="130">
        <f>AJ71</f>
        <v>0.55699999999999994</v>
      </c>
      <c r="AT80" s="130" t="s">
        <v>51</v>
      </c>
      <c r="AV80" s="130">
        <f>AV71</f>
        <v>-0.23200000000000001</v>
      </c>
    </row>
    <row r="81" spans="1:49" x14ac:dyDescent="0.2">
      <c r="A81" s="130" t="s">
        <v>52</v>
      </c>
      <c r="C81" s="98">
        <f>IF(C80&lt;0, 1-(C79/C80), C79/C80-1)</f>
        <v>1370.2478398194962</v>
      </c>
      <c r="D81" s="179">
        <f xml:space="preserve"> C79-C80</f>
        <v>920.80654835870143</v>
      </c>
      <c r="E81" s="98"/>
      <c r="F81" s="98"/>
      <c r="G81" s="98"/>
      <c r="H81" s="98"/>
      <c r="I81" s="98"/>
      <c r="J81" s="98"/>
      <c r="K81" s="98"/>
      <c r="L81" s="130" t="s">
        <v>52</v>
      </c>
      <c r="M81" s="98"/>
      <c r="N81" s="98">
        <f>IF(N80&lt;0, 1-(N79/N80), N79/N80-1)</f>
        <v>790.33829234666325</v>
      </c>
      <c r="O81" s="179">
        <f xml:space="preserve"> N79-N80</f>
        <v>917.58275741447608</v>
      </c>
      <c r="P81" s="98"/>
      <c r="Q81" s="98"/>
      <c r="R81" s="98"/>
      <c r="S81" s="98"/>
      <c r="T81" s="98"/>
      <c r="U81" s="98"/>
      <c r="V81" s="98"/>
      <c r="W81" s="130" t="s">
        <v>52</v>
      </c>
      <c r="X81" s="98"/>
      <c r="Y81" s="98">
        <f>IF(Y80&lt;0, 1-(Y79/Y80), Y79/Y80-1)</f>
        <v>9738.1321772794745</v>
      </c>
      <c r="Z81" s="179">
        <f xml:space="preserve"> Y79-Y80</f>
        <v>613.50232716860694</v>
      </c>
      <c r="AA81" s="98"/>
      <c r="AB81" s="98"/>
      <c r="AC81" s="98"/>
      <c r="AD81" s="98"/>
      <c r="AE81" s="98"/>
      <c r="AF81" s="98"/>
      <c r="AG81" s="98"/>
      <c r="AH81" s="130" t="s">
        <v>52</v>
      </c>
      <c r="AI81" s="98"/>
      <c r="AJ81" s="98">
        <f>IF(AJ80&lt;0, 1-(AJ79/AJ80), AJ79/AJ80-1)</f>
        <v>546.94179534634111</v>
      </c>
      <c r="AK81" s="179">
        <f xml:space="preserve"> AJ79-AJ80</f>
        <v>304.64658000791195</v>
      </c>
      <c r="AL81" s="98"/>
      <c r="AM81" s="98"/>
      <c r="AN81" s="98"/>
      <c r="AO81" s="98"/>
      <c r="AP81" s="98"/>
      <c r="AQ81" s="98"/>
      <c r="AR81" s="98"/>
      <c r="AS81" s="98"/>
      <c r="AT81" s="130" t="s">
        <v>52</v>
      </c>
      <c r="AU81" s="98"/>
      <c r="AV81" s="98">
        <f>IF(AV80&lt;0, 1-(AV79/AV80), AV79/AV80-1)</f>
        <v>1325.4772122037141</v>
      </c>
      <c r="AW81" s="179">
        <f xml:space="preserve"> AV79-AV80</f>
        <v>307.51071323126172</v>
      </c>
    </row>
    <row r="82" spans="1:49" x14ac:dyDescent="0.2">
      <c r="A82" s="130" t="s">
        <v>141</v>
      </c>
      <c r="C82" s="98">
        <f>SQRT(((C20-C21)^2+(C45-C46)^2+(C70-C71)^2)/3)</f>
        <v>534.55006393261533</v>
      </c>
      <c r="D82" s="179"/>
      <c r="E82" s="98"/>
      <c r="F82" s="98"/>
      <c r="G82" s="98"/>
      <c r="H82" s="98"/>
      <c r="I82" s="98"/>
      <c r="J82" s="98"/>
      <c r="K82" s="98"/>
      <c r="L82" s="130" t="s">
        <v>141</v>
      </c>
      <c r="M82" s="98"/>
      <c r="N82" s="98">
        <f>SQRT(((N20-N21)^2+(N45-N46)^2+(N70-N71)^2)/3)</f>
        <v>529.76247746385002</v>
      </c>
      <c r="O82" s="179"/>
      <c r="P82" s="98"/>
      <c r="Q82" s="98"/>
      <c r="R82" s="98"/>
      <c r="S82" s="98"/>
      <c r="T82" s="98"/>
      <c r="U82" s="98"/>
      <c r="V82" s="98"/>
      <c r="W82" s="130" t="s">
        <v>141</v>
      </c>
      <c r="X82" s="98"/>
      <c r="Y82" s="98">
        <f>SQRT(((Y20-Y21)^2+(Y45-Y46)^2+(Y70-Y71)^2)/3)</f>
        <v>529.62981424004988</v>
      </c>
      <c r="Z82" s="179"/>
      <c r="AA82" s="98"/>
      <c r="AB82" s="98"/>
      <c r="AC82" s="98"/>
      <c r="AD82" s="98"/>
      <c r="AE82" s="98"/>
      <c r="AF82" s="98"/>
      <c r="AG82" s="98"/>
      <c r="AH82" s="130" t="s">
        <v>141</v>
      </c>
      <c r="AI82" s="98"/>
      <c r="AJ82" s="98">
        <f>SQRT(((AJ20-AJ21)^2+(AJ45-AJ46)^2+(AJ70-AJ71)^2)/3)</f>
        <v>1.0734630013017092</v>
      </c>
      <c r="AK82" s="179"/>
      <c r="AL82" s="98"/>
      <c r="AM82" s="98"/>
      <c r="AN82" s="98"/>
      <c r="AO82" s="98"/>
      <c r="AP82" s="98"/>
      <c r="AQ82" s="98"/>
      <c r="AR82" s="98"/>
      <c r="AS82" s="98"/>
      <c r="AT82" s="130" t="s">
        <v>141</v>
      </c>
      <c r="AU82" s="98"/>
      <c r="AV82" s="98">
        <f>SQRT(((AV20-AV21)^2+(AV45-AV46)^2+(AV70-AV71)^2)/3)</f>
        <v>0.5288389483558642</v>
      </c>
      <c r="AW82" s="179"/>
    </row>
    <row r="83" spans="1:49" x14ac:dyDescent="0.2">
      <c r="A83" s="130" t="s">
        <v>147</v>
      </c>
      <c r="C83" s="98">
        <f>((ABS((C21-C20)/C21))+(ABS((C46-C45)/C46))+(ABS((C71-C70)/C71)))/3</f>
        <v>459.25994840846465</v>
      </c>
      <c r="D83" s="179"/>
      <c r="E83" s="98"/>
      <c r="F83" s="98"/>
      <c r="G83" s="98"/>
      <c r="H83" s="98"/>
      <c r="I83" s="98"/>
      <c r="J83" s="98"/>
      <c r="K83" s="98"/>
      <c r="L83" s="130" t="s">
        <v>147</v>
      </c>
      <c r="M83" s="98"/>
      <c r="N83" s="98">
        <f>((ABS((N21-N20)/N21))+(ABS((N46-N45)/N46))+(ABS((N71-N70)/N71)))/3</f>
        <v>263.44416576756038</v>
      </c>
      <c r="O83" s="179"/>
      <c r="P83" s="98"/>
      <c r="Q83" s="98"/>
      <c r="R83" s="98"/>
      <c r="S83" s="98"/>
      <c r="T83" s="98"/>
      <c r="U83" s="98"/>
      <c r="V83" s="98"/>
      <c r="W83" s="130" t="s">
        <v>147</v>
      </c>
      <c r="X83" s="98"/>
      <c r="Y83" s="98">
        <f>((ABS((Y21-Y20)/Y21))+(ABS((Y46-Y45)/Y46))+(ABS((Y71-Y70)/Y71)))/3</f>
        <v>4853.934940102019</v>
      </c>
      <c r="Z83" s="179"/>
      <c r="AA83" s="98"/>
      <c r="AB83" s="98"/>
      <c r="AC83" s="98"/>
      <c r="AD83" s="98"/>
      <c r="AE83" s="98"/>
      <c r="AF83" s="98"/>
      <c r="AG83" s="98"/>
      <c r="AH83" s="130" t="s">
        <v>147</v>
      </c>
      <c r="AI83" s="98"/>
      <c r="AJ83" s="98">
        <f>((ABS((AJ21-AJ20)/AJ21))+(ABS((AJ46-AJ45)/AJ46))+(ABS((AJ71-AJ70)/AJ71)))/3</f>
        <v>0.64692087918129781</v>
      </c>
      <c r="AK83" s="179"/>
      <c r="AL83" s="98"/>
      <c r="AM83" s="98"/>
      <c r="AN83" s="98"/>
      <c r="AO83" s="98"/>
      <c r="AP83" s="98"/>
      <c r="AQ83" s="98"/>
      <c r="AR83" s="98"/>
      <c r="AS83" s="98"/>
      <c r="AT83" s="130" t="s">
        <v>147</v>
      </c>
      <c r="AU83" s="98"/>
      <c r="AV83" s="98">
        <f>((ABS((AV21-AV20)/AV21))+(ABS((AV46-AV45)/AV46))+(ABS((AV71-AV70)/AV71)))/3</f>
        <v>0.62989162900596662</v>
      </c>
      <c r="AW83" s="179"/>
    </row>
    <row r="84" spans="1:49" x14ac:dyDescent="0.2">
      <c r="A84" s="130" t="s">
        <v>142</v>
      </c>
      <c r="C84" s="98">
        <f>AVERAGE(C81,N81,Y81,AJ81,AV81)</f>
        <v>2754.2274633991378</v>
      </c>
      <c r="D84" s="180">
        <f>AVERAGE(D81,O81,Z81,AK81,AW81)</f>
        <v>612.8097852361916</v>
      </c>
      <c r="E84" s="555">
        <f>AVERAGE(ABS(D81),ABS(O81),ABS(Z81),ABS(AK81),ABS(AW81))</f>
        <v>612.8097852361916</v>
      </c>
      <c r="F84" s="556"/>
      <c r="G84" s="556"/>
    </row>
    <row r="85" spans="1:49" x14ac:dyDescent="0.2">
      <c r="A85" s="130" t="s">
        <v>143</v>
      </c>
      <c r="C85" s="98">
        <f>AVERAGE(C82,N82,Y82,AJ82,AV82)</f>
        <v>319.10893151723451</v>
      </c>
      <c r="D85" s="180"/>
    </row>
    <row r="86" spans="1:49" x14ac:dyDescent="0.2">
      <c r="A86" s="130" t="s">
        <v>148</v>
      </c>
      <c r="C86" s="98">
        <f>AVERAGE(C83,N83,Y83,AJ83,AV83)</f>
        <v>1115.5831733572463</v>
      </c>
    </row>
    <row r="87" spans="1:49" x14ac:dyDescent="0.2">
      <c r="C87" s="98"/>
    </row>
    <row r="88" spans="1:49" x14ac:dyDescent="0.2">
      <c r="A88" s="130" t="s">
        <v>144</v>
      </c>
      <c r="C88" s="130">
        <f>SQRT(((C79-C80)^2+(N79-N80)^2+(Y79-Y80)^2+(AJ79-AJ80)^2+(AV79-AV80)^2)/3)</f>
        <v>866.71800471826498</v>
      </c>
    </row>
    <row r="89" spans="1:49" x14ac:dyDescent="0.2">
      <c r="A89" s="130" t="s">
        <v>149</v>
      </c>
    </row>
  </sheetData>
  <mergeCells count="5">
    <mergeCell ref="A1:BB1"/>
    <mergeCell ref="A26:BB26"/>
    <mergeCell ref="A51:BB51"/>
    <mergeCell ref="A77:BB77"/>
    <mergeCell ref="E84:G84"/>
  </mergeCells>
  <phoneticPr fontId="23" type="noConversion"/>
  <pageMargins left="0.7" right="0.7" top="0.75" bottom="0.75" header="0.3" footer="0.3"/>
  <pageSetup paperSize="8" scale="56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"/>
  <sheetViews>
    <sheetView view="pageBreakPreview" zoomScale="90" zoomScaleNormal="90" zoomScaleSheetLayoutView="100" zoomScalePageLayoutView="90" workbookViewId="0">
      <selection activeCell="D53" sqref="D53"/>
    </sheetView>
  </sheetViews>
  <sheetFormatPr baseColWidth="10" defaultColWidth="8.83203125" defaultRowHeight="15" x14ac:dyDescent="0.2"/>
  <cols>
    <col min="1" max="1" width="8.83203125" style="130"/>
    <col min="2" max="2" width="12.5" style="130" customWidth="1"/>
    <col min="3" max="7" width="13.6640625" style="130" customWidth="1"/>
    <col min="8" max="16384" width="8.83203125" style="130"/>
  </cols>
  <sheetData>
    <row r="1" spans="1:8" ht="19" x14ac:dyDescent="0.2">
      <c r="A1" s="538" t="s">
        <v>42</v>
      </c>
      <c r="B1" s="538"/>
      <c r="C1" s="538"/>
      <c r="D1" s="538"/>
      <c r="E1" s="538"/>
      <c r="F1" s="538"/>
      <c r="G1" s="538"/>
    </row>
    <row r="2" spans="1:8" x14ac:dyDescent="0.2">
      <c r="A2" s="96" t="s">
        <v>43</v>
      </c>
      <c r="B2" s="96"/>
      <c r="C2" s="99">
        <v>41561</v>
      </c>
      <c r="D2" s="96"/>
      <c r="E2" s="96"/>
      <c r="F2" s="96"/>
      <c r="G2" s="96"/>
    </row>
    <row r="3" spans="1:8" x14ac:dyDescent="0.2">
      <c r="A3" s="266" t="s">
        <v>48</v>
      </c>
      <c r="B3" s="267"/>
      <c r="C3" s="267"/>
      <c r="D3" s="267"/>
      <c r="E3" s="267"/>
      <c r="F3" s="267"/>
      <c r="G3" s="267"/>
    </row>
    <row r="4" spans="1:8" x14ac:dyDescent="0.2">
      <c r="A4" s="267" t="s">
        <v>49</v>
      </c>
      <c r="B4" s="267"/>
      <c r="C4" s="267"/>
      <c r="D4" s="267"/>
      <c r="E4" s="267"/>
      <c r="F4" s="267"/>
      <c r="G4" s="267"/>
    </row>
    <row r="5" spans="1:8" x14ac:dyDescent="0.2">
      <c r="A5" s="267"/>
      <c r="B5" s="267"/>
      <c r="C5" s="267"/>
      <c r="D5" s="267"/>
      <c r="E5" s="267"/>
      <c r="F5" s="267"/>
      <c r="G5" s="267"/>
    </row>
    <row r="6" spans="1:8" x14ac:dyDescent="0.2">
      <c r="A6" s="268" t="s">
        <v>177</v>
      </c>
      <c r="B6" s="267"/>
      <c r="C6" s="269">
        <f>'30 point (2)'!K16</f>
        <v>917.5</v>
      </c>
      <c r="D6" s="269">
        <f>'30 point (2)'!T16</f>
        <v>918.5</v>
      </c>
      <c r="E6" s="269">
        <f>'30 point (2)'!AC16</f>
        <v>918</v>
      </c>
      <c r="F6" s="269">
        <f>'30 point (2)'!AL16</f>
        <v>917.25</v>
      </c>
      <c r="G6" s="269">
        <f>'30 point (2)'!AU16</f>
        <v>921</v>
      </c>
    </row>
    <row r="7" spans="1:8" x14ac:dyDescent="0.2">
      <c r="A7" s="268" t="s">
        <v>181</v>
      </c>
      <c r="B7" s="267"/>
      <c r="C7" s="270">
        <f>'30 point (2)'!P16</f>
        <v>917.45188078759861</v>
      </c>
      <c r="D7" s="270">
        <f>'30 point (2)'!Y16</f>
        <v>918.97480519476255</v>
      </c>
      <c r="E7" s="270">
        <f>'30 point (2)'!AH16</f>
        <v>923.30248054847505</v>
      </c>
      <c r="F7" s="270">
        <f>'30 point (2)'!AQ16</f>
        <v>915.57672871897648</v>
      </c>
      <c r="G7" s="270">
        <f>'30 point (2)'!AZ16</f>
        <v>921.86195224586129</v>
      </c>
    </row>
    <row r="8" spans="1:8" x14ac:dyDescent="0.2">
      <c r="A8" s="268" t="s">
        <v>182</v>
      </c>
      <c r="B8" s="267"/>
      <c r="C8" s="271">
        <f>IF(C7&gt;0, 1-(C6/C7), C6/C7-1)</f>
        <v>-5.2448758794954031E-5</v>
      </c>
      <c r="D8" s="271">
        <f>IF(D7&gt;0, 1-(D6/D7), D6/D7-1)</f>
        <v>5.1666834833619113E-4</v>
      </c>
      <c r="E8" s="271">
        <f>IF(E7&gt;0, 1-(E6/E7), E6/E7-1)</f>
        <v>5.7429506149763165E-3</v>
      </c>
      <c r="F8" s="271">
        <f>IF(F7&gt;0, 1-(F6/F7), F6/F7-1)</f>
        <v>-1.8275598631309897E-3</v>
      </c>
      <c r="G8" s="271">
        <f>IF(G7&gt;0, 1-(G6/G7), G6/G7-1)</f>
        <v>9.3501228005055115E-4</v>
      </c>
      <c r="H8" s="98">
        <f>AVERAGE(G8,F8,E8,D8,C8)</f>
        <v>1.062924524287423E-3</v>
      </c>
    </row>
    <row r="9" spans="1:8" ht="17" x14ac:dyDescent="0.2">
      <c r="A9" s="268" t="s">
        <v>188</v>
      </c>
      <c r="B9" s="267"/>
      <c r="C9" s="267"/>
      <c r="D9" s="267"/>
      <c r="E9" s="267"/>
      <c r="F9" s="267"/>
      <c r="G9" s="267"/>
    </row>
    <row r="10" spans="1:8" x14ac:dyDescent="0.2">
      <c r="A10" s="268" t="s">
        <v>54</v>
      </c>
      <c r="B10" s="267"/>
      <c r="C10" s="267"/>
      <c r="D10" s="267"/>
      <c r="E10" s="267"/>
      <c r="F10" s="267"/>
      <c r="G10" s="267"/>
    </row>
    <row r="11" spans="1:8" x14ac:dyDescent="0.2">
      <c r="A11" s="268" t="s">
        <v>55</v>
      </c>
      <c r="B11" s="267"/>
      <c r="C11" s="267"/>
      <c r="D11" s="267"/>
      <c r="E11" s="267" t="s">
        <v>58</v>
      </c>
      <c r="F11" s="267"/>
      <c r="G11" s="267"/>
    </row>
    <row r="12" spans="1:8" ht="19" x14ac:dyDescent="0.2">
      <c r="A12" s="538" t="s">
        <v>60</v>
      </c>
      <c r="B12" s="538"/>
      <c r="C12" s="538"/>
      <c r="D12" s="538"/>
      <c r="E12" s="538"/>
      <c r="F12" s="538"/>
      <c r="G12" s="538"/>
    </row>
    <row r="13" spans="1:8" x14ac:dyDescent="0.2">
      <c r="A13" s="96" t="s">
        <v>43</v>
      </c>
      <c r="B13" s="96"/>
      <c r="C13" s="96"/>
      <c r="D13" s="96"/>
      <c r="E13" s="96"/>
      <c r="F13" s="96"/>
      <c r="G13" s="96"/>
    </row>
    <row r="14" spans="1:8" x14ac:dyDescent="0.2">
      <c r="A14" s="266" t="s">
        <v>61</v>
      </c>
      <c r="B14" s="267"/>
      <c r="C14" s="267"/>
      <c r="D14" s="267"/>
      <c r="E14" s="267"/>
      <c r="F14" s="267"/>
      <c r="G14" s="267"/>
    </row>
    <row r="15" spans="1:8" x14ac:dyDescent="0.2">
      <c r="A15" s="267" t="s">
        <v>49</v>
      </c>
      <c r="B15" s="267"/>
      <c r="C15" s="267"/>
      <c r="D15" s="267"/>
      <c r="E15" s="267"/>
      <c r="F15" s="267"/>
      <c r="G15" s="267"/>
    </row>
    <row r="16" spans="1:8" x14ac:dyDescent="0.2">
      <c r="A16" s="267"/>
      <c r="B16" s="267"/>
      <c r="C16" s="267"/>
      <c r="D16" s="267"/>
      <c r="E16" s="267"/>
      <c r="F16" s="267"/>
      <c r="G16" s="267"/>
    </row>
    <row r="17" spans="1:8" x14ac:dyDescent="0.2">
      <c r="A17" s="268" t="s">
        <v>177</v>
      </c>
      <c r="B17" s="267"/>
      <c r="C17" s="269">
        <f>C6</f>
        <v>917.5</v>
      </c>
      <c r="D17" s="269">
        <f>D6</f>
        <v>918.5</v>
      </c>
      <c r="E17" s="269">
        <f>E6</f>
        <v>918</v>
      </c>
      <c r="F17" s="269">
        <f>F6</f>
        <v>917.25</v>
      </c>
      <c r="G17" s="269">
        <f>G6</f>
        <v>921</v>
      </c>
    </row>
    <row r="18" spans="1:8" x14ac:dyDescent="0.2">
      <c r="A18" s="268" t="s">
        <v>181</v>
      </c>
      <c r="B18" s="267"/>
      <c r="C18" s="270">
        <f>'20 point (2)'!P16</f>
        <v>917.75593099103196</v>
      </c>
      <c r="D18" s="270">
        <f>'20 point (2)'!Y16</f>
        <v>918.52006320252769</v>
      </c>
      <c r="E18" s="270">
        <f>'20 point (2)'!AH16</f>
        <v>921.75206372471723</v>
      </c>
      <c r="F18" s="270">
        <f>'20 point (2)'!AQ16</f>
        <v>916.77651822225664</v>
      </c>
      <c r="G18" s="270">
        <f>'20 point (2)'!AZ16</f>
        <v>919.93136081166665</v>
      </c>
    </row>
    <row r="19" spans="1:8" x14ac:dyDescent="0.2">
      <c r="A19" s="268" t="s">
        <v>52</v>
      </c>
      <c r="B19" s="267"/>
      <c r="C19" s="271">
        <f>IF(C18&gt;0, 1-(C17/C18), C17/C18-1)</f>
        <v>2.7886607145710673E-4</v>
      </c>
      <c r="D19" s="271">
        <f>IF(D18&gt;0, 1-(D17/D18), D17/D18-1)</f>
        <v>2.1842966018370547E-5</v>
      </c>
      <c r="E19" s="271">
        <f>IF(E18&gt;0, 1-(E17/E18), E17/E18-1)</f>
        <v>4.0705780571355099E-3</v>
      </c>
      <c r="F19" s="271">
        <f>IF(F18&gt;0, 1-(F17/F18), F17/F18-1)</f>
        <v>-5.1646368371383033E-4</v>
      </c>
      <c r="G19" s="271">
        <f>IF(G18&gt;0, 1-(G17/G18), G17/G18-1)</f>
        <v>-1.161651003386277E-3</v>
      </c>
      <c r="H19" s="98">
        <f>AVERAGE(G19,F19,E19,D19,C19)</f>
        <v>5.3863448150217599E-4</v>
      </c>
    </row>
    <row r="20" spans="1:8" ht="17" x14ac:dyDescent="0.2">
      <c r="A20" s="268" t="s">
        <v>188</v>
      </c>
      <c r="B20" s="267"/>
      <c r="C20" s="267"/>
      <c r="D20" s="267"/>
      <c r="E20" s="267"/>
      <c r="F20" s="267"/>
      <c r="G20" s="267"/>
    </row>
    <row r="21" spans="1:8" x14ac:dyDescent="0.2">
      <c r="A21" s="268" t="s">
        <v>54</v>
      </c>
      <c r="B21" s="267"/>
      <c r="C21" s="267"/>
      <c r="D21" s="267"/>
      <c r="E21" s="267"/>
      <c r="F21" s="267"/>
      <c r="G21" s="267"/>
    </row>
    <row r="22" spans="1:8" x14ac:dyDescent="0.2">
      <c r="A22" s="268" t="s">
        <v>55</v>
      </c>
      <c r="B22" s="267"/>
      <c r="C22" s="267"/>
      <c r="D22" s="267"/>
      <c r="E22" s="267"/>
      <c r="F22" s="267"/>
      <c r="G22" s="267"/>
    </row>
    <row r="23" spans="1:8" ht="19" x14ac:dyDescent="0.2">
      <c r="A23" s="538" t="s">
        <v>67</v>
      </c>
      <c r="B23" s="538"/>
      <c r="C23" s="538"/>
      <c r="D23" s="538"/>
      <c r="E23" s="538"/>
      <c r="F23" s="538"/>
      <c r="G23" s="538"/>
    </row>
    <row r="24" spans="1:8" x14ac:dyDescent="0.2">
      <c r="A24" s="96" t="s">
        <v>43</v>
      </c>
      <c r="B24" s="96"/>
      <c r="C24" s="96"/>
      <c r="D24" s="96"/>
      <c r="E24" s="96"/>
      <c r="F24" s="96"/>
      <c r="G24" s="96"/>
    </row>
    <row r="25" spans="1:8" x14ac:dyDescent="0.2">
      <c r="A25" s="266" t="s">
        <v>62</v>
      </c>
      <c r="B25" s="267"/>
      <c r="C25" s="267"/>
      <c r="D25" s="267"/>
      <c r="E25" s="267"/>
      <c r="F25" s="267"/>
      <c r="G25" s="267"/>
    </row>
    <row r="26" spans="1:8" x14ac:dyDescent="0.2">
      <c r="A26" s="267" t="s">
        <v>49</v>
      </c>
      <c r="B26" s="267"/>
      <c r="C26" s="267"/>
      <c r="D26" s="267"/>
      <c r="E26" s="267"/>
      <c r="F26" s="267"/>
      <c r="G26" s="267"/>
    </row>
    <row r="27" spans="1:8" x14ac:dyDescent="0.2">
      <c r="A27" s="267"/>
      <c r="B27" s="267"/>
      <c r="C27" s="267"/>
      <c r="D27" s="267"/>
      <c r="E27" s="267"/>
      <c r="F27" s="267"/>
      <c r="G27" s="267"/>
    </row>
    <row r="28" spans="1:8" x14ac:dyDescent="0.2">
      <c r="A28" s="268" t="s">
        <v>177</v>
      </c>
      <c r="B28" s="267"/>
      <c r="C28" s="269">
        <f>C17</f>
        <v>917.5</v>
      </c>
      <c r="D28" s="269">
        <f>D17</f>
        <v>918.5</v>
      </c>
      <c r="E28" s="269">
        <f>E17</f>
        <v>918</v>
      </c>
      <c r="F28" s="269">
        <f>F17</f>
        <v>917.25</v>
      </c>
      <c r="G28" s="269">
        <f>G17</f>
        <v>921</v>
      </c>
    </row>
    <row r="29" spans="1:8" x14ac:dyDescent="0.2">
      <c r="A29" s="268" t="s">
        <v>181</v>
      </c>
      <c r="B29" s="267"/>
      <c r="C29" s="270">
        <f>'10 point (2)'!P16</f>
        <v>925.19583329747365</v>
      </c>
      <c r="D29" s="270">
        <f>'10 point (2)'!X16</f>
        <v>918.73640384613805</v>
      </c>
      <c r="E29" s="270">
        <f>'10 point (2)'!AF16</f>
        <v>917.39342037045162</v>
      </c>
      <c r="F29" s="270">
        <f>'10 point (2)'!AO16</f>
        <v>916.32958339475704</v>
      </c>
      <c r="G29" s="270">
        <f>'10 point (2)'!AX16</f>
        <v>921.29333588581983</v>
      </c>
    </row>
    <row r="30" spans="1:8" x14ac:dyDescent="0.2">
      <c r="A30" s="268" t="s">
        <v>52</v>
      </c>
      <c r="B30" s="267"/>
      <c r="C30" s="271">
        <f>IF(C29&gt;0, 1-(C28/C29), C28/C29-1)</f>
        <v>8.3180587509188442E-3</v>
      </c>
      <c r="D30" s="271">
        <f>IF(D29&gt;0, 1-(D28/D29), D28/D29-1)</f>
        <v>2.5731411659357661E-4</v>
      </c>
      <c r="E30" s="271">
        <f>IF(E29&gt;0, 1-(E28/E29), E28/E29-1)</f>
        <v>-6.6119901895889122E-4</v>
      </c>
      <c r="F30" s="271">
        <f>IF(F29&gt;0, 1-(F28/F29), F28/F29-1)</f>
        <v>-1.0044602094292365E-3</v>
      </c>
      <c r="G30" s="271">
        <f>IF(G29&gt;0, 1-(G28/G29), G28/G29-1)</f>
        <v>3.1839575344128068E-4</v>
      </c>
      <c r="H30" s="98">
        <f>AVERAGE(G30,F30,E30,D30,C30)</f>
        <v>1.4456218785131147E-3</v>
      </c>
    </row>
    <row r="31" spans="1:8" ht="17" x14ac:dyDescent="0.2">
      <c r="A31" s="268" t="s">
        <v>188</v>
      </c>
      <c r="B31" s="267"/>
      <c r="C31" s="267"/>
      <c r="D31" s="267"/>
      <c r="E31" s="267"/>
      <c r="F31" s="267"/>
      <c r="G31" s="267"/>
    </row>
    <row r="32" spans="1:8" x14ac:dyDescent="0.2">
      <c r="A32" s="268" t="s">
        <v>54</v>
      </c>
      <c r="B32" s="267"/>
      <c r="C32" s="267"/>
      <c r="D32" s="267"/>
      <c r="E32" s="267"/>
      <c r="F32" s="267"/>
      <c r="G32" s="267"/>
    </row>
    <row r="33" spans="1:7" x14ac:dyDescent="0.2">
      <c r="A33" s="268" t="s">
        <v>55</v>
      </c>
      <c r="B33" s="267"/>
      <c r="C33" s="267"/>
      <c r="D33" s="267"/>
      <c r="E33" s="267"/>
      <c r="F33" s="267"/>
      <c r="G33" s="267"/>
    </row>
    <row r="34" spans="1:7" ht="16" thickBot="1" x14ac:dyDescent="0.25"/>
    <row r="35" spans="1:7" ht="20" thickBot="1" x14ac:dyDescent="0.25">
      <c r="A35" s="539" t="s">
        <v>214</v>
      </c>
      <c r="B35" s="540"/>
      <c r="C35" s="540"/>
      <c r="D35" s="540"/>
      <c r="E35" s="540"/>
      <c r="F35" s="540"/>
      <c r="G35" s="541"/>
    </row>
    <row r="36" spans="1:7" ht="16" thickBot="1" x14ac:dyDescent="0.25">
      <c r="A36" s="277"/>
      <c r="B36" s="278"/>
      <c r="C36" s="336" t="s">
        <v>82</v>
      </c>
      <c r="D36" s="336" t="s">
        <v>44</v>
      </c>
      <c r="E36" s="336" t="s">
        <v>45</v>
      </c>
      <c r="F36" s="336" t="s">
        <v>46</v>
      </c>
      <c r="G36" s="336" t="s">
        <v>47</v>
      </c>
    </row>
    <row r="37" spans="1:7" x14ac:dyDescent="0.2">
      <c r="A37" s="191" t="s">
        <v>51</v>
      </c>
      <c r="B37" s="106"/>
      <c r="C37" s="276">
        <f>AVERAGE(C6,C17,C28)</f>
        <v>917.5</v>
      </c>
      <c r="D37" s="276">
        <f t="shared" ref="D37:G37" si="0">AVERAGE(D6,D17,D28)</f>
        <v>918.5</v>
      </c>
      <c r="E37" s="340">
        <f t="shared" si="0"/>
        <v>918</v>
      </c>
      <c r="F37" s="276">
        <f t="shared" si="0"/>
        <v>917.25</v>
      </c>
      <c r="G37" s="338">
        <f t="shared" si="0"/>
        <v>921</v>
      </c>
    </row>
    <row r="38" spans="1:7" x14ac:dyDescent="0.2">
      <c r="A38" s="101" t="s">
        <v>195</v>
      </c>
      <c r="B38" s="102"/>
      <c r="C38" s="185">
        <f>'Avg (2)'!C17</f>
        <v>918.51013335778327</v>
      </c>
      <c r="D38" s="185">
        <f>'Avg (2)'!D17</f>
        <v>918.77940320095513</v>
      </c>
      <c r="E38" s="184">
        <f>'Avg (2)'!E17</f>
        <v>918.54353414403067</v>
      </c>
      <c r="F38" s="185">
        <f>'Avg (2)'!F17</f>
        <v>915.89376650611484</v>
      </c>
      <c r="G38" s="337">
        <f>'Avg (2)'!G17</f>
        <v>918.16555725917817</v>
      </c>
    </row>
    <row r="39" spans="1:7" x14ac:dyDescent="0.2">
      <c r="A39" s="101" t="s">
        <v>132</v>
      </c>
      <c r="B39" s="102"/>
      <c r="C39" s="104">
        <f>IF(C38&gt;0, 1-(C37/C38), C37/C38-1)</f>
        <v>1.0997520017449469E-3</v>
      </c>
      <c r="D39" s="104">
        <f>IF(D38&gt;0, 1-(D37/D38), D37/D38-1)</f>
        <v>3.0410259522761773E-4</v>
      </c>
      <c r="E39" s="105">
        <f>IF(E38&gt;0, 1-(E37/E38), E37/E38-1)</f>
        <v>5.9173476686347204E-4</v>
      </c>
      <c r="F39" s="104">
        <f>IF(F38&gt;0, 1-(F37/F38), F37/F38-1)</f>
        <v>-1.4807759845978374E-3</v>
      </c>
      <c r="G39" s="339">
        <f>IF(G38&gt;0, 1-(G37/G38), G37/G38-1)</f>
        <v>-3.0870715182160779E-3</v>
      </c>
    </row>
    <row r="40" spans="1:7" hidden="1" x14ac:dyDescent="0.2">
      <c r="A40" s="101" t="s">
        <v>203</v>
      </c>
      <c r="B40" s="102"/>
      <c r="C40" s="104">
        <f>ABS(C39)</f>
        <v>1.0997520017449469E-3</v>
      </c>
      <c r="D40" s="104">
        <f>ABS(D39)</f>
        <v>3.0410259522761773E-4</v>
      </c>
      <c r="E40" s="105">
        <f>ABS(E39)</f>
        <v>5.9173476686347204E-4</v>
      </c>
      <c r="F40" s="104">
        <f>ABS(F39)</f>
        <v>1.4807759845978374E-3</v>
      </c>
      <c r="G40" s="339">
        <f>ABS(G39)</f>
        <v>3.0870715182160779E-3</v>
      </c>
    </row>
    <row r="41" spans="1:7" ht="16" thickBot="1" x14ac:dyDescent="0.25">
      <c r="A41" s="101" t="s">
        <v>52</v>
      </c>
      <c r="B41" s="102"/>
      <c r="C41" s="185">
        <f>C38-C37</f>
        <v>1.0101333577832747</v>
      </c>
      <c r="D41" s="185">
        <f>D38-D37</f>
        <v>0.27940320095513016</v>
      </c>
      <c r="E41" s="184">
        <f>E38-E37</f>
        <v>0.54353414403067291</v>
      </c>
      <c r="F41" s="185">
        <f>F38-F37</f>
        <v>-1.3562334938851563</v>
      </c>
      <c r="G41" s="337">
        <f>G38-G37</f>
        <v>-2.834442740821828</v>
      </c>
    </row>
    <row r="42" spans="1:7" ht="16" thickBot="1" x14ac:dyDescent="0.25">
      <c r="A42" s="552" t="s">
        <v>79</v>
      </c>
      <c r="B42" s="553"/>
      <c r="C42" s="198">
        <f>AVERAGE(C39,D39,E39,F39,G39)</f>
        <v>-5.144516277955757E-4</v>
      </c>
      <c r="D42" s="106"/>
      <c r="E42" s="106"/>
      <c r="F42" s="106"/>
      <c r="G42" s="195"/>
    </row>
    <row r="43" spans="1:7" ht="16" thickBot="1" x14ac:dyDescent="0.25">
      <c r="A43" s="552" t="s">
        <v>202</v>
      </c>
      <c r="B43" s="553"/>
      <c r="C43" s="279">
        <f>AVERAGE(C40,D40,E40,F40,G40)</f>
        <v>1.3126873733299905E-3</v>
      </c>
      <c r="D43" s="189"/>
      <c r="E43" s="189"/>
      <c r="F43" s="189"/>
      <c r="G43" s="280"/>
    </row>
    <row r="44" spans="1:7" ht="20" thickBot="1" x14ac:dyDescent="0.25">
      <c r="A44" s="539" t="s">
        <v>197</v>
      </c>
      <c r="B44" s="540"/>
      <c r="C44" s="540"/>
      <c r="D44" s="540"/>
      <c r="E44" s="540"/>
      <c r="F44" s="540"/>
      <c r="G44" s="541"/>
    </row>
    <row r="45" spans="1:7" ht="16" thickBot="1" x14ac:dyDescent="0.25">
      <c r="A45" s="277"/>
      <c r="B45" s="278"/>
      <c r="C45" s="275" t="s">
        <v>82</v>
      </c>
      <c r="D45" s="275" t="s">
        <v>44</v>
      </c>
      <c r="E45" s="275" t="s">
        <v>45</v>
      </c>
      <c r="F45" s="275" t="s">
        <v>46</v>
      </c>
      <c r="G45" s="275" t="s">
        <v>47</v>
      </c>
    </row>
    <row r="46" spans="1:7" x14ac:dyDescent="0.2">
      <c r="A46" s="191" t="s">
        <v>51</v>
      </c>
      <c r="B46" s="106"/>
      <c r="C46" s="276">
        <f>AVERAGE(C6,C17,C28)</f>
        <v>917.5</v>
      </c>
      <c r="D46" s="276">
        <f t="shared" ref="C46:G47" si="1">AVERAGE(D6,D17,D28)</f>
        <v>918.5</v>
      </c>
      <c r="E46" s="276">
        <f t="shared" si="1"/>
        <v>918</v>
      </c>
      <c r="F46" s="276">
        <f t="shared" si="1"/>
        <v>917.25</v>
      </c>
      <c r="G46" s="276">
        <f t="shared" si="1"/>
        <v>921</v>
      </c>
    </row>
    <row r="47" spans="1:7" x14ac:dyDescent="0.2">
      <c r="A47" s="101" t="s">
        <v>195</v>
      </c>
      <c r="B47" s="102"/>
      <c r="C47" s="185">
        <f t="shared" si="1"/>
        <v>920.13454835870141</v>
      </c>
      <c r="D47" s="185">
        <f t="shared" si="1"/>
        <v>918.74375741447602</v>
      </c>
      <c r="E47" s="185">
        <f t="shared" si="1"/>
        <v>920.81598821454793</v>
      </c>
      <c r="F47" s="185">
        <f t="shared" si="1"/>
        <v>916.22761011199657</v>
      </c>
      <c r="G47" s="185">
        <f t="shared" si="1"/>
        <v>921.028882981116</v>
      </c>
    </row>
    <row r="48" spans="1:7" x14ac:dyDescent="0.2">
      <c r="A48" s="101" t="s">
        <v>132</v>
      </c>
      <c r="B48" s="102"/>
      <c r="C48" s="104">
        <f>IF(C47&gt;0, 1-(C46/C47), C46/C47-1)</f>
        <v>2.8632207793967135E-3</v>
      </c>
      <c r="D48" s="104">
        <f>IF(D47&gt;0, 1-(D46/D47), D46/D47-1)</f>
        <v>2.6531599535650763E-4</v>
      </c>
      <c r="E48" s="104">
        <f>IF(E47&gt;0, 1-(E46/E47), E46/E47-1)</f>
        <v>3.0581443530407482E-3</v>
      </c>
      <c r="F48" s="104">
        <f>IF(F47&gt;0, 1-(F46/F47), F46/F47-1)</f>
        <v>-1.1158688918777582E-3</v>
      </c>
      <c r="G48" s="104">
        <f>IF(G47&gt;0, 1-(G46/G47), G46/G47-1)</f>
        <v>3.1359473790293357E-5</v>
      </c>
    </row>
    <row r="49" spans="1:9" hidden="1" x14ac:dyDescent="0.2">
      <c r="A49" s="101" t="s">
        <v>203</v>
      </c>
      <c r="B49" s="102"/>
      <c r="C49" s="104">
        <f>ABS(C48)</f>
        <v>2.8632207793967135E-3</v>
      </c>
      <c r="D49" s="104">
        <f>ABS(D48)</f>
        <v>2.6531599535650763E-4</v>
      </c>
      <c r="E49" s="104">
        <f>ABS(E48)</f>
        <v>3.0581443530407482E-3</v>
      </c>
      <c r="F49" s="104">
        <f>ABS(F48)</f>
        <v>1.1158688918777582E-3</v>
      </c>
      <c r="G49" s="104">
        <f>ABS(G48)</f>
        <v>3.1359473790293357E-5</v>
      </c>
    </row>
    <row r="50" spans="1:9" x14ac:dyDescent="0.2">
      <c r="A50" s="101" t="s">
        <v>52</v>
      </c>
      <c r="B50" s="102"/>
      <c r="C50" s="185">
        <f>C47-C46</f>
        <v>2.6345483587014087</v>
      </c>
      <c r="D50" s="185">
        <f>D47-D46</f>
        <v>0.24375741447602195</v>
      </c>
      <c r="E50" s="185">
        <f>E47-E46</f>
        <v>2.8159882145479287</v>
      </c>
      <c r="F50" s="185">
        <f>F47-F46</f>
        <v>-1.0223898880034312</v>
      </c>
      <c r="G50" s="185">
        <f>G47-G46</f>
        <v>2.8882981115998518E-2</v>
      </c>
    </row>
    <row r="51" spans="1:9" x14ac:dyDescent="0.2">
      <c r="A51" s="101" t="s">
        <v>218</v>
      </c>
      <c r="B51" s="102"/>
      <c r="C51" s="185">
        <f>'30 point (2)'!K16-'30 point (2)'!K17</f>
        <v>-1.25</v>
      </c>
      <c r="D51" s="185">
        <f>'30 point (2)'!T16-'30 point (2)'!T17</f>
        <v>-0.25</v>
      </c>
      <c r="E51" s="184">
        <f>'30 point (2)'!AC16-'30 point (2)'!AC17</f>
        <v>-0.5</v>
      </c>
      <c r="F51" s="185">
        <f>'30 point (2)'!AL16-'30 point (2)'!AL17</f>
        <v>1.5</v>
      </c>
      <c r="G51" s="337">
        <f>'30 point (2)'!AU16-'30 point (2)'!AU17</f>
        <v>2.25</v>
      </c>
    </row>
    <row r="52" spans="1:9" x14ac:dyDescent="0.2">
      <c r="A52" s="101" t="s">
        <v>219</v>
      </c>
      <c r="B52" s="102"/>
      <c r="C52" s="185">
        <f>'30 point (2)'!K17-C38</f>
        <v>0.23986664221672527</v>
      </c>
      <c r="D52" s="185">
        <f>'30 point (2)'!T17-D38</f>
        <v>-2.940320095513016E-2</v>
      </c>
      <c r="E52" s="184">
        <f>'30 point (2)'!AC17-E38</f>
        <v>-4.3534144030672906E-2</v>
      </c>
      <c r="F52" s="185">
        <f>'30 point (2)'!AL17-F38</f>
        <v>-0.14376650611484365</v>
      </c>
      <c r="G52" s="337">
        <f>'30 point (2)'!AU17-G38</f>
        <v>0.58444274082182801</v>
      </c>
    </row>
    <row r="53" spans="1:9" ht="16" thickBot="1" x14ac:dyDescent="0.25">
      <c r="A53" s="101" t="s">
        <v>220</v>
      </c>
      <c r="B53" s="102"/>
      <c r="C53" s="185">
        <f>C37-'30 point (2)'!K17</f>
        <v>-1.25</v>
      </c>
      <c r="D53" s="185">
        <f>'30 point (2)'!T17-D37</f>
        <v>0.25</v>
      </c>
      <c r="E53" s="185">
        <f>'30 point (2)'!AC17-E37</f>
        <v>0.5</v>
      </c>
      <c r="F53" s="185">
        <f>'30 point (2)'!AL17-F37</f>
        <v>-1.5</v>
      </c>
      <c r="G53" s="185">
        <f>G37-'30 point (2)'!AU17</f>
        <v>2.25</v>
      </c>
      <c r="I53" s="245"/>
    </row>
    <row r="54" spans="1:9" ht="16" thickBot="1" x14ac:dyDescent="0.25">
      <c r="A54" s="552" t="s">
        <v>79</v>
      </c>
      <c r="B54" s="553"/>
      <c r="C54" s="198">
        <f>AVERAGE(C48,D48,E48,F48,G48)</f>
        <v>1.020434341941301E-3</v>
      </c>
      <c r="D54" s="106"/>
      <c r="E54" s="106"/>
      <c r="F54" s="106"/>
      <c r="G54" s="195"/>
    </row>
    <row r="55" spans="1:9" ht="16" thickBot="1" x14ac:dyDescent="0.25">
      <c r="A55" s="552" t="s">
        <v>202</v>
      </c>
      <c r="B55" s="553"/>
      <c r="C55" s="279">
        <f>AVERAGE(C49,D49,E49,F49,G49)</f>
        <v>1.4667818986924042E-3</v>
      </c>
      <c r="D55" s="189"/>
      <c r="E55" s="189"/>
      <c r="F55" s="189"/>
      <c r="G55" s="280"/>
    </row>
    <row r="56" spans="1:9" ht="16" thickBot="1" x14ac:dyDescent="0.25"/>
    <row r="57" spans="1:9" ht="20" thickBot="1" x14ac:dyDescent="0.25">
      <c r="A57" s="539" t="s">
        <v>198</v>
      </c>
      <c r="B57" s="540"/>
      <c r="C57" s="540"/>
      <c r="D57" s="540"/>
      <c r="E57" s="540"/>
      <c r="F57" s="540"/>
      <c r="G57" s="541"/>
    </row>
    <row r="58" spans="1:9" ht="16" thickBot="1" x14ac:dyDescent="0.25">
      <c r="A58" s="277"/>
      <c r="B58" s="278"/>
      <c r="C58" s="275" t="s">
        <v>82</v>
      </c>
      <c r="D58" s="275" t="s">
        <v>44</v>
      </c>
      <c r="E58" s="275" t="s">
        <v>45</v>
      </c>
      <c r="F58" s="275" t="s">
        <v>46</v>
      </c>
      <c r="G58" s="275" t="s">
        <v>47</v>
      </c>
    </row>
    <row r="59" spans="1:9" x14ac:dyDescent="0.2">
      <c r="A59" s="191" t="s">
        <v>51</v>
      </c>
      <c r="B59" s="195"/>
      <c r="C59" s="276">
        <f>'30 point (2)'!K$15</f>
        <v>917.25</v>
      </c>
      <c r="D59" s="276">
        <f>'30 point (2)'!Y15</f>
        <v>919.14569451056809</v>
      </c>
      <c r="E59" s="276">
        <f>'30 point (2)'!AC15</f>
        <v>918.25</v>
      </c>
      <c r="F59" s="276">
        <f>'30 point (2)'!AC15</f>
        <v>918.25</v>
      </c>
      <c r="G59" s="276">
        <f>'30 point (2)'!AU15</f>
        <v>918.75</v>
      </c>
    </row>
    <row r="60" spans="1:9" x14ac:dyDescent="0.2">
      <c r="A60" s="101" t="s">
        <v>195</v>
      </c>
      <c r="B60" s="196"/>
      <c r="C60" s="185">
        <f>AVERAGE('30 point (2)'!P15,'20 point (2)'!P15,'10 point (2)'!P15)</f>
        <v>921.66514496609261</v>
      </c>
      <c r="D60" s="185">
        <f>AVERAGE('30 point (2)'!Y15,'20 point (2)'!Y15,'10 point (2)'!X15)</f>
        <v>918.14571649073071</v>
      </c>
      <c r="E60" s="185">
        <f>AVERAGE('30 point (2)'!AH15,'20 point (2)'!AH15,'10 point (2)'!AF15)</f>
        <v>920.72944682803211</v>
      </c>
      <c r="F60" s="185">
        <f>AVERAGE('30 point (2)'!AQ15,'20 point (2)'!AQ15,'10 point (2)'!AO15)</f>
        <v>916.75316076693173</v>
      </c>
      <c r="G60" s="185">
        <f>AVERAGE('30 point (2)'!AZ15,'20 point (2)'!AZ15,'10 point (2)'!AX15)</f>
        <v>921.11941621620315</v>
      </c>
    </row>
    <row r="61" spans="1:9" x14ac:dyDescent="0.2">
      <c r="A61" s="101" t="s">
        <v>132</v>
      </c>
      <c r="B61" s="196"/>
      <c r="C61" s="104">
        <f>IF(C60&gt;0, 1-(C59/C60), C59/C60-1)</f>
        <v>4.7904002773752064E-3</v>
      </c>
      <c r="D61" s="104">
        <f>IF(D60&gt;0, 1-(D59/D60), D59/D60-1)</f>
        <v>-1.0891277951603495E-3</v>
      </c>
      <c r="E61" s="104">
        <f>IF(E60&gt;0, 1-(E59/E60), E59/E60-1)</f>
        <v>2.6929157491095701E-3</v>
      </c>
      <c r="F61" s="104">
        <f>IF(F60&gt;0, 1-(F59/F60), F59/F60-1)</f>
        <v>-1.632761464183119E-3</v>
      </c>
      <c r="G61" s="104">
        <f>IF(G60&gt;0, 1-(G59/G60), G59/G60-1)</f>
        <v>2.5723225181120135E-3</v>
      </c>
    </row>
    <row r="62" spans="1:9" hidden="1" x14ac:dyDescent="0.2">
      <c r="A62" s="101" t="s">
        <v>203</v>
      </c>
      <c r="B62" s="196"/>
      <c r="C62" s="104">
        <f>ABS(C61)</f>
        <v>4.7904002773752064E-3</v>
      </c>
      <c r="D62" s="104">
        <f>ABS(D61)</f>
        <v>1.0891277951603495E-3</v>
      </c>
      <c r="E62" s="104">
        <f>ABS(E61)</f>
        <v>2.6929157491095701E-3</v>
      </c>
      <c r="F62" s="104">
        <f>ABS(F61)</f>
        <v>1.632761464183119E-3</v>
      </c>
      <c r="G62" s="104">
        <f>ABS(G61)</f>
        <v>2.5723225181120135E-3</v>
      </c>
    </row>
    <row r="63" spans="1:9" ht="16" thickBot="1" x14ac:dyDescent="0.25">
      <c r="A63" s="101" t="s">
        <v>52</v>
      </c>
      <c r="B63" s="196"/>
      <c r="C63" s="197">
        <f>C60-C59</f>
        <v>4.4151449660926119</v>
      </c>
      <c r="D63" s="197">
        <f>D60-D59</f>
        <v>-0.99997801983738555</v>
      </c>
      <c r="E63" s="197">
        <f>E60-E59</f>
        <v>2.4794468280321098</v>
      </c>
      <c r="F63" s="197">
        <f>F60-F59</f>
        <v>-1.4968392330682718</v>
      </c>
      <c r="G63" s="197">
        <f>G60-G59</f>
        <v>2.3694162162031489</v>
      </c>
    </row>
    <row r="64" spans="1:9" ht="16" thickBot="1" x14ac:dyDescent="0.25">
      <c r="A64" s="552" t="s">
        <v>79</v>
      </c>
      <c r="B64" s="553"/>
      <c r="C64" s="198">
        <f>AVERAGE(C61,D61,E61,F61,G61)</f>
        <v>1.4667498570506642E-3</v>
      </c>
      <c r="D64" s="106"/>
      <c r="E64" s="106"/>
      <c r="F64" s="106"/>
      <c r="G64" s="195"/>
    </row>
    <row r="65" spans="1:7" ht="16" thickBot="1" x14ac:dyDescent="0.25">
      <c r="A65" s="552" t="s">
        <v>202</v>
      </c>
      <c r="B65" s="553"/>
      <c r="C65" s="279">
        <f>AVERAGE(C62,D62,E62,F62,G62)</f>
        <v>2.5555055607880519E-3</v>
      </c>
      <c r="D65" s="189"/>
      <c r="E65" s="189"/>
      <c r="F65" s="189"/>
      <c r="G65" s="280"/>
    </row>
    <row r="66" spans="1:7" ht="20" thickBot="1" x14ac:dyDescent="0.25">
      <c r="A66" s="539" t="s">
        <v>199</v>
      </c>
      <c r="B66" s="540"/>
      <c r="C66" s="540"/>
      <c r="D66" s="540"/>
      <c r="E66" s="540"/>
      <c r="F66" s="540"/>
      <c r="G66" s="541"/>
    </row>
    <row r="67" spans="1:7" ht="16" thickBot="1" x14ac:dyDescent="0.25">
      <c r="A67" s="277"/>
      <c r="B67" s="278"/>
      <c r="C67" s="275" t="s">
        <v>82</v>
      </c>
      <c r="D67" s="275" t="s">
        <v>44</v>
      </c>
      <c r="E67" s="275" t="s">
        <v>45</v>
      </c>
      <c r="F67" s="275" t="s">
        <v>46</v>
      </c>
      <c r="G67" s="275" t="s">
        <v>47</v>
      </c>
    </row>
    <row r="68" spans="1:7" x14ac:dyDescent="0.2">
      <c r="A68" s="191" t="s">
        <v>51</v>
      </c>
      <c r="B68" s="195"/>
      <c r="C68" s="276">
        <f>'30 point (2)'!K$14</f>
        <v>916.75</v>
      </c>
      <c r="D68" s="276">
        <f>'30 point (2)'!Y14</f>
        <v>919.28007305642222</v>
      </c>
      <c r="E68" s="276">
        <f>'30 point (2)'!AC14</f>
        <v>919</v>
      </c>
      <c r="F68" s="276">
        <f>'30 point (2)'!AC14</f>
        <v>919</v>
      </c>
      <c r="G68" s="276">
        <f>'30 point (2)'!AU14</f>
        <v>920.25</v>
      </c>
    </row>
    <row r="69" spans="1:7" x14ac:dyDescent="0.2">
      <c r="A69" s="101" t="s">
        <v>195</v>
      </c>
      <c r="B69" s="196"/>
      <c r="C69" s="185">
        <f>AVERAGE('30 point (2)'!P14,'20 point (2)'!P14,'10 point (2)'!P14)</f>
        <v>916.0148736828022</v>
      </c>
      <c r="D69" s="185">
        <f>AVERAGE('30 point (2)'!Y14,'20 point (2)'!Y14,'10 point (2)'!X14)</f>
        <v>918.6986908271947</v>
      </c>
      <c r="E69" s="185">
        <f>AVERAGE('30 point (2)'!AH14,'20 point (2)'!AH14,'10 point (2)'!AF14)</f>
        <v>922.8087842509168</v>
      </c>
      <c r="F69" s="185">
        <f>AVERAGE('30 point (2)'!AQ14,'20 point (2)'!AQ14,'10 point (2)'!AO14)</f>
        <v>915.97963830098081</v>
      </c>
      <c r="G69" s="185">
        <f>AVERAGE('30 point (2)'!AZ14,'20 point (2)'!AZ14,'10 point (2)'!AX14)</f>
        <v>898.57699067035321</v>
      </c>
    </row>
    <row r="70" spans="1:7" x14ac:dyDescent="0.2">
      <c r="A70" s="101" t="s">
        <v>132</v>
      </c>
      <c r="B70" s="196"/>
      <c r="C70" s="104">
        <f>IF(C69&gt;0, 1-(C68/C69), C68/C69-1)</f>
        <v>-8.0252661645352497E-4</v>
      </c>
      <c r="D70" s="104">
        <f>IF(D69&gt;0, 1-(D68/D69), D68/D69-1)</f>
        <v>-6.3283232580202409E-4</v>
      </c>
      <c r="E70" s="104">
        <f>IF(E69&gt;0, 1-(E68/E69), E68/E69-1)</f>
        <v>4.1273818757681102E-3</v>
      </c>
      <c r="F70" s="104">
        <f>IF(F69&gt;0, 1-(F68/F69), F68/F69-1)</f>
        <v>-3.2974113972898955E-3</v>
      </c>
      <c r="G70" s="104">
        <f>IF(G69&gt;0, 1-(G68/G69), G68/G69-1)</f>
        <v>-2.4119256952571666E-2</v>
      </c>
    </row>
    <row r="71" spans="1:7" hidden="1" x14ac:dyDescent="0.2">
      <c r="A71" s="101" t="s">
        <v>203</v>
      </c>
      <c r="B71" s="196"/>
      <c r="C71" s="104">
        <f>ABS(C70)</f>
        <v>8.0252661645352497E-4</v>
      </c>
      <c r="D71" s="104">
        <f>ABS(D70)</f>
        <v>6.3283232580202409E-4</v>
      </c>
      <c r="E71" s="104">
        <f>ABS(E70)</f>
        <v>4.1273818757681102E-3</v>
      </c>
      <c r="F71" s="104">
        <f>ABS(F70)</f>
        <v>3.2974113972898955E-3</v>
      </c>
      <c r="G71" s="104">
        <f>ABS(G70)</f>
        <v>2.4119256952571666E-2</v>
      </c>
    </row>
    <row r="72" spans="1:7" ht="16" thickBot="1" x14ac:dyDescent="0.25">
      <c r="A72" s="101" t="s">
        <v>52</v>
      </c>
      <c r="B72" s="196"/>
      <c r="C72" s="197">
        <f>C69-C68</f>
        <v>-0.7351263171977962</v>
      </c>
      <c r="D72" s="197">
        <f>D69-D68</f>
        <v>-0.58138222922752902</v>
      </c>
      <c r="E72" s="197">
        <f>E69-E68</f>
        <v>3.8087842509168013</v>
      </c>
      <c r="F72" s="197">
        <f>F69-F68</f>
        <v>-3.0203616990191904</v>
      </c>
      <c r="G72" s="197">
        <f>G69-G68</f>
        <v>-21.673009329646789</v>
      </c>
    </row>
    <row r="73" spans="1:7" ht="16" thickBot="1" x14ac:dyDescent="0.25">
      <c r="A73" s="552" t="s">
        <v>79</v>
      </c>
      <c r="B73" s="553"/>
      <c r="C73" s="198">
        <f>AVERAGE(C70,D70,E70,F70,G70)</f>
        <v>-4.9449290832697997E-3</v>
      </c>
      <c r="D73" s="106"/>
      <c r="E73" s="106"/>
      <c r="F73" s="106"/>
      <c r="G73" s="195"/>
    </row>
    <row r="74" spans="1:7" ht="16" thickBot="1" x14ac:dyDescent="0.25">
      <c r="A74" s="552" t="s">
        <v>202</v>
      </c>
      <c r="B74" s="553"/>
      <c r="C74" s="279">
        <f>AVERAGE(C71,D71,E71,F71,G71)</f>
        <v>6.5958818335770438E-3</v>
      </c>
      <c r="D74" s="189"/>
      <c r="E74" s="189"/>
      <c r="F74" s="189"/>
      <c r="G74" s="280"/>
    </row>
    <row r="75" spans="1:7" ht="20" thickBot="1" x14ac:dyDescent="0.25">
      <c r="A75" s="539" t="s">
        <v>200</v>
      </c>
      <c r="B75" s="540"/>
      <c r="C75" s="540"/>
      <c r="D75" s="540"/>
      <c r="E75" s="540"/>
      <c r="F75" s="540"/>
      <c r="G75" s="541"/>
    </row>
    <row r="76" spans="1:7" ht="16" thickBot="1" x14ac:dyDescent="0.25">
      <c r="A76" s="277"/>
      <c r="B76" s="278"/>
      <c r="C76" s="275" t="s">
        <v>82</v>
      </c>
      <c r="D76" s="275" t="s">
        <v>44</v>
      </c>
      <c r="E76" s="275" t="s">
        <v>45</v>
      </c>
      <c r="F76" s="275" t="s">
        <v>46</v>
      </c>
      <c r="G76" s="275" t="s">
        <v>47</v>
      </c>
    </row>
    <row r="77" spans="1:7" x14ac:dyDescent="0.2">
      <c r="A77" s="191" t="s">
        <v>51</v>
      </c>
      <c r="B77" s="195"/>
      <c r="C77" s="276">
        <f>'30 point (2)'!K$13</f>
        <v>917</v>
      </c>
      <c r="D77" s="276">
        <f>'30 point (2)'!Y13</f>
        <v>918.45543611035259</v>
      </c>
      <c r="E77" s="276">
        <f>'30 point (2)'!AC13</f>
        <v>918.5</v>
      </c>
      <c r="F77" s="276">
        <f>'30 point (2)'!AC13</f>
        <v>918.5</v>
      </c>
      <c r="G77" s="276">
        <f>'30 point (2)'!AU13</f>
        <v>921.75</v>
      </c>
    </row>
    <row r="78" spans="1:7" x14ac:dyDescent="0.2">
      <c r="A78" s="101" t="s">
        <v>195</v>
      </c>
      <c r="B78" s="196"/>
      <c r="C78" s="185">
        <f>AVERAGE('30 point (2)'!P13,'20 point (2)'!P13,'10 point (2)'!P13)</f>
        <v>919.92785990182256</v>
      </c>
      <c r="D78" s="185">
        <f>AVERAGE('30 point (2)'!Y13,'20 point (2)'!Y13,'10 point (2)'!X13)</f>
        <v>918.09084746946075</v>
      </c>
      <c r="E78" s="185">
        <f>AVERAGE('30 point (2)'!AH13,'20 point (2)'!AH13,'10 point (2)'!AF13)</f>
        <v>925.91683619865546</v>
      </c>
      <c r="F78" s="185">
        <f>AVERAGE('30 point (2)'!AQ13,'20 point (2)'!AQ13,'10 point (2)'!AO13)</f>
        <v>916.35459075301878</v>
      </c>
      <c r="G78" s="185">
        <f>AVERAGE('30 point (2)'!AZ13,'20 point (2)'!AZ13,'10 point (2)'!AX13)</f>
        <v>915.61138692234056</v>
      </c>
    </row>
    <row r="79" spans="1:7" x14ac:dyDescent="0.2">
      <c r="A79" s="101" t="s">
        <v>132</v>
      </c>
      <c r="B79" s="196"/>
      <c r="C79" s="104">
        <f>IF(C78&gt;0, 1-(C77/C78), C77/C78-1)</f>
        <v>3.1827059810266567E-3</v>
      </c>
      <c r="D79" s="104">
        <f>IF(D78&gt;0, 1-(D77/D78), D77/D78-1)</f>
        <v>-3.9711608268033771E-4</v>
      </c>
      <c r="E79" s="104">
        <f>IF(E78&gt;0, 1-(E77/E78), E77/E78-1)</f>
        <v>8.0102617305299884E-3</v>
      </c>
      <c r="F79" s="104">
        <f>IF(F78&gt;0, 1-(F77/F78), F77/F78-1)</f>
        <v>-2.3412435192999848E-3</v>
      </c>
      <c r="G79" s="104">
        <f>IF(G78&gt;0, 1-(G77/G78), G77/G78-1)</f>
        <v>-6.7043869979526161E-3</v>
      </c>
    </row>
    <row r="80" spans="1:7" hidden="1" x14ac:dyDescent="0.2">
      <c r="A80" s="101" t="s">
        <v>203</v>
      </c>
      <c r="B80" s="196"/>
      <c r="C80" s="104">
        <f>ABS(C79)</f>
        <v>3.1827059810266567E-3</v>
      </c>
      <c r="D80" s="104">
        <f>ABS(D79)</f>
        <v>3.9711608268033771E-4</v>
      </c>
      <c r="E80" s="104">
        <f>ABS(E79)</f>
        <v>8.0102617305299884E-3</v>
      </c>
      <c r="F80" s="104">
        <f>ABS(F79)</f>
        <v>2.3412435192999848E-3</v>
      </c>
      <c r="G80" s="104">
        <f>ABS(G79)</f>
        <v>6.7043869979526161E-3</v>
      </c>
    </row>
    <row r="81" spans="1:7" ht="16" thickBot="1" x14ac:dyDescent="0.25">
      <c r="A81" s="101" t="s">
        <v>52</v>
      </c>
      <c r="B81" s="196"/>
      <c r="C81" s="197">
        <f>C78-C77</f>
        <v>2.9278599018225577</v>
      </c>
      <c r="D81" s="197">
        <f>D78-D77</f>
        <v>-0.36458864089183862</v>
      </c>
      <c r="E81" s="197">
        <f>E78-E77</f>
        <v>7.4168361986554601</v>
      </c>
      <c r="F81" s="197">
        <f>F78-F77</f>
        <v>-2.1454092469812167</v>
      </c>
      <c r="G81" s="197">
        <f>G78-G77</f>
        <v>-6.1386130776594428</v>
      </c>
    </row>
    <row r="82" spans="1:7" ht="16" thickBot="1" x14ac:dyDescent="0.25">
      <c r="A82" s="552" t="s">
        <v>79</v>
      </c>
      <c r="B82" s="553"/>
      <c r="C82" s="198">
        <f>AVERAGE(C79,D79,E79,F79,G79)</f>
        <v>3.5004422232474128E-4</v>
      </c>
      <c r="D82" s="106"/>
      <c r="E82" s="106"/>
      <c r="F82" s="106"/>
      <c r="G82" s="195"/>
    </row>
    <row r="83" spans="1:7" ht="16" thickBot="1" x14ac:dyDescent="0.25">
      <c r="A83" s="552" t="s">
        <v>202</v>
      </c>
      <c r="B83" s="553"/>
      <c r="C83" s="279">
        <f>AVERAGE(C80,D80,E80,F80,G80)</f>
        <v>4.1271428622979165E-3</v>
      </c>
      <c r="D83" s="189"/>
      <c r="E83" s="189"/>
      <c r="F83" s="189"/>
      <c r="G83" s="280"/>
    </row>
    <row r="84" spans="1:7" ht="20" thickBot="1" x14ac:dyDescent="0.25">
      <c r="A84" s="539" t="s">
        <v>201</v>
      </c>
      <c r="B84" s="540"/>
      <c r="C84" s="540"/>
      <c r="D84" s="540"/>
      <c r="E84" s="540"/>
      <c r="F84" s="540"/>
      <c r="G84" s="541"/>
    </row>
    <row r="85" spans="1:7" ht="16" thickBot="1" x14ac:dyDescent="0.25">
      <c r="A85" s="277"/>
      <c r="B85" s="278"/>
      <c r="C85" s="275" t="s">
        <v>82</v>
      </c>
      <c r="D85" s="275" t="s">
        <v>44</v>
      </c>
      <c r="E85" s="275" t="s">
        <v>45</v>
      </c>
      <c r="F85" s="275" t="s">
        <v>46</v>
      </c>
      <c r="G85" s="275" t="s">
        <v>47</v>
      </c>
    </row>
    <row r="86" spans="1:7" x14ac:dyDescent="0.2">
      <c r="A86" s="191" t="s">
        <v>51</v>
      </c>
      <c r="B86" s="195"/>
      <c r="C86" s="276">
        <f>'30 point (2)'!K$12</f>
        <v>916.5</v>
      </c>
      <c r="D86" s="276">
        <f>'30 point (2)'!Y12</f>
        <v>917.49675737337077</v>
      </c>
      <c r="E86" s="276">
        <f>'30 point (2)'!AC12</f>
        <v>917.5</v>
      </c>
      <c r="F86" s="276">
        <f>'30 point (2)'!AC12</f>
        <v>917.5</v>
      </c>
      <c r="G86" s="276">
        <f>'30 point (2)'!AU12</f>
        <v>922.75</v>
      </c>
    </row>
    <row r="87" spans="1:7" x14ac:dyDescent="0.2">
      <c r="A87" s="101" t="s">
        <v>195</v>
      </c>
      <c r="B87" s="196"/>
      <c r="C87" s="185">
        <f>AVERAGE('30 point (2)'!P12,'20 point (2)'!P12,'10 point (2)'!P12)</f>
        <v>918.71129651840056</v>
      </c>
      <c r="D87" s="185">
        <f>AVERAGE('30 point (2)'!Y12,'20 point (2)'!Y12,'10 point (2)'!X12)</f>
        <v>917.43823973105009</v>
      </c>
      <c r="E87" s="185">
        <f>AVERAGE('30 point (2)'!AH12,'20 point (2)'!AH12,'10 point (2)'!AF12)</f>
        <v>926.16817207161569</v>
      </c>
      <c r="F87" s="185">
        <f>AVERAGE('30 point (2)'!AQ12,'20 point (2)'!AQ12,'10 point (2)'!AO12)</f>
        <v>916.08494421338708</v>
      </c>
      <c r="G87" s="185">
        <f>AVERAGE('30 point (2)'!AZ12,'20 point (2)'!AZ12,'10 point (2)'!AX12)</f>
        <v>919.13682883249419</v>
      </c>
    </row>
    <row r="88" spans="1:7" x14ac:dyDescent="0.2">
      <c r="A88" s="101" t="s">
        <v>132</v>
      </c>
      <c r="B88" s="196"/>
      <c r="C88" s="104">
        <f>IF(C87&gt;0, 1-(C86/C87), C86/C87-1)</f>
        <v>2.4069547493109633E-3</v>
      </c>
      <c r="D88" s="104">
        <f>IF(D87&gt;0, 1-(D86/D87), D86/D87-1)</f>
        <v>-6.3783740187117743E-5</v>
      </c>
      <c r="E88" s="104">
        <f>IF(E87&gt;0, 1-(E86/E87), E86/E87-1)</f>
        <v>9.3591772347639823E-3</v>
      </c>
      <c r="F88" s="104">
        <f>IF(F87&gt;0, 1-(F86/F87), F86/F87-1)</f>
        <v>-1.5446774838419053E-3</v>
      </c>
      <c r="G88" s="104">
        <f>IF(G87&gt;0, 1-(G86/G87), G86/G87-1)</f>
        <v>-3.9310481901757566E-3</v>
      </c>
    </row>
    <row r="89" spans="1:7" hidden="1" x14ac:dyDescent="0.2">
      <c r="A89" s="101" t="s">
        <v>203</v>
      </c>
      <c r="B89" s="196"/>
      <c r="C89" s="104">
        <f>ABS(C88)</f>
        <v>2.4069547493109633E-3</v>
      </c>
      <c r="D89" s="104">
        <f>ABS(D88)</f>
        <v>6.3783740187117743E-5</v>
      </c>
      <c r="E89" s="104">
        <f>ABS(E88)</f>
        <v>9.3591772347639823E-3</v>
      </c>
      <c r="F89" s="104">
        <f>ABS(F88)</f>
        <v>1.5446774838419053E-3</v>
      </c>
      <c r="G89" s="104">
        <f>ABS(G88)</f>
        <v>3.9310481901757566E-3</v>
      </c>
    </row>
    <row r="90" spans="1:7" ht="16" thickBot="1" x14ac:dyDescent="0.25">
      <c r="A90" s="101" t="s">
        <v>52</v>
      </c>
      <c r="B90" s="196"/>
      <c r="C90" s="197">
        <f>C87-C86</f>
        <v>2.2112965184005589</v>
      </c>
      <c r="D90" s="197">
        <f>D87-D86</f>
        <v>-5.8517642320680352E-2</v>
      </c>
      <c r="E90" s="197">
        <f>E87-E86</f>
        <v>8.668172071615686</v>
      </c>
      <c r="F90" s="197">
        <f>F87-F86</f>
        <v>-1.4150557866129247</v>
      </c>
      <c r="G90" s="197">
        <f>G87-G86</f>
        <v>-3.6131711675058114</v>
      </c>
    </row>
    <row r="91" spans="1:7" ht="16" thickBot="1" x14ac:dyDescent="0.25">
      <c r="A91" s="552" t="s">
        <v>79</v>
      </c>
      <c r="B91" s="553"/>
      <c r="C91" s="198">
        <f>AVERAGE(C88,D88,E88,F88,G88)</f>
        <v>1.2453245139740332E-3</v>
      </c>
      <c r="D91" s="106"/>
      <c r="E91" s="106"/>
      <c r="F91" s="106"/>
      <c r="G91" s="195"/>
    </row>
    <row r="92" spans="1:7" ht="16" thickBot="1" x14ac:dyDescent="0.25">
      <c r="A92" s="552" t="s">
        <v>202</v>
      </c>
      <c r="B92" s="553"/>
      <c r="C92" s="279">
        <f>AVERAGE(C89,D89,E89,F89,G89)</f>
        <v>3.4611282796559451E-3</v>
      </c>
      <c r="D92" s="189"/>
      <c r="E92" s="189"/>
      <c r="F92" s="189"/>
      <c r="G92" s="280"/>
    </row>
  </sheetData>
  <mergeCells count="21">
    <mergeCell ref="A83:B83"/>
    <mergeCell ref="A92:B92"/>
    <mergeCell ref="A55:B55"/>
    <mergeCell ref="A91:B91"/>
    <mergeCell ref="A73:B73"/>
    <mergeCell ref="A75:G75"/>
    <mergeCell ref="A57:G57"/>
    <mergeCell ref="A64:B64"/>
    <mergeCell ref="A82:B82"/>
    <mergeCell ref="A84:G84"/>
    <mergeCell ref="A66:G66"/>
    <mergeCell ref="A65:B65"/>
    <mergeCell ref="A74:B74"/>
    <mergeCell ref="A1:G1"/>
    <mergeCell ref="A12:G12"/>
    <mergeCell ref="A23:G23"/>
    <mergeCell ref="A44:G44"/>
    <mergeCell ref="A54:B54"/>
    <mergeCell ref="A35:G35"/>
    <mergeCell ref="A42:B42"/>
    <mergeCell ref="A43:B43"/>
  </mergeCells>
  <pageMargins left="0.7" right="0.7" top="0.75" bottom="0.75" header="0.3" footer="0.3"/>
  <pageSetup paperSize="9" scale="80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970"/>
  <sheetViews>
    <sheetView tabSelected="1" topLeftCell="A77" workbookViewId="0">
      <selection activeCell="N219" sqref="N219"/>
    </sheetView>
  </sheetViews>
  <sheetFormatPr baseColWidth="10" defaultRowHeight="15" x14ac:dyDescent="0.2"/>
  <cols>
    <col min="2" max="2" width="10.83203125" style="130"/>
    <col min="6" max="6" width="12.6640625" style="130" bestFit="1" customWidth="1"/>
    <col min="7" max="8" width="13.6640625" style="130" customWidth="1"/>
    <col min="9" max="9" width="19" style="130" customWidth="1"/>
    <col min="10" max="10" width="13" style="130" bestFit="1" customWidth="1"/>
    <col min="11" max="11" width="13" style="130" customWidth="1"/>
    <col min="13" max="14" width="10.83203125" style="130"/>
    <col min="15" max="15" width="10.83203125" style="97"/>
    <col min="16" max="16" width="10.83203125" style="245"/>
    <col min="18" max="18" width="7.5" style="245" bestFit="1" customWidth="1"/>
    <col min="19" max="19" width="7.5" bestFit="1" customWidth="1"/>
    <col min="20" max="20" width="7.5" style="245" bestFit="1" customWidth="1"/>
    <col min="21" max="21" width="7.1640625" customWidth="1"/>
    <col min="22" max="22" width="7.5" style="245" bestFit="1" customWidth="1"/>
    <col min="23" max="23" width="7.5" bestFit="1" customWidth="1"/>
    <col min="29" max="30" width="10.83203125" hidden="1" customWidth="1"/>
  </cols>
  <sheetData>
    <row r="1" spans="1:31" s="351" customFormat="1" ht="31" thickBot="1" x14ac:dyDescent="0.25">
      <c r="A1" s="349" t="s">
        <v>11</v>
      </c>
      <c r="B1" s="350" t="s">
        <v>15</v>
      </c>
      <c r="C1" s="350" t="s">
        <v>12</v>
      </c>
      <c r="D1" s="350" t="s">
        <v>1155</v>
      </c>
      <c r="E1" s="350" t="s">
        <v>14</v>
      </c>
      <c r="F1" s="350" t="s">
        <v>1152</v>
      </c>
      <c r="G1" s="350" t="s">
        <v>1157</v>
      </c>
      <c r="H1" s="350" t="s">
        <v>1158</v>
      </c>
      <c r="I1" s="350" t="s">
        <v>1154</v>
      </c>
      <c r="J1" s="350" t="s">
        <v>1153</v>
      </c>
      <c r="K1" s="350" t="s">
        <v>1156</v>
      </c>
      <c r="L1" s="549" t="s">
        <v>1163</v>
      </c>
      <c r="M1" s="550"/>
      <c r="N1" s="550"/>
      <c r="O1" s="550"/>
      <c r="P1" s="550"/>
      <c r="Q1" s="551"/>
      <c r="R1" s="550" t="s">
        <v>1159</v>
      </c>
      <c r="S1" s="551"/>
      <c r="T1" s="550" t="s">
        <v>1160</v>
      </c>
      <c r="U1" s="551"/>
      <c r="V1" s="550" t="s">
        <v>1161</v>
      </c>
      <c r="W1" s="551"/>
      <c r="X1" s="549" t="s">
        <v>1162</v>
      </c>
      <c r="Y1" s="551"/>
      <c r="Z1" s="467" t="s">
        <v>1172</v>
      </c>
      <c r="AA1" s="468"/>
      <c r="AB1" s="468" t="s">
        <v>14</v>
      </c>
      <c r="AC1" s="468" t="s">
        <v>1188</v>
      </c>
      <c r="AD1" s="468" t="s">
        <v>54</v>
      </c>
    </row>
    <row r="2" spans="1:31" ht="16" thickBot="1" x14ac:dyDescent="0.25">
      <c r="A2" s="342" t="s">
        <v>221</v>
      </c>
      <c r="B2" s="344">
        <v>1</v>
      </c>
      <c r="C2" s="343">
        <v>0.125</v>
      </c>
      <c r="D2" s="344">
        <v>715</v>
      </c>
      <c r="E2" s="130">
        <v>0</v>
      </c>
      <c r="F2" s="130">
        <f>(Table1[[#This Row],[Gasoil Open]]-MIN(Table1[Gasoil Open]))/(MAX(Table1[Gasoil Open])-MIN(Table1[Gasoil Open]))</f>
        <v>5.9183673469387757E-2</v>
      </c>
      <c r="J2" s="130">
        <f>(Table1[[#This Row],[Alpha]]-MIN(Table1[Alpha]))/(MAX(Table1[Alpha])-MIN(Table1[Alpha]))</f>
        <v>0.41785418965510296</v>
      </c>
      <c r="K2" s="130">
        <f>(Table1[[#This Row],[Signal from Matlab]]-703)/(1060.75-703)</f>
        <v>-1.9650593990216632</v>
      </c>
      <c r="L2" s="348" t="s">
        <v>15</v>
      </c>
      <c r="M2" s="355" t="s">
        <v>1167</v>
      </c>
      <c r="N2" s="366" t="s">
        <v>11</v>
      </c>
      <c r="O2" s="366" t="s">
        <v>16</v>
      </c>
      <c r="P2" s="365" t="s">
        <v>155</v>
      </c>
      <c r="Q2" s="6" t="s">
        <v>14</v>
      </c>
      <c r="R2" s="469" t="s">
        <v>14</v>
      </c>
      <c r="S2" s="6" t="s">
        <v>155</v>
      </c>
      <c r="T2" s="469" t="s">
        <v>14</v>
      </c>
      <c r="U2" s="6" t="s">
        <v>155</v>
      </c>
      <c r="V2" s="469" t="s">
        <v>14</v>
      </c>
      <c r="W2" s="6" t="s">
        <v>155</v>
      </c>
      <c r="X2" s="110" t="s">
        <v>14</v>
      </c>
      <c r="Y2" s="6" t="s">
        <v>155</v>
      </c>
      <c r="Z2" s="130" t="s">
        <v>1164</v>
      </c>
      <c r="AA2" s="130" t="s">
        <v>1189</v>
      </c>
      <c r="AB2" s="130" t="s">
        <v>1164</v>
      </c>
      <c r="AC2" s="213">
        <v>110</v>
      </c>
      <c r="AD2" s="130">
        <v>0.16300000000000001</v>
      </c>
      <c r="AE2" s="130" t="s">
        <v>1185</v>
      </c>
    </row>
    <row r="3" spans="1:31" ht="16" thickBot="1" x14ac:dyDescent="0.25">
      <c r="A3" s="345" t="s">
        <v>222</v>
      </c>
      <c r="B3" s="344">
        <v>2</v>
      </c>
      <c r="C3" s="346">
        <v>0.125</v>
      </c>
      <c r="D3" s="347">
        <v>724</v>
      </c>
      <c r="E3" s="130">
        <v>0</v>
      </c>
      <c r="F3" s="130">
        <f>(Table1[[#This Row],[Gasoil Open]]-MIN(Table1[Gasoil Open]))/(MAX(Table1[Gasoil Open])-MIN(Table1[Gasoil Open]))</f>
        <v>8.3673469387755106E-2</v>
      </c>
      <c r="G3" s="130">
        <v>724</v>
      </c>
      <c r="J3" s="130">
        <f>(Table1[[#This Row],[Alpha]]-MIN(Table1[Alpha]))/(MAX(Table1[Alpha])-MIN(Table1[Alpha]))</f>
        <v>0.41785418965510296</v>
      </c>
      <c r="K3" s="130">
        <f>(Table1[[#This Row],[Signal from Matlab]]-703)/(1060.75-703)</f>
        <v>-1.9650593990216632</v>
      </c>
      <c r="L3" s="363">
        <v>32</v>
      </c>
      <c r="M3" s="363">
        <v>1</v>
      </c>
      <c r="N3" s="356" t="str">
        <f>INDEX(Table1[Date],MATCH($L3,Table1[Index],0))</f>
        <v>2010.11.16</v>
      </c>
      <c r="O3" s="12">
        <f>INDEX(Table1[Time],MATCH($L3,Table1[Index],0))</f>
        <v>0.125</v>
      </c>
      <c r="P3" s="225">
        <f>INDEX(Table1[Norm Open],MATCH($L3,Table1[Index],0))</f>
        <v>8.9447938504542274E-2</v>
      </c>
      <c r="Q3" s="357">
        <f>INDEX(Table1[Alpha],MATCH($L3,Table1[Index],0))</f>
        <v>-9.6874557466899401E-3</v>
      </c>
      <c r="R3" s="470"/>
      <c r="S3" s="341"/>
      <c r="T3" s="470"/>
      <c r="U3" s="341"/>
      <c r="V3" s="470">
        <f xml:space="preserve"> 0.0132600732241764 + 0.00427537431431413*M3^2 + 4.18254376774365E-08*M3^5 + 0.00379721135809261*SIN(SIN(0.0136952776113412*M3^5)) - 0.0258433813641859*M3 - 0.000145717912659283*M3^3</f>
        <v>-8.4016093003284834E-3</v>
      </c>
      <c r="W3" s="341">
        <f xml:space="preserve"> 0.0434829820755649 + 0.0682888274414957/M3 + 0.000662795960561278*M3^2 + 0.350616793889411*SIN(0.0000232817760578541*M3 + 0.00665763525514584*M3^2 - 5.96969342178034E-06*M3^4) - 0.0247760892542244*M3</f>
        <v>8.9998847479381472E-2</v>
      </c>
      <c r="X3" s="352">
        <f>AVERAGE(R3,T3,V3)</f>
        <v>-8.4016093003284834E-3</v>
      </c>
      <c r="Y3" s="352">
        <f>AVERAGE(S3,U3,W3)</f>
        <v>8.9998847479381472E-2</v>
      </c>
      <c r="Z3" s="130" t="s">
        <v>80</v>
      </c>
      <c r="AA3">
        <v>0.98335099000000004</v>
      </c>
      <c r="AB3" s="130" t="s">
        <v>80</v>
      </c>
      <c r="AE3" s="130">
        <v>0.9612482</v>
      </c>
    </row>
    <row r="4" spans="1:31" ht="16" thickBot="1" x14ac:dyDescent="0.25">
      <c r="A4" s="342" t="s">
        <v>223</v>
      </c>
      <c r="B4" s="344">
        <v>3</v>
      </c>
      <c r="C4" s="343">
        <v>0.125</v>
      </c>
      <c r="D4" s="344">
        <v>720</v>
      </c>
      <c r="E4" s="130">
        <v>0</v>
      </c>
      <c r="F4" s="130">
        <f>(Table1[[#This Row],[Gasoil Open]]-MIN(Table1[Gasoil Open]))/(MAX(Table1[Gasoil Open])-MIN(Table1[Gasoil Open]))</f>
        <v>7.2789115646258506E-2</v>
      </c>
      <c r="G4" s="130">
        <v>720</v>
      </c>
      <c r="J4" s="130">
        <f>(Table1[[#This Row],[Alpha]]-MIN(Table1[Alpha]))/(MAX(Table1[Alpha])-MIN(Table1[Alpha]))</f>
        <v>0.41785418965510296</v>
      </c>
      <c r="K4" s="130">
        <f>(Table1[[#This Row],[Signal from Matlab]]-703)/(1060.75-703)</f>
        <v>-1.9650593990216632</v>
      </c>
      <c r="L4" s="363">
        <v>33</v>
      </c>
      <c r="M4" s="363">
        <v>2</v>
      </c>
      <c r="N4" s="358" t="str">
        <f>INDEX(Table1[Date],MATCH($L4,Table1[Index],0))</f>
        <v>2010.11.17</v>
      </c>
      <c r="O4" s="32">
        <f>INDEX(Table1[Time],MATCH($L4,Table1[Index],0))</f>
        <v>0.125</v>
      </c>
      <c r="P4" s="226">
        <f>INDEX(Table1[Norm Open],MATCH($L4,Table1[Index],0))</f>
        <v>4.3326345213137663E-2</v>
      </c>
      <c r="Q4" s="359">
        <f>INDEX(Table1[Alpha],MATCH($L4,Table1[Index],0))</f>
        <v>-1.9447483414741399E-2</v>
      </c>
      <c r="R4" s="471"/>
      <c r="S4" s="33"/>
      <c r="T4" s="471"/>
      <c r="U4" s="33"/>
      <c r="V4" s="471">
        <f t="shared" ref="V4:V54" si="0" xml:space="preserve"> 0.0132600732241764 + 0.00427537431431413*M4^2 + 4.18254376774365E-08*M4^5 + 0.00379721135809261*SIN(SIN(0.0136952776113412*M4^5)) - 0.0258433813641859*M4 - 0.000145717912659283*M4^3</f>
        <v>-2.0926161395495111E-2</v>
      </c>
      <c r="W4" s="33">
        <f t="shared" ref="W4:W54" si="1" xml:space="preserve"> 0.0434829820755649 + 0.0682888274414957/M4 + 0.000662795960561278*M4^2 + 0.350616793889411*SIN(0.0000232817760578541*M4 + 0.00665763525514584*M4^2 - 5.96969342178034E-06*M4^4) - 0.0247760892542244*M4</f>
        <v>4.0045255298154378E-2</v>
      </c>
      <c r="X4" s="353">
        <f t="shared" ref="X4:X54" si="2">AVERAGE(R4,T4,V4)</f>
        <v>-2.0926161395495111E-2</v>
      </c>
      <c r="Y4" s="33">
        <f t="shared" ref="Y4:Y54" si="3">AVERAGE(S4,U4,W4)</f>
        <v>4.0045255298154378E-2</v>
      </c>
      <c r="AB4" s="130"/>
    </row>
    <row r="5" spans="1:31" ht="16" thickBot="1" x14ac:dyDescent="0.25">
      <c r="A5" s="345" t="s">
        <v>224</v>
      </c>
      <c r="B5" s="344">
        <v>4</v>
      </c>
      <c r="C5" s="346">
        <v>0.125</v>
      </c>
      <c r="D5" s="347">
        <v>725.75</v>
      </c>
      <c r="E5" s="130">
        <v>0</v>
      </c>
      <c r="F5" s="130">
        <f>(Table1[[#This Row],[Gasoil Open]]-MIN(Table1[Gasoil Open]))/(MAX(Table1[Gasoil Open])-MIN(Table1[Gasoil Open]))</f>
        <v>8.8435374149659865E-2</v>
      </c>
      <c r="G5" s="130">
        <v>725.75</v>
      </c>
      <c r="J5" s="130">
        <f>(Table1[[#This Row],[Alpha]]-MIN(Table1[Alpha]))/(MAX(Table1[Alpha])-MIN(Table1[Alpha]))</f>
        <v>0.41785418965510296</v>
      </c>
      <c r="K5" s="130">
        <f>(Table1[[#This Row],[Signal from Matlab]]-703)/(1060.75-703)</f>
        <v>-1.9650593990216632</v>
      </c>
      <c r="L5" s="363">
        <v>34</v>
      </c>
      <c r="M5" s="363">
        <v>3</v>
      </c>
      <c r="N5" s="358" t="str">
        <f>INDEX(Table1[Date],MATCH($L5,Table1[Index],0))</f>
        <v>2010.11.18</v>
      </c>
      <c r="O5" s="32">
        <f>INDEX(Table1[Time],MATCH($L5,Table1[Index],0))</f>
        <v>0.125</v>
      </c>
      <c r="P5" s="226">
        <f>INDEX(Table1[Norm Open],MATCH($L5,Table1[Index],0))</f>
        <v>1.0482180293501049E-2</v>
      </c>
      <c r="Q5" s="359">
        <f>INDEX(Table1[Alpha],MATCH($L5,Table1[Index],0))</f>
        <v>-2.6654460316760199E-2</v>
      </c>
      <c r="R5" s="471"/>
      <c r="S5" s="33"/>
      <c r="T5" s="471"/>
      <c r="U5" s="33"/>
      <c r="V5" s="471">
        <f t="shared" si="0"/>
        <v>-3.0415462084053164E-2</v>
      </c>
      <c r="W5" s="33">
        <f t="shared" si="1"/>
        <v>1.8733968673229504E-2</v>
      </c>
      <c r="X5" s="353">
        <f t="shared" si="2"/>
        <v>-3.0415462084053164E-2</v>
      </c>
      <c r="Y5" s="33">
        <f t="shared" si="3"/>
        <v>1.8733968673229504E-2</v>
      </c>
      <c r="Z5" s="130" t="s">
        <v>1165</v>
      </c>
      <c r="AA5" s="130" t="s">
        <v>1190</v>
      </c>
      <c r="AB5" s="130" t="s">
        <v>1165</v>
      </c>
      <c r="AC5" s="130">
        <v>132</v>
      </c>
      <c r="AD5" s="130">
        <v>4.2999999999999997E-2</v>
      </c>
      <c r="AE5" s="130" t="s">
        <v>1186</v>
      </c>
    </row>
    <row r="6" spans="1:31" ht="16" thickBot="1" x14ac:dyDescent="0.25">
      <c r="A6" s="342" t="s">
        <v>225</v>
      </c>
      <c r="B6" s="344">
        <v>5</v>
      </c>
      <c r="C6" s="343">
        <v>0.125</v>
      </c>
      <c r="D6" s="344">
        <v>729</v>
      </c>
      <c r="E6" s="130">
        <v>0</v>
      </c>
      <c r="F6" s="130">
        <f>(Table1[[#This Row],[Gasoil Open]]-MIN(Table1[Gasoil Open]))/(MAX(Table1[Gasoil Open])-MIN(Table1[Gasoil Open]))</f>
        <v>9.7278911564625856E-2</v>
      </c>
      <c r="G6" s="130">
        <v>729</v>
      </c>
      <c r="J6" s="130">
        <f>(Table1[[#This Row],[Alpha]]-MIN(Table1[Alpha]))/(MAX(Table1[Alpha])-MIN(Table1[Alpha]))</f>
        <v>0.41785418965510296</v>
      </c>
      <c r="K6" s="130">
        <f>(Table1[[#This Row],[Signal from Matlab]]-703)/(1060.75-703)</f>
        <v>-1.9650593990216632</v>
      </c>
      <c r="L6" s="363">
        <v>35</v>
      </c>
      <c r="M6" s="363">
        <v>4</v>
      </c>
      <c r="N6" s="358" t="str">
        <f>INDEX(Table1[Date],MATCH($L6,Table1[Index],0))</f>
        <v>2010.11.19</v>
      </c>
      <c r="O6" s="32">
        <f>INDEX(Table1[Time],MATCH($L6,Table1[Index],0))</f>
        <v>0.125</v>
      </c>
      <c r="P6" s="226">
        <f>INDEX(Table1[Norm Open],MATCH($L6,Table1[Index],0))</f>
        <v>3.5639412997903561E-2</v>
      </c>
      <c r="Q6" s="359">
        <f>INDEX(Table1[Alpha],MATCH($L6,Table1[Index],0))</f>
        <v>-2.77030706977183E-2</v>
      </c>
      <c r="R6" s="471"/>
      <c r="S6" s="33"/>
      <c r="T6" s="471"/>
      <c r="U6" s="33"/>
      <c r="V6" s="471">
        <f t="shared" si="0"/>
        <v>-2.7808534249023277E-2</v>
      </c>
      <c r="W6" s="33">
        <f t="shared" si="1"/>
        <v>8.8330736436617874E-3</v>
      </c>
      <c r="X6" s="353">
        <f t="shared" si="2"/>
        <v>-2.7808534249023277E-2</v>
      </c>
      <c r="Y6" s="33">
        <f t="shared" si="3"/>
        <v>8.8330736436617874E-3</v>
      </c>
      <c r="Z6" s="130" t="s">
        <v>80</v>
      </c>
      <c r="AA6" s="130">
        <v>0.96185765000000001</v>
      </c>
      <c r="AB6" s="130" t="s">
        <v>80</v>
      </c>
      <c r="AE6" s="130">
        <v>0.9612482</v>
      </c>
    </row>
    <row r="7" spans="1:31" ht="16" thickBot="1" x14ac:dyDescent="0.25">
      <c r="A7" s="345" t="s">
        <v>226</v>
      </c>
      <c r="B7" s="344">
        <v>6</v>
      </c>
      <c r="C7" s="346">
        <v>0.125</v>
      </c>
      <c r="D7" s="347">
        <v>709.5</v>
      </c>
      <c r="E7" s="130">
        <v>0</v>
      </c>
      <c r="F7" s="130">
        <f>(Table1[[#This Row],[Gasoil Open]]-MIN(Table1[Gasoil Open]))/(MAX(Table1[Gasoil Open])-MIN(Table1[Gasoil Open]))</f>
        <v>4.4217687074829932E-2</v>
      </c>
      <c r="G7" s="130">
        <v>709.5</v>
      </c>
      <c r="J7" s="130">
        <f>(Table1[[#This Row],[Alpha]]-MIN(Table1[Alpha]))/(MAX(Table1[Alpha])-MIN(Table1[Alpha]))</f>
        <v>0.41785418965510296</v>
      </c>
      <c r="K7" s="130">
        <f>(Table1[[#This Row],[Signal from Matlab]]-703)/(1060.75-703)</f>
        <v>-1.9650593990216632</v>
      </c>
      <c r="L7" s="363">
        <v>36</v>
      </c>
      <c r="M7" s="363">
        <v>5</v>
      </c>
      <c r="N7" s="358" t="str">
        <f>INDEX(Table1[Date],MATCH($L7,Table1[Index],0))</f>
        <v>2010.11.22</v>
      </c>
      <c r="O7" s="32">
        <f>INDEX(Table1[Time],MATCH($L7,Table1[Index],0))</f>
        <v>0.125</v>
      </c>
      <c r="P7" s="226">
        <f>INDEX(Table1[Norm Open],MATCH($L7,Table1[Index],0))</f>
        <v>2.0964360587002098E-2</v>
      </c>
      <c r="Q7" s="359">
        <f>INDEX(Table1[Alpha],MATCH($L7,Table1[Index],0))</f>
        <v>-2.74019473500547E-2</v>
      </c>
      <c r="R7" s="471"/>
      <c r="S7" s="33"/>
      <c r="T7" s="471"/>
      <c r="U7" s="33"/>
      <c r="V7" s="471">
        <f t="shared" si="0"/>
        <v>-3.0192082071013534E-2</v>
      </c>
      <c r="W7" s="33">
        <f t="shared" si="1"/>
        <v>6.6678822851874431E-3</v>
      </c>
      <c r="X7" s="353">
        <f t="shared" si="2"/>
        <v>-3.0192082071013534E-2</v>
      </c>
      <c r="Y7" s="33">
        <f t="shared" si="3"/>
        <v>6.6678822851874431E-3</v>
      </c>
      <c r="AB7" s="130"/>
    </row>
    <row r="8" spans="1:31" ht="16" thickBot="1" x14ac:dyDescent="0.25">
      <c r="A8" s="342" t="s">
        <v>227</v>
      </c>
      <c r="B8" s="344">
        <v>7</v>
      </c>
      <c r="C8" s="343">
        <v>0.125</v>
      </c>
      <c r="D8" s="344">
        <v>721.5</v>
      </c>
      <c r="E8" s="130">
        <v>0</v>
      </c>
      <c r="F8" s="130">
        <f>(Table1[[#This Row],[Gasoil Open]]-MIN(Table1[Gasoil Open]))/(MAX(Table1[Gasoil Open])-MIN(Table1[Gasoil Open]))</f>
        <v>7.6870748299319724E-2</v>
      </c>
      <c r="G8" s="130">
        <v>721.5</v>
      </c>
      <c r="J8" s="130">
        <f>(Table1[[#This Row],[Alpha]]-MIN(Table1[Alpha]))/(MAX(Table1[Alpha])-MIN(Table1[Alpha]))</f>
        <v>0.41785418965510296</v>
      </c>
      <c r="K8" s="130">
        <f>(Table1[[#This Row],[Signal from Matlab]]-703)/(1060.75-703)</f>
        <v>-1.9650593990216632</v>
      </c>
      <c r="L8" s="363">
        <v>37</v>
      </c>
      <c r="M8" s="363">
        <v>6</v>
      </c>
      <c r="N8" s="358" t="str">
        <f>INDEX(Table1[Date],MATCH($L8,Table1[Index],0))</f>
        <v>2010.11.23</v>
      </c>
      <c r="O8" s="32">
        <f>INDEX(Table1[Time],MATCH($L8,Table1[Index],0))</f>
        <v>0.125</v>
      </c>
      <c r="P8" s="226">
        <f>INDEX(Table1[Norm Open],MATCH($L8,Table1[Index],0))</f>
        <v>6.2893081761006293E-3</v>
      </c>
      <c r="Q8" s="359">
        <f>INDEX(Table1[Alpha],MATCH($L8,Table1[Index],0))</f>
        <v>-2.29232085720791E-2</v>
      </c>
      <c r="R8" s="471"/>
      <c r="S8" s="33"/>
      <c r="T8" s="471"/>
      <c r="U8" s="33"/>
      <c r="V8" s="471">
        <f t="shared" si="0"/>
        <v>-2.0210321788600528E-2</v>
      </c>
      <c r="W8" s="33">
        <f t="shared" si="1"/>
        <v>1.0710487616469588E-2</v>
      </c>
      <c r="X8" s="353">
        <f t="shared" si="2"/>
        <v>-2.0210321788600528E-2</v>
      </c>
      <c r="Y8" s="33">
        <f t="shared" si="3"/>
        <v>1.0710487616469588E-2</v>
      </c>
      <c r="Z8" s="130" t="s">
        <v>1166</v>
      </c>
      <c r="AA8" s="130" t="s">
        <v>1191</v>
      </c>
      <c r="AB8" s="130" t="s">
        <v>1166</v>
      </c>
      <c r="AC8" s="130">
        <v>104</v>
      </c>
      <c r="AD8" s="130">
        <v>2.1999999999999999E-2</v>
      </c>
      <c r="AE8" s="130" t="s">
        <v>1187</v>
      </c>
    </row>
    <row r="9" spans="1:31" ht="16" thickBot="1" x14ac:dyDescent="0.25">
      <c r="A9" s="345" t="s">
        <v>228</v>
      </c>
      <c r="B9" s="344">
        <v>8</v>
      </c>
      <c r="C9" s="346">
        <v>0.125</v>
      </c>
      <c r="D9" s="347">
        <v>719.25</v>
      </c>
      <c r="E9" s="130">
        <v>0</v>
      </c>
      <c r="F9" s="130">
        <f>(Table1[[#This Row],[Gasoil Open]]-MIN(Table1[Gasoil Open]))/(MAX(Table1[Gasoil Open])-MIN(Table1[Gasoil Open]))</f>
        <v>7.0748299319727898E-2</v>
      </c>
      <c r="G9" s="130">
        <v>719.25</v>
      </c>
      <c r="J9" s="130">
        <f>(Table1[[#This Row],[Alpha]]-MIN(Table1[Alpha]))/(MAX(Table1[Alpha])-MIN(Table1[Alpha]))</f>
        <v>0.41785418965510296</v>
      </c>
      <c r="K9" s="130">
        <f>(Table1[[#This Row],[Signal from Matlab]]-703)/(1060.75-703)</f>
        <v>-1.9650593990216632</v>
      </c>
      <c r="L9" s="363">
        <v>38</v>
      </c>
      <c r="M9" s="363">
        <v>7</v>
      </c>
      <c r="N9" s="358" t="str">
        <f>INDEX(Table1[Date],MATCH($L9,Table1[Index],0))</f>
        <v>2010.11.24</v>
      </c>
      <c r="O9" s="32">
        <f>INDEX(Table1[Time],MATCH($L9,Table1[Index],0))</f>
        <v>0.125</v>
      </c>
      <c r="P9" s="226">
        <f>INDEX(Table1[Norm Open],MATCH($L9,Table1[Index],0))</f>
        <v>0</v>
      </c>
      <c r="Q9" s="359">
        <f>INDEX(Table1[Alpha],MATCH($L9,Table1[Index],0))</f>
        <v>-1.4090533752671301E-2</v>
      </c>
      <c r="R9" s="471"/>
      <c r="S9" s="33"/>
      <c r="T9" s="471"/>
      <c r="U9" s="33"/>
      <c r="V9" s="471">
        <f t="shared" si="0"/>
        <v>-1.0002442456682178E-2</v>
      </c>
      <c r="W9" s="33">
        <f t="shared" si="1"/>
        <v>1.9927155497613785E-2</v>
      </c>
      <c r="X9" s="353">
        <f t="shared" si="2"/>
        <v>-1.0002442456682178E-2</v>
      </c>
      <c r="Y9" s="33">
        <f t="shared" si="3"/>
        <v>1.9927155497613785E-2</v>
      </c>
      <c r="Z9" s="130" t="s">
        <v>80</v>
      </c>
      <c r="AA9" s="130">
        <v>0.95042841</v>
      </c>
      <c r="AB9" s="130" t="s">
        <v>80</v>
      </c>
      <c r="AE9" s="130">
        <v>0.9612482</v>
      </c>
    </row>
    <row r="10" spans="1:31" ht="16" thickBot="1" x14ac:dyDescent="0.25">
      <c r="A10" s="342" t="s">
        <v>229</v>
      </c>
      <c r="B10" s="344">
        <v>9</v>
      </c>
      <c r="C10" s="343">
        <v>0.125</v>
      </c>
      <c r="D10" s="344">
        <v>712.5</v>
      </c>
      <c r="E10" s="130">
        <v>0</v>
      </c>
      <c r="F10" s="130">
        <f>(Table1[[#This Row],[Gasoil Open]]-MIN(Table1[Gasoil Open]))/(MAX(Table1[Gasoil Open])-MIN(Table1[Gasoil Open]))</f>
        <v>5.2380952380952382E-2</v>
      </c>
      <c r="G10" s="130">
        <v>712.5</v>
      </c>
      <c r="J10" s="130">
        <f>(Table1[[#This Row],[Alpha]]-MIN(Table1[Alpha]))/(MAX(Table1[Alpha])-MIN(Table1[Alpha]))</f>
        <v>0.41785418965510296</v>
      </c>
      <c r="K10" s="130">
        <f>(Table1[[#This Row],[Signal from Matlab]]-703)/(1060.75-703)</f>
        <v>-1.9650593990216632</v>
      </c>
      <c r="L10" s="363">
        <v>39</v>
      </c>
      <c r="M10" s="363">
        <v>8</v>
      </c>
      <c r="N10" s="358" t="str">
        <f>INDEX(Table1[Date],MATCH($L10,Table1[Index],0))</f>
        <v>2010.11.25</v>
      </c>
      <c r="O10" s="32">
        <f>INDEX(Table1[Time],MATCH($L10,Table1[Index],0))</f>
        <v>0.125</v>
      </c>
      <c r="P10" s="226">
        <f>INDEX(Table1[Norm Open],MATCH($L10,Table1[Index],0))</f>
        <v>5.3109713487071976E-2</v>
      </c>
      <c r="Q10" s="359">
        <f>INDEX(Table1[Alpha],MATCH($L10,Table1[Index],0))</f>
        <v>-2.33516934820952E-3</v>
      </c>
      <c r="R10" s="471"/>
      <c r="S10" s="33"/>
      <c r="T10" s="471"/>
      <c r="U10" s="33"/>
      <c r="V10" s="471">
        <f t="shared" si="0"/>
        <v>8.5944494746153649E-3</v>
      </c>
      <c r="W10" s="33">
        <f t="shared" si="1"/>
        <v>3.335442996286575E-2</v>
      </c>
      <c r="X10" s="353">
        <f t="shared" si="2"/>
        <v>8.5944494746153649E-3</v>
      </c>
      <c r="Y10" s="33">
        <f t="shared" si="3"/>
        <v>3.335442996286575E-2</v>
      </c>
      <c r="AB10" s="130"/>
    </row>
    <row r="11" spans="1:31" ht="16" thickBot="1" x14ac:dyDescent="0.25">
      <c r="A11" s="345" t="s">
        <v>230</v>
      </c>
      <c r="B11" s="344">
        <v>10</v>
      </c>
      <c r="C11" s="346">
        <v>0.125</v>
      </c>
      <c r="D11" s="347">
        <v>727</v>
      </c>
      <c r="E11" s="130">
        <v>0</v>
      </c>
      <c r="F11" s="130">
        <f>(Table1[[#This Row],[Gasoil Open]]-MIN(Table1[Gasoil Open]))/(MAX(Table1[Gasoil Open])-MIN(Table1[Gasoil Open]))</f>
        <v>9.1836734693877556E-2</v>
      </c>
      <c r="G11" s="130">
        <v>727</v>
      </c>
      <c r="J11" s="130">
        <f>(Table1[[#This Row],[Alpha]]-MIN(Table1[Alpha]))/(MAX(Table1[Alpha])-MIN(Table1[Alpha]))</f>
        <v>0.41785418965510296</v>
      </c>
      <c r="K11" s="130">
        <f>(Table1[[#This Row],[Signal from Matlab]]-703)/(1060.75-703)</f>
        <v>-1.9650593990216632</v>
      </c>
      <c r="L11" s="363">
        <v>40</v>
      </c>
      <c r="M11" s="363">
        <v>9</v>
      </c>
      <c r="N11" s="358" t="str">
        <f>INDEX(Table1[Date],MATCH($L11,Table1[Index],0))</f>
        <v>2010.11.26</v>
      </c>
      <c r="O11" s="32">
        <f>INDEX(Table1[Time],MATCH($L11,Table1[Index],0))</f>
        <v>0.125</v>
      </c>
      <c r="P11" s="226">
        <f>INDEX(Table1[Norm Open],MATCH($L11,Table1[Index],0))</f>
        <v>5.3109713487071976E-2</v>
      </c>
      <c r="Q11" s="359">
        <f>INDEX(Table1[Alpha],MATCH($L11,Table1[Index],0))</f>
        <v>1.5442258325357301E-2</v>
      </c>
      <c r="R11" s="471"/>
      <c r="S11" s="33"/>
      <c r="T11" s="471"/>
      <c r="U11" s="33"/>
      <c r="V11" s="471">
        <f t="shared" si="0"/>
        <v>2.0096173531084727E-2</v>
      </c>
      <c r="W11" s="33">
        <f t="shared" si="1"/>
        <v>4.9962578070021052E-2</v>
      </c>
      <c r="X11" s="353">
        <f t="shared" si="2"/>
        <v>2.0096173531084727E-2</v>
      </c>
      <c r="Y11" s="33">
        <f t="shared" si="3"/>
        <v>4.9962578070021052E-2</v>
      </c>
      <c r="AB11" s="130"/>
    </row>
    <row r="12" spans="1:31" ht="16" thickBot="1" x14ac:dyDescent="0.25">
      <c r="A12" s="342" t="s">
        <v>231</v>
      </c>
      <c r="B12" s="344">
        <v>11</v>
      </c>
      <c r="C12" s="343">
        <v>0.125</v>
      </c>
      <c r="D12" s="344">
        <v>716.5</v>
      </c>
      <c r="E12" s="130"/>
      <c r="F12" s="130">
        <f>(Table1[[#This Row],[Gasoil Open]]-MIN(Table1[Gasoil Open]))/(MAX(Table1[Gasoil Open])-MIN(Table1[Gasoil Open]))</f>
        <v>6.3265306122448975E-2</v>
      </c>
      <c r="G12" s="130">
        <v>716.5</v>
      </c>
      <c r="J12" s="130">
        <f>(Table1[[#This Row],[Alpha]]-MIN(Table1[Alpha]))/(MAX(Table1[Alpha])-MIN(Table1[Alpha]))</f>
        <v>0.41785418965510296</v>
      </c>
      <c r="K12" s="130">
        <f>(Table1[[#This Row],[Signal from Matlab]]-703)/(1060.75-703)</f>
        <v>-1.9650593990216632</v>
      </c>
      <c r="L12" s="363">
        <v>41</v>
      </c>
      <c r="M12" s="363">
        <v>10</v>
      </c>
      <c r="N12" s="358" t="str">
        <f>INDEX(Table1[Date],MATCH($L12,Table1[Index],0))</f>
        <v>2010.11.29</v>
      </c>
      <c r="O12" s="32">
        <f>INDEX(Table1[Time],MATCH($L12,Table1[Index],0))</f>
        <v>0.125</v>
      </c>
      <c r="P12" s="226">
        <f>INDEX(Table1[Norm Open],MATCH($L12,Table1[Index],0))</f>
        <v>5.5904961565338925E-2</v>
      </c>
      <c r="Q12" s="359">
        <f>INDEX(Table1[Alpha],MATCH($L12,Table1[Index],0))</f>
        <v>3.6564688085118001E-2</v>
      </c>
      <c r="R12" s="471"/>
      <c r="S12" s="33"/>
      <c r="T12" s="471"/>
      <c r="U12" s="33"/>
      <c r="V12" s="471">
        <f t="shared" si="0"/>
        <v>4.0054708298253833E-2</v>
      </c>
      <c r="W12" s="33">
        <f t="shared" si="1"/>
        <v>6.8622663082425817E-2</v>
      </c>
      <c r="X12" s="353">
        <f t="shared" si="2"/>
        <v>4.0054708298253833E-2</v>
      </c>
      <c r="Y12" s="33">
        <f t="shared" si="3"/>
        <v>6.8622663082425817E-2</v>
      </c>
      <c r="AB12" s="130"/>
    </row>
    <row r="13" spans="1:31" ht="16" thickBot="1" x14ac:dyDescent="0.25">
      <c r="A13" s="345" t="s">
        <v>232</v>
      </c>
      <c r="B13" s="344">
        <v>12</v>
      </c>
      <c r="C13" s="346">
        <v>0.125</v>
      </c>
      <c r="D13" s="347">
        <v>700.5</v>
      </c>
      <c r="E13" s="130"/>
      <c r="F13" s="130">
        <f>(Table1[[#This Row],[Gasoil Open]]-MIN(Table1[Gasoil Open]))/(MAX(Table1[Gasoil Open])-MIN(Table1[Gasoil Open]))</f>
        <v>1.9727891156462583E-2</v>
      </c>
      <c r="G13" s="130">
        <v>700.5</v>
      </c>
      <c r="J13" s="130">
        <f>(Table1[[#This Row],[Alpha]]-MIN(Table1[Alpha]))/(MAX(Table1[Alpha])-MIN(Table1[Alpha]))</f>
        <v>0.41785418965510296</v>
      </c>
      <c r="K13" s="130">
        <f>(Table1[[#This Row],[Signal from Matlab]]-703)/(1060.75-703)</f>
        <v>-1.9650593990216632</v>
      </c>
      <c r="L13" s="364">
        <v>42</v>
      </c>
      <c r="M13" s="363">
        <v>11</v>
      </c>
      <c r="N13" s="358" t="str">
        <f>INDEX(Table1[Date],MATCH($L13,Table1[Index],0))</f>
        <v>2010.11.30</v>
      </c>
      <c r="O13" s="32">
        <f>INDEX(Table1[Time],MATCH($L13,Table1[Index],0))</f>
        <v>0.125</v>
      </c>
      <c r="P13" s="226">
        <f>INDEX(Table1[Norm Open],MATCH($L13,Table1[Index],0))</f>
        <v>9.0845562543675748E-2</v>
      </c>
      <c r="Q13" s="359">
        <f>INDEX(Table1[Alpha],MATCH($L13,Table1[Index],0))</f>
        <v>5.7589639462428101E-2</v>
      </c>
      <c r="R13" s="471"/>
      <c r="S13" s="33"/>
      <c r="T13" s="471">
        <f t="shared" ref="T13:T54" si="4">0.0648404436397299*M13 + 4.60540675444524E-07*M13^4 + 0.000164838411812451*M13*SIN(5.86119153634295 + M13^2*COS(4.60540675444524E-07*M13^3)^2) - 0.433335012847362 - 0.00191245514981385*M13^2 - 0.00345016719780213*SIN(-0.653508990125767*M13)</f>
        <v>5.9648056204896854E-2</v>
      </c>
      <c r="U13" s="33">
        <f t="shared" ref="U13:U54" si="5" xml:space="preserve"> 0.0155850686104013*M13 + 4188676555352.15/M13^12 + 24642.8459628124/M13^4 + -55105483.0929628/M13^7 - 0.262119503522886 - 0.0093256722739152*SIN(M13^2)</f>
        <v>8.9999999990701796E-2</v>
      </c>
      <c r="V13" s="471">
        <f t="shared" si="0"/>
        <v>5.9983188851757019E-2</v>
      </c>
      <c r="W13" s="33">
        <f t="shared" si="1"/>
        <v>8.8128984999517768E-2</v>
      </c>
      <c r="X13" s="353">
        <f t="shared" si="2"/>
        <v>5.9815622528326937E-2</v>
      </c>
      <c r="Y13" s="33">
        <f t="shared" si="3"/>
        <v>8.9064492495109782E-2</v>
      </c>
      <c r="AB13" s="130"/>
    </row>
    <row r="14" spans="1:31" ht="16" thickBot="1" x14ac:dyDescent="0.25">
      <c r="A14" s="342" t="s">
        <v>233</v>
      </c>
      <c r="B14" s="344">
        <v>13</v>
      </c>
      <c r="C14" s="343">
        <v>0.125</v>
      </c>
      <c r="D14" s="344">
        <v>716.75</v>
      </c>
      <c r="E14" s="130"/>
      <c r="F14" s="130">
        <f>(Table1[[#This Row],[Gasoil Open]]-MIN(Table1[Gasoil Open]))/(MAX(Table1[Gasoil Open])-MIN(Table1[Gasoil Open]))</f>
        <v>6.3945578231292516E-2</v>
      </c>
      <c r="G14" s="130">
        <v>716.75</v>
      </c>
      <c r="J14" s="130">
        <f>(Table1[[#This Row],[Alpha]]-MIN(Table1[Alpha]))/(MAX(Table1[Alpha])-MIN(Table1[Alpha]))</f>
        <v>0.41785418965510296</v>
      </c>
      <c r="K14" s="130">
        <f>(Table1[[#This Row],[Signal from Matlab]]-703)/(1060.75-703)</f>
        <v>-1.9650593990216632</v>
      </c>
      <c r="L14" s="363">
        <v>43</v>
      </c>
      <c r="M14" s="363">
        <v>12</v>
      </c>
      <c r="N14" s="358" t="str">
        <f>INDEX(Table1[Date],MATCH($L14,Table1[Index],0))</f>
        <v>2010.12.01</v>
      </c>
      <c r="O14" s="32">
        <f>INDEX(Table1[Time],MATCH($L14,Table1[Index],0))</f>
        <v>0.125</v>
      </c>
      <c r="P14" s="226">
        <f>INDEX(Table1[Norm Open],MATCH($L14,Table1[Index],0))</f>
        <v>4.6820405310971348E-2</v>
      </c>
      <c r="Q14" s="359">
        <f>INDEX(Table1[Alpha],MATCH($L14,Table1[Index],0))</f>
        <v>7.9957790113210997E-2</v>
      </c>
      <c r="R14" s="471"/>
      <c r="S14" s="33"/>
      <c r="T14" s="471">
        <f t="shared" si="4"/>
        <v>8.07645111465429E-2</v>
      </c>
      <c r="U14" s="33">
        <f t="shared" si="5"/>
        <v>4.9784329743337484E-2</v>
      </c>
      <c r="V14" s="471">
        <f t="shared" si="0"/>
        <v>7.9905973314580048E-2</v>
      </c>
      <c r="W14" s="33">
        <f t="shared" si="1"/>
        <v>0.1072592832535354</v>
      </c>
      <c r="X14" s="353">
        <f t="shared" si="2"/>
        <v>8.0335242230561474E-2</v>
      </c>
      <c r="Y14" s="33">
        <f t="shared" si="3"/>
        <v>7.8521806498436444E-2</v>
      </c>
      <c r="AB14" s="130"/>
    </row>
    <row r="15" spans="1:31" ht="16" thickBot="1" x14ac:dyDescent="0.25">
      <c r="A15" s="345" t="s">
        <v>234</v>
      </c>
      <c r="B15" s="344">
        <v>14</v>
      </c>
      <c r="C15" s="346">
        <v>0.125</v>
      </c>
      <c r="D15" s="347">
        <v>693.25</v>
      </c>
      <c r="E15" s="130"/>
      <c r="F15" s="130">
        <f>(Table1[[#This Row],[Gasoil Open]]-MIN(Table1[Gasoil Open]))/(MAX(Table1[Gasoil Open])-MIN(Table1[Gasoil Open]))</f>
        <v>0</v>
      </c>
      <c r="G15" s="130">
        <v>693.25</v>
      </c>
      <c r="J15" s="130">
        <f>(Table1[[#This Row],[Alpha]]-MIN(Table1[Alpha]))/(MAX(Table1[Alpha])-MIN(Table1[Alpha]))</f>
        <v>0.41785418965510296</v>
      </c>
      <c r="K15" s="130">
        <f>(Table1[[#This Row],[Signal from Matlab]]-703)/(1060.75-703)</f>
        <v>-1.9650593990216632</v>
      </c>
      <c r="L15" s="363">
        <v>44</v>
      </c>
      <c r="M15" s="363">
        <v>13</v>
      </c>
      <c r="N15" s="358" t="str">
        <f>INDEX(Table1[Date],MATCH($L15,Table1[Index],0))</f>
        <v>2010.12.02</v>
      </c>
      <c r="O15" s="32">
        <f>INDEX(Table1[Time],MATCH($L15,Table1[Index],0))</f>
        <v>0.125</v>
      </c>
      <c r="P15" s="226">
        <f>INDEX(Table1[Norm Open],MATCH($L15,Table1[Index],0))</f>
        <v>0.10552061495457722</v>
      </c>
      <c r="Q15" s="359">
        <f>INDEX(Table1[Alpha],MATCH($L15,Table1[Index],0))</f>
        <v>9.8789363139182795E-2</v>
      </c>
      <c r="R15" s="471"/>
      <c r="S15" s="33"/>
      <c r="T15" s="471">
        <f t="shared" si="4"/>
        <v>0.10042546135481273</v>
      </c>
      <c r="U15" s="33">
        <f t="shared" si="5"/>
        <v>0.11050549517453553</v>
      </c>
      <c r="V15" s="471">
        <f t="shared" si="0"/>
        <v>9.8326543347288353E-2</v>
      </c>
      <c r="W15" s="33">
        <f t="shared" si="1"/>
        <v>0.12486100873014977</v>
      </c>
      <c r="X15" s="353">
        <f t="shared" si="2"/>
        <v>9.9376002351050541E-2</v>
      </c>
      <c r="Y15" s="33">
        <f t="shared" si="3"/>
        <v>0.11768325195234265</v>
      </c>
      <c r="AB15" s="130"/>
    </row>
    <row r="16" spans="1:31" ht="16" thickBot="1" x14ac:dyDescent="0.25">
      <c r="A16" s="342" t="s">
        <v>235</v>
      </c>
      <c r="B16" s="344">
        <v>15</v>
      </c>
      <c r="C16" s="343">
        <v>0.125</v>
      </c>
      <c r="D16" s="344">
        <v>707</v>
      </c>
      <c r="E16" s="130"/>
      <c r="F16" s="130">
        <f>(Table1[[#This Row],[Gasoil Open]]-MIN(Table1[Gasoil Open]))/(MAX(Table1[Gasoil Open])-MIN(Table1[Gasoil Open]))</f>
        <v>3.7414965986394558E-2</v>
      </c>
      <c r="G16" s="130">
        <v>707</v>
      </c>
      <c r="J16" s="130">
        <f>(Table1[[#This Row],[Alpha]]-MIN(Table1[Alpha]))/(MAX(Table1[Alpha])-MIN(Table1[Alpha]))</f>
        <v>0.41785418965510296</v>
      </c>
      <c r="K16" s="130">
        <f>(Table1[[#This Row],[Signal from Matlab]]-703)/(1060.75-703)</f>
        <v>-1.9650593990216632</v>
      </c>
      <c r="L16" s="363">
        <v>45</v>
      </c>
      <c r="M16" s="363">
        <v>14</v>
      </c>
      <c r="N16" s="358" t="str">
        <f>INDEX(Table1[Date],MATCH($L16,Table1[Index],0))</f>
        <v>2010.12.03</v>
      </c>
      <c r="O16" s="32">
        <f>INDEX(Table1[Time],MATCH($L16,Table1[Index],0))</f>
        <v>0.125</v>
      </c>
      <c r="P16" s="226">
        <f>INDEX(Table1[Norm Open],MATCH($L16,Table1[Index],0))</f>
        <v>0.143256464011181</v>
      </c>
      <c r="Q16" s="359">
        <f>INDEX(Table1[Alpha],MATCH($L16,Table1[Index],0))</f>
        <v>0.117134266292151</v>
      </c>
      <c r="R16" s="471"/>
      <c r="S16" s="33"/>
      <c r="T16" s="471">
        <f t="shared" si="4"/>
        <v>0.1198749453040332</v>
      </c>
      <c r="U16" s="33">
        <f t="shared" si="5"/>
        <v>0.13991006170086445</v>
      </c>
      <c r="V16" s="471">
        <f t="shared" si="0"/>
        <v>0.11523063883315154</v>
      </c>
      <c r="W16" s="33">
        <f t="shared" si="1"/>
        <v>0.1399510408707198</v>
      </c>
      <c r="X16" s="353">
        <f t="shared" si="2"/>
        <v>0.11755279206859237</v>
      </c>
      <c r="Y16" s="33">
        <f t="shared" si="3"/>
        <v>0.13993055128579213</v>
      </c>
      <c r="AB16" s="130"/>
    </row>
    <row r="17" spans="1:28" ht="16" thickBot="1" x14ac:dyDescent="0.25">
      <c r="A17" s="345" t="s">
        <v>236</v>
      </c>
      <c r="B17" s="344">
        <v>16</v>
      </c>
      <c r="C17" s="346">
        <v>0.125</v>
      </c>
      <c r="D17" s="347">
        <v>700</v>
      </c>
      <c r="E17" s="130"/>
      <c r="F17" s="130">
        <f>(Table1[[#This Row],[Gasoil Open]]-MIN(Table1[Gasoil Open]))/(MAX(Table1[Gasoil Open])-MIN(Table1[Gasoil Open]))</f>
        <v>1.8367346938775512E-2</v>
      </c>
      <c r="G17" s="130">
        <v>700</v>
      </c>
      <c r="J17" s="130">
        <f>(Table1[[#This Row],[Alpha]]-MIN(Table1[Alpha]))/(MAX(Table1[Alpha])-MIN(Table1[Alpha]))</f>
        <v>0.41785418965510296</v>
      </c>
      <c r="K17" s="130">
        <f>(Table1[[#This Row],[Signal from Matlab]]-703)/(1060.75-703)</f>
        <v>-1.9650593990216632</v>
      </c>
      <c r="L17" s="363">
        <v>46</v>
      </c>
      <c r="M17" s="363">
        <v>15</v>
      </c>
      <c r="N17" s="358" t="str">
        <f>INDEX(Table1[Date],MATCH($L17,Table1[Index],0))</f>
        <v>2010.12.06</v>
      </c>
      <c r="O17" s="32">
        <f>INDEX(Table1[Time],MATCH($L17,Table1[Index],0))</f>
        <v>0.125</v>
      </c>
      <c r="P17" s="226">
        <f>INDEX(Table1[Norm Open],MATCH($L17,Table1[Index],0))</f>
        <v>0.19077568134171907</v>
      </c>
      <c r="Q17" s="359">
        <f>INDEX(Table1[Alpha],MATCH($L17,Table1[Index],0))</f>
        <v>0.131065862722551</v>
      </c>
      <c r="R17" s="471"/>
      <c r="S17" s="33"/>
      <c r="T17" s="471">
        <f t="shared" si="4"/>
        <v>0.12854132306649899</v>
      </c>
      <c r="U17" s="33">
        <f t="shared" si="5"/>
        <v>0.17686661675182674</v>
      </c>
      <c r="V17" s="471">
        <f t="shared" si="0"/>
        <v>0.13056322576834267</v>
      </c>
      <c r="W17" s="33">
        <f t="shared" si="1"/>
        <v>0.15181408847862626</v>
      </c>
      <c r="X17" s="353">
        <f t="shared" si="2"/>
        <v>0.12955227441742084</v>
      </c>
      <c r="Y17" s="33">
        <f t="shared" si="3"/>
        <v>0.1643403526152265</v>
      </c>
      <c r="AB17" s="130"/>
    </row>
    <row r="18" spans="1:28" ht="16" thickBot="1" x14ac:dyDescent="0.25">
      <c r="A18" s="342" t="s">
        <v>237</v>
      </c>
      <c r="B18" s="344">
        <v>17</v>
      </c>
      <c r="C18" s="343">
        <v>0.125</v>
      </c>
      <c r="D18" s="344">
        <v>710.25</v>
      </c>
      <c r="E18" s="130"/>
      <c r="F18" s="130">
        <f>(Table1[[#This Row],[Gasoil Open]]-MIN(Table1[Gasoil Open]))/(MAX(Table1[Gasoil Open])-MIN(Table1[Gasoil Open]))</f>
        <v>4.6258503401360541E-2</v>
      </c>
      <c r="G18" s="130">
        <v>710.25</v>
      </c>
      <c r="J18" s="130">
        <f>(Table1[[#This Row],[Alpha]]-MIN(Table1[Alpha]))/(MAX(Table1[Alpha])-MIN(Table1[Alpha]))</f>
        <v>0.41785418965510296</v>
      </c>
      <c r="K18" s="130">
        <f>(Table1[[#This Row],[Signal from Matlab]]-703)/(1060.75-703)</f>
        <v>-1.9650593990216632</v>
      </c>
      <c r="L18" s="363">
        <v>47</v>
      </c>
      <c r="M18" s="363">
        <v>16</v>
      </c>
      <c r="N18" s="358" t="str">
        <f>INDEX(Table1[Date],MATCH($L18,Table1[Index],0))</f>
        <v>2010.12.07</v>
      </c>
      <c r="O18" s="32">
        <f>INDEX(Table1[Time],MATCH($L18,Table1[Index],0))</f>
        <v>0.125</v>
      </c>
      <c r="P18" s="226">
        <f>INDEX(Table1[Norm Open],MATCH($L18,Table1[Index],0))</f>
        <v>0.16631726065688329</v>
      </c>
      <c r="Q18" s="359">
        <f>INDEX(Table1[Alpha],MATCH($L18,Table1[Index],0))</f>
        <v>0.143404310330985</v>
      </c>
      <c r="R18" s="471"/>
      <c r="S18" s="33"/>
      <c r="T18" s="471">
        <f t="shared" si="4"/>
        <v>0.13938522765284087</v>
      </c>
      <c r="U18" s="33">
        <f t="shared" si="5"/>
        <v>0.18217711628531363</v>
      </c>
      <c r="V18" s="471">
        <f t="shared" si="0"/>
        <v>0.14008556923649607</v>
      </c>
      <c r="W18" s="33">
        <f t="shared" si="1"/>
        <v>0.16008414865083764</v>
      </c>
      <c r="X18" s="353">
        <f t="shared" si="2"/>
        <v>0.13973539844466848</v>
      </c>
      <c r="Y18" s="33">
        <f t="shared" si="3"/>
        <v>0.17113063246807564</v>
      </c>
      <c r="AB18" s="130"/>
    </row>
    <row r="19" spans="1:28" ht="16" thickBot="1" x14ac:dyDescent="0.25">
      <c r="A19" s="345" t="s">
        <v>238</v>
      </c>
      <c r="B19" s="344">
        <v>18</v>
      </c>
      <c r="C19" s="346">
        <v>0.125</v>
      </c>
      <c r="D19" s="347">
        <v>709.5</v>
      </c>
      <c r="E19" s="130"/>
      <c r="F19" s="130">
        <f>(Table1[[#This Row],[Gasoil Open]]-MIN(Table1[Gasoil Open]))/(MAX(Table1[Gasoil Open])-MIN(Table1[Gasoil Open]))</f>
        <v>4.4217687074829932E-2</v>
      </c>
      <c r="G19" s="130">
        <v>709.5</v>
      </c>
      <c r="J19" s="130">
        <f>(Table1[[#This Row],[Alpha]]-MIN(Table1[Alpha]))/(MAX(Table1[Alpha])-MIN(Table1[Alpha]))</f>
        <v>0.41785418965510296</v>
      </c>
      <c r="K19" s="130">
        <f>(Table1[[#This Row],[Signal from Matlab]]-703)/(1060.75-703)</f>
        <v>-1.9650593990216632</v>
      </c>
      <c r="L19" s="363">
        <v>48</v>
      </c>
      <c r="M19" s="363">
        <v>17</v>
      </c>
      <c r="N19" s="358" t="str">
        <f>INDEX(Table1[Date],MATCH($L19,Table1[Index],0))</f>
        <v>2010.12.08</v>
      </c>
      <c r="O19" s="32">
        <f>INDEX(Table1[Time],MATCH($L19,Table1[Index],0))</f>
        <v>0.125</v>
      </c>
      <c r="P19" s="226">
        <f>INDEX(Table1[Norm Open],MATCH($L19,Table1[Index],0))</f>
        <v>0.15443745632424877</v>
      </c>
      <c r="Q19" s="359">
        <f>INDEX(Table1[Alpha],MATCH($L19,Table1[Index],0))</f>
        <v>0.15364947211506699</v>
      </c>
      <c r="R19" s="471"/>
      <c r="S19" s="33"/>
      <c r="T19" s="471">
        <f t="shared" si="4"/>
        <v>0.1500711900260395</v>
      </c>
      <c r="U19" s="33">
        <f t="shared" si="5"/>
        <v>0.17102035390403605</v>
      </c>
      <c r="V19" s="471">
        <f t="shared" si="0"/>
        <v>0.15000229785737018</v>
      </c>
      <c r="W19" s="33">
        <f t="shared" si="1"/>
        <v>0.16479497973845342</v>
      </c>
      <c r="X19" s="353">
        <f t="shared" si="2"/>
        <v>0.15003674394170485</v>
      </c>
      <c r="Y19" s="33">
        <f t="shared" si="3"/>
        <v>0.16790766682124475</v>
      </c>
      <c r="AB19" s="130"/>
    </row>
    <row r="20" spans="1:28" ht="16" thickBot="1" x14ac:dyDescent="0.25">
      <c r="A20" s="342" t="s">
        <v>239</v>
      </c>
      <c r="B20" s="344">
        <v>19</v>
      </c>
      <c r="C20" s="343">
        <v>0.125</v>
      </c>
      <c r="D20" s="344">
        <v>708</v>
      </c>
      <c r="E20" s="130"/>
      <c r="F20" s="130">
        <f>(Table1[[#This Row],[Gasoil Open]]-MIN(Table1[Gasoil Open]))/(MAX(Table1[Gasoil Open])-MIN(Table1[Gasoil Open]))</f>
        <v>4.0136054421768708E-2</v>
      </c>
      <c r="G20" s="130">
        <v>708</v>
      </c>
      <c r="J20" s="130">
        <f>(Table1[[#This Row],[Alpha]]-MIN(Table1[Alpha]))/(MAX(Table1[Alpha])-MIN(Table1[Alpha]))</f>
        <v>0.41785418965510296</v>
      </c>
      <c r="K20" s="130">
        <f>(Table1[[#This Row],[Signal from Matlab]]-703)/(1060.75-703)</f>
        <v>-1.9650593990216632</v>
      </c>
      <c r="L20" s="363">
        <v>49</v>
      </c>
      <c r="M20" s="363">
        <v>18</v>
      </c>
      <c r="N20" s="358" t="str">
        <f>INDEX(Table1[Date],MATCH($L20,Table1[Index],0))</f>
        <v>2010.12.09</v>
      </c>
      <c r="O20" s="32">
        <f>INDEX(Table1[Time],MATCH($L20,Table1[Index],0))</f>
        <v>0.125</v>
      </c>
      <c r="P20" s="226">
        <f>INDEX(Table1[Norm Open],MATCH($L20,Table1[Index],0))</f>
        <v>0.16771488469601678</v>
      </c>
      <c r="Q20" s="359">
        <f>INDEX(Table1[Alpha],MATCH($L20,Table1[Index],0))</f>
        <v>0.16220767978487799</v>
      </c>
      <c r="R20" s="471"/>
      <c r="S20" s="33"/>
      <c r="T20" s="471">
        <f t="shared" si="4"/>
        <v>0.16004537052600287</v>
      </c>
      <c r="U20" s="33">
        <f t="shared" si="5"/>
        <v>0.17053887942572973</v>
      </c>
      <c r="V20" s="471">
        <f t="shared" si="0"/>
        <v>0.15989624408152148</v>
      </c>
      <c r="W20" s="33">
        <f t="shared" si="1"/>
        <v>0.16638973713244948</v>
      </c>
      <c r="X20" s="353">
        <f t="shared" si="2"/>
        <v>0.15997080730376217</v>
      </c>
      <c r="Y20" s="33">
        <f t="shared" si="3"/>
        <v>0.16846430827908959</v>
      </c>
      <c r="AB20" s="130"/>
    </row>
    <row r="21" spans="1:28" ht="16" thickBot="1" x14ac:dyDescent="0.25">
      <c r="A21" s="345" t="s">
        <v>240</v>
      </c>
      <c r="B21" s="344">
        <v>20</v>
      </c>
      <c r="C21" s="346">
        <v>0.125</v>
      </c>
      <c r="D21" s="347">
        <v>704.75</v>
      </c>
      <c r="E21" s="130"/>
      <c r="F21" s="130">
        <f>(Table1[[#This Row],[Gasoil Open]]-MIN(Table1[Gasoil Open]))/(MAX(Table1[Gasoil Open])-MIN(Table1[Gasoil Open]))</f>
        <v>3.1292517006802724E-2</v>
      </c>
      <c r="G21" s="130">
        <v>704.75</v>
      </c>
      <c r="J21" s="130">
        <f>(Table1[[#This Row],[Alpha]]-MIN(Table1[Alpha]))/(MAX(Table1[Alpha])-MIN(Table1[Alpha]))</f>
        <v>0.41785418965510296</v>
      </c>
      <c r="K21" s="130">
        <f>(Table1[[#This Row],[Signal from Matlab]]-703)/(1060.75-703)</f>
        <v>-1.9650593990216632</v>
      </c>
      <c r="L21" s="363">
        <v>50</v>
      </c>
      <c r="M21" s="363">
        <v>19</v>
      </c>
      <c r="N21" s="358" t="str">
        <f>INDEX(Table1[Date],MATCH($L21,Table1[Index],0))</f>
        <v>2010.12.10</v>
      </c>
      <c r="O21" s="32">
        <f>INDEX(Table1[Time],MATCH($L21,Table1[Index],0))</f>
        <v>0.125</v>
      </c>
      <c r="P21" s="226">
        <f>INDEX(Table1[Norm Open],MATCH($L21,Table1[Index],0))</f>
        <v>0.15932914046121593</v>
      </c>
      <c r="Q21" s="359">
        <f>INDEX(Table1[Alpha],MATCH($L21,Table1[Index],0))</f>
        <v>0.167378765598442</v>
      </c>
      <c r="R21" s="471"/>
      <c r="S21" s="33"/>
      <c r="T21" s="471">
        <f t="shared" si="4"/>
        <v>0.16977919589397153</v>
      </c>
      <c r="U21" s="33">
        <f t="shared" si="5"/>
        <v>0.16072917354443975</v>
      </c>
      <c r="V21" s="471">
        <f t="shared" si="0"/>
        <v>0.17151779846553994</v>
      </c>
      <c r="W21" s="33">
        <f t="shared" si="1"/>
        <v>0.16568593183076352</v>
      </c>
      <c r="X21" s="353">
        <f t="shared" si="2"/>
        <v>0.17064849717975572</v>
      </c>
      <c r="Y21" s="33">
        <f t="shared" si="3"/>
        <v>0.16320755268760162</v>
      </c>
      <c r="AB21" s="130"/>
    </row>
    <row r="22" spans="1:28" ht="16" thickBot="1" x14ac:dyDescent="0.25">
      <c r="A22" s="342" t="s">
        <v>241</v>
      </c>
      <c r="B22" s="344">
        <v>21</v>
      </c>
      <c r="C22" s="343">
        <v>0.125</v>
      </c>
      <c r="D22" s="344">
        <v>703.5</v>
      </c>
      <c r="E22" s="130"/>
      <c r="F22" s="130">
        <f>(Table1[[#This Row],[Gasoil Open]]-MIN(Table1[Gasoil Open]))/(MAX(Table1[Gasoil Open])-MIN(Table1[Gasoil Open]))</f>
        <v>2.7891156462585033E-2</v>
      </c>
      <c r="G22" s="130">
        <v>703.5</v>
      </c>
      <c r="J22" s="130">
        <f>(Table1[[#This Row],[Alpha]]-MIN(Table1[Alpha]))/(MAX(Table1[Alpha])-MIN(Table1[Alpha]))</f>
        <v>0.41785418965510296</v>
      </c>
      <c r="K22" s="130">
        <f>(Table1[[#This Row],[Signal from Matlab]]-703)/(1060.75-703)</f>
        <v>-1.9650593990216632</v>
      </c>
      <c r="L22" s="363">
        <v>51</v>
      </c>
      <c r="M22" s="363">
        <v>20</v>
      </c>
      <c r="N22" s="358" t="str">
        <f>INDEX(Table1[Date],MATCH($L22,Table1[Index],0))</f>
        <v>2010.12.13</v>
      </c>
      <c r="O22" s="32">
        <f>INDEX(Table1[Time],MATCH($L22,Table1[Index],0))</f>
        <v>0.125</v>
      </c>
      <c r="P22" s="226">
        <f>INDEX(Table1[Norm Open],MATCH($L22,Table1[Index],0))</f>
        <v>0.16911250873515024</v>
      </c>
      <c r="Q22" s="359">
        <f>INDEX(Table1[Alpha],MATCH($L22,Table1[Index],0))</f>
        <v>0.16816847192408901</v>
      </c>
      <c r="R22" s="471">
        <f t="shared" ref="R22:R54" si="6" xml:space="preserve"> SIN(5.37165392685144 + 0.102487808223078*M22 + 1.00433631420318E-14*M22^9 - 0.00243113408097812*M22^2) - 0.00361842812632107*COS(M22^2 + M22*SIN(0.0204451519811414*M22^2))</f>
        <v>0.1716359045097853</v>
      </c>
      <c r="S22" s="33">
        <f t="shared" ref="S22:S54" si="7" xml:space="preserve"> 0.0394113850860955*M22 + 0.000135543311375905/SIN(M22) + 0.000521587859361989*M22*SIN(0.936633764256954*M22) - 0.398161345449616 - 0.000629752518118819*M22^2</f>
        <v>0.13709732097353799</v>
      </c>
      <c r="T22" s="471">
        <f t="shared" si="4"/>
        <v>0.17200888657907548</v>
      </c>
      <c r="U22" s="33">
        <f t="shared" si="5"/>
        <v>0.16950651847801157</v>
      </c>
      <c r="V22" s="471">
        <f t="shared" si="0"/>
        <v>0.17343408907838831</v>
      </c>
      <c r="W22" s="33">
        <f t="shared" si="1"/>
        <v>0.16379812739608368</v>
      </c>
      <c r="X22" s="353">
        <f t="shared" si="2"/>
        <v>0.17235962672241636</v>
      </c>
      <c r="Y22" s="33">
        <f t="shared" si="3"/>
        <v>0.15680065561587775</v>
      </c>
      <c r="AB22" s="130"/>
    </row>
    <row r="23" spans="1:28" ht="16" thickBot="1" x14ac:dyDescent="0.25">
      <c r="A23" s="345" t="s">
        <v>242</v>
      </c>
      <c r="B23" s="344">
        <v>22</v>
      </c>
      <c r="C23" s="346">
        <v>0.125</v>
      </c>
      <c r="D23" s="347">
        <v>704.25</v>
      </c>
      <c r="E23" s="130"/>
      <c r="F23" s="130">
        <f>(Table1[[#This Row],[Gasoil Open]]-MIN(Table1[Signal from Matlab]))/(MAX(Table1[Signal from Matlab])-MIN(Table1[Signal from Matlab]))</f>
        <v>3.4940600978336828E-3</v>
      </c>
      <c r="G23" s="130">
        <v>704.25</v>
      </c>
      <c r="H23" s="130">
        <v>704.25</v>
      </c>
      <c r="I23" s="130">
        <v>3.4940600978336802E-3</v>
      </c>
      <c r="J23" s="130">
        <f>(Table1[[#This Row],[Alpha]]-MIN(Table1[Alpha]))/(MAX(Table1[Alpha])-MIN(Table1[Alpha]))</f>
        <v>0.41785418965510296</v>
      </c>
      <c r="K23" s="130">
        <f>(Table1[[#This Row],[Signal from Matlab]]-703)/(1060.75-703)</f>
        <v>3.4940600978336828E-3</v>
      </c>
      <c r="L23" s="363">
        <v>52</v>
      </c>
      <c r="M23" s="363">
        <v>21</v>
      </c>
      <c r="N23" s="358" t="str">
        <f>INDEX(Table1[Date],MATCH($L23,Table1[Index],0))</f>
        <v>2010.12.14</v>
      </c>
      <c r="O23" s="32">
        <f>INDEX(Table1[Time],MATCH($L23,Table1[Index],0))</f>
        <v>0.125</v>
      </c>
      <c r="P23" s="226">
        <f>INDEX(Table1[Norm Open],MATCH($L23,Table1[Index],0))</f>
        <v>0.16352201257861634</v>
      </c>
      <c r="Q23" s="359">
        <f>INDEX(Table1[Alpha],MATCH($L23,Table1[Index],0))</f>
        <v>0.17594919704975601</v>
      </c>
      <c r="R23" s="471">
        <f t="shared" si="6"/>
        <v>0.17924643468471205</v>
      </c>
      <c r="S23" s="33">
        <f t="shared" si="7"/>
        <v>0.15992553449174612</v>
      </c>
      <c r="T23" s="471">
        <f t="shared" si="4"/>
        <v>0.17999939956659514</v>
      </c>
      <c r="U23" s="33">
        <f t="shared" si="5"/>
        <v>0.15323955512659554</v>
      </c>
      <c r="V23" s="471">
        <f t="shared" si="0"/>
        <v>0.17724417630192546</v>
      </c>
      <c r="W23" s="33">
        <f t="shared" si="1"/>
        <v>0.16202532737120978</v>
      </c>
      <c r="X23" s="353">
        <f t="shared" si="2"/>
        <v>0.17883000351774422</v>
      </c>
      <c r="Y23" s="33">
        <f t="shared" si="3"/>
        <v>0.15839680566318382</v>
      </c>
      <c r="AB23" s="130"/>
    </row>
    <row r="24" spans="1:28" ht="16" thickBot="1" x14ac:dyDescent="0.25">
      <c r="A24" s="342" t="s">
        <v>243</v>
      </c>
      <c r="B24" s="344">
        <v>23</v>
      </c>
      <c r="C24" s="343">
        <v>0.125</v>
      </c>
      <c r="D24" s="344">
        <v>714</v>
      </c>
      <c r="E24" s="130"/>
      <c r="F24" s="130">
        <f>(Table1[[#This Row],[Gasoil Open]]-MIN(Table1[Signal from Matlab]))/(MAX(Table1[Signal from Matlab])-MIN(Table1[Signal from Matlab]))</f>
        <v>3.0747728860936407E-2</v>
      </c>
      <c r="G24" s="130">
        <v>714</v>
      </c>
      <c r="H24" s="130">
        <v>714</v>
      </c>
      <c r="I24" s="130">
        <v>3.0747728860936401E-2</v>
      </c>
      <c r="J24" s="130">
        <f>(Table1[[#This Row],[Alpha]]-MIN(Table1[Alpha]))/(MAX(Table1[Alpha])-MIN(Table1[Alpha]))</f>
        <v>0.41785418965510296</v>
      </c>
      <c r="K24" s="130">
        <f>(Table1[[#This Row],[Signal from Matlab]]-703)/(1060.75-703)</f>
        <v>3.0747728860936407E-2</v>
      </c>
      <c r="L24" s="364">
        <v>53</v>
      </c>
      <c r="M24" s="363">
        <v>22</v>
      </c>
      <c r="N24" s="358" t="str">
        <f>INDEX(Table1[Date],MATCH($L24,Table1[Index],0))</f>
        <v>2010.12.15</v>
      </c>
      <c r="O24" s="32">
        <f>INDEX(Table1[Time],MATCH($L24,Table1[Index],0))</f>
        <v>0.125</v>
      </c>
      <c r="P24" s="226">
        <f>INDEX(Table1[Norm Open],MATCH($L24,Table1[Index],0))</f>
        <v>0.16352201257861634</v>
      </c>
      <c r="Q24" s="359">
        <f>INDEX(Table1[Alpha],MATCH($L24,Table1[Index],0))</f>
        <v>0.17847939895794501</v>
      </c>
      <c r="R24" s="471">
        <f t="shared" si="6"/>
        <v>0.18109764888506802</v>
      </c>
      <c r="S24" s="33">
        <f t="shared" si="7"/>
        <v>0.16005342377686343</v>
      </c>
      <c r="T24" s="471">
        <f t="shared" si="4"/>
        <v>0.17790397921270404</v>
      </c>
      <c r="U24" s="33">
        <f t="shared" si="5"/>
        <v>0.16237747034882122</v>
      </c>
      <c r="V24" s="471">
        <f t="shared" si="0"/>
        <v>0.1811006247413649</v>
      </c>
      <c r="W24" s="33">
        <f t="shared" si="1"/>
        <v>0.1617110025312144</v>
      </c>
      <c r="X24" s="353">
        <f t="shared" si="2"/>
        <v>0.18003408427971232</v>
      </c>
      <c r="Y24" s="33">
        <f t="shared" si="3"/>
        <v>0.16138063221896634</v>
      </c>
      <c r="AB24" s="130"/>
    </row>
    <row r="25" spans="1:28" ht="16" thickBot="1" x14ac:dyDescent="0.25">
      <c r="A25" s="345" t="s">
        <v>244</v>
      </c>
      <c r="B25" s="344">
        <v>24</v>
      </c>
      <c r="C25" s="346">
        <v>0.125</v>
      </c>
      <c r="D25" s="347">
        <v>720.5</v>
      </c>
      <c r="E25" s="130"/>
      <c r="F25" s="130">
        <f>(Table1[[#This Row],[Gasoil Open]]-MIN(Table1[Signal from Matlab]))/(MAX(Table1[Signal from Matlab])-MIN(Table1[Signal from Matlab]))</f>
        <v>4.891684136967156E-2</v>
      </c>
      <c r="G25" s="130">
        <v>720.5</v>
      </c>
      <c r="H25" s="130">
        <v>720.5</v>
      </c>
      <c r="I25" s="130">
        <v>4.8916841369671601E-2</v>
      </c>
      <c r="J25" s="130">
        <f>(Table1[[#This Row],[Alpha]]-MIN(Table1[Alpha]))/(MAX(Table1[Alpha])-MIN(Table1[Alpha]))</f>
        <v>0.41785418965510296</v>
      </c>
      <c r="K25" s="130">
        <f>(Table1[[#This Row],[Signal from Matlab]]-703)/(1060.75-703)</f>
        <v>4.891684136967156E-2</v>
      </c>
      <c r="L25" s="363">
        <v>54</v>
      </c>
      <c r="M25" s="363">
        <v>23</v>
      </c>
      <c r="N25" s="358" t="str">
        <f>INDEX(Table1[Date],MATCH($L25,Table1[Index],0))</f>
        <v>2010.12.16</v>
      </c>
      <c r="O25" s="32">
        <f>INDEX(Table1[Time],MATCH($L25,Table1[Index],0))</f>
        <v>0.125</v>
      </c>
      <c r="P25" s="226">
        <f>INDEX(Table1[Norm Open],MATCH($L25,Table1[Index],0))</f>
        <v>0.1816911250873515</v>
      </c>
      <c r="Q25" s="359">
        <f>INDEX(Table1[Alpha],MATCH($L25,Table1[Index],0))</f>
        <v>0.17804946553637499</v>
      </c>
      <c r="R25" s="471">
        <f t="shared" si="6"/>
        <v>0.179809533233731</v>
      </c>
      <c r="S25" s="33">
        <f t="shared" si="7"/>
        <v>0.18020389662442188</v>
      </c>
      <c r="T25" s="471">
        <f t="shared" si="4"/>
        <v>0.17999630643779738</v>
      </c>
      <c r="U25" s="33">
        <f t="shared" si="5"/>
        <v>0.15967061917185016</v>
      </c>
      <c r="V25" s="471">
        <f t="shared" si="0"/>
        <v>0.17906305002299838</v>
      </c>
      <c r="W25" s="33">
        <f t="shared" si="1"/>
        <v>0.16408003658448644</v>
      </c>
      <c r="X25" s="353">
        <f t="shared" si="2"/>
        <v>0.17962296323150892</v>
      </c>
      <c r="Y25" s="33">
        <f t="shared" si="3"/>
        <v>0.16798485079358616</v>
      </c>
      <c r="AB25" s="130"/>
    </row>
    <row r="26" spans="1:28" ht="16" thickBot="1" x14ac:dyDescent="0.25">
      <c r="A26" s="342" t="s">
        <v>245</v>
      </c>
      <c r="B26" s="344">
        <v>25</v>
      </c>
      <c r="C26" s="343">
        <v>0.125</v>
      </c>
      <c r="D26" s="344">
        <v>744.25</v>
      </c>
      <c r="E26" s="130"/>
      <c r="F26" s="130">
        <f>(Table1[[#This Row],[Gasoil Open]]-MIN(Table1[Signal from Matlab]))/(MAX(Table1[Signal from Matlab])-MIN(Table1[Signal from Matlab]))</f>
        <v>0.11530398322851153</v>
      </c>
      <c r="G26" s="130">
        <v>744.25</v>
      </c>
      <c r="H26" s="130">
        <v>744.25</v>
      </c>
      <c r="I26" s="130">
        <v>0.115303983228512</v>
      </c>
      <c r="J26" s="130">
        <f>(Table1[[#This Row],[Alpha]]-MIN(Table1[Alpha]))/(MAX(Table1[Alpha])-MIN(Table1[Alpha]))</f>
        <v>0.41785418965510296</v>
      </c>
      <c r="K26" s="130">
        <f>(Table1[[#This Row],[Signal from Matlab]]-703)/(1060.75-703)</f>
        <v>0.11530398322851153</v>
      </c>
      <c r="L26" s="363">
        <v>55</v>
      </c>
      <c r="M26" s="363">
        <v>24</v>
      </c>
      <c r="N26" s="358" t="str">
        <f>INDEX(Table1[Date],MATCH($L26,Table1[Index],0))</f>
        <v>2010.12.17</v>
      </c>
      <c r="O26" s="32">
        <f>INDEX(Table1[Time],MATCH($L26,Table1[Index],0))</f>
        <v>0.125</v>
      </c>
      <c r="P26" s="226">
        <f>INDEX(Table1[Norm Open],MATCH($L26,Table1[Index],0))</f>
        <v>0.18099231306778477</v>
      </c>
      <c r="Q26" s="359">
        <f>INDEX(Table1[Alpha],MATCH($L26,Table1[Index],0))</f>
        <v>0.17223471165835999</v>
      </c>
      <c r="R26" s="471">
        <f t="shared" si="6"/>
        <v>0.16998833120249557</v>
      </c>
      <c r="S26" s="33">
        <f t="shared" si="7"/>
        <v>0.17895484333413825</v>
      </c>
      <c r="T26" s="471">
        <f t="shared" si="4"/>
        <v>0.17176700312382912</v>
      </c>
      <c r="U26" s="33">
        <f t="shared" si="5"/>
        <v>0.18255970771036512</v>
      </c>
      <c r="V26" s="471">
        <f t="shared" si="0"/>
        <v>0.17219126694022302</v>
      </c>
      <c r="W26" s="33">
        <f t="shared" si="1"/>
        <v>0.17004857764106518</v>
      </c>
      <c r="X26" s="353">
        <f t="shared" si="2"/>
        <v>0.17131553375551589</v>
      </c>
      <c r="Y26" s="33">
        <f t="shared" si="3"/>
        <v>0.17718770956185617</v>
      </c>
      <c r="AB26" s="130"/>
    </row>
    <row r="27" spans="1:28" ht="16" thickBot="1" x14ac:dyDescent="0.25">
      <c r="A27" s="345" t="s">
        <v>246</v>
      </c>
      <c r="B27" s="344">
        <v>26</v>
      </c>
      <c r="C27" s="346">
        <v>0.125</v>
      </c>
      <c r="D27" s="347">
        <v>746.25</v>
      </c>
      <c r="E27" s="130"/>
      <c r="F27" s="130">
        <f>(Table1[[#This Row],[Gasoil Open]]-MIN(Table1[Signal from Matlab]))/(MAX(Table1[Signal from Matlab])-MIN(Table1[Signal from Matlab]))</f>
        <v>0.12089447938504543</v>
      </c>
      <c r="G27" s="130">
        <v>746.25</v>
      </c>
      <c r="H27" s="130">
        <v>746.25</v>
      </c>
      <c r="I27" s="130">
        <v>0.120894479385045</v>
      </c>
      <c r="J27" s="130">
        <f>(Table1[[#This Row],[Alpha]]-MIN(Table1[Alpha]))/(MAX(Table1[Alpha])-MIN(Table1[Alpha]))</f>
        <v>0.41785418965510296</v>
      </c>
      <c r="K27" s="130">
        <f>(Table1[[#This Row],[Signal from Matlab]]-703)/(1060.75-703)</f>
        <v>0.12089447938504543</v>
      </c>
      <c r="L27" s="363">
        <v>56</v>
      </c>
      <c r="M27" s="363">
        <v>25</v>
      </c>
      <c r="N27" s="358" t="str">
        <f>INDEX(Table1[Date],MATCH($L27,Table1[Index],0))</f>
        <v>2010.12.20</v>
      </c>
      <c r="O27" s="32">
        <f>INDEX(Table1[Time],MATCH($L27,Table1[Index],0))</f>
        <v>0.125</v>
      </c>
      <c r="P27" s="226">
        <f>INDEX(Table1[Norm Open],MATCH($L27,Table1[Index],0))</f>
        <v>0.17819706498951782</v>
      </c>
      <c r="Q27" s="359">
        <f>INDEX(Table1[Alpha],MATCH($L27,Table1[Index],0))</f>
        <v>0.17056709010899601</v>
      </c>
      <c r="R27" s="471">
        <f t="shared" si="6"/>
        <v>0.17000633721409161</v>
      </c>
      <c r="S27" s="33">
        <f t="shared" si="7"/>
        <v>0.17960306882830712</v>
      </c>
      <c r="T27" s="471">
        <f t="shared" si="4"/>
        <v>0.17269047960819042</v>
      </c>
      <c r="U27" s="33">
        <f t="shared" si="5"/>
        <v>0.17999321930799389</v>
      </c>
      <c r="V27" s="471">
        <f t="shared" si="0"/>
        <v>0.16815438880211619</v>
      </c>
      <c r="W27" s="33">
        <f t="shared" si="1"/>
        <v>0.17999161615756365</v>
      </c>
      <c r="X27" s="353">
        <f t="shared" si="2"/>
        <v>0.17028373520813275</v>
      </c>
      <c r="Y27" s="33">
        <f t="shared" si="3"/>
        <v>0.17986263476462158</v>
      </c>
      <c r="AB27" s="130"/>
    </row>
    <row r="28" spans="1:28" ht="16" thickBot="1" x14ac:dyDescent="0.25">
      <c r="A28" s="342" t="s">
        <v>247</v>
      </c>
      <c r="B28" s="344">
        <v>27</v>
      </c>
      <c r="C28" s="343">
        <v>0.125</v>
      </c>
      <c r="D28" s="344">
        <v>745.5</v>
      </c>
      <c r="E28" s="130"/>
      <c r="F28" s="130">
        <f>(Table1[[#This Row],[Gasoil Open]]-MIN(Table1[Signal from Matlab]))/(MAX(Table1[Signal from Matlab])-MIN(Table1[Signal from Matlab]))</f>
        <v>0.11879804332634521</v>
      </c>
      <c r="G28" s="130">
        <v>745.5</v>
      </c>
      <c r="H28" s="130">
        <v>745.5</v>
      </c>
      <c r="I28" s="130">
        <v>0.118798043326345</v>
      </c>
      <c r="J28" s="130">
        <f>(Table1[[#This Row],[Alpha]]-MIN(Table1[Alpha]))/(MAX(Table1[Alpha])-MIN(Table1[Alpha]))</f>
        <v>0.41785418965510296</v>
      </c>
      <c r="K28" s="130">
        <f>(Table1[[#This Row],[Signal from Matlab]]-703)/(1060.75-703)</f>
        <v>0.11879804332634521</v>
      </c>
      <c r="L28" s="363">
        <v>57</v>
      </c>
      <c r="M28" s="363">
        <v>26</v>
      </c>
      <c r="N28" s="358" t="str">
        <f>INDEX(Table1[Date],MATCH($L28,Table1[Index],0))</f>
        <v>2010.12.21</v>
      </c>
      <c r="O28" s="32">
        <f>INDEX(Table1[Time],MATCH($L28,Table1[Index],0))</f>
        <v>0.125</v>
      </c>
      <c r="P28" s="226">
        <f>INDEX(Table1[Norm Open],MATCH($L28,Table1[Index],0))</f>
        <v>0.19426974143955275</v>
      </c>
      <c r="Q28" s="359">
        <f>INDEX(Table1[Alpha],MATCH($L28,Table1[Index],0))</f>
        <v>0.168186938537466</v>
      </c>
      <c r="R28" s="471">
        <f t="shared" si="6"/>
        <v>0.16708339847641615</v>
      </c>
      <c r="S28" s="33">
        <f t="shared" si="7"/>
        <v>0.19145980178031569</v>
      </c>
      <c r="T28" s="471">
        <f t="shared" si="4"/>
        <v>0.16645361539468867</v>
      </c>
      <c r="U28" s="33">
        <f t="shared" si="5"/>
        <v>0.1951357062454652</v>
      </c>
      <c r="V28" s="471">
        <f t="shared" si="0"/>
        <v>0.16747594827882528</v>
      </c>
      <c r="W28" s="33">
        <f t="shared" si="1"/>
        <v>0.19344341011373922</v>
      </c>
      <c r="X28" s="353">
        <f t="shared" si="2"/>
        <v>0.16700432071664337</v>
      </c>
      <c r="Y28" s="33">
        <f t="shared" si="3"/>
        <v>0.19334630604650671</v>
      </c>
      <c r="AB28" s="130"/>
    </row>
    <row r="29" spans="1:28" ht="16" thickBot="1" x14ac:dyDescent="0.25">
      <c r="A29" s="345" t="s">
        <v>248</v>
      </c>
      <c r="B29" s="344">
        <v>28</v>
      </c>
      <c r="C29" s="346">
        <v>0.125</v>
      </c>
      <c r="D29" s="347">
        <v>749.5</v>
      </c>
      <c r="E29" s="130"/>
      <c r="F29" s="130">
        <f>(Table1[[#This Row],[Gasoil Open]]-MIN(Table1[Signal from Matlab]))/(MAX(Table1[Signal from Matlab])-MIN(Table1[Signal from Matlab]))</f>
        <v>0.12997903563941299</v>
      </c>
      <c r="G29" s="130">
        <v>749.5</v>
      </c>
      <c r="H29" s="130">
        <v>749.5</v>
      </c>
      <c r="I29" s="130">
        <v>0.12997903563941299</v>
      </c>
      <c r="J29" s="130">
        <f>(Table1[[#This Row],[Alpha]]-MIN(Table1[Alpha]))/(MAX(Table1[Alpha])-MIN(Table1[Alpha]))</f>
        <v>0.41785418965510296</v>
      </c>
      <c r="K29" s="130">
        <f>(Table1[[#This Row],[Signal from Matlab]]-703)/(1060.75-703)</f>
        <v>0.12997903563941299</v>
      </c>
      <c r="L29" s="363">
        <v>58</v>
      </c>
      <c r="M29" s="363">
        <v>27</v>
      </c>
      <c r="N29" s="358" t="str">
        <f>INDEX(Table1[Date],MATCH($L29,Table1[Index],0))</f>
        <v>2010.12.22</v>
      </c>
      <c r="O29" s="32">
        <f>INDEX(Table1[Time],MATCH($L29,Table1[Index],0))</f>
        <v>0.125</v>
      </c>
      <c r="P29" s="226">
        <f>INDEX(Table1[Norm Open],MATCH($L29,Table1[Index],0))</f>
        <v>0.20964360587002095</v>
      </c>
      <c r="Q29" s="359">
        <f>INDEX(Table1[Alpha],MATCH($L29,Table1[Index],0))</f>
        <v>0.16145931577898401</v>
      </c>
      <c r="R29" s="471">
        <f t="shared" si="6"/>
        <v>0.15656248703542944</v>
      </c>
      <c r="S29" s="33">
        <f t="shared" si="7"/>
        <v>0.20919137319043396</v>
      </c>
      <c r="T29" s="471">
        <f t="shared" si="4"/>
        <v>0.16325763658375111</v>
      </c>
      <c r="U29" s="33">
        <f t="shared" si="5"/>
        <v>0.19840882375637559</v>
      </c>
      <c r="V29" s="471">
        <f t="shared" si="0"/>
        <v>0.16208783832032969</v>
      </c>
      <c r="W29" s="33">
        <f t="shared" si="1"/>
        <v>0.20870638434654287</v>
      </c>
      <c r="X29" s="353">
        <f t="shared" si="2"/>
        <v>0.16063598731317008</v>
      </c>
      <c r="Y29" s="33">
        <f t="shared" si="3"/>
        <v>0.20543552709778412</v>
      </c>
      <c r="AB29" s="130"/>
    </row>
    <row r="30" spans="1:28" ht="16" thickBot="1" x14ac:dyDescent="0.25">
      <c r="A30" s="342" t="s">
        <v>249</v>
      </c>
      <c r="B30" s="344">
        <v>29</v>
      </c>
      <c r="C30" s="343">
        <v>0.125</v>
      </c>
      <c r="D30" s="344">
        <v>760</v>
      </c>
      <c r="E30" s="130"/>
      <c r="F30" s="130">
        <f>(Table1[[#This Row],[Gasoil Open]]-MIN(Table1[Signal from Matlab]))/(MAX(Table1[Signal from Matlab])-MIN(Table1[Signal from Matlab]))</f>
        <v>0.15932914046121593</v>
      </c>
      <c r="G30" s="130">
        <v>760</v>
      </c>
      <c r="H30" s="130">
        <v>760</v>
      </c>
      <c r="I30" s="130">
        <v>0.15932914046121599</v>
      </c>
      <c r="J30" s="130">
        <f>(Table1[[#This Row],[Alpha]]-MIN(Table1[Alpha]))/(MAX(Table1[Alpha])-MIN(Table1[Alpha]))</f>
        <v>0.41785418965510296</v>
      </c>
      <c r="K30" s="130">
        <f>(Table1[[#This Row],[Signal from Matlab]]-703)/(1060.75-703)</f>
        <v>0.15932914046121593</v>
      </c>
      <c r="L30" s="363">
        <v>59</v>
      </c>
      <c r="M30" s="363">
        <v>28</v>
      </c>
      <c r="N30" s="358" t="str">
        <f>INDEX(Table1[Date],MATCH($L30,Table1[Index],0))</f>
        <v>2010.12.23</v>
      </c>
      <c r="O30" s="32">
        <f>INDEX(Table1[Time],MATCH($L30,Table1[Index],0))</f>
        <v>0.125</v>
      </c>
      <c r="P30" s="226">
        <f>INDEX(Table1[Norm Open],MATCH($L30,Table1[Index],0))</f>
        <v>0.21593291404612158</v>
      </c>
      <c r="Q30" s="359">
        <f>INDEX(Table1[Alpha],MATCH($L30,Table1[Index],0))</f>
        <v>0.16343618935499099</v>
      </c>
      <c r="R30" s="471">
        <f t="shared" si="6"/>
        <v>0.16019843227700331</v>
      </c>
      <c r="S30" s="33">
        <f t="shared" si="7"/>
        <v>0.22510073663119362</v>
      </c>
      <c r="T30" s="471">
        <f t="shared" si="4"/>
        <v>0.15973226921575198</v>
      </c>
      <c r="U30" s="33">
        <f t="shared" si="5"/>
        <v>0.21947557666593123</v>
      </c>
      <c r="V30" s="471">
        <f t="shared" si="0"/>
        <v>0.16125066928175391</v>
      </c>
      <c r="W30" s="33">
        <f t="shared" si="1"/>
        <v>0.22237101011435001</v>
      </c>
      <c r="X30" s="353">
        <f t="shared" si="2"/>
        <v>0.16039379025816972</v>
      </c>
      <c r="Y30" s="33">
        <f t="shared" si="3"/>
        <v>0.22231577447049164</v>
      </c>
      <c r="AB30" s="130"/>
    </row>
    <row r="31" spans="1:28" ht="16" thickBot="1" x14ac:dyDescent="0.25">
      <c r="A31" s="345" t="s">
        <v>250</v>
      </c>
      <c r="B31" s="344">
        <v>30</v>
      </c>
      <c r="C31" s="346">
        <v>0.125</v>
      </c>
      <c r="D31" s="347">
        <v>752</v>
      </c>
      <c r="E31" s="130"/>
      <c r="F31" s="130">
        <f>(Table1[[#This Row],[Gasoil Open]]-MIN(Table1[Signal from Matlab]))/(MAX(Table1[Signal from Matlab])-MIN(Table1[Signal from Matlab]))</f>
        <v>0.13696715583508037</v>
      </c>
      <c r="G31" s="130">
        <v>752</v>
      </c>
      <c r="H31" s="130">
        <v>752</v>
      </c>
      <c r="I31" s="130">
        <v>0.13696715583508001</v>
      </c>
      <c r="J31" s="130">
        <f>(Table1[[#This Row],[Alpha]]-MIN(Table1[Alpha]))/(MAX(Table1[Alpha])-MIN(Table1[Alpha]))</f>
        <v>0.41785418965510296</v>
      </c>
      <c r="K31" s="130">
        <f>(Table1[[#This Row],[Signal from Matlab]]-703)/(1060.75-703)</f>
        <v>0.13696715583508037</v>
      </c>
      <c r="L31" s="363">
        <v>60</v>
      </c>
      <c r="M31" s="363">
        <v>29</v>
      </c>
      <c r="N31" s="358" t="str">
        <f>INDEX(Table1[Date],MATCH($L31,Table1[Index],0))</f>
        <v>2010.12.24</v>
      </c>
      <c r="O31" s="32">
        <f>INDEX(Table1[Time],MATCH($L31,Table1[Index],0))</f>
        <v>0.125</v>
      </c>
      <c r="P31" s="226">
        <f>INDEX(Table1[Norm Open],MATCH($L31,Table1[Index],0))</f>
        <v>0.23060796645702306</v>
      </c>
      <c r="Q31" s="359">
        <f>INDEX(Table1[Alpha],MATCH($L31,Table1[Index],0))</f>
        <v>0.16224726145165499</v>
      </c>
      <c r="R31" s="471">
        <f t="shared" si="6"/>
        <v>0.16103308434819247</v>
      </c>
      <c r="S31" s="33">
        <f t="shared" si="7"/>
        <v>0.22850421293415801</v>
      </c>
      <c r="T31" s="471">
        <f t="shared" si="4"/>
        <v>0.15998839068741252</v>
      </c>
      <c r="U31" s="33">
        <f t="shared" si="5"/>
        <v>0.22907486245315481</v>
      </c>
      <c r="V31" s="471">
        <f t="shared" si="0"/>
        <v>0.1620135504949296</v>
      </c>
      <c r="W31" s="33">
        <f t="shared" si="1"/>
        <v>0.22882932638321962</v>
      </c>
      <c r="X31" s="353">
        <f t="shared" si="2"/>
        <v>0.16101167517684487</v>
      </c>
      <c r="Y31" s="33">
        <f t="shared" si="3"/>
        <v>0.22880280059017746</v>
      </c>
      <c r="AB31" s="130"/>
    </row>
    <row r="32" spans="1:28" ht="16" thickBot="1" x14ac:dyDescent="0.25">
      <c r="A32" s="342" t="s">
        <v>251</v>
      </c>
      <c r="B32" s="344">
        <v>31</v>
      </c>
      <c r="C32" s="343">
        <v>0.125</v>
      </c>
      <c r="D32" s="344">
        <v>740</v>
      </c>
      <c r="E32" s="130"/>
      <c r="F32" s="130">
        <f>(Table1[[#This Row],[Gasoil Open]]-MIN(Table1[Signal from Matlab]))/(MAX(Table1[Signal from Matlab])-MIN(Table1[Signal from Matlab]))</f>
        <v>0.103424178895877</v>
      </c>
      <c r="G32" s="130">
        <v>740</v>
      </c>
      <c r="H32" s="130">
        <v>740</v>
      </c>
      <c r="I32" s="130">
        <v>0.103424178895877</v>
      </c>
      <c r="J32" s="130">
        <f>(Table1[[#This Row],[Alpha]]-MIN(Table1[Alpha]))/(MAX(Table1[Alpha])-MIN(Table1[Alpha]))</f>
        <v>0.41785418965510296</v>
      </c>
      <c r="K32" s="130">
        <f>(Table1[[#This Row],[Signal from Matlab]]-703)/(1060.75-703)</f>
        <v>0.103424178895877</v>
      </c>
      <c r="L32" s="363">
        <v>61</v>
      </c>
      <c r="M32" s="363">
        <v>30</v>
      </c>
      <c r="N32" s="358" t="str">
        <f>INDEX(Table1[Date],MATCH($L32,Table1[Index],0))</f>
        <v>2010.12.27</v>
      </c>
      <c r="O32" s="32">
        <f>INDEX(Table1[Time],MATCH($L32,Table1[Index],0))</f>
        <v>0.125</v>
      </c>
      <c r="P32" s="226">
        <f>INDEX(Table1[Norm Open],MATCH($L32,Table1[Index],0))</f>
        <v>0.21523410202655485</v>
      </c>
      <c r="Q32" s="359">
        <f>INDEX(Table1[Alpha],MATCH($L32,Table1[Index],0))</f>
        <v>0.166330602130879</v>
      </c>
      <c r="R32" s="471">
        <f t="shared" si="6"/>
        <v>0.1701106036557655</v>
      </c>
      <c r="S32" s="33">
        <f t="shared" si="7"/>
        <v>0.21999508168868498</v>
      </c>
      <c r="T32" s="471">
        <f t="shared" si="4"/>
        <v>0.17007602879291059</v>
      </c>
      <c r="U32" s="33">
        <f t="shared" si="5"/>
        <v>0.22403883308648448</v>
      </c>
      <c r="V32" s="471">
        <f t="shared" si="0"/>
        <v>0.16797098015808043</v>
      </c>
      <c r="W32" s="33">
        <f t="shared" si="1"/>
        <v>0.22003474384131094</v>
      </c>
      <c r="X32" s="353">
        <f t="shared" si="2"/>
        <v>0.16938587086891885</v>
      </c>
      <c r="Y32" s="33">
        <f t="shared" si="3"/>
        <v>0.22135621953882678</v>
      </c>
      <c r="AB32" s="130"/>
    </row>
    <row r="33" spans="1:28" ht="16" thickBot="1" x14ac:dyDescent="0.25">
      <c r="A33" s="345" t="s">
        <v>252</v>
      </c>
      <c r="B33" s="344">
        <v>32</v>
      </c>
      <c r="C33" s="346">
        <v>0.125</v>
      </c>
      <c r="D33" s="347">
        <v>735</v>
      </c>
      <c r="E33" s="130">
        <v>-9.6874557466899401E-3</v>
      </c>
      <c r="F33" s="130">
        <f>(Table1[[#This Row],[Gasoil Open]]-MIN(Table1[Signal from Matlab]))/(MAX(Table1[Signal from Matlab])-MIN(Table1[Signal from Matlab]))</f>
        <v>8.9447938504542274E-2</v>
      </c>
      <c r="G33" s="130">
        <v>735</v>
      </c>
      <c r="H33" s="130">
        <v>735</v>
      </c>
      <c r="I33" s="130">
        <v>8.9447938504542301E-2</v>
      </c>
      <c r="J33" s="130">
        <f>(Table1[[#This Row],[Alpha]]-MIN(Table1[Alpha]))/(MAX(Table1[Alpha])-MIN(Table1[Alpha]))</f>
        <v>0.4108820960907853</v>
      </c>
      <c r="K33" s="130">
        <f>(Table1[[#This Row],[Signal from Matlab]]-703)/(1060.75-703)</f>
        <v>8.9447938504542274E-2</v>
      </c>
      <c r="L33" s="363">
        <v>62</v>
      </c>
      <c r="M33" s="363">
        <v>31</v>
      </c>
      <c r="N33" s="358" t="str">
        <f>INDEX(Table1[Date],MATCH($L33,Table1[Index],0))</f>
        <v>2010.12.28</v>
      </c>
      <c r="O33" s="32">
        <f>INDEX(Table1[Time],MATCH($L33,Table1[Index],0))</f>
        <v>0.125</v>
      </c>
      <c r="P33" s="226">
        <f>INDEX(Table1[Norm Open],MATCH($L33,Table1[Index],0))</f>
        <v>0.20894479385045422</v>
      </c>
      <c r="Q33" s="359">
        <f>INDEX(Table1[Alpha],MATCH($L33,Table1[Index],0))</f>
        <v>0.17964597048183101</v>
      </c>
      <c r="R33" s="471">
        <f t="shared" si="6"/>
        <v>0.19717661842539205</v>
      </c>
      <c r="S33" s="33">
        <f t="shared" si="7"/>
        <v>0.2069092488321137</v>
      </c>
      <c r="T33" s="471">
        <f t="shared" si="4"/>
        <v>0.16347658114028404</v>
      </c>
      <c r="U33" s="33">
        <f t="shared" si="5"/>
        <v>0.24870215024342374</v>
      </c>
      <c r="V33" s="471">
        <f t="shared" si="0"/>
        <v>0.17967001101575164</v>
      </c>
      <c r="W33" s="33">
        <f t="shared" si="1"/>
        <v>0.18604854864015397</v>
      </c>
      <c r="X33" s="353">
        <f t="shared" si="2"/>
        <v>0.1801077368604759</v>
      </c>
      <c r="Y33" s="33">
        <f t="shared" si="3"/>
        <v>0.21388664923856382</v>
      </c>
      <c r="AB33" s="130"/>
    </row>
    <row r="34" spans="1:28" ht="16" thickBot="1" x14ac:dyDescent="0.25">
      <c r="A34" s="342" t="s">
        <v>253</v>
      </c>
      <c r="B34" s="344">
        <v>33</v>
      </c>
      <c r="C34" s="343">
        <v>0.125</v>
      </c>
      <c r="D34" s="344">
        <v>718.5</v>
      </c>
      <c r="E34" s="130">
        <v>-1.9447483414741399E-2</v>
      </c>
      <c r="F34" s="130">
        <f>(Table1[[#This Row],[Gasoil Open]]-MIN(Table1[Signal from Matlab]))/(MAX(Table1[Signal from Matlab])-MIN(Table1[Signal from Matlab]))</f>
        <v>4.3326345213137663E-2</v>
      </c>
      <c r="G34" s="130">
        <v>718.5</v>
      </c>
      <c r="H34" s="130">
        <v>718.5</v>
      </c>
      <c r="I34" s="130">
        <v>4.3326345213137697E-2</v>
      </c>
      <c r="J34" s="130">
        <f>(Table1[[#This Row],[Alpha]]-MIN(Table1[Alpha]))/(MAX(Table1[Alpha])-MIN(Table1[Alpha]))</f>
        <v>0.40385777227746261</v>
      </c>
      <c r="K34" s="130">
        <f>(Table1[[#This Row],[Signal from Matlab]]-703)/(1060.75-703)</f>
        <v>4.3326345213137663E-2</v>
      </c>
      <c r="L34" s="363">
        <v>63</v>
      </c>
      <c r="M34" s="363">
        <v>32</v>
      </c>
      <c r="N34" s="358" t="str">
        <f>INDEX(Table1[Date],MATCH($L34,Table1[Index],0))</f>
        <v>2010.12.29</v>
      </c>
      <c r="O34" s="32">
        <f>INDEX(Table1[Time],MATCH($L34,Table1[Index],0))</f>
        <v>0.125</v>
      </c>
      <c r="P34" s="226">
        <f>INDEX(Table1[Norm Open],MATCH($L34,Table1[Index],0))</f>
        <v>0.21523410202655485</v>
      </c>
      <c r="Q34" s="359">
        <f>INDEX(Table1[Alpha],MATCH($L34,Table1[Index],0))</f>
        <v>0.19318031784897099</v>
      </c>
      <c r="R34" s="471">
        <f t="shared" si="6"/>
        <v>0.23289498650819074</v>
      </c>
      <c r="S34" s="33">
        <f t="shared" si="7"/>
        <v>0.20182613207137634</v>
      </c>
      <c r="T34" s="471">
        <f t="shared" si="4"/>
        <v>0.16532165438279287</v>
      </c>
      <c r="U34" s="33">
        <f t="shared" si="5"/>
        <v>0.25998222409521443</v>
      </c>
      <c r="V34" s="471">
        <f t="shared" si="0"/>
        <v>0.19031129006561986</v>
      </c>
      <c r="W34" s="33">
        <f t="shared" si="1"/>
        <v>0.11727813201944626</v>
      </c>
      <c r="X34" s="353">
        <f t="shared" si="2"/>
        <v>0.19617597698553449</v>
      </c>
      <c r="Y34" s="33">
        <f t="shared" si="3"/>
        <v>0.19302882939534569</v>
      </c>
      <c r="AB34" s="130"/>
    </row>
    <row r="35" spans="1:28" ht="16" thickBot="1" x14ac:dyDescent="0.25">
      <c r="A35" s="345" t="s">
        <v>254</v>
      </c>
      <c r="B35" s="344">
        <v>34</v>
      </c>
      <c r="C35" s="346">
        <v>0.125</v>
      </c>
      <c r="D35" s="347">
        <v>706.75</v>
      </c>
      <c r="E35" s="130">
        <v>-2.6654460316760199E-2</v>
      </c>
      <c r="F35" s="130">
        <f>(Table1[[#This Row],[Gasoil Open]]-MIN(Table1[Signal from Matlab]))/(MAX(Table1[Signal from Matlab])-MIN(Table1[Signal from Matlab]))</f>
        <v>1.0482180293501049E-2</v>
      </c>
      <c r="G35" s="130">
        <v>706.75</v>
      </c>
      <c r="H35" s="130">
        <v>706.75</v>
      </c>
      <c r="I35" s="130">
        <v>1.0482180293501E-2</v>
      </c>
      <c r="J35" s="130">
        <f>(Table1[[#This Row],[Alpha]]-MIN(Table1[Alpha]))/(MAX(Table1[Alpha])-MIN(Table1[Alpha]))</f>
        <v>0.39867088744509371</v>
      </c>
      <c r="K35" s="130">
        <f>(Table1[[#This Row],[Signal from Matlab]]-703)/(1060.75-703)</f>
        <v>1.0482180293501049E-2</v>
      </c>
      <c r="L35" s="363">
        <v>64</v>
      </c>
      <c r="M35" s="363">
        <v>33</v>
      </c>
      <c r="N35" s="358" t="str">
        <f>INDEX(Table1[Date],MATCH($L35,Table1[Index],0))</f>
        <v>2010.12.30</v>
      </c>
      <c r="O35" s="32">
        <f>INDEX(Table1[Time],MATCH($L35,Table1[Index],0))</f>
        <v>0.125</v>
      </c>
      <c r="P35" s="226">
        <f>INDEX(Table1[Norm Open],MATCH($L35,Table1[Index],0))</f>
        <v>0.21523410202655485</v>
      </c>
      <c r="Q35" s="359">
        <f>INDEX(Table1[Alpha],MATCH($L35,Table1[Index],0))</f>
        <v>0.21663601969367099</v>
      </c>
      <c r="R35" s="471">
        <f t="shared" si="6"/>
        <v>0.28224057470569447</v>
      </c>
      <c r="S35" s="33">
        <f t="shared" si="7"/>
        <v>0.2083916422020563</v>
      </c>
      <c r="T35" s="471">
        <f t="shared" si="4"/>
        <v>0.17654913700735625</v>
      </c>
      <c r="U35" s="33">
        <f t="shared" si="5"/>
        <v>0.26323200702540522</v>
      </c>
      <c r="V35" s="471">
        <f t="shared" si="0"/>
        <v>0.21964266083435202</v>
      </c>
      <c r="W35" s="33">
        <f t="shared" si="1"/>
        <v>9.5102365719104132E-3</v>
      </c>
      <c r="X35" s="353">
        <f t="shared" si="2"/>
        <v>0.22614412418246757</v>
      </c>
      <c r="Y35" s="33">
        <f t="shared" si="3"/>
        <v>0.16037796193312398</v>
      </c>
      <c r="AB35" s="130"/>
    </row>
    <row r="36" spans="1:28" ht="16" thickBot="1" x14ac:dyDescent="0.25">
      <c r="A36" s="342" t="s">
        <v>255</v>
      </c>
      <c r="B36" s="344">
        <v>35</v>
      </c>
      <c r="C36" s="343">
        <v>0.125</v>
      </c>
      <c r="D36" s="344">
        <v>715.75</v>
      </c>
      <c r="E36" s="130">
        <v>-2.77030706977183E-2</v>
      </c>
      <c r="F36" s="130">
        <f>(Table1[[#This Row],[Gasoil Open]]-MIN(Table1[Signal from Matlab]))/(MAX(Table1[Signal from Matlab])-MIN(Table1[Signal from Matlab]))</f>
        <v>3.5639412997903561E-2</v>
      </c>
      <c r="G36" s="130">
        <v>715.75</v>
      </c>
      <c r="H36" s="130">
        <v>715.75</v>
      </c>
      <c r="I36" s="130">
        <v>3.5639412997903602E-2</v>
      </c>
      <c r="J36" s="130">
        <f>(Table1[[#This Row],[Alpha]]-MIN(Table1[Alpha]))/(MAX(Table1[Alpha])-MIN(Table1[Alpha]))</f>
        <v>0.39791619912653781</v>
      </c>
      <c r="K36" s="130">
        <f>(Table1[[#This Row],[Signal from Matlab]]-703)/(1060.75-703)</f>
        <v>3.5639412997903561E-2</v>
      </c>
      <c r="L36" s="363">
        <v>65</v>
      </c>
      <c r="M36" s="363">
        <v>34</v>
      </c>
      <c r="N36" s="358" t="str">
        <f>INDEX(Table1[Date],MATCH($L36,Table1[Index],0))</f>
        <v>2011.01.03</v>
      </c>
      <c r="O36" s="32">
        <f>INDEX(Table1[Time],MATCH($L36,Table1[Index],0))</f>
        <v>0.125</v>
      </c>
      <c r="P36" s="226">
        <f>INDEX(Table1[Norm Open],MATCH($L36,Table1[Index],0))</f>
        <v>0.22292103424178897</v>
      </c>
      <c r="Q36" s="359">
        <f>INDEX(Table1[Alpha],MATCH($L36,Table1[Index],0))</f>
        <v>0.244020869204605</v>
      </c>
      <c r="R36" s="471">
        <f t="shared" si="6"/>
        <v>0.36701485192189648</v>
      </c>
      <c r="S36" s="33">
        <f t="shared" si="7"/>
        <v>0.22147470089421795</v>
      </c>
      <c r="T36" s="471">
        <f t="shared" si="4"/>
        <v>0.17068484429551173</v>
      </c>
      <c r="U36" s="33">
        <f t="shared" si="5"/>
        <v>0.28615359524802497</v>
      </c>
      <c r="V36" s="471">
        <f t="shared" si="0"/>
        <v>0.25313094850178519</v>
      </c>
      <c r="W36" s="33">
        <f t="shared" si="1"/>
        <v>-0.12776625261661145</v>
      </c>
      <c r="X36" s="353">
        <f t="shared" si="2"/>
        <v>0.2636102149063978</v>
      </c>
      <c r="Y36" s="33">
        <f t="shared" si="3"/>
        <v>0.1266206811752105</v>
      </c>
      <c r="AB36" s="130"/>
    </row>
    <row r="37" spans="1:28" ht="16" thickBot="1" x14ac:dyDescent="0.25">
      <c r="A37" s="345" t="s">
        <v>256</v>
      </c>
      <c r="B37" s="344">
        <v>36</v>
      </c>
      <c r="C37" s="346">
        <v>0.125</v>
      </c>
      <c r="D37" s="347">
        <v>710.5</v>
      </c>
      <c r="E37" s="130">
        <v>-2.74019473500547E-2</v>
      </c>
      <c r="F37" s="130">
        <f>(Table1[[#This Row],[Gasoil Open]]-MIN(Table1[Signal from Matlab]))/(MAX(Table1[Signal from Matlab])-MIN(Table1[Signal from Matlab]))</f>
        <v>2.0964360587002098E-2</v>
      </c>
      <c r="G37" s="130">
        <v>710.5</v>
      </c>
      <c r="H37" s="130">
        <v>710.5</v>
      </c>
      <c r="I37" s="130">
        <v>2.0964360587002101E-2</v>
      </c>
      <c r="J37" s="130">
        <f>(Table1[[#This Row],[Alpha]]-MIN(Table1[Alpha]))/(MAX(Table1[Alpha])-MIN(Table1[Alpha]))</f>
        <v>0.39813291858407218</v>
      </c>
      <c r="K37" s="130">
        <f>(Table1[[#This Row],[Signal from Matlab]]-703)/(1060.75-703)</f>
        <v>2.0964360587002098E-2</v>
      </c>
      <c r="L37" s="363">
        <v>66</v>
      </c>
      <c r="M37" s="363">
        <v>35</v>
      </c>
      <c r="N37" s="358" t="str">
        <f>INDEX(Table1[Date],MATCH($L37,Table1[Index],0))</f>
        <v>2011.01.04</v>
      </c>
      <c r="O37" s="32">
        <f>INDEX(Table1[Time],MATCH($L37,Table1[Index],0))</f>
        <v>0.125</v>
      </c>
      <c r="P37" s="226">
        <f>INDEX(Table1[Norm Open],MATCH($L37,Table1[Index],0))</f>
        <v>0.24318658280922431</v>
      </c>
      <c r="Q37" s="359">
        <f>INDEX(Table1[Alpha],MATCH($L37,Table1[Index],0))</f>
        <v>0.27931125316128902</v>
      </c>
      <c r="R37" s="471">
        <f t="shared" si="6"/>
        <v>0.47330794981895374</v>
      </c>
      <c r="S37" s="33">
        <f t="shared" si="7"/>
        <v>0.22734876774946911</v>
      </c>
      <c r="T37" s="471">
        <f t="shared" si="4"/>
        <v>0.17656426219294372</v>
      </c>
      <c r="U37" s="33">
        <f t="shared" si="5"/>
        <v>0.30096984169592184</v>
      </c>
      <c r="V37" s="471">
        <f t="shared" si="0"/>
        <v>0.29702837886160527</v>
      </c>
      <c r="W37" s="33">
        <f t="shared" si="1"/>
        <v>-0.26177332125965891</v>
      </c>
      <c r="X37" s="353">
        <f t="shared" si="2"/>
        <v>0.31563353029116759</v>
      </c>
      <c r="Y37" s="33">
        <f t="shared" si="3"/>
        <v>8.8848429395243997E-2</v>
      </c>
      <c r="AB37" s="130"/>
    </row>
    <row r="38" spans="1:28" ht="16" thickBot="1" x14ac:dyDescent="0.25">
      <c r="A38" s="342" t="s">
        <v>257</v>
      </c>
      <c r="B38" s="344">
        <v>37</v>
      </c>
      <c r="C38" s="343">
        <v>0.125</v>
      </c>
      <c r="D38" s="344">
        <v>705.25</v>
      </c>
      <c r="E38" s="130">
        <v>-2.29232085720791E-2</v>
      </c>
      <c r="F38" s="130">
        <f>(Table1[[#This Row],[Gasoil Open]]-MIN(Table1[Signal from Matlab]))/(MAX(Table1[Signal from Matlab])-MIN(Table1[Signal from Matlab]))</f>
        <v>6.2893081761006293E-3</v>
      </c>
      <c r="G38" s="130">
        <v>705.25</v>
      </c>
      <c r="H38" s="130">
        <v>705.25</v>
      </c>
      <c r="I38" s="130">
        <v>6.2893081761006301E-3</v>
      </c>
      <c r="J38" s="130">
        <f>(Table1[[#This Row],[Alpha]]-MIN(Table1[Alpha]))/(MAX(Table1[Alpha])-MIN(Table1[Alpha]))</f>
        <v>0.40135628152132774</v>
      </c>
      <c r="K38" s="130">
        <f>(Table1[[#This Row],[Signal from Matlab]]-703)/(1060.75-703)</f>
        <v>6.2893081761006293E-3</v>
      </c>
      <c r="L38" s="363">
        <v>67</v>
      </c>
      <c r="M38" s="363">
        <v>36</v>
      </c>
      <c r="N38" s="358" t="str">
        <f>INDEX(Table1[Date],MATCH($L38,Table1[Index],0))</f>
        <v>2011.01.05</v>
      </c>
      <c r="O38" s="32">
        <f>INDEX(Table1[Time],MATCH($L38,Table1[Index],0))</f>
        <v>0.125</v>
      </c>
      <c r="P38" s="226">
        <f>INDEX(Table1[Norm Open],MATCH($L38,Table1[Index],0))</f>
        <v>0.19357092941998602</v>
      </c>
      <c r="Q38" s="359">
        <f>INDEX(Table1[Alpha],MATCH($L38,Table1[Index],0))</f>
        <v>0.31321785647603201</v>
      </c>
      <c r="R38" s="471">
        <f t="shared" si="6"/>
        <v>0.6005032374611331</v>
      </c>
      <c r="S38" s="33">
        <f t="shared" si="7"/>
        <v>0.2183186138467641</v>
      </c>
      <c r="T38" s="471">
        <f t="shared" si="4"/>
        <v>0.19602344868077526</v>
      </c>
      <c r="U38" s="33">
        <f t="shared" si="5"/>
        <v>0.30362702104647876</v>
      </c>
      <c r="V38" s="471">
        <f t="shared" si="0"/>
        <v>0.35661922782246247</v>
      </c>
      <c r="W38" s="33">
        <f t="shared" si="1"/>
        <v>-0.33295053371808225</v>
      </c>
      <c r="X38" s="353">
        <f t="shared" si="2"/>
        <v>0.38438197132145691</v>
      </c>
      <c r="Y38" s="33">
        <f t="shared" si="3"/>
        <v>6.2998367058386864E-2</v>
      </c>
      <c r="AB38" s="130"/>
    </row>
    <row r="39" spans="1:28" ht="16" thickBot="1" x14ac:dyDescent="0.25">
      <c r="A39" s="345" t="s">
        <v>258</v>
      </c>
      <c r="B39" s="344">
        <v>38</v>
      </c>
      <c r="C39" s="346">
        <v>0.125</v>
      </c>
      <c r="D39" s="347">
        <v>703</v>
      </c>
      <c r="E39" s="130">
        <v>-1.4090533752671301E-2</v>
      </c>
      <c r="F39" s="130">
        <f>(Table1[[#This Row],[Gasoil Open]]-MIN(Table1[Signal from Matlab]))/(MAX(Table1[Signal from Matlab])-MIN(Table1[Signal from Matlab]))</f>
        <v>0</v>
      </c>
      <c r="G39" s="130">
        <v>703</v>
      </c>
      <c r="H39" s="130">
        <v>703</v>
      </c>
      <c r="I39" s="130">
        <v>0</v>
      </c>
      <c r="J39" s="130">
        <f>(Table1[[#This Row],[Alpha]]-MIN(Table1[Alpha]))/(MAX(Table1[Alpha])-MIN(Table1[Alpha]))</f>
        <v>0.40771318645843108</v>
      </c>
      <c r="K39" s="130">
        <f>(Table1[[#This Row],[Signal from Matlab]]-703)/(1060.75-703)</f>
        <v>0</v>
      </c>
      <c r="L39" s="363">
        <v>68</v>
      </c>
      <c r="M39" s="363">
        <v>37</v>
      </c>
      <c r="N39" s="358" t="str">
        <f>INDEX(Table1[Date],MATCH($L39,Table1[Index],0))</f>
        <v>2011.01.06</v>
      </c>
      <c r="O39" s="32">
        <f>INDEX(Table1[Time],MATCH($L39,Table1[Index],0))</f>
        <v>0.125</v>
      </c>
      <c r="P39" s="226">
        <f>INDEX(Table1[Norm Open],MATCH($L39,Table1[Index],0))</f>
        <v>0.23480083857442349</v>
      </c>
      <c r="Q39" s="359">
        <f>INDEX(Table1[Alpha],MATCH($L39,Table1[Index],0))</f>
        <v>0.34548850433967598</v>
      </c>
      <c r="R39" s="471">
        <f t="shared" si="6"/>
        <v>0.7597544471828731</v>
      </c>
      <c r="S39" s="33">
        <f t="shared" si="7"/>
        <v>0.19583117441436571</v>
      </c>
      <c r="T39" s="471">
        <f t="shared" si="4"/>
        <v>0.20215638359833335</v>
      </c>
      <c r="U39" s="33">
        <f t="shared" si="5"/>
        <v>0.3333464352596639</v>
      </c>
      <c r="V39" s="471">
        <f t="shared" si="0"/>
        <v>0.42983325250055948</v>
      </c>
      <c r="W39" s="33">
        <f t="shared" si="1"/>
        <v>-0.2713425956380221</v>
      </c>
      <c r="X39" s="353">
        <f t="shared" si="2"/>
        <v>0.46391469442725536</v>
      </c>
      <c r="Y39" s="33">
        <f t="shared" si="3"/>
        <v>8.5945004678669168E-2</v>
      </c>
      <c r="AB39" s="130"/>
    </row>
    <row r="40" spans="1:28" ht="16" thickBot="1" x14ac:dyDescent="0.25">
      <c r="A40" s="342" t="s">
        <v>259</v>
      </c>
      <c r="B40" s="344">
        <v>39</v>
      </c>
      <c r="C40" s="343">
        <v>0.125</v>
      </c>
      <c r="D40" s="344">
        <v>722</v>
      </c>
      <c r="E40" s="130">
        <v>-2.33516934820952E-3</v>
      </c>
      <c r="F40" s="130">
        <f>(Table1[[#This Row],[Gasoil Open]]-MIN(Table1[Signal from Matlab]))/(MAX(Table1[Signal from Matlab])-MIN(Table1[Signal from Matlab]))</f>
        <v>5.3109713487071976E-2</v>
      </c>
      <c r="G40" s="130">
        <v>722</v>
      </c>
      <c r="H40" s="130">
        <v>722</v>
      </c>
      <c r="I40" s="130">
        <v>5.3109713487071997E-2</v>
      </c>
      <c r="J40" s="130">
        <f>(Table1[[#This Row],[Alpha]]-MIN(Table1[Alpha]))/(MAX(Table1[Alpha])-MIN(Table1[Alpha]))</f>
        <v>0.41617356064270139</v>
      </c>
      <c r="K40" s="130">
        <f>(Table1[[#This Row],[Signal from Matlab]]-703)/(1060.75-703)</f>
        <v>5.3109713487071976E-2</v>
      </c>
      <c r="L40" s="363">
        <v>69</v>
      </c>
      <c r="M40" s="363">
        <v>38</v>
      </c>
      <c r="N40" s="358" t="str">
        <f>INDEX(Table1[Date],MATCH($L40,Table1[Index],0))</f>
        <v>2011.01.07</v>
      </c>
      <c r="O40" s="32">
        <f>INDEX(Table1[Time],MATCH($L40,Table1[Index],0))</f>
        <v>0.125</v>
      </c>
      <c r="P40" s="226">
        <f>INDEX(Table1[Norm Open],MATCH($L40,Table1[Index],0))</f>
        <v>0.20405310971348709</v>
      </c>
      <c r="Q40" s="359">
        <f>INDEX(Table1[Alpha],MATCH($L40,Table1[Index],0))</f>
        <v>0.378937216968324</v>
      </c>
      <c r="R40" s="471">
        <f t="shared" si="6"/>
        <v>0.90203342199955161</v>
      </c>
      <c r="S40" s="33">
        <f t="shared" si="7"/>
        <v>0.17352765057149733</v>
      </c>
      <c r="T40" s="471">
        <f t="shared" si="4"/>
        <v>0.22442367671499652</v>
      </c>
      <c r="U40" s="33">
        <f t="shared" si="5"/>
        <v>0.34989492989864973</v>
      </c>
      <c r="V40" s="471">
        <f t="shared" si="0"/>
        <v>0.52083314849994888</v>
      </c>
      <c r="W40" s="33">
        <f t="shared" si="1"/>
        <v>-4.5584993795031892E-2</v>
      </c>
      <c r="X40" s="353">
        <f t="shared" si="2"/>
        <v>0.54909674907149897</v>
      </c>
      <c r="Y40" s="33">
        <f t="shared" si="3"/>
        <v>0.15927919555837175</v>
      </c>
      <c r="AB40" s="130"/>
    </row>
    <row r="41" spans="1:28" ht="16" thickBot="1" x14ac:dyDescent="0.25">
      <c r="A41" s="345" t="s">
        <v>260</v>
      </c>
      <c r="B41" s="344">
        <v>40</v>
      </c>
      <c r="C41" s="346">
        <v>0.125</v>
      </c>
      <c r="D41" s="347">
        <v>722</v>
      </c>
      <c r="E41" s="130">
        <v>1.5442258325357301E-2</v>
      </c>
      <c r="F41" s="130">
        <f>(Table1[[#This Row],[Gasoil Open]]-MIN(Table1[Signal from Matlab]))/(MAX(Table1[Signal from Matlab])-MIN(Table1[Signal from Matlab]))</f>
        <v>5.3109713487071976E-2</v>
      </c>
      <c r="G41" s="130">
        <v>722</v>
      </c>
      <c r="H41" s="130">
        <v>722</v>
      </c>
      <c r="I41" s="130">
        <v>5.3109713487071997E-2</v>
      </c>
      <c r="J41" s="130">
        <f>(Table1[[#This Row],[Alpha]]-MIN(Table1[Alpha]))/(MAX(Table1[Alpha])-MIN(Table1[Alpha]))</f>
        <v>0.4289680334448453</v>
      </c>
      <c r="K41" s="130">
        <f>(Table1[[#This Row],[Signal from Matlab]]-703)/(1060.75-703)</f>
        <v>5.3109713487071976E-2</v>
      </c>
      <c r="L41" s="363">
        <v>70</v>
      </c>
      <c r="M41" s="363">
        <v>39</v>
      </c>
      <c r="N41" s="358" t="str">
        <f>INDEX(Table1[Date],MATCH($L41,Table1[Index],0))</f>
        <v>2011.01.10</v>
      </c>
      <c r="O41" s="32">
        <f>INDEX(Table1[Time],MATCH($L41,Table1[Index],0))</f>
        <v>0.125</v>
      </c>
      <c r="P41" s="226">
        <f>INDEX(Table1[Norm Open],MATCH($L41,Table1[Index],0))</f>
        <v>0.19776380153738643</v>
      </c>
      <c r="Q41" s="359">
        <f>INDEX(Table1[Alpha],MATCH($L41,Table1[Index],0))</f>
        <v>0.41022941261139201</v>
      </c>
      <c r="R41" s="471">
        <f t="shared" si="6"/>
        <v>0.99374697674012979</v>
      </c>
      <c r="S41" s="33">
        <f t="shared" si="7"/>
        <v>0.1624367530715789</v>
      </c>
      <c r="T41" s="471">
        <f t="shared" si="4"/>
        <v>0.24753503291679263</v>
      </c>
      <c r="U41" s="33">
        <f t="shared" si="5"/>
        <v>0.35173254182912622</v>
      </c>
      <c r="V41" s="471">
        <f t="shared" si="0"/>
        <v>0.63982871043201683</v>
      </c>
      <c r="W41" s="33">
        <f t="shared" si="1"/>
        <v>0.26787576591523621</v>
      </c>
      <c r="X41" s="353">
        <f t="shared" si="2"/>
        <v>0.62703690669631307</v>
      </c>
      <c r="Y41" s="33">
        <f t="shared" si="3"/>
        <v>0.26068168693864707</v>
      </c>
      <c r="AB41" s="130"/>
    </row>
    <row r="42" spans="1:28" ht="16" thickBot="1" x14ac:dyDescent="0.25">
      <c r="A42" s="342" t="s">
        <v>261</v>
      </c>
      <c r="B42" s="344">
        <v>41</v>
      </c>
      <c r="C42" s="343">
        <v>0.125</v>
      </c>
      <c r="D42" s="344">
        <v>723</v>
      </c>
      <c r="E42" s="130">
        <v>3.6564688085118001E-2</v>
      </c>
      <c r="F42" s="130">
        <f>(Table1[[#This Row],[Gasoil Open]]-MIN(Table1[Signal from Matlab]))/(MAX(Table1[Signal from Matlab])-MIN(Table1[Signal from Matlab]))</f>
        <v>5.5904961565338925E-2</v>
      </c>
      <c r="G42" s="130">
        <v>723</v>
      </c>
      <c r="H42" s="130">
        <v>723</v>
      </c>
      <c r="I42" s="130">
        <v>5.5904961565338897E-2</v>
      </c>
      <c r="J42" s="130">
        <f>(Table1[[#This Row],[Alpha]]-MIN(Table1[Alpha]))/(MAX(Table1[Alpha])-MIN(Table1[Alpha]))</f>
        <v>0.44416991518155396</v>
      </c>
      <c r="K42" s="130">
        <f>(Table1[[#This Row],[Signal from Matlab]]-703)/(1060.75-703)</f>
        <v>5.5904961565338925E-2</v>
      </c>
      <c r="L42" s="363">
        <v>71</v>
      </c>
      <c r="M42" s="363">
        <v>40</v>
      </c>
      <c r="N42" s="358" t="str">
        <f>INDEX(Table1[Date],MATCH($L42,Table1[Index],0))</f>
        <v>2011.01.11</v>
      </c>
      <c r="O42" s="32">
        <f>INDEX(Table1[Time],MATCH($L42,Table1[Index],0))</f>
        <v>0.125</v>
      </c>
      <c r="P42" s="226">
        <f>INDEX(Table1[Norm Open],MATCH($L42,Table1[Index],0))</f>
        <v>0.23410202655485673</v>
      </c>
      <c r="Q42" s="359">
        <f>INDEX(Table1[Alpha],MATCH($L42,Table1[Index],0))</f>
        <v>0.44804751175482799</v>
      </c>
      <c r="R42" s="471">
        <f t="shared" si="6"/>
        <v>0.93525035783511645</v>
      </c>
      <c r="S42" s="33">
        <f t="shared" si="7"/>
        <v>0.16603915330720764</v>
      </c>
      <c r="T42" s="471">
        <f t="shared" si="4"/>
        <v>0.2873473127603785</v>
      </c>
      <c r="U42" s="33">
        <f t="shared" si="5"/>
        <v>0.3780452249004756</v>
      </c>
      <c r="V42" s="471">
        <f t="shared" si="0"/>
        <v>0.78006469744000917</v>
      </c>
      <c r="W42" s="33">
        <f t="shared" si="1"/>
        <v>0.46402642268155181</v>
      </c>
      <c r="X42" s="353">
        <f t="shared" si="2"/>
        <v>0.66755412267850145</v>
      </c>
      <c r="Y42" s="33">
        <f t="shared" si="3"/>
        <v>0.33603693362974502</v>
      </c>
      <c r="AB42" s="130"/>
    </row>
    <row r="43" spans="1:28" ht="16" thickBot="1" x14ac:dyDescent="0.25">
      <c r="A43" s="345" t="s">
        <v>262</v>
      </c>
      <c r="B43" s="344">
        <v>42</v>
      </c>
      <c r="C43" s="346">
        <v>0.125</v>
      </c>
      <c r="D43" s="347">
        <v>735.5</v>
      </c>
      <c r="E43" s="130">
        <v>5.7589639462428101E-2</v>
      </c>
      <c r="F43" s="130">
        <f>(Table1[[#This Row],[Gasoil Open]]-MIN(Table1[Signal from Matlab]))/(MAX(Table1[Signal from Matlab])-MIN(Table1[Signal from Matlab]))</f>
        <v>9.0845562543675748E-2</v>
      </c>
      <c r="G43" s="130">
        <v>735.5</v>
      </c>
      <c r="H43" s="130">
        <v>735.5</v>
      </c>
      <c r="I43" s="130">
        <v>9.0845562543675804E-2</v>
      </c>
      <c r="J43" s="130">
        <f>(Table1[[#This Row],[Alpha]]-MIN(Table1[Alpha]))/(MAX(Table1[Alpha])-MIN(Table1[Alpha]))</f>
        <v>0.45930164140780505</v>
      </c>
      <c r="K43" s="130">
        <f>(Table1[[#This Row],[Signal from Matlab]]-703)/(1060.75-703)</f>
        <v>9.0845562543675748E-2</v>
      </c>
      <c r="L43" s="363">
        <v>72</v>
      </c>
      <c r="M43" s="363">
        <v>41</v>
      </c>
      <c r="N43" s="358" t="str">
        <f>INDEX(Table1[Date],MATCH($L43,Table1[Index],0))</f>
        <v>2011.01.12</v>
      </c>
      <c r="O43" s="32">
        <f>INDEX(Table1[Time],MATCH($L43,Table1[Index],0))</f>
        <v>0.125</v>
      </c>
      <c r="P43" s="226">
        <f>INDEX(Table1[Norm Open],MATCH($L43,Table1[Index],0))</f>
        <v>0.27812718378756113</v>
      </c>
      <c r="Q43" s="359">
        <f>INDEX(Table1[Alpha],MATCH($L43,Table1[Index],0))</f>
        <v>0.47623176239847997</v>
      </c>
      <c r="R43" s="471">
        <f t="shared" si="6"/>
        <v>0.60468094130401606</v>
      </c>
      <c r="S43" s="33">
        <f t="shared" si="7"/>
        <v>0.17206054593105535</v>
      </c>
      <c r="T43" s="471">
        <f t="shared" si="4"/>
        <v>0.32156395133058147</v>
      </c>
      <c r="U43" s="33">
        <f t="shared" si="5"/>
        <v>0.38759483074360324</v>
      </c>
      <c r="V43" s="471">
        <f t="shared" si="0"/>
        <v>0.94512267970233843</v>
      </c>
      <c r="W43" s="33">
        <f t="shared" si="1"/>
        <v>0.34339579862567104</v>
      </c>
      <c r="X43" s="353">
        <f t="shared" si="2"/>
        <v>0.62378919077897865</v>
      </c>
      <c r="Y43" s="33">
        <f t="shared" si="3"/>
        <v>0.30101705843344323</v>
      </c>
      <c r="AB43" s="130"/>
    </row>
    <row r="44" spans="1:28" ht="16" thickBot="1" x14ac:dyDescent="0.25">
      <c r="A44" s="342" t="s">
        <v>263</v>
      </c>
      <c r="B44" s="344">
        <v>43</v>
      </c>
      <c r="C44" s="343">
        <v>0.125</v>
      </c>
      <c r="D44" s="344">
        <v>719.75</v>
      </c>
      <c r="E44" s="130">
        <v>7.9957790113210997E-2</v>
      </c>
      <c r="F44" s="130">
        <f>(Table1[[#This Row],[Gasoil Open]]-MIN(Table1[Signal from Matlab]))/(MAX(Table1[Signal from Matlab])-MIN(Table1[Signal from Matlab]))</f>
        <v>4.6820405310971348E-2</v>
      </c>
      <c r="G44" s="130">
        <v>719.75</v>
      </c>
      <c r="H44" s="130">
        <v>719.75</v>
      </c>
      <c r="I44" s="130">
        <v>4.6820405310971397E-2</v>
      </c>
      <c r="J44" s="130">
        <f>(Table1[[#This Row],[Alpha]]-MIN(Table1[Alpha]))/(MAX(Table1[Alpha])-MIN(Table1[Alpha]))</f>
        <v>0.47540007254141797</v>
      </c>
      <c r="K44" s="130">
        <f>(Table1[[#This Row],[Signal from Matlab]]-703)/(1060.75-703)</f>
        <v>4.6820405310971348E-2</v>
      </c>
      <c r="L44" s="363">
        <v>73</v>
      </c>
      <c r="M44" s="363">
        <v>42</v>
      </c>
      <c r="N44" s="358" t="str">
        <f>INDEX(Table1[Date],MATCH($L44,Table1[Index],0))</f>
        <v>2011.01.13</v>
      </c>
      <c r="O44" s="32">
        <f>INDEX(Table1[Time],MATCH($L44,Table1[Index],0))</f>
        <v>0.125</v>
      </c>
      <c r="P44" s="226">
        <f>INDEX(Table1[Norm Open],MATCH($L44,Table1[Index],0))</f>
        <v>0.29280223619846263</v>
      </c>
      <c r="Q44" s="359">
        <f>INDEX(Table1[Alpha],MATCH($L44,Table1[Index],0))</f>
        <v>0.50219300308335002</v>
      </c>
      <c r="R44" s="471">
        <f t="shared" si="6"/>
        <v>-5.0365686984115789E-2</v>
      </c>
      <c r="S44" s="33">
        <f t="shared" si="7"/>
        <v>0.16794049645897635</v>
      </c>
      <c r="T44" s="471">
        <f t="shared" si="4"/>
        <v>0.3574530596859769</v>
      </c>
      <c r="U44" s="33">
        <f t="shared" si="5"/>
        <v>0.40945950156402761</v>
      </c>
      <c r="V44" s="471">
        <f t="shared" si="0"/>
        <v>1.1378469895042613</v>
      </c>
      <c r="W44" s="33">
        <f t="shared" si="1"/>
        <v>-8.8715755768700166E-3</v>
      </c>
      <c r="X44" s="353">
        <f t="shared" si="2"/>
        <v>0.48164478740204081</v>
      </c>
      <c r="Y44" s="33">
        <f t="shared" si="3"/>
        <v>0.18950947414871133</v>
      </c>
      <c r="AB44" s="130"/>
    </row>
    <row r="45" spans="1:28" ht="16" thickBot="1" x14ac:dyDescent="0.25">
      <c r="A45" s="345" t="s">
        <v>264</v>
      </c>
      <c r="B45" s="344">
        <v>44</v>
      </c>
      <c r="C45" s="346">
        <v>0.125</v>
      </c>
      <c r="D45" s="347">
        <v>740.75</v>
      </c>
      <c r="E45" s="130">
        <v>9.8789363139182795E-2</v>
      </c>
      <c r="F45" s="130">
        <f>(Table1[[#This Row],[Gasoil Open]]-MIN(Table1[Signal from Matlab]))/(MAX(Table1[Signal from Matlab])-MIN(Table1[Signal from Matlab]))</f>
        <v>0.10552061495457722</v>
      </c>
      <c r="G45" s="130">
        <v>740.75</v>
      </c>
      <c r="H45" s="130">
        <v>740.75</v>
      </c>
      <c r="I45" s="130">
        <v>0.105520614954577</v>
      </c>
      <c r="J45" s="130">
        <f>(Table1[[#This Row],[Alpha]]-MIN(Table1[Alpha]))/(MAX(Table1[Alpha])-MIN(Table1[Alpha]))</f>
        <v>0.48895321719915924</v>
      </c>
      <c r="K45" s="130">
        <f>(Table1[[#This Row],[Signal from Matlab]]-703)/(1060.75-703)</f>
        <v>0.10552061495457722</v>
      </c>
      <c r="L45" s="363">
        <v>74</v>
      </c>
      <c r="M45" s="363">
        <v>43</v>
      </c>
      <c r="N45" s="358" t="str">
        <f>INDEX(Table1[Date],MATCH($L45,Table1[Index],0))</f>
        <v>2011.01.14</v>
      </c>
      <c r="O45" s="32">
        <f>INDEX(Table1[Time],MATCH($L45,Table1[Index],0))</f>
        <v>0.125</v>
      </c>
      <c r="P45" s="226">
        <f>INDEX(Table1[Norm Open],MATCH($L45,Table1[Index],0))</f>
        <v>0.2921034241788959</v>
      </c>
      <c r="Q45" s="359">
        <f>INDEX(Table1[Alpha],MATCH($L45,Table1[Index],0))</f>
        <v>0.52589740378514505</v>
      </c>
      <c r="R45" s="471">
        <f t="shared" si="6"/>
        <v>-0.79089993077933696</v>
      </c>
      <c r="S45" s="33">
        <f t="shared" si="7"/>
        <v>0.1439698780972678</v>
      </c>
      <c r="T45" s="471">
        <f t="shared" si="4"/>
        <v>0.3872787040930093</v>
      </c>
      <c r="U45" s="33">
        <f t="shared" si="5"/>
        <v>0.40585695050916565</v>
      </c>
      <c r="V45" s="471">
        <f t="shared" si="0"/>
        <v>1.3716039552358747</v>
      </c>
      <c r="W45" s="33">
        <f t="shared" si="1"/>
        <v>-0.13500168946611169</v>
      </c>
      <c r="X45" s="353">
        <f t="shared" si="2"/>
        <v>0.32266090951651566</v>
      </c>
      <c r="Y45" s="33">
        <f t="shared" si="3"/>
        <v>0.13827504638010724</v>
      </c>
      <c r="AB45" s="130"/>
    </row>
    <row r="46" spans="1:28" ht="16" thickBot="1" x14ac:dyDescent="0.25">
      <c r="A46" s="342" t="s">
        <v>265</v>
      </c>
      <c r="B46" s="344">
        <v>45</v>
      </c>
      <c r="C46" s="343">
        <v>0.125</v>
      </c>
      <c r="D46" s="344">
        <v>754.25</v>
      </c>
      <c r="E46" s="130">
        <v>0.117134266292151</v>
      </c>
      <c r="F46" s="130">
        <f>(Table1[[#This Row],[Gasoil Open]]-MIN(Table1[Signal from Matlab]))/(MAX(Table1[Signal from Matlab])-MIN(Table1[Signal from Matlab]))</f>
        <v>0.143256464011181</v>
      </c>
      <c r="G46" s="130">
        <v>754.25</v>
      </c>
      <c r="H46" s="130">
        <v>754.25</v>
      </c>
      <c r="I46" s="130">
        <v>0.143256464011181</v>
      </c>
      <c r="J46" s="130">
        <f>(Table1[[#This Row],[Alpha]]-MIN(Table1[Alpha]))/(MAX(Table1[Alpha])-MIN(Table1[Alpha]))</f>
        <v>0.50215610395862054</v>
      </c>
      <c r="K46" s="130">
        <f>(Table1[[#This Row],[Signal from Matlab]]-703)/(1060.75-703)</f>
        <v>0.143256464011181</v>
      </c>
      <c r="L46" s="363">
        <v>75</v>
      </c>
      <c r="M46" s="363">
        <v>44</v>
      </c>
      <c r="N46" s="358" t="str">
        <f>INDEX(Table1[Date],MATCH($L46,Table1[Index],0))</f>
        <v>2011.01.17</v>
      </c>
      <c r="O46" s="32">
        <f>INDEX(Table1[Time],MATCH($L46,Table1[Index],0))</f>
        <v>0.125</v>
      </c>
      <c r="P46" s="226">
        <f>INDEX(Table1[Norm Open],MATCH($L46,Table1[Index],0))</f>
        <v>0.3137665967854647</v>
      </c>
      <c r="Q46" s="359">
        <f>INDEX(Table1[Alpha],MATCH($L46,Table1[Index],0))</f>
        <v>0.53551349022973604</v>
      </c>
      <c r="R46" s="471">
        <f t="shared" si="6"/>
        <v>-0.92696278742438076</v>
      </c>
      <c r="S46" s="33">
        <f t="shared" si="7"/>
        <v>0.11607141242053798</v>
      </c>
      <c r="T46" s="471">
        <f t="shared" si="4"/>
        <v>0.4380819071079724</v>
      </c>
      <c r="U46" s="33">
        <f t="shared" si="5"/>
        <v>0.42347433935537215</v>
      </c>
      <c r="V46" s="471">
        <f t="shared" si="0"/>
        <v>1.6406895661816492</v>
      </c>
      <c r="W46" s="33">
        <f t="shared" si="1"/>
        <v>0.25908437892793468</v>
      </c>
      <c r="X46" s="353">
        <f t="shared" si="2"/>
        <v>0.38393622862174692</v>
      </c>
      <c r="Y46" s="33">
        <f t="shared" si="3"/>
        <v>0.26621004356794825</v>
      </c>
      <c r="AB46" s="130"/>
    </row>
    <row r="47" spans="1:28" ht="16" thickBot="1" x14ac:dyDescent="0.25">
      <c r="A47" s="345" t="s">
        <v>266</v>
      </c>
      <c r="B47" s="344">
        <v>46</v>
      </c>
      <c r="C47" s="346">
        <v>0.125</v>
      </c>
      <c r="D47" s="347">
        <v>771.25</v>
      </c>
      <c r="E47" s="130">
        <v>0.131065862722551</v>
      </c>
      <c r="F47" s="130">
        <f>(Table1[[#This Row],[Gasoil Open]]-MIN(Table1[Signal from Matlab]))/(MAX(Table1[Signal from Matlab])-MIN(Table1[Signal from Matlab]))</f>
        <v>0.19077568134171907</v>
      </c>
      <c r="G47" s="130">
        <v>771.25</v>
      </c>
      <c r="H47" s="130">
        <v>771.25</v>
      </c>
      <c r="I47" s="130">
        <v>0.19077568134171899</v>
      </c>
      <c r="J47" s="130">
        <f>(Table1[[#This Row],[Alpha]]-MIN(Table1[Alpha]))/(MAX(Table1[Alpha])-MIN(Table1[Alpha]))</f>
        <v>0.51218271944496752</v>
      </c>
      <c r="K47" s="130">
        <f>(Table1[[#This Row],[Signal from Matlab]]-703)/(1060.75-703)</f>
        <v>0.19077568134171907</v>
      </c>
      <c r="L47" s="363">
        <v>76</v>
      </c>
      <c r="M47" s="363">
        <v>45</v>
      </c>
      <c r="N47" s="358" t="str">
        <f>INDEX(Table1[Date],MATCH($L47,Table1[Index],0))</f>
        <v>2011.01.18</v>
      </c>
      <c r="O47" s="32">
        <f>INDEX(Table1[Time],MATCH($L47,Table1[Index],0))</f>
        <v>0.125</v>
      </c>
      <c r="P47" s="226">
        <f>INDEX(Table1[Norm Open],MATCH($L47,Table1[Index],0))</f>
        <v>0.29909154437456326</v>
      </c>
      <c r="Q47" s="359">
        <f>INDEX(Table1[Alpha],MATCH($L47,Table1[Index],0))</f>
        <v>0.54704077452050104</v>
      </c>
      <c r="R47" s="471">
        <f t="shared" si="6"/>
        <v>9.7259024683631748E-2</v>
      </c>
      <c r="S47" s="33">
        <f t="shared" si="7"/>
        <v>7.7596940936178083E-2</v>
      </c>
      <c r="T47" s="471">
        <f t="shared" si="4"/>
        <v>0.49102528057811518</v>
      </c>
      <c r="U47" s="33">
        <f t="shared" si="5"/>
        <v>0.43602022022724785</v>
      </c>
      <c r="V47" s="471">
        <f t="shared" si="0"/>
        <v>1.9448794775476976</v>
      </c>
      <c r="W47" s="33">
        <f t="shared" si="1"/>
        <v>0.62285488103810893</v>
      </c>
      <c r="X47" s="353">
        <f t="shared" si="2"/>
        <v>0.84438792760314818</v>
      </c>
      <c r="Y47" s="33">
        <f t="shared" si="3"/>
        <v>0.37882401406717831</v>
      </c>
      <c r="AB47" s="130"/>
    </row>
    <row r="48" spans="1:28" ht="16" thickBot="1" x14ac:dyDescent="0.25">
      <c r="A48" s="342" t="s">
        <v>267</v>
      </c>
      <c r="B48" s="344">
        <v>47</v>
      </c>
      <c r="C48" s="343">
        <v>0.125</v>
      </c>
      <c r="D48" s="344">
        <v>762.5</v>
      </c>
      <c r="E48" s="130">
        <v>0.143404310330985</v>
      </c>
      <c r="F48" s="130">
        <f>(Table1[[#This Row],[Gasoil Open]]-MIN(Table1[Signal from Matlab]))/(MAX(Table1[Signal from Matlab])-MIN(Table1[Signal from Matlab]))</f>
        <v>0.16631726065688329</v>
      </c>
      <c r="G48" s="130">
        <v>762.5</v>
      </c>
      <c r="H48" s="130">
        <v>762.5</v>
      </c>
      <c r="I48" s="130">
        <v>0.16631726065688299</v>
      </c>
      <c r="J48" s="130">
        <f>(Table1[[#This Row],[Alpha]]-MIN(Table1[Alpha]))/(MAX(Table1[Alpha])-MIN(Table1[Alpha]))</f>
        <v>0.52106274051694257</v>
      </c>
      <c r="K48" s="130">
        <f>(Table1[[#This Row],[Signal from Matlab]]-703)/(1060.75-703)</f>
        <v>0.16631726065688329</v>
      </c>
      <c r="L48" s="363">
        <v>77</v>
      </c>
      <c r="M48" s="363">
        <v>46</v>
      </c>
      <c r="N48" s="358" t="str">
        <f>INDEX(Table1[Date],MATCH($L48,Table1[Index],0))</f>
        <v>2011.01.19</v>
      </c>
      <c r="O48" s="32">
        <f>INDEX(Table1[Time],MATCH($L48,Table1[Index],0))</f>
        <v>0.125</v>
      </c>
      <c r="P48" s="226">
        <f>INDEX(Table1[Norm Open],MATCH($L48,Table1[Index],0))</f>
        <v>0.31167016072676451</v>
      </c>
      <c r="Q48" s="359">
        <f>INDEX(Table1[Alpha],MATCH($L48,Table1[Index],0))</f>
        <v>0.55149688226045501</v>
      </c>
      <c r="R48" s="471">
        <f t="shared" si="6"/>
        <v>0.99440267601708154</v>
      </c>
      <c r="S48" s="33">
        <f t="shared" si="7"/>
        <v>6.3604622067803263E-2</v>
      </c>
      <c r="T48" s="471">
        <f t="shared" si="4"/>
        <v>0.56259771678438564</v>
      </c>
      <c r="U48" s="33">
        <f t="shared" si="5"/>
        <v>0.46940886699205758</v>
      </c>
      <c r="V48" s="471">
        <f t="shared" si="0"/>
        <v>2.3008429724721609</v>
      </c>
      <c r="W48" s="33">
        <f t="shared" si="1"/>
        <v>0.28180706476943573</v>
      </c>
      <c r="X48" s="353">
        <f t="shared" si="2"/>
        <v>1.2859477884245427</v>
      </c>
      <c r="Y48" s="33">
        <f t="shared" si="3"/>
        <v>0.27160685127643219</v>
      </c>
      <c r="AB48" s="130"/>
    </row>
    <row r="49" spans="1:31" ht="16" thickBot="1" x14ac:dyDescent="0.25">
      <c r="A49" s="345" t="s">
        <v>268</v>
      </c>
      <c r="B49" s="344">
        <v>48</v>
      </c>
      <c r="C49" s="346">
        <v>0.125</v>
      </c>
      <c r="D49" s="347">
        <v>758.25</v>
      </c>
      <c r="E49" s="130">
        <v>0.15364947211506699</v>
      </c>
      <c r="F49" s="130">
        <f>(Table1[[#This Row],[Gasoil Open]]-MIN(Table1[Signal from Matlab]))/(MAX(Table1[Signal from Matlab])-MIN(Table1[Signal from Matlab]))</f>
        <v>0.15443745632424877</v>
      </c>
      <c r="G49" s="130">
        <v>758.25</v>
      </c>
      <c r="H49" s="130">
        <v>758.25</v>
      </c>
      <c r="I49" s="130">
        <v>0.15443745632424899</v>
      </c>
      <c r="J49" s="130">
        <f>(Table1[[#This Row],[Alpha]]-MIN(Table1[Alpha]))/(MAX(Table1[Alpha])-MIN(Table1[Alpha]))</f>
        <v>0.52843621693923204</v>
      </c>
      <c r="K49" s="130">
        <f>(Table1[[#This Row],[Signal from Matlab]]-703)/(1060.75-703)</f>
        <v>0.15443745632424877</v>
      </c>
      <c r="L49" s="363">
        <v>78</v>
      </c>
      <c r="M49" s="363">
        <v>47</v>
      </c>
      <c r="N49" s="358" t="str">
        <f>INDEX(Table1[Date],MATCH($L49,Table1[Index],0))</f>
        <v>2011.01.20</v>
      </c>
      <c r="O49" s="32">
        <f>INDEX(Table1[Time],MATCH($L49,Table1[Index],0))</f>
        <v>0.125</v>
      </c>
      <c r="P49" s="226">
        <f>INDEX(Table1[Norm Open],MATCH($L49,Table1[Index],0))</f>
        <v>0.31865828092243187</v>
      </c>
      <c r="Q49" s="359">
        <f>INDEX(Table1[Alpha],MATCH($L49,Table1[Index],0))</f>
        <v>0.57373926794850805</v>
      </c>
      <c r="R49" s="471">
        <f t="shared" si="6"/>
        <v>-0.33935492362111191</v>
      </c>
      <c r="S49" s="33">
        <f t="shared" si="7"/>
        <v>6.5115133804308556E-2</v>
      </c>
      <c r="T49" s="471">
        <f t="shared" si="4"/>
        <v>0.62720756089345908</v>
      </c>
      <c r="U49" s="33">
        <f t="shared" si="5"/>
        <v>0.47946324104709814</v>
      </c>
      <c r="V49" s="471">
        <f t="shared" si="0"/>
        <v>2.7034624435471333</v>
      </c>
      <c r="W49" s="33">
        <f t="shared" si="1"/>
        <v>8.1244287779962399E-3</v>
      </c>
      <c r="X49" s="353">
        <f t="shared" si="2"/>
        <v>0.99710502693982683</v>
      </c>
      <c r="Y49" s="33">
        <f t="shared" si="3"/>
        <v>0.18423426787646766</v>
      </c>
      <c r="AB49" s="130"/>
    </row>
    <row r="50" spans="1:31" ht="16" thickBot="1" x14ac:dyDescent="0.25">
      <c r="A50" s="342" t="s">
        <v>269</v>
      </c>
      <c r="B50" s="344">
        <v>49</v>
      </c>
      <c r="C50" s="343">
        <v>0.125</v>
      </c>
      <c r="D50" s="344">
        <v>763</v>
      </c>
      <c r="E50" s="130">
        <v>0.16220767978487799</v>
      </c>
      <c r="F50" s="130">
        <f>(Table1[[#This Row],[Gasoil Open]]-MIN(Table1[Signal from Matlab]))/(MAX(Table1[Signal from Matlab])-MIN(Table1[Signal from Matlab]))</f>
        <v>0.16771488469601678</v>
      </c>
      <c r="G50" s="130">
        <v>763</v>
      </c>
      <c r="H50" s="130">
        <v>763</v>
      </c>
      <c r="I50" s="130">
        <v>0.167714884696017</v>
      </c>
      <c r="J50" s="130">
        <f>(Table1[[#This Row],[Alpha]]-MIN(Table1[Alpha]))/(MAX(Table1[Alpha])-MIN(Table1[Alpha]))</f>
        <v>0.53459558697167553</v>
      </c>
      <c r="K50" s="130">
        <f>(Table1[[#This Row],[Signal from Matlab]]-703)/(1060.75-703)</f>
        <v>0.16771488469601678</v>
      </c>
      <c r="L50" s="363">
        <v>79</v>
      </c>
      <c r="M50" s="363">
        <v>48</v>
      </c>
      <c r="N50" s="358" t="str">
        <f>INDEX(Table1[Date],MATCH($L50,Table1[Index],0))</f>
        <v>2011.01.21</v>
      </c>
      <c r="O50" s="32">
        <f>INDEX(Table1[Time],MATCH($L50,Table1[Index],0))</f>
        <v>0.125</v>
      </c>
      <c r="P50" s="226">
        <f>INDEX(Table1[Norm Open],MATCH($L50,Table1[Index],0))</f>
        <v>0.28721174004192873</v>
      </c>
      <c r="Q50" s="359">
        <f>INDEX(Table1[Alpha],MATCH($L50,Table1[Index],0))</f>
        <v>0.57676494269890999</v>
      </c>
      <c r="R50" s="471">
        <f t="shared" si="6"/>
        <v>-0.54572130143129272</v>
      </c>
      <c r="S50" s="33">
        <f t="shared" si="7"/>
        <v>6.3197203080725295E-2</v>
      </c>
      <c r="T50" s="471">
        <f t="shared" si="4"/>
        <v>0.71022803932630774</v>
      </c>
      <c r="U50" s="33">
        <f t="shared" si="5"/>
        <v>0.49924590329172186</v>
      </c>
      <c r="V50" s="471">
        <f t="shared" si="0"/>
        <v>3.1625698430116138</v>
      </c>
      <c r="W50" s="33">
        <f t="shared" si="1"/>
        <v>0.59249971027395687</v>
      </c>
      <c r="X50" s="353">
        <f t="shared" si="2"/>
        <v>1.1090255269688762</v>
      </c>
      <c r="Y50" s="33">
        <f t="shared" si="3"/>
        <v>0.38498093888213464</v>
      </c>
      <c r="AB50" s="130"/>
    </row>
    <row r="51" spans="1:31" ht="16" thickBot="1" x14ac:dyDescent="0.25">
      <c r="A51" s="345" t="s">
        <v>270</v>
      </c>
      <c r="B51" s="344">
        <v>50</v>
      </c>
      <c r="C51" s="346">
        <v>0.125</v>
      </c>
      <c r="D51" s="347">
        <v>760</v>
      </c>
      <c r="E51" s="130">
        <v>0.167378765598442</v>
      </c>
      <c r="F51" s="130">
        <f>(Table1[[#This Row],[Gasoil Open]]-MIN(Table1[Signal from Matlab]))/(MAX(Table1[Signal from Matlab])-MIN(Table1[Signal from Matlab]))</f>
        <v>0.15932914046121593</v>
      </c>
      <c r="G51" s="130">
        <v>760</v>
      </c>
      <c r="H51" s="130">
        <v>760</v>
      </c>
      <c r="I51" s="130">
        <v>0.15932914046121599</v>
      </c>
      <c r="J51" s="130">
        <f>(Table1[[#This Row],[Alpha]]-MIN(Table1[Alpha]))/(MAX(Table1[Alpha])-MIN(Table1[Alpha]))</f>
        <v>0.53831723433337852</v>
      </c>
      <c r="K51" s="130">
        <f>(Table1[[#This Row],[Signal from Matlab]]-703)/(1060.75-703)</f>
        <v>0.15932914046121593</v>
      </c>
      <c r="L51" s="363">
        <v>80</v>
      </c>
      <c r="M51" s="363">
        <v>49</v>
      </c>
      <c r="N51" s="358" t="str">
        <f>INDEX(Table1[Date],MATCH($L51,Table1[Index],0))</f>
        <v>2011.01.24</v>
      </c>
      <c r="O51" s="32">
        <f>INDEX(Table1[Time],MATCH($L51,Table1[Index],0))</f>
        <v>0.125</v>
      </c>
      <c r="P51" s="226">
        <f>INDEX(Table1[Norm Open],MATCH($L51,Table1[Index],0))</f>
        <v>0.32704402515723269</v>
      </c>
      <c r="Q51" s="359">
        <f>INDEX(Table1[Alpha],MATCH($L51,Table1[Index],0))</f>
        <v>0.56640117197767204</v>
      </c>
      <c r="R51" s="471">
        <f t="shared" si="6"/>
        <v>0.87867873627695881</v>
      </c>
      <c r="S51" s="33">
        <f t="shared" si="7"/>
        <v>4.4896591917807038E-2</v>
      </c>
      <c r="T51" s="471">
        <f t="shared" si="4"/>
        <v>0.80610730691207533</v>
      </c>
      <c r="U51" s="33">
        <f t="shared" si="5"/>
        <v>0.49890350868095978</v>
      </c>
      <c r="V51" s="471">
        <f t="shared" si="0"/>
        <v>3.6858886962774378</v>
      </c>
      <c r="W51" s="33">
        <f t="shared" si="1"/>
        <v>0.56569606914222859</v>
      </c>
      <c r="X51" s="353">
        <f t="shared" si="2"/>
        <v>1.7902249131554904</v>
      </c>
      <c r="Y51" s="33">
        <f t="shared" si="3"/>
        <v>0.36983205658033186</v>
      </c>
      <c r="AB51" s="130"/>
    </row>
    <row r="52" spans="1:31" ht="16" thickBot="1" x14ac:dyDescent="0.25">
      <c r="A52" s="342" t="s">
        <v>271</v>
      </c>
      <c r="B52" s="344">
        <v>51</v>
      </c>
      <c r="C52" s="343">
        <v>0.125</v>
      </c>
      <c r="D52" s="344">
        <v>763.5</v>
      </c>
      <c r="E52" s="130">
        <v>0.16816847192408901</v>
      </c>
      <c r="F52" s="130">
        <f>(Table1[[#This Row],[Gasoil Open]]-MIN(Table1[Signal from Matlab]))/(MAX(Table1[Signal from Matlab])-MIN(Table1[Signal from Matlab]))</f>
        <v>0.16911250873515024</v>
      </c>
      <c r="G52" s="130">
        <v>763.5</v>
      </c>
      <c r="H52" s="130">
        <v>763.5</v>
      </c>
      <c r="I52" s="130">
        <v>0.16911250873514999</v>
      </c>
      <c r="J52" s="130">
        <f>(Table1[[#This Row],[Alpha]]-MIN(Table1[Alpha]))/(MAX(Table1[Alpha])-MIN(Table1[Alpha]))</f>
        <v>0.53888558855709978</v>
      </c>
      <c r="K52" s="130">
        <f>(Table1[[#This Row],[Signal from Matlab]]-703)/(1060.75-703)</f>
        <v>0.16911250873515024</v>
      </c>
      <c r="L52" s="363">
        <v>81</v>
      </c>
      <c r="M52" s="363">
        <v>50</v>
      </c>
      <c r="N52" s="358" t="str">
        <f>INDEX(Table1[Date],MATCH($L52,Table1[Index],0))</f>
        <v>2011.01.25</v>
      </c>
      <c r="O52" s="32">
        <f>INDEX(Table1[Time],MATCH($L52,Table1[Index],0))</f>
        <v>0.125</v>
      </c>
      <c r="P52" s="226">
        <f>INDEX(Table1[Norm Open],MATCH($L52,Table1[Index],0))</f>
        <v>0.28371767994409502</v>
      </c>
      <c r="Q52" s="359">
        <f>INDEX(Table1[Alpha],MATCH($L52,Table1[Index],0))</f>
        <v>0.54415145000512199</v>
      </c>
      <c r="R52" s="471">
        <f t="shared" si="6"/>
        <v>-0.89273275117332496</v>
      </c>
      <c r="S52" s="33">
        <f t="shared" si="7"/>
        <v>5.0224728090908499E-3</v>
      </c>
      <c r="T52" s="471">
        <f t="shared" si="4"/>
        <v>0.90905536294166822</v>
      </c>
      <c r="U52" s="33">
        <f t="shared" si="5"/>
        <v>0.52706914071080091</v>
      </c>
      <c r="V52" s="471">
        <f t="shared" si="0"/>
        <v>4.2684120922988242</v>
      </c>
      <c r="W52" s="33">
        <f t="shared" si="1"/>
        <v>0.12288600790729864</v>
      </c>
      <c r="X52" s="353">
        <f t="shared" si="2"/>
        <v>1.4282449013557226</v>
      </c>
      <c r="Y52" s="33">
        <f t="shared" si="3"/>
        <v>0.21832587380906346</v>
      </c>
      <c r="AB52" s="130"/>
    </row>
    <row r="53" spans="1:31" ht="16" thickBot="1" x14ac:dyDescent="0.25">
      <c r="A53" s="345" t="s">
        <v>272</v>
      </c>
      <c r="B53" s="344">
        <v>52</v>
      </c>
      <c r="C53" s="346">
        <v>0.125</v>
      </c>
      <c r="D53" s="347">
        <v>761.5</v>
      </c>
      <c r="E53" s="130">
        <v>0.17594919704975601</v>
      </c>
      <c r="F53" s="130">
        <f>(Table1[[#This Row],[Gasoil Open]]-MIN(Table1[Signal from Matlab]))/(MAX(Table1[Signal from Matlab])-MIN(Table1[Signal from Matlab]))</f>
        <v>0.16352201257861634</v>
      </c>
      <c r="G53" s="130">
        <v>761.5</v>
      </c>
      <c r="H53" s="130">
        <v>761.5</v>
      </c>
      <c r="I53" s="130">
        <v>0.16352201257861601</v>
      </c>
      <c r="J53" s="130">
        <f>(Table1[[#This Row],[Alpha]]-MIN(Table1[Alpha]))/(MAX(Table1[Alpha])-MIN(Table1[Alpha]))</f>
        <v>0.54448540186132299</v>
      </c>
      <c r="K53" s="130">
        <f>(Table1[[#This Row],[Signal from Matlab]]-703)/(1060.75-703)</f>
        <v>0.16352201257861634</v>
      </c>
      <c r="L53" s="363">
        <v>82</v>
      </c>
      <c r="M53" s="363">
        <v>51</v>
      </c>
      <c r="N53" s="358" t="str">
        <f>INDEX(Table1[Date],MATCH($L53,Table1[Index],0))</f>
        <v>2011.01.26</v>
      </c>
      <c r="O53" s="32">
        <f>INDEX(Table1[Time],MATCH($L53,Table1[Index],0))</f>
        <v>0.125</v>
      </c>
      <c r="P53" s="226">
        <f>INDEX(Table1[Norm Open],MATCH($L53,Table1[Index],0))</f>
        <v>0.27812718378756113</v>
      </c>
      <c r="Q53" s="359">
        <f>INDEX(Table1[Alpha],MATCH($L53,Table1[Index],0))</f>
        <v>0.51594141071944299</v>
      </c>
      <c r="R53" s="471">
        <f t="shared" si="6"/>
        <v>0.52680253310591652</v>
      </c>
      <c r="S53" s="33">
        <f t="shared" si="7"/>
        <v>-4.1945166768943887E-2</v>
      </c>
      <c r="T53" s="471">
        <f t="shared" si="4"/>
        <v>1.0248768332797444</v>
      </c>
      <c r="U53" s="33">
        <f t="shared" si="5"/>
        <v>0.53850530767381743</v>
      </c>
      <c r="V53" s="471">
        <f t="shared" si="0"/>
        <v>4.914973194280936</v>
      </c>
      <c r="W53" s="33">
        <f t="shared" si="1"/>
        <v>0.8139607144849339</v>
      </c>
      <c r="X53" s="353">
        <f t="shared" si="2"/>
        <v>2.1555508535555323</v>
      </c>
      <c r="Y53" s="33">
        <f t="shared" si="3"/>
        <v>0.43684028512993578</v>
      </c>
      <c r="AB53" s="130"/>
    </row>
    <row r="54" spans="1:31" ht="16" thickBot="1" x14ac:dyDescent="0.25">
      <c r="A54" s="342" t="s">
        <v>273</v>
      </c>
      <c r="B54" s="344">
        <v>53</v>
      </c>
      <c r="C54" s="343">
        <v>0.125</v>
      </c>
      <c r="D54" s="344">
        <v>761.5</v>
      </c>
      <c r="E54" s="130">
        <v>0.17847939895794501</v>
      </c>
      <c r="F54" s="130">
        <f>(Table1[[#This Row],[Gasoil Open]]-MIN(Table1[Signal from Matlab]))/(MAX(Table1[Signal from Matlab])-MIN(Table1[Signal from Matlab]))</f>
        <v>0.16352201257861634</v>
      </c>
      <c r="G54" s="130">
        <v>761.5</v>
      </c>
      <c r="H54" s="130">
        <v>761.5</v>
      </c>
      <c r="I54" s="130">
        <v>0.16352201257861601</v>
      </c>
      <c r="J54" s="130">
        <f>(Table1[[#This Row],[Alpha]]-MIN(Table1[Alpha]))/(MAX(Table1[Alpha])-MIN(Table1[Alpha]))</f>
        <v>0.54630639644460521</v>
      </c>
      <c r="K54" s="130">
        <f>(Table1[[#This Row],[Signal from Matlab]]-703)/(1060.75-703)</f>
        <v>0.16352201257861634</v>
      </c>
      <c r="L54" s="364">
        <v>83</v>
      </c>
      <c r="M54" s="362">
        <v>52</v>
      </c>
      <c r="N54" s="360" t="str">
        <f>INDEX(Table1[Date],MATCH($L54,Table1[Index],0))</f>
        <v>2011.01.27</v>
      </c>
      <c r="O54" s="82">
        <f>INDEX(Table1[Time],MATCH($L54,Table1[Index],0))</f>
        <v>0.125</v>
      </c>
      <c r="P54" s="228">
        <f>INDEX(Table1[Norm Open],MATCH($L54,Table1[Index],0))</f>
        <v>0.32704402515723269</v>
      </c>
      <c r="Q54" s="361">
        <f>INDEX(Table1[Alpha],MATCH($L54,Table1[Index],0))</f>
        <v>0.48599062947965699</v>
      </c>
      <c r="R54" s="472">
        <f t="shared" si="6"/>
        <v>0.59340138487585181</v>
      </c>
      <c r="S54" s="83">
        <f t="shared" si="7"/>
        <v>-7.8603888007398259E-2</v>
      </c>
      <c r="T54" s="472">
        <f t="shared" si="4"/>
        <v>1.1370305914330823</v>
      </c>
      <c r="U54" s="83">
        <f t="shared" si="5"/>
        <v>0.54425090015110489</v>
      </c>
      <c r="V54" s="472">
        <f t="shared" si="0"/>
        <v>5.6399170341252294</v>
      </c>
      <c r="W54" s="83">
        <f t="shared" si="1"/>
        <v>0.37689308989649906</v>
      </c>
      <c r="X54" s="354">
        <f t="shared" si="2"/>
        <v>2.4567830034780545</v>
      </c>
      <c r="Y54" s="83">
        <f t="shared" si="3"/>
        <v>0.28084670068006856</v>
      </c>
      <c r="AB54" s="130"/>
    </row>
    <row r="55" spans="1:31" ht="16" thickBot="1" x14ac:dyDescent="0.25">
      <c r="A55" s="345" t="s">
        <v>274</v>
      </c>
      <c r="B55" s="344">
        <v>54</v>
      </c>
      <c r="C55" s="346">
        <v>0.125</v>
      </c>
      <c r="D55" s="347">
        <v>768</v>
      </c>
      <c r="E55" s="130">
        <v>0.17804946553637499</v>
      </c>
      <c r="F55" s="130">
        <f>(Table1[[#This Row],[Gasoil Open]]-MIN(Table1[Signal from Matlab]))/(MAX(Table1[Signal from Matlab])-MIN(Table1[Signal from Matlab]))</f>
        <v>0.1816911250873515</v>
      </c>
      <c r="G55" s="130">
        <v>768</v>
      </c>
      <c r="H55" s="130">
        <v>768</v>
      </c>
      <c r="I55" s="130">
        <v>0.181691125087352</v>
      </c>
      <c r="J55" s="130">
        <f>(Table1[[#This Row],[Alpha]]-MIN(Table1[Alpha]))/(MAX(Table1[Alpha])-MIN(Table1[Alpha]))</f>
        <v>0.54599697195586494</v>
      </c>
      <c r="K55" s="130">
        <f>(Table1[[#This Row],[Signal from Matlab]]-703)/(1060.75-703)</f>
        <v>0.1816911250873515</v>
      </c>
      <c r="AB55" s="130"/>
    </row>
    <row r="56" spans="1:31" ht="16" thickBot="1" x14ac:dyDescent="0.25">
      <c r="A56" s="342" t="s">
        <v>275</v>
      </c>
      <c r="B56" s="344">
        <v>55</v>
      </c>
      <c r="C56" s="343">
        <v>0.125</v>
      </c>
      <c r="D56" s="344">
        <v>767.75</v>
      </c>
      <c r="E56" s="130">
        <v>0.17223471165835999</v>
      </c>
      <c r="F56" s="130">
        <f>(Table1[[#This Row],[Gasoil Open]]-MIN(Table1[Signal from Matlab]))/(MAX(Table1[Signal from Matlab])-MIN(Table1[Signal from Matlab]))</f>
        <v>0.18099231306778477</v>
      </c>
      <c r="G56" s="130">
        <v>767.75</v>
      </c>
      <c r="H56" s="130">
        <v>767.75</v>
      </c>
      <c r="I56" s="130">
        <v>0.18099231306778499</v>
      </c>
      <c r="J56" s="130">
        <f>(Table1[[#This Row],[Alpha]]-MIN(Table1[Alpha]))/(MAX(Table1[Alpha])-MIN(Table1[Alpha]))</f>
        <v>0.5418120745843491</v>
      </c>
      <c r="K56" s="130">
        <f>(Table1[[#This Row],[Signal from Matlab]]-703)/(1060.75-703)</f>
        <v>0.18099231306778477</v>
      </c>
      <c r="L56" s="569" t="s">
        <v>1168</v>
      </c>
      <c r="M56" s="570"/>
      <c r="N56" s="570"/>
      <c r="O56" s="570"/>
      <c r="P56" s="570"/>
      <c r="Q56" s="571"/>
      <c r="R56" s="570" t="s">
        <v>1159</v>
      </c>
      <c r="S56" s="571"/>
      <c r="T56" s="570" t="s">
        <v>1160</v>
      </c>
      <c r="U56" s="571"/>
      <c r="V56" s="570" t="s">
        <v>1161</v>
      </c>
      <c r="W56" s="571"/>
      <c r="X56" s="569" t="s">
        <v>1162</v>
      </c>
      <c r="Y56" s="571"/>
      <c r="AB56" s="130"/>
    </row>
    <row r="57" spans="1:31" ht="16" thickBot="1" x14ac:dyDescent="0.25">
      <c r="A57" s="345" t="s">
        <v>276</v>
      </c>
      <c r="B57" s="344">
        <v>56</v>
      </c>
      <c r="C57" s="346">
        <v>0.125</v>
      </c>
      <c r="D57" s="347">
        <v>766.75</v>
      </c>
      <c r="E57" s="130">
        <v>0.17056709010899601</v>
      </c>
      <c r="F57" s="130">
        <f>(Table1[[#This Row],[Gasoil Open]]-MIN(Table1[Signal from Matlab]))/(MAX(Table1[Signal from Matlab])-MIN(Table1[Signal from Matlab]))</f>
        <v>0.17819706498951782</v>
      </c>
      <c r="G57" s="130">
        <v>766.75</v>
      </c>
      <c r="H57" s="130">
        <v>766.75</v>
      </c>
      <c r="I57" s="130">
        <v>0.17819706498951801</v>
      </c>
      <c r="J57" s="130">
        <f>(Table1[[#This Row],[Alpha]]-MIN(Table1[Alpha]))/(MAX(Table1[Alpha])-MIN(Table1[Alpha]))</f>
        <v>0.54061188190465492</v>
      </c>
      <c r="K57" s="130">
        <f>(Table1[[#This Row],[Signal from Matlab]]-703)/(1060.75-703)</f>
        <v>0.17819706498951782</v>
      </c>
      <c r="L57" s="372" t="s">
        <v>15</v>
      </c>
      <c r="M57" s="373" t="s">
        <v>1167</v>
      </c>
      <c r="N57" s="374" t="s">
        <v>11</v>
      </c>
      <c r="O57" s="374" t="s">
        <v>16</v>
      </c>
      <c r="P57" s="375" t="s">
        <v>155</v>
      </c>
      <c r="Q57" s="376" t="s">
        <v>14</v>
      </c>
      <c r="R57" s="473" t="s">
        <v>14</v>
      </c>
      <c r="S57" s="376" t="s">
        <v>155</v>
      </c>
      <c r="T57" s="473" t="s">
        <v>14</v>
      </c>
      <c r="U57" s="376" t="s">
        <v>155</v>
      </c>
      <c r="V57" s="473" t="s">
        <v>14</v>
      </c>
      <c r="W57" s="376" t="s">
        <v>155</v>
      </c>
      <c r="X57" s="377" t="s">
        <v>14</v>
      </c>
      <c r="Y57" s="376" t="s">
        <v>155</v>
      </c>
      <c r="Z57" s="130" t="s">
        <v>1164</v>
      </c>
      <c r="AA57" s="130" t="s">
        <v>1192</v>
      </c>
      <c r="AB57" s="130" t="s">
        <v>1164</v>
      </c>
      <c r="AC57" s="130">
        <v>86</v>
      </c>
      <c r="AD57" s="130">
        <v>2.4E-2</v>
      </c>
      <c r="AE57" s="130" t="s">
        <v>1182</v>
      </c>
    </row>
    <row r="58" spans="1:31" ht="16" thickBot="1" x14ac:dyDescent="0.25">
      <c r="A58" s="342" t="s">
        <v>277</v>
      </c>
      <c r="B58" s="344">
        <v>57</v>
      </c>
      <c r="C58" s="343">
        <v>0.125</v>
      </c>
      <c r="D58" s="344">
        <v>772.5</v>
      </c>
      <c r="E58" s="130">
        <v>0.168186938537466</v>
      </c>
      <c r="F58" s="130">
        <f>(Table1[[#This Row],[Gasoil Open]]-MIN(Table1[Signal from Matlab]))/(MAX(Table1[Signal from Matlab])-MIN(Table1[Signal from Matlab]))</f>
        <v>0.19426974143955275</v>
      </c>
      <c r="G58" s="130">
        <v>772.5</v>
      </c>
      <c r="H58" s="130">
        <v>772.5</v>
      </c>
      <c r="I58" s="130">
        <v>0.194269741439553</v>
      </c>
      <c r="J58" s="130">
        <f>(Table1[[#This Row],[Alpha]]-MIN(Table1[Alpha]))/(MAX(Table1[Alpha])-MIN(Table1[Alpha]))</f>
        <v>0.53889887903910538</v>
      </c>
      <c r="K58" s="130">
        <f>(Table1[[#This Row],[Signal from Matlab]]-703)/(1060.75-703)</f>
        <v>0.19426974143955275</v>
      </c>
      <c r="L58" s="378">
        <v>84</v>
      </c>
      <c r="M58" s="378">
        <v>1</v>
      </c>
      <c r="N58" s="379" t="str">
        <f>INDEX(Table1[Date],MATCH($L58,Table1[Index],0))</f>
        <v>2011.01.28</v>
      </c>
      <c r="O58" s="380">
        <f>INDEX(Table1[Time],MATCH($L58,Table1[Index],0))</f>
        <v>0.125</v>
      </c>
      <c r="P58" s="381">
        <f>INDEX(Table1[Norm Open],MATCH($L58,Table1[Index],0))</f>
        <v>0.3137665967854647</v>
      </c>
      <c r="Q58" s="382">
        <f>INDEX(Table1[Alpha],MATCH($L58,Table1[Index],0))</f>
        <v>0.45420593898841399</v>
      </c>
      <c r="R58" s="474"/>
      <c r="S58" s="384"/>
      <c r="T58" s="474"/>
      <c r="U58" s="490"/>
      <c r="V58" s="474">
        <f xml:space="preserve"> 0.49100517304964 + 0.000156947573520768/SIN(0.880958471108858*M58) + 0.00409394099700071*SIN(5.60313002500724 - 0.880958471108858*M58) + (0.000210118629270018*SIN(M58) - 0.00170578902670465*M58)/(0.0401657953653645 + 0.00313768358239055*M58 + 3.47574539847758E-06*M58^4)</f>
        <v>0.4518092468500674</v>
      </c>
      <c r="W58" s="384">
        <f xml:space="preserve"> 0.246644564713535 + 0.073276176383734*M58 + 0.000350805223467043/SIN(M58) + 0.000576524652891019*M58^3 - 9.91471321311903E-06*M58^4 - 0.0103628146007595*M58^2 - 5.82901903739689E-08*M58^4*SIN(M58)</f>
        <v>0.31054138259733316</v>
      </c>
      <c r="X58" s="383">
        <f>AVERAGE(R58,T58,V58)</f>
        <v>0.4518092468500674</v>
      </c>
      <c r="Y58" s="493">
        <f>AVERAGE(S58,U58,W58)</f>
        <v>0.31054138259733316</v>
      </c>
      <c r="Z58" s="130" t="s">
        <v>80</v>
      </c>
      <c r="AA58" s="130">
        <v>0.94772736999999996</v>
      </c>
      <c r="AB58" s="130" t="s">
        <v>80</v>
      </c>
      <c r="AE58">
        <v>0.9981487</v>
      </c>
    </row>
    <row r="59" spans="1:31" ht="16" thickBot="1" x14ac:dyDescent="0.25">
      <c r="A59" s="345" t="s">
        <v>278</v>
      </c>
      <c r="B59" s="344">
        <v>58</v>
      </c>
      <c r="C59" s="346">
        <v>0.125</v>
      </c>
      <c r="D59" s="347">
        <v>778</v>
      </c>
      <c r="E59" s="130">
        <v>0.16145931577898401</v>
      </c>
      <c r="F59" s="130">
        <f>(Table1[[#This Row],[Gasoil Open]]-MIN(Table1[Signal from Matlab]))/(MAX(Table1[Signal from Matlab])-MIN(Table1[Signal from Matlab]))</f>
        <v>0.20964360587002095</v>
      </c>
      <c r="G59" s="130">
        <v>778</v>
      </c>
      <c r="H59" s="130">
        <v>778</v>
      </c>
      <c r="I59" s="130">
        <v>0.20964360587002101</v>
      </c>
      <c r="J59" s="130">
        <f>(Table1[[#This Row],[Alpha]]-MIN(Table1[Alpha]))/(MAX(Table1[Alpha])-MIN(Table1[Alpha]))</f>
        <v>0.53405698695060766</v>
      </c>
      <c r="K59" s="130">
        <f>(Table1[[#This Row],[Signal from Matlab]]-703)/(1060.75-703)</f>
        <v>0.20964360587002095</v>
      </c>
      <c r="L59" s="378">
        <v>85</v>
      </c>
      <c r="M59" s="378">
        <v>2</v>
      </c>
      <c r="N59" s="367" t="str">
        <f>INDEX(Table1[Date],MATCH($L59,Table1[Index],0))</f>
        <v>2011.01.31</v>
      </c>
      <c r="O59" s="331">
        <f>INDEX(Table1[Time],MATCH($L59,Table1[Index],0))</f>
        <v>0.125</v>
      </c>
      <c r="P59" s="368">
        <f>INDEX(Table1[Norm Open],MATCH($L59,Table1[Index],0))</f>
        <v>0.35709294199860236</v>
      </c>
      <c r="Q59" s="369">
        <f>INDEX(Table1[Alpha],MATCH($L59,Table1[Index],0))</f>
        <v>0.42197666207117501</v>
      </c>
      <c r="R59" s="475"/>
      <c r="S59" s="371"/>
      <c r="T59" s="475"/>
      <c r="U59" s="491"/>
      <c r="V59" s="475">
        <f t="shared" ref="V59:V109" si="8" xml:space="preserve"> 0.49100517304964 + 0.000156947573520768/SIN(0.880958471108858*M59) + 0.00409394099700071*SIN(5.60313002500724 - 0.880958471108858*M59) + (0.000210118629270018*SIN(M59) - 0.00170578902670465*M59)/(0.0401657953653645 + 0.00313768358239055*M59 + 3.47574539847758E-06*M59^4)</f>
        <v>0.41926558059524799</v>
      </c>
      <c r="W59" s="371">
        <f t="shared" ref="W59:W109" si="9" xml:space="preserve"> 0.246644564713535 + 0.073276176383734*M59 + 0.000350805223467043/SIN(M59) + 0.000576524652891019*M59^3 - 9.91471321311903E-06*M59^4 - 0.0103628146007595*M59^2 - 5.82901903739689E-08*M59^4*SIN(M59)</f>
        <v>0.35658417094400952</v>
      </c>
      <c r="X59" s="370">
        <f t="shared" ref="X59:X109" si="10">AVERAGE(R59,T59,V59)</f>
        <v>0.41926558059524799</v>
      </c>
      <c r="Y59" s="371">
        <f t="shared" ref="Y59:Y109" si="11">AVERAGE(S59,U59,W59)</f>
        <v>0.35658417094400952</v>
      </c>
      <c r="Z59" s="130"/>
      <c r="AB59" s="130"/>
    </row>
    <row r="60" spans="1:31" ht="16" thickBot="1" x14ac:dyDescent="0.25">
      <c r="A60" s="342" t="s">
        <v>279</v>
      </c>
      <c r="B60" s="344">
        <v>59</v>
      </c>
      <c r="C60" s="343">
        <v>0.125</v>
      </c>
      <c r="D60" s="344">
        <v>780.25</v>
      </c>
      <c r="E60" s="130">
        <v>0.16343618935499099</v>
      </c>
      <c r="F60" s="130">
        <f>(Table1[[#This Row],[Gasoil Open]]-MIN(Table1[Signal from Matlab]))/(MAX(Table1[Signal from Matlab])-MIN(Table1[Signal from Matlab]))</f>
        <v>0.21593291404612158</v>
      </c>
      <c r="G60" s="130">
        <v>780.25</v>
      </c>
      <c r="H60" s="130">
        <v>780.25</v>
      </c>
      <c r="I60" s="130">
        <v>0.215932914046122</v>
      </c>
      <c r="J60" s="130">
        <f>(Table1[[#This Row],[Alpha]]-MIN(Table1[Alpha]))/(MAX(Table1[Alpha])-MIN(Table1[Alpha]))</f>
        <v>0.53547974932466624</v>
      </c>
      <c r="K60" s="130">
        <f>(Table1[[#This Row],[Signal from Matlab]]-703)/(1060.75-703)</f>
        <v>0.21593291404612158</v>
      </c>
      <c r="L60" s="378">
        <v>86</v>
      </c>
      <c r="M60" s="378">
        <v>3</v>
      </c>
      <c r="N60" s="367" t="str">
        <f>INDEX(Table1[Date],MATCH($L60,Table1[Index],0))</f>
        <v>2011.02.01</v>
      </c>
      <c r="O60" s="331">
        <f>INDEX(Table1[Time],MATCH($L60,Table1[Index],0))</f>
        <v>0.125</v>
      </c>
      <c r="P60" s="368">
        <f>INDEX(Table1[Norm Open],MATCH($L60,Table1[Index],0))</f>
        <v>0.37735849056603776</v>
      </c>
      <c r="Q60" s="369">
        <f>INDEX(Table1[Alpha],MATCH($L60,Table1[Index],0))</f>
        <v>0.391602324783276</v>
      </c>
      <c r="R60" s="475"/>
      <c r="S60" s="371"/>
      <c r="T60" s="475"/>
      <c r="U60" s="491"/>
      <c r="V60" s="475">
        <f t="shared" si="8"/>
        <v>0.3900324008596307</v>
      </c>
      <c r="W60" s="371">
        <f t="shared" si="9"/>
        <v>0.3904560345535999</v>
      </c>
      <c r="X60" s="370">
        <f t="shared" si="10"/>
        <v>0.3900324008596307</v>
      </c>
      <c r="Y60" s="371">
        <f t="shared" si="11"/>
        <v>0.3904560345535999</v>
      </c>
      <c r="Z60" s="130" t="s">
        <v>1165</v>
      </c>
      <c r="AA60" s="130" t="s">
        <v>1193</v>
      </c>
      <c r="AB60" s="130" t="s">
        <v>1165</v>
      </c>
      <c r="AC60" s="130">
        <v>132</v>
      </c>
      <c r="AD60" s="130">
        <v>3.2000000000000001E-2</v>
      </c>
      <c r="AE60" s="130" t="s">
        <v>1183</v>
      </c>
    </row>
    <row r="61" spans="1:31" ht="16" thickBot="1" x14ac:dyDescent="0.25">
      <c r="A61" s="345" t="s">
        <v>280</v>
      </c>
      <c r="B61" s="344">
        <v>60</v>
      </c>
      <c r="C61" s="346">
        <v>0.125</v>
      </c>
      <c r="D61" s="347">
        <v>785.5</v>
      </c>
      <c r="E61" s="130">
        <v>0.16224726145165499</v>
      </c>
      <c r="F61" s="130">
        <f>(Table1[[#This Row],[Gasoil Open]]-MIN(Table1[Signal from Matlab]))/(MAX(Table1[Signal from Matlab])-MIN(Table1[Signal from Matlab]))</f>
        <v>0.23060796645702306</v>
      </c>
      <c r="G61" s="130">
        <v>785.5</v>
      </c>
      <c r="H61" s="130">
        <v>785.5</v>
      </c>
      <c r="I61" s="130">
        <v>0.230607966457023</v>
      </c>
      <c r="J61" s="130">
        <f>(Table1[[#This Row],[Alpha]]-MIN(Table1[Alpha]))/(MAX(Table1[Alpha])-MIN(Table1[Alpha]))</f>
        <v>0.53462407402662748</v>
      </c>
      <c r="K61" s="130">
        <f>(Table1[[#This Row],[Signal from Matlab]]-703)/(1060.75-703)</f>
        <v>0.23060796645702306</v>
      </c>
      <c r="L61" s="378">
        <v>87</v>
      </c>
      <c r="M61" s="378">
        <v>4</v>
      </c>
      <c r="N61" s="367" t="str">
        <f>INDEX(Table1[Date],MATCH($L61,Table1[Index],0))</f>
        <v>2011.02.02</v>
      </c>
      <c r="O61" s="331">
        <f>INDEX(Table1[Time],MATCH($L61,Table1[Index],0))</f>
        <v>0.125</v>
      </c>
      <c r="P61" s="368">
        <f>INDEX(Table1[Norm Open],MATCH($L61,Table1[Index],0))</f>
        <v>0.4143955276030748</v>
      </c>
      <c r="Q61" s="369">
        <f>INDEX(Table1[Alpha],MATCH($L61,Table1[Index],0))</f>
        <v>0.36484174807443898</v>
      </c>
      <c r="R61" s="475"/>
      <c r="S61" s="371"/>
      <c r="T61" s="475"/>
      <c r="U61" s="491"/>
      <c r="V61" s="475">
        <f t="shared" si="8"/>
        <v>0.36391127284144265</v>
      </c>
      <c r="W61" s="371">
        <f t="shared" si="9"/>
        <v>0.40785140503506434</v>
      </c>
      <c r="X61" s="370">
        <f t="shared" si="10"/>
        <v>0.36391127284144265</v>
      </c>
      <c r="Y61" s="371">
        <f t="shared" si="11"/>
        <v>0.40785140503506434</v>
      </c>
      <c r="Z61" s="130" t="s">
        <v>80</v>
      </c>
      <c r="AA61" s="130">
        <v>0.97762747999999999</v>
      </c>
      <c r="AB61" s="130" t="s">
        <v>80</v>
      </c>
      <c r="AE61" s="130">
        <v>0.99714776000000005</v>
      </c>
    </row>
    <row r="62" spans="1:31" ht="16" thickBot="1" x14ac:dyDescent="0.25">
      <c r="A62" s="342" t="s">
        <v>281</v>
      </c>
      <c r="B62" s="344">
        <v>61</v>
      </c>
      <c r="C62" s="343">
        <v>0.125</v>
      </c>
      <c r="D62" s="344">
        <v>780</v>
      </c>
      <c r="E62" s="130">
        <v>0.166330602130879</v>
      </c>
      <c r="F62" s="130">
        <f>(Table1[[#This Row],[Gasoil Open]]-MIN(Table1[Signal from Matlab]))/(MAX(Table1[Signal from Matlab])-MIN(Table1[Signal from Matlab]))</f>
        <v>0.21523410202655485</v>
      </c>
      <c r="G62" s="130">
        <v>780</v>
      </c>
      <c r="H62" s="130">
        <v>780</v>
      </c>
      <c r="I62" s="130">
        <v>0.21523410202655499</v>
      </c>
      <c r="J62" s="130">
        <f>(Table1[[#This Row],[Alpha]]-MIN(Table1[Alpha]))/(MAX(Table1[Alpha])-MIN(Table1[Alpha]))</f>
        <v>0.53756286765985373</v>
      </c>
      <c r="K62" s="130">
        <f>(Table1[[#This Row],[Signal from Matlab]]-703)/(1060.75-703)</f>
        <v>0.21523410202655485</v>
      </c>
      <c r="L62" s="378">
        <v>88</v>
      </c>
      <c r="M62" s="378">
        <v>5</v>
      </c>
      <c r="N62" s="367" t="str">
        <f>INDEX(Table1[Date],MATCH($L62,Table1[Index],0))</f>
        <v>2011.02.03</v>
      </c>
      <c r="O62" s="331">
        <f>INDEX(Table1[Time],MATCH($L62,Table1[Index],0))</f>
        <v>0.125</v>
      </c>
      <c r="P62" s="368">
        <f>INDEX(Table1[Norm Open],MATCH($L62,Table1[Index],0))</f>
        <v>0.43396226415094341</v>
      </c>
      <c r="Q62" s="369">
        <f>INDEX(Table1[Alpha],MATCH($L62,Table1[Index],0))</f>
        <v>0.34827639679842498</v>
      </c>
      <c r="R62" s="475"/>
      <c r="S62" s="371"/>
      <c r="T62" s="475"/>
      <c r="U62" s="491"/>
      <c r="V62" s="475">
        <f t="shared" si="8"/>
        <v>0.34419791447097192</v>
      </c>
      <c r="W62" s="371">
        <f t="shared" si="9"/>
        <v>0.41949307035061767</v>
      </c>
      <c r="X62" s="370">
        <f t="shared" si="10"/>
        <v>0.34419791447097192</v>
      </c>
      <c r="Y62" s="371">
        <f t="shared" si="11"/>
        <v>0.41949307035061767</v>
      </c>
      <c r="Z62" s="130"/>
      <c r="AB62" s="130"/>
    </row>
    <row r="63" spans="1:31" ht="16" thickBot="1" x14ac:dyDescent="0.25">
      <c r="A63" s="345" t="s">
        <v>282</v>
      </c>
      <c r="B63" s="344">
        <v>62</v>
      </c>
      <c r="C63" s="346">
        <v>0.125</v>
      </c>
      <c r="D63" s="347">
        <v>777.75</v>
      </c>
      <c r="E63" s="130">
        <v>0.17964597048183101</v>
      </c>
      <c r="F63" s="130">
        <f>(Table1[[#This Row],[Gasoil Open]]-MIN(Table1[Signal from Matlab]))/(MAX(Table1[Signal from Matlab])-MIN(Table1[Signal from Matlab]))</f>
        <v>0.20894479385045422</v>
      </c>
      <c r="G63" s="130">
        <v>777.75</v>
      </c>
      <c r="H63" s="130">
        <v>777.75</v>
      </c>
      <c r="I63" s="130">
        <v>0.208944793850454</v>
      </c>
      <c r="J63" s="130">
        <f>(Table1[[#This Row],[Alpha]]-MIN(Table1[Alpha]))/(MAX(Table1[Alpha])-MIN(Table1[Alpha]))</f>
        <v>0.54714598178328211</v>
      </c>
      <c r="K63" s="130">
        <f>(Table1[[#This Row],[Signal from Matlab]]-703)/(1060.75-703)</f>
        <v>0.20894479385045422</v>
      </c>
      <c r="L63" s="378">
        <v>89</v>
      </c>
      <c r="M63" s="378">
        <v>6</v>
      </c>
      <c r="N63" s="367" t="str">
        <f>INDEX(Table1[Date],MATCH($L63,Table1[Index],0))</f>
        <v>2011.02.07</v>
      </c>
      <c r="O63" s="331">
        <f>INDEX(Table1[Time],MATCH($L63,Table1[Index],0))</f>
        <v>0.125</v>
      </c>
      <c r="P63" s="368">
        <f>INDEX(Table1[Norm Open],MATCH($L63,Table1[Index],0))</f>
        <v>0.3997204751921733</v>
      </c>
      <c r="Q63" s="369">
        <f>INDEX(Table1[Alpha],MATCH($L63,Table1[Index],0))</f>
        <v>0.32776338306498398</v>
      </c>
      <c r="R63" s="475"/>
      <c r="S63" s="371"/>
      <c r="T63" s="475"/>
      <c r="U63" s="491"/>
      <c r="V63" s="475">
        <f t="shared" si="8"/>
        <v>0.32998545763619669</v>
      </c>
      <c r="W63" s="371">
        <f t="shared" si="9"/>
        <v>0.42368576562204235</v>
      </c>
      <c r="X63" s="370">
        <f t="shared" si="10"/>
        <v>0.32998545763619669</v>
      </c>
      <c r="Y63" s="371">
        <f t="shared" si="11"/>
        <v>0.42368576562204235</v>
      </c>
      <c r="Z63" s="130" t="s">
        <v>1166</v>
      </c>
      <c r="AA63" s="130" t="s">
        <v>1194</v>
      </c>
      <c r="AB63" s="130" t="s">
        <v>1166</v>
      </c>
      <c r="AC63" s="130">
        <v>50</v>
      </c>
      <c r="AD63" s="130">
        <v>3.7999999999999999E-2</v>
      </c>
      <c r="AE63" s="130" t="s">
        <v>1184</v>
      </c>
    </row>
    <row r="64" spans="1:31" ht="16" thickBot="1" x14ac:dyDescent="0.25">
      <c r="A64" s="342" t="s">
        <v>283</v>
      </c>
      <c r="B64" s="344">
        <v>63</v>
      </c>
      <c r="C64" s="343">
        <v>0.125</v>
      </c>
      <c r="D64" s="344">
        <v>780</v>
      </c>
      <c r="E64" s="130">
        <v>0.19318031784897099</v>
      </c>
      <c r="F64" s="130">
        <f>(Table1[[#This Row],[Gasoil Open]]-MIN(Table1[Signal from Matlab]))/(MAX(Table1[Signal from Matlab])-MIN(Table1[Signal from Matlab]))</f>
        <v>0.21523410202655485</v>
      </c>
      <c r="G64" s="130">
        <v>780</v>
      </c>
      <c r="H64" s="130">
        <v>780</v>
      </c>
      <c r="I64" s="130">
        <v>0.21523410202655499</v>
      </c>
      <c r="J64" s="130">
        <f>(Table1[[#This Row],[Alpha]]-MIN(Table1[Alpha]))/(MAX(Table1[Alpha])-MIN(Table1[Alpha]))</f>
        <v>0.55688669582039318</v>
      </c>
      <c r="K64" s="130">
        <f>(Table1[[#This Row],[Signal from Matlab]]-703)/(1060.75-703)</f>
        <v>0.21523410202655485</v>
      </c>
      <c r="L64" s="378">
        <v>90</v>
      </c>
      <c r="M64" s="378">
        <v>7</v>
      </c>
      <c r="N64" s="367" t="str">
        <f>INDEX(Table1[Date],MATCH($L64,Table1[Index],0))</f>
        <v>2011.02.08</v>
      </c>
      <c r="O64" s="331">
        <f>INDEX(Table1[Time],MATCH($L64,Table1[Index],0))</f>
        <v>0.125</v>
      </c>
      <c r="P64" s="368">
        <f>INDEX(Table1[Norm Open],MATCH($L64,Table1[Index],0))</f>
        <v>0.38225017470300487</v>
      </c>
      <c r="Q64" s="369">
        <f>INDEX(Table1[Alpha],MATCH($L64,Table1[Index],0))</f>
        <v>0.32217940859927902</v>
      </c>
      <c r="R64" s="475"/>
      <c r="S64" s="371"/>
      <c r="T64" s="475"/>
      <c r="U64" s="491"/>
      <c r="V64" s="475">
        <f t="shared" si="8"/>
        <v>0.31999681736822994</v>
      </c>
      <c r="W64" s="371">
        <f t="shared" si="9"/>
        <v>0.42618462608950652</v>
      </c>
      <c r="X64" s="370">
        <f t="shared" si="10"/>
        <v>0.31999681736822994</v>
      </c>
      <c r="Y64" s="371">
        <f t="shared" si="11"/>
        <v>0.42618462608950652</v>
      </c>
      <c r="Z64" s="130" t="s">
        <v>80</v>
      </c>
      <c r="AA64" s="130">
        <v>0.97734416999999996</v>
      </c>
      <c r="AB64" s="130" t="s">
        <v>80</v>
      </c>
      <c r="AE64" s="130">
        <v>0.99773909000000005</v>
      </c>
    </row>
    <row r="65" spans="1:28" ht="16" thickBot="1" x14ac:dyDescent="0.25">
      <c r="A65" s="345" t="s">
        <v>284</v>
      </c>
      <c r="B65" s="344">
        <v>64</v>
      </c>
      <c r="C65" s="346">
        <v>0.125</v>
      </c>
      <c r="D65" s="347">
        <v>780</v>
      </c>
      <c r="E65" s="130">
        <v>0.21663601969367099</v>
      </c>
      <c r="F65" s="130">
        <f>(Table1[[#This Row],[Gasoil Open]]-MIN(Table1[Signal from Matlab]))/(MAX(Table1[Signal from Matlab])-MIN(Table1[Signal from Matlab]))</f>
        <v>0.21523410202655485</v>
      </c>
      <c r="G65" s="130">
        <v>780</v>
      </c>
      <c r="H65" s="130">
        <v>780</v>
      </c>
      <c r="I65" s="130">
        <v>0.21523410202655499</v>
      </c>
      <c r="J65" s="130">
        <f>(Table1[[#This Row],[Alpha]]-MIN(Table1[Alpha]))/(MAX(Table1[Alpha])-MIN(Table1[Alpha]))</f>
        <v>0.57376784110292667</v>
      </c>
      <c r="K65" s="130">
        <f>(Table1[[#This Row],[Signal from Matlab]]-703)/(1060.75-703)</f>
        <v>0.21523410202655485</v>
      </c>
      <c r="L65" s="378">
        <v>91</v>
      </c>
      <c r="M65" s="378">
        <v>8</v>
      </c>
      <c r="N65" s="367" t="str">
        <f>INDEX(Table1[Date],MATCH($L65,Table1[Index],0))</f>
        <v>2011.02.09</v>
      </c>
      <c r="O65" s="331">
        <f>INDEX(Table1[Time],MATCH($L65,Table1[Index],0))</f>
        <v>0.125</v>
      </c>
      <c r="P65" s="368">
        <f>INDEX(Table1[Norm Open],MATCH($L65,Table1[Index],0))</f>
        <v>0.40740740740740738</v>
      </c>
      <c r="Q65" s="369">
        <f>INDEX(Table1[Alpha],MATCH($L65,Table1[Index],0))</f>
        <v>0.31789141998530801</v>
      </c>
      <c r="R65" s="475"/>
      <c r="S65" s="371"/>
      <c r="T65" s="475"/>
      <c r="U65" s="491"/>
      <c r="V65" s="475">
        <f t="shared" si="8"/>
        <v>0.31814204719325123</v>
      </c>
      <c r="W65" s="371">
        <f t="shared" si="9"/>
        <v>0.42432216102442483</v>
      </c>
      <c r="X65" s="370">
        <f t="shared" si="10"/>
        <v>0.31814204719325123</v>
      </c>
      <c r="Y65" s="371">
        <f t="shared" si="11"/>
        <v>0.42432216102442483</v>
      </c>
      <c r="AB65" s="130"/>
    </row>
    <row r="66" spans="1:28" ht="16" thickBot="1" x14ac:dyDescent="0.25">
      <c r="A66" s="342" t="s">
        <v>285</v>
      </c>
      <c r="B66" s="344">
        <v>65</v>
      </c>
      <c r="C66" s="343">
        <v>0.125</v>
      </c>
      <c r="D66" s="344">
        <v>782.75</v>
      </c>
      <c r="E66" s="130">
        <v>0.244020869204605</v>
      </c>
      <c r="F66" s="130">
        <f>(Table1[[#This Row],[Gasoil Open]]-MIN(Table1[Signal from Matlab]))/(MAX(Table1[Signal from Matlab])-MIN(Table1[Signal from Matlab]))</f>
        <v>0.22292103424178897</v>
      </c>
      <c r="G66" s="130">
        <v>782.75</v>
      </c>
      <c r="H66" s="130">
        <v>782.75</v>
      </c>
      <c r="I66" s="130">
        <v>0.222921034241789</v>
      </c>
      <c r="J66" s="130">
        <f>(Table1[[#This Row],[Alpha]]-MIN(Table1[Alpha]))/(MAX(Table1[Alpha])-MIN(Table1[Alpha]))</f>
        <v>0.59347680680325798</v>
      </c>
      <c r="K66" s="130">
        <f>(Table1[[#This Row],[Signal from Matlab]]-703)/(1060.75-703)</f>
        <v>0.22292103424178897</v>
      </c>
      <c r="L66" s="378">
        <v>92</v>
      </c>
      <c r="M66" s="378">
        <v>9</v>
      </c>
      <c r="N66" s="367" t="str">
        <f>INDEX(Table1[Date],MATCH($L66,Table1[Index],0))</f>
        <v>2011.02.10</v>
      </c>
      <c r="O66" s="331">
        <f>INDEX(Table1[Time],MATCH($L66,Table1[Index],0))</f>
        <v>0.125</v>
      </c>
      <c r="P66" s="368">
        <f>INDEX(Table1[Norm Open],MATCH($L66,Table1[Index],0))</f>
        <v>0.44654088050314467</v>
      </c>
      <c r="Q66" s="369">
        <f>INDEX(Table1[Alpha],MATCH($L66,Table1[Index],0))</f>
        <v>0.31925340455854501</v>
      </c>
      <c r="R66" s="475"/>
      <c r="S66" s="371"/>
      <c r="T66" s="475"/>
      <c r="U66" s="491"/>
      <c r="V66" s="475">
        <f t="shared" si="8"/>
        <v>0.32081235727599267</v>
      </c>
      <c r="W66" s="371">
        <f t="shared" si="9"/>
        <v>0.42267182086851979</v>
      </c>
      <c r="X66" s="370">
        <f t="shared" si="10"/>
        <v>0.32081235727599267</v>
      </c>
      <c r="Y66" s="371">
        <f t="shared" si="11"/>
        <v>0.42267182086851979</v>
      </c>
      <c r="AB66" s="130"/>
    </row>
    <row r="67" spans="1:28" ht="16" thickBot="1" x14ac:dyDescent="0.25">
      <c r="A67" s="345" t="s">
        <v>286</v>
      </c>
      <c r="B67" s="344">
        <v>66</v>
      </c>
      <c r="C67" s="346">
        <v>0.125</v>
      </c>
      <c r="D67" s="347">
        <v>790</v>
      </c>
      <c r="E67" s="130">
        <v>0.27931125316128902</v>
      </c>
      <c r="F67" s="130">
        <f>(Table1[[#This Row],[Gasoil Open]]-MIN(Table1[Signal from Matlab]))/(MAX(Table1[Signal from Matlab])-MIN(Table1[Signal from Matlab]))</f>
        <v>0.24318658280922431</v>
      </c>
      <c r="G67" s="130">
        <v>790</v>
      </c>
      <c r="H67" s="130">
        <v>790</v>
      </c>
      <c r="I67" s="130">
        <v>0.24318658280922401</v>
      </c>
      <c r="J67" s="130">
        <f>(Table1[[#This Row],[Alpha]]-MIN(Table1[Alpha]))/(MAX(Table1[Alpha])-MIN(Table1[Alpha]))</f>
        <v>0.61887541148341529</v>
      </c>
      <c r="K67" s="130">
        <f>(Table1[[#This Row],[Signal from Matlab]]-703)/(1060.75-703)</f>
        <v>0.24318658280922431</v>
      </c>
      <c r="L67" s="378">
        <v>93</v>
      </c>
      <c r="M67" s="378">
        <v>10</v>
      </c>
      <c r="N67" s="367" t="str">
        <f>INDEX(Table1[Date],MATCH($L67,Table1[Index],0))</f>
        <v>2011.02.11</v>
      </c>
      <c r="O67" s="331">
        <f>INDEX(Table1[Time],MATCH($L67,Table1[Index],0))</f>
        <v>0.125</v>
      </c>
      <c r="P67" s="368">
        <f>INDEX(Table1[Norm Open],MATCH($L67,Table1[Index],0))</f>
        <v>0.43675751222921033</v>
      </c>
      <c r="Q67" s="369">
        <f>INDEX(Table1[Alpha],MATCH($L67,Table1[Index],0))</f>
        <v>0.32841798523835503</v>
      </c>
      <c r="R67" s="475"/>
      <c r="S67" s="371"/>
      <c r="T67" s="475"/>
      <c r="U67" s="491"/>
      <c r="V67" s="475">
        <f t="shared" si="8"/>
        <v>0.32999793134577338</v>
      </c>
      <c r="W67" s="371">
        <f t="shared" si="9"/>
        <v>0.42017466265689685</v>
      </c>
      <c r="X67" s="370">
        <f t="shared" si="10"/>
        <v>0.32999793134577338</v>
      </c>
      <c r="Y67" s="371">
        <f t="shared" si="11"/>
        <v>0.42017466265689685</v>
      </c>
      <c r="AB67" s="130"/>
    </row>
    <row r="68" spans="1:28" ht="16" thickBot="1" x14ac:dyDescent="0.25">
      <c r="A68" s="342" t="s">
        <v>287</v>
      </c>
      <c r="B68" s="344">
        <v>67</v>
      </c>
      <c r="C68" s="343">
        <v>0.125</v>
      </c>
      <c r="D68" s="344">
        <v>772.25</v>
      </c>
      <c r="E68" s="130">
        <v>0.31321785647603201</v>
      </c>
      <c r="F68" s="130">
        <f>(Table1[[#This Row],[Gasoil Open]]-MIN(Table1[Signal from Matlab]))/(MAX(Table1[Signal from Matlab])-MIN(Table1[Signal from Matlab]))</f>
        <v>0.19357092941998602</v>
      </c>
      <c r="G68" s="130">
        <v>772.25</v>
      </c>
      <c r="H68" s="130">
        <v>772.25</v>
      </c>
      <c r="I68" s="130">
        <v>0.19357092941998599</v>
      </c>
      <c r="J68" s="130">
        <f>(Table1[[#This Row],[Alpha]]-MIN(Table1[Alpha]))/(MAX(Table1[Alpha])-MIN(Table1[Alpha]))</f>
        <v>0.64327810471268398</v>
      </c>
      <c r="K68" s="130">
        <f>(Table1[[#This Row],[Signal from Matlab]]-703)/(1060.75-703)</f>
        <v>0.19357092941998602</v>
      </c>
      <c r="L68" s="378">
        <v>94</v>
      </c>
      <c r="M68" s="378">
        <v>11</v>
      </c>
      <c r="N68" s="367" t="str">
        <f>INDEX(Table1[Date],MATCH($L68,Table1[Index],0))</f>
        <v>2011.02.14</v>
      </c>
      <c r="O68" s="331">
        <f>INDEX(Table1[Time],MATCH($L68,Table1[Index],0))</f>
        <v>0.125</v>
      </c>
      <c r="P68" s="368">
        <f>INDEX(Table1[Norm Open],MATCH($L68,Table1[Index],0))</f>
        <v>0.41788958770090845</v>
      </c>
      <c r="Q68" s="369">
        <f>INDEX(Table1[Alpha],MATCH($L68,Table1[Index],0))</f>
        <v>0.34080877864181403</v>
      </c>
      <c r="R68" s="475"/>
      <c r="S68" s="371"/>
      <c r="T68" s="475">
        <f t="shared" ref="T68:T109" si="12" xml:space="preserve"> 0.138052262079828 + 0.0229792123926715*M68 + 0.00212149418839357*COS(M68) + 0.00021039552362968/COS(0.303404850271128 + M68) - 0.000399539435763892*M68^2 - 0.000148001351617926*M68*COS(5.75250273296294 + M68*COS(M68) + 0.0207418597489627/(M68*COS(M68)) + 0.0229792123926715*M68*COS(0.303404850271128 + M68))</f>
        <v>0.34155544124803755</v>
      </c>
      <c r="U68" s="491">
        <f t="shared" ref="U68:U109" si="13" xml:space="preserve"> 0.247606189678217 + 0.0164101943641162*M68 + 0.0173555482529458*SIN(SIN(1.03492358744032*M68)) + 0.00220144591549947*M68*SIN(M68)*SIN(1.03492358744032*M68) + 0.0544517492380515*SIN(2.5217375248285 + 0.00880270828830702*M68^2) - SIN(0.000780508708943262*M68*SIN(M68))</f>
        <v>0.42179628869059316</v>
      </c>
      <c r="V68" s="475">
        <f t="shared" si="8"/>
        <v>0.34262480149809543</v>
      </c>
      <c r="W68" s="371">
        <f t="shared" si="9"/>
        <v>0.42147754474756077</v>
      </c>
      <c r="X68" s="370">
        <f t="shared" si="10"/>
        <v>0.34209012137306649</v>
      </c>
      <c r="Y68" s="371">
        <f t="shared" si="11"/>
        <v>0.42163691671907699</v>
      </c>
      <c r="AB68" s="130"/>
    </row>
    <row r="69" spans="1:28" ht="16" thickBot="1" x14ac:dyDescent="0.25">
      <c r="A69" s="345" t="s">
        <v>288</v>
      </c>
      <c r="B69" s="344">
        <v>68</v>
      </c>
      <c r="C69" s="346">
        <v>0.125</v>
      </c>
      <c r="D69" s="347">
        <v>787</v>
      </c>
      <c r="E69" s="130">
        <v>0.34548850433967598</v>
      </c>
      <c r="F69" s="130">
        <f>(Table1[[#This Row],[Gasoil Open]]-MIN(Table1[Signal from Matlab]))/(MAX(Table1[Signal from Matlab])-MIN(Table1[Signal from Matlab]))</f>
        <v>0.23480083857442349</v>
      </c>
      <c r="G69" s="130">
        <v>787</v>
      </c>
      <c r="H69" s="130">
        <v>787</v>
      </c>
      <c r="I69" s="130">
        <v>0.23480083857442399</v>
      </c>
      <c r="J69" s="130">
        <f>(Table1[[#This Row],[Alpha]]-MIN(Table1[Alpha]))/(MAX(Table1[Alpha])-MIN(Table1[Alpha]))</f>
        <v>0.66650339545668036</v>
      </c>
      <c r="K69" s="130">
        <f>(Table1[[#This Row],[Signal from Matlab]]-703)/(1060.75-703)</f>
        <v>0.23480083857442349</v>
      </c>
      <c r="L69" s="378">
        <v>95</v>
      </c>
      <c r="M69" s="378">
        <v>12</v>
      </c>
      <c r="N69" s="367" t="str">
        <f>INDEX(Table1[Date],MATCH($L69,Table1[Index],0))</f>
        <v>2011.02.15</v>
      </c>
      <c r="O69" s="331">
        <f>INDEX(Table1[Time],MATCH($L69,Table1[Index],0))</f>
        <v>0.125</v>
      </c>
      <c r="P69" s="368">
        <f>INDEX(Table1[Norm Open],MATCH($L69,Table1[Index],0))</f>
        <v>0.45352900069881202</v>
      </c>
      <c r="Q69" s="369">
        <f>INDEX(Table1[Alpha],MATCH($L69,Table1[Index],0))</f>
        <v>0.35940321933789399</v>
      </c>
      <c r="R69" s="475"/>
      <c r="S69" s="371"/>
      <c r="T69" s="475">
        <f t="shared" si="12"/>
        <v>0.359884777966194</v>
      </c>
      <c r="U69" s="491">
        <f t="shared" si="13"/>
        <v>0.41624125969754311</v>
      </c>
      <c r="V69" s="475">
        <f t="shared" si="8"/>
        <v>0.357479031657923</v>
      </c>
      <c r="W69" s="371">
        <f t="shared" si="9"/>
        <v>0.42435125585647299</v>
      </c>
      <c r="X69" s="370">
        <f t="shared" si="10"/>
        <v>0.35868190481205853</v>
      </c>
      <c r="Y69" s="371">
        <f t="shared" si="11"/>
        <v>0.42029625777700808</v>
      </c>
      <c r="AB69" s="130"/>
    </row>
    <row r="70" spans="1:28" ht="16" thickBot="1" x14ac:dyDescent="0.25">
      <c r="A70" s="342" t="s">
        <v>289</v>
      </c>
      <c r="B70" s="344">
        <v>69</v>
      </c>
      <c r="C70" s="343">
        <v>0.125</v>
      </c>
      <c r="D70" s="344">
        <v>776</v>
      </c>
      <c r="E70" s="130">
        <v>0.378937216968324</v>
      </c>
      <c r="F70" s="130">
        <f>(Table1[[#This Row],[Gasoil Open]]-MIN(Table1[Signal from Matlab]))/(MAX(Table1[Signal from Matlab])-MIN(Table1[Signal from Matlab]))</f>
        <v>0.20405310971348709</v>
      </c>
      <c r="G70" s="130">
        <v>776</v>
      </c>
      <c r="H70" s="130">
        <v>776</v>
      </c>
      <c r="I70" s="130">
        <v>0.204053109713487</v>
      </c>
      <c r="J70" s="130">
        <f>(Table1[[#This Row],[Alpha]]-MIN(Table1[Alpha]))/(MAX(Table1[Alpha])-MIN(Table1[Alpha]))</f>
        <v>0.69057654326255191</v>
      </c>
      <c r="K70" s="130">
        <f>(Table1[[#This Row],[Signal from Matlab]]-703)/(1060.75-703)</f>
        <v>0.20405310971348709</v>
      </c>
      <c r="L70" s="378">
        <v>96</v>
      </c>
      <c r="M70" s="378">
        <v>13</v>
      </c>
      <c r="N70" s="367" t="str">
        <f>INDEX(Table1[Date],MATCH($L70,Table1[Index],0))</f>
        <v>2011.02.16</v>
      </c>
      <c r="O70" s="331">
        <f>INDEX(Table1[Time],MATCH($L70,Table1[Index],0))</f>
        <v>0.125</v>
      </c>
      <c r="P70" s="368">
        <f>INDEX(Table1[Norm Open],MATCH($L70,Table1[Index],0))</f>
        <v>0.43466107617051014</v>
      </c>
      <c r="Q70" s="369">
        <f>INDEX(Table1[Alpha],MATCH($L70,Table1[Index],0))</f>
        <v>0.369330546187074</v>
      </c>
      <c r="R70" s="475"/>
      <c r="S70" s="371"/>
      <c r="T70" s="475">
        <f t="shared" si="12"/>
        <v>0.37055769827468343</v>
      </c>
      <c r="U70" s="491">
        <f t="shared" si="13"/>
        <v>0.43661094933474326</v>
      </c>
      <c r="V70" s="475">
        <f t="shared" si="8"/>
        <v>0.37000003689030747</v>
      </c>
      <c r="W70" s="371">
        <f t="shared" si="9"/>
        <v>0.43150514191403677</v>
      </c>
      <c r="X70" s="370">
        <f t="shared" si="10"/>
        <v>0.37027886758249545</v>
      </c>
      <c r="Y70" s="371">
        <f t="shared" si="11"/>
        <v>0.43405804562438999</v>
      </c>
      <c r="AB70" s="130"/>
    </row>
    <row r="71" spans="1:28" ht="16" thickBot="1" x14ac:dyDescent="0.25">
      <c r="A71" s="345" t="s">
        <v>290</v>
      </c>
      <c r="B71" s="344">
        <v>70</v>
      </c>
      <c r="C71" s="346">
        <v>0.125</v>
      </c>
      <c r="D71" s="347">
        <v>773.75</v>
      </c>
      <c r="E71" s="130">
        <v>0.41022941261139201</v>
      </c>
      <c r="F71" s="130">
        <f>(Table1[[#This Row],[Gasoil Open]]-MIN(Table1[Signal from Matlab]))/(MAX(Table1[Signal from Matlab])-MIN(Table1[Signal from Matlab]))</f>
        <v>0.19776380153738643</v>
      </c>
      <c r="G71" s="130">
        <v>773.75</v>
      </c>
      <c r="H71" s="130">
        <v>773.75</v>
      </c>
      <c r="I71" s="130">
        <v>0.19776380153738601</v>
      </c>
      <c r="J71" s="130">
        <f>(Table1[[#This Row],[Alpha]]-MIN(Table1[Alpha]))/(MAX(Table1[Alpha])-MIN(Table1[Alpha]))</f>
        <v>0.71309763874533116</v>
      </c>
      <c r="K71" s="130">
        <f>(Table1[[#This Row],[Signal from Matlab]]-703)/(1060.75-703)</f>
        <v>0.19776380153738643</v>
      </c>
      <c r="L71" s="378">
        <v>97</v>
      </c>
      <c r="M71" s="378">
        <v>14</v>
      </c>
      <c r="N71" s="367" t="str">
        <f>INDEX(Table1[Date],MATCH($L71,Table1[Index],0))</f>
        <v>2011.02.17</v>
      </c>
      <c r="O71" s="331">
        <f>INDEX(Table1[Time],MATCH($L71,Table1[Index],0))</f>
        <v>0.125</v>
      </c>
      <c r="P71" s="368">
        <f>INDEX(Table1[Norm Open],MATCH($L71,Table1[Index],0))</f>
        <v>0.47938504542278126</v>
      </c>
      <c r="Q71" s="369">
        <f>INDEX(Table1[Alpha],MATCH($L71,Table1[Index],0))</f>
        <v>0.37894302479423497</v>
      </c>
      <c r="R71" s="475"/>
      <c r="S71" s="371"/>
      <c r="T71" s="475">
        <f t="shared" si="12"/>
        <v>0.37999863626931157</v>
      </c>
      <c r="U71" s="491">
        <f t="shared" si="13"/>
        <v>0.46052655439555679</v>
      </c>
      <c r="V71" s="475">
        <f t="shared" si="8"/>
        <v>0.37977316206955825</v>
      </c>
      <c r="W71" s="371">
        <f t="shared" si="9"/>
        <v>0.44063528529810375</v>
      </c>
      <c r="X71" s="370">
        <f t="shared" si="10"/>
        <v>0.37988589916943494</v>
      </c>
      <c r="Y71" s="371">
        <f t="shared" si="11"/>
        <v>0.45058091984683024</v>
      </c>
      <c r="AB71" s="130"/>
    </row>
    <row r="72" spans="1:28" ht="16" thickBot="1" x14ac:dyDescent="0.25">
      <c r="A72" s="342" t="s">
        <v>291</v>
      </c>
      <c r="B72" s="344">
        <v>71</v>
      </c>
      <c r="C72" s="343">
        <v>0.125</v>
      </c>
      <c r="D72" s="344">
        <v>786.75</v>
      </c>
      <c r="E72" s="130">
        <v>0.44804751175482799</v>
      </c>
      <c r="F72" s="130">
        <f>(Table1[[#This Row],[Gasoil Open]]-MIN(Table1[Signal from Matlab]))/(MAX(Table1[Signal from Matlab])-MIN(Table1[Signal from Matlab]))</f>
        <v>0.23410202655485673</v>
      </c>
      <c r="G72" s="130">
        <v>786.75</v>
      </c>
      <c r="H72" s="130">
        <v>786.75</v>
      </c>
      <c r="I72" s="130">
        <v>0.23410202655485701</v>
      </c>
      <c r="J72" s="130">
        <f>(Table1[[#This Row],[Alpha]]-MIN(Table1[Alpha]))/(MAX(Table1[Alpha])-MIN(Table1[Alpha]))</f>
        <v>0.74031544830722462</v>
      </c>
      <c r="K72" s="130">
        <f>(Table1[[#This Row],[Signal from Matlab]]-703)/(1060.75-703)</f>
        <v>0.23410202655485673</v>
      </c>
      <c r="L72" s="378">
        <v>98</v>
      </c>
      <c r="M72" s="378">
        <v>15</v>
      </c>
      <c r="N72" s="367" t="str">
        <f>INDEX(Table1[Date],MATCH($L72,Table1[Index],0))</f>
        <v>2011.02.18</v>
      </c>
      <c r="O72" s="331">
        <f>INDEX(Table1[Time],MATCH($L72,Table1[Index],0))</f>
        <v>0.125</v>
      </c>
      <c r="P72" s="368">
        <f>INDEX(Table1[Norm Open],MATCH($L72,Table1[Index],0))</f>
        <v>0.43815513626834379</v>
      </c>
      <c r="Q72" s="369">
        <f>INDEX(Table1[Alpha],MATCH($L72,Table1[Index],0))</f>
        <v>0.39317541400855399</v>
      </c>
      <c r="R72" s="475"/>
      <c r="S72" s="371"/>
      <c r="T72" s="475">
        <f t="shared" si="12"/>
        <v>0.38889738875693441</v>
      </c>
      <c r="U72" s="491">
        <f t="shared" si="13"/>
        <v>0.43998161026124111</v>
      </c>
      <c r="V72" s="475">
        <f t="shared" si="8"/>
        <v>0.39059255670589094</v>
      </c>
      <c r="W72" s="371">
        <f t="shared" si="9"/>
        <v>0.45661277286894886</v>
      </c>
      <c r="X72" s="370">
        <f t="shared" si="10"/>
        <v>0.38974497273141268</v>
      </c>
      <c r="Y72" s="371">
        <f t="shared" si="11"/>
        <v>0.44829719156509495</v>
      </c>
      <c r="AB72" s="130"/>
    </row>
    <row r="73" spans="1:28" ht="16" thickBot="1" x14ac:dyDescent="0.25">
      <c r="A73" s="345" t="s">
        <v>292</v>
      </c>
      <c r="B73" s="344">
        <v>72</v>
      </c>
      <c r="C73" s="346">
        <v>0.125</v>
      </c>
      <c r="D73" s="347">
        <v>802.5</v>
      </c>
      <c r="E73" s="130">
        <v>0.47623176239847997</v>
      </c>
      <c r="F73" s="130">
        <f>(Table1[[#This Row],[Gasoil Open]]-MIN(Table1[Signal from Matlab]))/(MAX(Table1[Signal from Matlab])-MIN(Table1[Signal from Matlab]))</f>
        <v>0.27812718378756113</v>
      </c>
      <c r="G73" s="130">
        <v>802.5</v>
      </c>
      <c r="H73" s="130">
        <v>802.5</v>
      </c>
      <c r="I73" s="130">
        <v>0.27812718378756102</v>
      </c>
      <c r="J73" s="130">
        <f>(Table1[[#This Row],[Alpha]]-MIN(Table1[Alpha]))/(MAX(Table1[Alpha])-MIN(Table1[Alpha]))</f>
        <v>0.76059974561561372</v>
      </c>
      <c r="K73" s="130">
        <f>(Table1[[#This Row],[Signal from Matlab]]-703)/(1060.75-703)</f>
        <v>0.27812718378756113</v>
      </c>
      <c r="L73" s="378">
        <v>99</v>
      </c>
      <c r="M73" s="378">
        <v>16</v>
      </c>
      <c r="N73" s="367" t="str">
        <f>INDEX(Table1[Date],MATCH($L73,Table1[Index],0))</f>
        <v>2011.02.21</v>
      </c>
      <c r="O73" s="331">
        <f>INDEX(Table1[Time],MATCH($L73,Table1[Index],0))</f>
        <v>0.125</v>
      </c>
      <c r="P73" s="368">
        <f>INDEX(Table1[Norm Open],MATCH($L73,Table1[Index],0))</f>
        <v>0.44863731656184486</v>
      </c>
      <c r="Q73" s="369">
        <f>INDEX(Table1[Alpha],MATCH($L73,Table1[Index],0))</f>
        <v>0.40423260515854298</v>
      </c>
      <c r="R73" s="475"/>
      <c r="S73" s="371"/>
      <c r="T73" s="475">
        <f t="shared" si="12"/>
        <v>0.40328299424734965</v>
      </c>
      <c r="U73" s="491">
        <f t="shared" si="13"/>
        <v>0.45519120061701662</v>
      </c>
      <c r="V73" s="475">
        <f t="shared" si="8"/>
        <v>0.40190004803813117</v>
      </c>
      <c r="W73" s="371">
        <f t="shared" si="9"/>
        <v>0.47773852058422966</v>
      </c>
      <c r="X73" s="370">
        <f t="shared" si="10"/>
        <v>0.40259152114274044</v>
      </c>
      <c r="Y73" s="371">
        <f t="shared" si="11"/>
        <v>0.46646486060062314</v>
      </c>
      <c r="AB73" s="130"/>
    </row>
    <row r="74" spans="1:28" ht="16" thickBot="1" x14ac:dyDescent="0.25">
      <c r="A74" s="342" t="s">
        <v>293</v>
      </c>
      <c r="B74" s="344">
        <v>73</v>
      </c>
      <c r="C74" s="343">
        <v>0.125</v>
      </c>
      <c r="D74" s="344">
        <v>807.75</v>
      </c>
      <c r="E74" s="130">
        <v>0.50219300308335002</v>
      </c>
      <c r="F74" s="130">
        <f>(Table1[[#This Row],[Gasoil Open]]-MIN(Table1[Signal from Matlab]))/(MAX(Table1[Signal from Matlab])-MIN(Table1[Signal from Matlab]))</f>
        <v>0.29280223619846263</v>
      </c>
      <c r="G74" s="130">
        <v>807.75</v>
      </c>
      <c r="H74" s="130">
        <v>807.75</v>
      </c>
      <c r="I74" s="130">
        <v>0.29280223619846302</v>
      </c>
      <c r="J74" s="130">
        <f>(Table1[[#This Row],[Alpha]]-MIN(Table1[Alpha]))/(MAX(Table1[Alpha])-MIN(Table1[Alpha]))</f>
        <v>0.77928413539076491</v>
      </c>
      <c r="K74" s="130">
        <f>(Table1[[#This Row],[Signal from Matlab]]-703)/(1060.75-703)</f>
        <v>0.29280223619846263</v>
      </c>
      <c r="L74" s="378">
        <v>100</v>
      </c>
      <c r="M74" s="378">
        <v>17</v>
      </c>
      <c r="N74" s="367" t="str">
        <f>INDEX(Table1[Date],MATCH($L74,Table1[Index],0))</f>
        <v>2011.02.22</v>
      </c>
      <c r="O74" s="331">
        <f>INDEX(Table1[Time],MATCH($L74,Table1[Index],0))</f>
        <v>0.125</v>
      </c>
      <c r="P74" s="368">
        <f>INDEX(Table1[Norm Open],MATCH($L74,Table1[Index],0))</f>
        <v>0.51222921034241786</v>
      </c>
      <c r="Q74" s="369">
        <f>INDEX(Table1[Alpha],MATCH($L74,Table1[Index],0))</f>
        <v>0.419541553861281</v>
      </c>
      <c r="R74" s="475"/>
      <c r="S74" s="371"/>
      <c r="T74" s="475">
        <f t="shared" si="12"/>
        <v>0.41999998725653376</v>
      </c>
      <c r="U74" s="491">
        <f t="shared" si="13"/>
        <v>0.50833230746032576</v>
      </c>
      <c r="V74" s="475">
        <f t="shared" si="8"/>
        <v>0.41494730714316153</v>
      </c>
      <c r="W74" s="371">
        <f t="shared" si="9"/>
        <v>0.50618063048661244</v>
      </c>
      <c r="X74" s="370">
        <f t="shared" si="10"/>
        <v>0.41747364719984764</v>
      </c>
      <c r="Y74" s="371">
        <f t="shared" si="11"/>
        <v>0.5072564689734691</v>
      </c>
      <c r="AB74" s="130"/>
    </row>
    <row r="75" spans="1:28" ht="16" thickBot="1" x14ac:dyDescent="0.25">
      <c r="A75" s="345" t="s">
        <v>294</v>
      </c>
      <c r="B75" s="344">
        <v>74</v>
      </c>
      <c r="C75" s="346">
        <v>0.125</v>
      </c>
      <c r="D75" s="347">
        <v>807.5</v>
      </c>
      <c r="E75" s="130">
        <v>0.52589740378514505</v>
      </c>
      <c r="F75" s="130">
        <f>(Table1[[#This Row],[Gasoil Open]]-MIN(Table1[Signal from Matlab]))/(MAX(Table1[Signal from Matlab])-MIN(Table1[Signal from Matlab]))</f>
        <v>0.2921034241788959</v>
      </c>
      <c r="G75" s="130">
        <v>807.5</v>
      </c>
      <c r="H75" s="130">
        <v>807.5</v>
      </c>
      <c r="I75" s="130">
        <v>0.29210342417889601</v>
      </c>
      <c r="J75" s="130">
        <f>(Table1[[#This Row],[Alpha]]-MIN(Table1[Alpha]))/(MAX(Table1[Alpha])-MIN(Table1[Alpha]))</f>
        <v>0.79634427005362118</v>
      </c>
      <c r="K75" s="130">
        <f>(Table1[[#This Row],[Signal from Matlab]]-703)/(1060.75-703)</f>
        <v>0.2921034241788959</v>
      </c>
      <c r="L75" s="378">
        <v>101</v>
      </c>
      <c r="M75" s="378">
        <v>18</v>
      </c>
      <c r="N75" s="367" t="str">
        <f>INDEX(Table1[Date],MATCH($L75,Table1[Index],0))</f>
        <v>2011.02.23</v>
      </c>
      <c r="O75" s="331">
        <f>INDEX(Table1[Time],MATCH($L75,Table1[Index],0))</f>
        <v>0.125</v>
      </c>
      <c r="P75" s="368">
        <f>INDEX(Table1[Norm Open],MATCH($L75,Table1[Index],0))</f>
        <v>0.50524109014675056</v>
      </c>
      <c r="Q75" s="369">
        <f>INDEX(Table1[Alpha],MATCH($L75,Table1[Index],0))</f>
        <v>0.42587334606087901</v>
      </c>
      <c r="R75" s="475"/>
      <c r="S75" s="371"/>
      <c r="T75" s="475">
        <f t="shared" si="12"/>
        <v>0.42212851214857106</v>
      </c>
      <c r="U75" s="491">
        <f t="shared" si="13"/>
        <v>0.51331978428982061</v>
      </c>
      <c r="V75" s="475">
        <f t="shared" si="8"/>
        <v>0.42609797883611911</v>
      </c>
      <c r="W75" s="371">
        <f t="shared" si="9"/>
        <v>0.53367686926912417</v>
      </c>
      <c r="X75" s="370">
        <f t="shared" si="10"/>
        <v>0.42411324549234508</v>
      </c>
      <c r="Y75" s="371">
        <f t="shared" si="11"/>
        <v>0.52349832677947239</v>
      </c>
      <c r="AB75" s="130"/>
    </row>
    <row r="76" spans="1:28" ht="16" thickBot="1" x14ac:dyDescent="0.25">
      <c r="A76" s="342" t="s">
        <v>295</v>
      </c>
      <c r="B76" s="344">
        <v>75</v>
      </c>
      <c r="C76" s="343">
        <v>0.125</v>
      </c>
      <c r="D76" s="344">
        <v>815.25</v>
      </c>
      <c r="E76" s="130">
        <v>0.53551349022973604</v>
      </c>
      <c r="F76" s="130">
        <f>(Table1[[#This Row],[Gasoil Open]]-MIN(Table1[Signal from Matlab]))/(MAX(Table1[Signal from Matlab])-MIN(Table1[Signal from Matlab]))</f>
        <v>0.3137665967854647</v>
      </c>
      <c r="G76" s="130">
        <v>815.25</v>
      </c>
      <c r="H76" s="130">
        <v>815.25</v>
      </c>
      <c r="I76" s="130">
        <v>0.31376659678546498</v>
      </c>
      <c r="J76" s="130">
        <f>(Table1[[#This Row],[Alpha]]-MIN(Table1[Alpha]))/(MAX(Table1[Alpha])-MIN(Table1[Alpha]))</f>
        <v>0.80326499889794789</v>
      </c>
      <c r="K76" s="130">
        <f>(Table1[[#This Row],[Signal from Matlab]]-703)/(1060.75-703)</f>
        <v>0.3137665967854647</v>
      </c>
      <c r="L76" s="378">
        <v>102</v>
      </c>
      <c r="M76" s="378">
        <v>19</v>
      </c>
      <c r="N76" s="367" t="str">
        <f>INDEX(Table1[Date],MATCH($L76,Table1[Index],0))</f>
        <v>2011.02.24</v>
      </c>
      <c r="O76" s="331">
        <f>INDEX(Table1[Time],MATCH($L76,Table1[Index],0))</f>
        <v>0.125</v>
      </c>
      <c r="P76" s="368">
        <f>INDEX(Table1[Norm Open],MATCH($L76,Table1[Index],0))</f>
        <v>0.5800139762403913</v>
      </c>
      <c r="Q76" s="369">
        <f>INDEX(Table1[Alpha],MATCH($L76,Table1[Index],0))</f>
        <v>0.42753260058592402</v>
      </c>
      <c r="R76" s="475"/>
      <c r="S76" s="371"/>
      <c r="T76" s="475">
        <f t="shared" si="12"/>
        <v>0.42999996512920369</v>
      </c>
      <c r="U76" s="491">
        <f t="shared" si="13"/>
        <v>0.54326267797520711</v>
      </c>
      <c r="V76" s="475">
        <f t="shared" si="8"/>
        <v>0.43629858827161777</v>
      </c>
      <c r="W76" s="371">
        <f t="shared" si="9"/>
        <v>0.56140518357142677</v>
      </c>
      <c r="X76" s="370">
        <f t="shared" si="10"/>
        <v>0.4331492767004107</v>
      </c>
      <c r="Y76" s="371">
        <f t="shared" si="11"/>
        <v>0.55233393077331694</v>
      </c>
      <c r="AB76" s="130"/>
    </row>
    <row r="77" spans="1:28" ht="16" thickBot="1" x14ac:dyDescent="0.25">
      <c r="A77" s="345" t="s">
        <v>296</v>
      </c>
      <c r="B77" s="344">
        <v>76</v>
      </c>
      <c r="C77" s="346">
        <v>0.125</v>
      </c>
      <c r="D77" s="347">
        <v>810</v>
      </c>
      <c r="E77" s="130">
        <v>0.54704077452050104</v>
      </c>
      <c r="F77" s="130">
        <f>(Table1[[#This Row],[Gasoil Open]]-MIN(Table1[Signal from Matlab]))/(MAX(Table1[Signal from Matlab])-MIN(Table1[Signal from Matlab]))</f>
        <v>0.29909154437456326</v>
      </c>
      <c r="G77" s="130">
        <v>810</v>
      </c>
      <c r="H77" s="130">
        <v>810</v>
      </c>
      <c r="I77" s="130">
        <v>0.29909154437456298</v>
      </c>
      <c r="J77" s="130">
        <f>(Table1[[#This Row],[Alpha]]-MIN(Table1[Alpha]))/(MAX(Table1[Alpha])-MIN(Table1[Alpha]))</f>
        <v>0.81156122307891121</v>
      </c>
      <c r="K77" s="130">
        <f>(Table1[[#This Row],[Signal from Matlab]]-703)/(1060.75-703)</f>
        <v>0.29909154437456326</v>
      </c>
      <c r="L77" s="378">
        <v>103</v>
      </c>
      <c r="M77" s="378">
        <v>20</v>
      </c>
      <c r="N77" s="367" t="str">
        <f>INDEX(Table1[Date],MATCH($L77,Table1[Index],0))</f>
        <v>2011.02.25</v>
      </c>
      <c r="O77" s="331">
        <f>INDEX(Table1[Time],MATCH($L77,Table1[Index],0))</f>
        <v>0.125</v>
      </c>
      <c r="P77" s="368">
        <f>INDEX(Table1[Norm Open],MATCH($L77,Table1[Index],0))</f>
        <v>0.57582110412299092</v>
      </c>
      <c r="Q77" s="369">
        <f>INDEX(Table1[Alpha],MATCH($L77,Table1[Index],0))</f>
        <v>0.43571942953183301</v>
      </c>
      <c r="R77" s="475">
        <f t="shared" ref="R77:R109" si="14" xml:space="preserve"> 0.0932991090717695*M77 + 25.3879508942856/M77^2 - 0.16635253333136 - 0.000673333780914762*M77^2 - 0.0531018822419063*M77*COS(0.104674417310152*SIN(0.0932991090717695 + M77 + 0.0456111877066541*M77^3))</f>
        <v>0.43743186090001629</v>
      </c>
      <c r="S77" s="371">
        <f t="shared" ref="S77:S109" si="15" xml:space="preserve"> 0.00292299633133694*M77^2 - 1.63739287085177 - 0.981829286633628*COS(6.28108805063022 + 0.165832789595016*M77 + -0.00301650082970093/(0.132844034816092 + SIN(0.0150416595639522 + 1.63117634263735*M77)))</f>
        <v>0.49945602392092792</v>
      </c>
      <c r="T77" s="475">
        <f t="shared" si="12"/>
        <v>0.43999803581157365</v>
      </c>
      <c r="U77" s="491">
        <f t="shared" si="13"/>
        <v>0.60148128524399225</v>
      </c>
      <c r="V77" s="475">
        <f t="shared" si="8"/>
        <v>0.44150477635576513</v>
      </c>
      <c r="W77" s="371">
        <f t="shared" si="9"/>
        <v>0.58475509730302189</v>
      </c>
      <c r="X77" s="370">
        <f t="shared" si="10"/>
        <v>0.43964489102245169</v>
      </c>
      <c r="Y77" s="371">
        <f t="shared" si="11"/>
        <v>0.56189746882264735</v>
      </c>
      <c r="AB77" s="130"/>
    </row>
    <row r="78" spans="1:28" ht="16" thickBot="1" x14ac:dyDescent="0.25">
      <c r="A78" s="342" t="s">
        <v>297</v>
      </c>
      <c r="B78" s="344">
        <v>77</v>
      </c>
      <c r="C78" s="343">
        <v>0.125</v>
      </c>
      <c r="D78" s="344">
        <v>814.5</v>
      </c>
      <c r="E78" s="130">
        <v>0.55149688226045501</v>
      </c>
      <c r="F78" s="130">
        <f>(Table1[[#This Row],[Gasoil Open]]-MIN(Table1[Signal from Matlab]))/(MAX(Table1[Signal from Matlab])-MIN(Table1[Signal from Matlab]))</f>
        <v>0.31167016072676451</v>
      </c>
      <c r="G78" s="130">
        <v>814.5</v>
      </c>
      <c r="H78" s="130">
        <v>814.5</v>
      </c>
      <c r="I78" s="130">
        <v>0.31167016072676501</v>
      </c>
      <c r="J78" s="130">
        <f>(Table1[[#This Row],[Alpha]]-MIN(Table1[Alpha]))/(MAX(Table1[Alpha])-MIN(Table1[Alpha]))</f>
        <v>0.81476829838413312</v>
      </c>
      <c r="K78" s="130">
        <f>(Table1[[#This Row],[Signal from Matlab]]-703)/(1060.75-703)</f>
        <v>0.31167016072676451</v>
      </c>
      <c r="L78" s="378">
        <v>104</v>
      </c>
      <c r="M78" s="378">
        <v>21</v>
      </c>
      <c r="N78" s="367" t="str">
        <f>INDEX(Table1[Date],MATCH($L78,Table1[Index],0))</f>
        <v>2011.02.28</v>
      </c>
      <c r="O78" s="331">
        <f>INDEX(Table1[Time],MATCH($L78,Table1[Index],0))</f>
        <v>0.125</v>
      </c>
      <c r="P78" s="368">
        <f>INDEX(Table1[Norm Open],MATCH($L78,Table1[Index],0))</f>
        <v>0.64360587002096437</v>
      </c>
      <c r="Q78" s="369">
        <f>INDEX(Table1[Alpha],MATCH($L78,Table1[Index],0))</f>
        <v>0.43852453611636999</v>
      </c>
      <c r="R78" s="475">
        <f t="shared" si="14"/>
        <v>0.44000005185219848</v>
      </c>
      <c r="S78" s="371">
        <f t="shared" si="15"/>
        <v>0.58000345759220218</v>
      </c>
      <c r="T78" s="475">
        <f t="shared" si="12"/>
        <v>0.43991556353666006</v>
      </c>
      <c r="U78" s="491">
        <f t="shared" si="13"/>
        <v>0.59929133828572145</v>
      </c>
      <c r="V78" s="475">
        <f t="shared" si="8"/>
        <v>0.44363624868706042</v>
      </c>
      <c r="W78" s="371">
        <f t="shared" si="9"/>
        <v>0.61734918630701541</v>
      </c>
      <c r="X78" s="370">
        <f t="shared" si="10"/>
        <v>0.44118395469197297</v>
      </c>
      <c r="Y78" s="371">
        <f t="shared" si="11"/>
        <v>0.59888132739497968</v>
      </c>
      <c r="AB78" s="130"/>
    </row>
    <row r="79" spans="1:28" ht="16" thickBot="1" x14ac:dyDescent="0.25">
      <c r="A79" s="345" t="s">
        <v>298</v>
      </c>
      <c r="B79" s="344">
        <v>78</v>
      </c>
      <c r="C79" s="346">
        <v>0.125</v>
      </c>
      <c r="D79" s="347">
        <v>817</v>
      </c>
      <c r="E79" s="130">
        <v>0.57373926794850805</v>
      </c>
      <c r="F79" s="130">
        <f>(Table1[[#This Row],[Gasoil Open]]-MIN(Table1[Signal from Matlab]))/(MAX(Table1[Signal from Matlab])-MIN(Table1[Signal from Matlab]))</f>
        <v>0.31865828092243187</v>
      </c>
      <c r="G79" s="130">
        <v>817</v>
      </c>
      <c r="H79" s="130">
        <v>817</v>
      </c>
      <c r="I79" s="130">
        <v>0.31865828092243198</v>
      </c>
      <c r="J79" s="130">
        <f>(Table1[[#This Row],[Alpha]]-MIN(Table1[Alpha]))/(MAX(Table1[Alpha])-MIN(Table1[Alpha]))</f>
        <v>0.83077621606300689</v>
      </c>
      <c r="K79" s="130">
        <f>(Table1[[#This Row],[Signal from Matlab]]-703)/(1060.75-703)</f>
        <v>0.31865828092243187</v>
      </c>
      <c r="L79" s="378">
        <v>105</v>
      </c>
      <c r="M79" s="378">
        <v>22</v>
      </c>
      <c r="N79" s="367" t="str">
        <f>INDEX(Table1[Date],MATCH($L79,Table1[Index],0))</f>
        <v>2011.03.01</v>
      </c>
      <c r="O79" s="331">
        <f>INDEX(Table1[Time],MATCH($L79,Table1[Index],0))</f>
        <v>0.125</v>
      </c>
      <c r="P79" s="368">
        <f>INDEX(Table1[Norm Open],MATCH($L79,Table1[Index],0))</f>
        <v>0.62124388539482878</v>
      </c>
      <c r="Q79" s="369">
        <f>INDEX(Table1[Alpha],MATCH($L79,Table1[Index],0))</f>
        <v>0.44863929783312101</v>
      </c>
      <c r="R79" s="475">
        <f t="shared" si="14"/>
        <v>0.44999994217934502</v>
      </c>
      <c r="S79" s="371">
        <f t="shared" si="15"/>
        <v>0.63507694996687092</v>
      </c>
      <c r="T79" s="475">
        <f t="shared" si="12"/>
        <v>0.44957747181796059</v>
      </c>
      <c r="U79" s="491">
        <f t="shared" si="13"/>
        <v>0.62394631497012809</v>
      </c>
      <c r="V79" s="475">
        <f t="shared" si="8"/>
        <v>0.44684015015193324</v>
      </c>
      <c r="W79" s="371">
        <f t="shared" si="9"/>
        <v>0.61985934213682514</v>
      </c>
      <c r="X79" s="370">
        <f t="shared" si="10"/>
        <v>0.44880585471641293</v>
      </c>
      <c r="Y79" s="371">
        <f t="shared" si="11"/>
        <v>0.62629420235794131</v>
      </c>
      <c r="AB79" s="130"/>
    </row>
    <row r="80" spans="1:28" ht="16" thickBot="1" x14ac:dyDescent="0.25">
      <c r="A80" s="342" t="s">
        <v>299</v>
      </c>
      <c r="B80" s="344">
        <v>79</v>
      </c>
      <c r="C80" s="343">
        <v>0.125</v>
      </c>
      <c r="D80" s="344">
        <v>805.75</v>
      </c>
      <c r="E80" s="130">
        <v>0.57676494269890999</v>
      </c>
      <c r="F80" s="130">
        <f>(Table1[[#This Row],[Gasoil Open]]-MIN(Table1[Signal from Matlab]))/(MAX(Table1[Signal from Matlab])-MIN(Table1[Signal from Matlab]))</f>
        <v>0.28721174004192873</v>
      </c>
      <c r="G80" s="130">
        <v>805.75</v>
      </c>
      <c r="H80" s="130">
        <v>805.75</v>
      </c>
      <c r="I80" s="130">
        <v>0.28721174004192901</v>
      </c>
      <c r="J80" s="130">
        <f>(Table1[[#This Row],[Alpha]]-MIN(Table1[Alpha]))/(MAX(Table1[Alpha])-MIN(Table1[Alpha]))</f>
        <v>0.83295380407028152</v>
      </c>
      <c r="K80" s="130">
        <f>(Table1[[#This Row],[Signal from Matlab]]-703)/(1060.75-703)</f>
        <v>0.28721174004192873</v>
      </c>
      <c r="L80" s="378">
        <v>106</v>
      </c>
      <c r="M80" s="378">
        <v>23</v>
      </c>
      <c r="N80" s="367" t="str">
        <f>INDEX(Table1[Date],MATCH($L80,Table1[Index],0))</f>
        <v>2011.03.02</v>
      </c>
      <c r="O80" s="331">
        <f>INDEX(Table1[Time],MATCH($L80,Table1[Index],0))</f>
        <v>0.125</v>
      </c>
      <c r="P80" s="368">
        <f>INDEX(Table1[Norm Open],MATCH($L80,Table1[Index],0))</f>
        <v>0.70929419986023756</v>
      </c>
      <c r="Q80" s="369">
        <f>INDEX(Table1[Alpha],MATCH($L80,Table1[Index],0))</f>
        <v>0.44537772566038297</v>
      </c>
      <c r="R80" s="475">
        <f t="shared" si="14"/>
        <v>0.44998293468007455</v>
      </c>
      <c r="S80" s="371">
        <f t="shared" si="15"/>
        <v>0.62000119255552266</v>
      </c>
      <c r="T80" s="475">
        <f t="shared" si="12"/>
        <v>0.45007421534202696</v>
      </c>
      <c r="U80" s="491">
        <f t="shared" si="13"/>
        <v>0.71000035295286956</v>
      </c>
      <c r="V80" s="475">
        <f t="shared" si="8"/>
        <v>0.45129102614331235</v>
      </c>
      <c r="W80" s="371">
        <f t="shared" si="9"/>
        <v>0.70348886848632242</v>
      </c>
      <c r="X80" s="370">
        <f t="shared" si="10"/>
        <v>0.45044939205513795</v>
      </c>
      <c r="Y80" s="371">
        <f t="shared" si="11"/>
        <v>0.67783013799823821</v>
      </c>
      <c r="AB80" s="130"/>
    </row>
    <row r="81" spans="1:28" ht="16" thickBot="1" x14ac:dyDescent="0.25">
      <c r="A81" s="345" t="s">
        <v>300</v>
      </c>
      <c r="B81" s="344">
        <v>80</v>
      </c>
      <c r="C81" s="346">
        <v>0.125</v>
      </c>
      <c r="D81" s="347">
        <v>820</v>
      </c>
      <c r="E81" s="130">
        <v>0.56640117197767204</v>
      </c>
      <c r="F81" s="130">
        <f>(Table1[[#This Row],[Gasoil Open]]-MIN(Table1[Signal from Matlab]))/(MAX(Table1[Signal from Matlab])-MIN(Table1[Signal from Matlab]))</f>
        <v>0.32704402515723269</v>
      </c>
      <c r="G81" s="130">
        <v>820</v>
      </c>
      <c r="H81" s="130">
        <v>820</v>
      </c>
      <c r="I81" s="130">
        <v>0.32704402515723302</v>
      </c>
      <c r="J81" s="130">
        <f>(Table1[[#This Row],[Alpha]]-MIN(Table1[Alpha]))/(MAX(Table1[Alpha])-MIN(Table1[Alpha]))</f>
        <v>0.82549496440824788</v>
      </c>
      <c r="K81" s="130">
        <f>(Table1[[#This Row],[Signal from Matlab]]-703)/(1060.75-703)</f>
        <v>0.32704402515723269</v>
      </c>
      <c r="L81" s="378">
        <v>107</v>
      </c>
      <c r="M81" s="378">
        <v>24</v>
      </c>
      <c r="N81" s="367" t="str">
        <f>INDEX(Table1[Date],MATCH($L81,Table1[Index],0))</f>
        <v>2011.03.03</v>
      </c>
      <c r="O81" s="331">
        <f>INDEX(Table1[Time],MATCH($L81,Table1[Index],0))</f>
        <v>0.125</v>
      </c>
      <c r="P81" s="368">
        <f>INDEX(Table1[Norm Open],MATCH($L81,Table1[Index],0))</f>
        <v>0.73235499650593994</v>
      </c>
      <c r="Q81" s="369">
        <f>INDEX(Table1[Alpha],MATCH($L81,Table1[Index],0))</f>
        <v>0.45694649643513802</v>
      </c>
      <c r="R81" s="475">
        <f t="shared" si="14"/>
        <v>0.460536917832715</v>
      </c>
      <c r="S81" s="371">
        <f t="shared" si="15"/>
        <v>0.70623807364928859</v>
      </c>
      <c r="T81" s="475">
        <f t="shared" si="12"/>
        <v>0.46356301261907734</v>
      </c>
      <c r="U81" s="491">
        <f t="shared" si="13"/>
        <v>0.71993155644687679</v>
      </c>
      <c r="V81" s="475">
        <f t="shared" si="8"/>
        <v>0.45810955729200264</v>
      </c>
      <c r="W81" s="371">
        <f t="shared" si="9"/>
        <v>0.73383035506102046</v>
      </c>
      <c r="X81" s="370">
        <f t="shared" si="10"/>
        <v>0.46073649591459831</v>
      </c>
      <c r="Y81" s="371">
        <f t="shared" si="11"/>
        <v>0.7199999950523952</v>
      </c>
      <c r="AB81" s="130"/>
    </row>
    <row r="82" spans="1:28" ht="16" thickBot="1" x14ac:dyDescent="0.25">
      <c r="A82" s="342" t="s">
        <v>301</v>
      </c>
      <c r="B82" s="344">
        <v>81</v>
      </c>
      <c r="C82" s="343">
        <v>0.125</v>
      </c>
      <c r="D82" s="344">
        <v>804.5</v>
      </c>
      <c r="E82" s="130">
        <v>0.54415145000512199</v>
      </c>
      <c r="F82" s="130">
        <f>(Table1[[#This Row],[Gasoil Open]]-MIN(Table1[Signal from Matlab]))/(MAX(Table1[Signal from Matlab])-MIN(Table1[Signal from Matlab]))</f>
        <v>0.28371767994409502</v>
      </c>
      <c r="G82" s="130">
        <v>804.5</v>
      </c>
      <c r="H82" s="130">
        <v>804.5</v>
      </c>
      <c r="I82" s="130">
        <v>0.28371767994409502</v>
      </c>
      <c r="J82" s="130">
        <f>(Table1[[#This Row],[Alpha]]-MIN(Table1[Alpha]))/(MAX(Table1[Alpha])-MIN(Table1[Alpha]))</f>
        <v>0.80948176678144301</v>
      </c>
      <c r="K82" s="130">
        <f>(Table1[[#This Row],[Signal from Matlab]]-703)/(1060.75-703)</f>
        <v>0.28371767994409502</v>
      </c>
      <c r="L82" s="378">
        <v>108</v>
      </c>
      <c r="M82" s="378">
        <v>25</v>
      </c>
      <c r="N82" s="367" t="str">
        <f>INDEX(Table1[Date],MATCH($L82,Table1[Index],0))</f>
        <v>2011.03.04</v>
      </c>
      <c r="O82" s="331">
        <f>INDEX(Table1[Time],MATCH($L82,Table1[Index],0))</f>
        <v>0.125</v>
      </c>
      <c r="P82" s="368">
        <f>INDEX(Table1[Norm Open],MATCH($L82,Table1[Index],0))</f>
        <v>0.72047519217330536</v>
      </c>
      <c r="Q82" s="369">
        <f>INDEX(Table1[Alpha],MATCH($L82,Table1[Index],0))</f>
        <v>0.46285200429336698</v>
      </c>
      <c r="R82" s="475">
        <f t="shared" si="14"/>
        <v>0.46007440812616607</v>
      </c>
      <c r="S82" s="371">
        <f t="shared" si="15"/>
        <v>0.732063378770752</v>
      </c>
      <c r="T82" s="475">
        <f t="shared" si="12"/>
        <v>0.46162036161637221</v>
      </c>
      <c r="U82" s="491">
        <f t="shared" si="13"/>
        <v>0.72004127135389751</v>
      </c>
      <c r="V82" s="475">
        <f t="shared" si="8"/>
        <v>0.45999406974184204</v>
      </c>
      <c r="W82" s="371">
        <f t="shared" si="9"/>
        <v>0.73741574632381202</v>
      </c>
      <c r="X82" s="370">
        <f t="shared" si="10"/>
        <v>0.4605629464947934</v>
      </c>
      <c r="Y82" s="371">
        <f t="shared" si="11"/>
        <v>0.72984013214948718</v>
      </c>
      <c r="AB82" s="130"/>
    </row>
    <row r="83" spans="1:28" ht="16" thickBot="1" x14ac:dyDescent="0.25">
      <c r="A83" s="345" t="s">
        <v>302</v>
      </c>
      <c r="B83" s="344">
        <v>82</v>
      </c>
      <c r="C83" s="346">
        <v>0.125</v>
      </c>
      <c r="D83" s="347">
        <v>802.5</v>
      </c>
      <c r="E83" s="130">
        <v>0.51594141071944299</v>
      </c>
      <c r="F83" s="130">
        <f>(Table1[[#This Row],[Gasoil Open]]-MIN(Table1[Signal from Matlab]))/(MAX(Table1[Signal from Matlab])-MIN(Table1[Signal from Matlab]))</f>
        <v>0.27812718378756113</v>
      </c>
      <c r="G83" s="130">
        <v>802.5</v>
      </c>
      <c r="H83" s="130">
        <v>802.5</v>
      </c>
      <c r="I83" s="130">
        <v>0.27812718378756102</v>
      </c>
      <c r="J83" s="130">
        <f>(Table1[[#This Row],[Alpha]]-MIN(Table1[Alpha]))/(MAX(Table1[Alpha])-MIN(Table1[Alpha]))</f>
        <v>0.78917890930309698</v>
      </c>
      <c r="K83" s="130">
        <f>(Table1[[#This Row],[Signal from Matlab]]-703)/(1060.75-703)</f>
        <v>0.27812718378756113</v>
      </c>
      <c r="L83" s="378">
        <v>109</v>
      </c>
      <c r="M83" s="378">
        <v>26</v>
      </c>
      <c r="N83" s="367" t="str">
        <f>INDEX(Table1[Date],MATCH($L83,Table1[Index],0))</f>
        <v>2011.03.07</v>
      </c>
      <c r="O83" s="331">
        <f>INDEX(Table1[Time],MATCH($L83,Table1[Index],0))</f>
        <v>0.125</v>
      </c>
      <c r="P83" s="368">
        <f>INDEX(Table1[Norm Open],MATCH($L83,Table1[Index],0))</f>
        <v>0.75821104122990912</v>
      </c>
      <c r="Q83" s="369">
        <f>INDEX(Table1[Alpha],MATCH($L83,Table1[Index],0))</f>
        <v>0.471110667610115</v>
      </c>
      <c r="R83" s="475">
        <f t="shared" si="14"/>
        <v>0.46869256638408685</v>
      </c>
      <c r="S83" s="371">
        <f t="shared" si="15"/>
        <v>0.72031133599869801</v>
      </c>
      <c r="T83" s="475">
        <f t="shared" si="12"/>
        <v>0.46997429039400596</v>
      </c>
      <c r="U83" s="491">
        <f t="shared" si="13"/>
        <v>0.76030860241511256</v>
      </c>
      <c r="V83" s="475">
        <f t="shared" si="8"/>
        <v>0.46905871800975113</v>
      </c>
      <c r="W83" s="371">
        <f t="shared" si="9"/>
        <v>0.72892139596003447</v>
      </c>
      <c r="X83" s="370">
        <f t="shared" si="10"/>
        <v>0.46924185826261461</v>
      </c>
      <c r="Y83" s="371">
        <f t="shared" si="11"/>
        <v>0.73651377812461494</v>
      </c>
      <c r="AB83" s="130"/>
    </row>
    <row r="84" spans="1:28" ht="16" thickBot="1" x14ac:dyDescent="0.25">
      <c r="A84" s="342" t="s">
        <v>303</v>
      </c>
      <c r="B84" s="344">
        <v>83</v>
      </c>
      <c r="C84" s="343">
        <v>0.125</v>
      </c>
      <c r="D84" s="344">
        <v>820</v>
      </c>
      <c r="E84" s="130">
        <v>0.48599062947965699</v>
      </c>
      <c r="F84" s="130">
        <f>(Table1[[#This Row],[Gasoil Open]]-MIN(Table1[Signal from Matlab]))/(MAX(Table1[Signal from Matlab])-MIN(Table1[Signal from Matlab]))</f>
        <v>0.32704402515723269</v>
      </c>
      <c r="G84" s="130">
        <v>820</v>
      </c>
      <c r="H84" s="130">
        <v>820</v>
      </c>
      <c r="I84" s="130">
        <v>0.32704402515723302</v>
      </c>
      <c r="J84" s="130">
        <f>(Table1[[#This Row],[Alpha]]-MIN(Table1[Alpha]))/(MAX(Table1[Alpha])-MIN(Table1[Alpha]))</f>
        <v>0.76762323415076927</v>
      </c>
      <c r="K84" s="130">
        <f>(Table1[[#This Row],[Signal from Matlab]]-703)/(1060.75-703)</f>
        <v>0.32704402515723269</v>
      </c>
      <c r="L84" s="378">
        <v>110</v>
      </c>
      <c r="M84" s="378">
        <v>27</v>
      </c>
      <c r="N84" s="367" t="str">
        <f>INDEX(Table1[Date],MATCH($L84,Table1[Index],0))</f>
        <v>2011.03.08</v>
      </c>
      <c r="O84" s="331">
        <f>INDEX(Table1[Time],MATCH($L84,Table1[Index],0))</f>
        <v>0.125</v>
      </c>
      <c r="P84" s="368">
        <f>INDEX(Table1[Norm Open],MATCH($L84,Table1[Index],0))</f>
        <v>0.7225716282320056</v>
      </c>
      <c r="Q84" s="369">
        <f>INDEX(Table1[Alpha],MATCH($L84,Table1[Index],0))</f>
        <v>0.47241952484676097</v>
      </c>
      <c r="R84" s="475">
        <f t="shared" si="14"/>
        <v>0.46990979404040245</v>
      </c>
      <c r="S84" s="371">
        <f t="shared" si="15"/>
        <v>0.73785760052970739</v>
      </c>
      <c r="T84" s="475">
        <f t="shared" si="12"/>
        <v>0.46940708153463589</v>
      </c>
      <c r="U84" s="491">
        <f t="shared" si="13"/>
        <v>0.71999941657603816</v>
      </c>
      <c r="V84" s="475">
        <f t="shared" si="8"/>
        <v>0.47012344197529338</v>
      </c>
      <c r="W84" s="371">
        <f t="shared" si="9"/>
        <v>0.71999950868673057</v>
      </c>
      <c r="X84" s="370">
        <f t="shared" si="10"/>
        <v>0.46981343918344387</v>
      </c>
      <c r="Y84" s="371">
        <f t="shared" si="11"/>
        <v>0.72595217526415867</v>
      </c>
      <c r="AB84" s="130"/>
    </row>
    <row r="85" spans="1:28" ht="16" thickBot="1" x14ac:dyDescent="0.25">
      <c r="A85" s="345" t="s">
        <v>304</v>
      </c>
      <c r="B85" s="344">
        <v>84</v>
      </c>
      <c r="C85" s="346">
        <v>0.125</v>
      </c>
      <c r="D85" s="347">
        <v>815.25</v>
      </c>
      <c r="E85" s="130">
        <v>0.45420593898841399</v>
      </c>
      <c r="F85" s="130">
        <f>(Table1[[#This Row],[Gasoil Open]]-MIN(Table1[Signal from Matlab]))/(MAX(Table1[Signal from Matlab])-MIN(Table1[Signal from Matlab]))</f>
        <v>0.3137665967854647</v>
      </c>
      <c r="G85" s="130">
        <v>815.25</v>
      </c>
      <c r="H85" s="130">
        <v>815.25</v>
      </c>
      <c r="I85" s="130">
        <v>0.31376659678546498</v>
      </c>
      <c r="J85" s="130">
        <f>(Table1[[#This Row],[Alpha]]-MIN(Table1[Alpha]))/(MAX(Table1[Alpha])-MIN(Table1[Alpha]))</f>
        <v>0.74474768851604045</v>
      </c>
      <c r="K85" s="130">
        <f>(Table1[[#This Row],[Signal from Matlab]]-703)/(1060.75-703)</f>
        <v>0.3137665967854647</v>
      </c>
      <c r="L85" s="378">
        <v>111</v>
      </c>
      <c r="M85" s="378">
        <v>28</v>
      </c>
      <c r="N85" s="367" t="str">
        <f>INDEX(Table1[Date],MATCH($L85,Table1[Index],0))</f>
        <v>2011.03.09</v>
      </c>
      <c r="O85" s="331">
        <f>INDEX(Table1[Time],MATCH($L85,Table1[Index],0))</f>
        <v>0.125</v>
      </c>
      <c r="P85" s="368">
        <f>INDEX(Table1[Norm Open],MATCH($L85,Table1[Index],0))</f>
        <v>0.6750524109014675</v>
      </c>
      <c r="Q85" s="369">
        <f>INDEX(Table1[Alpha],MATCH($L85,Table1[Index],0))</f>
        <v>0.47298673271840103</v>
      </c>
      <c r="R85" s="475">
        <f t="shared" si="14"/>
        <v>0.47007269477624769</v>
      </c>
      <c r="S85" s="371">
        <f t="shared" si="15"/>
        <v>0.72668082483924579</v>
      </c>
      <c r="T85" s="475">
        <f t="shared" si="12"/>
        <v>0.47007812702498281</v>
      </c>
      <c r="U85" s="491">
        <f t="shared" si="13"/>
        <v>0.68000150109444613</v>
      </c>
      <c r="V85" s="475">
        <f t="shared" si="8"/>
        <v>0.46871838142195099</v>
      </c>
      <c r="W85" s="371">
        <f t="shared" si="9"/>
        <v>0.72725088132146998</v>
      </c>
      <c r="X85" s="370">
        <f t="shared" si="10"/>
        <v>0.4696230677410605</v>
      </c>
      <c r="Y85" s="371">
        <f t="shared" si="11"/>
        <v>0.71131106908505404</v>
      </c>
      <c r="AB85" s="130"/>
    </row>
    <row r="86" spans="1:28" ht="16" thickBot="1" x14ac:dyDescent="0.25">
      <c r="A86" s="342" t="s">
        <v>305</v>
      </c>
      <c r="B86" s="344">
        <v>85</v>
      </c>
      <c r="C86" s="343">
        <v>0.125</v>
      </c>
      <c r="D86" s="344">
        <v>830.75</v>
      </c>
      <c r="E86" s="130">
        <v>0.42197666207117501</v>
      </c>
      <c r="F86" s="130">
        <f>(Table1[[#This Row],[Gasoil Open]]-MIN(Table1[Signal from Matlab]))/(MAX(Table1[Signal from Matlab])-MIN(Table1[Signal from Matlab]))</f>
        <v>0.35709294199860236</v>
      </c>
      <c r="G86" s="130">
        <v>830.75</v>
      </c>
      <c r="H86" s="130">
        <v>830.75</v>
      </c>
      <c r="I86" s="130">
        <v>0.35709294199860198</v>
      </c>
      <c r="J86" s="130">
        <f>(Table1[[#This Row],[Alpha]]-MIN(Table1[Alpha]))/(MAX(Table1[Alpha])-MIN(Table1[Alpha]))</f>
        <v>0.72155217257739246</v>
      </c>
      <c r="K86" s="130">
        <f>(Table1[[#This Row],[Signal from Matlab]]-703)/(1060.75-703)</f>
        <v>0.35709294199860236</v>
      </c>
      <c r="L86" s="378">
        <v>112</v>
      </c>
      <c r="M86" s="378">
        <v>29</v>
      </c>
      <c r="N86" s="367" t="str">
        <f>INDEX(Table1[Date],MATCH($L86,Table1[Index],0))</f>
        <v>2011.03.10</v>
      </c>
      <c r="O86" s="331">
        <f>INDEX(Table1[Time],MATCH($L86,Table1[Index],0))</f>
        <v>0.125</v>
      </c>
      <c r="P86" s="368">
        <f>INDEX(Table1[Norm Open],MATCH($L86,Table1[Index],0))</f>
        <v>0.74493361285814119</v>
      </c>
      <c r="Q86" s="369">
        <f>INDEX(Table1[Alpha],MATCH($L86,Table1[Index],0))</f>
        <v>0.47178503993169901</v>
      </c>
      <c r="R86" s="475">
        <f t="shared" si="14"/>
        <v>0.47002047397978064</v>
      </c>
      <c r="S86" s="371">
        <f t="shared" si="15"/>
        <v>0.67998343141005135</v>
      </c>
      <c r="T86" s="475">
        <f t="shared" si="12"/>
        <v>0.47003709207578065</v>
      </c>
      <c r="U86" s="491">
        <f t="shared" si="13"/>
        <v>0.7397174622917948</v>
      </c>
      <c r="V86" s="475">
        <f t="shared" si="8"/>
        <v>0.46859776502377226</v>
      </c>
      <c r="W86" s="371">
        <f t="shared" si="9"/>
        <v>0.73172946654123117</v>
      </c>
      <c r="X86" s="370">
        <f t="shared" si="10"/>
        <v>0.46955177702644452</v>
      </c>
      <c r="Y86" s="371">
        <f t="shared" si="11"/>
        <v>0.71714345341435903</v>
      </c>
      <c r="AB86" s="130"/>
    </row>
    <row r="87" spans="1:28" ht="16" thickBot="1" x14ac:dyDescent="0.25">
      <c r="A87" s="345" t="s">
        <v>306</v>
      </c>
      <c r="B87" s="344">
        <v>86</v>
      </c>
      <c r="C87" s="346">
        <v>0.125</v>
      </c>
      <c r="D87" s="347">
        <v>838</v>
      </c>
      <c r="E87" s="130">
        <v>0.391602324783276</v>
      </c>
      <c r="F87" s="130">
        <f>(Table1[[#This Row],[Gasoil Open]]-MIN(Table1[Signal from Matlab]))/(MAX(Table1[Signal from Matlab])-MIN(Table1[Signal from Matlab]))</f>
        <v>0.37735849056603776</v>
      </c>
      <c r="G87" s="130">
        <v>838</v>
      </c>
      <c r="H87" s="130">
        <v>838</v>
      </c>
      <c r="I87" s="130">
        <v>0.37735849056603799</v>
      </c>
      <c r="J87" s="130">
        <f>(Table1[[#This Row],[Alpha]]-MIN(Table1[Alpha]))/(MAX(Table1[Alpha])-MIN(Table1[Alpha]))</f>
        <v>0.69969166275284611</v>
      </c>
      <c r="K87" s="130">
        <f>(Table1[[#This Row],[Signal from Matlab]]-703)/(1060.75-703)</f>
        <v>0.37735849056603776</v>
      </c>
      <c r="L87" s="378">
        <v>113</v>
      </c>
      <c r="M87" s="378">
        <v>30</v>
      </c>
      <c r="N87" s="367" t="str">
        <f>INDEX(Table1[Date],MATCH($L87,Table1[Index],0))</f>
        <v>2011.03.14</v>
      </c>
      <c r="O87" s="331">
        <f>INDEX(Table1[Time],MATCH($L87,Table1[Index],0))</f>
        <v>0.125</v>
      </c>
      <c r="P87" s="368">
        <f>INDEX(Table1[Norm Open],MATCH($L87,Table1[Index],0))</f>
        <v>0.70440251572327039</v>
      </c>
      <c r="Q87" s="369">
        <f>INDEX(Table1[Alpha],MATCH($L87,Table1[Index],0))</f>
        <v>0.47046644753737799</v>
      </c>
      <c r="R87" s="475">
        <f t="shared" si="14"/>
        <v>0.46997576815104969</v>
      </c>
      <c r="S87" s="371">
        <f t="shared" si="15"/>
        <v>0.73699562820449382</v>
      </c>
      <c r="T87" s="475">
        <f t="shared" si="12"/>
        <v>0.46998378352088044</v>
      </c>
      <c r="U87" s="491">
        <f t="shared" si="13"/>
        <v>0.7340383036758753</v>
      </c>
      <c r="V87" s="475">
        <f t="shared" si="8"/>
        <v>0.4699864783604572</v>
      </c>
      <c r="W87" s="371">
        <f t="shared" si="9"/>
        <v>0.6999395530078466</v>
      </c>
      <c r="X87" s="370">
        <f t="shared" si="10"/>
        <v>0.46998201001079581</v>
      </c>
      <c r="Y87" s="371">
        <f t="shared" si="11"/>
        <v>0.72365782829607195</v>
      </c>
      <c r="AB87" s="130"/>
    </row>
    <row r="88" spans="1:28" ht="16" thickBot="1" x14ac:dyDescent="0.25">
      <c r="A88" s="342" t="s">
        <v>307</v>
      </c>
      <c r="B88" s="344">
        <v>87</v>
      </c>
      <c r="C88" s="343">
        <v>0.125</v>
      </c>
      <c r="D88" s="344">
        <v>851.25</v>
      </c>
      <c r="E88" s="130">
        <v>0.36484174807443898</v>
      </c>
      <c r="F88" s="130">
        <f>(Table1[[#This Row],[Gasoil Open]]-MIN(Table1[Signal from Matlab]))/(MAX(Table1[Signal from Matlab])-MIN(Table1[Signal from Matlab]))</f>
        <v>0.4143955276030748</v>
      </c>
      <c r="G88" s="130">
        <v>851.25</v>
      </c>
      <c r="H88" s="130">
        <v>851.25</v>
      </c>
      <c r="I88" s="130">
        <v>0.41439552760307502</v>
      </c>
      <c r="J88" s="130">
        <f>(Table1[[#This Row],[Alpha]]-MIN(Table1[Alpha]))/(MAX(Table1[Alpha])-MIN(Table1[Alpha]))</f>
        <v>0.68043198822861795</v>
      </c>
      <c r="K88" s="130">
        <f>(Table1[[#This Row],[Signal from Matlab]]-703)/(1060.75-703)</f>
        <v>0.4143955276030748</v>
      </c>
      <c r="L88" s="378">
        <v>114</v>
      </c>
      <c r="M88" s="378">
        <v>31</v>
      </c>
      <c r="N88" s="367" t="str">
        <f>INDEX(Table1[Date],MATCH($L88,Table1[Index],0))</f>
        <v>2011.03.15</v>
      </c>
      <c r="O88" s="331">
        <f>INDEX(Table1[Time],MATCH($L88,Table1[Index],0))</f>
        <v>0.125</v>
      </c>
      <c r="P88" s="368">
        <f>INDEX(Table1[Norm Open],MATCH($L88,Table1[Index],0))</f>
        <v>0.72327044025157228</v>
      </c>
      <c r="Q88" s="369">
        <f>INDEX(Table1[Alpha],MATCH($L88,Table1[Index],0))</f>
        <v>0.46970375000999298</v>
      </c>
      <c r="R88" s="475">
        <f t="shared" si="14"/>
        <v>0.46752749575420149</v>
      </c>
      <c r="S88" s="371">
        <f t="shared" si="15"/>
        <v>0.7716761826990477</v>
      </c>
      <c r="T88" s="475">
        <f t="shared" si="12"/>
        <v>0.47303595784518493</v>
      </c>
      <c r="U88" s="491">
        <f t="shared" si="13"/>
        <v>0.70466212030358311</v>
      </c>
      <c r="V88" s="475">
        <f t="shared" si="8"/>
        <v>0.47422407397030003</v>
      </c>
      <c r="W88" s="371">
        <f t="shared" si="9"/>
        <v>0.59922326675900817</v>
      </c>
      <c r="X88" s="370">
        <f t="shared" si="10"/>
        <v>0.47159584252322878</v>
      </c>
      <c r="Y88" s="371">
        <f t="shared" si="11"/>
        <v>0.69185385658721288</v>
      </c>
      <c r="AB88" s="130"/>
    </row>
    <row r="89" spans="1:28" ht="16" thickBot="1" x14ac:dyDescent="0.25">
      <c r="A89" s="345" t="s">
        <v>308</v>
      </c>
      <c r="B89" s="344">
        <v>88</v>
      </c>
      <c r="C89" s="346">
        <v>0.125</v>
      </c>
      <c r="D89" s="347">
        <v>858.25</v>
      </c>
      <c r="E89" s="130">
        <v>0.34827639679842498</v>
      </c>
      <c r="F89" s="130">
        <f>(Table1[[#This Row],[Gasoil Open]]-MIN(Table1[Signal from Matlab]))/(MAX(Table1[Signal from Matlab])-MIN(Table1[Signal from Matlab]))</f>
        <v>0.43396226415094341</v>
      </c>
      <c r="G89" s="130">
        <v>858.25</v>
      </c>
      <c r="H89" s="130">
        <v>858.25</v>
      </c>
      <c r="I89" s="130">
        <v>0.43396226415094302</v>
      </c>
      <c r="J89" s="130">
        <f>(Table1[[#This Row],[Alpha]]-MIN(Table1[Alpha]))/(MAX(Table1[Alpha])-MIN(Table1[Alpha]))</f>
        <v>0.66850985077146152</v>
      </c>
      <c r="K89" s="130">
        <f>(Table1[[#This Row],[Signal from Matlab]]-703)/(1060.75-703)</f>
        <v>0.43396226415094341</v>
      </c>
      <c r="L89" s="378">
        <v>115</v>
      </c>
      <c r="M89" s="378">
        <v>32</v>
      </c>
      <c r="N89" s="367" t="str">
        <f>INDEX(Table1[Date],MATCH($L89,Table1[Index],0))</f>
        <v>2011.03.16</v>
      </c>
      <c r="O89" s="331">
        <f>INDEX(Table1[Time],MATCH($L89,Table1[Index],0))</f>
        <v>0.125</v>
      </c>
      <c r="P89" s="368">
        <f>INDEX(Table1[Norm Open],MATCH($L89,Table1[Index],0))</f>
        <v>0.65129280223619845</v>
      </c>
      <c r="Q89" s="369">
        <f>INDEX(Table1[Alpha],MATCH($L89,Table1[Index],0))</f>
        <v>0.46693793004347001</v>
      </c>
      <c r="R89" s="475">
        <f t="shared" si="14"/>
        <v>0.45542236583178308</v>
      </c>
      <c r="S89" s="371">
        <f t="shared" si="15"/>
        <v>0.81005475199487298</v>
      </c>
      <c r="T89" s="475">
        <f t="shared" si="12"/>
        <v>0.46601143537051853</v>
      </c>
      <c r="U89" s="491">
        <f t="shared" si="13"/>
        <v>0.76529782342318597</v>
      </c>
      <c r="V89" s="475">
        <f t="shared" si="8"/>
        <v>0.48079246026753641</v>
      </c>
      <c r="W89" s="371">
        <f t="shared" si="9"/>
        <v>0.44212160580601334</v>
      </c>
      <c r="X89" s="370">
        <f t="shared" si="10"/>
        <v>0.46740875382327934</v>
      </c>
      <c r="Y89" s="371">
        <f t="shared" si="11"/>
        <v>0.67249139374135736</v>
      </c>
      <c r="AB89" s="130"/>
    </row>
    <row r="90" spans="1:28" ht="16" thickBot="1" x14ac:dyDescent="0.25">
      <c r="A90" s="342" t="s">
        <v>309</v>
      </c>
      <c r="B90" s="344">
        <v>89</v>
      </c>
      <c r="C90" s="343">
        <v>0.125</v>
      </c>
      <c r="D90" s="344">
        <v>846</v>
      </c>
      <c r="E90" s="130">
        <v>0.32776338306498398</v>
      </c>
      <c r="F90" s="130">
        <f>(Table1[[#This Row],[Gasoil Open]]-MIN(Table1[Signal from Matlab]))/(MAX(Table1[Signal from Matlab])-MIN(Table1[Signal from Matlab]))</f>
        <v>0.3997204751921733</v>
      </c>
      <c r="G90" s="130">
        <v>846</v>
      </c>
      <c r="H90" s="130">
        <v>846</v>
      </c>
      <c r="I90" s="130">
        <v>0.39972047519217302</v>
      </c>
      <c r="J90" s="130">
        <f>(Table1[[#This Row],[Alpha]]-MIN(Table1[Alpha]))/(MAX(Table1[Alpha])-MIN(Table1[Alpha]))</f>
        <v>0.65374656774077</v>
      </c>
      <c r="K90" s="130">
        <f>(Table1[[#This Row],[Signal from Matlab]]-703)/(1060.75-703)</f>
        <v>0.3997204751921733</v>
      </c>
      <c r="L90" s="378">
        <v>116</v>
      </c>
      <c r="M90" s="378">
        <v>33</v>
      </c>
      <c r="N90" s="367" t="str">
        <f>INDEX(Table1[Date],MATCH($L90,Table1[Index],0))</f>
        <v>2011.03.17</v>
      </c>
      <c r="O90" s="331">
        <f>INDEX(Table1[Time],MATCH($L90,Table1[Index],0))</f>
        <v>0.125</v>
      </c>
      <c r="P90" s="368">
        <f>INDEX(Table1[Norm Open],MATCH($L90,Table1[Index],0))</f>
        <v>0.68693221523410197</v>
      </c>
      <c r="Q90" s="369">
        <f>INDEX(Table1[Alpha],MATCH($L90,Table1[Index],0))</f>
        <v>0.46785110947347702</v>
      </c>
      <c r="R90" s="475">
        <f t="shared" si="14"/>
        <v>0.45605155894496341</v>
      </c>
      <c r="S90" s="371">
        <f t="shared" si="15"/>
        <v>0.86339924806394952</v>
      </c>
      <c r="T90" s="475">
        <f t="shared" si="12"/>
        <v>0.45903469775321376</v>
      </c>
      <c r="U90" s="491">
        <f t="shared" si="13"/>
        <v>0.77457939021066835</v>
      </c>
      <c r="V90" s="475">
        <f t="shared" si="8"/>
        <v>0.48171484520428742</v>
      </c>
      <c r="W90" s="371">
        <f t="shared" si="9"/>
        <v>0.27138249586231694</v>
      </c>
      <c r="X90" s="370">
        <f t="shared" si="10"/>
        <v>0.46560036730082155</v>
      </c>
      <c r="Y90" s="371">
        <f t="shared" si="11"/>
        <v>0.63645371137897833</v>
      </c>
      <c r="AB90" s="130"/>
    </row>
    <row r="91" spans="1:28" ht="16" thickBot="1" x14ac:dyDescent="0.25">
      <c r="A91" s="345" t="s">
        <v>310</v>
      </c>
      <c r="B91" s="344">
        <v>90</v>
      </c>
      <c r="C91" s="346">
        <v>0.125</v>
      </c>
      <c r="D91" s="347">
        <v>839.75</v>
      </c>
      <c r="E91" s="130">
        <v>0.32217940859927902</v>
      </c>
      <c r="F91" s="130">
        <f>(Table1[[#This Row],[Gasoil Open]]-MIN(Table1[Signal from Matlab]))/(MAX(Table1[Signal from Matlab])-MIN(Table1[Signal from Matlab]))</f>
        <v>0.38225017470300487</v>
      </c>
      <c r="G91" s="130">
        <v>839.75</v>
      </c>
      <c r="H91" s="130">
        <v>839.75</v>
      </c>
      <c r="I91" s="130">
        <v>0.38225017470300499</v>
      </c>
      <c r="J91" s="130">
        <f>(Table1[[#This Row],[Alpha]]-MIN(Table1[Alpha]))/(MAX(Table1[Alpha])-MIN(Table1[Alpha]))</f>
        <v>0.64972776306659552</v>
      </c>
      <c r="K91" s="130">
        <f>(Table1[[#This Row],[Signal from Matlab]]-703)/(1060.75-703)</f>
        <v>0.38225017470300487</v>
      </c>
      <c r="L91" s="378">
        <v>117</v>
      </c>
      <c r="M91" s="378">
        <v>34</v>
      </c>
      <c r="N91" s="367" t="str">
        <f>INDEX(Table1[Date],MATCH($L91,Table1[Index],0))</f>
        <v>2011.03.18</v>
      </c>
      <c r="O91" s="331">
        <f>INDEX(Table1[Time],MATCH($L91,Table1[Index],0))</f>
        <v>0.125</v>
      </c>
      <c r="P91" s="368">
        <f>INDEX(Table1[Norm Open],MATCH($L91,Table1[Index],0))</f>
        <v>0.78546470999301188</v>
      </c>
      <c r="Q91" s="369">
        <f>INDEX(Table1[Alpha],MATCH($L91,Table1[Index],0))</f>
        <v>0.47449553477686701</v>
      </c>
      <c r="R91" s="475">
        <f t="shared" si="14"/>
        <v>0.45380683833873414</v>
      </c>
      <c r="S91" s="371">
        <f t="shared" si="15"/>
        <v>0.95578800410773301</v>
      </c>
      <c r="T91" s="475">
        <f t="shared" si="12"/>
        <v>0.45400273831830656</v>
      </c>
      <c r="U91" s="491">
        <f t="shared" si="13"/>
        <v>0.7656722507871685</v>
      </c>
      <c r="V91" s="475">
        <f t="shared" si="8"/>
        <v>0.48165541361714881</v>
      </c>
      <c r="W91" s="371">
        <f t="shared" si="9"/>
        <v>0.12840764448112355</v>
      </c>
      <c r="X91" s="370">
        <f t="shared" si="10"/>
        <v>0.46315499675806321</v>
      </c>
      <c r="Y91" s="371">
        <f t="shared" si="11"/>
        <v>0.61662263312534171</v>
      </c>
      <c r="AB91" s="130"/>
    </row>
    <row r="92" spans="1:28" ht="16" thickBot="1" x14ac:dyDescent="0.25">
      <c r="A92" s="342" t="s">
        <v>311</v>
      </c>
      <c r="B92" s="344">
        <v>91</v>
      </c>
      <c r="C92" s="343">
        <v>0.125</v>
      </c>
      <c r="D92" s="344">
        <v>848.75</v>
      </c>
      <c r="E92" s="130">
        <v>0.31789141998530801</v>
      </c>
      <c r="F92" s="130">
        <f>(Table1[[#This Row],[Gasoil Open]]-MIN(Table1[Signal from Matlab]))/(MAX(Table1[Signal from Matlab])-MIN(Table1[Signal from Matlab]))</f>
        <v>0.40740740740740738</v>
      </c>
      <c r="G92" s="130">
        <v>848.75</v>
      </c>
      <c r="H92" s="130">
        <v>848.75</v>
      </c>
      <c r="I92" s="130">
        <v>0.407407407407407</v>
      </c>
      <c r="J92" s="130">
        <f>(Table1[[#This Row],[Alpha]]-MIN(Table1[Alpha]))/(MAX(Table1[Alpha])-MIN(Table1[Alpha]))</f>
        <v>0.64664168364584051</v>
      </c>
      <c r="K92" s="130">
        <f>(Table1[[#This Row],[Signal from Matlab]]-703)/(1060.75-703)</f>
        <v>0.40740740740740738</v>
      </c>
      <c r="L92" s="378">
        <v>118</v>
      </c>
      <c r="M92" s="378">
        <v>35</v>
      </c>
      <c r="N92" s="367" t="str">
        <f>INDEX(Table1[Date],MATCH($L92,Table1[Index],0))</f>
        <v>2011.03.21</v>
      </c>
      <c r="O92" s="331">
        <f>INDEX(Table1[Time],MATCH($L92,Table1[Index],0))</f>
        <v>0.125</v>
      </c>
      <c r="P92" s="368">
        <f>INDEX(Table1[Norm Open],MATCH($L92,Table1[Index],0))</f>
        <v>0.77148846960167716</v>
      </c>
      <c r="Q92" s="369">
        <f>INDEX(Table1[Alpha],MATCH($L92,Table1[Index],0))</f>
        <v>0.48113105312916699</v>
      </c>
      <c r="R92" s="475">
        <f t="shared" si="14"/>
        <v>0.44449589285183255</v>
      </c>
      <c r="S92" s="371">
        <f t="shared" si="15"/>
        <v>1.0749947880554225</v>
      </c>
      <c r="T92" s="475">
        <f t="shared" si="12"/>
        <v>0.44947695545795452</v>
      </c>
      <c r="U92" s="491">
        <f t="shared" si="13"/>
        <v>0.88860637820637756</v>
      </c>
      <c r="V92" s="475">
        <f t="shared" si="8"/>
        <v>0.47917725295147723</v>
      </c>
      <c r="W92" s="371">
        <f t="shared" si="9"/>
        <v>-6.2745859618908856E-3</v>
      </c>
      <c r="X92" s="370">
        <f t="shared" si="10"/>
        <v>0.45771670042042145</v>
      </c>
      <c r="Y92" s="371">
        <f t="shared" si="11"/>
        <v>0.65244219343330301</v>
      </c>
      <c r="AB92" s="130"/>
    </row>
    <row r="93" spans="1:28" ht="16" thickBot="1" x14ac:dyDescent="0.25">
      <c r="A93" s="345" t="s">
        <v>312</v>
      </c>
      <c r="B93" s="344">
        <v>92</v>
      </c>
      <c r="C93" s="346">
        <v>0.125</v>
      </c>
      <c r="D93" s="347">
        <v>862.75</v>
      </c>
      <c r="E93" s="130">
        <v>0.31925340455854501</v>
      </c>
      <c r="F93" s="130">
        <f>(Table1[[#This Row],[Gasoil Open]]-MIN(Table1[Signal from Matlab]))/(MAX(Table1[Signal from Matlab])-MIN(Table1[Signal from Matlab]))</f>
        <v>0.44654088050314467</v>
      </c>
      <c r="G93" s="130">
        <v>862.75</v>
      </c>
      <c r="H93" s="130">
        <v>862.75</v>
      </c>
      <c r="I93" s="130">
        <v>0.446540880503145</v>
      </c>
      <c r="J93" s="130">
        <f>(Table1[[#This Row],[Alpha]]-MIN(Table1[Alpha]))/(MAX(Table1[Alpha])-MIN(Table1[Alpha]))</f>
        <v>0.64762190839484235</v>
      </c>
      <c r="K93" s="130">
        <f>(Table1[[#This Row],[Signal from Matlab]]-703)/(1060.75-703)</f>
        <v>0.44654088050314467</v>
      </c>
      <c r="L93" s="378">
        <v>119</v>
      </c>
      <c r="M93" s="378">
        <v>36</v>
      </c>
      <c r="N93" s="367" t="str">
        <f>INDEX(Table1[Date],MATCH($L93,Table1[Index],0))</f>
        <v>2011.03.22</v>
      </c>
      <c r="O93" s="331">
        <f>INDEX(Table1[Time],MATCH($L93,Table1[Index],0))</f>
        <v>0.125</v>
      </c>
      <c r="P93" s="368">
        <f>INDEX(Table1[Norm Open],MATCH($L93,Table1[Index],0))</f>
        <v>0.76659678546471</v>
      </c>
      <c r="Q93" s="369">
        <f>INDEX(Table1[Alpha],MATCH($L93,Table1[Index],0))</f>
        <v>0.49548992307131601</v>
      </c>
      <c r="R93" s="475">
        <f t="shared" si="14"/>
        <v>0.42950405302574302</v>
      </c>
      <c r="S93" s="371">
        <f t="shared" si="15"/>
        <v>1.2183562023502028</v>
      </c>
      <c r="T93" s="475">
        <f t="shared" si="12"/>
        <v>0.44693714487429614</v>
      </c>
      <c r="U93" s="491">
        <f t="shared" si="13"/>
        <v>0.94593880975969435</v>
      </c>
      <c r="V93" s="475">
        <f t="shared" si="8"/>
        <v>0.47785700159654937</v>
      </c>
      <c r="W93" s="371">
        <f t="shared" si="9"/>
        <v>-0.20345102017003439</v>
      </c>
      <c r="X93" s="370">
        <f t="shared" si="10"/>
        <v>0.45143273316552951</v>
      </c>
      <c r="Y93" s="371">
        <f t="shared" si="11"/>
        <v>0.65361466397995427</v>
      </c>
      <c r="AB93" s="130"/>
    </row>
    <row r="94" spans="1:28" ht="16" thickBot="1" x14ac:dyDescent="0.25">
      <c r="A94" s="342" t="s">
        <v>313</v>
      </c>
      <c r="B94" s="344">
        <v>93</v>
      </c>
      <c r="C94" s="343">
        <v>0.125</v>
      </c>
      <c r="D94" s="344">
        <v>859.25</v>
      </c>
      <c r="E94" s="130">
        <v>0.32841798523835503</v>
      </c>
      <c r="F94" s="130">
        <f>(Table1[[#This Row],[Gasoil Open]]-MIN(Table1[Signal from Matlab]))/(MAX(Table1[Signal from Matlab])-MIN(Table1[Signal from Matlab]))</f>
        <v>0.43675751222921033</v>
      </c>
      <c r="G94" s="130">
        <v>859.25</v>
      </c>
      <c r="H94" s="130">
        <v>859.25</v>
      </c>
      <c r="I94" s="130">
        <v>0.43675751222921</v>
      </c>
      <c r="J94" s="130">
        <f>(Table1[[#This Row],[Alpha]]-MIN(Table1[Alpha]))/(MAX(Table1[Alpha])-MIN(Table1[Alpha]))</f>
        <v>0.65421768706451067</v>
      </c>
      <c r="K94" s="130">
        <f>(Table1[[#This Row],[Signal from Matlab]]-703)/(1060.75-703)</f>
        <v>0.43675751222921033</v>
      </c>
      <c r="L94" s="378">
        <v>120</v>
      </c>
      <c r="M94" s="378">
        <v>37</v>
      </c>
      <c r="N94" s="367" t="str">
        <f>INDEX(Table1[Date],MATCH($L94,Table1[Index],0))</f>
        <v>2011.03.23</v>
      </c>
      <c r="O94" s="331">
        <f>INDEX(Table1[Time],MATCH($L94,Table1[Index],0))</f>
        <v>0.125</v>
      </c>
      <c r="P94" s="368">
        <f>INDEX(Table1[Norm Open],MATCH($L94,Table1[Index],0))</f>
        <v>0.79035639412997905</v>
      </c>
      <c r="Q94" s="369">
        <f>INDEX(Table1[Alpha],MATCH($L94,Table1[Index],0))</f>
        <v>0.51558114443102598</v>
      </c>
      <c r="R94" s="475">
        <f t="shared" si="14"/>
        <v>0.42181451000893211</v>
      </c>
      <c r="S94" s="371">
        <f t="shared" si="15"/>
        <v>1.3924333972823786</v>
      </c>
      <c r="T94" s="475">
        <f t="shared" si="12"/>
        <v>0.4483960261051857</v>
      </c>
      <c r="U94" s="491">
        <f t="shared" si="13"/>
        <v>0.90264273145840102</v>
      </c>
      <c r="V94" s="475">
        <f t="shared" si="8"/>
        <v>0.47776840054661779</v>
      </c>
      <c r="W94" s="371">
        <f t="shared" si="9"/>
        <v>-0.53813735137107632</v>
      </c>
      <c r="X94" s="370">
        <f t="shared" si="10"/>
        <v>0.44932631222024516</v>
      </c>
      <c r="Y94" s="371">
        <f t="shared" si="11"/>
        <v>0.58564625912323443</v>
      </c>
      <c r="AB94" s="130"/>
    </row>
    <row r="95" spans="1:28" ht="16" thickBot="1" x14ac:dyDescent="0.25">
      <c r="A95" s="345" t="s">
        <v>314</v>
      </c>
      <c r="B95" s="344">
        <v>94</v>
      </c>
      <c r="C95" s="346">
        <v>0.125</v>
      </c>
      <c r="D95" s="347">
        <v>852.5</v>
      </c>
      <c r="E95" s="130">
        <v>0.34080877864181403</v>
      </c>
      <c r="F95" s="130">
        <f>(Table1[[#This Row],[Gasoil Open]]-MIN(Table1[Signal from Matlab]))/(MAX(Table1[Signal from Matlab])-MIN(Table1[Signal from Matlab]))</f>
        <v>0.41788958770090845</v>
      </c>
      <c r="G95" s="130">
        <v>852.5</v>
      </c>
      <c r="H95" s="130">
        <v>852.5</v>
      </c>
      <c r="I95" s="130">
        <v>0.41788958770090801</v>
      </c>
      <c r="J95" s="130">
        <f>(Table1[[#This Row],[Alpha]]-MIN(Table1[Alpha]))/(MAX(Table1[Alpha])-MIN(Table1[Alpha]))</f>
        <v>0.6631353815762574</v>
      </c>
      <c r="K95" s="130">
        <f>(Table1[[#This Row],[Signal from Matlab]]-703)/(1060.75-703)</f>
        <v>0.41788958770090845</v>
      </c>
      <c r="L95" s="378">
        <v>121</v>
      </c>
      <c r="M95" s="378">
        <v>38</v>
      </c>
      <c r="N95" s="367" t="str">
        <f>INDEX(Table1[Date],MATCH($L95,Table1[Index],0))</f>
        <v>2011.03.24</v>
      </c>
      <c r="O95" s="331">
        <f>INDEX(Table1[Time],MATCH($L95,Table1[Index],0))</f>
        <v>0.125</v>
      </c>
      <c r="P95" s="368">
        <f>INDEX(Table1[Norm Open],MATCH($L95,Table1[Index],0))</f>
        <v>0.77288609364081062</v>
      </c>
      <c r="Q95" s="369">
        <f>INDEX(Table1[Alpha],MATCH($L95,Table1[Index],0))</f>
        <v>0.54231802080483404</v>
      </c>
      <c r="R95" s="475">
        <f t="shared" si="14"/>
        <v>0.41077811867666059</v>
      </c>
      <c r="S95" s="371">
        <f t="shared" si="15"/>
        <v>1.6018080335797014</v>
      </c>
      <c r="T95" s="475">
        <f t="shared" si="12"/>
        <v>0.43466524681675728</v>
      </c>
      <c r="U95" s="491">
        <f t="shared" si="13"/>
        <v>0.92665304767218559</v>
      </c>
      <c r="V95" s="475">
        <f t="shared" si="8"/>
        <v>0.48084183018499865</v>
      </c>
      <c r="W95" s="371">
        <f t="shared" si="9"/>
        <v>-1.0060675528221734</v>
      </c>
      <c r="X95" s="370">
        <f t="shared" si="10"/>
        <v>0.44209506522613884</v>
      </c>
      <c r="Y95" s="371">
        <f t="shared" si="11"/>
        <v>0.50746450947657118</v>
      </c>
      <c r="AB95" s="130"/>
    </row>
    <row r="96" spans="1:28" ht="16" thickBot="1" x14ac:dyDescent="0.25">
      <c r="A96" s="342" t="s">
        <v>315</v>
      </c>
      <c r="B96" s="344">
        <v>95</v>
      </c>
      <c r="C96" s="343">
        <v>0.125</v>
      </c>
      <c r="D96" s="344">
        <v>865.25</v>
      </c>
      <c r="E96" s="130">
        <v>0.35940321933789399</v>
      </c>
      <c r="F96" s="130">
        <f>(Table1[[#This Row],[Gasoil Open]]-MIN(Table1[Signal from Matlab]))/(MAX(Table1[Signal from Matlab])-MIN(Table1[Signal from Matlab]))</f>
        <v>0.45352900069881202</v>
      </c>
      <c r="G96" s="130">
        <v>865.25</v>
      </c>
      <c r="H96" s="130">
        <v>865.25</v>
      </c>
      <c r="I96" s="130">
        <v>0.45352900069881202</v>
      </c>
      <c r="J96" s="130">
        <f>(Table1[[#This Row],[Alpha]]-MIN(Table1[Alpha]))/(MAX(Table1[Alpha])-MIN(Table1[Alpha]))</f>
        <v>0.67651786132110903</v>
      </c>
      <c r="K96" s="130">
        <f>(Table1[[#This Row],[Signal from Matlab]]-703)/(1060.75-703)</f>
        <v>0.45352900069881202</v>
      </c>
      <c r="L96" s="378">
        <v>122</v>
      </c>
      <c r="M96" s="378">
        <v>39</v>
      </c>
      <c r="N96" s="367" t="str">
        <f>INDEX(Table1[Date],MATCH($L96,Table1[Index],0))</f>
        <v>2011.03.25</v>
      </c>
      <c r="O96" s="331">
        <f>INDEX(Table1[Time],MATCH($L96,Table1[Index],0))</f>
        <v>0.125</v>
      </c>
      <c r="P96" s="368">
        <f>INDEX(Table1[Norm Open],MATCH($L96,Table1[Index],0))</f>
        <v>0.77917540181691125</v>
      </c>
      <c r="Q96" s="369">
        <f>INDEX(Table1[Alpha],MATCH($L96,Table1[Index],0))</f>
        <v>0.57797464155205203</v>
      </c>
      <c r="R96" s="475">
        <f t="shared" si="14"/>
        <v>0.40240769664683196</v>
      </c>
      <c r="S96" s="371">
        <f t="shared" si="15"/>
        <v>1.8422807988895262</v>
      </c>
      <c r="T96" s="475">
        <f t="shared" si="12"/>
        <v>0.42610619927211574</v>
      </c>
      <c r="U96" s="491">
        <f t="shared" si="13"/>
        <v>0.89313780105853147</v>
      </c>
      <c r="V96" s="475">
        <f t="shared" si="8"/>
        <v>0.48560003588781719</v>
      </c>
      <c r="W96" s="371">
        <f t="shared" si="9"/>
        <v>-1.5252684375890559</v>
      </c>
      <c r="X96" s="370">
        <f t="shared" si="10"/>
        <v>0.43803797726892163</v>
      </c>
      <c r="Y96" s="371">
        <f t="shared" si="11"/>
        <v>0.40338338745300056</v>
      </c>
      <c r="AB96" s="130"/>
    </row>
    <row r="97" spans="1:31" ht="16" thickBot="1" x14ac:dyDescent="0.25">
      <c r="A97" s="345" t="s">
        <v>316</v>
      </c>
      <c r="B97" s="344">
        <v>96</v>
      </c>
      <c r="C97" s="346">
        <v>0.125</v>
      </c>
      <c r="D97" s="347">
        <v>858.5</v>
      </c>
      <c r="E97" s="130">
        <v>0.369330546187074</v>
      </c>
      <c r="F97" s="130">
        <f>(Table1[[#This Row],[Gasoil Open]]-MIN(Table1[Signal from Matlab]))/(MAX(Table1[Signal from Matlab])-MIN(Table1[Signal from Matlab]))</f>
        <v>0.43466107617051014</v>
      </c>
      <c r="G97" s="130">
        <v>858.5</v>
      </c>
      <c r="H97" s="130">
        <v>858.5</v>
      </c>
      <c r="I97" s="130">
        <v>0.43466107617050997</v>
      </c>
      <c r="J97" s="130">
        <f>(Table1[[#This Row],[Alpha]]-MIN(Table1[Alpha]))/(MAX(Table1[Alpha])-MIN(Table1[Alpha]))</f>
        <v>0.68366259090190695</v>
      </c>
      <c r="K97" s="130">
        <f>(Table1[[#This Row],[Signal from Matlab]]-703)/(1060.75-703)</f>
        <v>0.43466107617051014</v>
      </c>
      <c r="L97" s="378">
        <v>123</v>
      </c>
      <c r="M97" s="378">
        <v>40</v>
      </c>
      <c r="N97" s="367" t="str">
        <f>INDEX(Table1[Date],MATCH($L97,Table1[Index],0))</f>
        <v>2011.03.28</v>
      </c>
      <c r="O97" s="331">
        <f>INDEX(Table1[Time],MATCH($L97,Table1[Index],0))</f>
        <v>0.125</v>
      </c>
      <c r="P97" s="368">
        <f>INDEX(Table1[Norm Open],MATCH($L97,Table1[Index],0))</f>
        <v>0.76729559748427678</v>
      </c>
      <c r="Q97" s="369">
        <f>INDEX(Table1[Alpha],MATCH($L97,Table1[Index],0))</f>
        <v>0.60827538593103403</v>
      </c>
      <c r="R97" s="475">
        <f t="shared" si="14"/>
        <v>0.38040678159011376</v>
      </c>
      <c r="S97" s="371">
        <f t="shared" si="15"/>
        <v>2.1151570854873789</v>
      </c>
      <c r="T97" s="475">
        <f t="shared" si="12"/>
        <v>0.42199433500471234</v>
      </c>
      <c r="U97" s="491">
        <f t="shared" si="13"/>
        <v>0.79477677688955639</v>
      </c>
      <c r="V97" s="475">
        <f t="shared" si="8"/>
        <v>0.48724906450203237</v>
      </c>
      <c r="W97" s="371">
        <f t="shared" si="9"/>
        <v>-1.9976169109444712</v>
      </c>
      <c r="X97" s="370">
        <f t="shared" si="10"/>
        <v>0.42988339369895284</v>
      </c>
      <c r="Y97" s="371">
        <f t="shared" si="11"/>
        <v>0.304105650477488</v>
      </c>
      <c r="AB97" s="130"/>
    </row>
    <row r="98" spans="1:31" ht="16" thickBot="1" x14ac:dyDescent="0.25">
      <c r="A98" s="342" t="s">
        <v>317</v>
      </c>
      <c r="B98" s="344">
        <v>97</v>
      </c>
      <c r="C98" s="343">
        <v>0.125</v>
      </c>
      <c r="D98" s="344">
        <v>874.5</v>
      </c>
      <c r="E98" s="130">
        <v>0.37894302479423497</v>
      </c>
      <c r="F98" s="130">
        <f>(Table1[[#This Row],[Gasoil Open]]-MIN(Table1[Signal from Matlab]))/(MAX(Table1[Signal from Matlab])-MIN(Table1[Signal from Matlab]))</f>
        <v>0.47938504542278126</v>
      </c>
      <c r="G98" s="130">
        <v>874.5</v>
      </c>
      <c r="H98" s="130">
        <v>874.5</v>
      </c>
      <c r="I98" s="130">
        <v>0.47938504542278099</v>
      </c>
      <c r="J98" s="130">
        <f>(Table1[[#This Row],[Alpha]]-MIN(Table1[Alpha]))/(MAX(Table1[Alpha])-MIN(Table1[Alpha]))</f>
        <v>0.690580723173843</v>
      </c>
      <c r="K98" s="130">
        <f>(Table1[[#This Row],[Signal from Matlab]]-703)/(1060.75-703)</f>
        <v>0.47938504542278126</v>
      </c>
      <c r="L98" s="378">
        <v>124</v>
      </c>
      <c r="M98" s="378">
        <v>41</v>
      </c>
      <c r="N98" s="367" t="str">
        <f>INDEX(Table1[Date],MATCH($L98,Table1[Index],0))</f>
        <v>2011.03.29</v>
      </c>
      <c r="O98" s="331">
        <f>INDEX(Table1[Time],MATCH($L98,Table1[Index],0))</f>
        <v>0.125</v>
      </c>
      <c r="P98" s="368">
        <f>INDEX(Table1[Norm Open],MATCH($L98,Table1[Index],0))</f>
        <v>0.74423480083857441</v>
      </c>
      <c r="Q98" s="369">
        <f>INDEX(Table1[Alpha],MATCH($L98,Table1[Index],0))</f>
        <v>0.64968169438909595</v>
      </c>
      <c r="R98" s="475">
        <f t="shared" si="14"/>
        <v>0.37242728479852261</v>
      </c>
      <c r="S98" s="371">
        <f t="shared" si="15"/>
        <v>2.4233410024008766</v>
      </c>
      <c r="T98" s="475">
        <f t="shared" si="12"/>
        <v>0.40944872214668498</v>
      </c>
      <c r="U98" s="491">
        <f t="shared" si="13"/>
        <v>0.87080468112997655</v>
      </c>
      <c r="V98" s="475">
        <f t="shared" si="8"/>
        <v>0.48705073453158021</v>
      </c>
      <c r="W98" s="371">
        <f t="shared" si="9"/>
        <v>-2.4269620423680967</v>
      </c>
      <c r="X98" s="370">
        <f t="shared" si="10"/>
        <v>0.42297558049226258</v>
      </c>
      <c r="Y98" s="371">
        <f t="shared" si="11"/>
        <v>0.28906121372091881</v>
      </c>
      <c r="AB98" s="130"/>
    </row>
    <row r="99" spans="1:31" ht="16" thickBot="1" x14ac:dyDescent="0.25">
      <c r="A99" s="345" t="s">
        <v>318</v>
      </c>
      <c r="B99" s="344">
        <v>98</v>
      </c>
      <c r="C99" s="346">
        <v>0.125</v>
      </c>
      <c r="D99" s="347">
        <v>859.75</v>
      </c>
      <c r="E99" s="130">
        <v>0.39317541400855399</v>
      </c>
      <c r="F99" s="130">
        <f>(Table1[[#This Row],[Gasoil Open]]-MIN(Table1[Signal from Matlab]))/(MAX(Table1[Signal from Matlab])-MIN(Table1[Signal from Matlab]))</f>
        <v>0.43815513626834379</v>
      </c>
      <c r="G99" s="130">
        <v>859.75</v>
      </c>
      <c r="H99" s="130">
        <v>859.75</v>
      </c>
      <c r="I99" s="130">
        <v>0.43815513626834401</v>
      </c>
      <c r="J99" s="130">
        <f>(Table1[[#This Row],[Alpha]]-MIN(Table1[Alpha]))/(MAX(Table1[Alpha])-MIN(Table1[Alpha]))</f>
        <v>0.70082382020991696</v>
      </c>
      <c r="K99" s="130">
        <f>(Table1[[#This Row],[Signal from Matlab]]-703)/(1060.75-703)</f>
        <v>0.43815513626834379</v>
      </c>
      <c r="L99" s="378">
        <v>125</v>
      </c>
      <c r="M99" s="378">
        <v>42</v>
      </c>
      <c r="N99" s="367" t="str">
        <f>INDEX(Table1[Date],MATCH($L99,Table1[Index],0))</f>
        <v>2011.03.30</v>
      </c>
      <c r="O99" s="331">
        <f>INDEX(Table1[Time],MATCH($L99,Table1[Index],0))</f>
        <v>0.125</v>
      </c>
      <c r="P99" s="368">
        <f>INDEX(Table1[Norm Open],MATCH($L99,Table1[Index],0))</f>
        <v>0.7554157931516422</v>
      </c>
      <c r="Q99" s="369">
        <f>INDEX(Table1[Alpha],MATCH($L99,Table1[Index],0))</f>
        <v>0.65950257393330303</v>
      </c>
      <c r="R99" s="475">
        <f t="shared" si="14"/>
        <v>0.34880232258926958</v>
      </c>
      <c r="S99" s="371">
        <f t="shared" si="15"/>
        <v>2.7595502245965919</v>
      </c>
      <c r="T99" s="475">
        <f t="shared" si="12"/>
        <v>0.3946230239460865</v>
      </c>
      <c r="U99" s="491">
        <f t="shared" si="13"/>
        <v>0.96138175933645986</v>
      </c>
      <c r="V99" s="475">
        <f t="shared" si="8"/>
        <v>0.48430017935407554</v>
      </c>
      <c r="W99" s="371">
        <f t="shared" si="9"/>
        <v>-2.9279187854263125</v>
      </c>
      <c r="X99" s="370">
        <f t="shared" si="10"/>
        <v>0.40924184196314384</v>
      </c>
      <c r="Y99" s="371">
        <f t="shared" si="11"/>
        <v>0.26433773283557976</v>
      </c>
      <c r="AB99" s="130"/>
    </row>
    <row r="100" spans="1:31" ht="16" thickBot="1" x14ac:dyDescent="0.25">
      <c r="A100" s="342" t="s">
        <v>319</v>
      </c>
      <c r="B100" s="344">
        <v>99</v>
      </c>
      <c r="C100" s="343">
        <v>0.125</v>
      </c>
      <c r="D100" s="344">
        <v>863.5</v>
      </c>
      <c r="E100" s="130">
        <v>0.40423260515854298</v>
      </c>
      <c r="F100" s="130">
        <f>(Table1[[#This Row],[Gasoil Open]]-MIN(Table1[Signal from Matlab]))/(MAX(Table1[Signal from Matlab])-MIN(Table1[Signal from Matlab]))</f>
        <v>0.44863731656184486</v>
      </c>
      <c r="G100" s="130">
        <v>863.5</v>
      </c>
      <c r="H100" s="130">
        <v>863.5</v>
      </c>
      <c r="I100" s="130">
        <v>0.44863731656184502</v>
      </c>
      <c r="J100" s="130">
        <f>(Table1[[#This Row],[Alpha]]-MIN(Table1[Alpha]))/(MAX(Table1[Alpha])-MIN(Table1[Alpha]))</f>
        <v>0.70878171682096558</v>
      </c>
      <c r="K100" s="130">
        <f>(Table1[[#This Row],[Signal from Matlab]]-703)/(1060.75-703)</f>
        <v>0.44863731656184486</v>
      </c>
      <c r="L100" s="378">
        <v>126</v>
      </c>
      <c r="M100" s="378">
        <v>43</v>
      </c>
      <c r="N100" s="367" t="str">
        <f>INDEX(Table1[Date],MATCH($L100,Table1[Index],0))</f>
        <v>2011.03.31</v>
      </c>
      <c r="O100" s="331">
        <f>INDEX(Table1[Time],MATCH($L100,Table1[Index],0))</f>
        <v>0.125</v>
      </c>
      <c r="P100" s="368">
        <f>INDEX(Table1[Norm Open],MATCH($L100,Table1[Index],0))</f>
        <v>0.76380153738644307</v>
      </c>
      <c r="Q100" s="369">
        <f>INDEX(Table1[Alpha],MATCH($L100,Table1[Index],0))</f>
        <v>0.68635436473161504</v>
      </c>
      <c r="R100" s="475">
        <f t="shared" si="14"/>
        <v>0.3310492985009601</v>
      </c>
      <c r="S100" s="371">
        <f t="shared" si="15"/>
        <v>3.1137207092659978</v>
      </c>
      <c r="T100" s="475">
        <f t="shared" si="12"/>
        <v>0.38554718281106243</v>
      </c>
      <c r="U100" s="491">
        <f t="shared" si="13"/>
        <v>0.94752988935419569</v>
      </c>
      <c r="V100" s="475">
        <f t="shared" si="8"/>
        <v>0.48266598062085142</v>
      </c>
      <c r="W100" s="371">
        <f t="shared" si="9"/>
        <v>-3.6566734719857474</v>
      </c>
      <c r="X100" s="370">
        <f t="shared" si="10"/>
        <v>0.39975415397762459</v>
      </c>
      <c r="Y100" s="371">
        <f t="shared" si="11"/>
        <v>0.13485904221148207</v>
      </c>
      <c r="AB100" s="130"/>
    </row>
    <row r="101" spans="1:31" ht="16" thickBot="1" x14ac:dyDescent="0.25">
      <c r="A101" s="345" t="s">
        <v>320</v>
      </c>
      <c r="B101" s="344">
        <v>100</v>
      </c>
      <c r="C101" s="346">
        <v>0.125</v>
      </c>
      <c r="D101" s="347">
        <v>886.25</v>
      </c>
      <c r="E101" s="130">
        <v>0.419541553861281</v>
      </c>
      <c r="F101" s="130">
        <f>(Table1[[#This Row],[Gasoil Open]]-MIN(Table1[Signal from Matlab]))/(MAX(Table1[Signal from Matlab])-MIN(Table1[Signal from Matlab]))</f>
        <v>0.51222921034241786</v>
      </c>
      <c r="G101" s="130">
        <v>886.25</v>
      </c>
      <c r="H101" s="130">
        <v>886.25</v>
      </c>
      <c r="I101" s="130">
        <v>0.51222921034241797</v>
      </c>
      <c r="J101" s="130">
        <f>(Table1[[#This Row],[Alpha]]-MIN(Table1[Alpha]))/(MAX(Table1[Alpha])-MIN(Table1[Alpha]))</f>
        <v>0.71979961723958663</v>
      </c>
      <c r="K101" s="130">
        <f>(Table1[[#This Row],[Signal from Matlab]]-703)/(1060.75-703)</f>
        <v>0.51222921034241786</v>
      </c>
      <c r="L101" s="378">
        <v>127</v>
      </c>
      <c r="M101" s="378">
        <v>44</v>
      </c>
      <c r="N101" s="367" t="str">
        <f>INDEX(Table1[Date],MATCH($L101,Table1[Index],0))</f>
        <v>2011.04.01</v>
      </c>
      <c r="O101" s="331">
        <f>INDEX(Table1[Time],MATCH($L101,Table1[Index],0))</f>
        <v>0.125</v>
      </c>
      <c r="P101" s="368">
        <f>INDEX(Table1[Norm Open],MATCH($L101,Table1[Index],0))</f>
        <v>0.81691125087351502</v>
      </c>
      <c r="Q101" s="369">
        <f>INDEX(Table1[Alpha],MATCH($L101,Table1[Index],0))</f>
        <v>0.70540959467193998</v>
      </c>
      <c r="R101" s="475">
        <f t="shared" si="14"/>
        <v>0.31712090502278123</v>
      </c>
      <c r="S101" s="371">
        <f t="shared" si="15"/>
        <v>3.496183236885074</v>
      </c>
      <c r="T101" s="475">
        <f t="shared" si="12"/>
        <v>0.37208036055894977</v>
      </c>
      <c r="U101" s="491">
        <f t="shared" si="13"/>
        <v>1.0210318096397557</v>
      </c>
      <c r="V101" s="475">
        <f t="shared" si="8"/>
        <v>0.48146822148086638</v>
      </c>
      <c r="W101" s="371">
        <f t="shared" si="9"/>
        <v>-4.6262837636382699</v>
      </c>
      <c r="X101" s="370">
        <f t="shared" si="10"/>
        <v>0.39022316235419913</v>
      </c>
      <c r="Y101" s="371">
        <f t="shared" si="11"/>
        <v>-3.6356239037813452E-2</v>
      </c>
      <c r="AB101" s="130"/>
    </row>
    <row r="102" spans="1:31" ht="16" thickBot="1" x14ac:dyDescent="0.25">
      <c r="A102" s="342" t="s">
        <v>321</v>
      </c>
      <c r="B102" s="344">
        <v>101</v>
      </c>
      <c r="C102" s="343">
        <v>0.125</v>
      </c>
      <c r="D102" s="344">
        <v>883.75</v>
      </c>
      <c r="E102" s="130">
        <v>0.42587334606087901</v>
      </c>
      <c r="F102" s="130">
        <f>(Table1[[#This Row],[Gasoil Open]]-MIN(Table1[Signal from Matlab]))/(MAX(Table1[Signal from Matlab])-MIN(Table1[Signal from Matlab]))</f>
        <v>0.50524109014675056</v>
      </c>
      <c r="G102" s="130">
        <v>883.75</v>
      </c>
      <c r="H102" s="130">
        <v>883.75</v>
      </c>
      <c r="I102" s="130">
        <v>0.505241090146751</v>
      </c>
      <c r="J102" s="130">
        <f>(Table1[[#This Row],[Alpha]]-MIN(Table1[Alpha]))/(MAX(Table1[Alpha])-MIN(Table1[Alpha]))</f>
        <v>0.72435662878108442</v>
      </c>
      <c r="K102" s="130">
        <f>(Table1[[#This Row],[Signal from Matlab]]-703)/(1060.75-703)</f>
        <v>0.50524109014675056</v>
      </c>
      <c r="L102" s="378">
        <v>128</v>
      </c>
      <c r="M102" s="378">
        <v>45</v>
      </c>
      <c r="N102" s="367" t="str">
        <f>INDEX(Table1[Date],MATCH($L102,Table1[Index],0))</f>
        <v>2011.04.04</v>
      </c>
      <c r="O102" s="331">
        <f>INDEX(Table1[Time],MATCH($L102,Table1[Index],0))</f>
        <v>0.125</v>
      </c>
      <c r="P102" s="368">
        <f>INDEX(Table1[Norm Open],MATCH($L102,Table1[Index],0))</f>
        <v>0.84206848357791753</v>
      </c>
      <c r="Q102" s="369">
        <f>INDEX(Table1[Alpha],MATCH($L102,Table1[Index],0))</f>
        <v>0.72015285274712204</v>
      </c>
      <c r="R102" s="475">
        <f t="shared" si="14"/>
        <v>0.30198489551654051</v>
      </c>
      <c r="S102" s="371">
        <f t="shared" si="15"/>
        <v>3.9086141583445166</v>
      </c>
      <c r="T102" s="475">
        <f t="shared" si="12"/>
        <v>0.36631725065032156</v>
      </c>
      <c r="U102" s="491">
        <f t="shared" si="13"/>
        <v>1.0634103105325041</v>
      </c>
      <c r="V102" s="475">
        <f t="shared" si="8"/>
        <v>0.48384273610428213</v>
      </c>
      <c r="W102" s="371">
        <f t="shared" si="9"/>
        <v>-5.7643149117792829</v>
      </c>
      <c r="X102" s="370">
        <f t="shared" si="10"/>
        <v>0.38404829409038138</v>
      </c>
      <c r="Y102" s="371">
        <f t="shared" si="11"/>
        <v>-0.26409681430075399</v>
      </c>
      <c r="AB102" s="130"/>
    </row>
    <row r="103" spans="1:31" ht="16" thickBot="1" x14ac:dyDescent="0.25">
      <c r="A103" s="345" t="s">
        <v>322</v>
      </c>
      <c r="B103" s="344">
        <v>102</v>
      </c>
      <c r="C103" s="346">
        <v>0.125</v>
      </c>
      <c r="D103" s="347">
        <v>910.5</v>
      </c>
      <c r="E103" s="130">
        <v>0.42753260058592402</v>
      </c>
      <c r="F103" s="130">
        <f>(Table1[[#This Row],[Gasoil Open]]-MIN(Table1[Signal from Matlab]))/(MAX(Table1[Signal from Matlab])-MIN(Table1[Signal from Matlab]))</f>
        <v>0.5800139762403913</v>
      </c>
      <c r="G103" s="130">
        <v>910.5</v>
      </c>
      <c r="H103" s="130">
        <v>910.5</v>
      </c>
      <c r="I103" s="130">
        <v>0.58001397624039097</v>
      </c>
      <c r="J103" s="130">
        <f>(Table1[[#This Row],[Alpha]]-MIN(Table1[Alpha]))/(MAX(Table1[Alpha])-MIN(Table1[Alpha]))</f>
        <v>0.72555079968602854</v>
      </c>
      <c r="K103" s="130">
        <f>(Table1[[#This Row],[Signal from Matlab]]-703)/(1060.75-703)</f>
        <v>0.5800139762403913</v>
      </c>
      <c r="L103" s="378">
        <v>129</v>
      </c>
      <c r="M103" s="378">
        <v>46</v>
      </c>
      <c r="N103" s="367" t="str">
        <f>INDEX(Table1[Date],MATCH($L103,Table1[Index],0))</f>
        <v>2011.04.05</v>
      </c>
      <c r="O103" s="331">
        <f>INDEX(Table1[Time],MATCH($L103,Table1[Index],0))</f>
        <v>0.125</v>
      </c>
      <c r="P103" s="368">
        <f>INDEX(Table1[Norm Open],MATCH($L103,Table1[Index],0))</f>
        <v>0.86233403214535287</v>
      </c>
      <c r="Q103" s="369">
        <f>INDEX(Table1[Alpha],MATCH($L103,Table1[Index],0))</f>
        <v>0.733783412322638</v>
      </c>
      <c r="R103" s="475">
        <f t="shared" si="14"/>
        <v>0.27291198434513886</v>
      </c>
      <c r="S103" s="371">
        <f t="shared" si="15"/>
        <v>4.339779628320569</v>
      </c>
      <c r="T103" s="475">
        <f t="shared" si="12"/>
        <v>0.35289486578217583</v>
      </c>
      <c r="U103" s="491">
        <f t="shared" si="13"/>
        <v>0.96060662096300953</v>
      </c>
      <c r="V103" s="475">
        <f t="shared" si="8"/>
        <v>0.4879937171357403</v>
      </c>
      <c r="W103" s="371">
        <f t="shared" si="9"/>
        <v>-6.8214258871766908</v>
      </c>
      <c r="X103" s="370">
        <f t="shared" si="10"/>
        <v>0.37126685575435164</v>
      </c>
      <c r="Y103" s="371">
        <f t="shared" si="11"/>
        <v>-0.50701321263103749</v>
      </c>
      <c r="AB103" s="130"/>
    </row>
    <row r="104" spans="1:31" ht="16" thickBot="1" x14ac:dyDescent="0.25">
      <c r="A104" s="342" t="s">
        <v>323</v>
      </c>
      <c r="B104" s="344">
        <v>103</v>
      </c>
      <c r="C104" s="343">
        <v>0.125</v>
      </c>
      <c r="D104" s="344">
        <v>909</v>
      </c>
      <c r="E104" s="130">
        <v>0.43571942953183301</v>
      </c>
      <c r="F104" s="130">
        <f>(Table1[[#This Row],[Gasoil Open]]-MIN(Table1[Signal from Matlab]))/(MAX(Table1[Signal from Matlab])-MIN(Table1[Signal from Matlab]))</f>
        <v>0.57582110412299092</v>
      </c>
      <c r="G104" s="130">
        <v>909</v>
      </c>
      <c r="H104" s="130">
        <v>909</v>
      </c>
      <c r="I104" s="130">
        <v>0.57582110412299103</v>
      </c>
      <c r="J104" s="130">
        <f>(Table1[[#This Row],[Alpha]]-MIN(Table1[Alpha]))/(MAX(Table1[Alpha])-MIN(Table1[Alpha]))</f>
        <v>0.73144288723702922</v>
      </c>
      <c r="K104" s="130">
        <f>(Table1[[#This Row],[Signal from Matlab]]-703)/(1060.75-703)</f>
        <v>0.57582110412299092</v>
      </c>
      <c r="L104" s="378">
        <v>130</v>
      </c>
      <c r="M104" s="378">
        <v>47</v>
      </c>
      <c r="N104" s="367" t="str">
        <f>INDEX(Table1[Date],MATCH($L104,Table1[Index],0))</f>
        <v>2011.04.06</v>
      </c>
      <c r="O104" s="331">
        <f>INDEX(Table1[Time],MATCH($L104,Table1[Index],0))</f>
        <v>0.125</v>
      </c>
      <c r="P104" s="368">
        <f>INDEX(Table1[Norm Open],MATCH($L104,Table1[Index],0))</f>
        <v>0.87002096436058696</v>
      </c>
      <c r="Q104" s="369">
        <f>INDEX(Table1[Alpha],MATCH($L104,Table1[Index],0))</f>
        <v>0.73722309270363295</v>
      </c>
      <c r="R104" s="475">
        <f t="shared" si="14"/>
        <v>0.25763933545050399</v>
      </c>
      <c r="S104" s="371">
        <f t="shared" si="15"/>
        <v>4.7560245056313875</v>
      </c>
      <c r="T104" s="475">
        <f t="shared" si="12"/>
        <v>0.33626870256839558</v>
      </c>
      <c r="U104" s="491">
        <f t="shared" si="13"/>
        <v>0.98831276025262782</v>
      </c>
      <c r="V104" s="475">
        <f t="shared" si="8"/>
        <v>0.48991578971265087</v>
      </c>
      <c r="W104" s="371">
        <f t="shared" si="9"/>
        <v>-7.7572612348081158</v>
      </c>
      <c r="X104" s="370">
        <f t="shared" si="10"/>
        <v>0.36127460924385013</v>
      </c>
      <c r="Y104" s="371">
        <f t="shared" si="11"/>
        <v>-0.67097465630803355</v>
      </c>
      <c r="AB104" s="130"/>
    </row>
    <row r="105" spans="1:31" ht="16" thickBot="1" x14ac:dyDescent="0.25">
      <c r="A105" s="345" t="s">
        <v>324</v>
      </c>
      <c r="B105" s="344">
        <v>104</v>
      </c>
      <c r="C105" s="346">
        <v>0.125</v>
      </c>
      <c r="D105" s="347">
        <v>933.25</v>
      </c>
      <c r="E105" s="130">
        <v>0.43852453611636999</v>
      </c>
      <c r="F105" s="130">
        <f>(Table1[[#This Row],[Gasoil Open]]-MIN(Table1[Signal from Matlab]))/(MAX(Table1[Signal from Matlab])-MIN(Table1[Signal from Matlab]))</f>
        <v>0.64360587002096437</v>
      </c>
      <c r="G105" s="130">
        <v>933.25</v>
      </c>
      <c r="H105" s="130">
        <v>933.25</v>
      </c>
      <c r="I105" s="130">
        <v>0.64360587002096403</v>
      </c>
      <c r="J105" s="130">
        <f>(Table1[[#This Row],[Alpha]]-MIN(Table1[Alpha]))/(MAX(Table1[Alpha])-MIN(Table1[Alpha]))</f>
        <v>0.73346173161440431</v>
      </c>
      <c r="K105" s="130">
        <f>(Table1[[#This Row],[Signal from Matlab]]-703)/(1060.75-703)</f>
        <v>0.64360587002096437</v>
      </c>
      <c r="L105" s="378">
        <v>131</v>
      </c>
      <c r="M105" s="378">
        <v>48</v>
      </c>
      <c r="N105" s="367" t="str">
        <f>INDEX(Table1[Date],MATCH($L105,Table1[Index],0))</f>
        <v>2011.04.07</v>
      </c>
      <c r="O105" s="331">
        <f>INDEX(Table1[Time],MATCH($L105,Table1[Index],0))</f>
        <v>0.125</v>
      </c>
      <c r="P105" s="368">
        <f>INDEX(Table1[Norm Open],MATCH($L105,Table1[Index],0))</f>
        <v>0.88399720475192178</v>
      </c>
      <c r="Q105" s="369">
        <f>INDEX(Table1[Alpha],MATCH($L105,Table1[Index],0))</f>
        <v>0.73341534064106395</v>
      </c>
      <c r="R105" s="475">
        <f t="shared" si="14"/>
        <v>0.22330155977528943</v>
      </c>
      <c r="S105" s="371">
        <f t="shared" si="15"/>
        <v>5.1908096060143283</v>
      </c>
      <c r="T105" s="475">
        <f t="shared" si="12"/>
        <v>0.31174609565019523</v>
      </c>
      <c r="U105" s="491">
        <f t="shared" si="13"/>
        <v>1.0605125334655428</v>
      </c>
      <c r="V105" s="475">
        <f t="shared" si="8"/>
        <v>0.48992646910947124</v>
      </c>
      <c r="W105" s="371">
        <f t="shared" si="9"/>
        <v>-8.7471683303121601</v>
      </c>
      <c r="X105" s="370">
        <f t="shared" si="10"/>
        <v>0.34165804151165197</v>
      </c>
      <c r="Y105" s="371">
        <f t="shared" si="11"/>
        <v>-0.83194873027742966</v>
      </c>
      <c r="AB105" s="130"/>
    </row>
    <row r="106" spans="1:31" ht="16" thickBot="1" x14ac:dyDescent="0.25">
      <c r="A106" s="342" t="s">
        <v>325</v>
      </c>
      <c r="B106" s="344">
        <v>105</v>
      </c>
      <c r="C106" s="343">
        <v>0.125</v>
      </c>
      <c r="D106" s="344">
        <v>925.25</v>
      </c>
      <c r="E106" s="130">
        <v>0.44863929783312101</v>
      </c>
      <c r="F106" s="130">
        <f>(Table1[[#This Row],[Gasoil Open]]-MIN(Table1[Signal from Matlab]))/(MAX(Table1[Signal from Matlab])-MIN(Table1[Signal from Matlab]))</f>
        <v>0.62124388539482878</v>
      </c>
      <c r="G106" s="130">
        <v>925.25</v>
      </c>
      <c r="H106" s="130">
        <v>925.25</v>
      </c>
      <c r="I106" s="130">
        <v>0.621243885394829</v>
      </c>
      <c r="J106" s="130">
        <f>(Table1[[#This Row],[Alpha]]-MIN(Table1[Alpha]))/(MAX(Table1[Alpha])-MIN(Table1[Alpha]))</f>
        <v>0.74074135868202329</v>
      </c>
      <c r="K106" s="130">
        <f>(Table1[[#This Row],[Signal from Matlab]]-703)/(1060.75-703)</f>
        <v>0.62124388539482878</v>
      </c>
      <c r="L106" s="378">
        <v>132</v>
      </c>
      <c r="M106" s="378">
        <v>49</v>
      </c>
      <c r="N106" s="367" t="str">
        <f>INDEX(Table1[Date],MATCH($L106,Table1[Index],0))</f>
        <v>2011.04.08</v>
      </c>
      <c r="O106" s="331">
        <f>INDEX(Table1[Time],MATCH($L106,Table1[Index],0))</f>
        <v>0.125</v>
      </c>
      <c r="P106" s="368">
        <f>INDEX(Table1[Norm Open],MATCH($L106,Table1[Index],0))</f>
        <v>0.90705800139762405</v>
      </c>
      <c r="Q106" s="369">
        <f>INDEX(Table1[Alpha],MATCH($L106,Table1[Index],0))</f>
        <v>0.73487704647514995</v>
      </c>
      <c r="R106" s="475">
        <f t="shared" si="14"/>
        <v>0.20597799171579556</v>
      </c>
      <c r="S106" s="371">
        <f t="shared" si="15"/>
        <v>5.6456930312575455</v>
      </c>
      <c r="T106" s="475">
        <f t="shared" si="12"/>
        <v>0.3104527109633467</v>
      </c>
      <c r="U106" s="491">
        <f t="shared" si="13"/>
        <v>0.99686313222564182</v>
      </c>
      <c r="V106" s="475">
        <f t="shared" si="8"/>
        <v>0.48720030720952223</v>
      </c>
      <c r="W106" s="371">
        <f t="shared" si="9"/>
        <v>-10.052617433023805</v>
      </c>
      <c r="X106" s="370">
        <f t="shared" si="10"/>
        <v>0.33454366996288815</v>
      </c>
      <c r="Y106" s="371">
        <f t="shared" si="11"/>
        <v>-1.1366870898468726</v>
      </c>
      <c r="AB106" s="130"/>
    </row>
    <row r="107" spans="1:31" ht="16" thickBot="1" x14ac:dyDescent="0.25">
      <c r="A107" s="345" t="s">
        <v>326</v>
      </c>
      <c r="B107" s="344">
        <v>106</v>
      </c>
      <c r="C107" s="346">
        <v>0.125</v>
      </c>
      <c r="D107" s="347">
        <v>956.75</v>
      </c>
      <c r="E107" s="130">
        <v>0.44537772566038297</v>
      </c>
      <c r="F107" s="130">
        <f>(Table1[[#This Row],[Gasoil Open]]-MIN(Table1[Signal from Matlab]))/(MAX(Table1[Signal from Matlab])-MIN(Table1[Signal from Matlab]))</f>
        <v>0.70929419986023756</v>
      </c>
      <c r="G107" s="130">
        <v>956.75</v>
      </c>
      <c r="H107" s="130">
        <v>956.75</v>
      </c>
      <c r="I107" s="130">
        <v>0.70929419986023801</v>
      </c>
      <c r="J107" s="130">
        <f>(Table1[[#This Row],[Alpha]]-MIN(Table1[Alpha]))/(MAX(Table1[Alpha])-MIN(Table1[Alpha]))</f>
        <v>0.73839399452886323</v>
      </c>
      <c r="K107" s="130">
        <f>(Table1[[#This Row],[Signal from Matlab]]-703)/(1060.75-703)</f>
        <v>0.70929419986023756</v>
      </c>
      <c r="L107" s="378">
        <v>133</v>
      </c>
      <c r="M107" s="378">
        <v>50</v>
      </c>
      <c r="N107" s="367" t="str">
        <f>INDEX(Table1[Date],MATCH($L107,Table1[Index],0))</f>
        <v>2011.04.11</v>
      </c>
      <c r="O107" s="331">
        <f>INDEX(Table1[Time],MATCH($L107,Table1[Index],0))</f>
        <v>0.125</v>
      </c>
      <c r="P107" s="368">
        <f>INDEX(Table1[Norm Open],MATCH($L107,Table1[Index],0))</f>
        <v>1</v>
      </c>
      <c r="Q107" s="369">
        <f>INDEX(Table1[Alpha],MATCH($L107,Table1[Index],0))</f>
        <v>0.72873015868059199</v>
      </c>
      <c r="R107" s="475">
        <f t="shared" si="14"/>
        <v>0.17729373933381831</v>
      </c>
      <c r="S107" s="371">
        <f t="shared" si="15"/>
        <v>5.9764043802261408</v>
      </c>
      <c r="T107" s="475">
        <f t="shared" si="12"/>
        <v>0.28915913015097972</v>
      </c>
      <c r="U107" s="491">
        <f t="shared" si="13"/>
        <v>1.0332222689578461</v>
      </c>
      <c r="V107" s="475">
        <f t="shared" si="8"/>
        <v>0.48672741831407051</v>
      </c>
      <c r="W107" s="371">
        <f t="shared" si="9"/>
        <v>-11.803709375823018</v>
      </c>
      <c r="X107" s="370">
        <f t="shared" si="10"/>
        <v>0.31772676259962285</v>
      </c>
      <c r="Y107" s="371">
        <f t="shared" si="11"/>
        <v>-1.5980275755463438</v>
      </c>
      <c r="AB107" s="130"/>
    </row>
    <row r="108" spans="1:31" ht="16" thickBot="1" x14ac:dyDescent="0.25">
      <c r="A108" s="342" t="s">
        <v>327</v>
      </c>
      <c r="B108" s="344">
        <v>107</v>
      </c>
      <c r="C108" s="343">
        <v>0.125</v>
      </c>
      <c r="D108" s="344">
        <v>965</v>
      </c>
      <c r="E108" s="130">
        <v>0.45694649643513802</v>
      </c>
      <c r="F108" s="130">
        <f>(Table1[[#This Row],[Gasoil Open]]-MIN(Table1[Signal from Matlab]))/(MAX(Table1[Signal from Matlab])-MIN(Table1[Signal from Matlab]))</f>
        <v>0.73235499650593994</v>
      </c>
      <c r="G108" s="130">
        <v>965</v>
      </c>
      <c r="H108" s="130">
        <v>965</v>
      </c>
      <c r="I108" s="130">
        <v>0.73235499650594005</v>
      </c>
      <c r="J108" s="130">
        <f>(Table1[[#This Row],[Alpha]]-MIN(Table1[Alpha]))/(MAX(Table1[Alpha])-MIN(Table1[Alpha]))</f>
        <v>0.74672007666795293</v>
      </c>
      <c r="K108" s="130">
        <f>(Table1[[#This Row],[Signal from Matlab]]-703)/(1060.75-703)</f>
        <v>0.73235499650593994</v>
      </c>
      <c r="L108" s="378">
        <v>134</v>
      </c>
      <c r="M108" s="378">
        <v>51</v>
      </c>
      <c r="N108" s="367" t="str">
        <f>INDEX(Table1[Date],MATCH($L108,Table1[Index],0))</f>
        <v>2011.04.12</v>
      </c>
      <c r="O108" s="331">
        <f>INDEX(Table1[Time],MATCH($L108,Table1[Index],0))</f>
        <v>0.125</v>
      </c>
      <c r="P108" s="368">
        <f>INDEX(Table1[Norm Open],MATCH($L108,Table1[Index],0))</f>
        <v>0.89028651292802241</v>
      </c>
      <c r="Q108" s="369">
        <f>INDEX(Table1[Alpha],MATCH($L108,Table1[Index],0))</f>
        <v>0.71570803444561903</v>
      </c>
      <c r="R108" s="475">
        <f t="shared" si="14"/>
        <v>0.14541148826503258</v>
      </c>
      <c r="S108" s="371">
        <f t="shared" si="15"/>
        <v>6.5186718997482611</v>
      </c>
      <c r="T108" s="475">
        <f t="shared" si="12"/>
        <v>0.26540594281518853</v>
      </c>
      <c r="U108" s="491">
        <f t="shared" si="13"/>
        <v>1.1268352441825085</v>
      </c>
      <c r="V108" s="475">
        <f t="shared" si="8"/>
        <v>0.4834485036094231</v>
      </c>
      <c r="W108" s="371">
        <f t="shared" si="9"/>
        <v>-13.832185245533747</v>
      </c>
      <c r="X108" s="370">
        <f t="shared" si="10"/>
        <v>0.29808864489654807</v>
      </c>
      <c r="Y108" s="371">
        <f t="shared" si="11"/>
        <v>-2.0622260338676592</v>
      </c>
      <c r="AB108" s="130"/>
    </row>
    <row r="109" spans="1:31" ht="16" thickBot="1" x14ac:dyDescent="0.25">
      <c r="A109" s="345" t="s">
        <v>328</v>
      </c>
      <c r="B109" s="344">
        <v>108</v>
      </c>
      <c r="C109" s="346">
        <v>0.125</v>
      </c>
      <c r="D109" s="347">
        <v>960.75</v>
      </c>
      <c r="E109" s="130">
        <v>0.46285200429336698</v>
      </c>
      <c r="F109" s="130">
        <f>(Table1[[#This Row],[Gasoil Open]]-MIN(Table1[Signal from Matlab]))/(MAX(Table1[Signal from Matlab])-MIN(Table1[Signal from Matlab]))</f>
        <v>0.72047519217330536</v>
      </c>
      <c r="G109" s="130">
        <v>960.75</v>
      </c>
      <c r="H109" s="130">
        <v>960.75</v>
      </c>
      <c r="I109" s="130">
        <v>0.72047519217330502</v>
      </c>
      <c r="J109" s="130">
        <f>(Table1[[#This Row],[Alpha]]-MIN(Table1[Alpha]))/(MAX(Table1[Alpha])-MIN(Table1[Alpha]))</f>
        <v>0.75097028997565785</v>
      </c>
      <c r="K109" s="130">
        <f>(Table1[[#This Row],[Signal from Matlab]]-703)/(1060.75-703)</f>
        <v>0.72047519217330536</v>
      </c>
      <c r="L109" s="385">
        <v>135</v>
      </c>
      <c r="M109" s="385">
        <v>52</v>
      </c>
      <c r="N109" s="386" t="str">
        <f>INDEX(Table1[Date],MATCH($L109,Table1[Index],0))</f>
        <v>2011.04.13</v>
      </c>
      <c r="O109" s="387">
        <f>INDEX(Table1[Time],MATCH($L109,Table1[Index],0))</f>
        <v>0.125</v>
      </c>
      <c r="P109" s="388">
        <f>INDEX(Table1[Norm Open],MATCH($L109,Table1[Index],0))</f>
        <v>0.8504542278127184</v>
      </c>
      <c r="Q109" s="389">
        <f>INDEX(Table1[Alpha],MATCH($L109,Table1[Index],0))</f>
        <v>0.70240604086571201</v>
      </c>
      <c r="R109" s="476">
        <f t="shared" si="14"/>
        <v>0.11259839262701421</v>
      </c>
      <c r="S109" s="391">
        <f t="shared" si="15"/>
        <v>6.9298822024773301</v>
      </c>
      <c r="T109" s="476">
        <f t="shared" si="12"/>
        <v>0.25944257136120358</v>
      </c>
      <c r="U109" s="492">
        <f t="shared" si="13"/>
        <v>1.0598523026015336</v>
      </c>
      <c r="V109" s="476">
        <f t="shared" si="8"/>
        <v>0.48528778225773789</v>
      </c>
      <c r="W109" s="391">
        <f t="shared" si="9"/>
        <v>-15.812782983259908</v>
      </c>
      <c r="X109" s="390">
        <f t="shared" si="10"/>
        <v>0.28577624874865187</v>
      </c>
      <c r="Y109" s="391">
        <f t="shared" si="11"/>
        <v>-2.6076828260603482</v>
      </c>
      <c r="AB109" s="130"/>
    </row>
    <row r="110" spans="1:31" ht="16" thickBot="1" x14ac:dyDescent="0.25">
      <c r="A110" s="342" t="s">
        <v>329</v>
      </c>
      <c r="B110" s="344">
        <v>109</v>
      </c>
      <c r="C110" s="343">
        <v>0.125</v>
      </c>
      <c r="D110" s="344">
        <v>974.25</v>
      </c>
      <c r="E110" s="130">
        <v>0.471110667610115</v>
      </c>
      <c r="F110" s="130">
        <f>(Table1[[#This Row],[Gasoil Open]]-MIN(Table1[Signal from Matlab]))/(MAX(Table1[Signal from Matlab])-MIN(Table1[Signal from Matlab]))</f>
        <v>0.75821104122990912</v>
      </c>
      <c r="G110" s="130">
        <v>974.25</v>
      </c>
      <c r="H110" s="130">
        <v>974.25</v>
      </c>
      <c r="I110" s="130">
        <v>0.75821104122990901</v>
      </c>
      <c r="J110" s="130">
        <f>(Table1[[#This Row],[Alpha]]-MIN(Table1[Alpha]))/(MAX(Table1[Alpha])-MIN(Table1[Alpha]))</f>
        <v>0.75691407695814183</v>
      </c>
      <c r="K110" s="130">
        <f>(Table1[[#This Row],[Signal from Matlab]]-703)/(1060.75-703)</f>
        <v>0.75821104122990912</v>
      </c>
      <c r="AB110" s="130"/>
    </row>
    <row r="111" spans="1:31" ht="16" thickBot="1" x14ac:dyDescent="0.25">
      <c r="A111" s="345" t="s">
        <v>330</v>
      </c>
      <c r="B111" s="344">
        <v>110</v>
      </c>
      <c r="C111" s="346">
        <v>0.125</v>
      </c>
      <c r="D111" s="347">
        <v>961.5</v>
      </c>
      <c r="E111" s="130">
        <v>0.47241952484676097</v>
      </c>
      <c r="F111" s="130">
        <f>(Table1[[#This Row],[Gasoil Open]]-MIN(Table1[Signal from Matlab]))/(MAX(Table1[Signal from Matlab])-MIN(Table1[Signal from Matlab]))</f>
        <v>0.7225716282320056</v>
      </c>
      <c r="G111" s="130">
        <v>961.5</v>
      </c>
      <c r="H111" s="130">
        <v>961.5</v>
      </c>
      <c r="I111" s="130">
        <v>0.72257162823200605</v>
      </c>
      <c r="J111" s="130">
        <f>(Table1[[#This Row],[Alpha]]-MIN(Table1[Alpha]))/(MAX(Table1[Alpha])-MIN(Table1[Alpha]))</f>
        <v>0.75785606578935261</v>
      </c>
      <c r="K111" s="130">
        <f>(Table1[[#This Row],[Signal from Matlab]]-703)/(1060.75-703)</f>
        <v>0.7225716282320056</v>
      </c>
      <c r="L111" s="566" t="s">
        <v>1169</v>
      </c>
      <c r="M111" s="567"/>
      <c r="N111" s="567"/>
      <c r="O111" s="567"/>
      <c r="P111" s="567"/>
      <c r="Q111" s="568"/>
      <c r="R111" s="567" t="s">
        <v>1159</v>
      </c>
      <c r="S111" s="568"/>
      <c r="T111" s="567" t="s">
        <v>1160</v>
      </c>
      <c r="U111" s="568"/>
      <c r="V111" s="567" t="s">
        <v>1161</v>
      </c>
      <c r="W111" s="568"/>
      <c r="X111" s="566" t="s">
        <v>1162</v>
      </c>
      <c r="Y111" s="568"/>
      <c r="AB111" s="130"/>
    </row>
    <row r="112" spans="1:31" ht="16" thickBot="1" x14ac:dyDescent="0.25">
      <c r="A112" s="342" t="s">
        <v>331</v>
      </c>
      <c r="B112" s="344">
        <v>111</v>
      </c>
      <c r="C112" s="343">
        <v>0.125</v>
      </c>
      <c r="D112" s="344">
        <v>944.5</v>
      </c>
      <c r="E112" s="130">
        <v>0.47298673271840103</v>
      </c>
      <c r="F112" s="130">
        <f>(Table1[[#This Row],[Gasoil Open]]-MIN(Table1[Signal from Matlab]))/(MAX(Table1[Signal from Matlab])-MIN(Table1[Signal from Matlab]))</f>
        <v>0.6750524109014675</v>
      </c>
      <c r="G112" s="130">
        <v>944.5</v>
      </c>
      <c r="H112" s="130">
        <v>944.5</v>
      </c>
      <c r="I112" s="130">
        <v>0.67505241090146795</v>
      </c>
      <c r="J112" s="130">
        <f>(Table1[[#This Row],[Alpha]]-MIN(Table1[Alpha]))/(MAX(Table1[Alpha])-MIN(Table1[Alpha]))</f>
        <v>0.75826428714848948</v>
      </c>
      <c r="K112" s="130">
        <f>(Table1[[#This Row],[Signal from Matlab]]-703)/(1060.75-703)</f>
        <v>0.6750524109014675</v>
      </c>
      <c r="L112" s="392" t="s">
        <v>15</v>
      </c>
      <c r="M112" s="393" t="s">
        <v>1167</v>
      </c>
      <c r="N112" s="394" t="s">
        <v>11</v>
      </c>
      <c r="O112" s="394" t="s">
        <v>16</v>
      </c>
      <c r="P112" s="395" t="s">
        <v>155</v>
      </c>
      <c r="Q112" s="396" t="s">
        <v>14</v>
      </c>
      <c r="R112" s="477" t="s">
        <v>14</v>
      </c>
      <c r="S112" s="396" t="s">
        <v>155</v>
      </c>
      <c r="T112" s="477" t="s">
        <v>14</v>
      </c>
      <c r="U112" s="396" t="s">
        <v>155</v>
      </c>
      <c r="V112" s="477" t="s">
        <v>14</v>
      </c>
      <c r="W112" s="396" t="s">
        <v>155</v>
      </c>
      <c r="X112" s="397" t="s">
        <v>14</v>
      </c>
      <c r="Y112" s="396" t="s">
        <v>155</v>
      </c>
      <c r="Z112" s="130" t="s">
        <v>1164</v>
      </c>
      <c r="AA112" s="130" t="s">
        <v>1195</v>
      </c>
      <c r="AB112" s="130" t="s">
        <v>1164</v>
      </c>
      <c r="AC112" s="130">
        <v>112</v>
      </c>
      <c r="AD112" s="130">
        <v>2E-3</v>
      </c>
      <c r="AE112" s="130" t="s">
        <v>1179</v>
      </c>
    </row>
    <row r="113" spans="1:31" ht="16" thickBot="1" x14ac:dyDescent="0.25">
      <c r="A113" s="345" t="s">
        <v>332</v>
      </c>
      <c r="B113" s="344">
        <v>112</v>
      </c>
      <c r="C113" s="346">
        <v>0.125</v>
      </c>
      <c r="D113" s="347">
        <v>969.5</v>
      </c>
      <c r="E113" s="130">
        <v>0.47178503993169901</v>
      </c>
      <c r="F113" s="130">
        <f>(Table1[[#This Row],[Gasoil Open]]-MIN(Table1[Signal from Matlab]))/(MAX(Table1[Signal from Matlab])-MIN(Table1[Signal from Matlab]))</f>
        <v>0.74493361285814119</v>
      </c>
      <c r="G113" s="130">
        <v>969.5</v>
      </c>
      <c r="H113" s="130">
        <v>969.5</v>
      </c>
      <c r="I113" s="130">
        <v>0.74493361285814097</v>
      </c>
      <c r="J113" s="130">
        <f>(Table1[[#This Row],[Alpha]]-MIN(Table1[Alpha]))/(MAX(Table1[Alpha])-MIN(Table1[Alpha]))</f>
        <v>0.75739942492217016</v>
      </c>
      <c r="K113" s="130">
        <f>(Table1[[#This Row],[Signal from Matlab]]-703)/(1060.75-703)</f>
        <v>0.74493361285814119</v>
      </c>
      <c r="L113" s="398">
        <v>136</v>
      </c>
      <c r="M113" s="398">
        <v>1</v>
      </c>
      <c r="N113" s="399" t="str">
        <f>INDEX(Table1[Date],MATCH($L113,Table1[Index],0))</f>
        <v>2011.04.14</v>
      </c>
      <c r="O113" s="400">
        <f>INDEX(Table1[Time],MATCH($L113,Table1[Index],0))</f>
        <v>0.125</v>
      </c>
      <c r="P113" s="401">
        <f>INDEX(Table1[Norm Open],MATCH($L113,Table1[Index],0))</f>
        <v>0.8721174004192872</v>
      </c>
      <c r="Q113" s="402">
        <f>INDEX(Table1[Alpha],MATCH($L113,Table1[Index],0))</f>
        <v>0.68380689641174397</v>
      </c>
      <c r="R113" s="478"/>
      <c r="S113" s="404"/>
      <c r="T113" s="478"/>
      <c r="U113" s="404"/>
      <c r="V113" s="478">
        <f xml:space="preserve"> 0.691779997684129 + 0.000736830730617144*M113^3 + 3.62679470945673E-09*M113^6 - 0.0000182740543875594*M113^4 - 0.00931576130511671*M113^2 - 0.00464047543527166*COS(5.45157644134967*M113)</f>
        <v>0.68005656566993555</v>
      </c>
      <c r="W113" s="404">
        <f xml:space="preserve"> 0.732031485603381 + 0.0647059574215018*M113 + 0.0288454460738976*COS(M113) + 0.00013721464822717*M113^3 - 0.00627706905605469*M113^2 - 0.0647059574215018*SIN(4.23722066057235 + 0.568433960356318*M113 + 0.0086076872701833*M113/COS(0.727811115070394*M113))</f>
        <v>0.87053383653032124</v>
      </c>
      <c r="X113" s="403">
        <f>AVERAGE(R113,T113,V113)</f>
        <v>0.68005656566993555</v>
      </c>
      <c r="Y113" s="404">
        <f>AVERAGE(S113,U113,W113)</f>
        <v>0.87053383653032124</v>
      </c>
      <c r="Z113" s="130" t="s">
        <v>80</v>
      </c>
      <c r="AA113" s="130">
        <v>0.99620960000000003</v>
      </c>
      <c r="AB113" s="130" t="s">
        <v>80</v>
      </c>
      <c r="AE113" s="130">
        <v>0.99773909000000005</v>
      </c>
    </row>
    <row r="114" spans="1:31" ht="16" thickBot="1" x14ac:dyDescent="0.25">
      <c r="A114" s="342" t="s">
        <v>333</v>
      </c>
      <c r="B114" s="344">
        <v>113</v>
      </c>
      <c r="C114" s="343">
        <v>0.125</v>
      </c>
      <c r="D114" s="344">
        <v>955</v>
      </c>
      <c r="E114" s="130">
        <v>0.47046644753737799</v>
      </c>
      <c r="F114" s="130">
        <f>(Table1[[#This Row],[Gasoil Open]]-MIN(Table1[Signal from Matlab]))/(MAX(Table1[Signal from Matlab])-MIN(Table1[Signal from Matlab]))</f>
        <v>0.70440251572327039</v>
      </c>
      <c r="G114" s="130">
        <v>955</v>
      </c>
      <c r="H114" s="130">
        <v>955</v>
      </c>
      <c r="I114" s="130">
        <v>0.70440251572326995</v>
      </c>
      <c r="J114" s="130">
        <f>(Table1[[#This Row],[Alpha]]-MIN(Table1[Alpha]))/(MAX(Table1[Alpha])-MIN(Table1[Alpha]))</f>
        <v>0.75645042966616138</v>
      </c>
      <c r="K114" s="130">
        <f>(Table1[[#This Row],[Signal from Matlab]]-703)/(1060.75-703)</f>
        <v>0.70440251572327039</v>
      </c>
      <c r="L114" s="398">
        <v>137</v>
      </c>
      <c r="M114" s="398">
        <v>2</v>
      </c>
      <c r="N114" s="405" t="str">
        <f>INDEX(Table1[Date],MATCH($L114,Table1[Index],0))</f>
        <v>2011.04.15</v>
      </c>
      <c r="O114" s="406">
        <f>INDEX(Table1[Time],MATCH($L114,Table1[Index],0))</f>
        <v>0.125</v>
      </c>
      <c r="P114" s="407">
        <f>INDEX(Table1[Norm Open],MATCH($L114,Table1[Index],0))</f>
        <v>0.87491264849755412</v>
      </c>
      <c r="Q114" s="408">
        <f>INDEX(Table1[Alpha],MATCH($L114,Table1[Index],0))</f>
        <v>0.65673919561178296</v>
      </c>
      <c r="R114" s="479"/>
      <c r="S114" s="410"/>
      <c r="T114" s="479"/>
      <c r="U114" s="410"/>
      <c r="V114" s="479">
        <f t="shared" ref="V114:V164" si="16" xml:space="preserve"> 0.691779997684129 + 0.000736830730617144*M114^3 + 3.62679470945673E-09*M114^6 - 0.0000182740543875594*M114^4 - 0.00931576130511671*M114^2 - 0.00464047543527166*COS(5.45157644134967*M114)</f>
        <v>0.66054771451212735</v>
      </c>
      <c r="W114" s="410">
        <f t="shared" ref="W114:W164" si="17" xml:space="preserve"> 0.732031485603381 + 0.0647059574215018*M114 + 0.0288454460738976*COS(M114) + 0.00013721464822717*M114^3 - 0.00627706905605469*M114^2 - 0.0647059574215018*SIN(4.23722066057235 + 0.568433960356318*M114 + 0.0086076872701833*M114/COS(0.727811115070394*M114))</f>
        <v>0.86997305768716204</v>
      </c>
      <c r="X114" s="409">
        <f t="shared" ref="X114:X164" si="18">AVERAGE(R114,T114,V114)</f>
        <v>0.66054771451212735</v>
      </c>
      <c r="Y114" s="410">
        <f t="shared" ref="Y114:Y164" si="19">AVERAGE(S114,U114,W114)</f>
        <v>0.86997305768716204</v>
      </c>
      <c r="Z114" s="130"/>
      <c r="AB114" s="130"/>
    </row>
    <row r="115" spans="1:31" ht="16" thickBot="1" x14ac:dyDescent="0.25">
      <c r="A115" s="345" t="s">
        <v>334</v>
      </c>
      <c r="B115" s="344">
        <v>114</v>
      </c>
      <c r="C115" s="346">
        <v>0.125</v>
      </c>
      <c r="D115" s="347">
        <v>961.75</v>
      </c>
      <c r="E115" s="130">
        <v>0.46970375000999298</v>
      </c>
      <c r="F115" s="130">
        <f>(Table1[[#This Row],[Gasoil Open]]-MIN(Table1[Signal from Matlab]))/(MAX(Table1[Signal from Matlab])-MIN(Table1[Signal from Matlab]))</f>
        <v>0.72327044025157228</v>
      </c>
      <c r="G115" s="130">
        <v>961.75</v>
      </c>
      <c r="H115" s="130">
        <v>961.75</v>
      </c>
      <c r="I115" s="130">
        <v>0.72327044025157206</v>
      </c>
      <c r="J115" s="130">
        <f>(Table1[[#This Row],[Alpha]]-MIN(Table1[Alpha]))/(MAX(Table1[Alpha])-MIN(Table1[Alpha]))</f>
        <v>0.75590151376282744</v>
      </c>
      <c r="K115" s="130">
        <f>(Table1[[#This Row],[Signal from Matlab]]-703)/(1060.75-703)</f>
        <v>0.72327044025157228</v>
      </c>
      <c r="L115" s="398">
        <v>138</v>
      </c>
      <c r="M115" s="398">
        <v>3</v>
      </c>
      <c r="N115" s="405" t="str">
        <f>INDEX(Table1[Date],MATCH($L115,Table1[Index],0))</f>
        <v>2011.04.18</v>
      </c>
      <c r="O115" s="406">
        <f>INDEX(Table1[Time],MATCH($L115,Table1[Index],0))</f>
        <v>0.125</v>
      </c>
      <c r="P115" s="407">
        <f>INDEX(Table1[Norm Open],MATCH($L115,Table1[Index],0))</f>
        <v>0.88399720475192178</v>
      </c>
      <c r="Q115" s="408">
        <f>INDEX(Table1[Alpha],MATCH($L115,Table1[Index],0))</f>
        <v>0.62632797264207896</v>
      </c>
      <c r="R115" s="479"/>
      <c r="S115" s="410"/>
      <c r="T115" s="479"/>
      <c r="U115" s="410"/>
      <c r="V115" s="479">
        <f t="shared" si="16"/>
        <v>0.63005829122564705</v>
      </c>
      <c r="W115" s="410">
        <f t="shared" si="17"/>
        <v>0.86913886906068072</v>
      </c>
      <c r="X115" s="409">
        <f t="shared" si="18"/>
        <v>0.63005829122564705</v>
      </c>
      <c r="Y115" s="410">
        <f t="shared" si="19"/>
        <v>0.86913886906068072</v>
      </c>
      <c r="Z115" s="130" t="s">
        <v>1165</v>
      </c>
      <c r="AA115" s="130" t="s">
        <v>1196</v>
      </c>
      <c r="AB115" s="130" t="s">
        <v>1165</v>
      </c>
      <c r="AC115" s="130">
        <v>66</v>
      </c>
      <c r="AD115" s="130">
        <v>1.4999999999999999E-2</v>
      </c>
      <c r="AE115" s="130" t="s">
        <v>1180</v>
      </c>
    </row>
    <row r="116" spans="1:31" ht="16" thickBot="1" x14ac:dyDescent="0.25">
      <c r="A116" s="342" t="s">
        <v>335</v>
      </c>
      <c r="B116" s="344">
        <v>115</v>
      </c>
      <c r="C116" s="343">
        <v>0.125</v>
      </c>
      <c r="D116" s="344">
        <v>936</v>
      </c>
      <c r="E116" s="130">
        <v>0.46693793004347001</v>
      </c>
      <c r="F116" s="130">
        <f>(Table1[[#This Row],[Gasoil Open]]-MIN(Table1[Signal from Matlab]))/(MAX(Table1[Signal from Matlab])-MIN(Table1[Signal from Matlab]))</f>
        <v>0.65129280223619845</v>
      </c>
      <c r="G116" s="130">
        <v>936</v>
      </c>
      <c r="H116" s="130">
        <v>936</v>
      </c>
      <c r="I116" s="130">
        <v>0.65129280223619901</v>
      </c>
      <c r="J116" s="130">
        <f>(Table1[[#This Row],[Alpha]]-MIN(Table1[Alpha]))/(MAX(Table1[Alpha])-MIN(Table1[Alpha]))</f>
        <v>0.7539109440928452</v>
      </c>
      <c r="K116" s="130">
        <f>(Table1[[#This Row],[Signal from Matlab]]-703)/(1060.75-703)</f>
        <v>0.65129280223619845</v>
      </c>
      <c r="L116" s="398">
        <v>139</v>
      </c>
      <c r="M116" s="398">
        <v>4</v>
      </c>
      <c r="N116" s="405" t="str">
        <f>INDEX(Table1[Date],MATCH($L116,Table1[Index],0))</f>
        <v>2011.04.19</v>
      </c>
      <c r="O116" s="406">
        <f>INDEX(Table1[Time],MATCH($L116,Table1[Index],0))</f>
        <v>0.125</v>
      </c>
      <c r="P116" s="407">
        <f>INDEX(Table1[Norm Open],MATCH($L116,Table1[Index],0))</f>
        <v>0.85464709993011878</v>
      </c>
      <c r="Q116" s="408">
        <f>INDEX(Table1[Alpha],MATCH($L116,Table1[Index],0))</f>
        <v>0.59010065816109503</v>
      </c>
      <c r="R116" s="479"/>
      <c r="S116" s="410"/>
      <c r="T116" s="479"/>
      <c r="U116" s="410"/>
      <c r="V116" s="479">
        <f t="shared" si="16"/>
        <v>0.58978310663632416</v>
      </c>
      <c r="W116" s="410">
        <f t="shared" si="17"/>
        <v>0.86797614266175949</v>
      </c>
      <c r="X116" s="409">
        <f t="shared" si="18"/>
        <v>0.58978310663632416</v>
      </c>
      <c r="Y116" s="410">
        <f t="shared" si="19"/>
        <v>0.86797614266175949</v>
      </c>
      <c r="Z116" s="130" t="s">
        <v>80</v>
      </c>
      <c r="AA116" s="130">
        <v>0.98267857000000003</v>
      </c>
      <c r="AB116" s="130" t="s">
        <v>80</v>
      </c>
      <c r="AE116" s="130">
        <v>0.99773909000000005</v>
      </c>
    </row>
    <row r="117" spans="1:31" ht="16" thickBot="1" x14ac:dyDescent="0.25">
      <c r="A117" s="345" t="s">
        <v>336</v>
      </c>
      <c r="B117" s="344">
        <v>116</v>
      </c>
      <c r="C117" s="346">
        <v>0.125</v>
      </c>
      <c r="D117" s="347">
        <v>948.75</v>
      </c>
      <c r="E117" s="130">
        <v>0.46785110947347702</v>
      </c>
      <c r="F117" s="130">
        <f>(Table1[[#This Row],[Gasoil Open]]-MIN(Table1[Signal from Matlab]))/(MAX(Table1[Signal from Matlab])-MIN(Table1[Signal from Matlab]))</f>
        <v>0.68693221523410197</v>
      </c>
      <c r="G117" s="130">
        <v>948.75</v>
      </c>
      <c r="H117" s="130">
        <v>948.75</v>
      </c>
      <c r="I117" s="130">
        <v>0.68693221523410197</v>
      </c>
      <c r="J117" s="130">
        <f>(Table1[[#This Row],[Alpha]]-MIN(Table1[Alpha]))/(MAX(Table1[Alpha])-MIN(Table1[Alpha]))</f>
        <v>0.75456816231334589</v>
      </c>
      <c r="K117" s="130">
        <f>(Table1[[#This Row],[Signal from Matlab]]-703)/(1060.75-703)</f>
        <v>0.68693221523410197</v>
      </c>
      <c r="L117" s="398">
        <v>140</v>
      </c>
      <c r="M117" s="398">
        <v>5</v>
      </c>
      <c r="N117" s="405" t="str">
        <f>INDEX(Table1[Date],MATCH($L117,Table1[Index],0))</f>
        <v>2011.04.20</v>
      </c>
      <c r="O117" s="406">
        <f>INDEX(Table1[Time],MATCH($L117,Table1[Index],0))</f>
        <v>0.125</v>
      </c>
      <c r="P117" s="407">
        <f>INDEX(Table1[Norm Open],MATCH($L117,Table1[Index],0))</f>
        <v>0.8357791754018169</v>
      </c>
      <c r="Q117" s="408">
        <f>INDEX(Table1[Alpha],MATCH($L117,Table1[Index],0))</f>
        <v>0.54652685345685703</v>
      </c>
      <c r="R117" s="479"/>
      <c r="S117" s="410"/>
      <c r="T117" s="479"/>
      <c r="U117" s="410"/>
      <c r="V117" s="479">
        <f t="shared" si="16"/>
        <v>0.54206787331633088</v>
      </c>
      <c r="W117" s="410">
        <f t="shared" si="17"/>
        <v>0.87999392483997352</v>
      </c>
      <c r="X117" s="409">
        <f t="shared" si="18"/>
        <v>0.54206787331633088</v>
      </c>
      <c r="Y117" s="410">
        <f t="shared" si="19"/>
        <v>0.87999392483997352</v>
      </c>
      <c r="Z117" s="130"/>
      <c r="AB117" s="130"/>
    </row>
    <row r="118" spans="1:31" ht="16" thickBot="1" x14ac:dyDescent="0.25">
      <c r="A118" s="342" t="s">
        <v>337</v>
      </c>
      <c r="B118" s="344">
        <v>117</v>
      </c>
      <c r="C118" s="343">
        <v>0.125</v>
      </c>
      <c r="D118" s="344">
        <v>984</v>
      </c>
      <c r="E118" s="130">
        <v>0.47449553477686701</v>
      </c>
      <c r="F118" s="130">
        <f>(Table1[[#This Row],[Gasoil Open]]-MIN(Table1[Signal from Matlab]))/(MAX(Table1[Signal from Matlab])-MIN(Table1[Signal from Matlab]))</f>
        <v>0.78546470999301188</v>
      </c>
      <c r="G118" s="130">
        <v>984</v>
      </c>
      <c r="H118" s="130">
        <v>984</v>
      </c>
      <c r="I118" s="130">
        <v>0.78546470999301199</v>
      </c>
      <c r="J118" s="130">
        <f>(Table1[[#This Row],[Alpha]]-MIN(Table1[Alpha]))/(MAX(Table1[Alpha])-MIN(Table1[Alpha]))</f>
        <v>0.75935017692148321</v>
      </c>
      <c r="K118" s="130">
        <f>(Table1[[#This Row],[Signal from Matlab]]-703)/(1060.75-703)</f>
        <v>0.78546470999301188</v>
      </c>
      <c r="L118" s="398">
        <v>141</v>
      </c>
      <c r="M118" s="398">
        <v>6</v>
      </c>
      <c r="N118" s="405" t="str">
        <f>INDEX(Table1[Date],MATCH($L118,Table1[Index],0))</f>
        <v>2011.04.21</v>
      </c>
      <c r="O118" s="406">
        <f>INDEX(Table1[Time],MATCH($L118,Table1[Index],0))</f>
        <v>0.125</v>
      </c>
      <c r="P118" s="407">
        <f>INDEX(Table1[Norm Open],MATCH($L118,Table1[Index],0))</f>
        <v>0.90006988120195663</v>
      </c>
      <c r="Q118" s="408">
        <f>INDEX(Table1[Alpha],MATCH($L118,Table1[Index],0))</f>
        <v>0.50328783221324203</v>
      </c>
      <c r="R118" s="479"/>
      <c r="S118" s="410"/>
      <c r="T118" s="479"/>
      <c r="U118" s="410"/>
      <c r="V118" s="479">
        <f t="shared" si="16"/>
        <v>0.49078384987661483</v>
      </c>
      <c r="W118" s="410">
        <f t="shared" si="17"/>
        <v>0.89103873901376063</v>
      </c>
      <c r="X118" s="409">
        <f t="shared" si="18"/>
        <v>0.49078384987661483</v>
      </c>
      <c r="Y118" s="410">
        <f t="shared" si="19"/>
        <v>0.89103873901376063</v>
      </c>
      <c r="Z118" s="130" t="s">
        <v>1166</v>
      </c>
      <c r="AA118" s="130" t="s">
        <v>1197</v>
      </c>
      <c r="AB118" s="130" t="s">
        <v>1166</v>
      </c>
      <c r="AC118" s="130">
        <v>48</v>
      </c>
      <c r="AD118" s="130">
        <v>2.4E-2</v>
      </c>
      <c r="AE118" s="130" t="s">
        <v>1181</v>
      </c>
    </row>
    <row r="119" spans="1:31" ht="16" thickBot="1" x14ac:dyDescent="0.25">
      <c r="A119" s="345" t="s">
        <v>338</v>
      </c>
      <c r="B119" s="344">
        <v>118</v>
      </c>
      <c r="C119" s="346">
        <v>0.125</v>
      </c>
      <c r="D119" s="347">
        <v>979</v>
      </c>
      <c r="E119" s="130">
        <v>0.48113105312916699</v>
      </c>
      <c r="F119" s="130">
        <f>(Table1[[#This Row],[Gasoil Open]]-MIN(Table1[Signal from Matlab]))/(MAX(Table1[Signal from Matlab])-MIN(Table1[Signal from Matlab]))</f>
        <v>0.77148846960167716</v>
      </c>
      <c r="G119" s="130">
        <v>979</v>
      </c>
      <c r="H119" s="130">
        <v>979</v>
      </c>
      <c r="I119" s="130">
        <v>0.77148846960167705</v>
      </c>
      <c r="J119" s="130">
        <f>(Table1[[#This Row],[Alpha]]-MIN(Table1[Alpha]))/(MAX(Table1[Alpha])-MIN(Table1[Alpha]))</f>
        <v>0.7641257811678086</v>
      </c>
      <c r="K119" s="130">
        <f>(Table1[[#This Row],[Signal from Matlab]]-703)/(1060.75-703)</f>
        <v>0.77148846960167716</v>
      </c>
      <c r="L119" s="398">
        <v>142</v>
      </c>
      <c r="M119" s="398">
        <v>7</v>
      </c>
      <c r="N119" s="405" t="str">
        <f>INDEX(Table1[Date],MATCH($L119,Table1[Index],0))</f>
        <v>2011.04.25</v>
      </c>
      <c r="O119" s="406">
        <f>INDEX(Table1[Time],MATCH($L119,Table1[Index],0))</f>
        <v>0.125</v>
      </c>
      <c r="P119" s="407">
        <f>INDEX(Table1[Norm Open],MATCH($L119,Table1[Index],0))</f>
        <v>0.88749126484975538</v>
      </c>
      <c r="Q119" s="408">
        <f>INDEX(Table1[Alpha],MATCH($L119,Table1[Index],0))</f>
        <v>0.42761265437995499</v>
      </c>
      <c r="R119" s="479"/>
      <c r="S119" s="410"/>
      <c r="T119" s="479"/>
      <c r="U119" s="410"/>
      <c r="V119" s="479">
        <f t="shared" si="16"/>
        <v>0.44043717874366711</v>
      </c>
      <c r="W119" s="410">
        <f t="shared" si="17"/>
        <v>0.89017744131989363</v>
      </c>
      <c r="X119" s="409">
        <f t="shared" si="18"/>
        <v>0.44043717874366711</v>
      </c>
      <c r="Y119" s="410">
        <f t="shared" si="19"/>
        <v>0.89017744131989363</v>
      </c>
      <c r="Z119" s="130" t="s">
        <v>80</v>
      </c>
      <c r="AA119" s="130">
        <v>0.96861116000000003</v>
      </c>
      <c r="AB119" s="130" t="s">
        <v>80</v>
      </c>
      <c r="AE119" s="130">
        <v>0.99917745999999996</v>
      </c>
    </row>
    <row r="120" spans="1:31" ht="16" thickBot="1" x14ac:dyDescent="0.25">
      <c r="A120" s="342" t="s">
        <v>339</v>
      </c>
      <c r="B120" s="344">
        <v>119</v>
      </c>
      <c r="C120" s="343">
        <v>0.125</v>
      </c>
      <c r="D120" s="344">
        <v>977.25</v>
      </c>
      <c r="E120" s="130">
        <v>0.49548992307131601</v>
      </c>
      <c r="F120" s="130">
        <f>(Table1[[#This Row],[Gasoil Open]]-MIN(Table1[Signal from Matlab]))/(MAX(Table1[Signal from Matlab])-MIN(Table1[Signal from Matlab]))</f>
        <v>0.76659678546471</v>
      </c>
      <c r="G120" s="130">
        <v>977.25</v>
      </c>
      <c r="H120" s="130">
        <v>977.25</v>
      </c>
      <c r="I120" s="130">
        <v>0.76659678546471</v>
      </c>
      <c r="J120" s="130">
        <f>(Table1[[#This Row],[Alpha]]-MIN(Table1[Alpha]))/(MAX(Table1[Alpha])-MIN(Table1[Alpha]))</f>
        <v>0.77445990679710375</v>
      </c>
      <c r="K120" s="130">
        <f>(Table1[[#This Row],[Signal from Matlab]]-703)/(1060.75-703)</f>
        <v>0.76659678546471</v>
      </c>
      <c r="L120" s="398">
        <v>143</v>
      </c>
      <c r="M120" s="398">
        <v>8</v>
      </c>
      <c r="N120" s="405" t="str">
        <f>INDEX(Table1[Date],MATCH($L120,Table1[Index],0))</f>
        <v>2011.04.26</v>
      </c>
      <c r="O120" s="406">
        <f>INDEX(Table1[Time],MATCH($L120,Table1[Index],0))</f>
        <v>0.125</v>
      </c>
      <c r="P120" s="407">
        <f>INDEX(Table1[Norm Open],MATCH($L120,Table1[Index],0))</f>
        <v>0.85394828791055211</v>
      </c>
      <c r="Q120" s="408">
        <f>INDEX(Table1[Alpha],MATCH($L120,Table1[Index],0))</f>
        <v>0.38114381605342601</v>
      </c>
      <c r="R120" s="479"/>
      <c r="S120" s="410"/>
      <c r="T120" s="479"/>
      <c r="U120" s="410"/>
      <c r="V120" s="479">
        <f t="shared" si="16"/>
        <v>0.39460185445062751</v>
      </c>
      <c r="W120" s="410">
        <f t="shared" si="17"/>
        <v>0.8794569400180634</v>
      </c>
      <c r="X120" s="409">
        <f t="shared" si="18"/>
        <v>0.39460185445062751</v>
      </c>
      <c r="Y120" s="410">
        <f t="shared" si="19"/>
        <v>0.8794569400180634</v>
      </c>
      <c r="AB120" s="130"/>
    </row>
    <row r="121" spans="1:31" ht="16" thickBot="1" x14ac:dyDescent="0.25">
      <c r="A121" s="345" t="s">
        <v>340</v>
      </c>
      <c r="B121" s="344">
        <v>120</v>
      </c>
      <c r="C121" s="346">
        <v>0.125</v>
      </c>
      <c r="D121" s="347">
        <v>985.75</v>
      </c>
      <c r="E121" s="130">
        <v>0.51558114443102598</v>
      </c>
      <c r="F121" s="130">
        <f>(Table1[[#This Row],[Gasoil Open]]-MIN(Table1[Signal from Matlab]))/(MAX(Table1[Signal from Matlab])-MIN(Table1[Signal from Matlab]))</f>
        <v>0.79035639412997905</v>
      </c>
      <c r="G121" s="130">
        <v>985.75</v>
      </c>
      <c r="H121" s="130">
        <v>985.75</v>
      </c>
      <c r="I121" s="130">
        <v>0.79035639412997905</v>
      </c>
      <c r="J121" s="130">
        <f>(Table1[[#This Row],[Alpha]]-MIN(Table1[Alpha]))/(MAX(Table1[Alpha])-MIN(Table1[Alpha]))</f>
        <v>0.78891962447779385</v>
      </c>
      <c r="K121" s="130">
        <f>(Table1[[#This Row],[Signal from Matlab]]-703)/(1060.75-703)</f>
        <v>0.79035639412997905</v>
      </c>
      <c r="L121" s="398">
        <v>144</v>
      </c>
      <c r="M121" s="398">
        <v>9</v>
      </c>
      <c r="N121" s="405" t="str">
        <f>INDEX(Table1[Date],MATCH($L121,Table1[Index],0))</f>
        <v>2011.04.27</v>
      </c>
      <c r="O121" s="406">
        <f>INDEX(Table1[Time],MATCH($L121,Table1[Index],0))</f>
        <v>0.125</v>
      </c>
      <c r="P121" s="407">
        <f>INDEX(Table1[Norm Open],MATCH($L121,Table1[Index],0))</f>
        <v>0.88050314465408808</v>
      </c>
      <c r="Q121" s="408">
        <f>INDEX(Table1[Alpha],MATCH($L121,Table1[Index],0))</f>
        <v>0.34447971153256202</v>
      </c>
      <c r="R121" s="479"/>
      <c r="S121" s="410"/>
      <c r="T121" s="479"/>
      <c r="U121" s="410"/>
      <c r="V121" s="479">
        <f t="shared" si="16"/>
        <v>0.35470837909296948</v>
      </c>
      <c r="W121" s="410">
        <f t="shared" si="17"/>
        <v>0.88025075504005923</v>
      </c>
      <c r="X121" s="409">
        <f t="shared" si="18"/>
        <v>0.35470837909296948</v>
      </c>
      <c r="Y121" s="410">
        <f t="shared" si="19"/>
        <v>0.88025075504005923</v>
      </c>
      <c r="AB121" s="130"/>
    </row>
    <row r="122" spans="1:31" ht="16" thickBot="1" x14ac:dyDescent="0.25">
      <c r="A122" s="342" t="s">
        <v>341</v>
      </c>
      <c r="B122" s="344">
        <v>121</v>
      </c>
      <c r="C122" s="343">
        <v>0.125</v>
      </c>
      <c r="D122" s="344">
        <v>979.5</v>
      </c>
      <c r="E122" s="130">
        <v>0.54231802080483404</v>
      </c>
      <c r="F122" s="130">
        <f>(Table1[[#This Row],[Gasoil Open]]-MIN(Table1[Signal from Matlab]))/(MAX(Table1[Signal from Matlab])-MIN(Table1[Signal from Matlab]))</f>
        <v>0.77288609364081062</v>
      </c>
      <c r="G122" s="130">
        <v>979.5</v>
      </c>
      <c r="H122" s="130">
        <v>979.5</v>
      </c>
      <c r="I122" s="130">
        <v>0.77288609364081096</v>
      </c>
      <c r="J122" s="130">
        <f>(Table1[[#This Row],[Alpha]]-MIN(Table1[Alpha]))/(MAX(Table1[Alpha])-MIN(Table1[Alpha]))</f>
        <v>0.80816224179343699</v>
      </c>
      <c r="K122" s="130">
        <f>(Table1[[#This Row],[Signal from Matlab]]-703)/(1060.75-703)</f>
        <v>0.77288609364081062</v>
      </c>
      <c r="L122" s="398">
        <v>145</v>
      </c>
      <c r="M122" s="398">
        <v>10</v>
      </c>
      <c r="N122" s="405" t="str">
        <f>INDEX(Table1[Date],MATCH($L122,Table1[Index],0))</f>
        <v>2011.04.28</v>
      </c>
      <c r="O122" s="406">
        <f>INDEX(Table1[Time],MATCH($L122,Table1[Index],0))</f>
        <v>0.125</v>
      </c>
      <c r="P122" s="407">
        <f>INDEX(Table1[Norm Open],MATCH($L122,Table1[Index],0))</f>
        <v>0.9196366177498253</v>
      </c>
      <c r="Q122" s="408">
        <f>INDEX(Table1[Alpha],MATCH($L122,Table1[Index],0))</f>
        <v>0.31772894776871402</v>
      </c>
      <c r="R122" s="479"/>
      <c r="S122" s="410"/>
      <c r="T122" s="479"/>
      <c r="U122" s="410"/>
      <c r="V122" s="479">
        <f t="shared" si="16"/>
        <v>0.31998973556694466</v>
      </c>
      <c r="W122" s="410">
        <f t="shared" si="17"/>
        <v>0.90380382399150794</v>
      </c>
      <c r="X122" s="409">
        <f t="shared" si="18"/>
        <v>0.31998973556694466</v>
      </c>
      <c r="Y122" s="410">
        <f t="shared" si="19"/>
        <v>0.90380382399150794</v>
      </c>
      <c r="AB122" s="130"/>
    </row>
    <row r="123" spans="1:31" ht="16" thickBot="1" x14ac:dyDescent="0.25">
      <c r="A123" s="345" t="s">
        <v>342</v>
      </c>
      <c r="B123" s="344">
        <v>122</v>
      </c>
      <c r="C123" s="346">
        <v>0.125</v>
      </c>
      <c r="D123" s="347">
        <v>981.75</v>
      </c>
      <c r="E123" s="130">
        <v>0.57797464155205203</v>
      </c>
      <c r="F123" s="130">
        <f>(Table1[[#This Row],[Gasoil Open]]-MIN(Table1[Signal from Matlab]))/(MAX(Table1[Signal from Matlab])-MIN(Table1[Signal from Matlab]))</f>
        <v>0.77917540181691125</v>
      </c>
      <c r="G123" s="130">
        <v>981.75</v>
      </c>
      <c r="H123" s="130">
        <v>981.75</v>
      </c>
      <c r="I123" s="130">
        <v>0.77917540181691103</v>
      </c>
      <c r="J123" s="130">
        <f>(Table1[[#This Row],[Alpha]]-MIN(Table1[Alpha]))/(MAX(Table1[Alpha])-MIN(Table1[Alpha]))</f>
        <v>0.83382442828878556</v>
      </c>
      <c r="K123" s="130">
        <f>(Table1[[#This Row],[Signal from Matlab]]-703)/(1060.75-703)</f>
        <v>0.77917540181691125</v>
      </c>
      <c r="L123" s="398">
        <v>146</v>
      </c>
      <c r="M123" s="398">
        <v>11</v>
      </c>
      <c r="N123" s="405" t="str">
        <f>INDEX(Table1[Date],MATCH($L123,Table1[Index],0))</f>
        <v>2011.04.29</v>
      </c>
      <c r="O123" s="406">
        <f>INDEX(Table1[Time],MATCH($L123,Table1[Index],0))</f>
        <v>0.125</v>
      </c>
      <c r="P123" s="407">
        <f>INDEX(Table1[Norm Open],MATCH($L123,Table1[Index],0))</f>
        <v>0.90216631726065688</v>
      </c>
      <c r="Q123" s="408">
        <f>INDEX(Table1[Alpha],MATCH($L123,Table1[Index],0))</f>
        <v>0.28551766416472402</v>
      </c>
      <c r="R123" s="479"/>
      <c r="S123" s="410"/>
      <c r="T123" s="479">
        <f t="shared" ref="T123:T164" si="20" xml:space="preserve"> 0.0451138836303026*M123 + 9.25220784116606/M123 + 0.000969040570009695*COS(2.1445592174035*M123) + 0.000151432226420709*M123*COS(0.136348975053597*M123^2 - 2.1445592174035*M123) + 0.000969040570009695*COS(2.1445592174035*M123)*COS(0.136348975053597*M123^2 - 2.1445592174035*M123) - 1.01907600972351 - 0.000022288606642022*M123^3</f>
        <v>0.28981663101191607</v>
      </c>
      <c r="U123" s="410">
        <f t="shared" ref="U123:U164" si="21" xml:space="preserve"> 1.69095983769584 + 0.103847752740156*SIN(M123) + 0.00200956488657722*M123^2 + 0.257920311427037*COS(2.06670669654242*M123 - 0.0407558588988562*M123^2) - 0.0935519021350475*M123 - 0.012150724221226*M123*COS(2.06670669654242*M123 - 0.0407558588988562*M123^2) - 0.0066683771349235*M123*SIN(M123)*COS(2.06670669654242*M123 - 0.0407558588988562*M123^2)</f>
        <v>0.89999894957915227</v>
      </c>
      <c r="V123" s="479">
        <f t="shared" si="16"/>
        <v>0.28863271924253103</v>
      </c>
      <c r="W123" s="410">
        <f t="shared" si="17"/>
        <v>0.89457199255021747</v>
      </c>
      <c r="X123" s="409">
        <f t="shared" si="18"/>
        <v>0.28922467512722355</v>
      </c>
      <c r="Y123" s="410">
        <f t="shared" si="19"/>
        <v>0.89728547106468493</v>
      </c>
      <c r="AB123" s="130"/>
    </row>
    <row r="124" spans="1:31" ht="16" thickBot="1" x14ac:dyDescent="0.25">
      <c r="A124" s="342" t="s">
        <v>343</v>
      </c>
      <c r="B124" s="344">
        <v>123</v>
      </c>
      <c r="C124" s="343">
        <v>0.125</v>
      </c>
      <c r="D124" s="344">
        <v>977.5</v>
      </c>
      <c r="E124" s="130">
        <v>0.60827538593103403</v>
      </c>
      <c r="F124" s="130">
        <f>(Table1[[#This Row],[Gasoil Open]]-MIN(Table1[Signal from Matlab]))/(MAX(Table1[Signal from Matlab])-MIN(Table1[Signal from Matlab]))</f>
        <v>0.76729559748427678</v>
      </c>
      <c r="G124" s="130">
        <v>977.5</v>
      </c>
      <c r="H124" s="130">
        <v>977.5</v>
      </c>
      <c r="I124" s="130">
        <v>0.767295597484277</v>
      </c>
      <c r="J124" s="130">
        <f>(Table1[[#This Row],[Alpha]]-MIN(Table1[Alpha]))/(MAX(Table1[Alpha])-MIN(Table1[Alpha]))</f>
        <v>0.85563197305624616</v>
      </c>
      <c r="K124" s="130">
        <f>(Table1[[#This Row],[Signal from Matlab]]-703)/(1060.75-703)</f>
        <v>0.76729559748427678</v>
      </c>
      <c r="L124" s="398">
        <v>147</v>
      </c>
      <c r="M124" s="398">
        <v>12</v>
      </c>
      <c r="N124" s="405" t="str">
        <f>INDEX(Table1[Date],MATCH($L124,Table1[Index],0))</f>
        <v>2011.05.02</v>
      </c>
      <c r="O124" s="406">
        <f>INDEX(Table1[Time],MATCH($L124,Table1[Index],0))</f>
        <v>0.125</v>
      </c>
      <c r="P124" s="407">
        <f>INDEX(Table1[Norm Open],MATCH($L124,Table1[Index],0))</f>
        <v>0.92522711390635914</v>
      </c>
      <c r="Q124" s="408">
        <f>INDEX(Table1[Alpha],MATCH($L124,Table1[Index],0))</f>
        <v>0.256004976431564</v>
      </c>
      <c r="R124" s="479"/>
      <c r="S124" s="410"/>
      <c r="T124" s="479">
        <f t="shared" si="20"/>
        <v>0.25816424765257506</v>
      </c>
      <c r="U124" s="410">
        <f t="shared" si="21"/>
        <v>0.95651892472578814</v>
      </c>
      <c r="V124" s="479">
        <f t="shared" si="16"/>
        <v>0.25939772624071766</v>
      </c>
      <c r="W124" s="410">
        <f t="shared" si="17"/>
        <v>0.93059534418656664</v>
      </c>
      <c r="X124" s="409">
        <f t="shared" si="18"/>
        <v>0.25878098694664636</v>
      </c>
      <c r="Y124" s="410">
        <f t="shared" si="19"/>
        <v>0.94355713445617739</v>
      </c>
      <c r="AB124" s="130"/>
    </row>
    <row r="125" spans="1:31" ht="16" thickBot="1" x14ac:dyDescent="0.25">
      <c r="A125" s="345" t="s">
        <v>344</v>
      </c>
      <c r="B125" s="344">
        <v>124</v>
      </c>
      <c r="C125" s="346">
        <v>0.125</v>
      </c>
      <c r="D125" s="347">
        <v>969.25</v>
      </c>
      <c r="E125" s="130">
        <v>0.64968169438909595</v>
      </c>
      <c r="F125" s="130">
        <f>(Table1[[#This Row],[Gasoil Open]]-MIN(Table1[Signal from Matlab]))/(MAX(Table1[Signal from Matlab])-MIN(Table1[Signal from Matlab]))</f>
        <v>0.74423480083857441</v>
      </c>
      <c r="G125" s="130">
        <v>969.25</v>
      </c>
      <c r="H125" s="130">
        <v>969.25</v>
      </c>
      <c r="I125" s="130">
        <v>0.74423480083857396</v>
      </c>
      <c r="J125" s="130">
        <f>(Table1[[#This Row],[Alpha]]-MIN(Table1[Alpha]))/(MAX(Table1[Alpha])-MIN(Table1[Alpha]))</f>
        <v>0.88543222858992909</v>
      </c>
      <c r="K125" s="130">
        <f>(Table1[[#This Row],[Signal from Matlab]]-703)/(1060.75-703)</f>
        <v>0.74423480083857441</v>
      </c>
      <c r="L125" s="398">
        <v>148</v>
      </c>
      <c r="M125" s="398">
        <v>13</v>
      </c>
      <c r="N125" s="405" t="str">
        <f>INDEX(Table1[Date],MATCH($L125,Table1[Index],0))</f>
        <v>2011.05.03</v>
      </c>
      <c r="O125" s="406">
        <f>INDEX(Table1[Time],MATCH($L125,Table1[Index],0))</f>
        <v>0.125</v>
      </c>
      <c r="P125" s="407">
        <f>INDEX(Table1[Norm Open],MATCH($L125,Table1[Index],0))</f>
        <v>0.90356394129979034</v>
      </c>
      <c r="Q125" s="408">
        <f>INDEX(Table1[Alpha],MATCH($L125,Table1[Index],0))</f>
        <v>0.23313000786048499</v>
      </c>
      <c r="R125" s="479"/>
      <c r="S125" s="410"/>
      <c r="T125" s="479">
        <f t="shared" si="20"/>
        <v>0.22938306705396863</v>
      </c>
      <c r="U125" s="410">
        <f t="shared" si="21"/>
        <v>0.8851499600120607</v>
      </c>
      <c r="V125" s="479">
        <f t="shared" si="16"/>
        <v>0.23266607433212172</v>
      </c>
      <c r="W125" s="410">
        <f t="shared" si="17"/>
        <v>0.8961957205404345</v>
      </c>
      <c r="X125" s="409">
        <f t="shared" si="18"/>
        <v>0.23102457069304516</v>
      </c>
      <c r="Y125" s="410">
        <f t="shared" si="19"/>
        <v>0.8906728402762476</v>
      </c>
      <c r="AB125" s="130"/>
    </row>
    <row r="126" spans="1:31" ht="16" thickBot="1" x14ac:dyDescent="0.25">
      <c r="A126" s="342" t="s">
        <v>345</v>
      </c>
      <c r="B126" s="344">
        <v>125</v>
      </c>
      <c r="C126" s="343">
        <v>0.125</v>
      </c>
      <c r="D126" s="344">
        <v>973.25</v>
      </c>
      <c r="E126" s="130">
        <v>0.65950257393330303</v>
      </c>
      <c r="F126" s="130">
        <f>(Table1[[#This Row],[Gasoil Open]]-MIN(Table1[Signal from Matlab]))/(MAX(Table1[Signal from Matlab])-MIN(Table1[Signal from Matlab]))</f>
        <v>0.7554157931516422</v>
      </c>
      <c r="G126" s="130">
        <v>973.25</v>
      </c>
      <c r="H126" s="130">
        <v>973.25</v>
      </c>
      <c r="I126" s="130">
        <v>0.75541579315164198</v>
      </c>
      <c r="J126" s="130">
        <f>(Table1[[#This Row],[Alpha]]-MIN(Table1[Alpha]))/(MAX(Table1[Alpha])-MIN(Table1[Alpha]))</f>
        <v>0.89250034769741504</v>
      </c>
      <c r="K126" s="130">
        <f>(Table1[[#This Row],[Signal from Matlab]]-703)/(1060.75-703)</f>
        <v>0.7554157931516422</v>
      </c>
      <c r="L126" s="398">
        <v>149</v>
      </c>
      <c r="M126" s="398">
        <v>14</v>
      </c>
      <c r="N126" s="405" t="str">
        <f>INDEX(Table1[Date],MATCH($L126,Table1[Index],0))</f>
        <v>2011.05.04</v>
      </c>
      <c r="O126" s="406">
        <f>INDEX(Table1[Time],MATCH($L126,Table1[Index],0))</f>
        <v>0.125</v>
      </c>
      <c r="P126" s="407">
        <f>INDEX(Table1[Norm Open],MATCH($L126,Table1[Index],0))</f>
        <v>0.84765897973445148</v>
      </c>
      <c r="Q126" s="408">
        <f>INDEX(Table1[Alpha],MATCH($L126,Table1[Index],0))</f>
        <v>0.21405401863469001</v>
      </c>
      <c r="R126" s="479"/>
      <c r="S126" s="410"/>
      <c r="T126" s="479">
        <f t="shared" si="20"/>
        <v>0.21013885628275233</v>
      </c>
      <c r="U126" s="410">
        <f t="shared" si="21"/>
        <v>0.88032264492670376</v>
      </c>
      <c r="V126" s="479">
        <f t="shared" si="16"/>
        <v>0.21024924301372763</v>
      </c>
      <c r="W126" s="410">
        <f t="shared" si="17"/>
        <v>0.8212304036213619</v>
      </c>
      <c r="X126" s="409">
        <f t="shared" si="18"/>
        <v>0.21019404964823998</v>
      </c>
      <c r="Y126" s="410">
        <f t="shared" si="19"/>
        <v>0.85077652427403283</v>
      </c>
      <c r="AB126" s="130"/>
    </row>
    <row r="127" spans="1:31" ht="16" thickBot="1" x14ac:dyDescent="0.25">
      <c r="A127" s="345" t="s">
        <v>346</v>
      </c>
      <c r="B127" s="344">
        <v>126</v>
      </c>
      <c r="C127" s="346">
        <v>0.125</v>
      </c>
      <c r="D127" s="347">
        <v>976.25</v>
      </c>
      <c r="E127" s="130">
        <v>0.68635436473161504</v>
      </c>
      <c r="F127" s="130">
        <f>(Table1[[#This Row],[Gasoil Open]]-MIN(Table1[Signal from Matlab]))/(MAX(Table1[Signal from Matlab])-MIN(Table1[Signal from Matlab]))</f>
        <v>0.76380153738644307</v>
      </c>
      <c r="G127" s="130">
        <v>976.25</v>
      </c>
      <c r="H127" s="130">
        <v>976.25</v>
      </c>
      <c r="I127" s="130">
        <v>0.76380153738644296</v>
      </c>
      <c r="J127" s="130">
        <f>(Table1[[#This Row],[Alpha]]-MIN(Table1[Alpha]))/(MAX(Table1[Alpha])-MIN(Table1[Alpha]))</f>
        <v>0.91182566929997133</v>
      </c>
      <c r="K127" s="130">
        <f>(Table1[[#This Row],[Signal from Matlab]]-703)/(1060.75-703)</f>
        <v>0.76380153738644307</v>
      </c>
      <c r="L127" s="398">
        <v>150</v>
      </c>
      <c r="M127" s="398">
        <v>15</v>
      </c>
      <c r="N127" s="405" t="str">
        <f>INDEX(Table1[Date],MATCH($L127,Table1[Index],0))</f>
        <v>2011.05.05</v>
      </c>
      <c r="O127" s="406">
        <f>INDEX(Table1[Time],MATCH($L127,Table1[Index],0))</f>
        <v>0.125</v>
      </c>
      <c r="P127" s="407">
        <f>INDEX(Table1[Norm Open],MATCH($L127,Table1[Index],0))</f>
        <v>0.80433263452131376</v>
      </c>
      <c r="Q127" s="408">
        <f>INDEX(Table1[Alpha],MATCH($L127,Table1[Index],0))</f>
        <v>0.19944915379727499</v>
      </c>
      <c r="R127" s="479"/>
      <c r="S127" s="410"/>
      <c r="T127" s="479">
        <f t="shared" si="20"/>
        <v>0.20017027242268254</v>
      </c>
      <c r="U127" s="410">
        <f t="shared" si="21"/>
        <v>0.79688696998432806</v>
      </c>
      <c r="V127" s="479">
        <f t="shared" si="16"/>
        <v>0.1941041256279169</v>
      </c>
      <c r="W127" s="410">
        <f t="shared" si="17"/>
        <v>0.7957088000017507</v>
      </c>
      <c r="X127" s="409">
        <f t="shared" si="18"/>
        <v>0.19713719902529972</v>
      </c>
      <c r="Y127" s="410">
        <f t="shared" si="19"/>
        <v>0.79629788499303933</v>
      </c>
      <c r="AB127" s="130"/>
    </row>
    <row r="128" spans="1:31" ht="16" thickBot="1" x14ac:dyDescent="0.25">
      <c r="A128" s="342" t="s">
        <v>347</v>
      </c>
      <c r="B128" s="344">
        <v>127</v>
      </c>
      <c r="C128" s="343">
        <v>0.125</v>
      </c>
      <c r="D128" s="344">
        <v>995.25</v>
      </c>
      <c r="E128" s="130">
        <v>0.70540959467193998</v>
      </c>
      <c r="F128" s="130">
        <f>(Table1[[#This Row],[Gasoil Open]]-MIN(Table1[Signal from Matlab]))/(MAX(Table1[Signal from Matlab])-MIN(Table1[Signal from Matlab]))</f>
        <v>0.81691125087351502</v>
      </c>
      <c r="G128" s="130">
        <v>995.25</v>
      </c>
      <c r="H128" s="130">
        <v>995.25</v>
      </c>
      <c r="I128" s="130">
        <v>0.81691125087351502</v>
      </c>
      <c r="J128" s="130">
        <f>(Table1[[#This Row],[Alpha]]-MIN(Table1[Alpha]))/(MAX(Table1[Alpha])-MIN(Table1[Alpha]))</f>
        <v>0.92553978056999453</v>
      </c>
      <c r="K128" s="130">
        <f>(Table1[[#This Row],[Signal from Matlab]]-703)/(1060.75-703)</f>
        <v>0.81691125087351502</v>
      </c>
      <c r="L128" s="398">
        <v>151</v>
      </c>
      <c r="M128" s="398">
        <v>16</v>
      </c>
      <c r="N128" s="405" t="str">
        <f>INDEX(Table1[Date],MATCH($L128,Table1[Index],0))</f>
        <v>2011.05.06</v>
      </c>
      <c r="O128" s="406">
        <f>INDEX(Table1[Time],MATCH($L128,Table1[Index],0))</f>
        <v>0.125</v>
      </c>
      <c r="P128" s="407">
        <f>INDEX(Table1[Norm Open],MATCH($L128,Table1[Index],0))</f>
        <v>0.60307477288609368</v>
      </c>
      <c r="Q128" s="408">
        <f>INDEX(Table1[Alpha],MATCH($L128,Table1[Index],0))</f>
        <v>0.19012223815329601</v>
      </c>
      <c r="R128" s="479"/>
      <c r="S128" s="410"/>
      <c r="T128" s="479">
        <f t="shared" si="20"/>
        <v>0.19000485365112746</v>
      </c>
      <c r="U128" s="410">
        <f t="shared" si="21"/>
        <v>0.60325126994097744</v>
      </c>
      <c r="V128" s="479">
        <f t="shared" si="16"/>
        <v>0.1848140541344134</v>
      </c>
      <c r="W128" s="410">
        <f t="shared" si="17"/>
        <v>0.64058288768269334</v>
      </c>
      <c r="X128" s="409">
        <f t="shared" si="18"/>
        <v>0.18740945389277042</v>
      </c>
      <c r="Y128" s="410">
        <f t="shared" si="19"/>
        <v>0.62191707881183533</v>
      </c>
      <c r="AB128" s="130"/>
    </row>
    <row r="129" spans="1:28" ht="16" thickBot="1" x14ac:dyDescent="0.25">
      <c r="A129" s="345" t="s">
        <v>348</v>
      </c>
      <c r="B129" s="344">
        <v>128</v>
      </c>
      <c r="C129" s="346">
        <v>0.125</v>
      </c>
      <c r="D129" s="347">
        <v>1004.25</v>
      </c>
      <c r="E129" s="130">
        <v>0.72015285274712204</v>
      </c>
      <c r="F129" s="130">
        <f>(Table1[[#This Row],[Gasoil Open]]-MIN(Table1[Signal from Matlab]))/(MAX(Table1[Signal from Matlab])-MIN(Table1[Signal from Matlab]))</f>
        <v>0.84206848357791753</v>
      </c>
      <c r="G129" s="130">
        <v>1004.25</v>
      </c>
      <c r="H129" s="130">
        <v>1004.25</v>
      </c>
      <c r="I129" s="130">
        <v>0.84206848357791797</v>
      </c>
      <c r="J129" s="130">
        <f>(Table1[[#This Row],[Alpha]]-MIN(Table1[Alpha]))/(MAX(Table1[Alpha])-MIN(Table1[Alpha]))</f>
        <v>0.93615055159500526</v>
      </c>
      <c r="K129" s="130">
        <f>(Table1[[#This Row],[Signal from Matlab]]-703)/(1060.75-703)</f>
        <v>0.84206848357791753</v>
      </c>
      <c r="L129" s="398">
        <v>152</v>
      </c>
      <c r="M129" s="398">
        <v>17</v>
      </c>
      <c r="N129" s="405" t="str">
        <f>INDEX(Table1[Date],MATCH($L129,Table1[Index],0))</f>
        <v>2011.05.09</v>
      </c>
      <c r="O129" s="406">
        <f>INDEX(Table1[Time],MATCH($L129,Table1[Index],0))</f>
        <v>0.125</v>
      </c>
      <c r="P129" s="407">
        <f>INDEX(Table1[Norm Open],MATCH($L129,Table1[Index],0))</f>
        <v>0.55485674353598879</v>
      </c>
      <c r="Q129" s="408">
        <f>INDEX(Table1[Alpha],MATCH($L129,Table1[Index],0))</f>
        <v>0.18255419349996899</v>
      </c>
      <c r="R129" s="479"/>
      <c r="S129" s="410"/>
      <c r="T129" s="479">
        <f t="shared" si="20"/>
        <v>0.18008356553100391</v>
      </c>
      <c r="U129" s="410">
        <f t="shared" si="21"/>
        <v>0.54864622976293498</v>
      </c>
      <c r="V129" s="479">
        <f t="shared" si="16"/>
        <v>0.18084992388950463</v>
      </c>
      <c r="W129" s="410">
        <f t="shared" si="17"/>
        <v>0.61969948351786042</v>
      </c>
      <c r="X129" s="409">
        <f t="shared" si="18"/>
        <v>0.18046674471025426</v>
      </c>
      <c r="Y129" s="410">
        <f t="shared" si="19"/>
        <v>0.58417285664039764</v>
      </c>
      <c r="AB129" s="130"/>
    </row>
    <row r="130" spans="1:28" ht="16" thickBot="1" x14ac:dyDescent="0.25">
      <c r="A130" s="342" t="s">
        <v>349</v>
      </c>
      <c r="B130" s="344">
        <v>129</v>
      </c>
      <c r="C130" s="343">
        <v>0.125</v>
      </c>
      <c r="D130" s="344">
        <v>1011.5</v>
      </c>
      <c r="E130" s="130">
        <v>0.733783412322638</v>
      </c>
      <c r="F130" s="130">
        <f>(Table1[[#This Row],[Gasoil Open]]-MIN(Table1[Signal from Matlab]))/(MAX(Table1[Signal from Matlab])-MIN(Table1[Signal from Matlab]))</f>
        <v>0.86233403214535287</v>
      </c>
      <c r="G130" s="130">
        <v>1011.5</v>
      </c>
      <c r="H130" s="130">
        <v>1011.5</v>
      </c>
      <c r="I130" s="130">
        <v>0.86233403214535298</v>
      </c>
      <c r="J130" s="130">
        <f>(Table1[[#This Row],[Alpha]]-MIN(Table1[Alpha]))/(MAX(Table1[Alpha])-MIN(Table1[Alpha]))</f>
        <v>0.94596050987295399</v>
      </c>
      <c r="K130" s="130">
        <f>(Table1[[#This Row],[Signal from Matlab]]-703)/(1060.75-703)</f>
        <v>0.86233403214535287</v>
      </c>
      <c r="L130" s="398">
        <v>153</v>
      </c>
      <c r="M130" s="398">
        <v>18</v>
      </c>
      <c r="N130" s="405" t="str">
        <f>INDEX(Table1[Date],MATCH($L130,Table1[Index],0))</f>
        <v>2011.05.10</v>
      </c>
      <c r="O130" s="406">
        <f>INDEX(Table1[Time],MATCH($L130,Table1[Index],0))</f>
        <v>0.125</v>
      </c>
      <c r="P130" s="407">
        <f>INDEX(Table1[Norm Open],MATCH($L130,Table1[Index],0))</f>
        <v>0.6170510132774284</v>
      </c>
      <c r="Q130" s="408">
        <f>INDEX(Table1[Alpha],MATCH($L130,Table1[Index],0))</f>
        <v>0.17738259131232101</v>
      </c>
      <c r="R130" s="479"/>
      <c r="S130" s="410"/>
      <c r="T130" s="479">
        <f t="shared" si="20"/>
        <v>0.18012457906358165</v>
      </c>
      <c r="U130" s="410">
        <f t="shared" si="21"/>
        <v>0.63451351867253947</v>
      </c>
      <c r="V130" s="479">
        <f t="shared" si="16"/>
        <v>0.17911833745457423</v>
      </c>
      <c r="W130" s="410">
        <f t="shared" si="17"/>
        <v>0.62583925702982379</v>
      </c>
      <c r="X130" s="409">
        <f t="shared" si="18"/>
        <v>0.17962145825907794</v>
      </c>
      <c r="Y130" s="410">
        <f t="shared" si="19"/>
        <v>0.63017638785118169</v>
      </c>
      <c r="AB130" s="130"/>
    </row>
    <row r="131" spans="1:28" ht="16" thickBot="1" x14ac:dyDescent="0.25">
      <c r="A131" s="345" t="s">
        <v>350</v>
      </c>
      <c r="B131" s="344">
        <v>130</v>
      </c>
      <c r="C131" s="346">
        <v>0.125</v>
      </c>
      <c r="D131" s="347">
        <v>1014.25</v>
      </c>
      <c r="E131" s="130">
        <v>0.73722309270363295</v>
      </c>
      <c r="F131" s="130">
        <f>(Table1[[#This Row],[Gasoil Open]]-MIN(Table1[Signal from Matlab]))/(MAX(Table1[Signal from Matlab])-MIN(Table1[Signal from Matlab]))</f>
        <v>0.87002096436058696</v>
      </c>
      <c r="G131" s="130">
        <v>1014.25</v>
      </c>
      <c r="H131" s="130">
        <v>1014.25</v>
      </c>
      <c r="I131" s="130">
        <v>0.87002096436058696</v>
      </c>
      <c r="J131" s="130">
        <f>(Table1[[#This Row],[Alpha]]-MIN(Table1[Alpha]))/(MAX(Table1[Alpha])-MIN(Table1[Alpha]))</f>
        <v>0.94843605908574269</v>
      </c>
      <c r="K131" s="130">
        <f>(Table1[[#This Row],[Signal from Matlab]]-703)/(1060.75-703)</f>
        <v>0.87002096436058696</v>
      </c>
      <c r="L131" s="398">
        <v>154</v>
      </c>
      <c r="M131" s="398">
        <v>19</v>
      </c>
      <c r="N131" s="405" t="str">
        <f>INDEX(Table1[Date],MATCH($L131,Table1[Index],0))</f>
        <v>2011.05.11</v>
      </c>
      <c r="O131" s="406">
        <f>INDEX(Table1[Time],MATCH($L131,Table1[Index],0))</f>
        <v>0.125</v>
      </c>
      <c r="P131" s="407">
        <f>INDEX(Table1[Norm Open],MATCH($L131,Table1[Index],0))</f>
        <v>0.68064290705800135</v>
      </c>
      <c r="Q131" s="408">
        <f>INDEX(Table1[Alpha],MATCH($L131,Table1[Index],0))</f>
        <v>0.17176316240442499</v>
      </c>
      <c r="R131" s="479"/>
      <c r="S131" s="410"/>
      <c r="T131" s="479">
        <f t="shared" si="20"/>
        <v>0.1700904372782393</v>
      </c>
      <c r="U131" s="410">
        <f t="shared" si="21"/>
        <v>0.66124701164067923</v>
      </c>
      <c r="V131" s="479">
        <f t="shared" si="16"/>
        <v>0.17646545025362823</v>
      </c>
      <c r="W131" s="410">
        <f t="shared" si="17"/>
        <v>0.65656245470344754</v>
      </c>
      <c r="X131" s="409">
        <f t="shared" si="18"/>
        <v>0.17327794376593375</v>
      </c>
      <c r="Y131" s="410">
        <f t="shared" si="19"/>
        <v>0.65890473317206344</v>
      </c>
      <c r="AB131" s="130"/>
    </row>
    <row r="132" spans="1:28" ht="16" thickBot="1" x14ac:dyDescent="0.25">
      <c r="A132" s="342" t="s">
        <v>351</v>
      </c>
      <c r="B132" s="344">
        <v>131</v>
      </c>
      <c r="C132" s="343">
        <v>0.125</v>
      </c>
      <c r="D132" s="344">
        <v>1019.25</v>
      </c>
      <c r="E132" s="130">
        <v>0.73341534064106395</v>
      </c>
      <c r="F132" s="130">
        <f>(Table1[[#This Row],[Gasoil Open]]-MIN(Table1[Signal from Matlab]))/(MAX(Table1[Signal from Matlab])-MIN(Table1[Signal from Matlab]))</f>
        <v>0.88399720475192178</v>
      </c>
      <c r="G132" s="130">
        <v>1019.25</v>
      </c>
      <c r="H132" s="130">
        <v>1019.25</v>
      </c>
      <c r="I132" s="130">
        <v>0.88399720475192201</v>
      </c>
      <c r="J132" s="130">
        <f>(Table1[[#This Row],[Alpha]]-MIN(Table1[Alpha]))/(MAX(Table1[Alpha])-MIN(Table1[Alpha]))</f>
        <v>0.94569560748068382</v>
      </c>
      <c r="K132" s="130">
        <f>(Table1[[#This Row],[Signal from Matlab]]-703)/(1060.75-703)</f>
        <v>0.88399720475192178</v>
      </c>
      <c r="L132" s="398">
        <v>155</v>
      </c>
      <c r="M132" s="398">
        <v>20</v>
      </c>
      <c r="N132" s="405" t="str">
        <f>INDEX(Table1[Date],MATCH($L132,Table1[Index],0))</f>
        <v>2011.05.12</v>
      </c>
      <c r="O132" s="406">
        <f>INDEX(Table1[Time],MATCH($L132,Table1[Index],0))</f>
        <v>0.125</v>
      </c>
      <c r="P132" s="407">
        <f>INDEX(Table1[Norm Open],MATCH($L132,Table1[Index],0))</f>
        <v>0.60936408106219431</v>
      </c>
      <c r="Q132" s="408">
        <f>INDEX(Table1[Alpha],MATCH($L132,Table1[Index],0))</f>
        <v>0.167973194767853</v>
      </c>
      <c r="R132" s="479">
        <f t="shared" ref="R132:R164" si="22" xml:space="preserve"> 0.00111108764962237*M132^2 + 0.0536060695876852*SIN(5.0460414287541 + M132) + -0.000475327650989434/SIN(5.0460414287541 + M132) - 0.00828741688080488 - 0.0000354609451982963*M132^3 - 0.00205251114070251*M132*SIN(5.07795005042106 + M132 + 0.00583067248513477/SIN(5.0460414287541 + M132))</f>
        <v>0.15830847337066542</v>
      </c>
      <c r="S132" s="410">
        <f t="shared" ref="S132:S164" si="23" xml:space="preserve"> 0.601439403208758 + 0.000228915876193553/SIN(1.00387713733171*M132) + 0.0000457118209814283*M132^2*SIN(1.41410802763298*M132)*SIN(1.00387713733171*M132) - 0.000335067224331939*M132 - 6.37092834673152E-08*M132^4*SIN(1.40353630301115*M132)</f>
        <v>0.59278517408126308</v>
      </c>
      <c r="T132" s="479">
        <f t="shared" si="20"/>
        <v>0.17006177906225833</v>
      </c>
      <c r="U132" s="410">
        <f t="shared" si="21"/>
        <v>0.61224762789009946</v>
      </c>
      <c r="V132" s="479">
        <f t="shared" si="16"/>
        <v>0.17118319046950031</v>
      </c>
      <c r="W132" s="410">
        <f t="shared" si="17"/>
        <v>0.59237153516350305</v>
      </c>
      <c r="X132" s="409">
        <f t="shared" si="18"/>
        <v>0.166517814300808</v>
      </c>
      <c r="Y132" s="410">
        <f t="shared" si="19"/>
        <v>0.59913477904495516</v>
      </c>
      <c r="AB132" s="130"/>
    </row>
    <row r="133" spans="1:28" ht="16" thickBot="1" x14ac:dyDescent="0.25">
      <c r="A133" s="345" t="s">
        <v>352</v>
      </c>
      <c r="B133" s="344">
        <v>132</v>
      </c>
      <c r="C133" s="346">
        <v>0.125</v>
      </c>
      <c r="D133" s="347">
        <v>1027.5</v>
      </c>
      <c r="E133" s="130">
        <v>0.73487704647514995</v>
      </c>
      <c r="F133" s="130">
        <f>(Table1[[#This Row],[Gasoil Open]]-MIN(Table1[Signal from Matlab]))/(MAX(Table1[Signal from Matlab])-MIN(Table1[Signal from Matlab]))</f>
        <v>0.90705800139762405</v>
      </c>
      <c r="G133" s="130">
        <v>1027.5</v>
      </c>
      <c r="H133" s="130">
        <v>1027.5</v>
      </c>
      <c r="I133" s="130">
        <v>0.90705800139762405</v>
      </c>
      <c r="J133" s="130">
        <f>(Table1[[#This Row],[Alpha]]-MIN(Table1[Alpha]))/(MAX(Table1[Alpha])-MIN(Table1[Alpha]))</f>
        <v>0.9467476019470572</v>
      </c>
      <c r="K133" s="130">
        <f>(Table1[[#This Row],[Signal from Matlab]]-703)/(1060.75-703)</f>
        <v>0.90705800139762405</v>
      </c>
      <c r="L133" s="398">
        <v>156</v>
      </c>
      <c r="M133" s="398">
        <v>21</v>
      </c>
      <c r="N133" s="405" t="str">
        <f>INDEX(Table1[Date],MATCH($L133,Table1[Index],0))</f>
        <v>2011.05.13</v>
      </c>
      <c r="O133" s="406">
        <f>INDEX(Table1[Time],MATCH($L133,Table1[Index],0))</f>
        <v>0.125</v>
      </c>
      <c r="P133" s="407">
        <f>INDEX(Table1[Norm Open],MATCH($L133,Table1[Index],0))</f>
        <v>0.59049615653389242</v>
      </c>
      <c r="Q133" s="408">
        <f>INDEX(Table1[Alpha],MATCH($L133,Table1[Index],0))</f>
        <v>0.16242724612385401</v>
      </c>
      <c r="R133" s="479">
        <f t="shared" si="22"/>
        <v>0.16000356014680775</v>
      </c>
      <c r="S133" s="410">
        <f t="shared" si="23"/>
        <v>0.590504673391537</v>
      </c>
      <c r="T133" s="479">
        <f t="shared" si="20"/>
        <v>0.15996998553528544</v>
      </c>
      <c r="U133" s="410">
        <f t="shared" si="21"/>
        <v>0.5900004096710656</v>
      </c>
      <c r="V133" s="479">
        <f t="shared" si="16"/>
        <v>0.16356468027539953</v>
      </c>
      <c r="W133" s="410">
        <f t="shared" si="17"/>
        <v>0.59475222717871568</v>
      </c>
      <c r="X133" s="409">
        <f t="shared" si="18"/>
        <v>0.16117940865249758</v>
      </c>
      <c r="Y133" s="410">
        <f t="shared" si="19"/>
        <v>0.59175243674710609</v>
      </c>
      <c r="AB133" s="130"/>
    </row>
    <row r="134" spans="1:28" ht="16" thickBot="1" x14ac:dyDescent="0.25">
      <c r="A134" s="342" t="s">
        <v>353</v>
      </c>
      <c r="B134" s="344">
        <v>133</v>
      </c>
      <c r="C134" s="343">
        <v>0.125</v>
      </c>
      <c r="D134" s="344">
        <v>1060.75</v>
      </c>
      <c r="E134" s="130">
        <v>0.72873015868059199</v>
      </c>
      <c r="F134" s="130">
        <f>(Table1[[#This Row],[Gasoil Open]]-MIN(Table1[Signal from Matlab]))/(MAX(Table1[Signal from Matlab])-MIN(Table1[Signal from Matlab]))</f>
        <v>1</v>
      </c>
      <c r="G134" s="130">
        <v>1060.75</v>
      </c>
      <c r="H134" s="130">
        <v>1060.75</v>
      </c>
      <c r="I134" s="130">
        <v>1</v>
      </c>
      <c r="J134" s="130">
        <f>(Table1[[#This Row],[Alpha]]-MIN(Table1[Alpha]))/(MAX(Table1[Alpha])-MIN(Table1[Alpha]))</f>
        <v>0.9423236667102266</v>
      </c>
      <c r="K134" s="130">
        <f>(Table1[[#This Row],[Signal from Matlab]]-703)/(1060.75-703)</f>
        <v>1</v>
      </c>
      <c r="L134" s="398">
        <v>157</v>
      </c>
      <c r="M134" s="398">
        <v>22</v>
      </c>
      <c r="N134" s="405" t="str">
        <f>INDEX(Table1[Date],MATCH($L134,Table1[Index],0))</f>
        <v>2011.05.16</v>
      </c>
      <c r="O134" s="406">
        <f>INDEX(Table1[Time],MATCH($L134,Table1[Index],0))</f>
        <v>0.125</v>
      </c>
      <c r="P134" s="407">
        <f>INDEX(Table1[Norm Open],MATCH($L134,Table1[Index],0))</f>
        <v>0.60377358490566035</v>
      </c>
      <c r="Q134" s="408">
        <f>INDEX(Table1[Alpha],MATCH($L134,Table1[Index],0))</f>
        <v>0.15556923475338999</v>
      </c>
      <c r="R134" s="479">
        <f t="shared" si="22"/>
        <v>0.15995469786739683</v>
      </c>
      <c r="S134" s="410">
        <f t="shared" si="23"/>
        <v>0.59990770024056328</v>
      </c>
      <c r="T134" s="479">
        <f t="shared" si="20"/>
        <v>0.15805014538363255</v>
      </c>
      <c r="U134" s="410">
        <f t="shared" si="21"/>
        <v>0.59788666588901918</v>
      </c>
      <c r="V134" s="479">
        <f t="shared" si="16"/>
        <v>0.15517790437681561</v>
      </c>
      <c r="W134" s="410">
        <f t="shared" si="17"/>
        <v>0.59770293713832368</v>
      </c>
      <c r="X134" s="409">
        <f t="shared" si="18"/>
        <v>0.15772758254261501</v>
      </c>
      <c r="Y134" s="410">
        <f t="shared" si="19"/>
        <v>0.59849910108930204</v>
      </c>
      <c r="AB134" s="130"/>
    </row>
    <row r="135" spans="1:28" ht="16" thickBot="1" x14ac:dyDescent="0.25">
      <c r="A135" s="345" t="s">
        <v>354</v>
      </c>
      <c r="B135" s="344">
        <v>134</v>
      </c>
      <c r="C135" s="346">
        <v>0.125</v>
      </c>
      <c r="D135" s="347">
        <v>1021.5</v>
      </c>
      <c r="E135" s="130">
        <v>0.71570803444561903</v>
      </c>
      <c r="F135" s="130">
        <f>(Table1[[#This Row],[Gasoil Open]]-MIN(Table1[Signal from Matlab]))/(MAX(Table1[Signal from Matlab])-MIN(Table1[Signal from Matlab]))</f>
        <v>0.89028651292802241</v>
      </c>
      <c r="G135" s="130">
        <v>1021.5</v>
      </c>
      <c r="H135" s="130">
        <v>1021.5</v>
      </c>
      <c r="I135" s="130">
        <v>0.89028651292802197</v>
      </c>
      <c r="J135" s="130">
        <f>(Table1[[#This Row],[Alpha]]-MIN(Table1[Alpha]))/(MAX(Table1[Alpha])-MIN(Table1[Alpha]))</f>
        <v>0.93295160133553601</v>
      </c>
      <c r="K135" s="130">
        <f>(Table1[[#This Row],[Signal from Matlab]]-703)/(1060.75-703)</f>
        <v>0.89028651292802241</v>
      </c>
      <c r="L135" s="398">
        <v>158</v>
      </c>
      <c r="M135" s="398">
        <v>23</v>
      </c>
      <c r="N135" s="405" t="str">
        <f>INDEX(Table1[Date],MATCH($L135,Table1[Index],0))</f>
        <v>2011.05.17</v>
      </c>
      <c r="O135" s="406">
        <f>INDEX(Table1[Time],MATCH($L135,Table1[Index],0))</f>
        <v>0.125</v>
      </c>
      <c r="P135" s="407">
        <f>INDEX(Table1[Norm Open],MATCH($L135,Table1[Index],0))</f>
        <v>0.56044723969252275</v>
      </c>
      <c r="Q135" s="408">
        <f>INDEX(Table1[Alpha],MATCH($L135,Table1[Index],0))</f>
        <v>0.14776300585804999</v>
      </c>
      <c r="R135" s="479">
        <f t="shared" si="22"/>
        <v>0.15004059384450641</v>
      </c>
      <c r="S135" s="410">
        <f t="shared" si="23"/>
        <v>0.56063210718964152</v>
      </c>
      <c r="T135" s="479">
        <f t="shared" si="20"/>
        <v>0.14741120562543414</v>
      </c>
      <c r="U135" s="410">
        <f t="shared" si="21"/>
        <v>0.58656032299417682</v>
      </c>
      <c r="V135" s="479">
        <f t="shared" si="16"/>
        <v>0.14736487948536323</v>
      </c>
      <c r="W135" s="410">
        <f t="shared" si="17"/>
        <v>0.61453146085147192</v>
      </c>
      <c r="X135" s="409">
        <f t="shared" si="18"/>
        <v>0.14827222631843459</v>
      </c>
      <c r="Y135" s="410">
        <f t="shared" si="19"/>
        <v>0.58724129701176342</v>
      </c>
      <c r="AB135" s="130"/>
    </row>
    <row r="136" spans="1:28" ht="16" thickBot="1" x14ac:dyDescent="0.25">
      <c r="A136" s="342" t="s">
        <v>355</v>
      </c>
      <c r="B136" s="344">
        <v>135</v>
      </c>
      <c r="C136" s="343">
        <v>0.125</v>
      </c>
      <c r="D136" s="344">
        <v>1007.25</v>
      </c>
      <c r="E136" s="130">
        <v>0.70240604086571201</v>
      </c>
      <c r="F136" s="130">
        <f>(Table1[[#This Row],[Gasoil Open]]-MIN(Table1[Signal from Matlab]))/(MAX(Table1[Signal from Matlab])-MIN(Table1[Signal from Matlab]))</f>
        <v>0.8504542278127184</v>
      </c>
      <c r="G136" s="130">
        <v>1007.25</v>
      </c>
      <c r="H136" s="130">
        <v>1007.25</v>
      </c>
      <c r="I136" s="130">
        <v>0.85045422781271796</v>
      </c>
      <c r="J136" s="130">
        <f>(Table1[[#This Row],[Alpha]]-MIN(Table1[Alpha]))/(MAX(Table1[Alpha])-MIN(Table1[Alpha]))</f>
        <v>0.92337811307854412</v>
      </c>
      <c r="K136" s="130">
        <f>(Table1[[#This Row],[Signal from Matlab]]-703)/(1060.75-703)</f>
        <v>0.8504542278127184</v>
      </c>
      <c r="L136" s="398">
        <v>159</v>
      </c>
      <c r="M136" s="398">
        <v>24</v>
      </c>
      <c r="N136" s="405" t="str">
        <f>INDEX(Table1[Date],MATCH($L136,Table1[Index],0))</f>
        <v>2011.05.18</v>
      </c>
      <c r="O136" s="406">
        <f>INDEX(Table1[Time],MATCH($L136,Table1[Index],0))</f>
        <v>0.125</v>
      </c>
      <c r="P136" s="407">
        <f>INDEX(Table1[Norm Open],MATCH($L136,Table1[Index],0))</f>
        <v>0.57232704402515722</v>
      </c>
      <c r="Q136" s="408">
        <f>INDEX(Table1[Alpha],MATCH($L136,Table1[Index],0))</f>
        <v>0.13775254062381401</v>
      </c>
      <c r="R136" s="479">
        <f t="shared" si="22"/>
        <v>0.13995975050563347</v>
      </c>
      <c r="S136" s="410">
        <f t="shared" si="23"/>
        <v>0.56376910086895893</v>
      </c>
      <c r="T136" s="479">
        <f t="shared" si="20"/>
        <v>0.13997791437083906</v>
      </c>
      <c r="U136" s="410">
        <f t="shared" si="21"/>
        <v>0.56994871607798392</v>
      </c>
      <c r="V136" s="479">
        <f t="shared" si="16"/>
        <v>0.13998073975476621</v>
      </c>
      <c r="W136" s="410">
        <f t="shared" si="17"/>
        <v>0.56999954728118707</v>
      </c>
      <c r="X136" s="409">
        <f t="shared" si="18"/>
        <v>0.13997280154374625</v>
      </c>
      <c r="Y136" s="410">
        <f t="shared" si="19"/>
        <v>0.56790578807604331</v>
      </c>
      <c r="AB136" s="130"/>
    </row>
    <row r="137" spans="1:28" ht="16" thickBot="1" x14ac:dyDescent="0.25">
      <c r="A137" s="345" t="s">
        <v>356</v>
      </c>
      <c r="B137" s="344">
        <v>136</v>
      </c>
      <c r="C137" s="346">
        <v>0.125</v>
      </c>
      <c r="D137" s="347">
        <v>1015</v>
      </c>
      <c r="E137" s="130">
        <v>0.68380689641174397</v>
      </c>
      <c r="F137" s="130">
        <f>(Table1[[#This Row],[Gasoil Open]]-MIN(Table1[Signal from Matlab]))/(MAX(Table1[Signal from Matlab])-MIN(Table1[Signal from Matlab]))</f>
        <v>0.8721174004192872</v>
      </c>
      <c r="G137" s="130">
        <v>1015</v>
      </c>
      <c r="H137" s="130">
        <v>1015</v>
      </c>
      <c r="I137" s="130">
        <v>0.87211740041928698</v>
      </c>
      <c r="J137" s="130">
        <f>(Table1[[#This Row],[Alpha]]-MIN(Table1[Alpha]))/(MAX(Table1[Alpha])-MIN(Table1[Alpha]))</f>
        <v>0.90999224802376621</v>
      </c>
      <c r="K137" s="130">
        <f>(Table1[[#This Row],[Signal from Matlab]]-703)/(1060.75-703)</f>
        <v>0.8721174004192872</v>
      </c>
      <c r="L137" s="398">
        <v>160</v>
      </c>
      <c r="M137" s="398">
        <v>25</v>
      </c>
      <c r="N137" s="405" t="str">
        <f>INDEX(Table1[Date],MATCH($L137,Table1[Index],0))</f>
        <v>2011.05.19</v>
      </c>
      <c r="O137" s="406">
        <f>INDEX(Table1[Time],MATCH($L137,Table1[Index],0))</f>
        <v>0.125</v>
      </c>
      <c r="P137" s="407">
        <f>INDEX(Table1[Norm Open],MATCH($L137,Table1[Index],0))</f>
        <v>0.60027952480782665</v>
      </c>
      <c r="Q137" s="408">
        <f>INDEX(Table1[Alpha],MATCH($L137,Table1[Index],0))</f>
        <v>0.12881396993946001</v>
      </c>
      <c r="R137" s="479">
        <f t="shared" si="22"/>
        <v>0.13002029404696686</v>
      </c>
      <c r="S137" s="410">
        <f t="shared" si="23"/>
        <v>0.59999971360106841</v>
      </c>
      <c r="T137" s="479">
        <f t="shared" si="20"/>
        <v>0.13243887406225602</v>
      </c>
      <c r="U137" s="410">
        <f t="shared" si="21"/>
        <v>0.58282101690145427</v>
      </c>
      <c r="V137" s="479">
        <f t="shared" si="16"/>
        <v>0.13123228232233683</v>
      </c>
      <c r="W137" s="410">
        <f t="shared" si="17"/>
        <v>0.60748942561144414</v>
      </c>
      <c r="X137" s="409">
        <f t="shared" si="18"/>
        <v>0.13123048347718658</v>
      </c>
      <c r="Y137" s="410">
        <f t="shared" si="19"/>
        <v>0.59677005203798894</v>
      </c>
      <c r="AB137" s="130"/>
    </row>
    <row r="138" spans="1:28" ht="16" thickBot="1" x14ac:dyDescent="0.25">
      <c r="A138" s="342" t="s">
        <v>357</v>
      </c>
      <c r="B138" s="344">
        <v>137</v>
      </c>
      <c r="C138" s="343">
        <v>0.125</v>
      </c>
      <c r="D138" s="344">
        <v>1016</v>
      </c>
      <c r="E138" s="130">
        <v>0.65673919561178296</v>
      </c>
      <c r="F138" s="130">
        <f>(Table1[[#This Row],[Gasoil Open]]-MIN(Table1[Signal from Matlab]))/(MAX(Table1[Signal from Matlab])-MIN(Table1[Signal from Matlab]))</f>
        <v>0.87491264849755412</v>
      </c>
      <c r="G138" s="130">
        <v>1016</v>
      </c>
      <c r="H138" s="130">
        <v>1016</v>
      </c>
      <c r="I138" s="130">
        <v>0.87491264849755401</v>
      </c>
      <c r="J138" s="130">
        <f>(Table1[[#This Row],[Alpha]]-MIN(Table1[Alpha]))/(MAX(Table1[Alpha])-MIN(Table1[Alpha]))</f>
        <v>0.89051153528732196</v>
      </c>
      <c r="K138" s="130">
        <f>(Table1[[#This Row],[Signal from Matlab]]-703)/(1060.75-703)</f>
        <v>0.87491264849755412</v>
      </c>
      <c r="L138" s="398">
        <v>161</v>
      </c>
      <c r="M138" s="398">
        <v>26</v>
      </c>
      <c r="N138" s="405" t="str">
        <f>INDEX(Table1[Date],MATCH($L138,Table1[Index],0))</f>
        <v>2011.05.20</v>
      </c>
      <c r="O138" s="406">
        <f>INDEX(Table1[Time],MATCH($L138,Table1[Index],0))</f>
        <v>0.125</v>
      </c>
      <c r="P138" s="407">
        <f>INDEX(Table1[Norm Open],MATCH($L138,Table1[Index],0))</f>
        <v>0.59608665269042627</v>
      </c>
      <c r="Q138" s="408">
        <f>INDEX(Table1[Alpha],MATCH($L138,Table1[Index],0))</f>
        <v>0.11645164110904201</v>
      </c>
      <c r="R138" s="479">
        <f t="shared" si="22"/>
        <v>0.11998654786900576</v>
      </c>
      <c r="S138" s="410">
        <f t="shared" si="23"/>
        <v>0.59977437788546106</v>
      </c>
      <c r="T138" s="479">
        <f t="shared" si="20"/>
        <v>0.11997548262242702</v>
      </c>
      <c r="U138" s="410">
        <f t="shared" si="21"/>
        <v>0.60173456129851488</v>
      </c>
      <c r="V138" s="479">
        <f t="shared" si="16"/>
        <v>0.11875968648159418</v>
      </c>
      <c r="W138" s="410">
        <f t="shared" si="17"/>
        <v>0.57675156456005716</v>
      </c>
      <c r="X138" s="409">
        <f t="shared" si="18"/>
        <v>0.11957390565767566</v>
      </c>
      <c r="Y138" s="410">
        <f t="shared" si="19"/>
        <v>0.59275350124801107</v>
      </c>
      <c r="AB138" s="130"/>
    </row>
    <row r="139" spans="1:28" ht="16" thickBot="1" x14ac:dyDescent="0.25">
      <c r="A139" s="345" t="s">
        <v>358</v>
      </c>
      <c r="B139" s="344">
        <v>138</v>
      </c>
      <c r="C139" s="346">
        <v>0.125</v>
      </c>
      <c r="D139" s="347">
        <v>1019.25</v>
      </c>
      <c r="E139" s="130">
        <v>0.62632797264207896</v>
      </c>
      <c r="F139" s="130">
        <f>(Table1[[#This Row],[Gasoil Open]]-MIN(Table1[Signal from Matlab]))/(MAX(Table1[Signal from Matlab])-MIN(Table1[Signal from Matlab]))</f>
        <v>0.88399720475192178</v>
      </c>
      <c r="G139" s="130">
        <v>1019.25</v>
      </c>
      <c r="H139" s="130">
        <v>1019.25</v>
      </c>
      <c r="I139" s="130">
        <v>0.88399720475192201</v>
      </c>
      <c r="J139" s="130">
        <f>(Table1[[#This Row],[Alpha]]-MIN(Table1[Alpha]))/(MAX(Table1[Alpha])-MIN(Table1[Alpha]))</f>
        <v>0.86862447871701975</v>
      </c>
      <c r="K139" s="130">
        <f>(Table1[[#This Row],[Signal from Matlab]]-703)/(1060.75-703)</f>
        <v>0.88399720475192178</v>
      </c>
      <c r="L139" s="398">
        <v>162</v>
      </c>
      <c r="M139" s="398">
        <v>27</v>
      </c>
      <c r="N139" s="405" t="str">
        <f>INDEX(Table1[Date],MATCH($L139,Table1[Index],0))</f>
        <v>2011.05.23</v>
      </c>
      <c r="O139" s="406">
        <f>INDEX(Table1[Time],MATCH($L139,Table1[Index],0))</f>
        <v>0.125</v>
      </c>
      <c r="P139" s="407">
        <f>INDEX(Table1[Norm Open],MATCH($L139,Table1[Index],0))</f>
        <v>0.59818308874912651</v>
      </c>
      <c r="Q139" s="408">
        <f>INDEX(Table1[Alpha],MATCH($L139,Table1[Index],0))</f>
        <v>0.102482860757802</v>
      </c>
      <c r="R139" s="479">
        <f t="shared" si="22"/>
        <v>0.10000076173840533</v>
      </c>
      <c r="S139" s="410">
        <f t="shared" si="23"/>
        <v>0.60025107938364497</v>
      </c>
      <c r="T139" s="479">
        <f t="shared" si="20"/>
        <v>9.9766061956499508E-2</v>
      </c>
      <c r="U139" s="410">
        <f t="shared" si="21"/>
        <v>0.58982946892638477</v>
      </c>
      <c r="V139" s="479">
        <f t="shared" si="16"/>
        <v>0.10129549839872627</v>
      </c>
      <c r="W139" s="410">
        <f t="shared" si="17"/>
        <v>0.5387358313485846</v>
      </c>
      <c r="X139" s="409">
        <f t="shared" si="18"/>
        <v>0.1003541073645437</v>
      </c>
      <c r="Y139" s="410">
        <f t="shared" si="19"/>
        <v>0.57627212655287152</v>
      </c>
      <c r="AB139" s="130"/>
    </row>
    <row r="140" spans="1:28" ht="16" thickBot="1" x14ac:dyDescent="0.25">
      <c r="A140" s="342" t="s">
        <v>359</v>
      </c>
      <c r="B140" s="344">
        <v>139</v>
      </c>
      <c r="C140" s="343">
        <v>0.125</v>
      </c>
      <c r="D140" s="344">
        <v>1008.75</v>
      </c>
      <c r="E140" s="130">
        <v>0.59010065816109503</v>
      </c>
      <c r="F140" s="130">
        <f>(Table1[[#This Row],[Gasoil Open]]-MIN(Table1[Signal from Matlab]))/(MAX(Table1[Signal from Matlab])-MIN(Table1[Signal from Matlab]))</f>
        <v>0.85464709993011878</v>
      </c>
      <c r="G140" s="130">
        <v>1008.75</v>
      </c>
      <c r="H140" s="130">
        <v>1008.75</v>
      </c>
      <c r="I140" s="130">
        <v>0.854647099930119</v>
      </c>
      <c r="J140" s="130">
        <f>(Table1[[#This Row],[Alpha]]-MIN(Table1[Alpha]))/(MAX(Table1[Alpha])-MIN(Table1[Alpha]))</f>
        <v>0.84255156207616866</v>
      </c>
      <c r="K140" s="130">
        <f>(Table1[[#This Row],[Signal from Matlab]]-703)/(1060.75-703)</f>
        <v>0.85464709993011878</v>
      </c>
      <c r="L140" s="398">
        <v>163</v>
      </c>
      <c r="M140" s="398">
        <v>28</v>
      </c>
      <c r="N140" s="405" t="str">
        <f>INDEX(Table1[Date],MATCH($L140,Table1[Index],0))</f>
        <v>2011.05.24</v>
      </c>
      <c r="O140" s="406">
        <f>INDEX(Table1[Time],MATCH($L140,Table1[Index],0))</f>
        <v>0.125</v>
      </c>
      <c r="P140" s="407">
        <f>INDEX(Table1[Norm Open],MATCH($L140,Table1[Index],0))</f>
        <v>0.56394129979035634</v>
      </c>
      <c r="Q140" s="408">
        <f>INDEX(Table1[Alpha],MATCH($L140,Table1[Index],0))</f>
        <v>8.39586405628239E-2</v>
      </c>
      <c r="R140" s="479">
        <f t="shared" si="22"/>
        <v>8.0202476465712297E-2</v>
      </c>
      <c r="S140" s="410">
        <f t="shared" si="23"/>
        <v>0.55990609395799218</v>
      </c>
      <c r="T140" s="479">
        <f t="shared" si="20"/>
        <v>8.1153394191719963E-2</v>
      </c>
      <c r="U140" s="410">
        <f t="shared" si="21"/>
        <v>0.58090029316033875</v>
      </c>
      <c r="V140" s="479">
        <f t="shared" si="16"/>
        <v>7.9859939732298213E-2</v>
      </c>
      <c r="W140" s="410">
        <f t="shared" si="17"/>
        <v>0.56006932065319071</v>
      </c>
      <c r="X140" s="409">
        <f t="shared" si="18"/>
        <v>8.0405270129910153E-2</v>
      </c>
      <c r="Y140" s="410">
        <f t="shared" si="19"/>
        <v>0.56695856925717392</v>
      </c>
      <c r="AB140" s="130"/>
    </row>
    <row r="141" spans="1:28" ht="16" thickBot="1" x14ac:dyDescent="0.25">
      <c r="A141" s="345" t="s">
        <v>360</v>
      </c>
      <c r="B141" s="344">
        <v>140</v>
      </c>
      <c r="C141" s="346">
        <v>0.125</v>
      </c>
      <c r="D141" s="347">
        <v>1002</v>
      </c>
      <c r="E141" s="130">
        <v>0.54652685345685703</v>
      </c>
      <c r="F141" s="130">
        <f>(Table1[[#This Row],[Gasoil Open]]-MIN(Table1[Signal from Matlab]))/(MAX(Table1[Signal from Matlab])-MIN(Table1[Signal from Matlab]))</f>
        <v>0.8357791754018169</v>
      </c>
      <c r="G141" s="130">
        <v>1002</v>
      </c>
      <c r="H141" s="130">
        <v>1002</v>
      </c>
      <c r="I141" s="130">
        <v>0.83577917540181701</v>
      </c>
      <c r="J141" s="130">
        <f>(Table1[[#This Row],[Alpha]]-MIN(Table1[Alpha]))/(MAX(Table1[Alpha])-MIN(Table1[Alpha]))</f>
        <v>0.81119135240965701</v>
      </c>
      <c r="K141" s="130">
        <f>(Table1[[#This Row],[Signal from Matlab]]-703)/(1060.75-703)</f>
        <v>0.8357791754018169</v>
      </c>
      <c r="L141" s="398">
        <v>164</v>
      </c>
      <c r="M141" s="398">
        <v>29</v>
      </c>
      <c r="N141" s="405" t="str">
        <f>INDEX(Table1[Date],MATCH($L141,Table1[Index],0))</f>
        <v>2011.05.25</v>
      </c>
      <c r="O141" s="406">
        <f>INDEX(Table1[Time],MATCH($L141,Table1[Index],0))</f>
        <v>0.125</v>
      </c>
      <c r="P141" s="407">
        <f>INDEX(Table1[Norm Open],MATCH($L141,Table1[Index],0))</f>
        <v>0.59468902865129281</v>
      </c>
      <c r="Q141" s="408">
        <f>INDEX(Table1[Alpha],MATCH($L141,Table1[Index],0))</f>
        <v>6.1626206802298703E-2</v>
      </c>
      <c r="R141" s="479">
        <f t="shared" si="22"/>
        <v>5.9714913360818966E-2</v>
      </c>
      <c r="S141" s="410">
        <f t="shared" si="23"/>
        <v>0.58999975951475325</v>
      </c>
      <c r="T141" s="479">
        <f t="shared" si="20"/>
        <v>6.235789246482526E-2</v>
      </c>
      <c r="U141" s="410">
        <f t="shared" si="21"/>
        <v>0.62838488299899553</v>
      </c>
      <c r="V141" s="479">
        <f t="shared" si="16"/>
        <v>5.7755909178624353E-2</v>
      </c>
      <c r="W141" s="410">
        <f t="shared" si="17"/>
        <v>0.59001005515107441</v>
      </c>
      <c r="X141" s="409">
        <f t="shared" si="18"/>
        <v>5.994290500142286E-2</v>
      </c>
      <c r="Y141" s="410">
        <f t="shared" si="19"/>
        <v>0.60279823255494103</v>
      </c>
      <c r="AB141" s="130"/>
    </row>
    <row r="142" spans="1:28" ht="16" thickBot="1" x14ac:dyDescent="0.25">
      <c r="A142" s="342" t="s">
        <v>361</v>
      </c>
      <c r="B142" s="344">
        <v>141</v>
      </c>
      <c r="C142" s="343">
        <v>0.125</v>
      </c>
      <c r="D142" s="344">
        <v>1025</v>
      </c>
      <c r="E142" s="130">
        <v>0.50328783221324203</v>
      </c>
      <c r="F142" s="130">
        <f>(Table1[[#This Row],[Gasoil Open]]-MIN(Table1[Signal from Matlab]))/(MAX(Table1[Signal from Matlab])-MIN(Table1[Signal from Matlab]))</f>
        <v>0.90006988120195663</v>
      </c>
      <c r="G142" s="130">
        <v>1025</v>
      </c>
      <c r="H142" s="130">
        <v>1025</v>
      </c>
      <c r="I142" s="130">
        <v>0.90006988120195697</v>
      </c>
      <c r="J142" s="130">
        <f>(Table1[[#This Row],[Alpha]]-MIN(Table1[Alpha]))/(MAX(Table1[Alpha])-MIN(Table1[Alpha]))</f>
        <v>0.78007208749399448</v>
      </c>
      <c r="K142" s="130">
        <f>(Table1[[#This Row],[Signal from Matlab]]-703)/(1060.75-703)</f>
        <v>0.90006988120195663</v>
      </c>
      <c r="L142" s="398">
        <v>165</v>
      </c>
      <c r="M142" s="398">
        <v>30</v>
      </c>
      <c r="N142" s="405" t="str">
        <f>INDEX(Table1[Date],MATCH($L142,Table1[Index],0))</f>
        <v>2011.05.26</v>
      </c>
      <c r="O142" s="406">
        <f>INDEX(Table1[Time],MATCH($L142,Table1[Index],0))</f>
        <v>0.125</v>
      </c>
      <c r="P142" s="407">
        <f>INDEX(Table1[Norm Open],MATCH($L142,Table1[Index],0))</f>
        <v>0.67854647099930121</v>
      </c>
      <c r="Q142" s="408">
        <f>INDEX(Table1[Alpha],MATCH($L142,Table1[Index],0))</f>
        <v>3.7672064626472303E-2</v>
      </c>
      <c r="R142" s="479">
        <f t="shared" si="22"/>
        <v>4.0052791587896347E-2</v>
      </c>
      <c r="S142" s="410">
        <f t="shared" si="23"/>
        <v>0.6800006160540506</v>
      </c>
      <c r="T142" s="479">
        <f t="shared" si="20"/>
        <v>3.9844160890177394E-2</v>
      </c>
      <c r="U142" s="410">
        <f t="shared" si="21"/>
        <v>0.67985433832758246</v>
      </c>
      <c r="V142" s="479">
        <f t="shared" si="16"/>
        <v>3.9412100192343216E-2</v>
      </c>
      <c r="W142" s="410">
        <f t="shared" si="17"/>
        <v>0.67999946135581613</v>
      </c>
      <c r="X142" s="409">
        <f t="shared" si="18"/>
        <v>3.9769684223472317E-2</v>
      </c>
      <c r="Y142" s="410">
        <f t="shared" si="19"/>
        <v>0.67995147191248317</v>
      </c>
      <c r="AB142" s="130"/>
    </row>
    <row r="143" spans="1:28" ht="16" thickBot="1" x14ac:dyDescent="0.25">
      <c r="A143" s="345" t="s">
        <v>362</v>
      </c>
      <c r="B143" s="344">
        <v>142</v>
      </c>
      <c r="C143" s="346">
        <v>0.125</v>
      </c>
      <c r="D143" s="347">
        <v>1020.5</v>
      </c>
      <c r="E143" s="130">
        <v>0.42761265437995499</v>
      </c>
      <c r="F143" s="130">
        <f>(Table1[[#This Row],[Gasoil Open]]-MIN(Table1[Signal from Matlab]))/(MAX(Table1[Signal from Matlab])-MIN(Table1[Signal from Matlab]))</f>
        <v>0.88749126484975538</v>
      </c>
      <c r="G143" s="130">
        <v>1020.5</v>
      </c>
      <c r="H143" s="130">
        <v>1020.5</v>
      </c>
      <c r="I143" s="130">
        <v>0.88749126484975505</v>
      </c>
      <c r="J143" s="130">
        <f>(Table1[[#This Row],[Alpha]]-MIN(Table1[Alpha]))/(MAX(Table1[Alpha])-MIN(Table1[Alpha]))</f>
        <v>0.7256084146632481</v>
      </c>
      <c r="K143" s="130">
        <f>(Table1[[#This Row],[Signal from Matlab]]-703)/(1060.75-703)</f>
        <v>0.88749126484975538</v>
      </c>
      <c r="L143" s="398">
        <v>166</v>
      </c>
      <c r="M143" s="398">
        <v>31</v>
      </c>
      <c r="N143" s="405" t="str">
        <f>INDEX(Table1[Date],MATCH($L143,Table1[Index],0))</f>
        <v>2011.05.27</v>
      </c>
      <c r="O143" s="406">
        <f>INDEX(Table1[Time],MATCH($L143,Table1[Index],0))</f>
        <v>0.125</v>
      </c>
      <c r="P143" s="407">
        <f>INDEX(Table1[Norm Open],MATCH($L143,Table1[Index],0))</f>
        <v>0.67225716282320058</v>
      </c>
      <c r="Q143" s="408">
        <f>INDEX(Table1[Alpha],MATCH($L143,Table1[Index],0))</f>
        <v>1.19090280667628E-2</v>
      </c>
      <c r="R143" s="479">
        <f t="shared" si="22"/>
        <v>1.3630327980830192E-2</v>
      </c>
      <c r="S143" s="410">
        <f t="shared" si="23"/>
        <v>0.61890258498025774</v>
      </c>
      <c r="T143" s="479">
        <f t="shared" si="20"/>
        <v>1.2501078995011072E-2</v>
      </c>
      <c r="U143" s="410">
        <f t="shared" si="21"/>
        <v>0.64579222217445098</v>
      </c>
      <c r="V143" s="479">
        <f t="shared" si="16"/>
        <v>2.8876110150491678E-2</v>
      </c>
      <c r="W143" s="410">
        <f t="shared" si="17"/>
        <v>0.79167752075527564</v>
      </c>
      <c r="X143" s="409">
        <f t="shared" si="18"/>
        <v>1.8335839042110981E-2</v>
      </c>
      <c r="Y143" s="410">
        <f t="shared" si="19"/>
        <v>0.68545744263666153</v>
      </c>
      <c r="AB143" s="130"/>
    </row>
    <row r="144" spans="1:28" ht="16" thickBot="1" x14ac:dyDescent="0.25">
      <c r="A144" s="342" t="s">
        <v>363</v>
      </c>
      <c r="B144" s="344">
        <v>143</v>
      </c>
      <c r="C144" s="343">
        <v>0.125</v>
      </c>
      <c r="D144" s="344">
        <v>1008.5</v>
      </c>
      <c r="E144" s="130">
        <v>0.38114381605342601</v>
      </c>
      <c r="F144" s="130">
        <f>(Table1[[#This Row],[Gasoil Open]]-MIN(Table1[Signal from Matlab]))/(MAX(Table1[Signal from Matlab])-MIN(Table1[Signal from Matlab]))</f>
        <v>0.85394828791055211</v>
      </c>
      <c r="G144" s="130">
        <v>1008.5</v>
      </c>
      <c r="H144" s="130">
        <v>1008.5</v>
      </c>
      <c r="I144" s="130">
        <v>0.853948287910552</v>
      </c>
      <c r="J144" s="130">
        <f>(Table1[[#This Row],[Alpha]]-MIN(Table1[Alpha]))/(MAX(Table1[Alpha])-MIN(Table1[Alpha]))</f>
        <v>0.69216463983636345</v>
      </c>
      <c r="K144" s="130">
        <f>(Table1[[#This Row],[Signal from Matlab]]-703)/(1060.75-703)</f>
        <v>0.85394828791055211</v>
      </c>
      <c r="L144" s="398">
        <v>167</v>
      </c>
      <c r="M144" s="398">
        <v>32</v>
      </c>
      <c r="N144" s="405" t="str">
        <f>INDEX(Table1[Date],MATCH($L144,Table1[Index],0))</f>
        <v>2011.05.30</v>
      </c>
      <c r="O144" s="406">
        <f>INDEX(Table1[Time],MATCH($L144,Table1[Index],0))</f>
        <v>0.125</v>
      </c>
      <c r="P144" s="407">
        <f>INDEX(Table1[Norm Open],MATCH($L144,Table1[Index],0))</f>
        <v>0.67435359888190072</v>
      </c>
      <c r="Q144" s="408">
        <f>INDEX(Table1[Alpha],MATCH($L144,Table1[Index],0))</f>
        <v>-1.9511459021138801E-2</v>
      </c>
      <c r="R144" s="479">
        <f t="shared" si="22"/>
        <v>-2.5572756388570719E-2</v>
      </c>
      <c r="S144" s="410">
        <f t="shared" si="23"/>
        <v>0.56655429393770007</v>
      </c>
      <c r="T144" s="479">
        <f t="shared" si="20"/>
        <v>-1.7535047131666981E-2</v>
      </c>
      <c r="U144" s="410">
        <f t="shared" si="21"/>
        <v>0.62748219202311584</v>
      </c>
      <c r="V144" s="479">
        <f t="shared" si="16"/>
        <v>2.8989544648177823E-2</v>
      </c>
      <c r="W144" s="410">
        <f t="shared" si="17"/>
        <v>0.85925187773064893</v>
      </c>
      <c r="X144" s="409">
        <f t="shared" si="18"/>
        <v>-4.7060862906866258E-3</v>
      </c>
      <c r="Y144" s="410">
        <f t="shared" si="19"/>
        <v>0.68442945456382154</v>
      </c>
      <c r="AB144" s="130"/>
    </row>
    <row r="145" spans="1:28" ht="16" thickBot="1" x14ac:dyDescent="0.25">
      <c r="A145" s="345" t="s">
        <v>364</v>
      </c>
      <c r="B145" s="344">
        <v>144</v>
      </c>
      <c r="C145" s="346">
        <v>0.125</v>
      </c>
      <c r="D145" s="347">
        <v>1018</v>
      </c>
      <c r="E145" s="130">
        <v>0.34447971153256202</v>
      </c>
      <c r="F145" s="130">
        <f>(Table1[[#This Row],[Gasoil Open]]-MIN(Table1[Signal from Matlab]))/(MAX(Table1[Signal from Matlab])-MIN(Table1[Signal from Matlab]))</f>
        <v>0.88050314465408808</v>
      </c>
      <c r="G145" s="130">
        <v>1018</v>
      </c>
      <c r="H145" s="130">
        <v>1018</v>
      </c>
      <c r="I145" s="130">
        <v>0.88050314465408797</v>
      </c>
      <c r="J145" s="130">
        <f>(Table1[[#This Row],[Alpha]]-MIN(Table1[Alpha]))/(MAX(Table1[Alpha])-MIN(Table1[Alpha]))</f>
        <v>0.66577736397616372</v>
      </c>
      <c r="K145" s="130">
        <f>(Table1[[#This Row],[Signal from Matlab]]-703)/(1060.75-703)</f>
        <v>0.88050314465408808</v>
      </c>
      <c r="L145" s="398">
        <v>168</v>
      </c>
      <c r="M145" s="398">
        <v>33</v>
      </c>
      <c r="N145" s="405" t="str">
        <f>INDEX(Table1[Date],MATCH($L145,Table1[Index],0))</f>
        <v>2011.05.31</v>
      </c>
      <c r="O145" s="406">
        <f>INDEX(Table1[Time],MATCH($L145,Table1[Index],0))</f>
        <v>0.125</v>
      </c>
      <c r="P145" s="407">
        <f>INDEX(Table1[Norm Open],MATCH($L145,Table1[Index],0))</f>
        <v>0.68413696715583505</v>
      </c>
      <c r="Q145" s="408">
        <f>INDEX(Table1[Alpha],MATCH($L145,Table1[Index],0))</f>
        <v>-5.6355359134681003E-2</v>
      </c>
      <c r="R145" s="479">
        <f t="shared" si="22"/>
        <v>-8.1970055713569384E-2</v>
      </c>
      <c r="S145" s="410">
        <f t="shared" si="23"/>
        <v>0.5578427840610326</v>
      </c>
      <c r="T145" s="479">
        <f t="shared" si="20"/>
        <v>-5.4346359292784086E-2</v>
      </c>
      <c r="U145" s="410">
        <f t="shared" si="21"/>
        <v>0.8039762620638673</v>
      </c>
      <c r="V145" s="479">
        <f t="shared" si="16"/>
        <v>4.1833737945715252E-2</v>
      </c>
      <c r="W145" s="410">
        <f t="shared" si="17"/>
        <v>1.0268044828037541</v>
      </c>
      <c r="X145" s="409">
        <f t="shared" si="18"/>
        <v>-3.1494225686879408E-2</v>
      </c>
      <c r="Y145" s="410">
        <f t="shared" si="19"/>
        <v>0.79620784297621805</v>
      </c>
      <c r="AB145" s="130"/>
    </row>
    <row r="146" spans="1:28" ht="16" thickBot="1" x14ac:dyDescent="0.25">
      <c r="A146" s="342" t="s">
        <v>365</v>
      </c>
      <c r="B146" s="344">
        <v>145</v>
      </c>
      <c r="C146" s="343">
        <v>0.125</v>
      </c>
      <c r="D146" s="344">
        <v>1032</v>
      </c>
      <c r="E146" s="130">
        <v>0.31772894776871402</v>
      </c>
      <c r="F146" s="130">
        <f>(Table1[[#This Row],[Gasoil Open]]-MIN(Table1[Signal from Matlab]))/(MAX(Table1[Signal from Matlab])-MIN(Table1[Signal from Matlab]))</f>
        <v>0.9196366177498253</v>
      </c>
      <c r="G146" s="130">
        <v>1032</v>
      </c>
      <c r="H146" s="130">
        <v>1032</v>
      </c>
      <c r="I146" s="130">
        <v>0.91963661774982497</v>
      </c>
      <c r="J146" s="130">
        <f>(Table1[[#This Row],[Alpha]]-MIN(Table1[Alpha]))/(MAX(Table1[Alpha])-MIN(Table1[Alpha]))</f>
        <v>0.64652475186051783</v>
      </c>
      <c r="K146" s="130">
        <f>(Table1[[#This Row],[Signal from Matlab]]-703)/(1060.75-703)</f>
        <v>0.9196366177498253</v>
      </c>
      <c r="L146" s="398">
        <v>169</v>
      </c>
      <c r="M146" s="398">
        <v>34</v>
      </c>
      <c r="N146" s="405" t="str">
        <f>INDEX(Table1[Date],MATCH($L146,Table1[Index],0))</f>
        <v>2011.06.01</v>
      </c>
      <c r="O146" s="406">
        <f>INDEX(Table1[Time],MATCH($L146,Table1[Index],0))</f>
        <v>0.125</v>
      </c>
      <c r="P146" s="407">
        <f>INDEX(Table1[Norm Open],MATCH($L146,Table1[Index],0))</f>
        <v>0.73025856044723969</v>
      </c>
      <c r="Q146" s="408">
        <f>INDEX(Table1[Alpha],MATCH($L146,Table1[Index],0))</f>
        <v>-9.93968051116534E-2</v>
      </c>
      <c r="R146" s="479">
        <f t="shared" si="22"/>
        <v>-0.13442816405440755</v>
      </c>
      <c r="S146" s="410">
        <f t="shared" si="23"/>
        <v>0.62059299441623172</v>
      </c>
      <c r="T146" s="479">
        <f t="shared" si="20"/>
        <v>-9.4229513655706421E-2</v>
      </c>
      <c r="U146" s="410">
        <f t="shared" si="21"/>
        <v>0.99729455384816745</v>
      </c>
      <c r="V146" s="479">
        <f t="shared" si="16"/>
        <v>7.0207179307869405E-2</v>
      </c>
      <c r="W146" s="410">
        <f t="shared" si="17"/>
        <v>1.1058094088382788</v>
      </c>
      <c r="X146" s="409">
        <f t="shared" si="18"/>
        <v>-5.2816832800748191E-2</v>
      </c>
      <c r="Y146" s="410">
        <f t="shared" si="19"/>
        <v>0.90789898570089278</v>
      </c>
      <c r="AB146" s="130"/>
    </row>
    <row r="147" spans="1:28" ht="16" thickBot="1" x14ac:dyDescent="0.25">
      <c r="A147" s="345" t="s">
        <v>366</v>
      </c>
      <c r="B147" s="344">
        <v>146</v>
      </c>
      <c r="C147" s="346">
        <v>0.125</v>
      </c>
      <c r="D147" s="347">
        <v>1025.75</v>
      </c>
      <c r="E147" s="130">
        <v>0.28551766416472402</v>
      </c>
      <c r="F147" s="130">
        <f>(Table1[[#This Row],[Gasoil Open]]-MIN(Table1[Signal from Matlab]))/(MAX(Table1[Signal from Matlab])-MIN(Table1[Signal from Matlab]))</f>
        <v>0.90216631726065688</v>
      </c>
      <c r="G147" s="130">
        <v>1025.75</v>
      </c>
      <c r="H147" s="130">
        <v>1025.75</v>
      </c>
      <c r="I147" s="130">
        <v>0.90216631726065699</v>
      </c>
      <c r="J147" s="130">
        <f>(Table1[[#This Row],[Alpha]]-MIN(Table1[Alpha]))/(MAX(Table1[Alpha])-MIN(Table1[Alpha]))</f>
        <v>0.62334218576822631</v>
      </c>
      <c r="K147" s="130">
        <f>(Table1[[#This Row],[Signal from Matlab]]-703)/(1060.75-703)</f>
        <v>0.90216631726065688</v>
      </c>
      <c r="L147" s="398">
        <v>170</v>
      </c>
      <c r="M147" s="398">
        <v>35</v>
      </c>
      <c r="N147" s="405" t="str">
        <f>INDEX(Table1[Date],MATCH($L147,Table1[Index],0))</f>
        <v>2011.06.02</v>
      </c>
      <c r="O147" s="406">
        <f>INDEX(Table1[Time],MATCH($L147,Table1[Index],0))</f>
        <v>0.125</v>
      </c>
      <c r="P147" s="407">
        <f>INDEX(Table1[Norm Open],MATCH($L147,Table1[Index],0))</f>
        <v>0.69601677148846963</v>
      </c>
      <c r="Q147" s="408">
        <f>INDEX(Table1[Alpha],MATCH($L147,Table1[Index],0))</f>
        <v>-0.15057738884027699</v>
      </c>
      <c r="R147" s="479">
        <f t="shared" si="22"/>
        <v>-0.1792122946224412</v>
      </c>
      <c r="S147" s="410">
        <f t="shared" si="23"/>
        <v>0.69757092560376166</v>
      </c>
      <c r="T147" s="479">
        <f t="shared" si="20"/>
        <v>-0.1344974497490401</v>
      </c>
      <c r="U147" s="410">
        <f t="shared" si="21"/>
        <v>0.89551919836948002</v>
      </c>
      <c r="V147" s="479">
        <f t="shared" si="16"/>
        <v>0.11922412243072243</v>
      </c>
      <c r="W147" s="410">
        <f t="shared" si="17"/>
        <v>1.205062709048887</v>
      </c>
      <c r="X147" s="409">
        <f t="shared" si="18"/>
        <v>-6.4828540646919619E-2</v>
      </c>
      <c r="Y147" s="410">
        <f t="shared" si="19"/>
        <v>0.93271761100737616</v>
      </c>
      <c r="AB147" s="130"/>
    </row>
    <row r="148" spans="1:28" ht="16" thickBot="1" x14ac:dyDescent="0.25">
      <c r="A148" s="342" t="s">
        <v>367</v>
      </c>
      <c r="B148" s="344">
        <v>147</v>
      </c>
      <c r="C148" s="343">
        <v>0.125</v>
      </c>
      <c r="D148" s="344">
        <v>1034</v>
      </c>
      <c r="E148" s="130">
        <v>0.256004976431564</v>
      </c>
      <c r="F148" s="130">
        <f>(Table1[[#This Row],[Gasoil Open]]-MIN(Table1[Signal from Matlab]))/(MAX(Table1[Signal from Matlab])-MIN(Table1[Signal from Matlab]))</f>
        <v>0.92522711390635914</v>
      </c>
      <c r="G148" s="130">
        <v>1034</v>
      </c>
      <c r="H148" s="130">
        <v>1034</v>
      </c>
      <c r="I148" s="130">
        <v>0.92522711390635903</v>
      </c>
      <c r="J148" s="130">
        <f>(Table1[[#This Row],[Alpha]]-MIN(Table1[Alpha]))/(MAX(Table1[Alpha])-MIN(Table1[Alpha]))</f>
        <v>0.60210180794452495</v>
      </c>
      <c r="K148" s="130">
        <f>(Table1[[#This Row],[Signal from Matlab]]-703)/(1060.75-703)</f>
        <v>0.92522711390635914</v>
      </c>
      <c r="L148" s="398">
        <v>171</v>
      </c>
      <c r="M148" s="398">
        <v>36</v>
      </c>
      <c r="N148" s="405" t="str">
        <f>INDEX(Table1[Date],MATCH($L148,Table1[Index],0))</f>
        <v>2011.06.03</v>
      </c>
      <c r="O148" s="406">
        <f>INDEX(Table1[Time],MATCH($L148,Table1[Index],0))</f>
        <v>0.125</v>
      </c>
      <c r="P148" s="407">
        <f>INDEX(Table1[Norm Open],MATCH($L148,Table1[Index],0))</f>
        <v>0.72606568832983931</v>
      </c>
      <c r="Q148" s="408">
        <f>INDEX(Table1[Alpha],MATCH($L148,Table1[Index],0))</f>
        <v>-0.20238349812397299</v>
      </c>
      <c r="R148" s="479">
        <f t="shared" si="22"/>
        <v>-0.21607701901617579</v>
      </c>
      <c r="S148" s="410">
        <f t="shared" si="23"/>
        <v>0.5259586145553069</v>
      </c>
      <c r="T148" s="479">
        <f t="shared" si="20"/>
        <v>-0.17538883558368124</v>
      </c>
      <c r="U148" s="410">
        <f t="shared" si="21"/>
        <v>0.77075014311923451</v>
      </c>
      <c r="V148" s="479">
        <f t="shared" si="16"/>
        <v>0.19704647227030281</v>
      </c>
      <c r="W148" s="410">
        <f t="shared" si="17"/>
        <v>1.3109637428457743</v>
      </c>
      <c r="X148" s="409">
        <f t="shared" si="18"/>
        <v>-6.4806460776518082E-2</v>
      </c>
      <c r="Y148" s="410">
        <f t="shared" si="19"/>
        <v>0.86922416684010528</v>
      </c>
      <c r="AB148" s="130"/>
    </row>
    <row r="149" spans="1:28" ht="16" thickBot="1" x14ac:dyDescent="0.25">
      <c r="A149" s="345" t="s">
        <v>368</v>
      </c>
      <c r="B149" s="344">
        <v>148</v>
      </c>
      <c r="C149" s="346">
        <v>0.125</v>
      </c>
      <c r="D149" s="347">
        <v>1026.25</v>
      </c>
      <c r="E149" s="130">
        <v>0.23313000786048499</v>
      </c>
      <c r="F149" s="130">
        <f>(Table1[[#This Row],[Gasoil Open]]-MIN(Table1[Signal from Matlab]))/(MAX(Table1[Signal from Matlab])-MIN(Table1[Signal from Matlab]))</f>
        <v>0.90356394129979034</v>
      </c>
      <c r="G149" s="130">
        <v>1026.25</v>
      </c>
      <c r="H149" s="130">
        <v>1026.25</v>
      </c>
      <c r="I149" s="130">
        <v>0.90356394129979001</v>
      </c>
      <c r="J149" s="130">
        <f>(Table1[[#This Row],[Alpha]]-MIN(Table1[Alpha]))/(MAX(Table1[Alpha])-MIN(Table1[Alpha]))</f>
        <v>0.58563861829714181</v>
      </c>
      <c r="K149" s="130">
        <f>(Table1[[#This Row],[Signal from Matlab]]-703)/(1060.75-703)</f>
        <v>0.90356394129979034</v>
      </c>
      <c r="L149" s="398">
        <v>172</v>
      </c>
      <c r="M149" s="398">
        <v>37</v>
      </c>
      <c r="N149" s="405" t="str">
        <f>INDEX(Table1[Date],MATCH($L149,Table1[Index],0))</f>
        <v>2011.06.06</v>
      </c>
      <c r="O149" s="406">
        <f>INDEX(Table1[Time],MATCH($L149,Table1[Index],0))</f>
        <v>0.125</v>
      </c>
      <c r="P149" s="407">
        <f>INDEX(Table1[Norm Open],MATCH($L149,Table1[Index],0))</f>
        <v>0.72886093640810623</v>
      </c>
      <c r="Q149" s="408">
        <f>INDEX(Table1[Alpha],MATCH($L149,Table1[Index],0))</f>
        <v>-0.26108522352527103</v>
      </c>
      <c r="R149" s="479">
        <f t="shared" si="22"/>
        <v>-0.26136789409944505</v>
      </c>
      <c r="S149" s="410">
        <f t="shared" si="23"/>
        <v>0.44054719062257297</v>
      </c>
      <c r="T149" s="479">
        <f t="shared" si="20"/>
        <v>-0.22512375417711605</v>
      </c>
      <c r="U149" s="410">
        <f t="shared" si="21"/>
        <v>0.9220338508874375</v>
      </c>
      <c r="V149" s="479">
        <f t="shared" si="16"/>
        <v>0.31432839234858395</v>
      </c>
      <c r="W149" s="410">
        <f t="shared" si="17"/>
        <v>1.5673927178148461</v>
      </c>
      <c r="X149" s="409">
        <f t="shared" si="18"/>
        <v>-5.7387751975992385E-2</v>
      </c>
      <c r="Y149" s="410">
        <f t="shared" si="19"/>
        <v>0.9766579197749522</v>
      </c>
      <c r="AB149" s="130"/>
    </row>
    <row r="150" spans="1:28" ht="16" thickBot="1" x14ac:dyDescent="0.25">
      <c r="A150" s="342" t="s">
        <v>369</v>
      </c>
      <c r="B150" s="344">
        <v>149</v>
      </c>
      <c r="C150" s="343">
        <v>0.125</v>
      </c>
      <c r="D150" s="344">
        <v>1006.25</v>
      </c>
      <c r="E150" s="130">
        <v>0.21405401863469001</v>
      </c>
      <c r="F150" s="130">
        <f>(Table1[[#This Row],[Gasoil Open]]-MIN(Table1[Signal from Matlab]))/(MAX(Table1[Signal from Matlab])-MIN(Table1[Signal from Matlab]))</f>
        <v>0.84765897973445148</v>
      </c>
      <c r="G150" s="130">
        <v>1006.25</v>
      </c>
      <c r="H150" s="130">
        <v>1006.25</v>
      </c>
      <c r="I150" s="130">
        <v>0.84765897973445203</v>
      </c>
      <c r="J150" s="130">
        <f>(Table1[[#This Row],[Alpha]]-MIN(Table1[Alpha]))/(MAX(Table1[Alpha])-MIN(Table1[Alpha]))</f>
        <v>0.57190956650151403</v>
      </c>
      <c r="K150" s="130">
        <f>(Table1[[#This Row],[Signal from Matlab]]-703)/(1060.75-703)</f>
        <v>0.84765897973445148</v>
      </c>
      <c r="L150" s="398">
        <v>173</v>
      </c>
      <c r="M150" s="398">
        <v>38</v>
      </c>
      <c r="N150" s="405" t="str">
        <f>INDEX(Table1[Date],MATCH($L150,Table1[Index],0))</f>
        <v>2011.06.07</v>
      </c>
      <c r="O150" s="406">
        <f>INDEX(Table1[Time],MATCH($L150,Table1[Index],0))</f>
        <v>0.125</v>
      </c>
      <c r="P150" s="407">
        <f>INDEX(Table1[Norm Open],MATCH($L150,Table1[Index],0))</f>
        <v>0.68553459119496851</v>
      </c>
      <c r="Q150" s="408">
        <f>INDEX(Table1[Alpha],MATCH($L150,Table1[Index],0))</f>
        <v>-0.32420796923196898</v>
      </c>
      <c r="R150" s="479">
        <f t="shared" si="22"/>
        <v>-0.33061737838259209</v>
      </c>
      <c r="S150" s="410">
        <f t="shared" si="23"/>
        <v>0.57034343706189294</v>
      </c>
      <c r="T150" s="479">
        <f t="shared" si="20"/>
        <v>-0.28779270503291321</v>
      </c>
      <c r="U150" s="410">
        <f t="shared" si="21"/>
        <v>0.88114057859401873</v>
      </c>
      <c r="V150" s="479">
        <f t="shared" si="16"/>
        <v>0.48279489020685784</v>
      </c>
      <c r="W150" s="410">
        <f t="shared" si="17"/>
        <v>1.6642058942095264</v>
      </c>
      <c r="X150" s="409">
        <f t="shared" si="18"/>
        <v>-4.5205064402882487E-2</v>
      </c>
      <c r="Y150" s="410">
        <f t="shared" si="19"/>
        <v>1.0385633032884793</v>
      </c>
      <c r="AB150" s="130"/>
    </row>
    <row r="151" spans="1:28" ht="16" thickBot="1" x14ac:dyDescent="0.25">
      <c r="A151" s="345" t="s">
        <v>370</v>
      </c>
      <c r="B151" s="344">
        <v>150</v>
      </c>
      <c r="C151" s="346">
        <v>0.125</v>
      </c>
      <c r="D151" s="347">
        <v>990.75</v>
      </c>
      <c r="E151" s="130">
        <v>0.19944915379727499</v>
      </c>
      <c r="F151" s="130">
        <f>(Table1[[#This Row],[Gasoil Open]]-MIN(Table1[Signal from Matlab]))/(MAX(Table1[Signal from Matlab])-MIN(Table1[Signal from Matlab]))</f>
        <v>0.80433263452131376</v>
      </c>
      <c r="G151" s="130">
        <v>990.75</v>
      </c>
      <c r="H151" s="130">
        <v>990.75</v>
      </c>
      <c r="I151" s="130">
        <v>0.80433263452131398</v>
      </c>
      <c r="J151" s="130">
        <f>(Table1[[#This Row],[Alpha]]-MIN(Table1[Alpha]))/(MAX(Table1[Alpha])-MIN(Table1[Alpha]))</f>
        <v>0.56139839754206222</v>
      </c>
      <c r="K151" s="130">
        <f>(Table1[[#This Row],[Signal from Matlab]]-703)/(1060.75-703)</f>
        <v>0.80433263452131376</v>
      </c>
      <c r="L151" s="398">
        <v>174</v>
      </c>
      <c r="M151" s="398">
        <v>39</v>
      </c>
      <c r="N151" s="405" t="str">
        <f>INDEX(Table1[Date],MATCH($L151,Table1[Index],0))</f>
        <v>2011.06.08</v>
      </c>
      <c r="O151" s="406">
        <f>INDEX(Table1[Time],MATCH($L151,Table1[Index],0))</f>
        <v>0.125</v>
      </c>
      <c r="P151" s="407">
        <f>INDEX(Table1[Norm Open],MATCH($L151,Table1[Index],0))</f>
        <v>0.73165618448637315</v>
      </c>
      <c r="Q151" s="408">
        <f>INDEX(Table1[Alpha],MATCH($L151,Table1[Index],0))</f>
        <v>-0.39111188298949001</v>
      </c>
      <c r="R151" s="479">
        <f t="shared" si="22"/>
        <v>-0.4407743795775747</v>
      </c>
      <c r="S151" s="410">
        <f t="shared" si="23"/>
        <v>0.66375141158986839</v>
      </c>
      <c r="T151" s="479">
        <f t="shared" si="20"/>
        <v>-0.34676926852970014</v>
      </c>
      <c r="U151" s="410">
        <f t="shared" si="21"/>
        <v>0.74557804282421025</v>
      </c>
      <c r="V151" s="479">
        <f t="shared" si="16"/>
        <v>0.71394253011387898</v>
      </c>
      <c r="W151" s="410">
        <f t="shared" si="17"/>
        <v>1.8031815632055666</v>
      </c>
      <c r="X151" s="409">
        <f t="shared" si="18"/>
        <v>-2.4533705997798621E-2</v>
      </c>
      <c r="Y151" s="410">
        <f t="shared" si="19"/>
        <v>1.0708370058732151</v>
      </c>
      <c r="AB151" s="130"/>
    </row>
    <row r="152" spans="1:28" ht="16" thickBot="1" x14ac:dyDescent="0.25">
      <c r="A152" s="342" t="s">
        <v>371</v>
      </c>
      <c r="B152" s="344">
        <v>151</v>
      </c>
      <c r="C152" s="343">
        <v>0.125</v>
      </c>
      <c r="D152" s="344">
        <v>918.75</v>
      </c>
      <c r="E152" s="130">
        <v>0.19012223815329601</v>
      </c>
      <c r="F152" s="130">
        <f>(Table1[[#This Row],[Gasoil Open]]-MIN(Table1[Signal from Matlab]))/(MAX(Table1[Signal from Matlab])-MIN(Table1[Signal from Matlab]))</f>
        <v>0.60307477288609368</v>
      </c>
      <c r="G152" s="130">
        <v>918.75</v>
      </c>
      <c r="H152" s="130">
        <v>918.75</v>
      </c>
      <c r="I152" s="130">
        <v>0.60307477288609401</v>
      </c>
      <c r="J152" s="130">
        <f>(Table1[[#This Row],[Alpha]]-MIN(Table1[Alpha]))/(MAX(Table1[Alpha])-MIN(Table1[Alpha]))</f>
        <v>0.55468578586809014</v>
      </c>
      <c r="K152" s="130">
        <f>(Table1[[#This Row],[Signal from Matlab]]-703)/(1060.75-703)</f>
        <v>0.60307477288609368</v>
      </c>
      <c r="L152" s="398">
        <v>175</v>
      </c>
      <c r="M152" s="398">
        <v>40</v>
      </c>
      <c r="N152" s="405" t="str">
        <f>INDEX(Table1[Date],MATCH($L152,Table1[Index],0))</f>
        <v>2011.06.09</v>
      </c>
      <c r="O152" s="406">
        <f>INDEX(Table1[Time],MATCH($L152,Table1[Index],0))</f>
        <v>0.125</v>
      </c>
      <c r="P152" s="407">
        <f>INDEX(Table1[Norm Open],MATCH($L152,Table1[Index],0))</f>
        <v>0.75751222921034245</v>
      </c>
      <c r="Q152" s="408">
        <f>INDEX(Table1[Alpha],MATCH($L152,Table1[Index],0))</f>
        <v>-0.45246193645718102</v>
      </c>
      <c r="R152" s="479">
        <f t="shared" si="22"/>
        <v>-0.52698489152886008</v>
      </c>
      <c r="S152" s="410">
        <f t="shared" si="23"/>
        <v>0.65371787234836398</v>
      </c>
      <c r="T152" s="479">
        <f t="shared" si="20"/>
        <v>-0.40524025692877208</v>
      </c>
      <c r="U152" s="410">
        <f t="shared" si="21"/>
        <v>1.1650896785089471</v>
      </c>
      <c r="V152" s="479">
        <f t="shared" si="16"/>
        <v>1.0187724230681801</v>
      </c>
      <c r="W152" s="410">
        <f t="shared" si="17"/>
        <v>1.9766649449353821</v>
      </c>
      <c r="X152" s="409">
        <f t="shared" si="18"/>
        <v>2.8849091536849298E-2</v>
      </c>
      <c r="Y152" s="410">
        <f t="shared" si="19"/>
        <v>1.2651574985975644</v>
      </c>
      <c r="AB152" s="130"/>
    </row>
    <row r="153" spans="1:28" ht="16" thickBot="1" x14ac:dyDescent="0.25">
      <c r="A153" s="345" t="s">
        <v>372</v>
      </c>
      <c r="B153" s="344">
        <v>152</v>
      </c>
      <c r="C153" s="346">
        <v>0.125</v>
      </c>
      <c r="D153" s="347">
        <v>901.5</v>
      </c>
      <c r="E153" s="130">
        <v>0.18255419349996899</v>
      </c>
      <c r="F153" s="130">
        <f>(Table1[[#This Row],[Gasoil Open]]-MIN(Table1[Signal from Matlab]))/(MAX(Table1[Signal from Matlab])-MIN(Table1[Signal from Matlab]))</f>
        <v>0.55485674353598879</v>
      </c>
      <c r="G153" s="130">
        <v>901.5</v>
      </c>
      <c r="H153" s="130">
        <v>901.5</v>
      </c>
      <c r="I153" s="130">
        <v>0.55485674353598902</v>
      </c>
      <c r="J153" s="130">
        <f>(Table1[[#This Row],[Alpha]]-MIN(Table1[Alpha]))/(MAX(Table1[Alpha])-MIN(Table1[Alpha]))</f>
        <v>0.54923903939495555</v>
      </c>
      <c r="K153" s="130">
        <f>(Table1[[#This Row],[Signal from Matlab]]-703)/(1060.75-703)</f>
        <v>0.55485674353598879</v>
      </c>
      <c r="L153" s="398">
        <v>176</v>
      </c>
      <c r="M153" s="398">
        <v>41</v>
      </c>
      <c r="N153" s="405" t="str">
        <f>INDEX(Table1[Date],MATCH($L153,Table1[Index],0))</f>
        <v>2011.06.10</v>
      </c>
      <c r="O153" s="406">
        <f>INDEX(Table1[Time],MATCH($L153,Table1[Index],0))</f>
        <v>0.125</v>
      </c>
      <c r="P153" s="407">
        <f>INDEX(Table1[Norm Open],MATCH($L153,Table1[Index],0))</f>
        <v>0.79664570230607967</v>
      </c>
      <c r="Q153" s="408">
        <f>INDEX(Table1[Alpha],MATCH($L153,Table1[Index],0))</f>
        <v>-0.51162008916119905</v>
      </c>
      <c r="R153" s="479">
        <f t="shared" si="22"/>
        <v>-0.61041355710647127</v>
      </c>
      <c r="S153" s="410">
        <f t="shared" si="23"/>
        <v>0.41203536019698295</v>
      </c>
      <c r="T153" s="479">
        <f t="shared" si="20"/>
        <v>-0.48607192854536074</v>
      </c>
      <c r="U153" s="410">
        <f t="shared" si="21"/>
        <v>1.3881538172483943</v>
      </c>
      <c r="V153" s="479">
        <f t="shared" si="16"/>
        <v>1.4087936586777341</v>
      </c>
      <c r="W153" s="410">
        <f t="shared" si="17"/>
        <v>2.3113939817608427</v>
      </c>
      <c r="X153" s="409">
        <f t="shared" si="18"/>
        <v>0.10410272434196736</v>
      </c>
      <c r="Y153" s="410">
        <f t="shared" si="19"/>
        <v>1.3705277197354064</v>
      </c>
      <c r="AB153" s="130"/>
    </row>
    <row r="154" spans="1:28" ht="16" thickBot="1" x14ac:dyDescent="0.25">
      <c r="A154" s="342" t="s">
        <v>373</v>
      </c>
      <c r="B154" s="344">
        <v>153</v>
      </c>
      <c r="C154" s="343">
        <v>0.125</v>
      </c>
      <c r="D154" s="344">
        <v>923.75</v>
      </c>
      <c r="E154" s="130">
        <v>0.17738259131232101</v>
      </c>
      <c r="F154" s="130">
        <f>(Table1[[#This Row],[Gasoil Open]]-MIN(Table1[Signal from Matlab]))/(MAX(Table1[Signal from Matlab])-MIN(Table1[Signal from Matlab]))</f>
        <v>0.6170510132774284</v>
      </c>
      <c r="G154" s="130">
        <v>923.75</v>
      </c>
      <c r="H154" s="130">
        <v>923.75</v>
      </c>
      <c r="I154" s="130">
        <v>0.61705101327742795</v>
      </c>
      <c r="J154" s="130">
        <f>(Table1[[#This Row],[Alpha]]-MIN(Table1[Alpha]))/(MAX(Table1[Alpha])-MIN(Table1[Alpha]))</f>
        <v>0.54551702039713657</v>
      </c>
      <c r="K154" s="130">
        <f>(Table1[[#This Row],[Signal from Matlab]]-703)/(1060.75-703)</f>
        <v>0.6170510132774284</v>
      </c>
      <c r="L154" s="398">
        <v>177</v>
      </c>
      <c r="M154" s="398">
        <v>42</v>
      </c>
      <c r="N154" s="405" t="str">
        <f>INDEX(Table1[Date],MATCH($L154,Table1[Index],0))</f>
        <v>2011.06.13</v>
      </c>
      <c r="O154" s="406">
        <f>INDEX(Table1[Time],MATCH($L154,Table1[Index],0))</f>
        <v>0.125</v>
      </c>
      <c r="P154" s="407">
        <f>INDEX(Table1[Norm Open],MATCH($L154,Table1[Index],0))</f>
        <v>0.77288609364081062</v>
      </c>
      <c r="Q154" s="408">
        <f>INDEX(Table1[Alpha],MATCH($L154,Table1[Index],0))</f>
        <v>-0.54898062292128802</v>
      </c>
      <c r="R154" s="479">
        <f t="shared" si="22"/>
        <v>-0.6749998472251918</v>
      </c>
      <c r="S154" s="410">
        <f t="shared" si="23"/>
        <v>0.43027653572112168</v>
      </c>
      <c r="T154" s="479">
        <f t="shared" si="20"/>
        <v>-0.55030257485739287</v>
      </c>
      <c r="U154" s="410">
        <f t="shared" si="21"/>
        <v>1.2084893910162802</v>
      </c>
      <c r="V154" s="479">
        <f t="shared" si="16"/>
        <v>1.8977079259563721</v>
      </c>
      <c r="W154" s="410">
        <f t="shared" si="17"/>
        <v>2.5555674535051502</v>
      </c>
      <c r="X154" s="409">
        <f t="shared" si="18"/>
        <v>0.22413516795792918</v>
      </c>
      <c r="Y154" s="410">
        <f t="shared" si="19"/>
        <v>1.3981111267475175</v>
      </c>
      <c r="AB154" s="130"/>
    </row>
    <row r="155" spans="1:28" ht="16" thickBot="1" x14ac:dyDescent="0.25">
      <c r="A155" s="345" t="s">
        <v>374</v>
      </c>
      <c r="B155" s="344">
        <v>154</v>
      </c>
      <c r="C155" s="346">
        <v>0.125</v>
      </c>
      <c r="D155" s="347">
        <v>946.5</v>
      </c>
      <c r="E155" s="130">
        <v>0.17176316240442499</v>
      </c>
      <c r="F155" s="130">
        <f>(Table1[[#This Row],[Gasoil Open]]-MIN(Table1[Signal from Matlab]))/(MAX(Table1[Signal from Matlab])-MIN(Table1[Signal from Matlab]))</f>
        <v>0.68064290705800135</v>
      </c>
      <c r="G155" s="130">
        <v>946.5</v>
      </c>
      <c r="H155" s="130">
        <v>946.5</v>
      </c>
      <c r="I155" s="130">
        <v>0.68064290705800101</v>
      </c>
      <c r="J155" s="130">
        <f>(Table1[[#This Row],[Alpha]]-MIN(Table1[Alpha]))/(MAX(Table1[Alpha])-MIN(Table1[Alpha]))</f>
        <v>0.54147269904503448</v>
      </c>
      <c r="K155" s="130">
        <f>(Table1[[#This Row],[Signal from Matlab]]-703)/(1060.75-703)</f>
        <v>0.68064290705800135</v>
      </c>
      <c r="L155" s="398">
        <v>178</v>
      </c>
      <c r="M155" s="398">
        <v>43</v>
      </c>
      <c r="N155" s="405" t="str">
        <f>INDEX(Table1[Date],MATCH($L155,Table1[Index],0))</f>
        <v>2011.06.14</v>
      </c>
      <c r="O155" s="406">
        <f>INDEX(Table1[Time],MATCH($L155,Table1[Index],0))</f>
        <v>0.125</v>
      </c>
      <c r="P155" s="407">
        <f>INDEX(Table1[Norm Open],MATCH($L155,Table1[Index],0))</f>
        <v>0.76170510132774283</v>
      </c>
      <c r="Q155" s="408">
        <f>INDEX(Table1[Alpha],MATCH($L155,Table1[Index],0))</f>
        <v>-0.56912516413506697</v>
      </c>
      <c r="R155" s="479">
        <f t="shared" si="22"/>
        <v>-0.74377925681902024</v>
      </c>
      <c r="S155" s="410">
        <f t="shared" si="23"/>
        <v>0.77586585991955515</v>
      </c>
      <c r="T155" s="479">
        <f t="shared" si="20"/>
        <v>-0.64229902649655113</v>
      </c>
      <c r="U155" s="410">
        <f t="shared" si="21"/>
        <v>1.2822606068015667</v>
      </c>
      <c r="V155" s="479">
        <f t="shared" si="16"/>
        <v>2.5027432135640182</v>
      </c>
      <c r="W155" s="410">
        <f t="shared" si="17"/>
        <v>2.87905540237236</v>
      </c>
      <c r="X155" s="409">
        <f t="shared" si="18"/>
        <v>0.37222164341614894</v>
      </c>
      <c r="Y155" s="410">
        <f t="shared" si="19"/>
        <v>1.6457272896978274</v>
      </c>
      <c r="AB155" s="130"/>
    </row>
    <row r="156" spans="1:28" ht="16" thickBot="1" x14ac:dyDescent="0.25">
      <c r="A156" s="342" t="s">
        <v>375</v>
      </c>
      <c r="B156" s="344">
        <v>155</v>
      </c>
      <c r="C156" s="343">
        <v>0.125</v>
      </c>
      <c r="D156" s="344">
        <v>921</v>
      </c>
      <c r="E156" s="130">
        <v>0.167973194767853</v>
      </c>
      <c r="F156" s="130">
        <f>(Table1[[#This Row],[Gasoil Open]]-MIN(Table1[Signal from Matlab]))/(MAX(Table1[Signal from Matlab])-MIN(Table1[Signal from Matlab]))</f>
        <v>0.60936408106219431</v>
      </c>
      <c r="G156" s="130">
        <v>921</v>
      </c>
      <c r="H156" s="130">
        <v>921</v>
      </c>
      <c r="I156" s="130">
        <v>0.60936408106219397</v>
      </c>
      <c r="J156" s="130">
        <f>(Table1[[#This Row],[Alpha]]-MIN(Table1[Alpha]))/(MAX(Table1[Alpha])-MIN(Table1[Alpha]))</f>
        <v>0.53874504694949388</v>
      </c>
      <c r="K156" s="130">
        <f>(Table1[[#This Row],[Signal from Matlab]]-703)/(1060.75-703)</f>
        <v>0.60936408106219431</v>
      </c>
      <c r="L156" s="398">
        <v>179</v>
      </c>
      <c r="M156" s="398">
        <v>44</v>
      </c>
      <c r="N156" s="405" t="str">
        <f>INDEX(Table1[Date],MATCH($L156,Table1[Index],0))</f>
        <v>2011.06.15</v>
      </c>
      <c r="O156" s="406">
        <f>INDEX(Table1[Time],MATCH($L156,Table1[Index],0))</f>
        <v>0.125</v>
      </c>
      <c r="P156" s="407">
        <f>INDEX(Table1[Norm Open],MATCH($L156,Table1[Index],0))</f>
        <v>0.78895877009084558</v>
      </c>
      <c r="Q156" s="408">
        <f>INDEX(Table1[Alpha],MATCH($L156,Table1[Index],0))</f>
        <v>-0.58059231900869801</v>
      </c>
      <c r="R156" s="479">
        <f t="shared" si="22"/>
        <v>-0.84378526289040945</v>
      </c>
      <c r="S156" s="410">
        <f t="shared" si="23"/>
        <v>0.78859305340125696</v>
      </c>
      <c r="T156" s="479">
        <f t="shared" si="20"/>
        <v>-0.71383623921766981</v>
      </c>
      <c r="U156" s="410">
        <f t="shared" si="21"/>
        <v>1.2244628813032614</v>
      </c>
      <c r="V156" s="479">
        <f t="shared" si="16"/>
        <v>3.244835203630918</v>
      </c>
      <c r="W156" s="410">
        <f t="shared" si="17"/>
        <v>3.2081346350666888</v>
      </c>
      <c r="X156" s="409">
        <f t="shared" si="18"/>
        <v>0.56240456717427956</v>
      </c>
      <c r="Y156" s="410">
        <f t="shared" si="19"/>
        <v>1.7403968565904024</v>
      </c>
      <c r="AB156" s="130"/>
    </row>
    <row r="157" spans="1:28" ht="16" thickBot="1" x14ac:dyDescent="0.25">
      <c r="A157" s="345" t="s">
        <v>376</v>
      </c>
      <c r="B157" s="344">
        <v>156</v>
      </c>
      <c r="C157" s="346">
        <v>0.125</v>
      </c>
      <c r="D157" s="347">
        <v>914.25</v>
      </c>
      <c r="E157" s="130">
        <v>0.16242724612385401</v>
      </c>
      <c r="F157" s="130">
        <f>(Table1[[#This Row],[Gasoil Open]]-MIN(Table1[Signal from Matlab]))/(MAX(Table1[Signal from Matlab])-MIN(Table1[Signal from Matlab]))</f>
        <v>0.59049615653389242</v>
      </c>
      <c r="G157" s="130">
        <v>914.25</v>
      </c>
      <c r="H157" s="130">
        <v>914.25</v>
      </c>
      <c r="I157" s="130">
        <v>0.59049615653389198</v>
      </c>
      <c r="J157" s="130">
        <f>(Table1[[#This Row],[Alpha]]-MIN(Table1[Alpha]))/(MAX(Table1[Alpha])-MIN(Table1[Alpha]))</f>
        <v>0.5347536095834885</v>
      </c>
      <c r="K157" s="130">
        <f>(Table1[[#This Row],[Signal from Matlab]]-703)/(1060.75-703)</f>
        <v>0.59049615653389242</v>
      </c>
      <c r="L157" s="398">
        <v>180</v>
      </c>
      <c r="M157" s="398">
        <v>45</v>
      </c>
      <c r="N157" s="405" t="str">
        <f>INDEX(Table1[Date],MATCH($L157,Table1[Index],0))</f>
        <v>2011.06.16</v>
      </c>
      <c r="O157" s="406">
        <f>INDEX(Table1[Time],MATCH($L157,Table1[Index],0))</f>
        <v>0.125</v>
      </c>
      <c r="P157" s="407">
        <f>INDEX(Table1[Norm Open],MATCH($L157,Table1[Index],0))</f>
        <v>0.68832983927323554</v>
      </c>
      <c r="Q157" s="408">
        <f>INDEX(Table1[Alpha],MATCH($L157,Table1[Index],0))</f>
        <v>-0.55157120582431196</v>
      </c>
      <c r="R157" s="479">
        <f t="shared" si="22"/>
        <v>-0.97955536860529724</v>
      </c>
      <c r="S157" s="410">
        <f t="shared" si="23"/>
        <v>0.56450467911024882</v>
      </c>
      <c r="T157" s="479">
        <f t="shared" si="20"/>
        <v>-0.82035745358467649</v>
      </c>
      <c r="U157" s="410">
        <f t="shared" si="21"/>
        <v>1.9113284694022479</v>
      </c>
      <c r="V157" s="479">
        <f t="shared" si="16"/>
        <v>4.1476087011184948</v>
      </c>
      <c r="W157" s="410">
        <f t="shared" si="17"/>
        <v>3.4475101239008477</v>
      </c>
      <c r="X157" s="409">
        <f t="shared" si="18"/>
        <v>0.78256529297617361</v>
      </c>
      <c r="Y157" s="410">
        <f t="shared" si="19"/>
        <v>1.9744477574711148</v>
      </c>
      <c r="AB157" s="130"/>
    </row>
    <row r="158" spans="1:28" ht="16" thickBot="1" x14ac:dyDescent="0.25">
      <c r="A158" s="342" t="s">
        <v>377</v>
      </c>
      <c r="B158" s="344">
        <v>157</v>
      </c>
      <c r="C158" s="343">
        <v>0.125</v>
      </c>
      <c r="D158" s="344">
        <v>919</v>
      </c>
      <c r="E158" s="130">
        <v>0.15556923475338999</v>
      </c>
      <c r="F158" s="130">
        <f>(Table1[[#This Row],[Gasoil Open]]-MIN(Table1[Signal from Matlab]))/(MAX(Table1[Signal from Matlab])-MIN(Table1[Signal from Matlab]))</f>
        <v>0.60377358490566035</v>
      </c>
      <c r="G158" s="130">
        <v>919</v>
      </c>
      <c r="H158" s="130">
        <v>919</v>
      </c>
      <c r="I158" s="130">
        <v>0.60377358490566002</v>
      </c>
      <c r="J158" s="130">
        <f>(Table1[[#This Row],[Alpha]]-MIN(Table1[Alpha]))/(MAX(Table1[Alpha])-MIN(Table1[Alpha]))</f>
        <v>0.52981787638477251</v>
      </c>
      <c r="K158" s="130">
        <f>(Table1[[#This Row],[Signal from Matlab]]-703)/(1060.75-703)</f>
        <v>0.60377358490566035</v>
      </c>
      <c r="L158" s="398">
        <v>181</v>
      </c>
      <c r="M158" s="398">
        <v>46</v>
      </c>
      <c r="N158" s="405" t="str">
        <f>INDEX(Table1[Date],MATCH($L158,Table1[Index],0))</f>
        <v>2011.06.17</v>
      </c>
      <c r="O158" s="406">
        <f>INDEX(Table1[Time],MATCH($L158,Table1[Index],0))</f>
        <v>0.125</v>
      </c>
      <c r="P158" s="407">
        <f>INDEX(Table1[Norm Open],MATCH($L158,Table1[Index],0))</f>
        <v>0.6862334032145353</v>
      </c>
      <c r="Q158" s="408">
        <f>INDEX(Table1[Alpha],MATCH($L158,Table1[Index],0))</f>
        <v>-0.51602240248047404</v>
      </c>
      <c r="R158" s="479">
        <f t="shared" si="22"/>
        <v>-1.1408866919628662</v>
      </c>
      <c r="S158" s="410">
        <f t="shared" si="23"/>
        <v>0.36730623112534305</v>
      </c>
      <c r="T158" s="479">
        <f t="shared" si="20"/>
        <v>-0.91114638083701349</v>
      </c>
      <c r="U158" s="410">
        <f t="shared" si="21"/>
        <v>2.2116095510531708</v>
      </c>
      <c r="V158" s="479">
        <f t="shared" si="16"/>
        <v>5.2358962713000459</v>
      </c>
      <c r="W158" s="410">
        <f t="shared" si="17"/>
        <v>3.8315548987106061</v>
      </c>
      <c r="X158" s="409">
        <f t="shared" si="18"/>
        <v>1.0612877328333887</v>
      </c>
      <c r="Y158" s="410">
        <f t="shared" si="19"/>
        <v>2.136823560296373</v>
      </c>
      <c r="AB158" s="130"/>
    </row>
    <row r="159" spans="1:28" ht="16" thickBot="1" x14ac:dyDescent="0.25">
      <c r="A159" s="345" t="s">
        <v>378</v>
      </c>
      <c r="B159" s="344">
        <v>158</v>
      </c>
      <c r="C159" s="346">
        <v>0.125</v>
      </c>
      <c r="D159" s="347">
        <v>903.5</v>
      </c>
      <c r="E159" s="130">
        <v>0.14776300585804999</v>
      </c>
      <c r="F159" s="130">
        <f>(Table1[[#This Row],[Gasoil Open]]-MIN(Table1[Signal from Matlab]))/(MAX(Table1[Signal from Matlab])-MIN(Table1[Signal from Matlab]))</f>
        <v>0.56044723969252275</v>
      </c>
      <c r="G159" s="130">
        <v>903.5</v>
      </c>
      <c r="H159" s="130">
        <v>903.5</v>
      </c>
      <c r="I159" s="130">
        <v>0.56044723969252297</v>
      </c>
      <c r="J159" s="130">
        <f>(Table1[[#This Row],[Alpha]]-MIN(Table1[Alpha]))/(MAX(Table1[Alpha])-MIN(Table1[Alpha]))</f>
        <v>0.52419970793415671</v>
      </c>
      <c r="K159" s="130">
        <f>(Table1[[#This Row],[Signal from Matlab]]-703)/(1060.75-703)</f>
        <v>0.56044723969252275</v>
      </c>
      <c r="L159" s="398">
        <v>182</v>
      </c>
      <c r="M159" s="398">
        <v>47</v>
      </c>
      <c r="N159" s="405" t="str">
        <f>INDEX(Table1[Date],MATCH($L159,Table1[Index],0))</f>
        <v>2011.06.20</v>
      </c>
      <c r="O159" s="406">
        <f>INDEX(Table1[Time],MATCH($L159,Table1[Index],0))</f>
        <v>0.125</v>
      </c>
      <c r="P159" s="407">
        <f>INDEX(Table1[Norm Open],MATCH($L159,Table1[Index],0))</f>
        <v>0.65758211041229908</v>
      </c>
      <c r="Q159" s="408">
        <f>INDEX(Table1[Alpha],MATCH($L159,Table1[Index],0))</f>
        <v>-0.47604239343258498</v>
      </c>
      <c r="R159" s="479">
        <f t="shared" si="22"/>
        <v>-1.2771367540696099</v>
      </c>
      <c r="S159" s="410">
        <f t="shared" si="23"/>
        <v>0.58228307749120756</v>
      </c>
      <c r="T159" s="479">
        <f t="shared" si="20"/>
        <v>-1.0086471484869222</v>
      </c>
      <c r="U159" s="410">
        <f t="shared" si="21"/>
        <v>1.5065149944186111</v>
      </c>
      <c r="V159" s="479">
        <f t="shared" si="16"/>
        <v>6.5348349915457726</v>
      </c>
      <c r="W159" s="410">
        <f t="shared" si="17"/>
        <v>4.1749829103672038</v>
      </c>
      <c r="X159" s="409">
        <f t="shared" si="18"/>
        <v>1.4163503629964136</v>
      </c>
      <c r="Y159" s="410">
        <f t="shared" si="19"/>
        <v>2.0879269940923408</v>
      </c>
      <c r="AB159" s="130"/>
    </row>
    <row r="160" spans="1:28" ht="16" thickBot="1" x14ac:dyDescent="0.25">
      <c r="A160" s="342" t="s">
        <v>379</v>
      </c>
      <c r="B160" s="344">
        <v>159</v>
      </c>
      <c r="C160" s="343">
        <v>0.125</v>
      </c>
      <c r="D160" s="344">
        <v>907.75</v>
      </c>
      <c r="E160" s="130">
        <v>0.13775254062381401</v>
      </c>
      <c r="F160" s="130">
        <f>(Table1[[#This Row],[Gasoil Open]]-MIN(Table1[Signal from Matlab]))/(MAX(Table1[Signal from Matlab])-MIN(Table1[Signal from Matlab]))</f>
        <v>0.57232704402515722</v>
      </c>
      <c r="G160" s="130">
        <v>907.75</v>
      </c>
      <c r="H160" s="130">
        <v>907.75</v>
      </c>
      <c r="I160" s="130">
        <v>0.57232704402515699</v>
      </c>
      <c r="J160" s="130">
        <f>(Table1[[#This Row],[Alpha]]-MIN(Table1[Alpha]))/(MAX(Table1[Alpha])-MIN(Table1[Alpha]))</f>
        <v>0.51699514338589647</v>
      </c>
      <c r="K160" s="130">
        <f>(Table1[[#This Row],[Signal from Matlab]]-703)/(1060.75-703)</f>
        <v>0.57232704402515722</v>
      </c>
      <c r="L160" s="398">
        <v>183</v>
      </c>
      <c r="M160" s="398">
        <v>48</v>
      </c>
      <c r="N160" s="405" t="str">
        <f>INDEX(Table1[Date],MATCH($L160,Table1[Index],0))</f>
        <v>2011.06.21</v>
      </c>
      <c r="O160" s="406">
        <f>INDEX(Table1[Time],MATCH($L160,Table1[Index],0))</f>
        <v>0.125</v>
      </c>
      <c r="P160" s="407">
        <f>INDEX(Table1[Norm Open],MATCH($L160,Table1[Index],0))</f>
        <v>0.6205450733752621</v>
      </c>
      <c r="Q160" s="408">
        <f>INDEX(Table1[Alpha],MATCH($L160,Table1[Index],0))</f>
        <v>-0.43946749698154802</v>
      </c>
      <c r="R160" s="479">
        <f t="shared" si="22"/>
        <v>-1.3827482039587442</v>
      </c>
      <c r="S160" s="410">
        <f t="shared" si="23"/>
        <v>1.0050920125173226</v>
      </c>
      <c r="T160" s="479">
        <f t="shared" si="20"/>
        <v>-1.1314294012166828</v>
      </c>
      <c r="U160" s="410">
        <f t="shared" si="21"/>
        <v>1.7066737908133132</v>
      </c>
      <c r="V160" s="479">
        <f t="shared" si="16"/>
        <v>8.0702066361218687</v>
      </c>
      <c r="W160" s="410">
        <f t="shared" si="17"/>
        <v>4.5534038467631666</v>
      </c>
      <c r="X160" s="409">
        <f t="shared" si="18"/>
        <v>1.8520096769821472</v>
      </c>
      <c r="Y160" s="410">
        <f t="shared" si="19"/>
        <v>2.4217232166979339</v>
      </c>
      <c r="AB160" s="130"/>
    </row>
    <row r="161" spans="1:31" ht="16" thickBot="1" x14ac:dyDescent="0.25">
      <c r="A161" s="345" t="s">
        <v>380</v>
      </c>
      <c r="B161" s="344">
        <v>160</v>
      </c>
      <c r="C161" s="346">
        <v>0.125</v>
      </c>
      <c r="D161" s="347">
        <v>917.75</v>
      </c>
      <c r="E161" s="130">
        <v>0.12881396993946001</v>
      </c>
      <c r="F161" s="130">
        <f>(Table1[[#This Row],[Gasoil Open]]-MIN(Table1[Signal from Matlab]))/(MAX(Table1[Signal from Matlab])-MIN(Table1[Signal from Matlab]))</f>
        <v>0.60027952480782665</v>
      </c>
      <c r="G161" s="130">
        <v>917.75</v>
      </c>
      <c r="H161" s="130">
        <v>917.75</v>
      </c>
      <c r="I161" s="130">
        <v>0.60027952480782698</v>
      </c>
      <c r="J161" s="130">
        <f>(Table1[[#This Row],[Alpha]]-MIN(Table1[Alpha]))/(MAX(Table1[Alpha])-MIN(Table1[Alpha]))</f>
        <v>0.51056202484867097</v>
      </c>
      <c r="K161" s="130">
        <f>(Table1[[#This Row],[Signal from Matlab]]-703)/(1060.75-703)</f>
        <v>0.60027952480782665</v>
      </c>
      <c r="L161" s="398">
        <v>184</v>
      </c>
      <c r="M161" s="398">
        <v>49</v>
      </c>
      <c r="N161" s="405" t="str">
        <f>INDEX(Table1[Date],MATCH($L161,Table1[Index],0))</f>
        <v>2011.06.22</v>
      </c>
      <c r="O161" s="406">
        <f>INDEX(Table1[Time],MATCH($L161,Table1[Index],0))</f>
        <v>0.125</v>
      </c>
      <c r="P161" s="407">
        <f>INDEX(Table1[Norm Open],MATCH($L161,Table1[Index],0))</f>
        <v>0.58839972047519218</v>
      </c>
      <c r="Q161" s="408">
        <f>INDEX(Table1[Alpha],MATCH($L161,Table1[Index],0))</f>
        <v>-0.39572844171868998</v>
      </c>
      <c r="R161" s="479">
        <f t="shared" si="22"/>
        <v>-1.4819322842349285</v>
      </c>
      <c r="S161" s="410">
        <f t="shared" si="23"/>
        <v>0.69091817287886448</v>
      </c>
      <c r="T161" s="479">
        <f t="shared" si="20"/>
        <v>-1.2473153214133821</v>
      </c>
      <c r="U161" s="410">
        <f t="shared" si="21"/>
        <v>1.8577118985782373</v>
      </c>
      <c r="V161" s="479">
        <f t="shared" si="16"/>
        <v>9.8698768218199913</v>
      </c>
      <c r="W161" s="410">
        <f t="shared" si="17"/>
        <v>5.0001615021986936</v>
      </c>
      <c r="X161" s="409">
        <f t="shared" si="18"/>
        <v>2.3802097387238934</v>
      </c>
      <c r="Y161" s="410">
        <f t="shared" si="19"/>
        <v>2.516263857885265</v>
      </c>
      <c r="AB161" s="130"/>
    </row>
    <row r="162" spans="1:31" ht="16" thickBot="1" x14ac:dyDescent="0.25">
      <c r="A162" s="342" t="s">
        <v>381</v>
      </c>
      <c r="B162" s="344">
        <v>161</v>
      </c>
      <c r="C162" s="343">
        <v>0.125</v>
      </c>
      <c r="D162" s="344">
        <v>916.25</v>
      </c>
      <c r="E162" s="130">
        <v>0.11645164110904201</v>
      </c>
      <c r="F162" s="130">
        <f>(Table1[[#This Row],[Gasoil Open]]-MIN(Table1[Signal from Matlab]))/(MAX(Table1[Signal from Matlab])-MIN(Table1[Signal from Matlab]))</f>
        <v>0.59608665269042627</v>
      </c>
      <c r="G162" s="130">
        <v>916.25</v>
      </c>
      <c r="H162" s="130">
        <v>916.25</v>
      </c>
      <c r="I162" s="130">
        <v>0.59608665269042604</v>
      </c>
      <c r="J162" s="130">
        <f>(Table1[[#This Row],[Alpha]]-MIN(Table1[Alpha]))/(MAX(Table1[Alpha])-MIN(Table1[Alpha]))</f>
        <v>0.50166481638317828</v>
      </c>
      <c r="K162" s="130">
        <f>(Table1[[#This Row],[Signal from Matlab]]-703)/(1060.75-703)</f>
        <v>0.59608665269042627</v>
      </c>
      <c r="L162" s="398">
        <v>185</v>
      </c>
      <c r="M162" s="398">
        <v>50</v>
      </c>
      <c r="N162" s="405" t="str">
        <f>INDEX(Table1[Date],MATCH($L162,Table1[Index],0))</f>
        <v>2011.06.23</v>
      </c>
      <c r="O162" s="406">
        <f>INDEX(Table1[Time],MATCH($L162,Table1[Index],0))</f>
        <v>0.125</v>
      </c>
      <c r="P162" s="407">
        <f>INDEX(Table1[Norm Open],MATCH($L162,Table1[Index],0))</f>
        <v>0.61774982529699507</v>
      </c>
      <c r="Q162" s="408">
        <f>INDEX(Table1[Alpha],MATCH($L162,Table1[Index],0))</f>
        <v>-0.34522828392574501</v>
      </c>
      <c r="R162" s="479">
        <f t="shared" si="22"/>
        <v>-1.6140213377952739</v>
      </c>
      <c r="S162" s="410">
        <f t="shared" si="23"/>
        <v>0.22560806204325778</v>
      </c>
      <c r="T162" s="479">
        <f t="shared" si="20"/>
        <v>-1.360199711038709</v>
      </c>
      <c r="U162" s="410">
        <f t="shared" si="21"/>
        <v>1.9773199915350703</v>
      </c>
      <c r="V162" s="479">
        <f t="shared" si="16"/>
        <v>11.965473137455387</v>
      </c>
      <c r="W162" s="410">
        <f t="shared" si="17"/>
        <v>5.4390390149599925</v>
      </c>
      <c r="X162" s="409">
        <f t="shared" si="18"/>
        <v>2.9970840295404684</v>
      </c>
      <c r="Y162" s="410">
        <f t="shared" si="19"/>
        <v>2.5473223561794405</v>
      </c>
      <c r="AB162" s="130"/>
    </row>
    <row r="163" spans="1:31" ht="16" thickBot="1" x14ac:dyDescent="0.25">
      <c r="A163" s="345" t="s">
        <v>382</v>
      </c>
      <c r="B163" s="344">
        <v>162</v>
      </c>
      <c r="C163" s="346">
        <v>0.125</v>
      </c>
      <c r="D163" s="347">
        <v>917</v>
      </c>
      <c r="E163" s="130">
        <v>0.102482860757802</v>
      </c>
      <c r="F163" s="130">
        <f>(Table1[[#This Row],[Gasoil Open]]-MIN(Table1[Signal from Matlab]))/(MAX(Table1[Signal from Matlab])-MIN(Table1[Signal from Matlab]))</f>
        <v>0.59818308874912651</v>
      </c>
      <c r="G163" s="130">
        <v>917</v>
      </c>
      <c r="H163" s="130">
        <v>917</v>
      </c>
      <c r="I163" s="130">
        <v>0.59818308874912696</v>
      </c>
      <c r="J163" s="130">
        <f>(Table1[[#This Row],[Alpha]]-MIN(Table1[Alpha]))/(MAX(Table1[Alpha])-MIN(Table1[Alpha]))</f>
        <v>0.49161143950746722</v>
      </c>
      <c r="K163" s="130">
        <f>(Table1[[#This Row],[Signal from Matlab]]-703)/(1060.75-703)</f>
        <v>0.59818308874912651</v>
      </c>
      <c r="L163" s="398">
        <v>186</v>
      </c>
      <c r="M163" s="398">
        <v>51</v>
      </c>
      <c r="N163" s="405" t="str">
        <f>INDEX(Table1[Date],MATCH($L163,Table1[Index],0))</f>
        <v>2011.06.24</v>
      </c>
      <c r="O163" s="406">
        <f>INDEX(Table1[Time],MATCH($L163,Table1[Index],0))</f>
        <v>0.125</v>
      </c>
      <c r="P163" s="407">
        <f>INDEX(Table1[Norm Open],MATCH($L163,Table1[Index],0))</f>
        <v>0.52690426275331936</v>
      </c>
      <c r="Q163" s="408">
        <f>INDEX(Table1[Alpha],MATCH($L163,Table1[Index],0))</f>
        <v>-0.29264296158484898</v>
      </c>
      <c r="R163" s="479">
        <f t="shared" si="22"/>
        <v>-1.7985152328231029</v>
      </c>
      <c r="S163" s="410">
        <f t="shared" si="23"/>
        <v>0.32792111499113841</v>
      </c>
      <c r="T163" s="479">
        <f t="shared" si="20"/>
        <v>-1.487530000921145</v>
      </c>
      <c r="U163" s="410">
        <f t="shared" si="21"/>
        <v>1.730908179726435</v>
      </c>
      <c r="V163" s="479">
        <f t="shared" si="16"/>
        <v>14.393288017692784</v>
      </c>
      <c r="W163" s="410">
        <f t="shared" si="17"/>
        <v>5.8818006766670203</v>
      </c>
      <c r="X163" s="409">
        <f t="shared" si="18"/>
        <v>3.7024142613161786</v>
      </c>
      <c r="Y163" s="410">
        <f t="shared" si="19"/>
        <v>2.6468766571281979</v>
      </c>
      <c r="AB163" s="130"/>
    </row>
    <row r="164" spans="1:31" ht="16" thickBot="1" x14ac:dyDescent="0.25">
      <c r="A164" s="342" t="s">
        <v>383</v>
      </c>
      <c r="B164" s="344">
        <v>163</v>
      </c>
      <c r="C164" s="343">
        <v>0.125</v>
      </c>
      <c r="D164" s="344">
        <v>904.75</v>
      </c>
      <c r="E164" s="130">
        <v>8.39586405628239E-2</v>
      </c>
      <c r="F164" s="130">
        <f>(Table1[[#This Row],[Gasoil Open]]-MIN(Table1[Signal from Matlab]))/(MAX(Table1[Signal from Matlab])-MIN(Table1[Signal from Matlab]))</f>
        <v>0.56394129979035634</v>
      </c>
      <c r="G164" s="130">
        <v>904.75</v>
      </c>
      <c r="H164" s="130">
        <v>904.75</v>
      </c>
      <c r="I164" s="130">
        <v>0.56394129979035601</v>
      </c>
      <c r="J164" s="130">
        <f>(Table1[[#This Row],[Alpha]]-MIN(Table1[Alpha]))/(MAX(Table1[Alpha])-MIN(Table1[Alpha]))</f>
        <v>0.47827949768677402</v>
      </c>
      <c r="K164" s="130">
        <f>(Table1[[#This Row],[Signal from Matlab]]-703)/(1060.75-703)</f>
        <v>0.56394129979035634</v>
      </c>
      <c r="L164" s="398">
        <v>187</v>
      </c>
      <c r="M164" s="411">
        <v>52</v>
      </c>
      <c r="N164" s="412" t="str">
        <f>INDEX(Table1[Date],MATCH($L164,Table1[Index],0))</f>
        <v>2011.06.27</v>
      </c>
      <c r="O164" s="413">
        <f>INDEX(Table1[Time],MATCH($L164,Table1[Index],0))</f>
        <v>0.125</v>
      </c>
      <c r="P164" s="414">
        <f>INDEX(Table1[Norm Open],MATCH($L164,Table1[Index],0))</f>
        <v>0.46470999301187982</v>
      </c>
      <c r="Q164" s="415">
        <f>INDEX(Table1[Alpha],MATCH($L164,Table1[Index],0))</f>
        <v>-0.23698428703323299</v>
      </c>
      <c r="R164" s="480">
        <f t="shared" si="22"/>
        <v>-2.0204303108424613</v>
      </c>
      <c r="S164" s="417">
        <f t="shared" si="23"/>
        <v>0.78344709392626521</v>
      </c>
      <c r="T164" s="480">
        <f t="shared" si="20"/>
        <v>-1.6220765673944704</v>
      </c>
      <c r="U164" s="417">
        <f t="shared" si="21"/>
        <v>3.0202703558813204</v>
      </c>
      <c r="V164" s="480">
        <f t="shared" si="16"/>
        <v>17.193899776844955</v>
      </c>
      <c r="W164" s="417">
        <f t="shared" si="17"/>
        <v>6.3926294693836683</v>
      </c>
      <c r="X164" s="416">
        <f t="shared" si="18"/>
        <v>4.5171309662026742</v>
      </c>
      <c r="Y164" s="417">
        <f t="shared" si="19"/>
        <v>3.3987823063970843</v>
      </c>
      <c r="AB164" s="130"/>
    </row>
    <row r="165" spans="1:31" ht="16" thickBot="1" x14ac:dyDescent="0.25">
      <c r="A165" s="345" t="s">
        <v>384</v>
      </c>
      <c r="B165" s="344">
        <v>164</v>
      </c>
      <c r="C165" s="346">
        <v>0.125</v>
      </c>
      <c r="D165" s="347">
        <v>915.75</v>
      </c>
      <c r="E165" s="130">
        <v>6.1626206802298703E-2</v>
      </c>
      <c r="F165" s="130">
        <f>(Table1[[#This Row],[Gasoil Open]]-MIN(Table1[Signal from Matlab]))/(MAX(Table1[Signal from Matlab])-MIN(Table1[Signal from Matlab]))</f>
        <v>0.59468902865129281</v>
      </c>
      <c r="G165" s="130">
        <v>915.75</v>
      </c>
      <c r="H165" s="130">
        <v>915.75</v>
      </c>
      <c r="I165" s="130">
        <v>0.59468902865129303</v>
      </c>
      <c r="J165" s="130">
        <f>(Table1[[#This Row],[Alpha]]-MIN(Table1[Alpha]))/(MAX(Table1[Alpha])-MIN(Table1[Alpha]))</f>
        <v>0.46220677211582017</v>
      </c>
      <c r="K165" s="130">
        <f>(Table1[[#This Row],[Signal from Matlab]]-703)/(1060.75-703)</f>
        <v>0.59468902865129281</v>
      </c>
      <c r="AB165" s="130"/>
    </row>
    <row r="166" spans="1:31" ht="16" thickBot="1" x14ac:dyDescent="0.25">
      <c r="A166" s="342" t="s">
        <v>385</v>
      </c>
      <c r="B166" s="344">
        <v>165</v>
      </c>
      <c r="C166" s="343">
        <v>0.125</v>
      </c>
      <c r="D166" s="344">
        <v>945.75</v>
      </c>
      <c r="E166" s="130">
        <v>3.7672064626472303E-2</v>
      </c>
      <c r="F166" s="130">
        <f>(Table1[[#This Row],[Gasoil Open]]-MIN(Table1[Signal from Matlab]))/(MAX(Table1[Signal from Matlab])-MIN(Table1[Signal from Matlab]))</f>
        <v>0.67854647099930121</v>
      </c>
      <c r="G166" s="130">
        <v>945.75</v>
      </c>
      <c r="H166" s="130">
        <v>945.75</v>
      </c>
      <c r="I166" s="130">
        <v>0.67854647099930099</v>
      </c>
      <c r="J166" s="130">
        <f>(Table1[[#This Row],[Alpha]]-MIN(Table1[Alpha]))/(MAX(Table1[Alpha])-MIN(Table1[Alpha]))</f>
        <v>0.4449668976978241</v>
      </c>
      <c r="K166" s="130">
        <f>(Table1[[#This Row],[Signal from Matlab]]-703)/(1060.75-703)</f>
        <v>0.67854647099930121</v>
      </c>
      <c r="L166" s="563" t="s">
        <v>1170</v>
      </c>
      <c r="M166" s="564"/>
      <c r="N166" s="564"/>
      <c r="O166" s="564"/>
      <c r="P166" s="564"/>
      <c r="Q166" s="565"/>
      <c r="R166" s="564" t="s">
        <v>1159</v>
      </c>
      <c r="S166" s="565"/>
      <c r="T166" s="564" t="s">
        <v>1160</v>
      </c>
      <c r="U166" s="565"/>
      <c r="V166" s="564" t="s">
        <v>1161</v>
      </c>
      <c r="W166" s="565"/>
      <c r="X166" s="563" t="s">
        <v>1162</v>
      </c>
      <c r="Y166" s="565"/>
      <c r="AB166" s="130"/>
    </row>
    <row r="167" spans="1:31" ht="16" thickBot="1" x14ac:dyDescent="0.25">
      <c r="A167" s="345" t="s">
        <v>386</v>
      </c>
      <c r="B167" s="344">
        <v>166</v>
      </c>
      <c r="C167" s="346">
        <v>0.125</v>
      </c>
      <c r="D167" s="347">
        <v>943.5</v>
      </c>
      <c r="E167" s="130">
        <v>1.19090280667628E-2</v>
      </c>
      <c r="F167" s="130">
        <f>(Table1[[#This Row],[Gasoil Open]]-MIN(Table1[Signal from Matlab]))/(MAX(Table1[Signal from Matlab])-MIN(Table1[Signal from Matlab]))</f>
        <v>0.67225716282320058</v>
      </c>
      <c r="G167" s="130">
        <v>943.5</v>
      </c>
      <c r="H167" s="130">
        <v>943.5</v>
      </c>
      <c r="I167" s="130">
        <v>0.67225716282320103</v>
      </c>
      <c r="J167" s="130">
        <f>(Table1[[#This Row],[Alpha]]-MIN(Table1[Alpha]))/(MAX(Table1[Alpha])-MIN(Table1[Alpha]))</f>
        <v>0.42642515607938059</v>
      </c>
      <c r="K167" s="130">
        <f>(Table1[[#This Row],[Signal from Matlab]]-703)/(1060.75-703)</f>
        <v>0.67225716282320058</v>
      </c>
      <c r="L167" s="418" t="s">
        <v>15</v>
      </c>
      <c r="M167" s="419" t="s">
        <v>1167</v>
      </c>
      <c r="N167" s="420" t="s">
        <v>11</v>
      </c>
      <c r="O167" s="420" t="s">
        <v>16</v>
      </c>
      <c r="P167" s="421" t="s">
        <v>155</v>
      </c>
      <c r="Q167" s="422" t="s">
        <v>14</v>
      </c>
      <c r="R167" s="481" t="s">
        <v>14</v>
      </c>
      <c r="S167" s="422" t="s">
        <v>155</v>
      </c>
      <c r="T167" s="481" t="s">
        <v>14</v>
      </c>
      <c r="U167" s="422" t="s">
        <v>155</v>
      </c>
      <c r="V167" s="481" t="s">
        <v>14</v>
      </c>
      <c r="W167" s="422" t="s">
        <v>155</v>
      </c>
      <c r="X167" s="423" t="s">
        <v>14</v>
      </c>
      <c r="Y167" s="422" t="s">
        <v>155</v>
      </c>
      <c r="Z167" s="130" t="s">
        <v>1164</v>
      </c>
      <c r="AA167" s="130" t="s">
        <v>1198</v>
      </c>
      <c r="AB167" s="130" t="s">
        <v>1164</v>
      </c>
      <c r="AC167" s="130">
        <v>114</v>
      </c>
      <c r="AD167" s="130">
        <v>5.0000000000000001E-3</v>
      </c>
      <c r="AE167" s="130" t="s">
        <v>1174</v>
      </c>
    </row>
    <row r="168" spans="1:31" ht="16" thickBot="1" x14ac:dyDescent="0.25">
      <c r="A168" s="342" t="s">
        <v>387</v>
      </c>
      <c r="B168" s="344">
        <v>167</v>
      </c>
      <c r="C168" s="343">
        <v>0.125</v>
      </c>
      <c r="D168" s="344">
        <v>944.25</v>
      </c>
      <c r="E168" s="130">
        <v>-1.9511459021138801E-2</v>
      </c>
      <c r="F168" s="130">
        <f>(Table1[[#This Row],[Gasoil Open]]-MIN(Table1[Signal from Matlab]))/(MAX(Table1[Signal from Matlab])-MIN(Table1[Signal from Matlab]))</f>
        <v>0.67435359888190072</v>
      </c>
      <c r="G168" s="130">
        <v>944.25</v>
      </c>
      <c r="H168" s="130">
        <v>944.25</v>
      </c>
      <c r="I168" s="130">
        <v>0.67435359888190105</v>
      </c>
      <c r="J168" s="130">
        <f>(Table1[[#This Row],[Alpha]]-MIN(Table1[Alpha]))/(MAX(Table1[Alpha])-MIN(Table1[Alpha]))</f>
        <v>0.40381172882443434</v>
      </c>
      <c r="K168" s="130">
        <f>(Table1[[#This Row],[Signal from Matlab]]-703)/(1060.75-703)</f>
        <v>0.67435359888190072</v>
      </c>
      <c r="L168" s="424">
        <v>188</v>
      </c>
      <c r="M168" s="424">
        <v>1</v>
      </c>
      <c r="N168" s="425" t="str">
        <f>INDEX(Table1[Date],MATCH($L168,Table1[Index],0))</f>
        <v>2011.06.28</v>
      </c>
      <c r="O168" s="426">
        <f>INDEX(Table1[Time],MATCH($L168,Table1[Index],0))</f>
        <v>0.125</v>
      </c>
      <c r="P168" s="427">
        <f>INDEX(Table1[Norm Open],MATCH($L168,Table1[Index],0))</f>
        <v>0.4835779175401817</v>
      </c>
      <c r="Q168" s="428">
        <f>INDEX(Table1[Alpha],MATCH($L168,Table1[Index],0))</f>
        <v>-0.18345222070657999</v>
      </c>
      <c r="R168" s="482"/>
      <c r="S168" s="430"/>
      <c r="T168" s="489"/>
      <c r="U168" s="430"/>
      <c r="V168" s="482">
        <f xml:space="preserve"> 0.039805553836372*M168 + 0.000808407633877955*M168*SIN(SIN(1.02177351573455*M168)) - 0.212214745046646 - 0.00125818762156904*M168^2 - 0.0129654325604596*SIN(1.02177351573455*M168) - 0.0134166997805094*M168*SIN(-0.220333062752821*M168) - 0.00616675546660078*SIN(M168)*SIN(-0.220333062752821*M168)</f>
        <v>-0.18005199380349576</v>
      </c>
      <c r="W168" s="430">
        <f xml:space="preserve"> 0.43531687023457 + 0.0523946485625556*M168 + 0.0000855495811292763*M168^3 + 0.0000654353271254924*M168^2*SIN(SIN(SIN(SIN(0.0000855495811292763*M168^4)))) - 1.05128163331072E-09*M168^6 - 0.00333396194943796*M168^2</f>
        <v>0.4844631109755001</v>
      </c>
      <c r="X168" s="429">
        <f>AVERAGE(R168,T168,V168)</f>
        <v>-0.18005199380349576</v>
      </c>
      <c r="Y168" s="430">
        <f>AVERAGE(S168,U168,W168)</f>
        <v>0.4844631109755001</v>
      </c>
      <c r="Z168" s="130" t="s">
        <v>80</v>
      </c>
      <c r="AA168" s="130">
        <v>0.99987305999999998</v>
      </c>
      <c r="AB168" s="130" t="s">
        <v>80</v>
      </c>
      <c r="AE168" s="130">
        <v>0.99917745999999996</v>
      </c>
    </row>
    <row r="169" spans="1:31" ht="16" thickBot="1" x14ac:dyDescent="0.25">
      <c r="A169" s="345" t="s">
        <v>388</v>
      </c>
      <c r="B169" s="344">
        <v>168</v>
      </c>
      <c r="C169" s="346">
        <v>0.125</v>
      </c>
      <c r="D169" s="347">
        <v>947.75</v>
      </c>
      <c r="E169" s="130">
        <v>-5.6355359134681003E-2</v>
      </c>
      <c r="F169" s="130">
        <f>(Table1[[#This Row],[Gasoil Open]]-MIN(Table1[Signal from Matlab]))/(MAX(Table1[Signal from Matlab])-MIN(Table1[Signal from Matlab]))</f>
        <v>0.68413696715583505</v>
      </c>
      <c r="G169" s="130">
        <v>947.75</v>
      </c>
      <c r="H169" s="130">
        <v>947.75</v>
      </c>
      <c r="I169" s="130">
        <v>0.68413696715583505</v>
      </c>
      <c r="J169" s="130">
        <f>(Table1[[#This Row],[Alpha]]-MIN(Table1[Alpha]))/(MAX(Table1[Alpha])-MIN(Table1[Alpha]))</f>
        <v>0.3772950534885226</v>
      </c>
      <c r="K169" s="130">
        <f>(Table1[[#This Row],[Signal from Matlab]]-703)/(1060.75-703)</f>
        <v>0.68413696715583505</v>
      </c>
      <c r="L169" s="424">
        <v>189</v>
      </c>
      <c r="M169" s="424">
        <v>2</v>
      </c>
      <c r="N169" s="431" t="str">
        <f>INDEX(Table1[Date],MATCH($L169,Table1[Index],0))</f>
        <v>2011.06.29</v>
      </c>
      <c r="O169" s="432">
        <f>INDEX(Table1[Time],MATCH($L169,Table1[Index],0))</f>
        <v>0.125</v>
      </c>
      <c r="P169" s="433">
        <f>INDEX(Table1[Norm Open],MATCH($L169,Table1[Index],0))</f>
        <v>0.53039832285115307</v>
      </c>
      <c r="Q169" s="434">
        <f>INDEX(Table1[Alpha],MATCH($L169,Table1[Index],0))</f>
        <v>-0.131627097091011</v>
      </c>
      <c r="R169" s="483"/>
      <c r="S169" s="436"/>
      <c r="T169" s="483"/>
      <c r="U169" s="436"/>
      <c r="V169" s="483">
        <f t="shared" ref="V169:V219" si="24" xml:space="preserve"> 0.039805553836372*M169 + 0.000808407633877955*M169*SIN(SIN(1.02177351573455*M169)) - 0.212214745046646 - 0.00125818762156904*M169^2 - 0.0129654325604596*SIN(1.02177351573455*M169) - 0.0134166997805094*M169*SIN(-0.220333062752821*M169) - 0.00616675546660078*SIN(M169)*SIN(-0.220333062752821*M169)</f>
        <v>-0.1340856832469077</v>
      </c>
      <c r="W169" s="436">
        <f t="shared" ref="W169:W219" si="25" xml:space="preserve"> 0.43531687023457 + 0.0523946485625556*M169 + 0.0000855495811292763*M169^3 + 0.0000654353271254924*M169^2*SIN(SIN(SIN(SIN(0.0000855495811292763*M169^4)))) - 1.05128163331072E-09*M169^6 - 0.00333396194943796*M169^2</f>
        <v>0.52745500719824046</v>
      </c>
      <c r="X169" s="435">
        <f t="shared" ref="X169:X219" si="26">AVERAGE(R169,T169,V169)</f>
        <v>-0.1340856832469077</v>
      </c>
      <c r="Y169" s="436">
        <f t="shared" ref="Y169:Y219" si="27">AVERAGE(S169,U169,W169)</f>
        <v>0.52745500719824046</v>
      </c>
      <c r="Z169" s="130"/>
      <c r="AB169" s="130"/>
    </row>
    <row r="170" spans="1:31" ht="16" thickBot="1" x14ac:dyDescent="0.25">
      <c r="A170" s="342" t="s">
        <v>389</v>
      </c>
      <c r="B170" s="344">
        <v>169</v>
      </c>
      <c r="C170" s="343">
        <v>0.125</v>
      </c>
      <c r="D170" s="344">
        <v>964.25</v>
      </c>
      <c r="E170" s="130">
        <v>-9.93968051116534E-2</v>
      </c>
      <c r="F170" s="130">
        <f>(Table1[[#This Row],[Gasoil Open]]-MIN(Table1[Signal from Matlab]))/(MAX(Table1[Signal from Matlab])-MIN(Table1[Signal from Matlab]))</f>
        <v>0.73025856044723969</v>
      </c>
      <c r="G170" s="130">
        <v>964.25</v>
      </c>
      <c r="H170" s="130">
        <v>964.25</v>
      </c>
      <c r="I170" s="130">
        <v>0.73025856044724002</v>
      </c>
      <c r="J170" s="130">
        <f>(Table1[[#This Row],[Alpha]]-MIN(Table1[Alpha]))/(MAX(Table1[Alpha])-MIN(Table1[Alpha]))</f>
        <v>0.34631798413803705</v>
      </c>
      <c r="K170" s="130">
        <f>(Table1[[#This Row],[Signal from Matlab]]-703)/(1060.75-703)</f>
        <v>0.73025856044723969</v>
      </c>
      <c r="L170" s="424">
        <v>190</v>
      </c>
      <c r="M170" s="424">
        <v>3</v>
      </c>
      <c r="N170" s="431" t="str">
        <f>INDEX(Table1[Date],MATCH($L170,Table1[Index],0))</f>
        <v>2011.06.30</v>
      </c>
      <c r="O170" s="432">
        <f>INDEX(Table1[Time],MATCH($L170,Table1[Index],0))</f>
        <v>0.125</v>
      </c>
      <c r="P170" s="433">
        <f>INDEX(Table1[Norm Open],MATCH($L170,Table1[Index],0))</f>
        <v>0.60936408106219431</v>
      </c>
      <c r="Q170" s="434">
        <f>INDEX(Table1[Alpha],MATCH($L170,Table1[Index],0))</f>
        <v>-7.9258800559769499E-2</v>
      </c>
      <c r="R170" s="483"/>
      <c r="S170" s="436"/>
      <c r="T170" s="483"/>
      <c r="U170" s="436"/>
      <c r="V170" s="483">
        <f t="shared" si="24"/>
        <v>-7.968106914232452E-2</v>
      </c>
      <c r="W170" s="436">
        <f t="shared" si="25"/>
        <v>0.56480831146919974</v>
      </c>
      <c r="X170" s="435">
        <f t="shared" si="26"/>
        <v>-7.968106914232452E-2</v>
      </c>
      <c r="Y170" s="436">
        <f t="shared" si="27"/>
        <v>0.56480831146919974</v>
      </c>
      <c r="Z170" s="130" t="s">
        <v>1165</v>
      </c>
      <c r="AA170" s="130" t="s">
        <v>1199</v>
      </c>
      <c r="AB170" s="130" t="s">
        <v>1165</v>
      </c>
      <c r="AC170" s="130">
        <v>38</v>
      </c>
      <c r="AD170" s="130">
        <v>2.4E-2</v>
      </c>
      <c r="AE170" s="130" t="s">
        <v>1173</v>
      </c>
    </row>
    <row r="171" spans="1:31" ht="16" thickBot="1" x14ac:dyDescent="0.25">
      <c r="A171" s="345" t="s">
        <v>390</v>
      </c>
      <c r="B171" s="344">
        <v>170</v>
      </c>
      <c r="C171" s="346">
        <v>0.125</v>
      </c>
      <c r="D171" s="347">
        <v>952</v>
      </c>
      <c r="E171" s="130">
        <v>-0.15057738884027699</v>
      </c>
      <c r="F171" s="130">
        <f>(Table1[[#This Row],[Gasoil Open]]-MIN(Table1[Signal from Matlab]))/(MAX(Table1[Signal from Matlab])-MIN(Table1[Signal from Matlab]))</f>
        <v>0.69601677148846963</v>
      </c>
      <c r="G171" s="130">
        <v>952</v>
      </c>
      <c r="H171" s="130">
        <v>952</v>
      </c>
      <c r="I171" s="130">
        <v>0.69601677148846997</v>
      </c>
      <c r="J171" s="130">
        <f>(Table1[[#This Row],[Alpha]]-MIN(Table1[Alpha]))/(MAX(Table1[Alpha])-MIN(Table1[Alpha]))</f>
        <v>0.30948315074493665</v>
      </c>
      <c r="K171" s="130">
        <f>(Table1[[#This Row],[Signal from Matlab]]-703)/(1060.75-703)</f>
        <v>0.69601677148846963</v>
      </c>
      <c r="L171" s="424">
        <v>191</v>
      </c>
      <c r="M171" s="424">
        <v>4</v>
      </c>
      <c r="N171" s="431" t="str">
        <f>INDEX(Table1[Date],MATCH($L171,Table1[Index],0))</f>
        <v>2011.07.01</v>
      </c>
      <c r="O171" s="432">
        <f>INDEX(Table1[Time],MATCH($L171,Table1[Index],0))</f>
        <v>0.125</v>
      </c>
      <c r="P171" s="433">
        <f>INDEX(Table1[Norm Open],MATCH($L171,Table1[Index],0))</f>
        <v>0.60656883298392728</v>
      </c>
      <c r="Q171" s="434">
        <f>INDEX(Table1[Alpha],MATCH($L171,Table1[Index],0))</f>
        <v>-3.11392298396942E-2</v>
      </c>
      <c r="R171" s="483"/>
      <c r="S171" s="436"/>
      <c r="T171" s="483"/>
      <c r="U171" s="436"/>
      <c r="V171" s="483">
        <f t="shared" si="24"/>
        <v>-2.7147522991774926E-2</v>
      </c>
      <c r="W171" s="436">
        <f t="shared" si="25"/>
        <v>0.59704586237136414</v>
      </c>
      <c r="X171" s="435">
        <f t="shared" si="26"/>
        <v>-2.7147522991774926E-2</v>
      </c>
      <c r="Y171" s="436">
        <f t="shared" si="27"/>
        <v>0.59704586237136414</v>
      </c>
      <c r="Z171" s="130" t="s">
        <v>80</v>
      </c>
      <c r="AA171" s="130">
        <v>0.97533928999999997</v>
      </c>
      <c r="AB171" s="130" t="s">
        <v>80</v>
      </c>
      <c r="AE171" s="130">
        <v>0.99904020000000004</v>
      </c>
    </row>
    <row r="172" spans="1:31" ht="16" thickBot="1" x14ac:dyDescent="0.25">
      <c r="A172" s="342" t="s">
        <v>391</v>
      </c>
      <c r="B172" s="344">
        <v>171</v>
      </c>
      <c r="C172" s="343">
        <v>0.125</v>
      </c>
      <c r="D172" s="344">
        <v>962.75</v>
      </c>
      <c r="E172" s="130">
        <v>-0.20238349812397299</v>
      </c>
      <c r="F172" s="130">
        <f>(Table1[[#This Row],[Gasoil Open]]-MIN(Table1[Signal from Matlab]))/(MAX(Table1[Signal from Matlab])-MIN(Table1[Signal from Matlab]))</f>
        <v>0.72606568832983931</v>
      </c>
      <c r="G172" s="130">
        <v>962.75</v>
      </c>
      <c r="H172" s="130">
        <v>962.75</v>
      </c>
      <c r="I172" s="130">
        <v>0.72606568832983898</v>
      </c>
      <c r="J172" s="130">
        <f>(Table1[[#This Row],[Alpha]]-MIN(Table1[Alpha]))/(MAX(Table1[Alpha])-MIN(Table1[Alpha]))</f>
        <v>0.272198124565322</v>
      </c>
      <c r="K172" s="130">
        <f>(Table1[[#This Row],[Signal from Matlab]]-703)/(1060.75-703)</f>
        <v>0.72606568832983931</v>
      </c>
      <c r="L172" s="424">
        <v>192</v>
      </c>
      <c r="M172" s="424">
        <v>5</v>
      </c>
      <c r="N172" s="431" t="str">
        <f>INDEX(Table1[Date],MATCH($L172,Table1[Index],0))</f>
        <v>2011.07.04</v>
      </c>
      <c r="O172" s="432">
        <f>INDEX(Table1[Time],MATCH($L172,Table1[Index],0))</f>
        <v>0.125</v>
      </c>
      <c r="P172" s="433">
        <f>INDEX(Table1[Norm Open],MATCH($L172,Table1[Index],0))</f>
        <v>0.62334032145352902</v>
      </c>
      <c r="Q172" s="434">
        <f>INDEX(Table1[Alpha],MATCH($L172,Table1[Index],0))</f>
        <v>1.5251089827804E-2</v>
      </c>
      <c r="R172" s="483"/>
      <c r="S172" s="436"/>
      <c r="T172" s="483"/>
      <c r="U172" s="436"/>
      <c r="V172" s="483">
        <f t="shared" si="24"/>
        <v>1.8657535930913474E-2</v>
      </c>
      <c r="W172" s="436">
        <f t="shared" si="25"/>
        <v>0.62470563755050978</v>
      </c>
      <c r="X172" s="435">
        <f t="shared" si="26"/>
        <v>1.8657535930913474E-2</v>
      </c>
      <c r="Y172" s="436">
        <f t="shared" si="27"/>
        <v>0.62470563755050978</v>
      </c>
      <c r="Z172" s="130"/>
      <c r="AB172" s="130"/>
    </row>
    <row r="173" spans="1:31" ht="16" thickBot="1" x14ac:dyDescent="0.25">
      <c r="A173" s="345" t="s">
        <v>392</v>
      </c>
      <c r="B173" s="344">
        <v>172</v>
      </c>
      <c r="C173" s="346">
        <v>0.125</v>
      </c>
      <c r="D173" s="347">
        <v>963.75</v>
      </c>
      <c r="E173" s="130">
        <v>-0.26108522352527103</v>
      </c>
      <c r="F173" s="130">
        <f>(Table1[[#This Row],[Gasoil Open]]-MIN(Table1[Signal from Matlab]))/(MAX(Table1[Signal from Matlab])-MIN(Table1[Signal from Matlab]))</f>
        <v>0.72886093640810623</v>
      </c>
      <c r="G173" s="130">
        <v>963.75</v>
      </c>
      <c r="H173" s="130">
        <v>963.75</v>
      </c>
      <c r="I173" s="130">
        <v>0.72886093640810601</v>
      </c>
      <c r="J173" s="130">
        <f>(Table1[[#This Row],[Alpha]]-MIN(Table1[Alpha]))/(MAX(Table1[Alpha])-MIN(Table1[Alpha]))</f>
        <v>0.2299503009275651</v>
      </c>
      <c r="K173" s="130">
        <f>(Table1[[#This Row],[Signal from Matlab]]-703)/(1060.75-703)</f>
        <v>0.72886093640810623</v>
      </c>
      <c r="L173" s="424">
        <v>193</v>
      </c>
      <c r="M173" s="424">
        <v>6</v>
      </c>
      <c r="N173" s="431" t="str">
        <f>INDEX(Table1[Date],MATCH($L173,Table1[Index],0))</f>
        <v>2011.07.05</v>
      </c>
      <c r="O173" s="432">
        <f>INDEX(Table1[Time],MATCH($L173,Table1[Index],0))</f>
        <v>0.125</v>
      </c>
      <c r="P173" s="433">
        <f>INDEX(Table1[Norm Open],MATCH($L173,Table1[Index],0))</f>
        <v>0.61006289308176098</v>
      </c>
      <c r="Q173" s="434">
        <f>INDEX(Table1[Alpha],MATCH($L173,Table1[Index],0))</f>
        <v>5.7902774976623599E-2</v>
      </c>
      <c r="R173" s="483"/>
      <c r="S173" s="436"/>
      <c r="T173" s="483"/>
      <c r="U173" s="436"/>
      <c r="V173" s="483">
        <f t="shared" si="24"/>
        <v>5.8911250144040708E-2</v>
      </c>
      <c r="W173" s="436">
        <f t="shared" si="25"/>
        <v>0.64835085146159865</v>
      </c>
      <c r="X173" s="435">
        <f t="shared" si="26"/>
        <v>5.8911250144040708E-2</v>
      </c>
      <c r="Y173" s="436">
        <f t="shared" si="27"/>
        <v>0.64835085146159865</v>
      </c>
      <c r="Z173" s="130" t="s">
        <v>1166</v>
      </c>
      <c r="AA173" s="130" t="s">
        <v>1200</v>
      </c>
      <c r="AB173" s="130" t="s">
        <v>1166</v>
      </c>
      <c r="AC173" s="130">
        <v>120</v>
      </c>
      <c r="AD173" s="130">
        <v>1.6E-2</v>
      </c>
      <c r="AE173" s="130" t="s">
        <v>1175</v>
      </c>
    </row>
    <row r="174" spans="1:31" ht="16" thickBot="1" x14ac:dyDescent="0.25">
      <c r="A174" s="342" t="s">
        <v>393</v>
      </c>
      <c r="B174" s="344">
        <v>173</v>
      </c>
      <c r="C174" s="343">
        <v>0.125</v>
      </c>
      <c r="D174" s="344">
        <v>948.25</v>
      </c>
      <c r="E174" s="130">
        <v>-0.32420796923196898</v>
      </c>
      <c r="F174" s="130">
        <f>(Table1[[#This Row],[Gasoil Open]]-MIN(Table1[Signal from Matlab]))/(MAX(Table1[Signal from Matlab])-MIN(Table1[Signal from Matlab]))</f>
        <v>0.68553459119496851</v>
      </c>
      <c r="G174" s="130">
        <v>948.25</v>
      </c>
      <c r="H174" s="130">
        <v>948.25</v>
      </c>
      <c r="I174" s="130">
        <v>0.68553459119496896</v>
      </c>
      <c r="J174" s="130">
        <f>(Table1[[#This Row],[Alpha]]-MIN(Table1[Alpha]))/(MAX(Table1[Alpha])-MIN(Table1[Alpha]))</f>
        <v>0.18452065452591807</v>
      </c>
      <c r="K174" s="130">
        <f>(Table1[[#This Row],[Signal from Matlab]]-703)/(1060.75-703)</f>
        <v>0.68553459119496851</v>
      </c>
      <c r="L174" s="424">
        <v>194</v>
      </c>
      <c r="M174" s="424">
        <v>7</v>
      </c>
      <c r="N174" s="431" t="str">
        <f>INDEX(Table1[Date],MATCH($L174,Table1[Index],0))</f>
        <v>2011.07.06</v>
      </c>
      <c r="O174" s="432">
        <f>INDEX(Table1[Time],MATCH($L174,Table1[Index],0))</f>
        <v>0.125</v>
      </c>
      <c r="P174" s="433">
        <f>INDEX(Table1[Norm Open],MATCH($L174,Table1[Index],0))</f>
        <v>0.64290705800139758</v>
      </c>
      <c r="Q174" s="434">
        <f>INDEX(Table1[Alpha],MATCH($L174,Table1[Index],0))</f>
        <v>9.4431916522070405E-2</v>
      </c>
      <c r="R174" s="483"/>
      <c r="S174" s="436"/>
      <c r="T174" s="483"/>
      <c r="U174" s="436"/>
      <c r="V174" s="483">
        <f t="shared" si="24"/>
        <v>9.6712410449070932E-2</v>
      </c>
      <c r="W174" s="436">
        <f t="shared" si="25"/>
        <v>0.66857577391099055</v>
      </c>
      <c r="X174" s="435">
        <f t="shared" si="26"/>
        <v>9.6712410449070932E-2</v>
      </c>
      <c r="Y174" s="436">
        <f t="shared" si="27"/>
        <v>0.66857577391099055</v>
      </c>
      <c r="Z174" s="130" t="s">
        <v>80</v>
      </c>
      <c r="AA174" s="130">
        <v>0.94359196999999995</v>
      </c>
      <c r="AB174" s="130" t="s">
        <v>80</v>
      </c>
      <c r="AE174">
        <v>0.99955567999999995</v>
      </c>
    </row>
    <row r="175" spans="1:31" ht="16" thickBot="1" x14ac:dyDescent="0.25">
      <c r="A175" s="345" t="s">
        <v>394</v>
      </c>
      <c r="B175" s="344">
        <v>174</v>
      </c>
      <c r="C175" s="346">
        <v>0.125</v>
      </c>
      <c r="D175" s="347">
        <v>964.75</v>
      </c>
      <c r="E175" s="130">
        <v>-0.39111188298949001</v>
      </c>
      <c r="F175" s="130">
        <f>(Table1[[#This Row],[Gasoil Open]]-MIN(Table1[Signal from Matlab]))/(MAX(Table1[Signal from Matlab])-MIN(Table1[Signal from Matlab]))</f>
        <v>0.73165618448637315</v>
      </c>
      <c r="G175" s="130">
        <v>964.75</v>
      </c>
      <c r="H175" s="130">
        <v>964.75</v>
      </c>
      <c r="I175" s="130">
        <v>0.73165618448637304</v>
      </c>
      <c r="J175" s="130">
        <f>(Table1[[#This Row],[Alpha]]-MIN(Table1[Alpha]))/(MAX(Table1[Alpha])-MIN(Table1[Alpha]))</f>
        <v>0.13636968911935535</v>
      </c>
      <c r="K175" s="130">
        <f>(Table1[[#This Row],[Signal from Matlab]]-703)/(1060.75-703)</f>
        <v>0.73165618448637315</v>
      </c>
      <c r="L175" s="424">
        <v>195</v>
      </c>
      <c r="M175" s="424">
        <v>8</v>
      </c>
      <c r="N175" s="431" t="str">
        <f>INDEX(Table1[Date],MATCH($L175,Table1[Index],0))</f>
        <v>2011.07.07</v>
      </c>
      <c r="O175" s="432">
        <f>INDEX(Table1[Time],MATCH($L175,Table1[Index],0))</f>
        <v>0.125</v>
      </c>
      <c r="P175" s="433">
        <f>INDEX(Table1[Norm Open],MATCH($L175,Table1[Index],0))</f>
        <v>0.65897973445143254</v>
      </c>
      <c r="Q175" s="434">
        <f>INDEX(Table1[Alpha],MATCH($L175,Table1[Index],0))</f>
        <v>0.12678653834331399</v>
      </c>
      <c r="R175" s="483"/>
      <c r="S175" s="436"/>
      <c r="T175" s="483"/>
      <c r="U175" s="436"/>
      <c r="V175" s="483">
        <f t="shared" si="24"/>
        <v>0.13000988775328398</v>
      </c>
      <c r="W175" s="436">
        <f t="shared" si="25"/>
        <v>0.68598437782558419</v>
      </c>
      <c r="X175" s="435">
        <f t="shared" si="26"/>
        <v>0.13000988775328398</v>
      </c>
      <c r="Y175" s="436">
        <f t="shared" si="27"/>
        <v>0.68598437782558419</v>
      </c>
      <c r="AB175" s="130"/>
    </row>
    <row r="176" spans="1:31" ht="16" thickBot="1" x14ac:dyDescent="0.25">
      <c r="A176" s="342" t="s">
        <v>395</v>
      </c>
      <c r="B176" s="344">
        <v>175</v>
      </c>
      <c r="C176" s="343">
        <v>0.125</v>
      </c>
      <c r="D176" s="344">
        <v>974</v>
      </c>
      <c r="E176" s="130">
        <v>-0.45246193645718102</v>
      </c>
      <c r="F176" s="130">
        <f>(Table1[[#This Row],[Gasoil Open]]-MIN(Table1[Signal from Matlab]))/(MAX(Table1[Signal from Matlab])-MIN(Table1[Signal from Matlab]))</f>
        <v>0.75751222921034245</v>
      </c>
      <c r="G176" s="130">
        <v>974</v>
      </c>
      <c r="H176" s="130">
        <v>974</v>
      </c>
      <c r="I176" s="130">
        <v>0.757512229210342</v>
      </c>
      <c r="J176" s="130">
        <f>(Table1[[#This Row],[Alpha]]-MIN(Table1[Alpha]))/(MAX(Table1[Alpha])-MIN(Table1[Alpha]))</f>
        <v>9.2215855116161774E-2</v>
      </c>
      <c r="K176" s="130">
        <f>(Table1[[#This Row],[Signal from Matlab]]-703)/(1060.75-703)</f>
        <v>0.75751222921034245</v>
      </c>
      <c r="L176" s="424">
        <v>196</v>
      </c>
      <c r="M176" s="424">
        <v>9</v>
      </c>
      <c r="N176" s="431" t="str">
        <f>INDEX(Table1[Date],MATCH($L176,Table1[Index],0))</f>
        <v>2011.07.08</v>
      </c>
      <c r="O176" s="432">
        <f>INDEX(Table1[Time],MATCH($L176,Table1[Index],0))</f>
        <v>0.125</v>
      </c>
      <c r="P176" s="433">
        <f>INDEX(Table1[Norm Open],MATCH($L176,Table1[Index],0))</f>
        <v>0.74842767295597479</v>
      </c>
      <c r="Q176" s="434">
        <f>INDEX(Table1[Alpha],MATCH($L176,Table1[Index],0))</f>
        <v>0.15186336000661199</v>
      </c>
      <c r="R176" s="483"/>
      <c r="S176" s="436"/>
      <c r="T176" s="483"/>
      <c r="U176" s="436"/>
      <c r="V176" s="483">
        <f t="shared" si="24"/>
        <v>0.15578230786183148</v>
      </c>
      <c r="W176" s="436">
        <f t="shared" si="25"/>
        <v>0.70110041978680671</v>
      </c>
      <c r="X176" s="435">
        <f t="shared" si="26"/>
        <v>0.15578230786183148</v>
      </c>
      <c r="Y176" s="436">
        <f t="shared" si="27"/>
        <v>0.70110041978680671</v>
      </c>
      <c r="AB176" s="130"/>
    </row>
    <row r="177" spans="1:28" ht="16" thickBot="1" x14ac:dyDescent="0.25">
      <c r="A177" s="345" t="s">
        <v>396</v>
      </c>
      <c r="B177" s="344">
        <v>176</v>
      </c>
      <c r="C177" s="346">
        <v>0.125</v>
      </c>
      <c r="D177" s="347">
        <v>988</v>
      </c>
      <c r="E177" s="130">
        <v>-0.51162008916119905</v>
      </c>
      <c r="F177" s="130">
        <f>(Table1[[#This Row],[Gasoil Open]]-MIN(Table1[Signal from Matlab]))/(MAX(Table1[Signal from Matlab])-MIN(Table1[Signal from Matlab]))</f>
        <v>0.79664570230607967</v>
      </c>
      <c r="G177" s="130">
        <v>988</v>
      </c>
      <c r="H177" s="130">
        <v>988</v>
      </c>
      <c r="I177" s="130">
        <v>0.79664570230608001</v>
      </c>
      <c r="J177" s="130">
        <f>(Table1[[#This Row],[Alpha]]-MIN(Table1[Alpha]))/(MAX(Table1[Alpha])-MIN(Table1[Alpha]))</f>
        <v>4.9639539256805802E-2</v>
      </c>
      <c r="K177" s="130">
        <f>(Table1[[#This Row],[Signal from Matlab]]-703)/(1060.75-703)</f>
        <v>0.79664570230607967</v>
      </c>
      <c r="L177" s="424">
        <v>197</v>
      </c>
      <c r="M177" s="424">
        <v>10</v>
      </c>
      <c r="N177" s="431" t="str">
        <f>INDEX(Table1[Date],MATCH($L177,Table1[Index],0))</f>
        <v>2011.07.11</v>
      </c>
      <c r="O177" s="432">
        <f>INDEX(Table1[Time],MATCH($L177,Table1[Index],0))</f>
        <v>0.125</v>
      </c>
      <c r="P177" s="433">
        <f>INDEX(Table1[Norm Open],MATCH($L177,Table1[Index],0))</f>
        <v>0.74423480083857441</v>
      </c>
      <c r="Q177" s="434">
        <f>INDEX(Table1[Alpha],MATCH($L177,Table1[Index],0))</f>
        <v>0.168594711440717</v>
      </c>
      <c r="R177" s="483"/>
      <c r="S177" s="436"/>
      <c r="T177" s="483"/>
      <c r="U177" s="436"/>
      <c r="V177" s="483">
        <f t="shared" si="24"/>
        <v>0.1694788159914723</v>
      </c>
      <c r="W177" s="436">
        <f t="shared" si="25"/>
        <v>0.71423553834268927</v>
      </c>
      <c r="X177" s="435">
        <f t="shared" si="26"/>
        <v>0.1694788159914723</v>
      </c>
      <c r="Y177" s="436">
        <f t="shared" si="27"/>
        <v>0.71423553834268927</v>
      </c>
      <c r="AB177" s="130"/>
    </row>
    <row r="178" spans="1:28" ht="16" thickBot="1" x14ac:dyDescent="0.25">
      <c r="A178" s="342" t="s">
        <v>397</v>
      </c>
      <c r="B178" s="344">
        <v>177</v>
      </c>
      <c r="C178" s="343">
        <v>0.125</v>
      </c>
      <c r="D178" s="344">
        <v>979.5</v>
      </c>
      <c r="E178" s="130">
        <v>-0.54898062292128802</v>
      </c>
      <c r="F178" s="130">
        <f>(Table1[[#This Row],[Gasoil Open]]-MIN(Table1[Signal from Matlab]))/(MAX(Table1[Signal from Matlab])-MIN(Table1[Signal from Matlab]))</f>
        <v>0.77288609364081062</v>
      </c>
      <c r="G178" s="130">
        <v>979.5</v>
      </c>
      <c r="H178" s="130">
        <v>979.5</v>
      </c>
      <c r="I178" s="130">
        <v>0.77288609364081096</v>
      </c>
      <c r="J178" s="130">
        <f>(Table1[[#This Row],[Alpha]]-MIN(Table1[Alpha]))/(MAX(Table1[Alpha])-MIN(Table1[Alpha]))</f>
        <v>2.2751040996858592E-2</v>
      </c>
      <c r="K178" s="130">
        <f>(Table1[[#This Row],[Signal from Matlab]]-703)/(1060.75-703)</f>
        <v>0.77288609364081062</v>
      </c>
      <c r="L178" s="424">
        <v>198</v>
      </c>
      <c r="M178" s="424">
        <v>11</v>
      </c>
      <c r="N178" s="431" t="str">
        <f>INDEX(Table1[Date],MATCH($L178,Table1[Index],0))</f>
        <v>2011.07.12</v>
      </c>
      <c r="O178" s="432">
        <f>INDEX(Table1[Time],MATCH($L178,Table1[Index],0))</f>
        <v>0.125</v>
      </c>
      <c r="P178" s="433">
        <f>INDEX(Table1[Norm Open],MATCH($L178,Table1[Index],0))</f>
        <v>0.73235499650593994</v>
      </c>
      <c r="Q178" s="434">
        <f>INDEX(Table1[Alpha],MATCH($L178,Table1[Index],0))</f>
        <v>0.17244679734034099</v>
      </c>
      <c r="R178" s="483"/>
      <c r="S178" s="436"/>
      <c r="T178" s="483">
        <f t="shared" ref="T178:T219" si="28" xml:space="preserve"> 0.20627749016953*SIN(5.17818211031383 + 0.244906561393915*M178 + 3.35820113446921E-07*M178^4) - 0.0386244099919093 - 1.76684141494541E-12*M178^7</f>
        <v>0.16756366654016205</v>
      </c>
      <c r="U178" s="436">
        <f t="shared" ref="U178:U219" si="29" xml:space="preserve"> 0.632853232398614 + 0.0092513973565571*M178 + 1.28035024331953E-10*M178^6*SIN(0.797067198354781*M178) - 3.26042951586659E-07*M178^4 - 9.36304239772636E-07*M178^3*COS(2.14857155788858*M178)</f>
        <v>0.72989346975287694</v>
      </c>
      <c r="V178" s="483">
        <f t="shared" si="24"/>
        <v>0.1716777850572874</v>
      </c>
      <c r="W178" s="436">
        <f t="shared" si="25"/>
        <v>0.72551236115187234</v>
      </c>
      <c r="X178" s="435">
        <f t="shared" si="26"/>
        <v>0.16962072579872473</v>
      </c>
      <c r="Y178" s="436">
        <f t="shared" si="27"/>
        <v>0.72770291545237464</v>
      </c>
      <c r="AB178" s="130"/>
    </row>
    <row r="179" spans="1:28" ht="16" thickBot="1" x14ac:dyDescent="0.25">
      <c r="A179" s="345" t="s">
        <v>398</v>
      </c>
      <c r="B179" s="344">
        <v>178</v>
      </c>
      <c r="C179" s="346">
        <v>0.125</v>
      </c>
      <c r="D179" s="347">
        <v>975.5</v>
      </c>
      <c r="E179" s="130">
        <v>-0.56912516413506697</v>
      </c>
      <c r="F179" s="130">
        <f>(Table1[[#This Row],[Gasoil Open]]-MIN(Table1[Signal from Matlab]))/(MAX(Table1[Signal from Matlab])-MIN(Table1[Signal from Matlab]))</f>
        <v>0.76170510132774283</v>
      </c>
      <c r="G179" s="130">
        <v>975.5</v>
      </c>
      <c r="H179" s="130">
        <v>975.5</v>
      </c>
      <c r="I179" s="130">
        <v>0.76170510132774305</v>
      </c>
      <c r="J179" s="130">
        <f>(Table1[[#This Row],[Alpha]]-MIN(Table1[Alpha]))/(MAX(Table1[Alpha])-MIN(Table1[Alpha]))</f>
        <v>8.2529488429192895E-3</v>
      </c>
      <c r="K179" s="130">
        <f>(Table1[[#This Row],[Signal from Matlab]]-703)/(1060.75-703)</f>
        <v>0.76170510132774283</v>
      </c>
      <c r="L179" s="424">
        <v>199</v>
      </c>
      <c r="M179" s="424">
        <v>12</v>
      </c>
      <c r="N179" s="431" t="str">
        <f>INDEX(Table1[Date],MATCH($L179,Table1[Index],0))</f>
        <v>2011.07.13</v>
      </c>
      <c r="O179" s="432">
        <f>INDEX(Table1[Time],MATCH($L179,Table1[Index],0))</f>
        <v>0.125</v>
      </c>
      <c r="P179" s="433">
        <f>INDEX(Table1[Norm Open],MATCH($L179,Table1[Index],0))</f>
        <v>0.72955974842767291</v>
      </c>
      <c r="Q179" s="434">
        <f>INDEX(Table1[Alpha],MATCH($L179,Table1[Index],0))</f>
        <v>0.16165497232355699</v>
      </c>
      <c r="R179" s="483"/>
      <c r="S179" s="436"/>
      <c r="T179" s="483">
        <f t="shared" si="28"/>
        <v>0.16011416857784494</v>
      </c>
      <c r="U179" s="436">
        <f t="shared" si="29"/>
        <v>0.73576791867095137</v>
      </c>
      <c r="V179" s="483">
        <f t="shared" si="24"/>
        <v>0.16056550933909777</v>
      </c>
      <c r="W179" s="436">
        <f t="shared" si="25"/>
        <v>0.73499275029346078</v>
      </c>
      <c r="X179" s="435">
        <f t="shared" si="26"/>
        <v>0.16033983895847137</v>
      </c>
      <c r="Y179" s="436">
        <f t="shared" si="27"/>
        <v>0.73538033448220608</v>
      </c>
      <c r="AB179" s="130"/>
    </row>
    <row r="180" spans="1:28" ht="16" thickBot="1" x14ac:dyDescent="0.25">
      <c r="A180" s="342" t="s">
        <v>399</v>
      </c>
      <c r="B180" s="344">
        <v>179</v>
      </c>
      <c r="C180" s="343">
        <v>0.125</v>
      </c>
      <c r="D180" s="344">
        <v>985.25</v>
      </c>
      <c r="E180" s="130">
        <v>-0.58059231900869801</v>
      </c>
      <c r="F180" s="130">
        <f>(Table1[[#This Row],[Gasoil Open]]-MIN(Table1[Signal from Matlab]))/(MAX(Table1[Signal from Matlab])-MIN(Table1[Signal from Matlab]))</f>
        <v>0.78895877009084558</v>
      </c>
      <c r="G180" s="130">
        <v>985.25</v>
      </c>
      <c r="H180" s="130">
        <v>985.25</v>
      </c>
      <c r="I180" s="130">
        <v>0.78895877009084603</v>
      </c>
      <c r="J180" s="130">
        <f>(Table1[[#This Row],[Alpha]]-MIN(Table1[Alpha]))/(MAX(Table1[Alpha])-MIN(Table1[Alpha]))</f>
        <v>0</v>
      </c>
      <c r="K180" s="130">
        <f>(Table1[[#This Row],[Signal from Matlab]]-703)/(1060.75-703)</f>
        <v>0.78895877009084558</v>
      </c>
      <c r="L180" s="424">
        <v>200</v>
      </c>
      <c r="M180" s="424">
        <v>13</v>
      </c>
      <c r="N180" s="431" t="str">
        <f>INDEX(Table1[Date],MATCH($L180,Table1[Index],0))</f>
        <v>2011.07.14</v>
      </c>
      <c r="O180" s="432">
        <f>INDEX(Table1[Time],MATCH($L180,Table1[Index],0))</f>
        <v>0.125</v>
      </c>
      <c r="P180" s="433">
        <f>INDEX(Table1[Norm Open],MATCH($L180,Table1[Index],0))</f>
        <v>0.76450034940600975</v>
      </c>
      <c r="Q180" s="434">
        <f>INDEX(Table1[Alpha],MATCH($L180,Table1[Index],0))</f>
        <v>0.13607359455474</v>
      </c>
      <c r="R180" s="483"/>
      <c r="S180" s="436"/>
      <c r="T180" s="483">
        <f t="shared" si="28"/>
        <v>0.14052409220390211</v>
      </c>
      <c r="U180" s="436">
        <f t="shared" si="29"/>
        <v>0.74524857784849052</v>
      </c>
      <c r="V180" s="483">
        <f t="shared" si="24"/>
        <v>0.13897585829413694</v>
      </c>
      <c r="W180" s="436">
        <f t="shared" si="25"/>
        <v>0.74179939165953657</v>
      </c>
      <c r="X180" s="435">
        <f t="shared" si="26"/>
        <v>0.13974997524901953</v>
      </c>
      <c r="Y180" s="436">
        <f t="shared" si="27"/>
        <v>0.7435239847540136</v>
      </c>
      <c r="AB180" s="130"/>
    </row>
    <row r="181" spans="1:28" ht="16" thickBot="1" x14ac:dyDescent="0.25">
      <c r="A181" s="345" t="s">
        <v>400</v>
      </c>
      <c r="B181" s="344">
        <v>180</v>
      </c>
      <c r="C181" s="346">
        <v>0.125</v>
      </c>
      <c r="D181" s="347">
        <v>949.25</v>
      </c>
      <c r="E181" s="130">
        <v>-0.55157120582431196</v>
      </c>
      <c r="F181" s="130">
        <f>(Table1[[#This Row],[Gasoil Open]]-MIN(Table1[Signal from Matlab]))/(MAX(Table1[Signal from Matlab])-MIN(Table1[Signal from Matlab]))</f>
        <v>0.68832983927323554</v>
      </c>
      <c r="G181" s="130">
        <v>949.25</v>
      </c>
      <c r="H181" s="130">
        <v>949.25</v>
      </c>
      <c r="I181" s="130">
        <v>0.68832983927323599</v>
      </c>
      <c r="J181" s="130">
        <f>(Table1[[#This Row],[Alpha]]-MIN(Table1[Alpha]))/(MAX(Table1[Alpha])-MIN(Table1[Alpha]))</f>
        <v>2.088659001423852E-2</v>
      </c>
      <c r="K181" s="130">
        <f>(Table1[[#This Row],[Signal from Matlab]]-703)/(1060.75-703)</f>
        <v>0.68832983927323554</v>
      </c>
      <c r="L181" s="424">
        <v>201</v>
      </c>
      <c r="M181" s="424">
        <v>14</v>
      </c>
      <c r="N181" s="431" t="str">
        <f>INDEX(Table1[Date],MATCH($L181,Table1[Index],0))</f>
        <v>2011.07.15</v>
      </c>
      <c r="O181" s="432">
        <f>INDEX(Table1[Time],MATCH($L181,Table1[Index],0))</f>
        <v>0.125</v>
      </c>
      <c r="P181" s="433">
        <f>INDEX(Table1[Norm Open],MATCH($L181,Table1[Index],0))</f>
        <v>0.74423480083857441</v>
      </c>
      <c r="Q181" s="434">
        <f>INDEX(Table1[Alpha],MATCH($L181,Table1[Index],0))</f>
        <v>0.104512852342347</v>
      </c>
      <c r="R181" s="483"/>
      <c r="S181" s="436"/>
      <c r="T181" s="483">
        <f t="shared" si="28"/>
        <v>0.109880923795473</v>
      </c>
      <c r="U181" s="436">
        <f t="shared" si="29"/>
        <v>0.74829841719124501</v>
      </c>
      <c r="V181" s="483">
        <f t="shared" si="24"/>
        <v>0.10614659790898798</v>
      </c>
      <c r="W181" s="436">
        <f t="shared" si="25"/>
        <v>0.74038523445902582</v>
      </c>
      <c r="X181" s="435">
        <f t="shared" si="26"/>
        <v>0.10801376085223049</v>
      </c>
      <c r="Y181" s="436">
        <f t="shared" si="27"/>
        <v>0.74434182582513542</v>
      </c>
      <c r="AB181" s="130"/>
    </row>
    <row r="182" spans="1:28" ht="16" thickBot="1" x14ac:dyDescent="0.25">
      <c r="A182" s="342" t="s">
        <v>401</v>
      </c>
      <c r="B182" s="344">
        <v>181</v>
      </c>
      <c r="C182" s="343">
        <v>0.125</v>
      </c>
      <c r="D182" s="344">
        <v>948.5</v>
      </c>
      <c r="E182" s="130">
        <v>-0.51602240248047404</v>
      </c>
      <c r="F182" s="130">
        <f>(Table1[[#This Row],[Gasoil Open]]-MIN(Table1[Signal from Matlab]))/(MAX(Table1[Signal from Matlab])-MIN(Table1[Signal from Matlab]))</f>
        <v>0.6862334032145353</v>
      </c>
      <c r="G182" s="130">
        <v>948.5</v>
      </c>
      <c r="H182" s="130">
        <v>948.5</v>
      </c>
      <c r="I182" s="130">
        <v>0.68623340321453496</v>
      </c>
      <c r="J182" s="130">
        <f>(Table1[[#This Row],[Alpha]]-MIN(Table1[Alpha]))/(MAX(Table1[Alpha])-MIN(Table1[Alpha]))</f>
        <v>4.6471179971973517E-2</v>
      </c>
      <c r="K182" s="130">
        <f>(Table1[[#This Row],[Signal from Matlab]]-703)/(1060.75-703)</f>
        <v>0.6862334032145353</v>
      </c>
      <c r="L182" s="424">
        <v>202</v>
      </c>
      <c r="M182" s="424">
        <v>15</v>
      </c>
      <c r="N182" s="431" t="str">
        <f>INDEX(Table1[Date],MATCH($L182,Table1[Index],0))</f>
        <v>2011.07.18</v>
      </c>
      <c r="O182" s="432">
        <f>INDEX(Table1[Time],MATCH($L182,Table1[Index],0))</f>
        <v>0.125</v>
      </c>
      <c r="P182" s="433">
        <f>INDEX(Table1[Norm Open],MATCH($L182,Table1[Index],0))</f>
        <v>0.7700908455625437</v>
      </c>
      <c r="Q182" s="434">
        <f>INDEX(Table1[Alpha],MATCH($L182,Table1[Index],0))</f>
        <v>7.17675294088716E-2</v>
      </c>
      <c r="R182" s="483"/>
      <c r="S182" s="436"/>
      <c r="T182" s="483">
        <f t="shared" si="28"/>
        <v>6.994490410508411E-2</v>
      </c>
      <c r="U182" s="436">
        <f t="shared" si="29"/>
        <v>0.75210959766133745</v>
      </c>
      <c r="V182" s="483">
        <f t="shared" si="24"/>
        <v>6.7969284104248115E-2</v>
      </c>
      <c r="W182" s="436">
        <f t="shared" si="25"/>
        <v>0.73816759047185077</v>
      </c>
      <c r="X182" s="435">
        <f t="shared" si="26"/>
        <v>6.8957094104666106E-2</v>
      </c>
      <c r="Y182" s="436">
        <f t="shared" si="27"/>
        <v>0.74513859406659411</v>
      </c>
      <c r="AB182" s="130"/>
    </row>
    <row r="183" spans="1:28" ht="16" thickBot="1" x14ac:dyDescent="0.25">
      <c r="A183" s="345" t="s">
        <v>402</v>
      </c>
      <c r="B183" s="344">
        <v>182</v>
      </c>
      <c r="C183" s="346">
        <v>0.125</v>
      </c>
      <c r="D183" s="347">
        <v>938.25</v>
      </c>
      <c r="E183" s="130">
        <v>-0.47604239343258498</v>
      </c>
      <c r="F183" s="130">
        <f>(Table1[[#This Row],[Gasoil Open]]-MIN(Table1[Signal from Matlab]))/(MAX(Table1[Signal from Matlab])-MIN(Table1[Signal from Matlab]))</f>
        <v>0.65758211041229908</v>
      </c>
      <c r="G183" s="130">
        <v>938.25</v>
      </c>
      <c r="H183" s="130">
        <v>938.25</v>
      </c>
      <c r="I183" s="130">
        <v>0.65758211041229897</v>
      </c>
      <c r="J183" s="130">
        <f>(Table1[[#This Row],[Alpha]]-MIN(Table1[Alpha]))/(MAX(Table1[Alpha])-MIN(Table1[Alpha]))</f>
        <v>7.5244923158298879E-2</v>
      </c>
      <c r="K183" s="130">
        <f>(Table1[[#This Row],[Signal from Matlab]]-703)/(1060.75-703)</f>
        <v>0.65758211041229908</v>
      </c>
      <c r="L183" s="424">
        <v>203</v>
      </c>
      <c r="M183" s="424">
        <v>16</v>
      </c>
      <c r="N183" s="431" t="str">
        <f>INDEX(Table1[Date],MATCH($L183,Table1[Index],0))</f>
        <v>2011.07.19</v>
      </c>
      <c r="O183" s="432">
        <f>INDEX(Table1[Time],MATCH($L183,Table1[Index],0))</f>
        <v>0.125</v>
      </c>
      <c r="P183" s="433">
        <f>INDEX(Table1[Norm Open],MATCH($L183,Table1[Index],0))</f>
        <v>0.74283717679944095</v>
      </c>
      <c r="Q183" s="434">
        <f>INDEX(Table1[Alpha],MATCH($L183,Table1[Index],0))</f>
        <v>3.1935174569498299E-2</v>
      </c>
      <c r="R183" s="483"/>
      <c r="S183" s="436"/>
      <c r="T183" s="483">
        <f t="shared" si="28"/>
        <v>2.3057994947525768E-2</v>
      </c>
      <c r="U183" s="436">
        <f t="shared" si="29"/>
        <v>0.76367965179524644</v>
      </c>
      <c r="V183" s="483">
        <f t="shared" si="24"/>
        <v>2.3344265564849934E-2</v>
      </c>
      <c r="W183" s="436">
        <f t="shared" si="25"/>
        <v>0.74411108825208416</v>
      </c>
      <c r="X183" s="435">
        <f t="shared" si="26"/>
        <v>2.3201130256187849E-2</v>
      </c>
      <c r="Y183" s="436">
        <f t="shared" si="27"/>
        <v>0.75389537002366525</v>
      </c>
      <c r="AB183" s="130"/>
    </row>
    <row r="184" spans="1:28" ht="16" thickBot="1" x14ac:dyDescent="0.25">
      <c r="A184" s="342" t="s">
        <v>403</v>
      </c>
      <c r="B184" s="344">
        <v>183</v>
      </c>
      <c r="C184" s="343">
        <v>0.125</v>
      </c>
      <c r="D184" s="344">
        <v>925</v>
      </c>
      <c r="E184" s="130">
        <v>-0.43946749698154802</v>
      </c>
      <c r="F184" s="130">
        <f>(Table1[[#This Row],[Gasoil Open]]-MIN(Table1[Signal from Matlab]))/(MAX(Table1[Signal from Matlab])-MIN(Table1[Signal from Matlab]))</f>
        <v>0.6205450733752621</v>
      </c>
      <c r="G184" s="130">
        <v>925</v>
      </c>
      <c r="H184" s="130">
        <v>925</v>
      </c>
      <c r="I184" s="130">
        <v>0.62054507337526199</v>
      </c>
      <c r="J184" s="130">
        <f>(Table1[[#This Row],[Alpha]]-MIN(Table1[Alpha]))/(MAX(Table1[Alpha])-MIN(Table1[Alpha]))</f>
        <v>0.10156799567906778</v>
      </c>
      <c r="K184" s="130">
        <f>(Table1[[#This Row],[Signal from Matlab]]-703)/(1060.75-703)</f>
        <v>0.6205450733752621</v>
      </c>
      <c r="L184" s="424">
        <v>204</v>
      </c>
      <c r="M184" s="424">
        <v>17</v>
      </c>
      <c r="N184" s="431" t="str">
        <f>INDEX(Table1[Date],MATCH($L184,Table1[Index],0))</f>
        <v>2011.07.20</v>
      </c>
      <c r="O184" s="432">
        <f>INDEX(Table1[Time],MATCH($L184,Table1[Index],0))</f>
        <v>0.125</v>
      </c>
      <c r="P184" s="433">
        <f>INDEX(Table1[Norm Open],MATCH($L184,Table1[Index],0))</f>
        <v>0.76030747728860937</v>
      </c>
      <c r="Q184" s="434">
        <f>INDEX(Table1[Alpha],MATCH($L184,Table1[Index],0))</f>
        <v>-1.89456603705262E-2</v>
      </c>
      <c r="R184" s="483"/>
      <c r="S184" s="436"/>
      <c r="T184" s="483">
        <f t="shared" si="28"/>
        <v>-2.7981802565655394E-2</v>
      </c>
      <c r="U184" s="436">
        <f t="shared" si="29"/>
        <v>0.76368831202037468</v>
      </c>
      <c r="V184" s="483">
        <f t="shared" si="24"/>
        <v>-2.3941770180001473E-2</v>
      </c>
      <c r="W184" s="436">
        <f t="shared" si="25"/>
        <v>0.76866152796910658</v>
      </c>
      <c r="X184" s="435">
        <f t="shared" si="26"/>
        <v>-2.5961786372828435E-2</v>
      </c>
      <c r="Y184" s="436">
        <f t="shared" si="27"/>
        <v>0.76617491999474063</v>
      </c>
      <c r="AB184" s="130"/>
    </row>
    <row r="185" spans="1:28" ht="16" thickBot="1" x14ac:dyDescent="0.25">
      <c r="A185" s="345" t="s">
        <v>404</v>
      </c>
      <c r="B185" s="344">
        <v>184</v>
      </c>
      <c r="C185" s="346">
        <v>0.125</v>
      </c>
      <c r="D185" s="347">
        <v>913.5</v>
      </c>
      <c r="E185" s="130">
        <v>-0.39572844171868998</v>
      </c>
      <c r="F185" s="130">
        <f>(Table1[[#This Row],[Gasoil Open]]-MIN(Table1[Signal from Matlab]))/(MAX(Table1[Signal from Matlab])-MIN(Table1[Signal from Matlab]))</f>
        <v>0.58839972047519218</v>
      </c>
      <c r="G185" s="130">
        <v>913.5</v>
      </c>
      <c r="H185" s="130">
        <v>913.5</v>
      </c>
      <c r="I185" s="130">
        <v>0.58839972047519196</v>
      </c>
      <c r="J185" s="130">
        <f>(Table1[[#This Row],[Alpha]]-MIN(Table1[Alpha]))/(MAX(Table1[Alpha])-MIN(Table1[Alpha]))</f>
        <v>0.13304713671273949</v>
      </c>
      <c r="K185" s="130">
        <f>(Table1[[#This Row],[Signal from Matlab]]-703)/(1060.75-703)</f>
        <v>0.58839972047519218</v>
      </c>
      <c r="L185" s="424">
        <v>205</v>
      </c>
      <c r="M185" s="424">
        <v>18</v>
      </c>
      <c r="N185" s="431" t="str">
        <f>INDEX(Table1[Date],MATCH($L185,Table1[Index],0))</f>
        <v>2011.07.21</v>
      </c>
      <c r="O185" s="432">
        <f>INDEX(Table1[Time],MATCH($L185,Table1[Index],0))</f>
        <v>0.125</v>
      </c>
      <c r="P185" s="433">
        <f>INDEX(Table1[Norm Open],MATCH($L185,Table1[Index],0))</f>
        <v>0.76939203354297692</v>
      </c>
      <c r="Q185" s="434">
        <f>INDEX(Table1[Alpha],MATCH($L185,Table1[Index],0))</f>
        <v>-7.6515636368909998E-2</v>
      </c>
      <c r="R185" s="483"/>
      <c r="S185" s="436"/>
      <c r="T185" s="483">
        <f t="shared" si="28"/>
        <v>-8.0075440973134016E-2</v>
      </c>
      <c r="U185" s="436">
        <f t="shared" si="29"/>
        <v>0.76634727063340391</v>
      </c>
      <c r="V185" s="483">
        <f t="shared" si="24"/>
        <v>-7.775697062207855E-2</v>
      </c>
      <c r="W185" s="436">
        <f t="shared" si="25"/>
        <v>0.76973191129928065</v>
      </c>
      <c r="X185" s="435">
        <f t="shared" si="26"/>
        <v>-7.8916205797606276E-2</v>
      </c>
      <c r="Y185" s="436">
        <f t="shared" si="27"/>
        <v>0.76803959096634222</v>
      </c>
      <c r="AB185" s="130"/>
    </row>
    <row r="186" spans="1:28" ht="16" thickBot="1" x14ac:dyDescent="0.25">
      <c r="A186" s="342" t="s">
        <v>405</v>
      </c>
      <c r="B186" s="344">
        <v>185</v>
      </c>
      <c r="C186" s="343">
        <v>0.125</v>
      </c>
      <c r="D186" s="344">
        <v>924</v>
      </c>
      <c r="E186" s="130">
        <v>-0.34522828392574501</v>
      </c>
      <c r="F186" s="130">
        <f>(Table1[[#This Row],[Gasoil Open]]-MIN(Table1[Signal from Matlab]))/(MAX(Table1[Signal from Matlab])-MIN(Table1[Signal from Matlab]))</f>
        <v>0.61774982529699507</v>
      </c>
      <c r="G186" s="130">
        <v>924</v>
      </c>
      <c r="H186" s="130">
        <v>924</v>
      </c>
      <c r="I186" s="130">
        <v>0.61774982529699496</v>
      </c>
      <c r="J186" s="130">
        <f>(Table1[[#This Row],[Alpha]]-MIN(Table1[Alpha]))/(MAX(Table1[Alpha])-MIN(Table1[Alpha]))</f>
        <v>0.16939226533596147</v>
      </c>
      <c r="K186" s="130">
        <f>(Table1[[#This Row],[Signal from Matlab]]-703)/(1060.75-703)</f>
        <v>0.61774982529699507</v>
      </c>
      <c r="L186" s="424">
        <v>206</v>
      </c>
      <c r="M186" s="424">
        <v>19</v>
      </c>
      <c r="N186" s="431" t="str">
        <f>INDEX(Table1[Date],MATCH($L186,Table1[Index],0))</f>
        <v>2011.07.22</v>
      </c>
      <c r="O186" s="432">
        <f>INDEX(Table1[Time],MATCH($L186,Table1[Index],0))</f>
        <v>0.125</v>
      </c>
      <c r="P186" s="433">
        <f>INDEX(Table1[Norm Open],MATCH($L186,Table1[Index],0))</f>
        <v>0.76030747728860937</v>
      </c>
      <c r="Q186" s="434">
        <f>INDEX(Table1[Alpha],MATCH($L186,Table1[Index],0))</f>
        <v>-0.133369129589651</v>
      </c>
      <c r="R186" s="483"/>
      <c r="S186" s="436"/>
      <c r="T186" s="483">
        <f t="shared" si="28"/>
        <v>-0.13000037048256541</v>
      </c>
      <c r="U186" s="436">
        <f t="shared" si="29"/>
        <v>0.77577903003148196</v>
      </c>
      <c r="V186" s="483">
        <f t="shared" si="24"/>
        <v>-0.13047017843746481</v>
      </c>
      <c r="W186" s="436">
        <f t="shared" si="25"/>
        <v>0.74862943291034045</v>
      </c>
      <c r="X186" s="435">
        <f t="shared" si="26"/>
        <v>-0.13023527446001509</v>
      </c>
      <c r="Y186" s="436">
        <f t="shared" si="27"/>
        <v>0.76220423147091121</v>
      </c>
      <c r="AB186" s="130"/>
    </row>
    <row r="187" spans="1:28" ht="16" thickBot="1" x14ac:dyDescent="0.25">
      <c r="A187" s="345" t="s">
        <v>406</v>
      </c>
      <c r="B187" s="344">
        <v>186</v>
      </c>
      <c r="C187" s="346">
        <v>0.125</v>
      </c>
      <c r="D187" s="347">
        <v>891.5</v>
      </c>
      <c r="E187" s="130">
        <v>-0.29264296158484898</v>
      </c>
      <c r="F187" s="130">
        <f>(Table1[[#This Row],[Gasoil Open]]-MIN(Table1[Signal from Matlab]))/(MAX(Table1[Signal from Matlab])-MIN(Table1[Signal from Matlab]))</f>
        <v>0.52690426275331936</v>
      </c>
      <c r="G187" s="130">
        <v>891.5</v>
      </c>
      <c r="H187" s="130">
        <v>891.5</v>
      </c>
      <c r="I187" s="130">
        <v>0.52690426275331903</v>
      </c>
      <c r="J187" s="130">
        <f>(Table1[[#This Row],[Alpha]]-MIN(Table1[Alpha]))/(MAX(Table1[Alpha])-MIN(Table1[Alpha]))</f>
        <v>0.20723809369969892</v>
      </c>
      <c r="K187" s="130">
        <f>(Table1[[#This Row],[Signal from Matlab]]-703)/(1060.75-703)</f>
        <v>0.52690426275331936</v>
      </c>
      <c r="L187" s="424">
        <v>207</v>
      </c>
      <c r="M187" s="424">
        <v>20</v>
      </c>
      <c r="N187" s="431" t="str">
        <f>INDEX(Table1[Date],MATCH($L187,Table1[Index],0))</f>
        <v>2011.07.25</v>
      </c>
      <c r="O187" s="432">
        <f>INDEX(Table1[Time],MATCH($L187,Table1[Index],0))</f>
        <v>0.125</v>
      </c>
      <c r="P187" s="433">
        <f>INDEX(Table1[Norm Open],MATCH($L187,Table1[Index],0))</f>
        <v>0.76310272536687629</v>
      </c>
      <c r="Q187" s="434">
        <f>INDEX(Table1[Alpha],MATCH($L187,Table1[Index],0))</f>
        <v>-0.18021727048202099</v>
      </c>
      <c r="R187" s="483">
        <f t="shared" ref="R187:R219" si="30" xml:space="preserve"> 2.77783131820823 + 0.000144630293481281*M187^3 + 0.0194213127888644*SIN(SIN(1.5108564217856*M187^2)) - 0.204355874154385*M187 - 2.66941435441069E-11*M187^7 - 0.000510286828727663*M187*SIN(1.5108564217856*M187^2)</f>
        <v>-0.18035712731797562</v>
      </c>
      <c r="S187" s="436">
        <f t="shared" ref="S187:S219" si="31" xml:space="preserve"> 3.17014075273909 + -434.603259529996/M187^2 + 0.131162961604053*SIN(1.0174021384939*M187) + 0.00952536125834523*SIN(1.0174021384939*M187)^2 + -2.57712941452802*SIN(1.0174021384939*M187)/M187 - M187*SIN(1.0174021384939*M187)^2*SIN(9.2056139332955E-08*M187^3) - 0.0684150730734174*M187</f>
        <v>0.71245514689206635</v>
      </c>
      <c r="T187" s="483">
        <f t="shared" si="28"/>
        <v>-0.17460263720339789</v>
      </c>
      <c r="U187" s="436">
        <f t="shared" si="29"/>
        <v>0.75984086935609529</v>
      </c>
      <c r="V187" s="483">
        <f t="shared" si="24"/>
        <v>-0.17999833269045082</v>
      </c>
      <c r="W187" s="436">
        <f t="shared" si="25"/>
        <v>0.78372101556520013</v>
      </c>
      <c r="X187" s="435">
        <f t="shared" si="26"/>
        <v>-0.17831936573727478</v>
      </c>
      <c r="Y187" s="436">
        <f t="shared" si="27"/>
        <v>0.75200567727112055</v>
      </c>
      <c r="AB187" s="130"/>
    </row>
    <row r="188" spans="1:28" ht="16" thickBot="1" x14ac:dyDescent="0.25">
      <c r="A188" s="342" t="s">
        <v>407</v>
      </c>
      <c r="B188" s="344">
        <v>187</v>
      </c>
      <c r="C188" s="343">
        <v>0.125</v>
      </c>
      <c r="D188" s="344">
        <v>869.25</v>
      </c>
      <c r="E188" s="130">
        <v>-0.23698428703323299</v>
      </c>
      <c r="F188" s="130">
        <f>(Table1[[#This Row],[Gasoil Open]]-MIN(Table1[Signal from Matlab]))/(MAX(Table1[Signal from Matlab])-MIN(Table1[Signal from Matlab]))</f>
        <v>0.46470999301187982</v>
      </c>
      <c r="G188" s="130">
        <v>869.25</v>
      </c>
      <c r="H188" s="130">
        <v>869.25</v>
      </c>
      <c r="I188" s="130">
        <v>0.46470999301187998</v>
      </c>
      <c r="J188" s="130">
        <f>(Table1[[#This Row],[Alpha]]-MIN(Table1[Alpha]))/(MAX(Table1[Alpha])-MIN(Table1[Alpha]))</f>
        <v>0.24729582369473554</v>
      </c>
      <c r="K188" s="130">
        <f>(Table1[[#This Row],[Signal from Matlab]]-703)/(1060.75-703)</f>
        <v>0.46470999301187982</v>
      </c>
      <c r="L188" s="424">
        <v>208</v>
      </c>
      <c r="M188" s="424">
        <v>21</v>
      </c>
      <c r="N188" s="431" t="str">
        <f>INDEX(Table1[Date],MATCH($L188,Table1[Index],0))</f>
        <v>2011.07.26</v>
      </c>
      <c r="O188" s="432">
        <f>INDEX(Table1[Time],MATCH($L188,Table1[Index],0))</f>
        <v>0.125</v>
      </c>
      <c r="P188" s="433">
        <f>INDEX(Table1[Norm Open],MATCH($L188,Table1[Index],0))</f>
        <v>0.75052410901467503</v>
      </c>
      <c r="Q188" s="434">
        <f>INDEX(Table1[Alpha],MATCH($L188,Table1[Index],0))</f>
        <v>-0.22280377200159401</v>
      </c>
      <c r="R188" s="483">
        <f t="shared" si="30"/>
        <v>-0.22003833550894439</v>
      </c>
      <c r="S188" s="436">
        <f t="shared" si="31"/>
        <v>0.75000016244800682</v>
      </c>
      <c r="T188" s="483">
        <f t="shared" si="28"/>
        <v>-0.21099450541496795</v>
      </c>
      <c r="U188" s="436">
        <f t="shared" si="29"/>
        <v>0.75066775114976059</v>
      </c>
      <c r="V188" s="483">
        <f t="shared" si="24"/>
        <v>-0.21535037098355755</v>
      </c>
      <c r="W188" s="436">
        <f t="shared" si="25"/>
        <v>0.7497863464839245</v>
      </c>
      <c r="X188" s="435">
        <f t="shared" si="26"/>
        <v>-0.21546107063582332</v>
      </c>
      <c r="Y188" s="436">
        <f t="shared" si="27"/>
        <v>0.75015142002723056</v>
      </c>
      <c r="AB188" s="130"/>
    </row>
    <row r="189" spans="1:28" ht="16" thickBot="1" x14ac:dyDescent="0.25">
      <c r="A189" s="345" t="s">
        <v>408</v>
      </c>
      <c r="B189" s="344">
        <v>188</v>
      </c>
      <c r="C189" s="346">
        <v>0.125</v>
      </c>
      <c r="D189" s="347">
        <v>876</v>
      </c>
      <c r="E189" s="130">
        <v>-0.18345222070657999</v>
      </c>
      <c r="F189" s="130">
        <f>(Table1[[#This Row],[Gasoil Open]]-MIN(Table1[Signal from Matlab]))/(MAX(Table1[Signal from Matlab])-MIN(Table1[Signal from Matlab]))</f>
        <v>0.4835779175401817</v>
      </c>
      <c r="G189" s="130">
        <v>876</v>
      </c>
      <c r="H189" s="130">
        <v>876</v>
      </c>
      <c r="I189" s="130">
        <v>0.48357791754018198</v>
      </c>
      <c r="J189" s="130">
        <f>(Table1[[#This Row],[Alpha]]-MIN(Table1[Alpha]))/(MAX(Table1[Alpha])-MIN(Table1[Alpha]))</f>
        <v>0.28582302679945265</v>
      </c>
      <c r="K189" s="130">
        <f>(Table1[[#This Row],[Signal from Matlab]]-703)/(1060.75-703)</f>
        <v>0.4835779175401817</v>
      </c>
      <c r="L189" s="424">
        <v>209</v>
      </c>
      <c r="M189" s="424">
        <v>22</v>
      </c>
      <c r="N189" s="431" t="str">
        <f>INDEX(Table1[Date],MATCH($L189,Table1[Index],0))</f>
        <v>2011.07.27</v>
      </c>
      <c r="O189" s="432">
        <f>INDEX(Table1[Time],MATCH($L189,Table1[Index],0))</f>
        <v>0.125</v>
      </c>
      <c r="P189" s="433">
        <f>INDEX(Table1[Norm Open],MATCH($L189,Table1[Index],0))</f>
        <v>0.75681341719077566</v>
      </c>
      <c r="Q189" s="434">
        <f>INDEX(Table1[Alpha],MATCH($L189,Table1[Index],0))</f>
        <v>-0.237062223811842</v>
      </c>
      <c r="R189" s="483">
        <f t="shared" si="30"/>
        <v>-0.24001355116548886</v>
      </c>
      <c r="S189" s="436">
        <f t="shared" si="31"/>
        <v>0.75996138426268156</v>
      </c>
      <c r="T189" s="483">
        <f t="shared" si="28"/>
        <v>-0.2367477639129176</v>
      </c>
      <c r="U189" s="436">
        <f t="shared" si="29"/>
        <v>0.75583118912498104</v>
      </c>
      <c r="V189" s="483">
        <f t="shared" si="24"/>
        <v>-0.23984267150364796</v>
      </c>
      <c r="W189" s="436">
        <f t="shared" si="25"/>
        <v>0.78693362715694737</v>
      </c>
      <c r="X189" s="435">
        <f t="shared" si="26"/>
        <v>-0.23886799552735147</v>
      </c>
      <c r="Y189" s="436">
        <f t="shared" si="27"/>
        <v>0.76757540018153669</v>
      </c>
      <c r="AB189" s="130"/>
    </row>
    <row r="190" spans="1:28" ht="16" thickBot="1" x14ac:dyDescent="0.25">
      <c r="A190" s="342" t="s">
        <v>409</v>
      </c>
      <c r="B190" s="344">
        <v>189</v>
      </c>
      <c r="C190" s="343">
        <v>0.125</v>
      </c>
      <c r="D190" s="344">
        <v>892.75</v>
      </c>
      <c r="E190" s="130">
        <v>-0.131627097091011</v>
      </c>
      <c r="F190" s="130">
        <f>(Table1[[#This Row],[Gasoil Open]]-MIN(Table1[Signal from Matlab]))/(MAX(Table1[Signal from Matlab])-MIN(Table1[Signal from Matlab]))</f>
        <v>0.53039832285115307</v>
      </c>
      <c r="G190" s="130">
        <v>892.75</v>
      </c>
      <c r="H190" s="130">
        <v>892.75</v>
      </c>
      <c r="I190" s="130">
        <v>0.53039832285115296</v>
      </c>
      <c r="J190" s="130">
        <f>(Table1[[#This Row],[Alpha]]-MIN(Table1[Alpha]))/(MAX(Table1[Alpha])-MIN(Table1[Alpha]))</f>
        <v>0.3231217376558646</v>
      </c>
      <c r="K190" s="130">
        <f>(Table1[[#This Row],[Signal from Matlab]]-703)/(1060.75-703)</f>
        <v>0.53039832285115307</v>
      </c>
      <c r="L190" s="424">
        <v>210</v>
      </c>
      <c r="M190" s="424">
        <v>23</v>
      </c>
      <c r="N190" s="431" t="str">
        <f>INDEX(Table1[Date],MATCH($L190,Table1[Index],0))</f>
        <v>2011.07.28</v>
      </c>
      <c r="O190" s="432">
        <f>INDEX(Table1[Time],MATCH($L190,Table1[Index],0))</f>
        <v>0.125</v>
      </c>
      <c r="P190" s="433">
        <f>INDEX(Table1[Norm Open],MATCH($L190,Table1[Index],0))</f>
        <v>0.74423480083857441</v>
      </c>
      <c r="Q190" s="434">
        <f>INDEX(Table1[Alpha],MATCH($L190,Table1[Index],0))</f>
        <v>-0.24739044373691299</v>
      </c>
      <c r="R190" s="483">
        <f t="shared" si="30"/>
        <v>-0.24888186722030506</v>
      </c>
      <c r="S190" s="436">
        <f t="shared" si="31"/>
        <v>0.74035837489331935</v>
      </c>
      <c r="T190" s="483">
        <f t="shared" si="28"/>
        <v>-0.25007231831147103</v>
      </c>
      <c r="U190" s="436">
        <f t="shared" si="29"/>
        <v>0.73749388404333638</v>
      </c>
      <c r="V190" s="483">
        <f t="shared" si="24"/>
        <v>-0.2493751531907413</v>
      </c>
      <c r="W190" s="436">
        <f t="shared" si="25"/>
        <v>0.73920475228623039</v>
      </c>
      <c r="X190" s="435">
        <f t="shared" si="26"/>
        <v>-0.24944311290750579</v>
      </c>
      <c r="Y190" s="436">
        <f t="shared" si="27"/>
        <v>0.73901900374096208</v>
      </c>
      <c r="AB190" s="130"/>
    </row>
    <row r="191" spans="1:28" ht="16" thickBot="1" x14ac:dyDescent="0.25">
      <c r="A191" s="345" t="s">
        <v>410</v>
      </c>
      <c r="B191" s="344">
        <v>190</v>
      </c>
      <c r="C191" s="346">
        <v>0.125</v>
      </c>
      <c r="D191" s="347">
        <v>921</v>
      </c>
      <c r="E191" s="130">
        <v>-7.9258800559769499E-2</v>
      </c>
      <c r="F191" s="130">
        <f>(Table1[[#This Row],[Gasoil Open]]-MIN(Table1[Signal from Matlab]))/(MAX(Table1[Signal from Matlab])-MIN(Table1[Signal from Matlab]))</f>
        <v>0.60936408106219431</v>
      </c>
      <c r="G191" s="130">
        <v>921</v>
      </c>
      <c r="H191" s="130">
        <v>921</v>
      </c>
      <c r="I191" s="130">
        <v>0.60936408106219397</v>
      </c>
      <c r="J191" s="130">
        <f>(Table1[[#This Row],[Alpha]]-MIN(Table1[Alpha]))/(MAX(Table1[Alpha])-MIN(Table1[Alpha]))</f>
        <v>0.36081137183504536</v>
      </c>
      <c r="K191" s="130">
        <f>(Table1[[#This Row],[Signal from Matlab]]-703)/(1060.75-703)</f>
        <v>0.60936408106219431</v>
      </c>
      <c r="L191" s="424">
        <v>211</v>
      </c>
      <c r="M191" s="424">
        <v>24</v>
      </c>
      <c r="N191" s="431" t="str">
        <f>INDEX(Table1[Date],MATCH($L191,Table1[Index],0))</f>
        <v>2011.07.29</v>
      </c>
      <c r="O191" s="432">
        <f>INDEX(Table1[Time],MATCH($L191,Table1[Index],0))</f>
        <v>0.125</v>
      </c>
      <c r="P191" s="433">
        <f>INDEX(Table1[Norm Open],MATCH($L191,Table1[Index],0))</f>
        <v>0.75331935709294195</v>
      </c>
      <c r="Q191" s="434">
        <f>INDEX(Table1[Alpha],MATCH($L191,Table1[Index],0))</f>
        <v>-0.245322591088599</v>
      </c>
      <c r="R191" s="483">
        <f t="shared" si="30"/>
        <v>-0.25000280635924521</v>
      </c>
      <c r="S191" s="436">
        <f t="shared" si="31"/>
        <v>0.74903002513875294</v>
      </c>
      <c r="T191" s="483">
        <f t="shared" si="28"/>
        <v>-0.24996940546199237</v>
      </c>
      <c r="U191" s="436">
        <f t="shared" si="29"/>
        <v>0.75001728154875957</v>
      </c>
      <c r="V191" s="483">
        <f t="shared" si="24"/>
        <v>-0.25011721273883097</v>
      </c>
      <c r="W191" s="436">
        <f t="shared" si="25"/>
        <v>0.75008598322743048</v>
      </c>
      <c r="X191" s="435">
        <f t="shared" si="26"/>
        <v>-0.25002980818668952</v>
      </c>
      <c r="Y191" s="436">
        <f t="shared" si="27"/>
        <v>0.74971109663831437</v>
      </c>
      <c r="AB191" s="130"/>
    </row>
    <row r="192" spans="1:28" ht="16" thickBot="1" x14ac:dyDescent="0.25">
      <c r="A192" s="342" t="s">
        <v>411</v>
      </c>
      <c r="B192" s="344">
        <v>191</v>
      </c>
      <c r="C192" s="343">
        <v>0.125</v>
      </c>
      <c r="D192" s="344">
        <v>920</v>
      </c>
      <c r="E192" s="130">
        <v>-3.11392298396942E-2</v>
      </c>
      <c r="F192" s="130">
        <f>(Table1[[#This Row],[Gasoil Open]]-MIN(Table1[Signal from Matlab]))/(MAX(Table1[Signal from Matlab])-MIN(Table1[Signal from Matlab]))</f>
        <v>0.60656883298392728</v>
      </c>
      <c r="G192" s="130">
        <v>920</v>
      </c>
      <c r="H192" s="130">
        <v>920</v>
      </c>
      <c r="I192" s="130">
        <v>0.60656883298392705</v>
      </c>
      <c r="J192" s="130">
        <f>(Table1[[#This Row],[Alpha]]-MIN(Table1[Alpha]))/(MAX(Table1[Alpha])-MIN(Table1[Alpha]))</f>
        <v>0.39544318416098018</v>
      </c>
      <c r="K192" s="130">
        <f>(Table1[[#This Row],[Signal from Matlab]]-703)/(1060.75-703)</f>
        <v>0.60656883298392728</v>
      </c>
      <c r="L192" s="424">
        <v>212</v>
      </c>
      <c r="M192" s="424">
        <v>25</v>
      </c>
      <c r="N192" s="431" t="str">
        <f>INDEX(Table1[Date],MATCH($L192,Table1[Index],0))</f>
        <v>2011.08.01</v>
      </c>
      <c r="O192" s="432">
        <f>INDEX(Table1[Time],MATCH($L192,Table1[Index],0))</f>
        <v>0.125</v>
      </c>
      <c r="P192" s="433">
        <f>INDEX(Table1[Norm Open],MATCH($L192,Table1[Index],0))</f>
        <v>0.77078965758211038</v>
      </c>
      <c r="Q192" s="434">
        <f>INDEX(Table1[Alpha],MATCH($L192,Table1[Index],0))</f>
        <v>-0.23333268839726801</v>
      </c>
      <c r="R192" s="483">
        <f t="shared" si="30"/>
        <v>-0.2305032273894343</v>
      </c>
      <c r="S192" s="436">
        <f t="shared" si="31"/>
        <v>0.77041509150559651</v>
      </c>
      <c r="T192" s="483">
        <f t="shared" si="28"/>
        <v>-0.23634885035977707</v>
      </c>
      <c r="U192" s="436">
        <f t="shared" si="29"/>
        <v>0.77824866166286399</v>
      </c>
      <c r="V192" s="483">
        <f t="shared" si="24"/>
        <v>-0.2348508509579709</v>
      </c>
      <c r="W192" s="436">
        <f t="shared" si="25"/>
        <v>0.76814678225531186</v>
      </c>
      <c r="X192" s="435">
        <f t="shared" si="26"/>
        <v>-0.23390097623572739</v>
      </c>
      <c r="Y192" s="436">
        <f t="shared" si="27"/>
        <v>0.77227017847459078</v>
      </c>
      <c r="AB192" s="130"/>
    </row>
    <row r="193" spans="1:28" ht="16" thickBot="1" x14ac:dyDescent="0.25">
      <c r="A193" s="345" t="s">
        <v>412</v>
      </c>
      <c r="B193" s="344">
        <v>192</v>
      </c>
      <c r="C193" s="346">
        <v>0.125</v>
      </c>
      <c r="D193" s="347">
        <v>926</v>
      </c>
      <c r="E193" s="130">
        <v>1.5251089827804E-2</v>
      </c>
      <c r="F193" s="130">
        <f>(Table1[[#This Row],[Gasoil Open]]-MIN(Table1[Signal from Matlab]))/(MAX(Table1[Signal from Matlab])-MIN(Table1[Signal from Matlab]))</f>
        <v>0.62334032145352902</v>
      </c>
      <c r="G193" s="130">
        <v>926</v>
      </c>
      <c r="H193" s="130">
        <v>926</v>
      </c>
      <c r="I193" s="130">
        <v>0.62334032145352902</v>
      </c>
      <c r="J193" s="130">
        <f>(Table1[[#This Row],[Alpha]]-MIN(Table1[Alpha]))/(MAX(Table1[Alpha])-MIN(Table1[Alpha]))</f>
        <v>0.42883044885232247</v>
      </c>
      <c r="K193" s="130">
        <f>(Table1[[#This Row],[Signal from Matlab]]-703)/(1060.75-703)</f>
        <v>0.62334032145352902</v>
      </c>
      <c r="L193" s="424">
        <v>213</v>
      </c>
      <c r="M193" s="424">
        <v>26</v>
      </c>
      <c r="N193" s="431" t="str">
        <f>INDEX(Table1[Date],MATCH($L193,Table1[Index],0))</f>
        <v>2011.08.02</v>
      </c>
      <c r="O193" s="432">
        <f>INDEX(Table1[Time],MATCH($L193,Table1[Index],0))</f>
        <v>0.125</v>
      </c>
      <c r="P193" s="433">
        <f>INDEX(Table1[Norm Open],MATCH($L193,Table1[Index],0))</f>
        <v>0.75122292103424182</v>
      </c>
      <c r="Q193" s="434">
        <f>INDEX(Table1[Alpha],MATCH($L193,Table1[Index],0))</f>
        <v>-0.20680048714551899</v>
      </c>
      <c r="R193" s="483">
        <f t="shared" si="30"/>
        <v>-0.20964375851441766</v>
      </c>
      <c r="S193" s="436">
        <f t="shared" si="31"/>
        <v>0.74894920514867658</v>
      </c>
      <c r="T193" s="483">
        <f t="shared" si="28"/>
        <v>-0.21010029642811301</v>
      </c>
      <c r="U193" s="436">
        <f t="shared" si="29"/>
        <v>0.74940556185120177</v>
      </c>
      <c r="V193" s="483">
        <f t="shared" si="24"/>
        <v>-0.20922094039451636</v>
      </c>
      <c r="W193" s="436">
        <f t="shared" si="25"/>
        <v>0.75250745977545197</v>
      </c>
      <c r="X193" s="435">
        <f t="shared" si="26"/>
        <v>-0.20965499844568233</v>
      </c>
      <c r="Y193" s="436">
        <f t="shared" si="27"/>
        <v>0.75028740892511003</v>
      </c>
      <c r="AB193" s="130"/>
    </row>
    <row r="194" spans="1:28" ht="16" thickBot="1" x14ac:dyDescent="0.25">
      <c r="A194" s="342" t="s">
        <v>413</v>
      </c>
      <c r="B194" s="344">
        <v>193</v>
      </c>
      <c r="C194" s="343">
        <v>0.125</v>
      </c>
      <c r="D194" s="344">
        <v>921.25</v>
      </c>
      <c r="E194" s="130">
        <v>5.7902774976623599E-2</v>
      </c>
      <c r="F194" s="130">
        <f>(Table1[[#This Row],[Gasoil Open]]-MIN(Table1[Signal from Matlab]))/(MAX(Table1[Signal from Matlab])-MIN(Table1[Signal from Matlab]))</f>
        <v>0.61006289308176098</v>
      </c>
      <c r="G194" s="130">
        <v>921.25</v>
      </c>
      <c r="H194" s="130">
        <v>921.25</v>
      </c>
      <c r="I194" s="130">
        <v>0.61006289308176098</v>
      </c>
      <c r="J194" s="130">
        <f>(Table1[[#This Row],[Alpha]]-MIN(Table1[Alpha]))/(MAX(Table1[Alpha])-MIN(Table1[Alpha]))</f>
        <v>0.45952700606085417</v>
      </c>
      <c r="K194" s="130">
        <f>(Table1[[#This Row],[Signal from Matlab]]-703)/(1060.75-703)</f>
        <v>0.61006289308176098</v>
      </c>
      <c r="L194" s="424">
        <v>214</v>
      </c>
      <c r="M194" s="424">
        <v>27</v>
      </c>
      <c r="N194" s="431" t="str">
        <f>INDEX(Table1[Date],MATCH($L194,Table1[Index],0))</f>
        <v>2011.08.03</v>
      </c>
      <c r="O194" s="432">
        <f>INDEX(Table1[Time],MATCH($L194,Table1[Index],0))</f>
        <v>0.125</v>
      </c>
      <c r="P194" s="433">
        <f>INDEX(Table1[Norm Open],MATCH($L194,Table1[Index],0))</f>
        <v>0.72676450034940598</v>
      </c>
      <c r="Q194" s="434">
        <f>INDEX(Table1[Alpha],MATCH($L194,Table1[Index],0))</f>
        <v>-0.171328793178713</v>
      </c>
      <c r="R194" s="483">
        <f t="shared" si="30"/>
        <v>-0.16956453405051786</v>
      </c>
      <c r="S194" s="436">
        <f t="shared" si="31"/>
        <v>0.73205081970996111</v>
      </c>
      <c r="T194" s="483">
        <f t="shared" si="28"/>
        <v>-0.17310937194617768</v>
      </c>
      <c r="U194" s="436">
        <f t="shared" si="29"/>
        <v>0.72986076249941734</v>
      </c>
      <c r="V194" s="483">
        <f t="shared" si="24"/>
        <v>-0.17073005642391376</v>
      </c>
      <c r="W194" s="436">
        <f t="shared" si="25"/>
        <v>0.72841154663667584</v>
      </c>
      <c r="X194" s="435">
        <f t="shared" si="26"/>
        <v>-0.1711346541402031</v>
      </c>
      <c r="Y194" s="436">
        <f t="shared" si="27"/>
        <v>0.73010770961535132</v>
      </c>
      <c r="AB194" s="130"/>
    </row>
    <row r="195" spans="1:28" ht="16" thickBot="1" x14ac:dyDescent="0.25">
      <c r="A195" s="345" t="s">
        <v>414</v>
      </c>
      <c r="B195" s="344">
        <v>194</v>
      </c>
      <c r="C195" s="346">
        <v>0.125</v>
      </c>
      <c r="D195" s="347">
        <v>933</v>
      </c>
      <c r="E195" s="130">
        <v>9.4431916522070405E-2</v>
      </c>
      <c r="F195" s="130">
        <f>(Table1[[#This Row],[Gasoil Open]]-MIN(Table1[Signal from Matlab]))/(MAX(Table1[Signal from Matlab])-MIN(Table1[Signal from Matlab]))</f>
        <v>0.64290705800139758</v>
      </c>
      <c r="G195" s="130">
        <v>933</v>
      </c>
      <c r="H195" s="130">
        <v>933</v>
      </c>
      <c r="I195" s="130">
        <v>0.64290705800139802</v>
      </c>
      <c r="J195" s="130">
        <f>(Table1[[#This Row],[Alpha]]-MIN(Table1[Alpha]))/(MAX(Table1[Alpha])-MIN(Table1[Alpha]))</f>
        <v>0.48581714862652003</v>
      </c>
      <c r="K195" s="130">
        <f>(Table1[[#This Row],[Signal from Matlab]]-703)/(1060.75-703)</f>
        <v>0.64290705800139758</v>
      </c>
      <c r="L195" s="424">
        <v>215</v>
      </c>
      <c r="M195" s="424">
        <v>28</v>
      </c>
      <c r="N195" s="431" t="str">
        <f>INDEX(Table1[Date],MATCH($L195,Table1[Index],0))</f>
        <v>2011.08.04</v>
      </c>
      <c r="O195" s="432">
        <f>INDEX(Table1[Time],MATCH($L195,Table1[Index],0))</f>
        <v>0.125</v>
      </c>
      <c r="P195" s="433">
        <f>INDEX(Table1[Norm Open],MATCH($L195,Table1[Index],0))</f>
        <v>0.69252271139063593</v>
      </c>
      <c r="Q195" s="434">
        <f>INDEX(Table1[Alpha],MATCH($L195,Table1[Index],0))</f>
        <v>-0.12520619338591099</v>
      </c>
      <c r="R195" s="483">
        <f t="shared" si="30"/>
        <v>-0.13005447694277469</v>
      </c>
      <c r="S195" s="436">
        <f t="shared" si="31"/>
        <v>0.68980897432056398</v>
      </c>
      <c r="T195" s="483">
        <f t="shared" si="28"/>
        <v>-0.12821141865904445</v>
      </c>
      <c r="U195" s="436">
        <f t="shared" si="29"/>
        <v>0.69001328755092417</v>
      </c>
      <c r="V195" s="483">
        <f t="shared" si="24"/>
        <v>-0.12999756409694999</v>
      </c>
      <c r="W195" s="436">
        <f t="shared" si="25"/>
        <v>0.68975553398669032</v>
      </c>
      <c r="X195" s="435">
        <f t="shared" si="26"/>
        <v>-0.12942115323292303</v>
      </c>
      <c r="Y195" s="436">
        <f t="shared" si="27"/>
        <v>0.68985926528605945</v>
      </c>
      <c r="AB195" s="130"/>
    </row>
    <row r="196" spans="1:28" ht="16" thickBot="1" x14ac:dyDescent="0.25">
      <c r="A196" s="342" t="s">
        <v>415</v>
      </c>
      <c r="B196" s="344">
        <v>195</v>
      </c>
      <c r="C196" s="343">
        <v>0.125</v>
      </c>
      <c r="D196" s="344">
        <v>938.75</v>
      </c>
      <c r="E196" s="130">
        <v>0.12678653834331399</v>
      </c>
      <c r="F196" s="130">
        <f>(Table1[[#This Row],[Gasoil Open]]-MIN(Table1[Signal from Matlab]))/(MAX(Table1[Signal from Matlab])-MIN(Table1[Signal from Matlab]))</f>
        <v>0.65897973445143254</v>
      </c>
      <c r="G196" s="130">
        <v>938.75</v>
      </c>
      <c r="H196" s="130">
        <v>938.75</v>
      </c>
      <c r="I196" s="130">
        <v>0.65897973445143299</v>
      </c>
      <c r="J196" s="130">
        <f>(Table1[[#This Row],[Alpha]]-MIN(Table1[Alpha]))/(MAX(Table1[Alpha])-MIN(Table1[Alpha]))</f>
        <v>0.50910287570226964</v>
      </c>
      <c r="K196" s="130">
        <f>(Table1[[#This Row],[Signal from Matlab]]-703)/(1060.75-703)</f>
        <v>0.65897973445143254</v>
      </c>
      <c r="L196" s="424">
        <v>216</v>
      </c>
      <c r="M196" s="424">
        <v>29</v>
      </c>
      <c r="N196" s="431" t="str">
        <f>INDEX(Table1[Date],MATCH($L196,Table1[Index],0))</f>
        <v>2011.08.05</v>
      </c>
      <c r="O196" s="432">
        <f>INDEX(Table1[Time],MATCH($L196,Table1[Index],0))</f>
        <v>0.125</v>
      </c>
      <c r="P196" s="433">
        <f>INDEX(Table1[Norm Open],MATCH($L196,Table1[Index],0))</f>
        <v>0.57931516422082463</v>
      </c>
      <c r="Q196" s="434">
        <f>INDEX(Table1[Alpha],MATCH($L196,Table1[Index],0))</f>
        <v>-7.5629012881416199E-2</v>
      </c>
      <c r="R196" s="483">
        <f t="shared" si="30"/>
        <v>-7.9983655830768843E-2</v>
      </c>
      <c r="S196" s="436">
        <f t="shared" si="31"/>
        <v>0.58007940011570991</v>
      </c>
      <c r="T196" s="483">
        <f t="shared" si="28"/>
        <v>-7.9077819949442393E-2</v>
      </c>
      <c r="U196" s="436">
        <f t="shared" si="29"/>
        <v>0.58208432050169878</v>
      </c>
      <c r="V196" s="483">
        <f t="shared" si="24"/>
        <v>-8.1839026673503956E-2</v>
      </c>
      <c r="W196" s="436">
        <f t="shared" si="25"/>
        <v>0.58015024313472985</v>
      </c>
      <c r="X196" s="435">
        <f t="shared" si="26"/>
        <v>-8.0300167484571736E-2</v>
      </c>
      <c r="Y196" s="436">
        <f t="shared" si="27"/>
        <v>0.58077132125071285</v>
      </c>
      <c r="AB196" s="130"/>
    </row>
    <row r="197" spans="1:28" ht="16" thickBot="1" x14ac:dyDescent="0.25">
      <c r="A197" s="345" t="s">
        <v>416</v>
      </c>
      <c r="B197" s="344">
        <v>196</v>
      </c>
      <c r="C197" s="346">
        <v>0.125</v>
      </c>
      <c r="D197" s="347">
        <v>970.75</v>
      </c>
      <c r="E197" s="130">
        <v>0.15186336000661199</v>
      </c>
      <c r="F197" s="130">
        <f>(Table1[[#This Row],[Gasoil Open]]-MIN(Table1[Signal from Matlab]))/(MAX(Table1[Signal from Matlab])-MIN(Table1[Signal from Matlab]))</f>
        <v>0.74842767295597479</v>
      </c>
      <c r="G197" s="130">
        <v>970.75</v>
      </c>
      <c r="H197" s="130">
        <v>970.75</v>
      </c>
      <c r="I197" s="130">
        <v>0.74842767295597501</v>
      </c>
      <c r="J197" s="130">
        <f>(Table1[[#This Row],[Alpha]]-MIN(Table1[Alpha]))/(MAX(Table1[Alpha])-MIN(Table1[Alpha]))</f>
        <v>0.52715074621687408</v>
      </c>
      <c r="K197" s="130">
        <f>(Table1[[#This Row],[Signal from Matlab]]-703)/(1060.75-703)</f>
        <v>0.74842767295597479</v>
      </c>
      <c r="L197" s="424">
        <v>217</v>
      </c>
      <c r="M197" s="424">
        <v>30</v>
      </c>
      <c r="N197" s="431" t="str">
        <f>INDEX(Table1[Date],MATCH($L197,Table1[Index],0))</f>
        <v>2011.08.08</v>
      </c>
      <c r="O197" s="432">
        <f>INDEX(Table1[Time],MATCH($L197,Table1[Index],0))</f>
        <v>0.125</v>
      </c>
      <c r="P197" s="433">
        <f>INDEX(Table1[Norm Open],MATCH($L197,Table1[Index],0))</f>
        <v>0.56254367575122288</v>
      </c>
      <c r="Q197" s="434">
        <f>INDEX(Table1[Alpha],MATCH($L197,Table1[Index],0))</f>
        <v>-2.73326766597702E-2</v>
      </c>
      <c r="R197" s="483">
        <f t="shared" si="30"/>
        <v>-2.994914024499153E-2</v>
      </c>
      <c r="S197" s="436">
        <f t="shared" si="31"/>
        <v>0.55999773549597709</v>
      </c>
      <c r="T197" s="483">
        <f t="shared" si="28"/>
        <v>-3.0033234466684287E-2</v>
      </c>
      <c r="U197" s="436">
        <f t="shared" si="29"/>
        <v>0.56000092766524456</v>
      </c>
      <c r="V197" s="483">
        <f t="shared" si="24"/>
        <v>-2.9658379118165282E-2</v>
      </c>
      <c r="W197" s="436">
        <f t="shared" si="25"/>
        <v>0.56042904523787129</v>
      </c>
      <c r="X197" s="435">
        <f t="shared" si="26"/>
        <v>-2.9880251276613701E-2</v>
      </c>
      <c r="Y197" s="436">
        <f t="shared" si="27"/>
        <v>0.56014256946636432</v>
      </c>
      <c r="AB197" s="130"/>
    </row>
    <row r="198" spans="1:28" ht="16" thickBot="1" x14ac:dyDescent="0.25">
      <c r="A198" s="342" t="s">
        <v>417</v>
      </c>
      <c r="B198" s="344">
        <v>197</v>
      </c>
      <c r="C198" s="343">
        <v>0.125</v>
      </c>
      <c r="D198" s="344">
        <v>969.25</v>
      </c>
      <c r="E198" s="130">
        <v>0.168594711440717</v>
      </c>
      <c r="F198" s="130">
        <f>(Table1[[#This Row],[Gasoil Open]]-MIN(Table1[Signal from Matlab]))/(MAX(Table1[Signal from Matlab])-MIN(Table1[Signal from Matlab]))</f>
        <v>0.74423480083857441</v>
      </c>
      <c r="G198" s="130">
        <v>969.25</v>
      </c>
      <c r="H198" s="130">
        <v>969.25</v>
      </c>
      <c r="I198" s="130">
        <v>0.74423480083857396</v>
      </c>
      <c r="J198" s="130">
        <f>(Table1[[#This Row],[Alpha]]-MIN(Table1[Alpha]))/(MAX(Table1[Alpha])-MIN(Table1[Alpha]))</f>
        <v>0.53919235453037984</v>
      </c>
      <c r="K198" s="130">
        <f>(Table1[[#This Row],[Signal from Matlab]]-703)/(1060.75-703)</f>
        <v>0.74423480083857441</v>
      </c>
      <c r="L198" s="424">
        <v>218</v>
      </c>
      <c r="M198" s="424">
        <v>31</v>
      </c>
      <c r="N198" s="431" t="str">
        <f>INDEX(Table1[Date],MATCH($L198,Table1[Index],0))</f>
        <v>2011.08.09</v>
      </c>
      <c r="O198" s="432">
        <f>INDEX(Table1[Time],MATCH($L198,Table1[Index],0))</f>
        <v>0.125</v>
      </c>
      <c r="P198" s="433">
        <f>INDEX(Table1[Norm Open],MATCH($L198,Table1[Index],0))</f>
        <v>0.45352900069881202</v>
      </c>
      <c r="Q198" s="434">
        <f>INDEX(Table1[Alpha],MATCH($L198,Table1[Index],0))</f>
        <v>1.6302351070916699E-2</v>
      </c>
      <c r="R198" s="483">
        <f t="shared" si="30"/>
        <v>1.844932337057999E-2</v>
      </c>
      <c r="S198" s="436">
        <f t="shared" si="31"/>
        <v>0.60180505631962733</v>
      </c>
      <c r="T198" s="483">
        <f t="shared" si="28"/>
        <v>1.4193752925055571E-2</v>
      </c>
      <c r="U198" s="436">
        <f t="shared" si="29"/>
        <v>0.59432661001220699</v>
      </c>
      <c r="V198" s="483">
        <f t="shared" si="24"/>
        <v>3.0751008659338806E-2</v>
      </c>
      <c r="W198" s="436">
        <f t="shared" si="25"/>
        <v>0.44547370148096954</v>
      </c>
      <c r="X198" s="435">
        <f t="shared" si="26"/>
        <v>2.1131361651658121E-2</v>
      </c>
      <c r="Y198" s="436">
        <f t="shared" si="27"/>
        <v>0.54720178927093466</v>
      </c>
      <c r="AB198" s="130"/>
    </row>
    <row r="199" spans="1:28" ht="16" thickBot="1" x14ac:dyDescent="0.25">
      <c r="A199" s="345" t="s">
        <v>418</v>
      </c>
      <c r="B199" s="344">
        <v>198</v>
      </c>
      <c r="C199" s="346">
        <v>0.125</v>
      </c>
      <c r="D199" s="347">
        <v>965</v>
      </c>
      <c r="E199" s="130">
        <v>0.17244679734034099</v>
      </c>
      <c r="F199" s="130">
        <f>(Table1[[#This Row],[Gasoil Open]]-MIN(Table1[Signal from Matlab]))/(MAX(Table1[Signal from Matlab])-MIN(Table1[Signal from Matlab]))</f>
        <v>0.73235499650593994</v>
      </c>
      <c r="G199" s="130">
        <v>965</v>
      </c>
      <c r="H199" s="130">
        <v>965</v>
      </c>
      <c r="I199" s="130">
        <v>0.73235499650594005</v>
      </c>
      <c r="J199" s="130">
        <f>(Table1[[#This Row],[Alpha]]-MIN(Table1[Alpha]))/(MAX(Table1[Alpha])-MIN(Table1[Alpha]))</f>
        <v>0.54196471334287233</v>
      </c>
      <c r="K199" s="130">
        <f>(Table1[[#This Row],[Signal from Matlab]]-703)/(1060.75-703)</f>
        <v>0.73235499650593994</v>
      </c>
      <c r="L199" s="424">
        <v>219</v>
      </c>
      <c r="M199" s="424">
        <v>32</v>
      </c>
      <c r="N199" s="431" t="str">
        <f>INDEX(Table1[Date],MATCH($L199,Table1[Index],0))</f>
        <v>2011.08.10</v>
      </c>
      <c r="O199" s="432">
        <f>INDEX(Table1[Time],MATCH($L199,Table1[Index],0))</f>
        <v>0.125</v>
      </c>
      <c r="P199" s="433">
        <f>INDEX(Table1[Norm Open],MATCH($L199,Table1[Index],0))</f>
        <v>0.5073375262054507</v>
      </c>
      <c r="Q199" s="434">
        <f>INDEX(Table1[Alpha],MATCH($L199,Table1[Index],0))</f>
        <v>5.3854036371170103E-2</v>
      </c>
      <c r="R199" s="483">
        <f t="shared" si="30"/>
        <v>6.053809455647275E-2</v>
      </c>
      <c r="S199" s="436">
        <f t="shared" si="31"/>
        <v>0.53057048735534496</v>
      </c>
      <c r="T199" s="483">
        <f t="shared" si="28"/>
        <v>4.8778885295220099E-2</v>
      </c>
      <c r="U199" s="436">
        <f t="shared" si="29"/>
        <v>0.6084614660794192</v>
      </c>
      <c r="V199" s="483">
        <f t="shared" si="24"/>
        <v>8.2376351540498466E-2</v>
      </c>
      <c r="W199" s="436">
        <f t="shared" si="25"/>
        <v>0.41765132462536636</v>
      </c>
      <c r="X199" s="435">
        <f t="shared" si="26"/>
        <v>6.3897777130730429E-2</v>
      </c>
      <c r="Y199" s="436">
        <f t="shared" si="27"/>
        <v>0.51889442602004354</v>
      </c>
      <c r="AB199" s="130"/>
    </row>
    <row r="200" spans="1:28" ht="16" thickBot="1" x14ac:dyDescent="0.25">
      <c r="A200" s="342" t="s">
        <v>419</v>
      </c>
      <c r="B200" s="344">
        <v>199</v>
      </c>
      <c r="C200" s="343">
        <v>0.125</v>
      </c>
      <c r="D200" s="344">
        <v>964</v>
      </c>
      <c r="E200" s="130">
        <v>0.16165497232355699</v>
      </c>
      <c r="F200" s="130">
        <f>(Table1[[#This Row],[Gasoil Open]]-MIN(Table1[Signal from Matlab]))/(MAX(Table1[Signal from Matlab])-MIN(Table1[Signal from Matlab]))</f>
        <v>0.72955974842767291</v>
      </c>
      <c r="G200" s="130">
        <v>964</v>
      </c>
      <c r="H200" s="130">
        <v>964</v>
      </c>
      <c r="I200" s="130">
        <v>0.72955974842767302</v>
      </c>
      <c r="J200" s="130">
        <f>(Table1[[#This Row],[Alpha]]-MIN(Table1[Alpha]))/(MAX(Table1[Alpha])-MIN(Table1[Alpha]))</f>
        <v>0.53419780160523977</v>
      </c>
      <c r="K200" s="130">
        <f>(Table1[[#This Row],[Signal from Matlab]]-703)/(1060.75-703)</f>
        <v>0.72955974842767291</v>
      </c>
      <c r="L200" s="424">
        <v>220</v>
      </c>
      <c r="M200" s="424">
        <v>33</v>
      </c>
      <c r="N200" s="431" t="str">
        <f>INDEX(Table1[Date],MATCH($L200,Table1[Index],0))</f>
        <v>2011.08.11</v>
      </c>
      <c r="O200" s="432">
        <f>INDEX(Table1[Time],MATCH($L200,Table1[Index],0))</f>
        <v>0.125</v>
      </c>
      <c r="P200" s="433">
        <f>INDEX(Table1[Norm Open],MATCH($L200,Table1[Index],0))</f>
        <v>0.54856743535988817</v>
      </c>
      <c r="Q200" s="434">
        <f>INDEX(Table1[Alpha],MATCH($L200,Table1[Index],0))</f>
        <v>8.9012311323191803E-2</v>
      </c>
      <c r="R200" s="483">
        <f t="shared" si="30"/>
        <v>9.3437285752223154E-2</v>
      </c>
      <c r="S200" s="436">
        <f t="shared" si="31"/>
        <v>0.48850001003828059</v>
      </c>
      <c r="T200" s="483">
        <f t="shared" si="28"/>
        <v>6.9155662647439983E-2</v>
      </c>
      <c r="U200" s="436">
        <f t="shared" si="29"/>
        <v>0.71101318565606808</v>
      </c>
      <c r="V200" s="483">
        <f t="shared" si="24"/>
        <v>0.11438782538255494</v>
      </c>
      <c r="W200" s="436">
        <f t="shared" si="25"/>
        <v>0.29384040830645164</v>
      </c>
      <c r="X200" s="435">
        <f t="shared" si="26"/>
        <v>9.2326924594072698E-2</v>
      </c>
      <c r="Y200" s="436">
        <f t="shared" si="27"/>
        <v>0.49778453466693345</v>
      </c>
      <c r="AB200" s="130"/>
    </row>
    <row r="201" spans="1:28" ht="16" thickBot="1" x14ac:dyDescent="0.25">
      <c r="A201" s="345" t="s">
        <v>420</v>
      </c>
      <c r="B201" s="344">
        <v>200</v>
      </c>
      <c r="C201" s="346">
        <v>0.125</v>
      </c>
      <c r="D201" s="347">
        <v>976.5</v>
      </c>
      <c r="E201" s="130">
        <v>0.13607359455474</v>
      </c>
      <c r="F201" s="130">
        <f>(Table1[[#This Row],[Gasoil Open]]-MIN(Table1[Signal from Matlab]))/(MAX(Table1[Signal from Matlab])-MIN(Table1[Signal from Matlab]))</f>
        <v>0.76450034940600975</v>
      </c>
      <c r="G201" s="130">
        <v>976.5</v>
      </c>
      <c r="H201" s="130">
        <v>976.5</v>
      </c>
      <c r="I201" s="130">
        <v>0.76450034940600997</v>
      </c>
      <c r="J201" s="130">
        <f>(Table1[[#This Row],[Alpha]]-MIN(Table1[Alpha]))/(MAX(Table1[Alpha])-MIN(Table1[Alpha]))</f>
        <v>0.51578680041235292</v>
      </c>
      <c r="K201" s="130">
        <f>(Table1[[#This Row],[Signal from Matlab]]-703)/(1060.75-703)</f>
        <v>0.76450034940600975</v>
      </c>
      <c r="L201" s="424">
        <v>221</v>
      </c>
      <c r="M201" s="424">
        <v>34</v>
      </c>
      <c r="N201" s="431" t="str">
        <f>INDEX(Table1[Date],MATCH($L201,Table1[Index],0))</f>
        <v>2011.08.12</v>
      </c>
      <c r="O201" s="432">
        <f>INDEX(Table1[Time],MATCH($L201,Table1[Index],0))</f>
        <v>0.125</v>
      </c>
      <c r="P201" s="433">
        <f>INDEX(Table1[Norm Open],MATCH($L201,Table1[Index],0))</f>
        <v>0.56743535988819005</v>
      </c>
      <c r="Q201" s="434">
        <f>INDEX(Table1[Alpha],MATCH($L201,Table1[Index],0))</f>
        <v>0.12018816737451</v>
      </c>
      <c r="R201" s="483">
        <f t="shared" si="30"/>
        <v>0.11187032553032022</v>
      </c>
      <c r="S201" s="436">
        <f t="shared" si="31"/>
        <v>0.46605101510296132</v>
      </c>
      <c r="T201" s="483">
        <f t="shared" si="28"/>
        <v>7.1393487831795499E-2</v>
      </c>
      <c r="U201" s="436">
        <f t="shared" si="29"/>
        <v>0.71989921674542678</v>
      </c>
      <c r="V201" s="483">
        <f t="shared" si="24"/>
        <v>0.11364530204891501</v>
      </c>
      <c r="W201" s="436">
        <f t="shared" si="25"/>
        <v>0.15114059352390585</v>
      </c>
      <c r="X201" s="435">
        <f t="shared" si="26"/>
        <v>9.8969705137010242E-2</v>
      </c>
      <c r="Y201" s="436">
        <f t="shared" si="27"/>
        <v>0.44569694179076463</v>
      </c>
      <c r="AB201" s="130"/>
    </row>
    <row r="202" spans="1:28" ht="16" thickBot="1" x14ac:dyDescent="0.25">
      <c r="A202" s="342" t="s">
        <v>421</v>
      </c>
      <c r="B202" s="344">
        <v>201</v>
      </c>
      <c r="C202" s="343">
        <v>0.125</v>
      </c>
      <c r="D202" s="344">
        <v>969.25</v>
      </c>
      <c r="E202" s="130">
        <v>0.104512852342347</v>
      </c>
      <c r="F202" s="130">
        <f>(Table1[[#This Row],[Gasoil Open]]-MIN(Table1[Signal from Matlab]))/(MAX(Table1[Signal from Matlab])-MIN(Table1[Signal from Matlab]))</f>
        <v>0.74423480083857441</v>
      </c>
      <c r="G202" s="130">
        <v>969.25</v>
      </c>
      <c r="H202" s="130">
        <v>969.25</v>
      </c>
      <c r="I202" s="130">
        <v>0.74423480083857396</v>
      </c>
      <c r="J202" s="130">
        <f>(Table1[[#This Row],[Alpha]]-MIN(Table1[Alpha]))/(MAX(Table1[Alpha])-MIN(Table1[Alpha]))</f>
        <v>0.49307243108588661</v>
      </c>
      <c r="K202" s="130">
        <f>(Table1[[#This Row],[Signal from Matlab]]-703)/(1060.75-703)</f>
        <v>0.74423480083857441</v>
      </c>
      <c r="L202" s="424">
        <v>222</v>
      </c>
      <c r="M202" s="424">
        <v>35</v>
      </c>
      <c r="N202" s="431" t="str">
        <f>INDEX(Table1[Date],MATCH($L202,Table1[Index],0))</f>
        <v>2011.08.15</v>
      </c>
      <c r="O202" s="432">
        <f>INDEX(Table1[Time],MATCH($L202,Table1[Index],0))</f>
        <v>0.125</v>
      </c>
      <c r="P202" s="433">
        <f>INDEX(Table1[Norm Open],MATCH($L202,Table1[Index],0))</f>
        <v>0.58211041229909155</v>
      </c>
      <c r="Q202" s="434">
        <f>INDEX(Table1[Alpha],MATCH($L202,Table1[Index],0))</f>
        <v>0.14737102406565</v>
      </c>
      <c r="R202" s="483">
        <f t="shared" si="30"/>
        <v>0.10849874807143858</v>
      </c>
      <c r="S202" s="436">
        <f t="shared" si="31"/>
        <v>0.27394087675167134</v>
      </c>
      <c r="T202" s="483">
        <f t="shared" si="28"/>
        <v>5.2573067265894696E-2</v>
      </c>
      <c r="U202" s="436">
        <f t="shared" si="29"/>
        <v>0.51466662281007891</v>
      </c>
      <c r="V202" s="483">
        <f t="shared" si="24"/>
        <v>9.1284732470316987E-2</v>
      </c>
      <c r="W202" s="436">
        <f t="shared" si="25"/>
        <v>-4.89481686417923E-2</v>
      </c>
      <c r="X202" s="435">
        <f t="shared" si="26"/>
        <v>8.4118849269216756E-2</v>
      </c>
      <c r="Y202" s="436">
        <f t="shared" si="27"/>
        <v>0.24655311030665264</v>
      </c>
      <c r="AB202" s="130"/>
    </row>
    <row r="203" spans="1:28" ht="16" thickBot="1" x14ac:dyDescent="0.25">
      <c r="A203" s="345" t="s">
        <v>422</v>
      </c>
      <c r="B203" s="344">
        <v>202</v>
      </c>
      <c r="C203" s="346">
        <v>0.125</v>
      </c>
      <c r="D203" s="347">
        <v>978.5</v>
      </c>
      <c r="E203" s="130">
        <v>7.17675294088716E-2</v>
      </c>
      <c r="F203" s="130">
        <f>(Table1[[#This Row],[Gasoil Open]]-MIN(Table1[Signal from Matlab]))/(MAX(Table1[Signal from Matlab])-MIN(Table1[Signal from Matlab]))</f>
        <v>0.7700908455625437</v>
      </c>
      <c r="G203" s="130">
        <v>978.5</v>
      </c>
      <c r="H203" s="130">
        <v>978.5</v>
      </c>
      <c r="I203" s="130">
        <v>0.77009084556254404</v>
      </c>
      <c r="J203" s="130">
        <f>(Table1[[#This Row],[Alpha]]-MIN(Table1[Alpha]))/(MAX(Table1[Alpha])-MIN(Table1[Alpha]))</f>
        <v>0.46950551514265831</v>
      </c>
      <c r="K203" s="130">
        <f>(Table1[[#This Row],[Signal from Matlab]]-703)/(1060.75-703)</f>
        <v>0.7700908455625437</v>
      </c>
      <c r="L203" s="424">
        <v>223</v>
      </c>
      <c r="M203" s="424">
        <v>36</v>
      </c>
      <c r="N203" s="431" t="str">
        <f>INDEX(Table1[Date],MATCH($L203,Table1[Index],0))</f>
        <v>2011.08.16</v>
      </c>
      <c r="O203" s="432">
        <f>INDEX(Table1[Time],MATCH($L203,Table1[Index],0))</f>
        <v>0.125</v>
      </c>
      <c r="P203" s="433">
        <f>INDEX(Table1[Norm Open],MATCH($L203,Table1[Index],0))</f>
        <v>0.60237596086652689</v>
      </c>
      <c r="Q203" s="434">
        <f>INDEX(Table1[Alpha],MATCH($L203,Table1[Index],0))</f>
        <v>0.17181777559221201</v>
      </c>
      <c r="R203" s="483">
        <f t="shared" si="30"/>
        <v>7.7592640155458054E-2</v>
      </c>
      <c r="S203" s="436">
        <f t="shared" si="31"/>
        <v>0.2075529451270306</v>
      </c>
      <c r="T203" s="483">
        <f t="shared" si="28"/>
        <v>1.1124954030137774E-2</v>
      </c>
      <c r="U203" s="436">
        <f t="shared" si="29"/>
        <v>0.32079561575306542</v>
      </c>
      <c r="V203" s="483">
        <f t="shared" si="24"/>
        <v>5.5158005999477962E-2</v>
      </c>
      <c r="W203" s="436">
        <f t="shared" si="25"/>
        <v>-0.34559677269052091</v>
      </c>
      <c r="X203" s="435">
        <f t="shared" si="26"/>
        <v>4.7958533395024594E-2</v>
      </c>
      <c r="Y203" s="436">
        <f t="shared" si="27"/>
        <v>6.0917262729858347E-2</v>
      </c>
      <c r="AB203" s="130"/>
    </row>
    <row r="204" spans="1:28" ht="16" thickBot="1" x14ac:dyDescent="0.25">
      <c r="A204" s="342" t="s">
        <v>423</v>
      </c>
      <c r="B204" s="344">
        <v>203</v>
      </c>
      <c r="C204" s="343">
        <v>0.125</v>
      </c>
      <c r="D204" s="344">
        <v>968.75</v>
      </c>
      <c r="E204" s="130">
        <v>3.1935174569498299E-2</v>
      </c>
      <c r="F204" s="130">
        <f>(Table1[[#This Row],[Gasoil Open]]-MIN(Table1[Signal from Matlab]))/(MAX(Table1[Signal from Matlab])-MIN(Table1[Signal from Matlab]))</f>
        <v>0.74283717679944095</v>
      </c>
      <c r="G204" s="130">
        <v>968.75</v>
      </c>
      <c r="H204" s="130">
        <v>968.75</v>
      </c>
      <c r="I204" s="130">
        <v>0.74283717679944095</v>
      </c>
      <c r="J204" s="130">
        <f>(Table1[[#This Row],[Alpha]]-MIN(Table1[Alpha]))/(MAX(Table1[Alpha])-MIN(Table1[Alpha]))</f>
        <v>0.44083803917280917</v>
      </c>
      <c r="K204" s="130">
        <f>(Table1[[#This Row],[Signal from Matlab]]-703)/(1060.75-703)</f>
        <v>0.74283717679944095</v>
      </c>
      <c r="L204" s="424">
        <v>224</v>
      </c>
      <c r="M204" s="424">
        <v>37</v>
      </c>
      <c r="N204" s="431" t="str">
        <f>INDEX(Table1[Date],MATCH($L204,Table1[Index],0))</f>
        <v>2011.08.17</v>
      </c>
      <c r="O204" s="432">
        <f>INDEX(Table1[Time],MATCH($L204,Table1[Index],0))</f>
        <v>0.125</v>
      </c>
      <c r="P204" s="433">
        <f>INDEX(Table1[Norm Open],MATCH($L204,Table1[Index],0))</f>
        <v>0.60726764500349406</v>
      </c>
      <c r="Q204" s="434">
        <f>INDEX(Table1[Alpha],MATCH($L204,Table1[Index],0))</f>
        <v>0.19280965449554899</v>
      </c>
      <c r="R204" s="483">
        <f t="shared" si="30"/>
        <v>6.5064498904979368E-3</v>
      </c>
      <c r="S204" s="436">
        <f t="shared" si="31"/>
        <v>0.31743022984147906</v>
      </c>
      <c r="T204" s="483">
        <f t="shared" si="28"/>
        <v>-5.2908280928768481E-2</v>
      </c>
      <c r="U204" s="436">
        <f t="shared" si="29"/>
        <v>8.3227546832241553E-2</v>
      </c>
      <c r="V204" s="483">
        <f t="shared" si="24"/>
        <v>1.0622865855791107E-2</v>
      </c>
      <c r="W204" s="436">
        <f t="shared" si="25"/>
        <v>-0.56422362154502004</v>
      </c>
      <c r="X204" s="435">
        <f t="shared" si="26"/>
        <v>-1.1926321727493146E-2</v>
      </c>
      <c r="Y204" s="436">
        <f t="shared" si="27"/>
        <v>-5.4521948290433143E-2</v>
      </c>
      <c r="AB204" s="130"/>
    </row>
    <row r="205" spans="1:28" ht="16" thickBot="1" x14ac:dyDescent="0.25">
      <c r="A205" s="345" t="s">
        <v>424</v>
      </c>
      <c r="B205" s="344">
        <v>204</v>
      </c>
      <c r="C205" s="346">
        <v>0.125</v>
      </c>
      <c r="D205" s="347">
        <v>975</v>
      </c>
      <c r="E205" s="130">
        <v>-1.89456603705262E-2</v>
      </c>
      <c r="F205" s="130">
        <f>(Table1[[#This Row],[Gasoil Open]]-MIN(Table1[Signal from Matlab]))/(MAX(Table1[Signal from Matlab])-MIN(Table1[Signal from Matlab]))</f>
        <v>0.76030747728860937</v>
      </c>
      <c r="G205" s="130">
        <v>975</v>
      </c>
      <c r="H205" s="130">
        <v>975</v>
      </c>
      <c r="I205" s="130">
        <v>0.76030747728860903</v>
      </c>
      <c r="J205" s="130">
        <f>(Table1[[#This Row],[Alpha]]-MIN(Table1[Alpha]))/(MAX(Table1[Alpha])-MIN(Table1[Alpha]))</f>
        <v>0.40421893596259167</v>
      </c>
      <c r="K205" s="130">
        <f>(Table1[[#This Row],[Signal from Matlab]]-703)/(1060.75-703)</f>
        <v>0.76030747728860937</v>
      </c>
      <c r="L205" s="424">
        <v>225</v>
      </c>
      <c r="M205" s="424">
        <v>38</v>
      </c>
      <c r="N205" s="431" t="str">
        <f>INDEX(Table1[Date],MATCH($L205,Table1[Index],0))</f>
        <v>2011.08.18</v>
      </c>
      <c r="O205" s="432">
        <f>INDEX(Table1[Time],MATCH($L205,Table1[Index],0))</f>
        <v>0.125</v>
      </c>
      <c r="P205" s="433">
        <f>INDEX(Table1[Norm Open],MATCH($L205,Table1[Index],0))</f>
        <v>0.6275331935709294</v>
      </c>
      <c r="Q205" s="434">
        <f>INDEX(Table1[Alpha],MATCH($L205,Table1[Index],0))</f>
        <v>0.209739005674941</v>
      </c>
      <c r="R205" s="483">
        <f t="shared" si="30"/>
        <v>-0.10870132824128299</v>
      </c>
      <c r="S205" s="436">
        <f t="shared" si="31"/>
        <v>0.19857424060486428</v>
      </c>
      <c r="T205" s="483">
        <f t="shared" si="28"/>
        <v>-0.13772875221898989</v>
      </c>
      <c r="U205" s="436">
        <f t="shared" si="29"/>
        <v>-9.5004146247735954E-2</v>
      </c>
      <c r="V205" s="483">
        <f t="shared" si="24"/>
        <v>-5.9642902607480466E-2</v>
      </c>
      <c r="W205" s="436">
        <f t="shared" si="25"/>
        <v>-0.80887140214109365</v>
      </c>
      <c r="X205" s="435">
        <f t="shared" si="26"/>
        <v>-0.10202432768925111</v>
      </c>
      <c r="Y205" s="436">
        <f t="shared" si="27"/>
        <v>-0.23510043592798846</v>
      </c>
      <c r="AB205" s="130"/>
    </row>
    <row r="206" spans="1:28" ht="16" thickBot="1" x14ac:dyDescent="0.25">
      <c r="A206" s="342" t="s">
        <v>425</v>
      </c>
      <c r="B206" s="344">
        <v>205</v>
      </c>
      <c r="C206" s="343">
        <v>0.125</v>
      </c>
      <c r="D206" s="344">
        <v>978.25</v>
      </c>
      <c r="E206" s="130">
        <v>-7.6515636368909998E-2</v>
      </c>
      <c r="F206" s="130">
        <f>(Table1[[#This Row],[Gasoil Open]]-MIN(Table1[Signal from Matlab]))/(MAX(Table1[Signal from Matlab])-MIN(Table1[Signal from Matlab]))</f>
        <v>0.76939203354297692</v>
      </c>
      <c r="G206" s="130">
        <v>978.25</v>
      </c>
      <c r="H206" s="130">
        <v>978.25</v>
      </c>
      <c r="I206" s="130">
        <v>0.76939203354297703</v>
      </c>
      <c r="J206" s="130">
        <f>(Table1[[#This Row],[Alpha]]-MIN(Table1[Alpha]))/(MAX(Table1[Alpha])-MIN(Table1[Alpha]))</f>
        <v>0.36278563606923225</v>
      </c>
      <c r="K206" s="130">
        <f>(Table1[[#This Row],[Signal from Matlab]]-703)/(1060.75-703)</f>
        <v>0.76939203354297692</v>
      </c>
      <c r="L206" s="424">
        <v>226</v>
      </c>
      <c r="M206" s="424">
        <v>39</v>
      </c>
      <c r="N206" s="431" t="str">
        <f>INDEX(Table1[Date],MATCH($L206,Table1[Index],0))</f>
        <v>2011.08.19</v>
      </c>
      <c r="O206" s="432">
        <f>INDEX(Table1[Time],MATCH($L206,Table1[Index],0))</f>
        <v>0.125</v>
      </c>
      <c r="P206" s="433">
        <f>INDEX(Table1[Norm Open],MATCH($L206,Table1[Index],0))</f>
        <v>0.55206149545772187</v>
      </c>
      <c r="Q206" s="434">
        <f>INDEX(Table1[Alpha],MATCH($L206,Table1[Index],0))</f>
        <v>0.21977462403781001</v>
      </c>
      <c r="R206" s="483">
        <f t="shared" si="30"/>
        <v>-0.27244715466337288</v>
      </c>
      <c r="S206" s="436">
        <f t="shared" si="31"/>
        <v>0.10464060306365797</v>
      </c>
      <c r="T206" s="483">
        <f t="shared" si="28"/>
        <v>-0.23980052084353656</v>
      </c>
      <c r="U206" s="436">
        <f t="shared" si="29"/>
        <v>0.12191233204757743</v>
      </c>
      <c r="V206" s="483">
        <f t="shared" si="24"/>
        <v>-0.16979330379233812</v>
      </c>
      <c r="W206" s="436">
        <f t="shared" si="25"/>
        <v>-1.2160832378242845</v>
      </c>
      <c r="X206" s="435">
        <f t="shared" si="26"/>
        <v>-0.22734699309974918</v>
      </c>
      <c r="Y206" s="436">
        <f t="shared" si="27"/>
        <v>-0.32984343423768303</v>
      </c>
      <c r="AB206" s="130"/>
    </row>
    <row r="207" spans="1:28" ht="16" thickBot="1" x14ac:dyDescent="0.25">
      <c r="A207" s="345" t="s">
        <v>426</v>
      </c>
      <c r="B207" s="344">
        <v>206</v>
      </c>
      <c r="C207" s="346">
        <v>0.125</v>
      </c>
      <c r="D207" s="347">
        <v>975</v>
      </c>
      <c r="E207" s="130">
        <v>-0.133369129589651</v>
      </c>
      <c r="F207" s="130">
        <f>(Table1[[#This Row],[Gasoil Open]]-MIN(Table1[Signal from Matlab]))/(MAX(Table1[Signal from Matlab])-MIN(Table1[Signal from Matlab]))</f>
        <v>0.76030747728860937</v>
      </c>
      <c r="G207" s="130">
        <v>975</v>
      </c>
      <c r="H207" s="130">
        <v>975</v>
      </c>
      <c r="I207" s="130">
        <v>0.76030747728860903</v>
      </c>
      <c r="J207" s="130">
        <f>(Table1[[#This Row],[Alpha]]-MIN(Table1[Alpha]))/(MAX(Table1[Alpha])-MIN(Table1[Alpha]))</f>
        <v>0.32186799117276454</v>
      </c>
      <c r="K207" s="130">
        <f>(Table1[[#This Row],[Signal from Matlab]]-703)/(1060.75-703)</f>
        <v>0.76030747728860937</v>
      </c>
      <c r="L207" s="424">
        <v>227</v>
      </c>
      <c r="M207" s="424">
        <v>40</v>
      </c>
      <c r="N207" s="431" t="str">
        <f>INDEX(Table1[Date],MATCH($L207,Table1[Index],0))</f>
        <v>2011.08.22</v>
      </c>
      <c r="O207" s="432">
        <f>INDEX(Table1[Time],MATCH($L207,Table1[Index],0))</f>
        <v>0.125</v>
      </c>
      <c r="P207" s="433">
        <f>INDEX(Table1[Norm Open],MATCH($L207,Table1[Index],0))</f>
        <v>0.55974842767295596</v>
      </c>
      <c r="Q207" s="434">
        <f>INDEX(Table1[Alpha],MATCH($L207,Table1[Index],0))</f>
        <v>0.23187599234321801</v>
      </c>
      <c r="R207" s="483">
        <f t="shared" si="30"/>
        <v>-0.50960027069632019</v>
      </c>
      <c r="S207" s="436">
        <f t="shared" si="31"/>
        <v>0.16683159893552313</v>
      </c>
      <c r="T207" s="483">
        <f t="shared" si="28"/>
        <v>-0.35406295020479372</v>
      </c>
      <c r="U207" s="436">
        <f t="shared" si="29"/>
        <v>0.43034660133199598</v>
      </c>
      <c r="V207" s="483">
        <f t="shared" si="24"/>
        <v>-0.32296095806187131</v>
      </c>
      <c r="W207" s="436">
        <f t="shared" si="25"/>
        <v>-1.6974770965087655</v>
      </c>
      <c r="X207" s="435">
        <f t="shared" si="26"/>
        <v>-0.39554139298766172</v>
      </c>
      <c r="Y207" s="436">
        <f t="shared" si="27"/>
        <v>-0.36676629874708216</v>
      </c>
      <c r="AB207" s="130"/>
    </row>
    <row r="208" spans="1:28" ht="16" thickBot="1" x14ac:dyDescent="0.25">
      <c r="A208" s="342" t="s">
        <v>427</v>
      </c>
      <c r="B208" s="344">
        <v>207</v>
      </c>
      <c r="C208" s="343">
        <v>0.125</v>
      </c>
      <c r="D208" s="344">
        <v>976</v>
      </c>
      <c r="E208" s="130">
        <v>-0.18021727048202099</v>
      </c>
      <c r="F208" s="130">
        <f>(Table1[[#This Row],[Gasoil Open]]-MIN(Table1[Signal from Matlab]))/(MAX(Table1[Signal from Matlab])-MIN(Table1[Signal from Matlab]))</f>
        <v>0.76310272536687629</v>
      </c>
      <c r="G208" s="130">
        <v>976</v>
      </c>
      <c r="H208" s="130">
        <v>976</v>
      </c>
      <c r="I208" s="130">
        <v>0.76310272536687596</v>
      </c>
      <c r="J208" s="130">
        <f>(Table1[[#This Row],[Alpha]]-MIN(Table1[Alpha]))/(MAX(Table1[Alpha])-MIN(Table1[Alpha]))</f>
        <v>0.28815123104949453</v>
      </c>
      <c r="K208" s="130">
        <f>(Table1[[#This Row],[Signal from Matlab]]-703)/(1060.75-703)</f>
        <v>0.76310272536687629</v>
      </c>
      <c r="L208" s="424">
        <v>228</v>
      </c>
      <c r="M208" s="424">
        <v>41</v>
      </c>
      <c r="N208" s="431" t="str">
        <f>INDEX(Table1[Date],MATCH($L208,Table1[Index],0))</f>
        <v>2011.08.23</v>
      </c>
      <c r="O208" s="432">
        <f>INDEX(Table1[Time],MATCH($L208,Table1[Index],0))</f>
        <v>0.125</v>
      </c>
      <c r="P208" s="433">
        <f>INDEX(Table1[Norm Open],MATCH($L208,Table1[Index],0))</f>
        <v>0.59818308874912651</v>
      </c>
      <c r="Q208" s="434">
        <f>INDEX(Table1[Alpha],MATCH($L208,Table1[Index],0))</f>
        <v>0.228699555414242</v>
      </c>
      <c r="R208" s="483">
        <f t="shared" si="30"/>
        <v>-0.83580842165215685</v>
      </c>
      <c r="S208" s="436">
        <f t="shared" si="31"/>
        <v>-9.2834796409925424E-2</v>
      </c>
      <c r="T208" s="483">
        <f t="shared" si="28"/>
        <v>-0.47436278702081247</v>
      </c>
      <c r="U208" s="436">
        <f t="shared" si="29"/>
        <v>0.60657831473014445</v>
      </c>
      <c r="V208" s="483">
        <f t="shared" si="24"/>
        <v>-0.49990683261990737</v>
      </c>
      <c r="W208" s="436">
        <f t="shared" si="25"/>
        <v>-2.10112581269932</v>
      </c>
      <c r="X208" s="435">
        <f t="shared" si="26"/>
        <v>-0.60335934709762562</v>
      </c>
      <c r="Y208" s="436">
        <f t="shared" si="27"/>
        <v>-0.52912743145970031</v>
      </c>
      <c r="AB208" s="130"/>
    </row>
    <row r="209" spans="1:31" ht="16" thickBot="1" x14ac:dyDescent="0.25">
      <c r="A209" s="345" t="s">
        <v>428</v>
      </c>
      <c r="B209" s="344">
        <v>208</v>
      </c>
      <c r="C209" s="346">
        <v>0.125</v>
      </c>
      <c r="D209" s="347">
        <v>971.5</v>
      </c>
      <c r="E209" s="130">
        <v>-0.22280377200159401</v>
      </c>
      <c r="F209" s="130">
        <f>(Table1[[#This Row],[Gasoil Open]]-MIN(Table1[Signal from Matlab]))/(MAX(Table1[Signal from Matlab])-MIN(Table1[Signal from Matlab]))</f>
        <v>0.75052410901467503</v>
      </c>
      <c r="G209" s="130">
        <v>971.5</v>
      </c>
      <c r="H209" s="130">
        <v>971.5</v>
      </c>
      <c r="I209" s="130">
        <v>0.75052410901467503</v>
      </c>
      <c r="J209" s="130">
        <f>(Table1[[#This Row],[Alpha]]-MIN(Table1[Alpha]))/(MAX(Table1[Alpha])-MIN(Table1[Alpha]))</f>
        <v>0.25750158671198403</v>
      </c>
      <c r="K209" s="130">
        <f>(Table1[[#This Row],[Signal from Matlab]]-703)/(1060.75-703)</f>
        <v>0.75052410901467503</v>
      </c>
      <c r="L209" s="424">
        <v>229</v>
      </c>
      <c r="M209" s="424">
        <v>42</v>
      </c>
      <c r="N209" s="431" t="str">
        <f>INDEX(Table1[Date],MATCH($L209,Table1[Index],0))</f>
        <v>2011.08.24</v>
      </c>
      <c r="O209" s="432">
        <f>INDEX(Table1[Time],MATCH($L209,Table1[Index],0))</f>
        <v>0.125</v>
      </c>
      <c r="P209" s="433">
        <f>INDEX(Table1[Norm Open],MATCH($L209,Table1[Index],0))</f>
        <v>0.63382250174703003</v>
      </c>
      <c r="Q209" s="434">
        <f>INDEX(Table1[Alpha],MATCH($L209,Table1[Index],0))</f>
        <v>0.22063817668703201</v>
      </c>
      <c r="R209" s="483">
        <f t="shared" si="30"/>
        <v>-1.2477061451993927</v>
      </c>
      <c r="S209" s="436">
        <f t="shared" si="31"/>
        <v>-0.26556065103747928</v>
      </c>
      <c r="T209" s="483">
        <f t="shared" si="28"/>
        <v>-0.59410687842814514</v>
      </c>
      <c r="U209" s="436">
        <f t="shared" si="29"/>
        <v>0.67185873736473101</v>
      </c>
      <c r="V209" s="483">
        <f t="shared" si="24"/>
        <v>-0.67973803968462065</v>
      </c>
      <c r="W209" s="436">
        <f t="shared" si="25"/>
        <v>-2.6101350518141313</v>
      </c>
      <c r="X209" s="435">
        <f t="shared" si="26"/>
        <v>-0.84051702110405291</v>
      </c>
      <c r="Y209" s="436">
        <f t="shared" si="27"/>
        <v>-0.73461232182895986</v>
      </c>
      <c r="AB209" s="130"/>
    </row>
    <row r="210" spans="1:31" ht="16" thickBot="1" x14ac:dyDescent="0.25">
      <c r="A210" s="342" t="s">
        <v>429</v>
      </c>
      <c r="B210" s="344">
        <v>209</v>
      </c>
      <c r="C210" s="343">
        <v>0.125</v>
      </c>
      <c r="D210" s="344">
        <v>973.75</v>
      </c>
      <c r="E210" s="130">
        <v>-0.237062223811842</v>
      </c>
      <c r="F210" s="130">
        <f>(Table1[[#This Row],[Gasoil Open]]-MIN(Table1[Signal from Matlab]))/(MAX(Table1[Signal from Matlab])-MIN(Table1[Signal from Matlab]))</f>
        <v>0.75681341719077566</v>
      </c>
      <c r="G210" s="130">
        <v>973.75</v>
      </c>
      <c r="H210" s="130">
        <v>973.75</v>
      </c>
      <c r="I210" s="130">
        <v>0.75681341719077599</v>
      </c>
      <c r="J210" s="130">
        <f>(Table1[[#This Row],[Alpha]]-MIN(Table1[Alpha]))/(MAX(Table1[Alpha])-MIN(Table1[Alpha]))</f>
        <v>0.24723973234043448</v>
      </c>
      <c r="K210" s="130">
        <f>(Table1[[#This Row],[Signal from Matlab]]-703)/(1060.75-703)</f>
        <v>0.75681341719077566</v>
      </c>
      <c r="L210" s="424">
        <v>230</v>
      </c>
      <c r="M210" s="424">
        <v>43</v>
      </c>
      <c r="N210" s="431" t="str">
        <f>INDEX(Table1[Date],MATCH($L210,Table1[Index],0))</f>
        <v>2011.08.25</v>
      </c>
      <c r="O210" s="432">
        <f>INDEX(Table1[Time],MATCH($L210,Table1[Index],0))</f>
        <v>0.125</v>
      </c>
      <c r="P210" s="433">
        <f>INDEX(Table1[Norm Open],MATCH($L210,Table1[Index],0))</f>
        <v>0.64360587002096437</v>
      </c>
      <c r="Q210" s="434">
        <f>INDEX(Table1[Alpha],MATCH($L210,Table1[Index],0))</f>
        <v>0.20103063188002401</v>
      </c>
      <c r="R210" s="483">
        <f t="shared" si="30"/>
        <v>-1.7638553247940447</v>
      </c>
      <c r="S210" s="436">
        <f t="shared" si="31"/>
        <v>-3.9680636946401115E-2</v>
      </c>
      <c r="T210" s="483">
        <f t="shared" si="28"/>
        <v>-0.70710867827727097</v>
      </c>
      <c r="U210" s="436">
        <f t="shared" si="29"/>
        <v>0.16365257143906192</v>
      </c>
      <c r="V210" s="483">
        <f t="shared" si="24"/>
        <v>-0.85628429142964857</v>
      </c>
      <c r="W210" s="436">
        <f t="shared" si="25"/>
        <v>-3.3551137413622536</v>
      </c>
      <c r="X210" s="435">
        <f t="shared" si="26"/>
        <v>-1.1090827648336548</v>
      </c>
      <c r="Y210" s="436">
        <f t="shared" si="27"/>
        <v>-1.0770472689565309</v>
      </c>
      <c r="AB210" s="130"/>
    </row>
    <row r="211" spans="1:31" ht="16" thickBot="1" x14ac:dyDescent="0.25">
      <c r="A211" s="345" t="s">
        <v>430</v>
      </c>
      <c r="B211" s="344">
        <v>210</v>
      </c>
      <c r="C211" s="346">
        <v>0.125</v>
      </c>
      <c r="D211" s="347">
        <v>969.25</v>
      </c>
      <c r="E211" s="130">
        <v>-0.24739044373691299</v>
      </c>
      <c r="F211" s="130">
        <f>(Table1[[#This Row],[Gasoil Open]]-MIN(Table1[Signal from Matlab]))/(MAX(Table1[Signal from Matlab])-MIN(Table1[Signal from Matlab]))</f>
        <v>0.74423480083857441</v>
      </c>
      <c r="G211" s="130">
        <v>969.25</v>
      </c>
      <c r="H211" s="130">
        <v>969.25</v>
      </c>
      <c r="I211" s="130">
        <v>0.74423480083857396</v>
      </c>
      <c r="J211" s="130">
        <f>(Table1[[#This Row],[Alpha]]-MIN(Table1[Alpha]))/(MAX(Table1[Alpha])-MIN(Table1[Alpha]))</f>
        <v>0.23980647870259988</v>
      </c>
      <c r="K211" s="130">
        <f>(Table1[[#This Row],[Signal from Matlab]]-703)/(1060.75-703)</f>
        <v>0.74423480083857441</v>
      </c>
      <c r="L211" s="424">
        <v>231</v>
      </c>
      <c r="M211" s="424">
        <v>44</v>
      </c>
      <c r="N211" s="431" t="str">
        <f>INDEX(Table1[Date],MATCH($L211,Table1[Index],0))</f>
        <v>2011.08.26</v>
      </c>
      <c r="O211" s="432">
        <f>INDEX(Table1[Time],MATCH($L211,Table1[Index],0))</f>
        <v>0.125</v>
      </c>
      <c r="P211" s="433">
        <f>INDEX(Table1[Norm Open],MATCH($L211,Table1[Index],0))</f>
        <v>0.66177498252969946</v>
      </c>
      <c r="Q211" s="434">
        <f>INDEX(Table1[Alpha],MATCH($L211,Table1[Index],0))</f>
        <v>0.17187647863945699</v>
      </c>
      <c r="R211" s="483">
        <f t="shared" si="30"/>
        <v>-2.4158761296892561</v>
      </c>
      <c r="S211" s="436">
        <f t="shared" si="31"/>
        <v>-0.18046201650420945</v>
      </c>
      <c r="T211" s="483">
        <f t="shared" si="28"/>
        <v>-0.80856601029976072</v>
      </c>
      <c r="U211" s="436">
        <f t="shared" si="29"/>
        <v>-0.71489936732310089</v>
      </c>
      <c r="V211" s="483">
        <f t="shared" si="24"/>
        <v>-1.038575455514072</v>
      </c>
      <c r="W211" s="436">
        <f t="shared" si="25"/>
        <v>-4.0295078151002341</v>
      </c>
      <c r="X211" s="435">
        <f t="shared" si="26"/>
        <v>-1.421005865167696</v>
      </c>
      <c r="Y211" s="436">
        <f t="shared" si="27"/>
        <v>-1.6416230663091815</v>
      </c>
      <c r="AB211" s="130"/>
    </row>
    <row r="212" spans="1:31" ht="16" thickBot="1" x14ac:dyDescent="0.25">
      <c r="A212" s="342" t="s">
        <v>431</v>
      </c>
      <c r="B212" s="344">
        <v>211</v>
      </c>
      <c r="C212" s="343">
        <v>0.125</v>
      </c>
      <c r="D212" s="344">
        <v>972.5</v>
      </c>
      <c r="E212" s="130">
        <v>-0.245322591088599</v>
      </c>
      <c r="F212" s="130">
        <f>(Table1[[#This Row],[Gasoil Open]]-MIN(Table1[Signal from Matlab]))/(MAX(Table1[Signal from Matlab])-MIN(Table1[Signal from Matlab]))</f>
        <v>0.75331935709294195</v>
      </c>
      <c r="G212" s="130">
        <v>972.5</v>
      </c>
      <c r="H212" s="130">
        <v>972.5</v>
      </c>
      <c r="I212" s="130">
        <v>0.75331935709294195</v>
      </c>
      <c r="J212" s="130">
        <f>(Table1[[#This Row],[Alpha]]-MIN(Table1[Alpha]))/(MAX(Table1[Alpha])-MIN(Table1[Alpha]))</f>
        <v>0.24129471901236269</v>
      </c>
      <c r="K212" s="130">
        <f>(Table1[[#This Row],[Signal from Matlab]]-703)/(1060.75-703)</f>
        <v>0.75331935709294195</v>
      </c>
      <c r="L212" s="424">
        <v>232</v>
      </c>
      <c r="M212" s="424">
        <v>45</v>
      </c>
      <c r="N212" s="431" t="str">
        <f>INDEX(Table1[Date],MATCH($L212,Table1[Index],0))</f>
        <v>2011.08.29</v>
      </c>
      <c r="O212" s="432">
        <f>INDEX(Table1[Time],MATCH($L212,Table1[Index],0))</f>
        <v>0.125</v>
      </c>
      <c r="P212" s="433">
        <f>INDEX(Table1[Norm Open],MATCH($L212,Table1[Index],0))</f>
        <v>0.6750524109014675</v>
      </c>
      <c r="Q212" s="434">
        <f>INDEX(Table1[Alpha],MATCH($L212,Table1[Index],0))</f>
        <v>0.133098973159015</v>
      </c>
      <c r="R212" s="483">
        <f t="shared" si="30"/>
        <v>-3.2118389112542345</v>
      </c>
      <c r="S212" s="436">
        <f t="shared" si="31"/>
        <v>-0.40004225114134551</v>
      </c>
      <c r="T212" s="483">
        <f t="shared" si="28"/>
        <v>-0.89606795611087275</v>
      </c>
      <c r="U212" s="436">
        <f t="shared" si="29"/>
        <v>-1.2501178820224259</v>
      </c>
      <c r="V212" s="483">
        <f t="shared" si="24"/>
        <v>-1.2385927347105818</v>
      </c>
      <c r="W212" s="436">
        <f t="shared" si="25"/>
        <v>-4.976558381326865</v>
      </c>
      <c r="X212" s="435">
        <f t="shared" si="26"/>
        <v>-1.7821665340252297</v>
      </c>
      <c r="Y212" s="436">
        <f t="shared" si="27"/>
        <v>-2.2089061714968787</v>
      </c>
      <c r="AB212" s="130"/>
    </row>
    <row r="213" spans="1:31" ht="16" thickBot="1" x14ac:dyDescent="0.25">
      <c r="A213" s="345" t="s">
        <v>432</v>
      </c>
      <c r="B213" s="344">
        <v>212</v>
      </c>
      <c r="C213" s="346">
        <v>0.125</v>
      </c>
      <c r="D213" s="347">
        <v>978.75</v>
      </c>
      <c r="E213" s="130">
        <v>-0.23333268839726801</v>
      </c>
      <c r="F213" s="130">
        <f>(Table1[[#This Row],[Gasoil Open]]-MIN(Table1[Signal from Matlab]))/(MAX(Table1[Signal from Matlab])-MIN(Table1[Signal from Matlab]))</f>
        <v>0.77078965758211038</v>
      </c>
      <c r="G213" s="130">
        <v>978.75</v>
      </c>
      <c r="H213" s="130">
        <v>978.75</v>
      </c>
      <c r="I213" s="130">
        <v>0.77078965758211004</v>
      </c>
      <c r="J213" s="130">
        <f>(Table1[[#This Row],[Alpha]]-MIN(Table1[Alpha]))/(MAX(Table1[Alpha])-MIN(Table1[Alpha]))</f>
        <v>0.24992389116828057</v>
      </c>
      <c r="K213" s="130">
        <f>(Table1[[#This Row],[Signal from Matlab]]-703)/(1060.75-703)</f>
        <v>0.77078965758211038</v>
      </c>
      <c r="L213" s="424">
        <v>233</v>
      </c>
      <c r="M213" s="424">
        <v>46</v>
      </c>
      <c r="N213" s="431" t="str">
        <f>INDEX(Table1[Date],MATCH($L213,Table1[Index],0))</f>
        <v>2011.08.30</v>
      </c>
      <c r="O213" s="432">
        <f>INDEX(Table1[Time],MATCH($L213,Table1[Index],0))</f>
        <v>0.125</v>
      </c>
      <c r="P213" s="433">
        <f>INDEX(Table1[Norm Open],MATCH($L213,Table1[Index],0))</f>
        <v>0.69741439552760309</v>
      </c>
      <c r="Q213" s="434">
        <f>INDEX(Table1[Alpha],MATCH($L213,Table1[Index],0))</f>
        <v>8.5892728711480501E-2</v>
      </c>
      <c r="R213" s="483">
        <f t="shared" si="30"/>
        <v>-4.17243521273131</v>
      </c>
      <c r="S213" s="436">
        <f t="shared" si="31"/>
        <v>-0.19912581407799923</v>
      </c>
      <c r="T213" s="483">
        <f t="shared" si="28"/>
        <v>-0.97049060684404787</v>
      </c>
      <c r="U213" s="436">
        <f t="shared" si="29"/>
        <v>-1.4324258483712875</v>
      </c>
      <c r="V213" s="483">
        <f t="shared" si="24"/>
        <v>-1.4467127660492496</v>
      </c>
      <c r="W213" s="436">
        <f t="shared" si="25"/>
        <v>-5.8730389560590472</v>
      </c>
      <c r="X213" s="435">
        <f t="shared" si="26"/>
        <v>-2.1965461952082026</v>
      </c>
      <c r="Y213" s="436">
        <f t="shared" si="27"/>
        <v>-2.5015302061694444</v>
      </c>
      <c r="AB213" s="130"/>
    </row>
    <row r="214" spans="1:31" ht="16" thickBot="1" x14ac:dyDescent="0.25">
      <c r="A214" s="342" t="s">
        <v>433</v>
      </c>
      <c r="B214" s="344">
        <v>213</v>
      </c>
      <c r="C214" s="343">
        <v>0.125</v>
      </c>
      <c r="D214" s="344">
        <v>971.75</v>
      </c>
      <c r="E214" s="130">
        <v>-0.20680048714551899</v>
      </c>
      <c r="F214" s="130">
        <f>(Table1[[#This Row],[Gasoil Open]]-MIN(Table1[Signal from Matlab]))/(MAX(Table1[Signal from Matlab])-MIN(Table1[Signal from Matlab]))</f>
        <v>0.75122292103424182</v>
      </c>
      <c r="G214" s="130">
        <v>971.75</v>
      </c>
      <c r="H214" s="130">
        <v>971.75</v>
      </c>
      <c r="I214" s="130">
        <v>0.75122292103424204</v>
      </c>
      <c r="J214" s="130">
        <f>(Table1[[#This Row],[Alpha]]-MIN(Table1[Alpha]))/(MAX(Table1[Alpha])-MIN(Table1[Alpha]))</f>
        <v>0.26901920312959776</v>
      </c>
      <c r="K214" s="130">
        <f>(Table1[[#This Row],[Signal from Matlab]]-703)/(1060.75-703)</f>
        <v>0.75122292103424182</v>
      </c>
      <c r="L214" s="424">
        <v>234</v>
      </c>
      <c r="M214" s="424">
        <v>47</v>
      </c>
      <c r="N214" s="431" t="str">
        <f>INDEX(Table1[Date],MATCH($L214,Table1[Index],0))</f>
        <v>2011.08.31</v>
      </c>
      <c r="O214" s="432">
        <f>INDEX(Table1[Time],MATCH($L214,Table1[Index],0))</f>
        <v>0.125</v>
      </c>
      <c r="P214" s="433">
        <f>INDEX(Table1[Norm Open],MATCH($L214,Table1[Index],0))</f>
        <v>0.73445143256464007</v>
      </c>
      <c r="Q214" s="434">
        <f>INDEX(Table1[Alpha],MATCH($L214,Table1[Index],0))</f>
        <v>3.4724697220719199E-2</v>
      </c>
      <c r="R214" s="483">
        <f t="shared" si="30"/>
        <v>-5.3411372152023668</v>
      </c>
      <c r="S214" s="436">
        <f t="shared" si="31"/>
        <v>-0.47081162932804199</v>
      </c>
      <c r="T214" s="483">
        <f t="shared" si="28"/>
        <v>-1.036612714111171</v>
      </c>
      <c r="U214" s="436">
        <f t="shared" si="29"/>
        <v>-0.93474060412528881</v>
      </c>
      <c r="V214" s="483">
        <f t="shared" si="24"/>
        <v>-1.6437710191720762</v>
      </c>
      <c r="W214" s="436">
        <f t="shared" si="25"/>
        <v>-6.8669588033289397</v>
      </c>
      <c r="X214" s="435">
        <f t="shared" si="26"/>
        <v>-2.6738403161618716</v>
      </c>
      <c r="Y214" s="436">
        <f t="shared" si="27"/>
        <v>-2.7575036789274239</v>
      </c>
      <c r="AB214" s="130"/>
    </row>
    <row r="215" spans="1:31" ht="16" thickBot="1" x14ac:dyDescent="0.25">
      <c r="A215" s="345" t="s">
        <v>434</v>
      </c>
      <c r="B215" s="344">
        <v>214</v>
      </c>
      <c r="C215" s="346">
        <v>0.125</v>
      </c>
      <c r="D215" s="347">
        <v>963</v>
      </c>
      <c r="E215" s="130">
        <v>-0.171328793178713</v>
      </c>
      <c r="F215" s="130">
        <f>(Table1[[#This Row],[Gasoil Open]]-MIN(Table1[Signal from Matlab]))/(MAX(Table1[Signal from Matlab])-MIN(Table1[Signal from Matlab]))</f>
        <v>0.72676450034940598</v>
      </c>
      <c r="G215" s="130">
        <v>963</v>
      </c>
      <c r="H215" s="130">
        <v>963</v>
      </c>
      <c r="I215" s="130">
        <v>0.72676450034940598</v>
      </c>
      <c r="J215" s="130">
        <f>(Table1[[#This Row],[Alpha]]-MIN(Table1[Alpha]))/(MAX(Table1[Alpha])-MIN(Table1[Alpha]))</f>
        <v>0.2945482972166511</v>
      </c>
      <c r="K215" s="130">
        <f>(Table1[[#This Row],[Signal from Matlab]]-703)/(1060.75-703)</f>
        <v>0.72676450034940598</v>
      </c>
      <c r="L215" s="424">
        <v>235</v>
      </c>
      <c r="M215" s="424">
        <v>48</v>
      </c>
      <c r="N215" s="431" t="str">
        <f>INDEX(Table1[Date],MATCH($L215,Table1[Index],0))</f>
        <v>2011.09.01</v>
      </c>
      <c r="O215" s="432">
        <f>INDEX(Table1[Time],MATCH($L215,Table1[Index],0))</f>
        <v>0.125</v>
      </c>
      <c r="P215" s="433">
        <f>INDEX(Table1[Norm Open],MATCH($L215,Table1[Index],0))</f>
        <v>0.73864430468204056</v>
      </c>
      <c r="Q215" s="434">
        <f>INDEX(Table1[Alpha],MATCH($L215,Table1[Index],0))</f>
        <v>-2.2879496096259298E-2</v>
      </c>
      <c r="R215" s="483">
        <f t="shared" si="30"/>
        <v>-6.7082408322765614</v>
      </c>
      <c r="S215" s="436">
        <f t="shared" si="31"/>
        <v>-0.84884748528029741</v>
      </c>
      <c r="T215" s="483">
        <f t="shared" si="28"/>
        <v>-1.1032731940409903</v>
      </c>
      <c r="U215" s="436">
        <f t="shared" si="29"/>
        <v>0.26686129438928941</v>
      </c>
      <c r="V215" s="483">
        <f t="shared" si="24"/>
        <v>-1.803365706934781</v>
      </c>
      <c r="W215" s="436">
        <f t="shared" si="25"/>
        <v>-8.0262057381972678</v>
      </c>
      <c r="X215" s="435">
        <f t="shared" si="26"/>
        <v>-3.2049599110841105</v>
      </c>
      <c r="Y215" s="436">
        <f t="shared" si="27"/>
        <v>-2.8693973096960921</v>
      </c>
      <c r="AB215" s="130"/>
    </row>
    <row r="216" spans="1:31" ht="16" thickBot="1" x14ac:dyDescent="0.25">
      <c r="A216" s="342" t="s">
        <v>435</v>
      </c>
      <c r="B216" s="344">
        <v>215</v>
      </c>
      <c r="C216" s="343">
        <v>0.125</v>
      </c>
      <c r="D216" s="344">
        <v>950.75</v>
      </c>
      <c r="E216" s="130">
        <v>-0.12520619338591099</v>
      </c>
      <c r="F216" s="130">
        <f>(Table1[[#This Row],[Gasoil Open]]-MIN(Table1[Signal from Matlab]))/(MAX(Table1[Signal from Matlab])-MIN(Table1[Signal from Matlab]))</f>
        <v>0.69252271139063593</v>
      </c>
      <c r="G216" s="130">
        <v>950.75</v>
      </c>
      <c r="H216" s="130">
        <v>950.75</v>
      </c>
      <c r="I216" s="130">
        <v>0.69252271139063604</v>
      </c>
      <c r="J216" s="130">
        <f>(Table1[[#This Row],[Alpha]]-MIN(Table1[Alpha]))/(MAX(Table1[Alpha])-MIN(Table1[Alpha]))</f>
        <v>0.32774288303913279</v>
      </c>
      <c r="K216" s="130">
        <f>(Table1[[#This Row],[Signal from Matlab]]-703)/(1060.75-703)</f>
        <v>0.69252271139063593</v>
      </c>
      <c r="L216" s="424">
        <v>236</v>
      </c>
      <c r="M216" s="424">
        <v>49</v>
      </c>
      <c r="N216" s="431" t="str">
        <f>INDEX(Table1[Date],MATCH($L216,Table1[Index],0))</f>
        <v>2011.09.02</v>
      </c>
      <c r="O216" s="432">
        <f>INDEX(Table1[Time],MATCH($L216,Table1[Index],0))</f>
        <v>0.125</v>
      </c>
      <c r="P216" s="433">
        <f>INDEX(Table1[Norm Open],MATCH($L216,Table1[Index],0))</f>
        <v>0.71348707197763805</v>
      </c>
      <c r="Q216" s="434">
        <f>INDEX(Table1[Alpha],MATCH($L216,Table1[Index],0))</f>
        <v>-8.4703480196720304E-2</v>
      </c>
      <c r="R216" s="483">
        <f t="shared" si="30"/>
        <v>-8.3309639608024391</v>
      </c>
      <c r="S216" s="436">
        <f t="shared" si="31"/>
        <v>-0.47859153322500303</v>
      </c>
      <c r="T216" s="483">
        <f t="shared" si="28"/>
        <v>-1.1829142576811913</v>
      </c>
      <c r="U216" s="436">
        <f t="shared" si="29"/>
        <v>0.93445204657158598</v>
      </c>
      <c r="V216" s="483">
        <f t="shared" si="24"/>
        <v>-1.9265029934172884</v>
      </c>
      <c r="W216" s="436">
        <f t="shared" si="25"/>
        <v>-9.4800301120732282</v>
      </c>
      <c r="X216" s="435">
        <f t="shared" si="26"/>
        <v>-3.8134604039669728</v>
      </c>
      <c r="Y216" s="436">
        <f t="shared" si="27"/>
        <v>-3.0080565329088818</v>
      </c>
      <c r="AB216" s="130"/>
    </row>
    <row r="217" spans="1:31" ht="16" thickBot="1" x14ac:dyDescent="0.25">
      <c r="A217" s="345" t="s">
        <v>436</v>
      </c>
      <c r="B217" s="344">
        <v>216</v>
      </c>
      <c r="C217" s="346">
        <v>0.125</v>
      </c>
      <c r="D217" s="347">
        <v>910.25</v>
      </c>
      <c r="E217" s="130">
        <v>-7.5629012881416199E-2</v>
      </c>
      <c r="F217" s="130">
        <f>(Table1[[#This Row],[Gasoil Open]]-MIN(Table1[Signal from Matlab]))/(MAX(Table1[Signal from Matlab])-MIN(Table1[Signal from Matlab]))</f>
        <v>0.57931516422082463</v>
      </c>
      <c r="G217" s="130">
        <v>910.25</v>
      </c>
      <c r="H217" s="130">
        <v>910.25</v>
      </c>
      <c r="I217" s="130">
        <v>0.57931516422082496</v>
      </c>
      <c r="J217" s="130">
        <f>(Table1[[#This Row],[Alpha]]-MIN(Table1[Alpha]))/(MAX(Table1[Alpha])-MIN(Table1[Alpha]))</f>
        <v>0.36342374189110821</v>
      </c>
      <c r="K217" s="130">
        <f>(Table1[[#This Row],[Signal from Matlab]]-703)/(1060.75-703)</f>
        <v>0.57931516422082463</v>
      </c>
      <c r="L217" s="424">
        <v>237</v>
      </c>
      <c r="M217" s="424">
        <v>50</v>
      </c>
      <c r="N217" s="431" t="str">
        <f>INDEX(Table1[Date],MATCH($L217,Table1[Index],0))</f>
        <v>2011.09.05</v>
      </c>
      <c r="O217" s="432">
        <f>INDEX(Table1[Time],MATCH($L217,Table1[Index],0))</f>
        <v>0.125</v>
      </c>
      <c r="P217" s="433">
        <f>INDEX(Table1[Norm Open],MATCH($L217,Table1[Index],0))</f>
        <v>0.65199161425576524</v>
      </c>
      <c r="Q217" s="434">
        <f>INDEX(Table1[Alpha],MATCH($L217,Table1[Index],0))</f>
        <v>-0.147702596100038</v>
      </c>
      <c r="R217" s="483">
        <f t="shared" si="30"/>
        <v>-10.222593347436611</v>
      </c>
      <c r="S217" s="436">
        <f t="shared" si="31"/>
        <v>-0.5620299354089684</v>
      </c>
      <c r="T217" s="483">
        <f t="shared" si="28"/>
        <v>-1.2904167854967985</v>
      </c>
      <c r="U217" s="436">
        <f t="shared" si="29"/>
        <v>0.63161124720895545</v>
      </c>
      <c r="V217" s="483">
        <f t="shared" si="24"/>
        <v>-2.0189272517685541</v>
      </c>
      <c r="W217" s="436">
        <f t="shared" si="25"/>
        <v>-10.931388674570492</v>
      </c>
      <c r="X217" s="435">
        <f t="shared" si="26"/>
        <v>-4.5106457949006549</v>
      </c>
      <c r="Y217" s="436">
        <f t="shared" si="27"/>
        <v>-3.6206024542568351</v>
      </c>
      <c r="AB217" s="130"/>
    </row>
    <row r="218" spans="1:31" ht="16" thickBot="1" x14ac:dyDescent="0.25">
      <c r="A218" s="342" t="s">
        <v>437</v>
      </c>
      <c r="B218" s="344">
        <v>217</v>
      </c>
      <c r="C218" s="343">
        <v>0.125</v>
      </c>
      <c r="D218" s="344">
        <v>904.25</v>
      </c>
      <c r="E218" s="130">
        <v>-2.73326766597702E-2</v>
      </c>
      <c r="F218" s="130">
        <f>(Table1[[#This Row],[Gasoil Open]]-MIN(Table1[Signal from Matlab]))/(MAX(Table1[Signal from Matlab])-MIN(Table1[Signal from Matlab]))</f>
        <v>0.56254367575122288</v>
      </c>
      <c r="G218" s="130">
        <v>904.25</v>
      </c>
      <c r="H218" s="130">
        <v>904.25</v>
      </c>
      <c r="I218" s="130">
        <v>0.56254367575122299</v>
      </c>
      <c r="J218" s="130">
        <f>(Table1[[#This Row],[Alpha]]-MIN(Table1[Alpha]))/(MAX(Table1[Alpha])-MIN(Table1[Alpha]))</f>
        <v>0.39818277292628101</v>
      </c>
      <c r="K218" s="130">
        <f>(Table1[[#This Row],[Signal from Matlab]]-703)/(1060.75-703)</f>
        <v>0.56254367575122288</v>
      </c>
      <c r="L218" s="424">
        <v>238</v>
      </c>
      <c r="M218" s="424">
        <v>51</v>
      </c>
      <c r="N218" s="431" t="str">
        <f>INDEX(Table1[Date],MATCH($L218,Table1[Index],0))</f>
        <v>2011.09.06</v>
      </c>
      <c r="O218" s="432">
        <f>INDEX(Table1[Time],MATCH($L218,Table1[Index],0))</f>
        <v>0.125</v>
      </c>
      <c r="P218" s="433">
        <f>INDEX(Table1[Norm Open],MATCH($L218,Table1[Index],0))</f>
        <v>0.63312368972746336</v>
      </c>
      <c r="Q218" s="434">
        <f>INDEX(Table1[Alpha],MATCH($L218,Table1[Index],0))</f>
        <v>-0.20624023289898</v>
      </c>
      <c r="R218" s="483">
        <f t="shared" si="30"/>
        <v>-12.417297684791835</v>
      </c>
      <c r="S218" s="436">
        <f t="shared" si="31"/>
        <v>-1.0172229697695778</v>
      </c>
      <c r="T218" s="483">
        <f t="shared" si="28"/>
        <v>-1.4412439562616621</v>
      </c>
      <c r="U218" s="436">
        <f t="shared" si="29"/>
        <v>-0.55956356520503125</v>
      </c>
      <c r="V218" s="483">
        <f t="shared" si="24"/>
        <v>-2.1017444830293091</v>
      </c>
      <c r="W218" s="436">
        <f t="shared" si="25"/>
        <v>-12.622956515625361</v>
      </c>
      <c r="X218" s="435">
        <f t="shared" si="26"/>
        <v>-5.3200953746942687</v>
      </c>
      <c r="Y218" s="436">
        <f t="shared" si="27"/>
        <v>-4.7332476835333237</v>
      </c>
      <c r="AB218" s="130"/>
    </row>
    <row r="219" spans="1:31" ht="16" thickBot="1" x14ac:dyDescent="0.25">
      <c r="A219" s="345" t="s">
        <v>438</v>
      </c>
      <c r="B219" s="344">
        <v>218</v>
      </c>
      <c r="C219" s="346">
        <v>0.125</v>
      </c>
      <c r="D219" s="347">
        <v>865.25</v>
      </c>
      <c r="E219" s="130">
        <v>1.6302351070916699E-2</v>
      </c>
      <c r="F219" s="130">
        <f>(Table1[[#This Row],[Gasoil Open]]-MIN(Table1[Signal from Matlab]))/(MAX(Table1[Signal from Matlab])-MIN(Table1[Signal from Matlab]))</f>
        <v>0.45352900069881202</v>
      </c>
      <c r="G219" s="130">
        <v>865.25</v>
      </c>
      <c r="H219" s="130">
        <v>865.25</v>
      </c>
      <c r="I219" s="130">
        <v>0.45352900069881202</v>
      </c>
      <c r="J219" s="130">
        <f>(Table1[[#This Row],[Alpha]]-MIN(Table1[Alpha]))/(MAX(Table1[Alpha])-MIN(Table1[Alpha]))</f>
        <v>0.42958704500503542</v>
      </c>
      <c r="K219" s="130">
        <f>(Table1[[#This Row],[Signal from Matlab]]-703)/(1060.75-703)</f>
        <v>0.45352900069881202</v>
      </c>
      <c r="L219" s="424">
        <v>239</v>
      </c>
      <c r="M219" s="437">
        <v>52</v>
      </c>
      <c r="N219" s="438" t="str">
        <f>INDEX(Table1[Date],MATCH($L219,Table1[Index],0))</f>
        <v>2011.09.07</v>
      </c>
      <c r="O219" s="439">
        <f>INDEX(Table1[Time],MATCH($L219,Table1[Index],0))</f>
        <v>0.125</v>
      </c>
      <c r="P219" s="440">
        <f>INDEX(Table1[Norm Open],MATCH($L219,Table1[Index],0))</f>
        <v>0.68204053109713492</v>
      </c>
      <c r="Q219" s="441">
        <f>INDEX(Table1[Alpha],MATCH($L219,Table1[Index],0))</f>
        <v>-0.25720313709890602</v>
      </c>
      <c r="R219" s="484">
        <f t="shared" si="30"/>
        <v>-14.965547882209547</v>
      </c>
      <c r="S219" s="443">
        <f t="shared" si="31"/>
        <v>-0.66261441006960498</v>
      </c>
      <c r="T219" s="484">
        <f t="shared" si="28"/>
        <v>-1.6490615723927544</v>
      </c>
      <c r="U219" s="443">
        <f t="shared" si="29"/>
        <v>-2.7394734982032367</v>
      </c>
      <c r="V219" s="484">
        <f t="shared" si="24"/>
        <v>-2.1667678146353384</v>
      </c>
      <c r="W219" s="443">
        <f t="shared" si="25"/>
        <v>-14.665027921967891</v>
      </c>
      <c r="X219" s="442">
        <f t="shared" si="26"/>
        <v>-6.2604590897458801</v>
      </c>
      <c r="Y219" s="443">
        <f t="shared" si="27"/>
        <v>-6.0223719434135772</v>
      </c>
      <c r="AB219" s="130"/>
    </row>
    <row r="220" spans="1:31" ht="16" thickBot="1" x14ac:dyDescent="0.25">
      <c r="A220" s="342" t="s">
        <v>439</v>
      </c>
      <c r="B220" s="344">
        <v>219</v>
      </c>
      <c r="C220" s="343">
        <v>0.125</v>
      </c>
      <c r="D220" s="344">
        <v>884.5</v>
      </c>
      <c r="E220" s="130">
        <v>5.3854036371170103E-2</v>
      </c>
      <c r="F220" s="130">
        <f>(Table1[[#This Row],[Gasoil Open]]-MIN(Table1[Signal from Matlab]))/(MAX(Table1[Signal from Matlab])-MIN(Table1[Signal from Matlab]))</f>
        <v>0.5073375262054507</v>
      </c>
      <c r="G220" s="130">
        <v>884.5</v>
      </c>
      <c r="H220" s="130">
        <v>884.5</v>
      </c>
      <c r="I220" s="130">
        <v>0.50733752620545103</v>
      </c>
      <c r="J220" s="130">
        <f>(Table1[[#This Row],[Alpha]]-MIN(Table1[Alpha]))/(MAX(Table1[Alpha])-MIN(Table1[Alpha]))</f>
        <v>0.45661311565321733</v>
      </c>
      <c r="K220" s="130">
        <f>(Table1[[#This Row],[Signal from Matlab]]-703)/(1060.75-703)</f>
        <v>0.5073375262054507</v>
      </c>
      <c r="AB220" s="130"/>
    </row>
    <row r="221" spans="1:31" ht="16" thickBot="1" x14ac:dyDescent="0.25">
      <c r="A221" s="345" t="s">
        <v>440</v>
      </c>
      <c r="B221" s="344">
        <v>220</v>
      </c>
      <c r="C221" s="346">
        <v>0.125</v>
      </c>
      <c r="D221" s="347">
        <v>899.25</v>
      </c>
      <c r="E221" s="130">
        <v>8.9012311323191803E-2</v>
      </c>
      <c r="F221" s="130">
        <f>(Table1[[#This Row],[Gasoil Open]]-MIN(Table1[Signal from Matlab]))/(MAX(Table1[Signal from Matlab])-MIN(Table1[Signal from Matlab]))</f>
        <v>0.54856743535988817</v>
      </c>
      <c r="G221" s="130">
        <v>899.25</v>
      </c>
      <c r="H221" s="130">
        <v>899.25</v>
      </c>
      <c r="I221" s="130">
        <v>0.54856743535988794</v>
      </c>
      <c r="J221" s="130">
        <f>(Table1[[#This Row],[Alpha]]-MIN(Table1[Alpha]))/(MAX(Table1[Alpha])-MIN(Table1[Alpha]))</f>
        <v>0.48191664105092108</v>
      </c>
      <c r="K221" s="130">
        <f>(Table1[[#This Row],[Signal from Matlab]]-703)/(1060.75-703)</f>
        <v>0.54856743535988817</v>
      </c>
      <c r="L221" s="560" t="s">
        <v>1171</v>
      </c>
      <c r="M221" s="561"/>
      <c r="N221" s="561"/>
      <c r="O221" s="561"/>
      <c r="P221" s="561"/>
      <c r="Q221" s="562"/>
      <c r="R221" s="561" t="s">
        <v>1159</v>
      </c>
      <c r="S221" s="562"/>
      <c r="T221" s="561" t="s">
        <v>1160</v>
      </c>
      <c r="U221" s="562"/>
      <c r="V221" s="561" t="s">
        <v>1161</v>
      </c>
      <c r="W221" s="562"/>
      <c r="X221" s="560" t="s">
        <v>1162</v>
      </c>
      <c r="Y221" s="562"/>
      <c r="AB221" s="130"/>
    </row>
    <row r="222" spans="1:31" ht="16" thickBot="1" x14ac:dyDescent="0.25">
      <c r="A222" s="342" t="s">
        <v>441</v>
      </c>
      <c r="B222" s="344">
        <v>221</v>
      </c>
      <c r="C222" s="343">
        <v>0.125</v>
      </c>
      <c r="D222" s="344">
        <v>906</v>
      </c>
      <c r="E222" s="130">
        <v>0.12018816737451</v>
      </c>
      <c r="F222" s="130">
        <f>(Table1[[#This Row],[Gasoil Open]]-MIN(Table1[Signal from Matlab]))/(MAX(Table1[Signal from Matlab])-MIN(Table1[Signal from Matlab]))</f>
        <v>0.56743535988819005</v>
      </c>
      <c r="G222" s="130">
        <v>906</v>
      </c>
      <c r="H222" s="130">
        <v>906</v>
      </c>
      <c r="I222" s="130">
        <v>0.56743535988819005</v>
      </c>
      <c r="J222" s="130">
        <f>(Table1[[#This Row],[Alpha]]-MIN(Table1[Alpha]))/(MAX(Table1[Alpha])-MIN(Table1[Alpha]))</f>
        <v>0.50435400654926232</v>
      </c>
      <c r="K222" s="130">
        <f>(Table1[[#This Row],[Signal from Matlab]]-703)/(1060.75-703)</f>
        <v>0.56743535988819005</v>
      </c>
      <c r="L222" s="444" t="s">
        <v>15</v>
      </c>
      <c r="M222" s="445" t="s">
        <v>1167</v>
      </c>
      <c r="N222" s="446" t="s">
        <v>11</v>
      </c>
      <c r="O222" s="446" t="s">
        <v>16</v>
      </c>
      <c r="P222" s="447" t="s">
        <v>155</v>
      </c>
      <c r="Q222" s="448" t="s">
        <v>14</v>
      </c>
      <c r="R222" s="485" t="s">
        <v>14</v>
      </c>
      <c r="S222" s="448" t="s">
        <v>155</v>
      </c>
      <c r="T222" s="485" t="s">
        <v>14</v>
      </c>
      <c r="U222" s="448" t="s">
        <v>155</v>
      </c>
      <c r="V222" s="485" t="s">
        <v>14</v>
      </c>
      <c r="W222" s="448" t="s">
        <v>155</v>
      </c>
      <c r="X222" s="449" t="s">
        <v>14</v>
      </c>
      <c r="Y222" s="448" t="s">
        <v>155</v>
      </c>
      <c r="Z222" s="130" t="s">
        <v>1164</v>
      </c>
      <c r="AA222" s="130" t="s">
        <v>1201</v>
      </c>
      <c r="AB222" s="130" t="s">
        <v>1164</v>
      </c>
      <c r="AC222" s="130">
        <v>128</v>
      </c>
      <c r="AD222" s="130">
        <v>0</v>
      </c>
      <c r="AE222" s="130" t="s">
        <v>1176</v>
      </c>
    </row>
    <row r="223" spans="1:31" ht="16" thickBot="1" x14ac:dyDescent="0.25">
      <c r="A223" s="345" t="s">
        <v>442</v>
      </c>
      <c r="B223" s="344">
        <v>222</v>
      </c>
      <c r="C223" s="346">
        <v>0.125</v>
      </c>
      <c r="D223" s="347">
        <v>911.25</v>
      </c>
      <c r="E223" s="130">
        <v>0.14737102406565</v>
      </c>
      <c r="F223" s="130">
        <f>(Table1[[#This Row],[Gasoil Open]]-MIN(Table1[Signal from Matlab]))/(MAX(Table1[Signal from Matlab])-MIN(Table1[Signal from Matlab]))</f>
        <v>0.58211041229909155</v>
      </c>
      <c r="G223" s="130">
        <v>911.25</v>
      </c>
      <c r="H223" s="130">
        <v>911.25</v>
      </c>
      <c r="I223" s="130">
        <v>0.58211041229909199</v>
      </c>
      <c r="J223" s="130">
        <f>(Table1[[#This Row],[Alpha]]-MIN(Table1[Alpha]))/(MAX(Table1[Alpha])-MIN(Table1[Alpha]))</f>
        <v>0.52391759735697485</v>
      </c>
      <c r="K223" s="130">
        <f>(Table1[[#This Row],[Signal from Matlab]]-703)/(1060.75-703)</f>
        <v>0.58211041229909155</v>
      </c>
      <c r="L223" s="450">
        <v>240</v>
      </c>
      <c r="M223" s="450">
        <v>1</v>
      </c>
      <c r="N223" s="451" t="str">
        <f>INDEX(Table1[Date],MATCH($L223,Table1[Index],0))</f>
        <v>2011.09.08</v>
      </c>
      <c r="O223" s="452">
        <f>INDEX(Table1[Time],MATCH($L223,Table1[Index],0))</f>
        <v>0.125</v>
      </c>
      <c r="P223" s="453">
        <f>INDEX(Table1[Norm Open],MATCH($L223,Table1[Index],0))</f>
        <v>0.73235499650593994</v>
      </c>
      <c r="Q223" s="454">
        <f>INDEX(Table1[Alpha],MATCH($L223,Table1[Index],0))</f>
        <v>-0.30648502584765802</v>
      </c>
      <c r="R223" s="486"/>
      <c r="S223" s="456"/>
      <c r="T223" s="486"/>
      <c r="U223" s="456"/>
      <c r="V223" s="486">
        <f xml:space="preserve"> 0.0222472284397862*M223 + 0.379404269265199/M223 + 0.0000218638800637753/COS(M223) + 0.00247346396712795*M223^2 + 0.00355962865843487*SIN(M223^2) + -0.20167543101786*COS(M223)/M223^2 - 0.607921392118473 - 0.0000889086043039556*M223^3</f>
        <v>-0.30981524922092935</v>
      </c>
      <c r="W223" s="456">
        <f xml:space="preserve"> 0.664331659108409 + 4.09070998943327E-07*M223^5 + 0.0427734411330567*SIN(SIN(0.88416116858837*M223)) - 4.49749141039073E-12*M223^8 - 8.65379370868083E-06*M223^4</f>
        <v>0.69420324200167283</v>
      </c>
      <c r="X223" s="455">
        <f>AVERAGE(V223,T223,R223)</f>
        <v>-0.30981524922092935</v>
      </c>
      <c r="Y223" s="456">
        <f>AVERAGE(W223,U223,S223)</f>
        <v>0.69420324200167283</v>
      </c>
      <c r="Z223" s="130" t="s">
        <v>80</v>
      </c>
      <c r="AA223" s="130">
        <v>0.99255694000000005</v>
      </c>
      <c r="AB223" s="130" t="s">
        <v>80</v>
      </c>
      <c r="AE223" s="130">
        <v>0.99999963999999997</v>
      </c>
    </row>
    <row r="224" spans="1:31" ht="16" thickBot="1" x14ac:dyDescent="0.25">
      <c r="A224" s="342" t="s">
        <v>443</v>
      </c>
      <c r="B224" s="344">
        <v>223</v>
      </c>
      <c r="C224" s="343">
        <v>0.125</v>
      </c>
      <c r="D224" s="344">
        <v>918.5</v>
      </c>
      <c r="E224" s="130">
        <v>0.17181777559221201</v>
      </c>
      <c r="F224" s="130">
        <f>(Table1[[#This Row],[Gasoil Open]]-MIN(Table1[Signal from Matlab]))/(MAX(Table1[Signal from Matlab])-MIN(Table1[Signal from Matlab]))</f>
        <v>0.60237596086652689</v>
      </c>
      <c r="G224" s="130">
        <v>918.5</v>
      </c>
      <c r="H224" s="130">
        <v>918.5</v>
      </c>
      <c r="I224" s="130">
        <v>0.602375960866527</v>
      </c>
      <c r="J224" s="130">
        <f>(Table1[[#This Row],[Alpha]]-MIN(Table1[Alpha]))/(MAX(Table1[Alpha])-MIN(Table1[Alpha]))</f>
        <v>0.54151200433478786</v>
      </c>
      <c r="K224" s="130">
        <f>(Table1[[#This Row],[Signal from Matlab]]-703)/(1060.75-703)</f>
        <v>0.60237596086652689</v>
      </c>
      <c r="L224" s="450">
        <v>241</v>
      </c>
      <c r="M224" s="450">
        <v>2</v>
      </c>
      <c r="N224" s="457" t="str">
        <f>INDEX(Table1[Date],MATCH($L224,Table1[Index],0))</f>
        <v>2011.09.09</v>
      </c>
      <c r="O224" s="317">
        <f>INDEX(Table1[Time],MATCH($L224,Table1[Index],0))</f>
        <v>0.125</v>
      </c>
      <c r="P224" s="458">
        <f>INDEX(Table1[Norm Open],MATCH($L224,Table1[Index],0))</f>
        <v>0.70230607966457026</v>
      </c>
      <c r="Q224" s="459">
        <f>INDEX(Table1[Alpha],MATCH($L224,Table1[Index],0))</f>
        <v>-0.34595331095589898</v>
      </c>
      <c r="R224" s="487"/>
      <c r="S224" s="319"/>
      <c r="T224" s="487"/>
      <c r="U224" s="319"/>
      <c r="V224" s="487">
        <f t="shared" ref="V224:V274" si="32" xml:space="preserve"> 0.0222472284397862*M224 + 0.379404269265199/M224 + 0.0000218638800637753/COS(M224) + 0.00247346396712795*M224^2 + 0.00355962865843487*SIN(M224^2) + -0.20167543101786*COS(M224)/M224^2 - 0.607921392118473 - 0.0000889086043039556*M224^3</f>
        <v>-0.34630704012568164</v>
      </c>
      <c r="W224" s="319">
        <f t="shared" ref="W224:W274" si="33" xml:space="preserve"> 0.664331659108409 + 4.09070998943327E-07*M224^5 + 0.0427734411330567*SIN(SIN(0.88416116858837*M224)) - 4.49749141039073E-12*M224^8 - 8.65379370868083E-06*M224^4</f>
        <v>0.69974273774601359</v>
      </c>
      <c r="X224" s="460">
        <f t="shared" ref="X224:X274" si="34">AVERAGE(V224,T224,R224)</f>
        <v>-0.34630704012568164</v>
      </c>
      <c r="Y224" s="319">
        <f t="shared" ref="Y224:Y274" si="35">AVERAGE(W224,U224,S224)</f>
        <v>0.69974273774601359</v>
      </c>
      <c r="Z224" s="130"/>
      <c r="AB224" s="130"/>
    </row>
    <row r="225" spans="1:31" ht="16" thickBot="1" x14ac:dyDescent="0.25">
      <c r="A225" s="345" t="s">
        <v>444</v>
      </c>
      <c r="B225" s="344">
        <v>224</v>
      </c>
      <c r="C225" s="346">
        <v>0.125</v>
      </c>
      <c r="D225" s="347">
        <v>920.25</v>
      </c>
      <c r="E225" s="130">
        <v>0.19280965449554899</v>
      </c>
      <c r="F225" s="130">
        <f>(Table1[[#This Row],[Gasoil Open]]-MIN(Table1[Signal from Matlab]))/(MAX(Table1[Signal from Matlab])-MIN(Table1[Signal from Matlab]))</f>
        <v>0.60726764500349406</v>
      </c>
      <c r="G225" s="130">
        <v>920.25</v>
      </c>
      <c r="H225" s="130">
        <v>920.25</v>
      </c>
      <c r="I225" s="130">
        <v>0.60726764500349395</v>
      </c>
      <c r="J225" s="130">
        <f>(Table1[[#This Row],[Alpha]]-MIN(Table1[Alpha]))/(MAX(Table1[Alpha])-MIN(Table1[Alpha]))</f>
        <v>0.55661992819342321</v>
      </c>
      <c r="K225" s="130">
        <f>(Table1[[#This Row],[Signal from Matlab]]-703)/(1060.75-703)</f>
        <v>0.60726764500349406</v>
      </c>
      <c r="L225" s="450">
        <v>242</v>
      </c>
      <c r="M225" s="450">
        <v>3</v>
      </c>
      <c r="N225" s="457" t="str">
        <f>INDEX(Table1[Date],MATCH($L225,Table1[Index],0))</f>
        <v>2011.09.12</v>
      </c>
      <c r="O225" s="317">
        <f>INDEX(Table1[Time],MATCH($L225,Table1[Index],0))</f>
        <v>0.125</v>
      </c>
      <c r="P225" s="458">
        <f>INDEX(Table1[Norm Open],MATCH($L225,Table1[Index],0))</f>
        <v>0.63661774982529695</v>
      </c>
      <c r="Q225" s="459">
        <f>INDEX(Table1[Alpha],MATCH($L225,Table1[Index],0))</f>
        <v>-0.37330332760761098</v>
      </c>
      <c r="R225" s="487"/>
      <c r="S225" s="319"/>
      <c r="T225" s="487"/>
      <c r="U225" s="319"/>
      <c r="V225" s="487">
        <f t="shared" si="32"/>
        <v>-0.37122194050716179</v>
      </c>
      <c r="W225" s="319">
        <f t="shared" si="33"/>
        <v>0.68309546705461421</v>
      </c>
      <c r="X225" s="460">
        <f t="shared" si="34"/>
        <v>-0.37122194050716179</v>
      </c>
      <c r="Y225" s="319">
        <f t="shared" si="35"/>
        <v>0.68309546705461421</v>
      </c>
      <c r="Z225" s="130" t="s">
        <v>1165</v>
      </c>
      <c r="AA225" s="130" t="s">
        <v>1202</v>
      </c>
      <c r="AB225" s="130" t="s">
        <v>1165</v>
      </c>
      <c r="AC225" s="130">
        <v>45</v>
      </c>
      <c r="AD225" s="130">
        <v>2.5000000000000001E-2</v>
      </c>
      <c r="AE225" s="130" t="s">
        <v>1177</v>
      </c>
    </row>
    <row r="226" spans="1:31" ht="16" thickBot="1" x14ac:dyDescent="0.25">
      <c r="A226" s="342" t="s">
        <v>445</v>
      </c>
      <c r="B226" s="344">
        <v>225</v>
      </c>
      <c r="C226" s="343">
        <v>0.125</v>
      </c>
      <c r="D226" s="344">
        <v>927.5</v>
      </c>
      <c r="E226" s="130">
        <v>0.209739005674941</v>
      </c>
      <c r="F226" s="130">
        <f>(Table1[[#This Row],[Gasoil Open]]-MIN(Table1[Signal from Matlab]))/(MAX(Table1[Signal from Matlab])-MIN(Table1[Signal from Matlab]))</f>
        <v>0.6275331935709294</v>
      </c>
      <c r="G226" s="130">
        <v>927.5</v>
      </c>
      <c r="H226" s="130">
        <v>927.5</v>
      </c>
      <c r="I226" s="130">
        <v>0.62753319357092896</v>
      </c>
      <c r="J226" s="130">
        <f>(Table1[[#This Row],[Alpha]]-MIN(Table1[Alpha]))/(MAX(Table1[Alpha])-MIN(Table1[Alpha]))</f>
        <v>0.56880403757077358</v>
      </c>
      <c r="K226" s="130">
        <f>(Table1[[#This Row],[Signal from Matlab]]-703)/(1060.75-703)</f>
        <v>0.6275331935709294</v>
      </c>
      <c r="L226" s="450">
        <v>243</v>
      </c>
      <c r="M226" s="450">
        <v>4</v>
      </c>
      <c r="N226" s="457" t="str">
        <f>INDEX(Table1[Date],MATCH($L226,Table1[Index],0))</f>
        <v>2011.09.13</v>
      </c>
      <c r="O226" s="317">
        <f>INDEX(Table1[Time],MATCH($L226,Table1[Index],0))</f>
        <v>0.125</v>
      </c>
      <c r="P226" s="458">
        <f>INDEX(Table1[Norm Open],MATCH($L226,Table1[Index],0))</f>
        <v>0.63382250174703003</v>
      </c>
      <c r="Q226" s="459">
        <f>INDEX(Table1[Alpha],MATCH($L226,Table1[Index],0))</f>
        <v>-0.38376681664036899</v>
      </c>
      <c r="R226" s="487"/>
      <c r="S226" s="319"/>
      <c r="T226" s="487"/>
      <c r="U226" s="319"/>
      <c r="V226" s="487">
        <f t="shared" si="32"/>
        <v>-0.38301542519218906</v>
      </c>
      <c r="W226" s="319">
        <f t="shared" si="33"/>
        <v>0.6464766258540503</v>
      </c>
      <c r="X226" s="460">
        <f t="shared" si="34"/>
        <v>-0.38301542519218906</v>
      </c>
      <c r="Y226" s="319">
        <f t="shared" si="35"/>
        <v>0.6464766258540503</v>
      </c>
      <c r="Z226" s="130" t="s">
        <v>80</v>
      </c>
      <c r="AA226" s="130">
        <v>0.9482836</v>
      </c>
      <c r="AB226" s="130" t="s">
        <v>80</v>
      </c>
      <c r="AE226" s="130">
        <v>0.99901030000000002</v>
      </c>
    </row>
    <row r="227" spans="1:31" ht="16" thickBot="1" x14ac:dyDescent="0.25">
      <c r="A227" s="345" t="s">
        <v>446</v>
      </c>
      <c r="B227" s="344">
        <v>226</v>
      </c>
      <c r="C227" s="346">
        <v>0.125</v>
      </c>
      <c r="D227" s="347">
        <v>900.5</v>
      </c>
      <c r="E227" s="130">
        <v>0.21977462403781001</v>
      </c>
      <c r="F227" s="130">
        <f>(Table1[[#This Row],[Gasoil Open]]-MIN(Table1[Signal from Matlab]))/(MAX(Table1[Signal from Matlab])-MIN(Table1[Signal from Matlab]))</f>
        <v>0.55206149545772187</v>
      </c>
      <c r="G227" s="130">
        <v>900.5</v>
      </c>
      <c r="H227" s="130">
        <v>900.5</v>
      </c>
      <c r="I227" s="130">
        <v>0.55206149545772198</v>
      </c>
      <c r="J227" s="130">
        <f>(Table1[[#This Row],[Alpha]]-MIN(Table1[Alpha]))/(MAX(Table1[Alpha])-MIN(Table1[Alpha]))</f>
        <v>0.57602670490792396</v>
      </c>
      <c r="K227" s="130">
        <f>(Table1[[#This Row],[Signal from Matlab]]-703)/(1060.75-703)</f>
        <v>0.55206149545772187</v>
      </c>
      <c r="L227" s="450">
        <v>244</v>
      </c>
      <c r="M227" s="450">
        <v>5</v>
      </c>
      <c r="N227" s="457" t="str">
        <f>INDEX(Table1[Date],MATCH($L227,Table1[Index],0))</f>
        <v>2011.09.14</v>
      </c>
      <c r="O227" s="317">
        <f>INDEX(Table1[Time],MATCH($L227,Table1[Index],0))</f>
        <v>0.125</v>
      </c>
      <c r="P227" s="458">
        <f>INDEX(Table1[Norm Open],MATCH($L227,Table1[Index],0))</f>
        <v>0.62893081761006286</v>
      </c>
      <c r="Q227" s="459">
        <f>INDEX(Table1[Alpha],MATCH($L227,Table1[Index],0))</f>
        <v>-0.37861238230374999</v>
      </c>
      <c r="R227" s="487"/>
      <c r="S227" s="319"/>
      <c r="T227" s="487"/>
      <c r="U227" s="319"/>
      <c r="V227" s="487">
        <f t="shared" si="32"/>
        <v>-0.37276372607406777</v>
      </c>
      <c r="W227" s="319">
        <f t="shared" si="33"/>
        <v>0.62521428638589904</v>
      </c>
      <c r="X227" s="460">
        <f t="shared" si="34"/>
        <v>-0.37276372607406777</v>
      </c>
      <c r="Y227" s="319">
        <f t="shared" si="35"/>
        <v>0.62521428638589904</v>
      </c>
      <c r="Z227" s="130"/>
      <c r="AB227" s="130"/>
    </row>
    <row r="228" spans="1:31" ht="16" thickBot="1" x14ac:dyDescent="0.25">
      <c r="A228" s="342" t="s">
        <v>447</v>
      </c>
      <c r="B228" s="344">
        <v>227</v>
      </c>
      <c r="C228" s="343">
        <v>0.125</v>
      </c>
      <c r="D228" s="344">
        <v>903.25</v>
      </c>
      <c r="E228" s="130">
        <v>0.23187599234321801</v>
      </c>
      <c r="F228" s="130">
        <f>(Table1[[#This Row],[Gasoil Open]]-MIN(Table1[Signal from Matlab]))/(MAX(Table1[Signal from Matlab])-MIN(Table1[Signal from Matlab]))</f>
        <v>0.55974842767295596</v>
      </c>
      <c r="G228" s="130">
        <v>903.25</v>
      </c>
      <c r="H228" s="130">
        <v>903.25</v>
      </c>
      <c r="I228" s="130">
        <v>0.55974842767295596</v>
      </c>
      <c r="J228" s="130">
        <f>(Table1[[#This Row],[Alpha]]-MIN(Table1[Alpha]))/(MAX(Table1[Alpha])-MIN(Table1[Alpha]))</f>
        <v>0.58473609923061809</v>
      </c>
      <c r="K228" s="130">
        <f>(Table1[[#This Row],[Signal from Matlab]]-703)/(1060.75-703)</f>
        <v>0.55974842767295596</v>
      </c>
      <c r="L228" s="450">
        <v>245</v>
      </c>
      <c r="M228" s="450">
        <v>6</v>
      </c>
      <c r="N228" s="457" t="str">
        <f>INDEX(Table1[Date],MATCH($L228,Table1[Index],0))</f>
        <v>2011.09.15</v>
      </c>
      <c r="O228" s="317">
        <f>INDEX(Table1[Time],MATCH($L228,Table1[Index],0))</f>
        <v>0.125</v>
      </c>
      <c r="P228" s="458">
        <f>INDEX(Table1[Norm Open],MATCH($L228,Table1[Index],0))</f>
        <v>0.62473794549266248</v>
      </c>
      <c r="Q228" s="459">
        <f>INDEX(Table1[Alpha],MATCH($L228,Table1[Index],0))</f>
        <v>-0.35071568250013402</v>
      </c>
      <c r="R228" s="487"/>
      <c r="S228" s="319"/>
      <c r="T228" s="487"/>
      <c r="U228" s="319"/>
      <c r="V228" s="487">
        <f t="shared" si="32"/>
        <v>-0.35025009136473922</v>
      </c>
      <c r="W228" s="319">
        <f t="shared" si="33"/>
        <v>0.62474019367993816</v>
      </c>
      <c r="X228" s="460">
        <f t="shared" si="34"/>
        <v>-0.35025009136473922</v>
      </c>
      <c r="Y228" s="319">
        <f t="shared" si="35"/>
        <v>0.62474019367993816</v>
      </c>
      <c r="Z228" s="130" t="s">
        <v>1166</v>
      </c>
      <c r="AA228" s="130" t="s">
        <v>1203</v>
      </c>
      <c r="AB228" s="130" t="s">
        <v>1166</v>
      </c>
      <c r="AC228" s="130">
        <v>53</v>
      </c>
      <c r="AD228" s="130">
        <v>0.02</v>
      </c>
      <c r="AE228" s="130" t="s">
        <v>1178</v>
      </c>
    </row>
    <row r="229" spans="1:31" ht="16" thickBot="1" x14ac:dyDescent="0.25">
      <c r="A229" s="345" t="s">
        <v>448</v>
      </c>
      <c r="B229" s="344">
        <v>228</v>
      </c>
      <c r="C229" s="346">
        <v>0.125</v>
      </c>
      <c r="D229" s="347">
        <v>917</v>
      </c>
      <c r="E229" s="130">
        <v>0.228699555414242</v>
      </c>
      <c r="F229" s="130">
        <f>(Table1[[#This Row],[Gasoil Open]]-MIN(Table1[Signal from Matlab]))/(MAX(Table1[Signal from Matlab])-MIN(Table1[Signal from Matlab]))</f>
        <v>0.59818308874912651</v>
      </c>
      <c r="G229" s="130">
        <v>917</v>
      </c>
      <c r="H229" s="130">
        <v>917</v>
      </c>
      <c r="I229" s="130">
        <v>0.59818308874912696</v>
      </c>
      <c r="J229" s="130">
        <f>(Table1[[#This Row],[Alpha]]-MIN(Table1[Alpha]))/(MAX(Table1[Alpha])-MIN(Table1[Alpha]))</f>
        <v>0.58245000719065798</v>
      </c>
      <c r="K229" s="130">
        <f>(Table1[[#This Row],[Signal from Matlab]]-703)/(1060.75-703)</f>
        <v>0.59818308874912651</v>
      </c>
      <c r="L229" s="450">
        <v>246</v>
      </c>
      <c r="M229" s="450">
        <v>7</v>
      </c>
      <c r="N229" s="457" t="str">
        <f>INDEX(Table1[Date],MATCH($L229,Table1[Index],0))</f>
        <v>2011.09.16</v>
      </c>
      <c r="O229" s="317">
        <f>INDEX(Table1[Time],MATCH($L229,Table1[Index],0))</f>
        <v>0.125</v>
      </c>
      <c r="P229" s="458">
        <f>INDEX(Table1[Norm Open],MATCH($L229,Table1[Index],0))</f>
        <v>0.69252271139063593</v>
      </c>
      <c r="Q229" s="459">
        <f>INDEX(Table1[Alpha],MATCH($L229,Table1[Index],0))</f>
        <v>-0.31385825959907598</v>
      </c>
      <c r="R229" s="487"/>
      <c r="S229" s="319"/>
      <c r="T229" s="487"/>
      <c r="U229" s="319"/>
      <c r="V229" s="487">
        <f t="shared" si="32"/>
        <v>-0.31375503419833639</v>
      </c>
      <c r="W229" s="319">
        <f t="shared" si="33"/>
        <v>0.64639191506217042</v>
      </c>
      <c r="X229" s="460">
        <f t="shared" si="34"/>
        <v>-0.31375503419833639</v>
      </c>
      <c r="Y229" s="319">
        <f t="shared" si="35"/>
        <v>0.64639191506217042</v>
      </c>
      <c r="Z229" s="130" t="s">
        <v>80</v>
      </c>
      <c r="AA229" s="130">
        <v>0.93862279999999998</v>
      </c>
      <c r="AB229" s="130" t="s">
        <v>80</v>
      </c>
      <c r="AE229" s="130">
        <v>0.99945532999999998</v>
      </c>
    </row>
    <row r="230" spans="1:31" ht="16" thickBot="1" x14ac:dyDescent="0.25">
      <c r="A230" s="342" t="s">
        <v>449</v>
      </c>
      <c r="B230" s="344">
        <v>229</v>
      </c>
      <c r="C230" s="343">
        <v>0.125</v>
      </c>
      <c r="D230" s="344">
        <v>929.75</v>
      </c>
      <c r="E230" s="130">
        <v>0.22063817668703201</v>
      </c>
      <c r="F230" s="130">
        <f>(Table1[[#This Row],[Gasoil Open]]-MIN(Table1[Signal from Matlab]))/(MAX(Table1[Signal from Matlab])-MIN(Table1[Signal from Matlab]))</f>
        <v>0.63382250174703003</v>
      </c>
      <c r="G230" s="130">
        <v>929.75</v>
      </c>
      <c r="H230" s="130">
        <v>929.75</v>
      </c>
      <c r="I230" s="130">
        <v>0.63382250174703003</v>
      </c>
      <c r="J230" s="130">
        <f>(Table1[[#This Row],[Alpha]]-MIN(Table1[Alpha]))/(MAX(Table1[Alpha])-MIN(Table1[Alpha]))</f>
        <v>0.57664820657208871</v>
      </c>
      <c r="K230" s="130">
        <f>(Table1[[#This Row],[Signal from Matlab]]-703)/(1060.75-703)</f>
        <v>0.63382250174703003</v>
      </c>
      <c r="L230" s="450">
        <v>247</v>
      </c>
      <c r="M230" s="450">
        <v>8</v>
      </c>
      <c r="N230" s="457" t="str">
        <f>INDEX(Table1[Date],MATCH($L230,Table1[Index],0))</f>
        <v>2011.09.19</v>
      </c>
      <c r="O230" s="317">
        <f>INDEX(Table1[Time],MATCH($L230,Table1[Index],0))</f>
        <v>0.125</v>
      </c>
      <c r="P230" s="458">
        <f>INDEX(Table1[Norm Open],MATCH($L230,Table1[Index],0))</f>
        <v>0.67365478686233404</v>
      </c>
      <c r="Q230" s="459">
        <f>INDEX(Table1[Alpha],MATCH($L230,Table1[Index],0))</f>
        <v>-0.27067388317923102</v>
      </c>
      <c r="R230" s="487"/>
      <c r="S230" s="319"/>
      <c r="T230" s="487"/>
      <c r="U230" s="319"/>
      <c r="V230" s="487">
        <f t="shared" si="32"/>
        <v>-0.2661543619851735</v>
      </c>
      <c r="W230" s="319">
        <f t="shared" si="33"/>
        <v>0.67010970870827313</v>
      </c>
      <c r="X230" s="460">
        <f t="shared" si="34"/>
        <v>-0.2661543619851735</v>
      </c>
      <c r="Y230" s="319">
        <f t="shared" si="35"/>
        <v>0.67010970870827313</v>
      </c>
    </row>
    <row r="231" spans="1:31" ht="16" thickBot="1" x14ac:dyDescent="0.25">
      <c r="A231" s="345" t="s">
        <v>450</v>
      </c>
      <c r="B231" s="344">
        <v>230</v>
      </c>
      <c r="C231" s="346">
        <v>0.125</v>
      </c>
      <c r="D231" s="347">
        <v>933.25</v>
      </c>
      <c r="E231" s="130">
        <v>0.20103063188002401</v>
      </c>
      <c r="F231" s="130">
        <f>(Table1[[#This Row],[Gasoil Open]]-MIN(Table1[Signal from Matlab]))/(MAX(Table1[Signal from Matlab])-MIN(Table1[Signal from Matlab]))</f>
        <v>0.64360587002096437</v>
      </c>
      <c r="G231" s="130">
        <v>933.25</v>
      </c>
      <c r="H231" s="130">
        <v>933.25</v>
      </c>
      <c r="I231" s="130">
        <v>0.64360587002096403</v>
      </c>
      <c r="J231" s="130">
        <f>(Table1[[#This Row],[Alpha]]-MIN(Table1[Alpha]))/(MAX(Table1[Alpha])-MIN(Table1[Alpha]))</f>
        <v>0.56253659248727395</v>
      </c>
      <c r="K231" s="130">
        <f>(Table1[[#This Row],[Signal from Matlab]]-703)/(1060.75-703)</f>
        <v>0.64360587002096437</v>
      </c>
      <c r="L231" s="450">
        <v>248</v>
      </c>
      <c r="M231" s="450">
        <v>9</v>
      </c>
      <c r="N231" s="457" t="str">
        <f>INDEX(Table1[Date],MATCH($L231,Table1[Index],0))</f>
        <v>2011.09.20</v>
      </c>
      <c r="O231" s="317">
        <f>INDEX(Table1[Time],MATCH($L231,Table1[Index],0))</f>
        <v>0.125</v>
      </c>
      <c r="P231" s="458">
        <f>INDEX(Table1[Norm Open],MATCH($L231,Table1[Index],0))</f>
        <v>0.63522012578616349</v>
      </c>
      <c r="Q231" s="459">
        <f>INDEX(Table1[Alpha],MATCH($L231,Table1[Index],0))</f>
        <v>-0.22862489083811499</v>
      </c>
      <c r="R231" s="487"/>
      <c r="S231" s="319"/>
      <c r="T231" s="487"/>
      <c r="U231" s="319"/>
      <c r="V231" s="487">
        <f t="shared" si="32"/>
        <v>-0.23000171076285336</v>
      </c>
      <c r="W231" s="319">
        <f t="shared" si="33"/>
        <v>0.66738424677220543</v>
      </c>
      <c r="X231" s="460">
        <f t="shared" si="34"/>
        <v>-0.23000171076285336</v>
      </c>
      <c r="Y231" s="319">
        <f t="shared" si="35"/>
        <v>0.66738424677220543</v>
      </c>
    </row>
    <row r="232" spans="1:31" ht="16" thickBot="1" x14ac:dyDescent="0.25">
      <c r="A232" s="342" t="s">
        <v>451</v>
      </c>
      <c r="B232" s="344">
        <v>231</v>
      </c>
      <c r="C232" s="343">
        <v>0.125</v>
      </c>
      <c r="D232" s="344">
        <v>939.75</v>
      </c>
      <c r="E232" s="130">
        <v>0.17187647863945699</v>
      </c>
      <c r="F232" s="130">
        <f>(Table1[[#This Row],[Gasoil Open]]-MIN(Table1[Signal from Matlab]))/(MAX(Table1[Signal from Matlab])-MIN(Table1[Signal from Matlab]))</f>
        <v>0.66177498252969946</v>
      </c>
      <c r="G232" s="130">
        <v>939.75</v>
      </c>
      <c r="H232" s="130">
        <v>939.75</v>
      </c>
      <c r="I232" s="130">
        <v>0.66177498252970002</v>
      </c>
      <c r="J232" s="130">
        <f>(Table1[[#This Row],[Alpha]]-MIN(Table1[Alpha]))/(MAX(Table1[Alpha])-MIN(Table1[Alpha]))</f>
        <v>0.5415542531097608</v>
      </c>
      <c r="K232" s="130">
        <f>(Table1[[#This Row],[Signal from Matlab]]-703)/(1060.75-703)</f>
        <v>0.66177498252969946</v>
      </c>
      <c r="L232" s="450">
        <v>249</v>
      </c>
      <c r="M232" s="450">
        <v>10</v>
      </c>
      <c r="N232" s="457" t="str">
        <f>INDEX(Table1[Date],MATCH($L232,Table1[Index],0))</f>
        <v>2011.09.21</v>
      </c>
      <c r="O232" s="317">
        <f>INDEX(Table1[Time],MATCH($L232,Table1[Index],0))</f>
        <v>0.125</v>
      </c>
      <c r="P232" s="458">
        <f>INDEX(Table1[Norm Open],MATCH($L232,Table1[Index],0))</f>
        <v>0.64989517819706499</v>
      </c>
      <c r="Q232" s="459">
        <f>INDEX(Table1[Alpha],MATCH($L232,Table1[Index],0))</f>
        <v>-0.18586823664192301</v>
      </c>
      <c r="R232" s="487"/>
      <c r="S232" s="319"/>
      <c r="T232" s="487"/>
      <c r="U232" s="319"/>
      <c r="V232" s="487">
        <f t="shared" si="32"/>
        <v>-0.18920721814047053</v>
      </c>
      <c r="W232" s="319">
        <f t="shared" si="33"/>
        <v>0.64063261845668418</v>
      </c>
      <c r="X232" s="460">
        <f t="shared" si="34"/>
        <v>-0.18920721814047053</v>
      </c>
      <c r="Y232" s="319">
        <f t="shared" si="35"/>
        <v>0.64063261845668418</v>
      </c>
    </row>
    <row r="233" spans="1:31" ht="16" thickBot="1" x14ac:dyDescent="0.25">
      <c r="A233" s="345" t="s">
        <v>452</v>
      </c>
      <c r="B233" s="344">
        <v>232</v>
      </c>
      <c r="C233" s="346">
        <v>0.125</v>
      </c>
      <c r="D233" s="347">
        <v>944.5</v>
      </c>
      <c r="E233" s="130">
        <v>0.133098973159015</v>
      </c>
      <c r="F233" s="130">
        <f>(Table1[[#This Row],[Gasoil Open]]-MIN(Table1[Signal from Matlab]))/(MAX(Table1[Signal from Matlab])-MIN(Table1[Signal from Matlab]))</f>
        <v>0.6750524109014675</v>
      </c>
      <c r="G233" s="130">
        <v>944.5</v>
      </c>
      <c r="H233" s="130">
        <v>944.5</v>
      </c>
      <c r="I233" s="130">
        <v>0.67505241090146795</v>
      </c>
      <c r="J233" s="130">
        <f>(Table1[[#This Row],[Alpha]]-MIN(Table1[Alpha]))/(MAX(Table1[Alpha])-MIN(Table1[Alpha]))</f>
        <v>0.513645955671307</v>
      </c>
      <c r="K233" s="130">
        <f>(Table1[[#This Row],[Signal from Matlab]]-703)/(1060.75-703)</f>
        <v>0.6750524109014675</v>
      </c>
      <c r="L233" s="450">
        <v>250</v>
      </c>
      <c r="M233" s="450">
        <v>11</v>
      </c>
      <c r="N233" s="457" t="str">
        <f>INDEX(Table1[Date],MATCH($L233,Table1[Index],0))</f>
        <v>2011.09.22</v>
      </c>
      <c r="O233" s="317">
        <f>INDEX(Table1[Time],MATCH($L233,Table1[Index],0))</f>
        <v>0.125</v>
      </c>
      <c r="P233" s="458">
        <f>INDEX(Table1[Norm Open],MATCH($L233,Table1[Index],0))</f>
        <v>0.60097833682739343</v>
      </c>
      <c r="Q233" s="459">
        <f>INDEX(Table1[Alpha],MATCH($L233,Table1[Index],0))</f>
        <v>-0.14477893750690701</v>
      </c>
      <c r="R233" s="487"/>
      <c r="S233" s="319"/>
      <c r="T233" s="487">
        <f t="shared" ref="T233:T274" si="36" xml:space="preserve"> 0.0269654029329296*M233 + 0.0000426656949249685*M233^3 + 2.68261236922564E-14*M233^9 - 0.47947796800367 - 8.63978130686894E-08*M233^5</f>
        <v>-0.13992169539241814</v>
      </c>
      <c r="U233" s="319">
        <f t="shared" ref="U233:U274" si="37" xml:space="preserve"> 0.774643661473557 + 0.0000188027324747944*M233^4 - 3.07679392069935E-07*M233^5 - 0.000290514655398169*M233^3 - 0.039850154565621*SIN(0.625470747848224 + 0.53800638629301*M233^3)</f>
        <v>0.59713683750477886</v>
      </c>
      <c r="V233" s="487">
        <f t="shared" si="32"/>
        <v>-0.13927054897756697</v>
      </c>
      <c r="W233" s="319">
        <f t="shared" si="33"/>
        <v>0.59005256921886395</v>
      </c>
      <c r="X233" s="460">
        <f t="shared" si="34"/>
        <v>-0.13959612218499257</v>
      </c>
      <c r="Y233" s="319">
        <f t="shared" si="35"/>
        <v>0.59359470336182141</v>
      </c>
    </row>
    <row r="234" spans="1:31" ht="16" thickBot="1" x14ac:dyDescent="0.25">
      <c r="A234" s="342" t="s">
        <v>453</v>
      </c>
      <c r="B234" s="344">
        <v>233</v>
      </c>
      <c r="C234" s="343">
        <v>0.125</v>
      </c>
      <c r="D234" s="344">
        <v>952.5</v>
      </c>
      <c r="E234" s="130">
        <v>8.5892728711480501E-2</v>
      </c>
      <c r="F234" s="130">
        <f>(Table1[[#This Row],[Gasoil Open]]-MIN(Table1[Signal from Matlab]))/(MAX(Table1[Signal from Matlab])-MIN(Table1[Signal from Matlab]))</f>
        <v>0.69741439552760309</v>
      </c>
      <c r="G234" s="130">
        <v>952.5</v>
      </c>
      <c r="H234" s="130">
        <v>952.5</v>
      </c>
      <c r="I234" s="130">
        <v>0.69741439552760298</v>
      </c>
      <c r="J234" s="130">
        <f>(Table1[[#This Row],[Alpha]]-MIN(Table1[Alpha]))/(MAX(Table1[Alpha])-MIN(Table1[Alpha]))</f>
        <v>0.47967146724892445</v>
      </c>
      <c r="K234" s="130">
        <f>(Table1[[#This Row],[Signal from Matlab]]-703)/(1060.75-703)</f>
        <v>0.69741439552760309</v>
      </c>
      <c r="L234" s="450">
        <v>251</v>
      </c>
      <c r="M234" s="450">
        <v>12</v>
      </c>
      <c r="N234" s="457" t="str">
        <f>INDEX(Table1[Date],MATCH($L234,Table1[Index],0))</f>
        <v>2011.09.23</v>
      </c>
      <c r="O234" s="317">
        <f>INDEX(Table1[Time],MATCH($L234,Table1[Index],0))</f>
        <v>0.125</v>
      </c>
      <c r="P234" s="458">
        <f>INDEX(Table1[Norm Open],MATCH($L234,Table1[Index],0))</f>
        <v>0.56044723969252275</v>
      </c>
      <c r="Q234" s="459">
        <f>INDEX(Table1[Alpha],MATCH($L234,Table1[Index],0))</f>
        <v>-0.104833696508098</v>
      </c>
      <c r="R234" s="487"/>
      <c r="S234" s="319"/>
      <c r="T234" s="487">
        <f t="shared" si="36"/>
        <v>-0.10352693569372966</v>
      </c>
      <c r="U234" s="319">
        <f t="shared" si="37"/>
        <v>0.57085063802074887</v>
      </c>
      <c r="V234" s="487">
        <f t="shared" si="32"/>
        <v>-0.1096966679315188</v>
      </c>
      <c r="W234" s="319">
        <f t="shared" si="33"/>
        <v>0.55054289050030647</v>
      </c>
      <c r="X234" s="460">
        <f t="shared" si="34"/>
        <v>-0.10661180181262422</v>
      </c>
      <c r="Y234" s="319">
        <f t="shared" si="35"/>
        <v>0.56069676426052761</v>
      </c>
    </row>
    <row r="235" spans="1:31" ht="16" thickBot="1" x14ac:dyDescent="0.25">
      <c r="A235" s="345" t="s">
        <v>454</v>
      </c>
      <c r="B235" s="344">
        <v>234</v>
      </c>
      <c r="C235" s="346">
        <v>0.125</v>
      </c>
      <c r="D235" s="347">
        <v>965.75</v>
      </c>
      <c r="E235" s="130">
        <v>3.4724697220719199E-2</v>
      </c>
      <c r="F235" s="130">
        <f>(Table1[[#This Row],[Gasoil Open]]-MIN(Table1[Signal from Matlab]))/(MAX(Table1[Signal from Matlab])-MIN(Table1[Signal from Matlab]))</f>
        <v>0.73445143256464007</v>
      </c>
      <c r="G235" s="130">
        <v>965.75</v>
      </c>
      <c r="H235" s="130">
        <v>965.75</v>
      </c>
      <c r="I235" s="130">
        <v>0.73445143256463996</v>
      </c>
      <c r="J235" s="130">
        <f>(Table1[[#This Row],[Alpha]]-MIN(Table1[Alpha]))/(MAX(Table1[Alpha])-MIN(Table1[Alpha]))</f>
        <v>0.44284566774244066</v>
      </c>
      <c r="K235" s="130">
        <f>(Table1[[#This Row],[Signal from Matlab]]-703)/(1060.75-703)</f>
        <v>0.73445143256464007</v>
      </c>
      <c r="L235" s="450">
        <v>252</v>
      </c>
      <c r="M235" s="450">
        <v>13</v>
      </c>
      <c r="N235" s="457" t="str">
        <f>INDEX(Table1[Date],MATCH($L235,Table1[Index],0))</f>
        <v>2011.09.26</v>
      </c>
      <c r="O235" s="317">
        <f>INDEX(Table1[Time],MATCH($L235,Table1[Index],0))</f>
        <v>0.125</v>
      </c>
      <c r="P235" s="458">
        <f>INDEX(Table1[Norm Open],MATCH($L235,Table1[Index],0))</f>
        <v>0.52341020265548566</v>
      </c>
      <c r="Q235" s="459">
        <f>INDEX(Table1[Alpha],MATCH($L235,Table1[Index],0))</f>
        <v>-6.7970258766706704E-2</v>
      </c>
      <c r="R235" s="487"/>
      <c r="S235" s="319"/>
      <c r="T235" s="487">
        <f t="shared" si="36"/>
        <v>-6.6985623721267706E-2</v>
      </c>
      <c r="U235" s="319">
        <f t="shared" si="37"/>
        <v>0.51999209649025535</v>
      </c>
      <c r="V235" s="487">
        <f t="shared" si="32"/>
        <v>-7.0040971717452882E-2</v>
      </c>
      <c r="W235" s="319">
        <f t="shared" si="33"/>
        <v>0.53246659087810211</v>
      </c>
      <c r="X235" s="460">
        <f t="shared" si="34"/>
        <v>-6.8513297719360294E-2</v>
      </c>
      <c r="Y235" s="319">
        <f t="shared" si="35"/>
        <v>0.52622934368417873</v>
      </c>
    </row>
    <row r="236" spans="1:31" ht="16" thickBot="1" x14ac:dyDescent="0.25">
      <c r="A236" s="342" t="s">
        <v>455</v>
      </c>
      <c r="B236" s="344">
        <v>235</v>
      </c>
      <c r="C236" s="343">
        <v>0.125</v>
      </c>
      <c r="D236" s="344">
        <v>967.25</v>
      </c>
      <c r="E236" s="130">
        <v>-2.2879496096259298E-2</v>
      </c>
      <c r="F236" s="130">
        <f>(Table1[[#This Row],[Gasoil Open]]-MIN(Table1[Signal from Matlab]))/(MAX(Table1[Signal from Matlab])-MIN(Table1[Signal from Matlab]))</f>
        <v>0.73864430468204056</v>
      </c>
      <c r="G236" s="130">
        <v>967.25</v>
      </c>
      <c r="H236" s="130">
        <v>967.25</v>
      </c>
      <c r="I236" s="130">
        <v>0.73864430468204101</v>
      </c>
      <c r="J236" s="130">
        <f>(Table1[[#This Row],[Alpha]]-MIN(Table1[Alpha]))/(MAX(Table1[Alpha])-MIN(Table1[Alpha]))</f>
        <v>0.40138774153304935</v>
      </c>
      <c r="K236" s="130">
        <f>(Table1[[#This Row],[Signal from Matlab]]-703)/(1060.75-703)</f>
        <v>0.73864430468204056</v>
      </c>
      <c r="L236" s="450">
        <v>253</v>
      </c>
      <c r="M236" s="450">
        <v>14</v>
      </c>
      <c r="N236" s="457" t="str">
        <f>INDEX(Table1[Date],MATCH($L236,Table1[Index],0))</f>
        <v>2011.09.27</v>
      </c>
      <c r="O236" s="317">
        <f>INDEX(Table1[Time],MATCH($L236,Table1[Index],0))</f>
        <v>0.125</v>
      </c>
      <c r="P236" s="458">
        <f>INDEX(Table1[Norm Open],MATCH($L236,Table1[Index],0))</f>
        <v>0.52410901467505244</v>
      </c>
      <c r="Q236" s="459">
        <f>INDEX(Table1[Alpha],MATCH($L236,Table1[Index],0))</f>
        <v>-3.2116969035916001E-2</v>
      </c>
      <c r="R236" s="487"/>
      <c r="S236" s="319"/>
      <c r="T236" s="487">
        <f t="shared" si="36"/>
        <v>-3.0800221687757715E-2</v>
      </c>
      <c r="U236" s="319">
        <f t="shared" si="37"/>
        <v>0.52004150185216613</v>
      </c>
      <c r="V236" s="487">
        <f t="shared" si="32"/>
        <v>-2.5162583108707143E-2</v>
      </c>
      <c r="W236" s="319">
        <f t="shared" si="33"/>
        <v>0.53730599108500354</v>
      </c>
      <c r="X236" s="460">
        <f t="shared" si="34"/>
        <v>-2.7981402398232429E-2</v>
      </c>
      <c r="Y236" s="319">
        <f t="shared" si="35"/>
        <v>0.52867374646858489</v>
      </c>
    </row>
    <row r="237" spans="1:31" ht="16" thickBot="1" x14ac:dyDescent="0.25">
      <c r="A237" s="345" t="s">
        <v>456</v>
      </c>
      <c r="B237" s="344">
        <v>236</v>
      </c>
      <c r="C237" s="346">
        <v>0.125</v>
      </c>
      <c r="D237" s="347">
        <v>958.25</v>
      </c>
      <c r="E237" s="130">
        <v>-8.4703480196720304E-2</v>
      </c>
      <c r="F237" s="130">
        <f>(Table1[[#This Row],[Gasoil Open]]-MIN(Table1[Signal from Matlab]))/(MAX(Table1[Signal from Matlab])-MIN(Table1[Signal from Matlab]))</f>
        <v>0.71348707197763805</v>
      </c>
      <c r="G237" s="130">
        <v>958.25</v>
      </c>
      <c r="H237" s="130">
        <v>958.25</v>
      </c>
      <c r="I237" s="130">
        <v>0.71348707197763805</v>
      </c>
      <c r="J237" s="130">
        <f>(Table1[[#This Row],[Alpha]]-MIN(Table1[Alpha]))/(MAX(Table1[Alpha])-MIN(Table1[Alpha]))</f>
        <v>0.35689281810441009</v>
      </c>
      <c r="K237" s="130">
        <f>(Table1[[#This Row],[Signal from Matlab]]-703)/(1060.75-703)</f>
        <v>0.71348707197763805</v>
      </c>
      <c r="L237" s="450">
        <v>254</v>
      </c>
      <c r="M237" s="450">
        <v>15</v>
      </c>
      <c r="N237" s="457" t="str">
        <f>INDEX(Table1[Date],MATCH($L237,Table1[Index],0))</f>
        <v>2011.09.28</v>
      </c>
      <c r="O237" s="317">
        <f>INDEX(Table1[Time],MATCH($L237,Table1[Index],0))</f>
        <v>0.125</v>
      </c>
      <c r="P237" s="458">
        <f>INDEX(Table1[Norm Open],MATCH($L237,Table1[Index],0))</f>
        <v>0.55904961565338929</v>
      </c>
      <c r="Q237" s="459">
        <f>INDEX(Table1[Alpha],MATCH($L237,Table1[Index],0))</f>
        <v>3.0941967947169901E-3</v>
      </c>
      <c r="R237" s="487"/>
      <c r="S237" s="319"/>
      <c r="T237" s="487">
        <f t="shared" si="36"/>
        <v>4.4227433767463353E-3</v>
      </c>
      <c r="U237" s="319">
        <f t="shared" si="37"/>
        <v>0.49135243241015814</v>
      </c>
      <c r="V237" s="487">
        <f t="shared" si="32"/>
        <v>4.884868097451367E-3</v>
      </c>
      <c r="W237" s="319">
        <f t="shared" si="33"/>
        <v>0.55092994852789379</v>
      </c>
      <c r="X237" s="460">
        <f t="shared" si="34"/>
        <v>4.6538057370988511E-3</v>
      </c>
      <c r="Y237" s="319">
        <f t="shared" si="35"/>
        <v>0.52114119046902596</v>
      </c>
    </row>
    <row r="238" spans="1:31" ht="16" thickBot="1" x14ac:dyDescent="0.25">
      <c r="A238" s="342" t="s">
        <v>457</v>
      </c>
      <c r="B238" s="344">
        <v>237</v>
      </c>
      <c r="C238" s="343">
        <v>0.125</v>
      </c>
      <c r="D238" s="344">
        <v>936.25</v>
      </c>
      <c r="E238" s="130">
        <v>-0.147702596100038</v>
      </c>
      <c r="F238" s="130">
        <f>(Table1[[#This Row],[Gasoil Open]]-MIN(Table1[Signal from Matlab]))/(MAX(Table1[Signal from Matlab])-MIN(Table1[Signal from Matlab]))</f>
        <v>0.65199161425576524</v>
      </c>
      <c r="G238" s="130">
        <v>936.25</v>
      </c>
      <c r="H238" s="130">
        <v>936.25</v>
      </c>
      <c r="I238" s="130">
        <v>0.65199161425576502</v>
      </c>
      <c r="J238" s="130">
        <f>(Table1[[#This Row],[Alpha]]-MIN(Table1[Alpha]))/(MAX(Table1[Alpha])-MIN(Table1[Alpha]))</f>
        <v>0.31155214847633955</v>
      </c>
      <c r="K238" s="130">
        <f>(Table1[[#This Row],[Signal from Matlab]]-703)/(1060.75-703)</f>
        <v>0.65199161425576524</v>
      </c>
      <c r="L238" s="450">
        <v>255</v>
      </c>
      <c r="M238" s="450">
        <v>16</v>
      </c>
      <c r="N238" s="457" t="str">
        <f>INDEX(Table1[Date],MATCH($L238,Table1[Index],0))</f>
        <v>2011.09.29</v>
      </c>
      <c r="O238" s="317">
        <f>INDEX(Table1[Time],MATCH($L238,Table1[Index],0))</f>
        <v>0.125</v>
      </c>
      <c r="P238" s="458">
        <f>INDEX(Table1[Norm Open],MATCH($L238,Table1[Index],0))</f>
        <v>0.50873515024458416</v>
      </c>
      <c r="Q238" s="459">
        <f>INDEX(Table1[Alpha],MATCH($L238,Table1[Index],0))</f>
        <v>3.7067238761146801E-2</v>
      </c>
      <c r="R238" s="487"/>
      <c r="S238" s="319"/>
      <c r="T238" s="487">
        <f t="shared" si="36"/>
        <v>3.7975969282547636E-2</v>
      </c>
      <c r="U238" s="319">
        <f t="shared" si="37"/>
        <v>0.52981231693069741</v>
      </c>
      <c r="V238" s="487">
        <f t="shared" si="32"/>
        <v>3.7958961029561533E-2</v>
      </c>
      <c r="W238" s="319">
        <f t="shared" si="33"/>
        <v>0.54281367390740309</v>
      </c>
      <c r="X238" s="460">
        <f t="shared" si="34"/>
        <v>3.7967465156054585E-2</v>
      </c>
      <c r="Y238" s="319">
        <f t="shared" si="35"/>
        <v>0.5363129954190502</v>
      </c>
    </row>
    <row r="239" spans="1:31" ht="16" thickBot="1" x14ac:dyDescent="0.25">
      <c r="A239" s="345" t="s">
        <v>458</v>
      </c>
      <c r="B239" s="344">
        <v>238</v>
      </c>
      <c r="C239" s="346">
        <v>0.125</v>
      </c>
      <c r="D239" s="347">
        <v>929.5</v>
      </c>
      <c r="E239" s="130">
        <v>-0.20624023289898</v>
      </c>
      <c r="F239" s="130">
        <f>(Table1[[#This Row],[Gasoil Open]]-MIN(Table1[Signal from Matlab]))/(MAX(Table1[Signal from Matlab])-MIN(Table1[Signal from Matlab]))</f>
        <v>0.63312368972746336</v>
      </c>
      <c r="G239" s="130">
        <v>929.5</v>
      </c>
      <c r="H239" s="130">
        <v>929.5</v>
      </c>
      <c r="I239" s="130">
        <v>0.63312368972746302</v>
      </c>
      <c r="J239" s="130">
        <f>(Table1[[#This Row],[Alpha]]-MIN(Table1[Alpha]))/(MAX(Table1[Alpha])-MIN(Table1[Alpha]))</f>
        <v>0.26942241994202154</v>
      </c>
      <c r="K239" s="130">
        <f>(Table1[[#This Row],[Signal from Matlab]]-703)/(1060.75-703)</f>
        <v>0.63312368972746336</v>
      </c>
      <c r="L239" s="450">
        <v>256</v>
      </c>
      <c r="M239" s="450">
        <v>17</v>
      </c>
      <c r="N239" s="457" t="str">
        <f>INDEX(Table1[Date],MATCH($L239,Table1[Index],0))</f>
        <v>2011.09.30</v>
      </c>
      <c r="O239" s="317">
        <f>INDEX(Table1[Time],MATCH($L239,Table1[Index],0))</f>
        <v>0.125</v>
      </c>
      <c r="P239" s="458">
        <f>INDEX(Table1[Norm Open],MATCH($L239,Table1[Index],0))</f>
        <v>0.52271139063591898</v>
      </c>
      <c r="Q239" s="459">
        <f>INDEX(Table1[Alpha],MATCH($L239,Table1[Index],0))</f>
        <v>6.8143852941274993E-2</v>
      </c>
      <c r="R239" s="487"/>
      <c r="S239" s="319"/>
      <c r="T239" s="487">
        <f t="shared" si="36"/>
        <v>6.9059154395543859E-2</v>
      </c>
      <c r="U239" s="319">
        <f t="shared" si="37"/>
        <v>0.51995826013447255</v>
      </c>
      <c r="V239" s="487">
        <f t="shared" si="32"/>
        <v>7.0640659967422692E-2</v>
      </c>
      <c r="W239" s="319">
        <f t="shared" si="33"/>
        <v>0.51609025365211447</v>
      </c>
      <c r="X239" s="460">
        <f t="shared" si="34"/>
        <v>6.9849907181483276E-2</v>
      </c>
      <c r="Y239" s="319">
        <f t="shared" si="35"/>
        <v>0.51802425689329357</v>
      </c>
    </row>
    <row r="240" spans="1:31" ht="16" thickBot="1" x14ac:dyDescent="0.25">
      <c r="A240" s="342" t="s">
        <v>459</v>
      </c>
      <c r="B240" s="344">
        <v>239</v>
      </c>
      <c r="C240" s="343">
        <v>0.125</v>
      </c>
      <c r="D240" s="344">
        <v>947</v>
      </c>
      <c r="E240" s="130">
        <v>-0.25720313709890602</v>
      </c>
      <c r="F240" s="130">
        <f>(Table1[[#This Row],[Gasoil Open]]-MIN(Table1[Signal from Matlab]))/(MAX(Table1[Signal from Matlab])-MIN(Table1[Signal from Matlab]))</f>
        <v>0.68204053109713492</v>
      </c>
      <c r="G240" s="130">
        <v>947</v>
      </c>
      <c r="H240" s="130">
        <v>947</v>
      </c>
      <c r="I240" s="130">
        <v>0.68204053109713503</v>
      </c>
      <c r="J240" s="130">
        <f>(Table1[[#This Row],[Alpha]]-MIN(Table1[Alpha]))/(MAX(Table1[Alpha])-MIN(Table1[Alpha]))</f>
        <v>0.23274425121720979</v>
      </c>
      <c r="K240" s="130">
        <f>(Table1[[#This Row],[Signal from Matlab]]-703)/(1060.75-703)</f>
        <v>0.68204053109713492</v>
      </c>
      <c r="L240" s="450">
        <v>257</v>
      </c>
      <c r="M240" s="450">
        <v>18</v>
      </c>
      <c r="N240" s="457" t="str">
        <f>INDEX(Table1[Date],MATCH($L240,Table1[Index],0))</f>
        <v>2011.10.03</v>
      </c>
      <c r="O240" s="317">
        <f>INDEX(Table1[Time],MATCH($L240,Table1[Index],0))</f>
        <v>0.125</v>
      </c>
      <c r="P240" s="458">
        <f>INDEX(Table1[Norm Open],MATCH($L240,Table1[Index],0))</f>
        <v>0.46750524109014674</v>
      </c>
      <c r="Q240" s="459">
        <f>INDEX(Table1[Alpha],MATCH($L240,Table1[Index],0))</f>
        <v>9.4966353550058197E-2</v>
      </c>
      <c r="R240" s="487"/>
      <c r="S240" s="319"/>
      <c r="T240" s="487">
        <f t="shared" si="36"/>
        <v>9.6792285605821954E-2</v>
      </c>
      <c r="U240" s="319">
        <f t="shared" si="37"/>
        <v>0.46598266342470068</v>
      </c>
      <c r="V240" s="487">
        <f t="shared" si="32"/>
        <v>9.4677851413736858E-2</v>
      </c>
      <c r="W240" s="319">
        <f t="shared" si="33"/>
        <v>0.47056960507825996</v>
      </c>
      <c r="X240" s="460">
        <f t="shared" si="34"/>
        <v>9.5735068509779406E-2</v>
      </c>
      <c r="Y240" s="319">
        <f t="shared" si="35"/>
        <v>0.46827613425148029</v>
      </c>
    </row>
    <row r="241" spans="1:25" ht="16" thickBot="1" x14ac:dyDescent="0.25">
      <c r="A241" s="345" t="s">
        <v>460</v>
      </c>
      <c r="B241" s="344">
        <v>240</v>
      </c>
      <c r="C241" s="346">
        <v>0.125</v>
      </c>
      <c r="D241" s="347">
        <v>965</v>
      </c>
      <c r="E241" s="130">
        <v>-0.30648502584765802</v>
      </c>
      <c r="F241" s="130">
        <f>(Table1[[#This Row],[Gasoil Open]]-MIN(Table1[Signal from Matlab]))/(MAX(Table1[Signal from Matlab])-MIN(Table1[Signal from Matlab]))</f>
        <v>0.73235499650593994</v>
      </c>
      <c r="G241" s="130">
        <v>965</v>
      </c>
      <c r="H241" s="130">
        <v>965</v>
      </c>
      <c r="I241" s="130">
        <v>0.73235499650594005</v>
      </c>
      <c r="J241" s="130">
        <f>(Table1[[#This Row],[Alpha]]-MIN(Table1[Alpha]))/(MAX(Table1[Alpha])-MIN(Table1[Alpha]))</f>
        <v>0.19727591480700282</v>
      </c>
      <c r="K241" s="130">
        <f>(Table1[[#This Row],[Signal from Matlab]]-703)/(1060.75-703)</f>
        <v>0.73235499650593994</v>
      </c>
      <c r="L241" s="450">
        <v>258</v>
      </c>
      <c r="M241" s="450">
        <v>19</v>
      </c>
      <c r="N241" s="457" t="str">
        <f>INDEX(Table1[Date],MATCH($L241,Table1[Index],0))</f>
        <v>2011.10.04</v>
      </c>
      <c r="O241" s="317">
        <f>INDEX(Table1[Time],MATCH($L241,Table1[Index],0))</f>
        <v>0.125</v>
      </c>
      <c r="P241" s="458">
        <f>INDEX(Table1[Norm Open],MATCH($L241,Table1[Index],0))</f>
        <v>0.43885394828791058</v>
      </c>
      <c r="Q241" s="459">
        <f>INDEX(Table1[Alpha],MATCH($L241,Table1[Index],0))</f>
        <v>0.117271668788803</v>
      </c>
      <c r="R241" s="487"/>
      <c r="S241" s="319"/>
      <c r="T241" s="487">
        <f t="shared" si="36"/>
        <v>0.12023561076537151</v>
      </c>
      <c r="U241" s="319">
        <f t="shared" si="37"/>
        <v>0.44937889045374274</v>
      </c>
      <c r="V241" s="487">
        <f t="shared" si="32"/>
        <v>0.1183052477970411</v>
      </c>
      <c r="W241" s="319">
        <f t="shared" si="33"/>
        <v>0.43991671749880057</v>
      </c>
      <c r="X241" s="460">
        <f t="shared" si="34"/>
        <v>0.11927042928120631</v>
      </c>
      <c r="Y241" s="319">
        <f t="shared" si="35"/>
        <v>0.44464780397627168</v>
      </c>
    </row>
    <row r="242" spans="1:25" ht="16" thickBot="1" x14ac:dyDescent="0.25">
      <c r="A242" s="342" t="s">
        <v>461</v>
      </c>
      <c r="B242" s="344">
        <v>241</v>
      </c>
      <c r="C242" s="343">
        <v>0.125</v>
      </c>
      <c r="D242" s="344">
        <v>954.25</v>
      </c>
      <c r="E242" s="130">
        <v>-0.34595331095589898</v>
      </c>
      <c r="F242" s="130">
        <f>(Table1[[#This Row],[Gasoil Open]]-MIN(Table1[Signal from Matlab]))/(MAX(Table1[Signal from Matlab])-MIN(Table1[Signal from Matlab]))</f>
        <v>0.70230607966457026</v>
      </c>
      <c r="G242" s="130">
        <v>954.25</v>
      </c>
      <c r="H242" s="130">
        <v>954.25</v>
      </c>
      <c r="I242" s="130">
        <v>0.70230607966457004</v>
      </c>
      <c r="J242" s="130">
        <f>(Table1[[#This Row],[Alpha]]-MIN(Table1[Alpha]))/(MAX(Table1[Alpha])-MIN(Table1[Alpha]))</f>
        <v>0.16887046101261061</v>
      </c>
      <c r="K242" s="130">
        <f>(Table1[[#This Row],[Signal from Matlab]]-703)/(1060.75-703)</f>
        <v>0.70230607966457026</v>
      </c>
      <c r="L242" s="450">
        <v>259</v>
      </c>
      <c r="M242" s="450">
        <v>20</v>
      </c>
      <c r="N242" s="457" t="str">
        <f>INDEX(Table1[Date],MATCH($L242,Table1[Index],0))</f>
        <v>2011.10.05</v>
      </c>
      <c r="O242" s="317">
        <f>INDEX(Table1[Time],MATCH($L242,Table1[Index],0))</f>
        <v>0.125</v>
      </c>
      <c r="P242" s="458">
        <f>INDEX(Table1[Norm Open],MATCH($L242,Table1[Index],0))</f>
        <v>0.45213137665967856</v>
      </c>
      <c r="Q242" s="459">
        <f>INDEX(Table1[Alpha],MATCH($L242,Table1[Index],0))</f>
        <v>0.135272057587071</v>
      </c>
      <c r="R242" s="487">
        <f t="shared" ref="R242:R274" si="38" xml:space="preserve"> 0.169417415550571*M242 + 0.188409350662366*SIN(M242^2) + -3.5544027005539*SIN(M242^2)/M242 + 0.00432092894251698*COS(0.652929244326223*M242 + 0.287662691453019*SIN(M242^2)) - 1.68358878325748 - 0.00388632957957359*M242^2 - 0.0000704373776858068*M242^2*SIN(M242^2)</f>
        <v>0.16929597509387859</v>
      </c>
      <c r="S242" s="319">
        <f t="shared" ref="S242:S274" si="39" xml:space="preserve"> 0.00361247548315158*M242^2 - 0.37223327610217 - 0.0000821462023025109*M242^3 - 0.0385062000759188*COS(0.00361247548315158 + 0.977837583847557*M242 + 0.00542490908828285/(0.00542490908828285 + COS(5.92704127877762 + 0.00361247548315158*M242^2)^2*SIN(0.000386873616993029*M242^3)))</f>
        <v>0.39684026368577169</v>
      </c>
      <c r="T242" s="487">
        <f t="shared" si="36"/>
        <v>0.13841762356529935</v>
      </c>
      <c r="U242" s="319">
        <f t="shared" si="37"/>
        <v>0.44888155969282689</v>
      </c>
      <c r="V242" s="487">
        <f t="shared" si="32"/>
        <v>0.13092901247244659</v>
      </c>
      <c r="W242" s="319">
        <f t="shared" si="33"/>
        <v>0.43960325925581767</v>
      </c>
      <c r="X242" s="460">
        <f t="shared" si="34"/>
        <v>0.1462142037105415</v>
      </c>
      <c r="Y242" s="319">
        <f t="shared" si="35"/>
        <v>0.4284416942114721</v>
      </c>
    </row>
    <row r="243" spans="1:25" ht="16" thickBot="1" x14ac:dyDescent="0.25">
      <c r="A243" s="345" t="s">
        <v>462</v>
      </c>
      <c r="B243" s="344">
        <v>242</v>
      </c>
      <c r="C243" s="346">
        <v>0.125</v>
      </c>
      <c r="D243" s="347">
        <v>930.75</v>
      </c>
      <c r="E243" s="130">
        <v>-0.37330332760761098</v>
      </c>
      <c r="F243" s="130">
        <f>(Table1[[#This Row],[Gasoil Open]]-MIN(Table1[Signal from Matlab]))/(MAX(Table1[Signal from Matlab])-MIN(Table1[Signal from Matlab]))</f>
        <v>0.63661774982529695</v>
      </c>
      <c r="G243" s="130">
        <v>930.75</v>
      </c>
      <c r="H243" s="130">
        <v>930.75</v>
      </c>
      <c r="I243" s="130">
        <v>0.63661774982529695</v>
      </c>
      <c r="J243" s="130">
        <f>(Table1[[#This Row],[Alpha]]-MIN(Table1[Alpha]))/(MAX(Table1[Alpha])-MIN(Table1[Alpha]))</f>
        <v>0.14918656463491242</v>
      </c>
      <c r="K243" s="130">
        <f>(Table1[[#This Row],[Signal from Matlab]]-703)/(1060.75-703)</f>
        <v>0.63661774982529695</v>
      </c>
      <c r="L243" s="450">
        <v>260</v>
      </c>
      <c r="M243" s="450">
        <v>21</v>
      </c>
      <c r="N243" s="457" t="str">
        <f>INDEX(Table1[Date],MATCH($L243,Table1[Index],0))</f>
        <v>2011.10.06</v>
      </c>
      <c r="O243" s="317">
        <f>INDEX(Table1[Time],MATCH($L243,Table1[Index],0))</f>
        <v>0.125</v>
      </c>
      <c r="P243" s="458">
        <f>INDEX(Table1[Norm Open],MATCH($L243,Table1[Index],0))</f>
        <v>0.46121593291404611</v>
      </c>
      <c r="Q243" s="459">
        <f>INDEX(Table1[Alpha],MATCH($L243,Table1[Index],0))</f>
        <v>0.14837069374140299</v>
      </c>
      <c r="R243" s="487">
        <f t="shared" si="38"/>
        <v>0.14999475179028529</v>
      </c>
      <c r="S243" s="319">
        <f t="shared" si="39"/>
        <v>0.45948344559264515</v>
      </c>
      <c r="T243" s="487">
        <f t="shared" si="36"/>
        <v>0.15037255431221042</v>
      </c>
      <c r="U243" s="319">
        <f t="shared" si="37"/>
        <v>0.46399362310428111</v>
      </c>
      <c r="V243" s="487">
        <f t="shared" si="32"/>
        <v>0.14825007734274931</v>
      </c>
      <c r="W243" s="319">
        <f t="shared" si="33"/>
        <v>0.47015588126971664</v>
      </c>
      <c r="X243" s="460">
        <f t="shared" si="34"/>
        <v>0.14953912781508169</v>
      </c>
      <c r="Y243" s="319">
        <f t="shared" si="35"/>
        <v>0.46454431665554763</v>
      </c>
    </row>
    <row r="244" spans="1:25" ht="16" thickBot="1" x14ac:dyDescent="0.25">
      <c r="A244" s="342" t="s">
        <v>463</v>
      </c>
      <c r="B244" s="344">
        <v>243</v>
      </c>
      <c r="C244" s="343">
        <v>0.125</v>
      </c>
      <c r="D244" s="344">
        <v>929.75</v>
      </c>
      <c r="E244" s="130">
        <v>-0.38376681664036899</v>
      </c>
      <c r="F244" s="130">
        <f>(Table1[[#This Row],[Gasoil Open]]-MIN(Table1[Signal from Matlab]))/(MAX(Table1[Signal from Matlab])-MIN(Table1[Signal from Matlab]))</f>
        <v>0.63382250174703003</v>
      </c>
      <c r="G244" s="130">
        <v>929.75</v>
      </c>
      <c r="H244" s="130">
        <v>929.75</v>
      </c>
      <c r="I244" s="130">
        <v>0.63382250174703003</v>
      </c>
      <c r="J244" s="130">
        <f>(Table1[[#This Row],[Alpha]]-MIN(Table1[Alpha]))/(MAX(Table1[Alpha])-MIN(Table1[Alpha]))</f>
        <v>0.14165595737814876</v>
      </c>
      <c r="K244" s="130">
        <f>(Table1[[#This Row],[Signal from Matlab]]-703)/(1060.75-703)</f>
        <v>0.63382250174703003</v>
      </c>
      <c r="L244" s="450">
        <v>261</v>
      </c>
      <c r="M244" s="450">
        <v>22</v>
      </c>
      <c r="N244" s="457" t="str">
        <f>INDEX(Table1[Date],MATCH($L244,Table1[Index],0))</f>
        <v>2011.10.07</v>
      </c>
      <c r="O244" s="317">
        <f>INDEX(Table1[Time],MATCH($L244,Table1[Index],0))</f>
        <v>0.125</v>
      </c>
      <c r="P244" s="458">
        <f>INDEX(Table1[Norm Open],MATCH($L244,Table1[Index],0))</f>
        <v>0.52690426275331936</v>
      </c>
      <c r="Q244" s="459">
        <f>INDEX(Table1[Alpha],MATCH($L244,Table1[Index],0))</f>
        <v>0.155453256834856</v>
      </c>
      <c r="R244" s="487">
        <f t="shared" si="38"/>
        <v>0.16000238382324783</v>
      </c>
      <c r="S244" s="319">
        <f t="shared" si="39"/>
        <v>0.53002710360505767</v>
      </c>
      <c r="T244" s="487">
        <f t="shared" si="36"/>
        <v>0.15518903528737171</v>
      </c>
      <c r="U244" s="319">
        <f t="shared" si="37"/>
        <v>0.53258748548441692</v>
      </c>
      <c r="V244" s="487">
        <f t="shared" si="32"/>
        <v>0.15030462604230421</v>
      </c>
      <c r="W244" s="319">
        <f t="shared" si="33"/>
        <v>0.52147410982947839</v>
      </c>
      <c r="X244" s="460">
        <f t="shared" si="34"/>
        <v>0.15516534838430793</v>
      </c>
      <c r="Y244" s="319">
        <f t="shared" si="35"/>
        <v>0.5280295663063177</v>
      </c>
    </row>
    <row r="245" spans="1:25" ht="16" thickBot="1" x14ac:dyDescent="0.25">
      <c r="A245" s="345" t="s">
        <v>464</v>
      </c>
      <c r="B245" s="344">
        <v>244</v>
      </c>
      <c r="C245" s="346">
        <v>0.125</v>
      </c>
      <c r="D245" s="347">
        <v>928</v>
      </c>
      <c r="E245" s="130">
        <v>-0.37861238230374999</v>
      </c>
      <c r="F245" s="130">
        <f>(Table1[[#This Row],[Gasoil Open]]-MIN(Table1[Signal from Matlab]))/(MAX(Table1[Signal from Matlab])-MIN(Table1[Signal from Matlab]))</f>
        <v>0.62893081761006286</v>
      </c>
      <c r="G245" s="130">
        <v>928</v>
      </c>
      <c r="H245" s="130">
        <v>928</v>
      </c>
      <c r="I245" s="130">
        <v>0.62893081761006298</v>
      </c>
      <c r="J245" s="130">
        <f>(Table1[[#This Row],[Alpha]]-MIN(Table1[Alpha]))/(MAX(Table1[Alpha])-MIN(Table1[Alpha]))</f>
        <v>0.14536562061746919</v>
      </c>
      <c r="K245" s="130">
        <f>(Table1[[#This Row],[Signal from Matlab]]-703)/(1060.75-703)</f>
        <v>0.62893081761006286</v>
      </c>
      <c r="L245" s="450">
        <v>262</v>
      </c>
      <c r="M245" s="450">
        <v>23</v>
      </c>
      <c r="N245" s="457" t="str">
        <f>INDEX(Table1[Date],MATCH($L245,Table1[Index],0))</f>
        <v>2011.10.10</v>
      </c>
      <c r="O245" s="317">
        <f>INDEX(Table1[Time],MATCH($L245,Table1[Index],0))</f>
        <v>0.125</v>
      </c>
      <c r="P245" s="458">
        <f>INDEX(Table1[Norm Open],MATCH($L245,Table1[Index],0))</f>
        <v>0.54437456324248779</v>
      </c>
      <c r="Q245" s="459">
        <f>INDEX(Table1[Alpha],MATCH($L245,Table1[Index],0))</f>
        <v>0.153968366333295</v>
      </c>
      <c r="R245" s="487">
        <f t="shared" si="38"/>
        <v>0.15002432456761516</v>
      </c>
      <c r="S245" s="319">
        <f t="shared" si="39"/>
        <v>0.54002228359618365</v>
      </c>
      <c r="T245" s="487">
        <f t="shared" si="36"/>
        <v>0.15207179433087814</v>
      </c>
      <c r="U245" s="319">
        <f t="shared" si="37"/>
        <v>0.54153994478603784</v>
      </c>
      <c r="V245" s="487">
        <f t="shared" si="32"/>
        <v>0.15046774781321259</v>
      </c>
      <c r="W245" s="319">
        <f t="shared" si="33"/>
        <v>0.55927328751443861</v>
      </c>
      <c r="X245" s="460">
        <f t="shared" si="34"/>
        <v>0.15085462223723531</v>
      </c>
      <c r="Y245" s="319">
        <f t="shared" si="35"/>
        <v>0.54694517196555337</v>
      </c>
    </row>
    <row r="246" spans="1:25" ht="16" thickBot="1" x14ac:dyDescent="0.25">
      <c r="A246" s="342" t="s">
        <v>465</v>
      </c>
      <c r="B246" s="344">
        <v>245</v>
      </c>
      <c r="C246" s="343">
        <v>0.125</v>
      </c>
      <c r="D246" s="344">
        <v>926.5</v>
      </c>
      <c r="E246" s="130">
        <v>-0.35071568250013402</v>
      </c>
      <c r="F246" s="130">
        <f>(Table1[[#This Row],[Gasoil Open]]-MIN(Table1[Signal from Matlab]))/(MAX(Table1[Signal from Matlab])-MIN(Table1[Signal from Matlab]))</f>
        <v>0.62473794549266248</v>
      </c>
      <c r="G246" s="130">
        <v>926.5</v>
      </c>
      <c r="H246" s="130">
        <v>926.5</v>
      </c>
      <c r="I246" s="130">
        <v>0.62473794549266304</v>
      </c>
      <c r="J246" s="130">
        <f>(Table1[[#This Row],[Alpha]]-MIN(Table1[Alpha]))/(MAX(Table1[Alpha])-MIN(Table1[Alpha]))</f>
        <v>0.16544296664642516</v>
      </c>
      <c r="K246" s="130">
        <f>(Table1[[#This Row],[Signal from Matlab]]-703)/(1060.75-703)</f>
        <v>0.62473794549266248</v>
      </c>
      <c r="L246" s="450">
        <v>263</v>
      </c>
      <c r="M246" s="450">
        <v>24</v>
      </c>
      <c r="N246" s="457" t="str">
        <f>INDEX(Table1[Date],MATCH($L246,Table1[Index],0))</f>
        <v>2011.10.11</v>
      </c>
      <c r="O246" s="317">
        <f>INDEX(Table1[Time],MATCH($L246,Table1[Index],0))</f>
        <v>0.125</v>
      </c>
      <c r="P246" s="458">
        <f>INDEX(Table1[Norm Open],MATCH($L246,Table1[Index],0))</f>
        <v>0.58560447239692526</v>
      </c>
      <c r="Q246" s="459">
        <f>INDEX(Table1[Alpha],MATCH($L246,Table1[Index],0))</f>
        <v>0.14265216490324301</v>
      </c>
      <c r="R246" s="487">
        <f t="shared" si="38"/>
        <v>0.13999870363027192</v>
      </c>
      <c r="S246" s="319">
        <f t="shared" si="39"/>
        <v>0.5911868178986931</v>
      </c>
      <c r="T246" s="487">
        <f t="shared" si="36"/>
        <v>0.14041842498632962</v>
      </c>
      <c r="U246" s="319">
        <f t="shared" si="37"/>
        <v>0.58493830632756516</v>
      </c>
      <c r="V246" s="487">
        <f t="shared" si="32"/>
        <v>0.13421266371529117</v>
      </c>
      <c r="W246" s="319">
        <f t="shared" si="33"/>
        <v>0.58288528031676901</v>
      </c>
      <c r="X246" s="460">
        <f t="shared" si="34"/>
        <v>0.13820993077729757</v>
      </c>
      <c r="Y246" s="319">
        <f t="shared" si="35"/>
        <v>0.58633680151434253</v>
      </c>
    </row>
    <row r="247" spans="1:25" ht="16" thickBot="1" x14ac:dyDescent="0.25">
      <c r="A247" s="345" t="s">
        <v>466</v>
      </c>
      <c r="B247" s="344">
        <v>246</v>
      </c>
      <c r="C247" s="346">
        <v>0.125</v>
      </c>
      <c r="D247" s="347">
        <v>950.75</v>
      </c>
      <c r="E247" s="130">
        <v>-0.31385825959907598</v>
      </c>
      <c r="F247" s="130">
        <f>(Table1[[#This Row],[Gasoil Open]]-MIN(Table1[Signal from Matlab]))/(MAX(Table1[Signal from Matlab])-MIN(Table1[Signal from Matlab]))</f>
        <v>0.69252271139063593</v>
      </c>
      <c r="G247" s="130">
        <v>950.75</v>
      </c>
      <c r="H247" s="130">
        <v>950.75</v>
      </c>
      <c r="I247" s="130">
        <v>0.69252271139063604</v>
      </c>
      <c r="J247" s="130">
        <f>(Table1[[#This Row],[Alpha]]-MIN(Table1[Alpha]))/(MAX(Table1[Alpha])-MIN(Table1[Alpha]))</f>
        <v>0.19196937437671122</v>
      </c>
      <c r="K247" s="130">
        <f>(Table1[[#This Row],[Signal from Matlab]]-703)/(1060.75-703)</f>
        <v>0.69252271139063593</v>
      </c>
      <c r="L247" s="450">
        <v>264</v>
      </c>
      <c r="M247" s="450">
        <v>25</v>
      </c>
      <c r="N247" s="457" t="str">
        <f>INDEX(Table1[Date],MATCH($L247,Table1[Index],0))</f>
        <v>2011.10.12</v>
      </c>
      <c r="O247" s="317">
        <f>INDEX(Table1[Time],MATCH($L247,Table1[Index],0))</f>
        <v>0.125</v>
      </c>
      <c r="P247" s="458">
        <f>INDEX(Table1[Norm Open],MATCH($L247,Table1[Index],0))</f>
        <v>0.58211041229909155</v>
      </c>
      <c r="Q247" s="459">
        <f>INDEX(Table1[Alpha],MATCH($L247,Table1[Index],0))</f>
        <v>0.122358575365884</v>
      </c>
      <c r="R247" s="487">
        <f t="shared" si="38"/>
        <v>0.11988178598296964</v>
      </c>
      <c r="S247" s="319">
        <f t="shared" si="39"/>
        <v>0.5799964967522927</v>
      </c>
      <c r="T247" s="487">
        <f t="shared" si="36"/>
        <v>0.11991348596945162</v>
      </c>
      <c r="U247" s="319">
        <f t="shared" si="37"/>
        <v>0.57256896055092388</v>
      </c>
      <c r="V247" s="487">
        <f t="shared" si="32"/>
        <v>0.12048229534249399</v>
      </c>
      <c r="W247" s="319">
        <f t="shared" si="33"/>
        <v>0.58770687419811596</v>
      </c>
      <c r="X247" s="460">
        <f t="shared" si="34"/>
        <v>0.12009252243163841</v>
      </c>
      <c r="Y247" s="319">
        <f t="shared" si="35"/>
        <v>0.58009077716711088</v>
      </c>
    </row>
    <row r="248" spans="1:25" ht="16" thickBot="1" x14ac:dyDescent="0.25">
      <c r="A248" s="342" t="s">
        <v>467</v>
      </c>
      <c r="B248" s="344">
        <v>247</v>
      </c>
      <c r="C248" s="343">
        <v>0.125</v>
      </c>
      <c r="D248" s="344">
        <v>944</v>
      </c>
      <c r="E248" s="130">
        <v>-0.27067388317923102</v>
      </c>
      <c r="F248" s="130">
        <f>(Table1[[#This Row],[Gasoil Open]]-MIN(Table1[Signal from Matlab]))/(MAX(Table1[Signal from Matlab])-MIN(Table1[Signal from Matlab]))</f>
        <v>0.67365478686233404</v>
      </c>
      <c r="G248" s="130">
        <v>944</v>
      </c>
      <c r="H248" s="130">
        <v>944</v>
      </c>
      <c r="I248" s="130">
        <v>0.67365478686233404</v>
      </c>
      <c r="J248" s="130">
        <f>(Table1[[#This Row],[Alpha]]-MIN(Table1[Alpha]))/(MAX(Table1[Alpha])-MIN(Table1[Alpha]))</f>
        <v>0.22304931123409999</v>
      </c>
      <c r="K248" s="130">
        <f>(Table1[[#This Row],[Signal from Matlab]]-703)/(1060.75-703)</f>
        <v>0.67365478686233404</v>
      </c>
      <c r="L248" s="450">
        <v>265</v>
      </c>
      <c r="M248" s="450">
        <v>26</v>
      </c>
      <c r="N248" s="457" t="str">
        <f>INDEX(Table1[Date],MATCH($L248,Table1[Index],0))</f>
        <v>2011.10.13</v>
      </c>
      <c r="O248" s="317">
        <f>INDEX(Table1[Time],MATCH($L248,Table1[Index],0))</f>
        <v>0.125</v>
      </c>
      <c r="P248" s="458">
        <f>INDEX(Table1[Norm Open],MATCH($L248,Table1[Index],0))</f>
        <v>0.58909853249475896</v>
      </c>
      <c r="Q248" s="459">
        <f>INDEX(Table1[Alpha],MATCH($L248,Table1[Index],0))</f>
        <v>9.11827616931217E-2</v>
      </c>
      <c r="R248" s="487">
        <f t="shared" si="38"/>
        <v>9.0045091055954346E-2</v>
      </c>
      <c r="S248" s="319">
        <f t="shared" si="39"/>
        <v>0.589670420010179</v>
      </c>
      <c r="T248" s="487">
        <f t="shared" si="36"/>
        <v>9.0642396886704946E-2</v>
      </c>
      <c r="U248" s="319">
        <f t="shared" si="37"/>
        <v>0.58862242264585074</v>
      </c>
      <c r="V248" s="487">
        <f t="shared" si="32"/>
        <v>9.2460309060336421E-2</v>
      </c>
      <c r="W248" s="319">
        <f t="shared" si="33"/>
        <v>0.59903683722633616</v>
      </c>
      <c r="X248" s="460">
        <f t="shared" si="34"/>
        <v>9.1049265667665247E-2</v>
      </c>
      <c r="Y248" s="319">
        <f t="shared" si="35"/>
        <v>0.5924432266274553</v>
      </c>
    </row>
    <row r="249" spans="1:25" ht="16" thickBot="1" x14ac:dyDescent="0.25">
      <c r="A249" s="345" t="s">
        <v>468</v>
      </c>
      <c r="B249" s="344">
        <v>248</v>
      </c>
      <c r="C249" s="346">
        <v>0.125</v>
      </c>
      <c r="D249" s="347">
        <v>930.25</v>
      </c>
      <c r="E249" s="130">
        <v>-0.22862489083811499</v>
      </c>
      <c r="F249" s="130">
        <f>(Table1[[#This Row],[Gasoil Open]]-MIN(Table1[Signal from Matlab]))/(MAX(Table1[Signal from Matlab])-MIN(Table1[Signal from Matlab]))</f>
        <v>0.63522012578616349</v>
      </c>
      <c r="G249" s="130">
        <v>930.25</v>
      </c>
      <c r="H249" s="130">
        <v>930.25</v>
      </c>
      <c r="I249" s="130">
        <v>0.63522012578616405</v>
      </c>
      <c r="J249" s="130">
        <f>(Table1[[#This Row],[Alpha]]-MIN(Table1[Alpha]))/(MAX(Table1[Alpha])-MIN(Table1[Alpha]))</f>
        <v>0.25331210845902752</v>
      </c>
      <c r="K249" s="130">
        <f>(Table1[[#This Row],[Signal from Matlab]]-703)/(1060.75-703)</f>
        <v>0.63522012578616349</v>
      </c>
      <c r="L249" s="450">
        <v>266</v>
      </c>
      <c r="M249" s="450">
        <v>27</v>
      </c>
      <c r="N249" s="457" t="str">
        <f>INDEX(Table1[Date],MATCH($L249,Table1[Index],0))</f>
        <v>2011.10.14</v>
      </c>
      <c r="O249" s="317">
        <f>INDEX(Table1[Time],MATCH($L249,Table1[Index],0))</f>
        <v>0.125</v>
      </c>
      <c r="P249" s="458">
        <f>INDEX(Table1[Norm Open],MATCH($L249,Table1[Index],0))</f>
        <v>0.63102725366876311</v>
      </c>
      <c r="Q249" s="459">
        <f>INDEX(Table1[Alpha],MATCH($L249,Table1[Index],0))</f>
        <v>5.5703027125560703E-2</v>
      </c>
      <c r="R249" s="487">
        <f t="shared" si="38"/>
        <v>6.0015814532072213E-2</v>
      </c>
      <c r="S249" s="319">
        <f t="shared" si="39"/>
        <v>0.63354264497809487</v>
      </c>
      <c r="T249" s="487">
        <f t="shared" si="36"/>
        <v>5.3227821027196143E-2</v>
      </c>
      <c r="U249" s="319">
        <f t="shared" si="37"/>
        <v>0.63000006995713453</v>
      </c>
      <c r="V249" s="487">
        <f t="shared" si="32"/>
        <v>6.0512657148888316E-2</v>
      </c>
      <c r="W249" s="319">
        <f t="shared" si="33"/>
        <v>0.63000071525855539</v>
      </c>
      <c r="X249" s="460">
        <f t="shared" si="34"/>
        <v>5.7918764236052224E-2</v>
      </c>
      <c r="Y249" s="319">
        <f t="shared" si="35"/>
        <v>0.6311811433979283</v>
      </c>
    </row>
    <row r="250" spans="1:25" ht="16" thickBot="1" x14ac:dyDescent="0.25">
      <c r="A250" s="342" t="s">
        <v>469</v>
      </c>
      <c r="B250" s="344">
        <v>249</v>
      </c>
      <c r="C250" s="343">
        <v>0.125</v>
      </c>
      <c r="D250" s="344">
        <v>935.5</v>
      </c>
      <c r="E250" s="130">
        <v>-0.18586823664192301</v>
      </c>
      <c r="F250" s="130">
        <f>(Table1[[#This Row],[Gasoil Open]]-MIN(Table1[Signal from Matlab]))/(MAX(Table1[Signal from Matlab])-MIN(Table1[Signal from Matlab]))</f>
        <v>0.64989517819706499</v>
      </c>
      <c r="G250" s="130">
        <v>935.5</v>
      </c>
      <c r="H250" s="130">
        <v>935.5</v>
      </c>
      <c r="I250" s="130">
        <v>0.64989517819706499</v>
      </c>
      <c r="J250" s="130">
        <f>(Table1[[#This Row],[Alpha]]-MIN(Table1[Alpha]))/(MAX(Table1[Alpha])-MIN(Table1[Alpha]))</f>
        <v>0.28408421223404423</v>
      </c>
      <c r="K250" s="130">
        <f>(Table1[[#This Row],[Signal from Matlab]]-703)/(1060.75-703)</f>
        <v>0.64989517819706499</v>
      </c>
      <c r="L250" s="450">
        <v>267</v>
      </c>
      <c r="M250" s="450">
        <v>28</v>
      </c>
      <c r="N250" s="457" t="str">
        <f>INDEX(Table1[Date],MATCH($L250,Table1[Index],0))</f>
        <v>2011.10.17</v>
      </c>
      <c r="O250" s="317">
        <f>INDEX(Table1[Time],MATCH($L250,Table1[Index],0))</f>
        <v>0.125</v>
      </c>
      <c r="P250" s="458">
        <f>INDEX(Table1[Norm Open],MATCH($L250,Table1[Index],0))</f>
        <v>0.70370370370370372</v>
      </c>
      <c r="Q250" s="459">
        <f>INDEX(Table1[Alpha],MATCH($L250,Table1[Index],0))</f>
        <v>1.1094365323048199E-2</v>
      </c>
      <c r="R250" s="487">
        <f t="shared" si="38"/>
        <v>9.9145124556332329E-3</v>
      </c>
      <c r="S250" s="319">
        <f t="shared" si="39"/>
        <v>0.68119450162859674</v>
      </c>
      <c r="T250" s="487">
        <f t="shared" si="36"/>
        <v>8.991459683122871E-3</v>
      </c>
      <c r="U250" s="319">
        <f t="shared" si="37"/>
        <v>0.69874649186311444</v>
      </c>
      <c r="V250" s="487">
        <f t="shared" si="32"/>
        <v>1.2743413830206718E-2</v>
      </c>
      <c r="W250" s="319">
        <f t="shared" si="33"/>
        <v>0.67096220738344581</v>
      </c>
      <c r="X250" s="460">
        <f t="shared" si="34"/>
        <v>1.0549795322987608E-2</v>
      </c>
      <c r="Y250" s="319">
        <f t="shared" si="35"/>
        <v>0.68363440029171907</v>
      </c>
    </row>
    <row r="251" spans="1:25" ht="16" thickBot="1" x14ac:dyDescent="0.25">
      <c r="A251" s="345" t="s">
        <v>470</v>
      </c>
      <c r="B251" s="344">
        <v>250</v>
      </c>
      <c r="C251" s="346">
        <v>0.125</v>
      </c>
      <c r="D251" s="347">
        <v>918</v>
      </c>
      <c r="E251" s="130">
        <v>-0.14477893750690701</v>
      </c>
      <c r="F251" s="130">
        <f>(Table1[[#This Row],[Gasoil Open]]-MIN(Table1[Signal from Matlab]))/(MAX(Table1[Signal from Matlab])-MIN(Table1[Signal from Matlab]))</f>
        <v>0.60097833682739343</v>
      </c>
      <c r="G251" s="130">
        <v>918</v>
      </c>
      <c r="H251" s="130">
        <v>918</v>
      </c>
      <c r="I251" s="130">
        <v>0.60097833682739299</v>
      </c>
      <c r="J251" s="130">
        <f>(Table1[[#This Row],[Alpha]]-MIN(Table1[Alpha]))/(MAX(Table1[Alpha])-MIN(Table1[Alpha]))</f>
        <v>0.31365631512178671</v>
      </c>
      <c r="K251" s="130">
        <f>(Table1[[#This Row],[Signal from Matlab]]-703)/(1060.75-703)</f>
        <v>0.60097833682739343</v>
      </c>
      <c r="L251" s="450">
        <v>268</v>
      </c>
      <c r="M251" s="450">
        <v>29</v>
      </c>
      <c r="N251" s="457" t="str">
        <f>INDEX(Table1[Date],MATCH($L251,Table1[Index],0))</f>
        <v>2011.10.18</v>
      </c>
      <c r="O251" s="317">
        <f>INDEX(Table1[Time],MATCH($L251,Table1[Index],0))</f>
        <v>0.125</v>
      </c>
      <c r="P251" s="458">
        <f>INDEX(Table1[Norm Open],MATCH($L251,Table1[Index],0))</f>
        <v>0.66317260656883303</v>
      </c>
      <c r="Q251" s="459">
        <f>INDEX(Table1[Alpha],MATCH($L251,Table1[Index],0))</f>
        <v>-3.69939798680528E-2</v>
      </c>
      <c r="R251" s="487">
        <f t="shared" si="38"/>
        <v>-3.9974400884462767E-2</v>
      </c>
      <c r="S251" s="319">
        <f t="shared" si="39"/>
        <v>0.66000899002858737</v>
      </c>
      <c r="T251" s="487">
        <f t="shared" si="36"/>
        <v>-3.9855574179408437E-2</v>
      </c>
      <c r="U251" s="319">
        <f t="shared" si="37"/>
        <v>0.66285532963311533</v>
      </c>
      <c r="V251" s="487">
        <f t="shared" si="32"/>
        <v>-4.0616336951915688E-2</v>
      </c>
      <c r="W251" s="319">
        <f t="shared" si="33"/>
        <v>0.70432328884330087</v>
      </c>
      <c r="X251" s="460">
        <f t="shared" si="34"/>
        <v>-4.0148770671928964E-2</v>
      </c>
      <c r="Y251" s="319">
        <f t="shared" si="35"/>
        <v>0.67572920283500126</v>
      </c>
    </row>
    <row r="252" spans="1:25" ht="16" thickBot="1" x14ac:dyDescent="0.25">
      <c r="A252" s="342" t="s">
        <v>471</v>
      </c>
      <c r="B252" s="344">
        <v>251</v>
      </c>
      <c r="C252" s="343">
        <v>0.125</v>
      </c>
      <c r="D252" s="344">
        <v>903.5</v>
      </c>
      <c r="E252" s="130">
        <v>-0.104833696508098</v>
      </c>
      <c r="F252" s="130">
        <f>(Table1[[#This Row],[Gasoil Open]]-MIN(Table1[Signal from Matlab]))/(MAX(Table1[Signal from Matlab])-MIN(Table1[Signal from Matlab]))</f>
        <v>0.56044723969252275</v>
      </c>
      <c r="G252" s="130">
        <v>903.5</v>
      </c>
      <c r="H252" s="130">
        <v>903.5</v>
      </c>
      <c r="I252" s="130">
        <v>0.56044723969252297</v>
      </c>
      <c r="J252" s="130">
        <f>(Table1[[#This Row],[Alpha]]-MIN(Table1[Alpha]))/(MAX(Table1[Alpha])-MIN(Table1[Alpha]))</f>
        <v>0.34240503562954994</v>
      </c>
      <c r="K252" s="130">
        <f>(Table1[[#This Row],[Signal from Matlab]]-703)/(1060.75-703)</f>
        <v>0.56044723969252275</v>
      </c>
      <c r="L252" s="450">
        <v>269</v>
      </c>
      <c r="M252" s="450">
        <v>30</v>
      </c>
      <c r="N252" s="457" t="str">
        <f>INDEX(Table1[Date],MATCH($L252,Table1[Index],0))</f>
        <v>2011.10.19</v>
      </c>
      <c r="O252" s="317">
        <f>INDEX(Table1[Time],MATCH($L252,Table1[Index],0))</f>
        <v>0.125</v>
      </c>
      <c r="P252" s="458">
        <f>INDEX(Table1[Norm Open],MATCH($L252,Table1[Index],0))</f>
        <v>0.68273934311670159</v>
      </c>
      <c r="Q252" s="459">
        <f>INDEX(Table1[Alpha],MATCH($L252,Table1[Index],0))</f>
        <v>-8.9086138084663605E-2</v>
      </c>
      <c r="R252" s="487">
        <f t="shared" si="38"/>
        <v>-8.9999986000584925E-2</v>
      </c>
      <c r="S252" s="319">
        <f t="shared" si="39"/>
        <v>0.67995257428628342</v>
      </c>
      <c r="T252" s="487">
        <f t="shared" si="36"/>
        <v>-8.9990381976101652E-2</v>
      </c>
      <c r="U252" s="319">
        <f t="shared" si="37"/>
        <v>0.68142686712032485</v>
      </c>
      <c r="V252" s="487">
        <f t="shared" si="32"/>
        <v>-9.861349005050446E-2</v>
      </c>
      <c r="W252" s="319">
        <f t="shared" si="33"/>
        <v>0.67999994392656138</v>
      </c>
      <c r="X252" s="460">
        <f t="shared" si="34"/>
        <v>-9.2867952675730336E-2</v>
      </c>
      <c r="Y252" s="319">
        <f t="shared" si="35"/>
        <v>0.68045979511105659</v>
      </c>
    </row>
    <row r="253" spans="1:25" ht="16" thickBot="1" x14ac:dyDescent="0.25">
      <c r="A253" s="345" t="s">
        <v>472</v>
      </c>
      <c r="B253" s="344">
        <v>252</v>
      </c>
      <c r="C253" s="346">
        <v>0.125</v>
      </c>
      <c r="D253" s="347">
        <v>890.25</v>
      </c>
      <c r="E253" s="130">
        <v>-6.7970258766706704E-2</v>
      </c>
      <c r="F253" s="130">
        <f>(Table1[[#This Row],[Gasoil Open]]-MIN(Table1[Signal from Matlab]))/(MAX(Table1[Signal from Matlab])-MIN(Table1[Signal from Matlab]))</f>
        <v>0.52341020265548566</v>
      </c>
      <c r="G253" s="130">
        <v>890.25</v>
      </c>
      <c r="H253" s="130">
        <v>890.25</v>
      </c>
      <c r="I253" s="130">
        <v>0.52341020265548599</v>
      </c>
      <c r="J253" s="130">
        <f>(Table1[[#This Row],[Alpha]]-MIN(Table1[Alpha]))/(MAX(Table1[Alpha])-MIN(Table1[Alpha]))</f>
        <v>0.36893577226008328</v>
      </c>
      <c r="K253" s="130">
        <f>(Table1[[#This Row],[Signal from Matlab]]-703)/(1060.75-703)</f>
        <v>0.52341020265548566</v>
      </c>
      <c r="L253" s="450">
        <v>270</v>
      </c>
      <c r="M253" s="450">
        <v>31</v>
      </c>
      <c r="N253" s="457" t="str">
        <f>INDEX(Table1[Date],MATCH($L253,Table1[Index],0))</f>
        <v>2011.10.20</v>
      </c>
      <c r="O253" s="317">
        <f>INDEX(Table1[Time],MATCH($L253,Table1[Index],0))</f>
        <v>0.125</v>
      </c>
      <c r="P253" s="458">
        <f>INDEX(Table1[Norm Open],MATCH($L253,Table1[Index],0))</f>
        <v>0.64709993011879807</v>
      </c>
      <c r="Q253" s="459">
        <f>INDEX(Table1[Alpha],MATCH($L253,Table1[Index],0))</f>
        <v>-0.142312427598346</v>
      </c>
      <c r="R253" s="487">
        <f t="shared" si="38"/>
        <v>-0.16719940293581528</v>
      </c>
      <c r="S253" s="319">
        <f t="shared" si="39"/>
        <v>0.63486708117420143</v>
      </c>
      <c r="T253" s="487">
        <f t="shared" si="36"/>
        <v>-0.13672022152771435</v>
      </c>
      <c r="U253" s="319">
        <f t="shared" si="37"/>
        <v>0.67731482606729609</v>
      </c>
      <c r="V253" s="487">
        <f t="shared" si="32"/>
        <v>-0.17900843913553555</v>
      </c>
      <c r="W253" s="319">
        <f t="shared" si="33"/>
        <v>0.57736498473608311</v>
      </c>
      <c r="X253" s="460">
        <f t="shared" si="34"/>
        <v>-0.16097602119968837</v>
      </c>
      <c r="Y253" s="319">
        <f t="shared" si="35"/>
        <v>0.62984896399252688</v>
      </c>
    </row>
    <row r="254" spans="1:25" ht="16" thickBot="1" x14ac:dyDescent="0.25">
      <c r="A254" s="342" t="s">
        <v>473</v>
      </c>
      <c r="B254" s="344">
        <v>253</v>
      </c>
      <c r="C254" s="343">
        <v>0.125</v>
      </c>
      <c r="D254" s="344">
        <v>890.5</v>
      </c>
      <c r="E254" s="130">
        <v>-3.2116969035916001E-2</v>
      </c>
      <c r="F254" s="130">
        <f>(Table1[[#This Row],[Gasoil Open]]-MIN(Table1[Signal from Matlab]))/(MAX(Table1[Signal from Matlab])-MIN(Table1[Signal from Matlab]))</f>
        <v>0.52410901467505244</v>
      </c>
      <c r="G254" s="130">
        <v>890.5</v>
      </c>
      <c r="H254" s="130">
        <v>890.5</v>
      </c>
      <c r="I254" s="130">
        <v>0.524109014675052</v>
      </c>
      <c r="J254" s="130">
        <f>(Table1[[#This Row],[Alpha]]-MIN(Table1[Alpha]))/(MAX(Table1[Alpha])-MIN(Table1[Alpha]))</f>
        <v>0.39473950206572123</v>
      </c>
      <c r="K254" s="130">
        <f>(Table1[[#This Row],[Signal from Matlab]]-703)/(1060.75-703)</f>
        <v>0.52410901467505244</v>
      </c>
      <c r="L254" s="450">
        <v>271</v>
      </c>
      <c r="M254" s="450">
        <v>32</v>
      </c>
      <c r="N254" s="457" t="str">
        <f>INDEX(Table1[Date],MATCH($L254,Table1[Index],0))</f>
        <v>2011.10.21</v>
      </c>
      <c r="O254" s="317">
        <f>INDEX(Table1[Time],MATCH($L254,Table1[Index],0))</f>
        <v>0.125</v>
      </c>
      <c r="P254" s="458">
        <f>INDEX(Table1[Norm Open],MATCH($L254,Table1[Index],0))</f>
        <v>0.66806429070580009</v>
      </c>
      <c r="Q254" s="459">
        <f>INDEX(Table1[Alpha],MATCH($L254,Table1[Index],0))</f>
        <v>-0.19355749974870001</v>
      </c>
      <c r="R254" s="487">
        <f t="shared" si="38"/>
        <v>-0.24445090519655502</v>
      </c>
      <c r="S254" s="319">
        <f t="shared" si="39"/>
        <v>0.59677079189318971</v>
      </c>
      <c r="T254" s="487">
        <f t="shared" si="36"/>
        <v>-0.17368480872122349</v>
      </c>
      <c r="U254" s="319">
        <f t="shared" si="37"/>
        <v>0.66962212935564436</v>
      </c>
      <c r="V254" s="487">
        <f t="shared" si="32"/>
        <v>-0.26538615259790932</v>
      </c>
      <c r="W254" s="319">
        <f t="shared" si="33"/>
        <v>0.37046713158296107</v>
      </c>
      <c r="X254" s="460">
        <f t="shared" si="34"/>
        <v>-0.22784062217189593</v>
      </c>
      <c r="Y254" s="319">
        <f t="shared" si="35"/>
        <v>0.54562001761059842</v>
      </c>
    </row>
    <row r="255" spans="1:25" ht="16" thickBot="1" x14ac:dyDescent="0.25">
      <c r="A255" s="345" t="s">
        <v>474</v>
      </c>
      <c r="B255" s="344">
        <v>254</v>
      </c>
      <c r="C255" s="346">
        <v>0.125</v>
      </c>
      <c r="D255" s="347">
        <v>903</v>
      </c>
      <c r="E255" s="130">
        <v>3.0941967947169901E-3</v>
      </c>
      <c r="F255" s="130">
        <f>(Table1[[#This Row],[Gasoil Open]]-MIN(Table1[Signal from Matlab]))/(MAX(Table1[Signal from Matlab])-MIN(Table1[Signal from Matlab]))</f>
        <v>0.55904961565338929</v>
      </c>
      <c r="G255" s="130">
        <v>903</v>
      </c>
      <c r="H255" s="130">
        <v>903</v>
      </c>
      <c r="I255" s="130">
        <v>0.55904961565338895</v>
      </c>
      <c r="J255" s="130">
        <f>(Table1[[#This Row],[Alpha]]-MIN(Table1[Alpha]))/(MAX(Table1[Alpha])-MIN(Table1[Alpha]))</f>
        <v>0.42008109320163528</v>
      </c>
      <c r="K255" s="130">
        <f>(Table1[[#This Row],[Signal from Matlab]]-703)/(1060.75-703)</f>
        <v>0.55904961565338929</v>
      </c>
      <c r="L255" s="450">
        <v>272</v>
      </c>
      <c r="M255" s="450">
        <v>33</v>
      </c>
      <c r="N255" s="457" t="str">
        <f>INDEX(Table1[Date],MATCH($L255,Table1[Index],0))</f>
        <v>2011.10.24</v>
      </c>
      <c r="O255" s="317">
        <f>INDEX(Table1[Time],MATCH($L255,Table1[Index],0))</f>
        <v>0.125</v>
      </c>
      <c r="P255" s="458">
        <f>INDEX(Table1[Norm Open],MATCH($L255,Table1[Index],0))</f>
        <v>0.68483577917540184</v>
      </c>
      <c r="Q255" s="459">
        <f>INDEX(Table1[Alpha],MATCH($L255,Table1[Index],0))</f>
        <v>-0.24516852437849401</v>
      </c>
      <c r="R255" s="487">
        <f t="shared" si="38"/>
        <v>-0.32565836551069161</v>
      </c>
      <c r="S255" s="319">
        <f t="shared" si="39"/>
        <v>0.58463125931971893</v>
      </c>
      <c r="T255" s="487">
        <f t="shared" si="36"/>
        <v>-0.19251474017407588</v>
      </c>
      <c r="U255" s="319">
        <f t="shared" si="37"/>
        <v>0.55198645090898502</v>
      </c>
      <c r="V255" s="487">
        <f t="shared" si="32"/>
        <v>-0.36219294218187414</v>
      </c>
      <c r="W255" s="319">
        <f t="shared" si="33"/>
        <v>5.5220846265182644E-2</v>
      </c>
      <c r="X255" s="460">
        <f t="shared" si="34"/>
        <v>-0.29345534928888056</v>
      </c>
      <c r="Y255" s="319">
        <f t="shared" si="35"/>
        <v>0.39727951883129559</v>
      </c>
    </row>
    <row r="256" spans="1:25" ht="16" thickBot="1" x14ac:dyDescent="0.25">
      <c r="A256" s="342" t="s">
        <v>475</v>
      </c>
      <c r="B256" s="344">
        <v>255</v>
      </c>
      <c r="C256" s="343">
        <v>0.125</v>
      </c>
      <c r="D256" s="344">
        <v>885</v>
      </c>
      <c r="E256" s="130">
        <v>3.7067238761146801E-2</v>
      </c>
      <c r="F256" s="130">
        <f>(Table1[[#This Row],[Gasoil Open]]-MIN(Table1[Signal from Matlab]))/(MAX(Table1[Signal from Matlab])-MIN(Table1[Signal from Matlab]))</f>
        <v>0.50873515024458416</v>
      </c>
      <c r="G256" s="130">
        <v>885</v>
      </c>
      <c r="H256" s="130">
        <v>885</v>
      </c>
      <c r="I256" s="130">
        <v>0.50873515024458404</v>
      </c>
      <c r="J256" s="130">
        <f>(Table1[[#This Row],[Alpha]]-MIN(Table1[Alpha]))/(MAX(Table1[Alpha])-MIN(Table1[Alpha]))</f>
        <v>0.44453160254567753</v>
      </c>
      <c r="K256" s="130">
        <f>(Table1[[#This Row],[Signal from Matlab]]-703)/(1060.75-703)</f>
        <v>0.50873515024458416</v>
      </c>
      <c r="L256" s="450">
        <v>273</v>
      </c>
      <c r="M256" s="450">
        <v>34</v>
      </c>
      <c r="N256" s="457" t="str">
        <f>INDEX(Table1[Date],MATCH($L256,Table1[Index],0))</f>
        <v>2011.10.25</v>
      </c>
      <c r="O256" s="317">
        <f>INDEX(Table1[Time],MATCH($L256,Table1[Index],0))</f>
        <v>0.125</v>
      </c>
      <c r="P256" s="458">
        <f>INDEX(Table1[Norm Open],MATCH($L256,Table1[Index],0))</f>
        <v>0.69671558350803631</v>
      </c>
      <c r="Q256" s="459">
        <f>INDEX(Table1[Alpha],MATCH($L256,Table1[Index],0))</f>
        <v>-0.29677447339690399</v>
      </c>
      <c r="R256" s="487">
        <f t="shared" si="38"/>
        <v>-0.4205049722953329</v>
      </c>
      <c r="S256" s="319">
        <f t="shared" si="39"/>
        <v>0.5858151663251967</v>
      </c>
      <c r="T256" s="487">
        <f t="shared" si="36"/>
        <v>-0.18244150622674438</v>
      </c>
      <c r="U256" s="319">
        <f t="shared" si="37"/>
        <v>0.51782854228601682</v>
      </c>
      <c r="V256" s="487">
        <f t="shared" si="32"/>
        <v>-0.4757507939418506</v>
      </c>
      <c r="W256" s="319">
        <f t="shared" si="33"/>
        <v>-0.38076699014601978</v>
      </c>
      <c r="X256" s="460">
        <f t="shared" si="34"/>
        <v>-0.35956575748797598</v>
      </c>
      <c r="Y256" s="319">
        <f t="shared" si="35"/>
        <v>0.24095890615506457</v>
      </c>
    </row>
    <row r="257" spans="1:25" ht="16" thickBot="1" x14ac:dyDescent="0.25">
      <c r="A257" s="345" t="s">
        <v>476</v>
      </c>
      <c r="B257" s="344">
        <v>256</v>
      </c>
      <c r="C257" s="346">
        <v>0.125</v>
      </c>
      <c r="D257" s="347">
        <v>890</v>
      </c>
      <c r="E257" s="130">
        <v>6.8143852941274993E-2</v>
      </c>
      <c r="F257" s="130">
        <f>(Table1[[#This Row],[Gasoil Open]]-MIN(Table1[Signal from Matlab]))/(MAX(Table1[Signal from Matlab])-MIN(Table1[Signal from Matlab]))</f>
        <v>0.52271139063591898</v>
      </c>
      <c r="G257" s="130">
        <v>890</v>
      </c>
      <c r="H257" s="130">
        <v>890</v>
      </c>
      <c r="I257" s="130">
        <v>0.52271139063591898</v>
      </c>
      <c r="J257" s="130">
        <f>(Table1[[#This Row],[Alpha]]-MIN(Table1[Alpha]))/(MAX(Table1[Alpha])-MIN(Table1[Alpha]))</f>
        <v>0.46689754334495154</v>
      </c>
      <c r="K257" s="130">
        <f>(Table1[[#This Row],[Signal from Matlab]]-703)/(1060.75-703)</f>
        <v>0.52271139063591898</v>
      </c>
      <c r="L257" s="450">
        <v>274</v>
      </c>
      <c r="M257" s="450">
        <v>35</v>
      </c>
      <c r="N257" s="457" t="str">
        <f>INDEX(Table1[Date],MATCH($L257,Table1[Index],0))</f>
        <v>2011.10.26</v>
      </c>
      <c r="O257" s="317">
        <f>INDEX(Table1[Time],MATCH($L257,Table1[Index],0))</f>
        <v>0.125</v>
      </c>
      <c r="P257" s="458">
        <f>INDEX(Table1[Norm Open],MATCH($L257,Table1[Index],0))</f>
        <v>0.70929419986023756</v>
      </c>
      <c r="Q257" s="459">
        <f>INDEX(Table1[Alpha],MATCH($L257,Table1[Index],0))</f>
        <v>-0.34790852872529299</v>
      </c>
      <c r="R257" s="487">
        <f t="shared" si="38"/>
        <v>-0.51787356806767226</v>
      </c>
      <c r="S257" s="319">
        <f t="shared" si="39"/>
        <v>0.56720825820651943</v>
      </c>
      <c r="T257" s="487">
        <f t="shared" si="36"/>
        <v>-0.12985426181427417</v>
      </c>
      <c r="U257" s="319">
        <f t="shared" si="37"/>
        <v>0.33990814386154877</v>
      </c>
      <c r="V257" s="487">
        <f t="shared" si="32"/>
        <v>-0.60104749930160972</v>
      </c>
      <c r="W257" s="319">
        <f t="shared" si="33"/>
        <v>-0.98310773328094569</v>
      </c>
      <c r="X257" s="460">
        <f t="shared" si="34"/>
        <v>-0.41625844306118537</v>
      </c>
      <c r="Y257" s="319">
        <f t="shared" si="35"/>
        <v>-2.533044373762583E-2</v>
      </c>
    </row>
    <row r="258" spans="1:25" ht="16" thickBot="1" x14ac:dyDescent="0.25">
      <c r="A258" s="342" t="s">
        <v>477</v>
      </c>
      <c r="B258" s="344">
        <v>257</v>
      </c>
      <c r="C258" s="343">
        <v>0.125</v>
      </c>
      <c r="D258" s="344">
        <v>870.25</v>
      </c>
      <c r="E258" s="130">
        <v>9.4966353550058197E-2</v>
      </c>
      <c r="F258" s="130">
        <f>(Table1[[#This Row],[Gasoil Open]]-MIN(Table1[Signal from Matlab]))/(MAX(Table1[Signal from Matlab])-MIN(Table1[Signal from Matlab]))</f>
        <v>0.46750524109014674</v>
      </c>
      <c r="G258" s="130">
        <v>870.25</v>
      </c>
      <c r="H258" s="130">
        <v>870.25</v>
      </c>
      <c r="I258" s="130">
        <v>0.46750524109014702</v>
      </c>
      <c r="J258" s="130">
        <f>(Table1[[#This Row],[Alpha]]-MIN(Table1[Alpha]))/(MAX(Table1[Alpha])-MIN(Table1[Alpha]))</f>
        <v>0.48620178470236897</v>
      </c>
      <c r="K258" s="130">
        <f>(Table1[[#This Row],[Signal from Matlab]]-703)/(1060.75-703)</f>
        <v>0.46750524109014674</v>
      </c>
      <c r="L258" s="450">
        <v>275</v>
      </c>
      <c r="M258" s="450">
        <v>36</v>
      </c>
      <c r="N258" s="457" t="str">
        <f>INDEX(Table1[Date],MATCH($L258,Table1[Index],0))</f>
        <v>2011.10.27</v>
      </c>
      <c r="O258" s="317">
        <f>INDEX(Table1[Time],MATCH($L258,Table1[Index],0))</f>
        <v>0.125</v>
      </c>
      <c r="P258" s="458">
        <f>INDEX(Table1[Norm Open],MATCH($L258,Table1[Index],0))</f>
        <v>0.69811320754716977</v>
      </c>
      <c r="Q258" s="459">
        <f>INDEX(Table1[Alpha],MATCH($L258,Table1[Index],0))</f>
        <v>-0.400313783107698</v>
      </c>
      <c r="R258" s="487">
        <f t="shared" si="38"/>
        <v>-0.62186412569329197</v>
      </c>
      <c r="S258" s="319">
        <f t="shared" si="39"/>
        <v>0.50887336006787531</v>
      </c>
      <c r="T258" s="487">
        <f t="shared" si="36"/>
        <v>-1.7798211258218899E-2</v>
      </c>
      <c r="U258" s="319">
        <f t="shared" si="37"/>
        <v>0.17755365386335459</v>
      </c>
      <c r="V258" s="487">
        <f t="shared" si="32"/>
        <v>-0.73559941284805053</v>
      </c>
      <c r="W258" s="319">
        <f t="shared" si="33"/>
        <v>-1.8069354257200239</v>
      </c>
      <c r="X258" s="460">
        <f t="shared" si="34"/>
        <v>-0.45842058326652046</v>
      </c>
      <c r="Y258" s="319">
        <f t="shared" si="35"/>
        <v>-0.37350280392959795</v>
      </c>
    </row>
    <row r="259" spans="1:25" ht="16" thickBot="1" x14ac:dyDescent="0.25">
      <c r="A259" s="345" t="s">
        <v>478</v>
      </c>
      <c r="B259" s="344">
        <v>258</v>
      </c>
      <c r="C259" s="346">
        <v>0.125</v>
      </c>
      <c r="D259" s="347">
        <v>860</v>
      </c>
      <c r="E259" s="130">
        <v>0.117271668788803</v>
      </c>
      <c r="F259" s="130">
        <f>(Table1[[#This Row],[Gasoil Open]]-MIN(Table1[Signal from Matlab]))/(MAX(Table1[Signal from Matlab])-MIN(Table1[Signal from Matlab]))</f>
        <v>0.43885394828791058</v>
      </c>
      <c r="G259" s="130">
        <v>860</v>
      </c>
      <c r="H259" s="130">
        <v>860</v>
      </c>
      <c r="I259" s="130">
        <v>0.43885394828791102</v>
      </c>
      <c r="J259" s="130">
        <f>(Table1[[#This Row],[Alpha]]-MIN(Table1[Alpha]))/(MAX(Table1[Alpha])-MIN(Table1[Alpha]))</f>
        <v>0.50225499298456067</v>
      </c>
      <c r="K259" s="130">
        <f>(Table1[[#This Row],[Signal from Matlab]]-703)/(1060.75-703)</f>
        <v>0.43885394828791058</v>
      </c>
      <c r="L259" s="450">
        <v>276</v>
      </c>
      <c r="M259" s="450">
        <v>37</v>
      </c>
      <c r="N259" s="457" t="str">
        <f>INDEX(Table1[Date],MATCH($L259,Table1[Index],0))</f>
        <v>2011.10.28</v>
      </c>
      <c r="O259" s="317">
        <f>INDEX(Table1[Time],MATCH($L259,Table1[Index],0))</f>
        <v>0.125</v>
      </c>
      <c r="P259" s="458">
        <f>INDEX(Table1[Norm Open],MATCH($L259,Table1[Index],0))</f>
        <v>0.75331935709294195</v>
      </c>
      <c r="Q259" s="459">
        <f>INDEX(Table1[Alpha],MATCH($L259,Table1[Index],0))</f>
        <v>-0.44371905929407301</v>
      </c>
      <c r="R259" s="487">
        <f t="shared" si="38"/>
        <v>-0.73109529682228525</v>
      </c>
      <c r="S259" s="319">
        <f t="shared" si="39"/>
        <v>0.39723752414628688</v>
      </c>
      <c r="T259" s="487">
        <f t="shared" si="36"/>
        <v>0.17459085822349607</v>
      </c>
      <c r="U259" s="319">
        <f t="shared" si="37"/>
        <v>-7.1786289612748133E-2</v>
      </c>
      <c r="V259" s="487">
        <f t="shared" si="32"/>
        <v>-0.89430477450589052</v>
      </c>
      <c r="W259" s="319">
        <f t="shared" si="33"/>
        <v>-2.9499015846233778</v>
      </c>
      <c r="X259" s="460">
        <f t="shared" si="34"/>
        <v>-0.48360307103489325</v>
      </c>
      <c r="Y259" s="319">
        <f t="shared" si="35"/>
        <v>-0.87481678336327973</v>
      </c>
    </row>
    <row r="260" spans="1:25" ht="16" thickBot="1" x14ac:dyDescent="0.25">
      <c r="A260" s="342" t="s">
        <v>479</v>
      </c>
      <c r="B260" s="344">
        <v>259</v>
      </c>
      <c r="C260" s="343">
        <v>0.125</v>
      </c>
      <c r="D260" s="344">
        <v>864.75</v>
      </c>
      <c r="E260" s="130">
        <v>0.135272057587071</v>
      </c>
      <c r="F260" s="130">
        <f>(Table1[[#This Row],[Gasoil Open]]-MIN(Table1[Signal from Matlab]))/(MAX(Table1[Signal from Matlab])-MIN(Table1[Signal from Matlab]))</f>
        <v>0.45213137665967856</v>
      </c>
      <c r="G260" s="130">
        <v>864.75</v>
      </c>
      <c r="H260" s="130">
        <v>864.75</v>
      </c>
      <c r="I260" s="130">
        <v>0.45213137665967901</v>
      </c>
      <c r="J260" s="130">
        <f>(Table1[[#This Row],[Alpha]]-MIN(Table1[Alpha]))/(MAX(Table1[Alpha])-MIN(Table1[Alpha]))</f>
        <v>0.51520993163689999</v>
      </c>
      <c r="K260" s="130">
        <f>(Table1[[#This Row],[Signal from Matlab]]-703)/(1060.75-703)</f>
        <v>0.45213137665967856</v>
      </c>
      <c r="L260" s="450">
        <v>277</v>
      </c>
      <c r="M260" s="450">
        <v>38</v>
      </c>
      <c r="N260" s="457" t="str">
        <f>INDEX(Table1[Date],MATCH($L260,Table1[Index],0))</f>
        <v>2011.10.31</v>
      </c>
      <c r="O260" s="317">
        <f>INDEX(Table1[Time],MATCH($L260,Table1[Index],0))</f>
        <v>0.125</v>
      </c>
      <c r="P260" s="458">
        <f>INDEX(Table1[Norm Open],MATCH($L260,Table1[Index],0))</f>
        <v>0.71139063591893781</v>
      </c>
      <c r="Q260" s="459">
        <f>INDEX(Table1[Alpha],MATCH($L260,Table1[Index],0))</f>
        <v>-0.46980138965546903</v>
      </c>
      <c r="R260" s="487">
        <f t="shared" si="38"/>
        <v>-0.84778413040401912</v>
      </c>
      <c r="S260" s="319">
        <f t="shared" si="39"/>
        <v>0.29956476449368413</v>
      </c>
      <c r="T260" s="487">
        <f t="shared" si="36"/>
        <v>0.47272169046984658</v>
      </c>
      <c r="U260" s="319">
        <f t="shared" si="37"/>
        <v>-0.3178893595602697</v>
      </c>
      <c r="V260" s="487">
        <f t="shared" si="32"/>
        <v>-1.0627871934315705</v>
      </c>
      <c r="W260" s="319">
        <f t="shared" si="33"/>
        <v>-4.4901137330573739</v>
      </c>
      <c r="X260" s="460">
        <f t="shared" si="34"/>
        <v>-0.4792832111219143</v>
      </c>
      <c r="Y260" s="319">
        <f t="shared" si="35"/>
        <v>-1.5028127760413197</v>
      </c>
    </row>
    <row r="261" spans="1:25" ht="16" thickBot="1" x14ac:dyDescent="0.25">
      <c r="A261" s="345" t="s">
        <v>480</v>
      </c>
      <c r="B261" s="344">
        <v>260</v>
      </c>
      <c r="C261" s="346">
        <v>0.125</v>
      </c>
      <c r="D261" s="347">
        <v>868</v>
      </c>
      <c r="E261" s="130">
        <v>0.14837069374140299</v>
      </c>
      <c r="F261" s="130">
        <f>(Table1[[#This Row],[Gasoil Open]]-MIN(Table1[Signal from Matlab]))/(MAX(Table1[Signal from Matlab])-MIN(Table1[Signal from Matlab]))</f>
        <v>0.46121593291404611</v>
      </c>
      <c r="G261" s="130">
        <v>868</v>
      </c>
      <c r="H261" s="130">
        <v>868</v>
      </c>
      <c r="I261" s="130">
        <v>0.461215932914046</v>
      </c>
      <c r="J261" s="130">
        <f>(Table1[[#This Row],[Alpha]]-MIN(Table1[Alpha]))/(MAX(Table1[Alpha])-MIN(Table1[Alpha]))</f>
        <v>0.5246370628900322</v>
      </c>
      <c r="K261" s="130">
        <f>(Table1[[#This Row],[Signal from Matlab]]-703)/(1060.75-703)</f>
        <v>0.46121593291404611</v>
      </c>
      <c r="L261" s="450">
        <v>278</v>
      </c>
      <c r="M261" s="450">
        <v>39</v>
      </c>
      <c r="N261" s="457" t="str">
        <f>INDEX(Table1[Date],MATCH($L261,Table1[Index],0))</f>
        <v>2011.11.02</v>
      </c>
      <c r="O261" s="317">
        <f>INDEX(Table1[Time],MATCH($L261,Table1[Index],0))</f>
        <v>0.125</v>
      </c>
      <c r="P261" s="458">
        <f>INDEX(Table1[Norm Open],MATCH($L261,Table1[Index],0))</f>
        <v>0.689727463312369</v>
      </c>
      <c r="Q261" s="459">
        <f>INDEX(Table1[Alpha],MATCH($L261,Table1[Index],0))</f>
        <v>-0.48388358790966102</v>
      </c>
      <c r="R261" s="487">
        <f t="shared" si="38"/>
        <v>-0.98800812604422206</v>
      </c>
      <c r="S261" s="319">
        <f t="shared" si="39"/>
        <v>0.21404126048383226</v>
      </c>
      <c r="T261" s="487">
        <f t="shared" si="36"/>
        <v>0.90725845868739441</v>
      </c>
      <c r="U261" s="319">
        <f t="shared" si="37"/>
        <v>-0.74846774740733202</v>
      </c>
      <c r="V261" s="487">
        <f t="shared" si="32"/>
        <v>-1.2407259046793451</v>
      </c>
      <c r="W261" s="319">
        <f t="shared" si="33"/>
        <v>-6.5150100361701035</v>
      </c>
      <c r="X261" s="460">
        <f t="shared" si="34"/>
        <v>-0.44049185734539087</v>
      </c>
      <c r="Y261" s="319">
        <f t="shared" si="35"/>
        <v>-2.3498121743645344</v>
      </c>
    </row>
    <row r="262" spans="1:25" ht="16" thickBot="1" x14ac:dyDescent="0.25">
      <c r="A262" s="342" t="s">
        <v>481</v>
      </c>
      <c r="B262" s="344">
        <v>261</v>
      </c>
      <c r="C262" s="343">
        <v>0.125</v>
      </c>
      <c r="D262" s="344">
        <v>891.5</v>
      </c>
      <c r="E262" s="130">
        <v>0.155453256834856</v>
      </c>
      <c r="F262" s="130">
        <f>(Table1[[#This Row],[Gasoil Open]]-MIN(Table1[Signal from Matlab]))/(MAX(Table1[Signal from Matlab])-MIN(Table1[Signal from Matlab]))</f>
        <v>0.52690426275331936</v>
      </c>
      <c r="G262" s="130">
        <v>891.5</v>
      </c>
      <c r="H262" s="130">
        <v>891.5</v>
      </c>
      <c r="I262" s="130">
        <v>0.52690426275331903</v>
      </c>
      <c r="J262" s="130">
        <f>(Table1[[#This Row],[Alpha]]-MIN(Table1[Alpha]))/(MAX(Table1[Alpha])-MIN(Table1[Alpha]))</f>
        <v>0.52973440669773009</v>
      </c>
      <c r="K262" s="130">
        <f>(Table1[[#This Row],[Signal from Matlab]]-703)/(1060.75-703)</f>
        <v>0.52690426275331936</v>
      </c>
      <c r="L262" s="450">
        <v>279</v>
      </c>
      <c r="M262" s="450">
        <v>40</v>
      </c>
      <c r="N262" s="457" t="str">
        <f>INDEX(Table1[Date],MATCH($L262,Table1[Index],0))</f>
        <v>2011.11.03</v>
      </c>
      <c r="O262" s="317">
        <f>INDEX(Table1[Time],MATCH($L262,Table1[Index],0))</f>
        <v>0.125</v>
      </c>
      <c r="P262" s="458">
        <f>INDEX(Table1[Norm Open],MATCH($L262,Table1[Index],0))</f>
        <v>0.6715583508036338</v>
      </c>
      <c r="Q262" s="459">
        <f>INDEX(Table1[Alpha],MATCH($L262,Table1[Index],0))</f>
        <v>-0.482031971570198</v>
      </c>
      <c r="R262" s="487">
        <f t="shared" si="38"/>
        <v>-1.1113330363660869</v>
      </c>
      <c r="S262" s="319">
        <f t="shared" si="39"/>
        <v>0.14313638240509224</v>
      </c>
      <c r="T262" s="487">
        <f t="shared" si="36"/>
        <v>1.5149139354605676</v>
      </c>
      <c r="U262" s="319">
        <f t="shared" si="37"/>
        <v>-1.2264949786446564</v>
      </c>
      <c r="V262" s="487">
        <f t="shared" si="32"/>
        <v>-1.4439562554070182</v>
      </c>
      <c r="W262" s="319">
        <f t="shared" si="33"/>
        <v>-9.103587696132017</v>
      </c>
      <c r="X262" s="460">
        <f t="shared" si="34"/>
        <v>-0.34679178543751249</v>
      </c>
      <c r="Y262" s="319">
        <f t="shared" si="35"/>
        <v>-3.3956487641238602</v>
      </c>
    </row>
    <row r="263" spans="1:25" ht="16" thickBot="1" x14ac:dyDescent="0.25">
      <c r="A263" s="345" t="s">
        <v>482</v>
      </c>
      <c r="B263" s="344">
        <v>262</v>
      </c>
      <c r="C263" s="346">
        <v>0.125</v>
      </c>
      <c r="D263" s="347">
        <v>897.75</v>
      </c>
      <c r="E263" s="130">
        <v>0.153968366333295</v>
      </c>
      <c r="F263" s="130">
        <f>(Table1[[#This Row],[Gasoil Open]]-MIN(Table1[Signal from Matlab]))/(MAX(Table1[Signal from Matlab])-MIN(Table1[Signal from Matlab]))</f>
        <v>0.54437456324248779</v>
      </c>
      <c r="G263" s="130">
        <v>897.75</v>
      </c>
      <c r="H263" s="130">
        <v>897.75</v>
      </c>
      <c r="I263" s="130">
        <v>0.54437456324248801</v>
      </c>
      <c r="J263" s="130">
        <f>(Table1[[#This Row],[Alpha]]-MIN(Table1[Alpha]))/(MAX(Table1[Alpha])-MIN(Table1[Alpha]))</f>
        <v>0.52866572615039575</v>
      </c>
      <c r="K263" s="130">
        <f>(Table1[[#This Row],[Signal from Matlab]]-703)/(1060.75-703)</f>
        <v>0.54437456324248779</v>
      </c>
      <c r="L263" s="450">
        <v>280</v>
      </c>
      <c r="M263" s="450">
        <v>41</v>
      </c>
      <c r="N263" s="457" t="str">
        <f>INDEX(Table1[Date],MATCH($L263,Table1[Index],0))</f>
        <v>2011.11.04</v>
      </c>
      <c r="O263" s="317">
        <f>INDEX(Table1[Time],MATCH($L263,Table1[Index],0))</f>
        <v>0.125</v>
      </c>
      <c r="P263" s="458">
        <f>INDEX(Table1[Norm Open],MATCH($L263,Table1[Index],0))</f>
        <v>0.70999301187980435</v>
      </c>
      <c r="Q263" s="459">
        <f>INDEX(Table1[Alpha],MATCH($L263,Table1[Index],0))</f>
        <v>-0.45499937317452399</v>
      </c>
      <c r="R263" s="487">
        <f t="shared" si="38"/>
        <v>-1.266281995730649</v>
      </c>
      <c r="S263" s="319">
        <f t="shared" si="39"/>
        <v>6.7222409159435878E-2</v>
      </c>
      <c r="T263" s="487">
        <f t="shared" si="36"/>
        <v>2.3393317819862602</v>
      </c>
      <c r="U263" s="319">
        <f t="shared" si="37"/>
        <v>-1.7489572048972128</v>
      </c>
      <c r="V263" s="487">
        <f t="shared" si="32"/>
        <v>-1.6570854677337836</v>
      </c>
      <c r="W263" s="319">
        <f t="shared" si="33"/>
        <v>-12.343760866996156</v>
      </c>
      <c r="X263" s="460">
        <f t="shared" si="34"/>
        <v>-0.19467856049272414</v>
      </c>
      <c r="Y263" s="319">
        <f t="shared" si="35"/>
        <v>-4.6751652209113113</v>
      </c>
    </row>
    <row r="264" spans="1:25" ht="16" thickBot="1" x14ac:dyDescent="0.25">
      <c r="A264" s="342" t="s">
        <v>483</v>
      </c>
      <c r="B264" s="344">
        <v>263</v>
      </c>
      <c r="C264" s="343">
        <v>0.125</v>
      </c>
      <c r="D264" s="344">
        <v>912.5</v>
      </c>
      <c r="E264" s="130">
        <v>0.14265216490324301</v>
      </c>
      <c r="F264" s="130">
        <f>(Table1[[#This Row],[Gasoil Open]]-MIN(Table1[Signal from Matlab]))/(MAX(Table1[Signal from Matlab])-MIN(Table1[Signal from Matlab]))</f>
        <v>0.58560447239692526</v>
      </c>
      <c r="G264" s="130">
        <v>912.5</v>
      </c>
      <c r="H264" s="130">
        <v>912.5</v>
      </c>
      <c r="I264" s="130">
        <v>0.58560447239692504</v>
      </c>
      <c r="J264" s="130">
        <f>(Table1[[#This Row],[Alpha]]-MIN(Table1[Alpha]))/(MAX(Table1[Alpha])-MIN(Table1[Alpha]))</f>
        <v>0.52052141899421123</v>
      </c>
      <c r="K264" s="130">
        <f>(Table1[[#This Row],[Signal from Matlab]]-703)/(1060.75-703)</f>
        <v>0.58560447239692526</v>
      </c>
      <c r="L264" s="450">
        <v>281</v>
      </c>
      <c r="M264" s="450">
        <v>42</v>
      </c>
      <c r="N264" s="457" t="str">
        <f>INDEX(Table1[Date],MATCH($L264,Table1[Index],0))</f>
        <v>2011.11.07</v>
      </c>
      <c r="O264" s="317">
        <f>INDEX(Table1[Time],MATCH($L264,Table1[Index],0))</f>
        <v>0.125</v>
      </c>
      <c r="P264" s="458">
        <f>INDEX(Table1[Norm Open],MATCH($L264,Table1[Index],0))</f>
        <v>0.75471698113207553</v>
      </c>
      <c r="Q264" s="459">
        <f>INDEX(Table1[Alpha],MATCH($L264,Table1[Index],0))</f>
        <v>-0.41393875620851001</v>
      </c>
      <c r="R264" s="487">
        <f t="shared" si="38"/>
        <v>-1.4048805323406406</v>
      </c>
      <c r="S264" s="319">
        <f t="shared" si="39"/>
        <v>-4.826664870547144E-2</v>
      </c>
      <c r="T264" s="487">
        <f t="shared" si="36"/>
        <v>3.4320651739747401</v>
      </c>
      <c r="U264" s="319">
        <f t="shared" si="37"/>
        <v>-2.4482354999951368</v>
      </c>
      <c r="V264" s="487">
        <f t="shared" si="32"/>
        <v>-1.8919431284497046</v>
      </c>
      <c r="W264" s="319">
        <f t="shared" si="33"/>
        <v>-16.371097491534737</v>
      </c>
      <c r="X264" s="460">
        <f t="shared" si="34"/>
        <v>4.5080504394798306E-2</v>
      </c>
      <c r="Y264" s="319">
        <f t="shared" si="35"/>
        <v>-6.2891998800784483</v>
      </c>
    </row>
    <row r="265" spans="1:25" ht="16" thickBot="1" x14ac:dyDescent="0.25">
      <c r="A265" s="345" t="s">
        <v>484</v>
      </c>
      <c r="B265" s="344">
        <v>264</v>
      </c>
      <c r="C265" s="346">
        <v>0.125</v>
      </c>
      <c r="D265" s="347">
        <v>911.25</v>
      </c>
      <c r="E265" s="130">
        <v>0.122358575365884</v>
      </c>
      <c r="F265" s="130">
        <f>(Table1[[#This Row],[Gasoil Open]]-MIN(Table1[Signal from Matlab]))/(MAX(Table1[Signal from Matlab])-MIN(Table1[Signal from Matlab]))</f>
        <v>0.58211041229909155</v>
      </c>
      <c r="G265" s="130">
        <v>911.25</v>
      </c>
      <c r="H265" s="130">
        <v>911.25</v>
      </c>
      <c r="I265" s="130">
        <v>0.58211041229909199</v>
      </c>
      <c r="J265" s="130">
        <f>(Table1[[#This Row],[Alpha]]-MIN(Table1[Alpha]))/(MAX(Table1[Alpha])-MIN(Table1[Alpha]))</f>
        <v>0.50591605627462732</v>
      </c>
      <c r="K265" s="130">
        <f>(Table1[[#This Row],[Signal from Matlab]]-703)/(1060.75-703)</f>
        <v>0.58211041229909155</v>
      </c>
      <c r="L265" s="450">
        <v>282</v>
      </c>
      <c r="M265" s="450">
        <v>43</v>
      </c>
      <c r="N265" s="457" t="str">
        <f>INDEX(Table1[Date],MATCH($L265,Table1[Index],0))</f>
        <v>2011.11.08</v>
      </c>
      <c r="O265" s="317">
        <f>INDEX(Table1[Time],MATCH($L265,Table1[Index],0))</f>
        <v>0.125</v>
      </c>
      <c r="P265" s="458">
        <f>INDEX(Table1[Norm Open],MATCH($L265,Table1[Index],0))</f>
        <v>0.78476589797344509</v>
      </c>
      <c r="Q265" s="459">
        <f>INDEX(Table1[Alpha],MATCH($L265,Table1[Index],0))</f>
        <v>-0.35663087463888898</v>
      </c>
      <c r="R265" s="487">
        <f t="shared" si="38"/>
        <v>-1.6128941220579902</v>
      </c>
      <c r="S265" s="319">
        <f t="shared" si="39"/>
        <v>-0.21004510438777704</v>
      </c>
      <c r="T265" s="487">
        <f t="shared" si="36"/>
        <v>4.8536593613106636</v>
      </c>
      <c r="U265" s="319">
        <f t="shared" si="37"/>
        <v>-3.270923077003987</v>
      </c>
      <c r="V265" s="487">
        <f t="shared" si="32"/>
        <v>-2.134403239961812</v>
      </c>
      <c r="W265" s="319">
        <f t="shared" si="33"/>
        <v>-21.338729370068297</v>
      </c>
      <c r="X265" s="460">
        <f t="shared" si="34"/>
        <v>0.36878733309695377</v>
      </c>
      <c r="Y265" s="319">
        <f t="shared" si="35"/>
        <v>-8.2732325171533549</v>
      </c>
    </row>
    <row r="266" spans="1:25" ht="16" thickBot="1" x14ac:dyDescent="0.25">
      <c r="A266" s="342" t="s">
        <v>485</v>
      </c>
      <c r="B266" s="344">
        <v>265</v>
      </c>
      <c r="C266" s="343">
        <v>0.125</v>
      </c>
      <c r="D266" s="344">
        <v>913.75</v>
      </c>
      <c r="E266" s="130">
        <v>9.11827616931217E-2</v>
      </c>
      <c r="F266" s="130">
        <f>(Table1[[#This Row],[Gasoil Open]]-MIN(Table1[Signal from Matlab]))/(MAX(Table1[Signal from Matlab])-MIN(Table1[Signal from Matlab]))</f>
        <v>0.58909853249475896</v>
      </c>
      <c r="G266" s="130">
        <v>913.75</v>
      </c>
      <c r="H266" s="130">
        <v>913.75</v>
      </c>
      <c r="I266" s="130">
        <v>0.58909853249475896</v>
      </c>
      <c r="J266" s="130">
        <f>(Table1[[#This Row],[Alpha]]-MIN(Table1[Alpha]))/(MAX(Table1[Alpha])-MIN(Table1[Alpha]))</f>
        <v>0.48347872127627123</v>
      </c>
      <c r="K266" s="130">
        <f>(Table1[[#This Row],[Signal from Matlab]]-703)/(1060.75-703)</f>
        <v>0.58909853249475896</v>
      </c>
      <c r="L266" s="450">
        <v>283</v>
      </c>
      <c r="M266" s="450">
        <v>44</v>
      </c>
      <c r="N266" s="457" t="str">
        <f>INDEX(Table1[Date],MATCH($L266,Table1[Index],0))</f>
        <v>2011.11.09</v>
      </c>
      <c r="O266" s="317">
        <f>INDEX(Table1[Time],MATCH($L266,Table1[Index],0))</f>
        <v>0.125</v>
      </c>
      <c r="P266" s="458">
        <f>INDEX(Table1[Norm Open],MATCH($L266,Table1[Index],0))</f>
        <v>0.79734451432564635</v>
      </c>
      <c r="Q266" s="459">
        <f>INDEX(Table1[Alpha],MATCH($L266,Table1[Index],0))</f>
        <v>-0.29393239498316798</v>
      </c>
      <c r="R266" s="487">
        <f t="shared" si="38"/>
        <v>-1.7767687323328851</v>
      </c>
      <c r="S266" s="319">
        <f t="shared" si="39"/>
        <v>-0.39849328475524898</v>
      </c>
      <c r="T266" s="487">
        <f t="shared" si="36"/>
        <v>6.6748461479546535</v>
      </c>
      <c r="U266" s="319">
        <f t="shared" si="37"/>
        <v>-4.262192492717733</v>
      </c>
      <c r="V266" s="487">
        <f t="shared" si="32"/>
        <v>-2.4029664199675134</v>
      </c>
      <c r="W266" s="319">
        <f t="shared" si="33"/>
        <v>-27.45586185270043</v>
      </c>
      <c r="X266" s="460">
        <f t="shared" si="34"/>
        <v>0.83170366521808503</v>
      </c>
      <c r="Y266" s="319">
        <f t="shared" si="35"/>
        <v>-10.705515876724471</v>
      </c>
    </row>
    <row r="267" spans="1:25" ht="16" thickBot="1" x14ac:dyDescent="0.25">
      <c r="A267" s="345" t="s">
        <v>486</v>
      </c>
      <c r="B267" s="344">
        <v>266</v>
      </c>
      <c r="C267" s="346">
        <v>0.125</v>
      </c>
      <c r="D267" s="347">
        <v>928.75</v>
      </c>
      <c r="E267" s="130">
        <v>5.5703027125560703E-2</v>
      </c>
      <c r="F267" s="130">
        <f>(Table1[[#This Row],[Gasoil Open]]-MIN(Table1[Signal from Matlab]))/(MAX(Table1[Signal from Matlab])-MIN(Table1[Signal from Matlab]))</f>
        <v>0.63102725366876311</v>
      </c>
      <c r="G267" s="130">
        <v>928.75</v>
      </c>
      <c r="H267" s="130">
        <v>928.75</v>
      </c>
      <c r="I267" s="130">
        <v>0.631027253668763</v>
      </c>
      <c r="J267" s="130">
        <f>(Table1[[#This Row],[Alpha]]-MIN(Table1[Alpha]))/(MAX(Table1[Alpha])-MIN(Table1[Alpha]))</f>
        <v>0.4579438403425739</v>
      </c>
      <c r="K267" s="130">
        <f>(Table1[[#This Row],[Signal from Matlab]]-703)/(1060.75-703)</f>
        <v>0.63102725366876311</v>
      </c>
      <c r="L267" s="450">
        <v>284</v>
      </c>
      <c r="M267" s="450">
        <v>45</v>
      </c>
      <c r="N267" s="457" t="str">
        <f>INDEX(Table1[Date],MATCH($L267,Table1[Index],0))</f>
        <v>2011.11.11</v>
      </c>
      <c r="O267" s="317">
        <f>INDEX(Table1[Time],MATCH($L267,Table1[Index],0))</f>
        <v>0.125</v>
      </c>
      <c r="P267" s="458">
        <f>INDEX(Table1[Norm Open],MATCH($L267,Table1[Index],0))</f>
        <v>0.777078965758211</v>
      </c>
      <c r="Q267" s="459">
        <f>INDEX(Table1[Alpha],MATCH($L267,Table1[Index],0))</f>
        <v>-0.21793888146287901</v>
      </c>
      <c r="R267" s="487">
        <f t="shared" si="38"/>
        <v>-1.9626466532481297</v>
      </c>
      <c r="S267" s="319">
        <f t="shared" si="39"/>
        <v>-0.58104741547320549</v>
      </c>
      <c r="T267" s="487">
        <f t="shared" si="36"/>
        <v>8.9778586776870046</v>
      </c>
      <c r="U267" s="319">
        <f t="shared" si="37"/>
        <v>-5.3333932201505698</v>
      </c>
      <c r="V267" s="487">
        <f t="shared" si="32"/>
        <v>-2.6879530484196401</v>
      </c>
      <c r="W267" s="319">
        <f t="shared" si="33"/>
        <v>-34.929739623778865</v>
      </c>
      <c r="X267" s="460">
        <f t="shared" si="34"/>
        <v>1.4424196586730782</v>
      </c>
      <c r="Y267" s="319">
        <f t="shared" si="35"/>
        <v>-13.614726753134214</v>
      </c>
    </row>
    <row r="268" spans="1:25" ht="16" thickBot="1" x14ac:dyDescent="0.25">
      <c r="A268" s="342" t="s">
        <v>487</v>
      </c>
      <c r="B268" s="344">
        <v>267</v>
      </c>
      <c r="C268" s="343">
        <v>0.125</v>
      </c>
      <c r="D268" s="344">
        <v>954.75</v>
      </c>
      <c r="E268" s="130">
        <v>1.1094365323048199E-2</v>
      </c>
      <c r="F268" s="130">
        <f>(Table1[[#This Row],[Gasoil Open]]-MIN(Table1[Signal from Matlab]))/(MAX(Table1[Signal from Matlab])-MIN(Table1[Signal from Matlab]))</f>
        <v>0.70370370370370372</v>
      </c>
      <c r="G268" s="130">
        <v>954.75</v>
      </c>
      <c r="H268" s="130">
        <v>954.75</v>
      </c>
      <c r="I268" s="130">
        <v>0.70370370370370405</v>
      </c>
      <c r="J268" s="130">
        <f>(Table1[[#This Row],[Alpha]]-MIN(Table1[Alpha]))/(MAX(Table1[Alpha])-MIN(Table1[Alpha]))</f>
        <v>0.42583884064000604</v>
      </c>
      <c r="K268" s="130">
        <f>(Table1[[#This Row],[Signal from Matlab]]-703)/(1060.75-703)</f>
        <v>0.70370370370370372</v>
      </c>
      <c r="L268" s="450">
        <v>285</v>
      </c>
      <c r="M268" s="450">
        <v>46</v>
      </c>
      <c r="N268" s="457" t="str">
        <f>INDEX(Table1[Date],MATCH($L268,Table1[Index],0))</f>
        <v>2011.11.14</v>
      </c>
      <c r="O268" s="317">
        <f>INDEX(Table1[Time],MATCH($L268,Table1[Index],0))</f>
        <v>0.125</v>
      </c>
      <c r="P268" s="458">
        <f>INDEX(Table1[Norm Open],MATCH($L268,Table1[Index],0))</f>
        <v>0.8211041229909154</v>
      </c>
      <c r="Q268" s="459">
        <f>INDEX(Table1[Alpha],MATCH($L268,Table1[Index],0))</f>
        <v>-0.144330127332363</v>
      </c>
      <c r="R268" s="487">
        <f t="shared" si="38"/>
        <v>-2.0767235949495459</v>
      </c>
      <c r="S268" s="319">
        <f t="shared" si="39"/>
        <v>-0.76175777374734921</v>
      </c>
      <c r="T268" s="487">
        <f t="shared" si="36"/>
        <v>11.857875320151013</v>
      </c>
      <c r="U268" s="319">
        <f t="shared" si="37"/>
        <v>-6.6562623726702803</v>
      </c>
      <c r="V268" s="487">
        <f t="shared" si="32"/>
        <v>-2.9999946245426896</v>
      </c>
      <c r="W268" s="319">
        <f t="shared" si="33"/>
        <v>-43.985959816418401</v>
      </c>
      <c r="X268" s="460">
        <f t="shared" si="34"/>
        <v>2.2603857002195924</v>
      </c>
      <c r="Y268" s="319">
        <f t="shared" si="35"/>
        <v>-17.134659987612011</v>
      </c>
    </row>
    <row r="269" spans="1:25" ht="16" thickBot="1" x14ac:dyDescent="0.25">
      <c r="A269" s="345" t="s">
        <v>488</v>
      </c>
      <c r="B269" s="344">
        <v>268</v>
      </c>
      <c r="C269" s="346">
        <v>0.125</v>
      </c>
      <c r="D269" s="347">
        <v>940.25</v>
      </c>
      <c r="E269" s="130">
        <v>-3.69939798680528E-2</v>
      </c>
      <c r="F269" s="130">
        <f>(Table1[[#This Row],[Gasoil Open]]-MIN(Table1[Signal from Matlab]))/(MAX(Table1[Signal from Matlab])-MIN(Table1[Signal from Matlab]))</f>
        <v>0.66317260656883303</v>
      </c>
      <c r="G269" s="130">
        <v>940.25</v>
      </c>
      <c r="H269" s="130">
        <v>940.25</v>
      </c>
      <c r="I269" s="130">
        <v>0.66317260656883303</v>
      </c>
      <c r="J269" s="130">
        <f>(Table1[[#This Row],[Alpha]]-MIN(Table1[Alpha]))/(MAX(Table1[Alpha])-MIN(Table1[Alpha]))</f>
        <v>0.39122950142933471</v>
      </c>
      <c r="K269" s="130">
        <f>(Table1[[#This Row],[Signal from Matlab]]-703)/(1060.75-703)</f>
        <v>0.66317260656883303</v>
      </c>
      <c r="L269" s="450">
        <v>286</v>
      </c>
      <c r="M269" s="450">
        <v>47</v>
      </c>
      <c r="N269" s="457" t="str">
        <f>INDEX(Table1[Date],MATCH($L269,Table1[Index],0))</f>
        <v>2011.11.15</v>
      </c>
      <c r="O269" s="317">
        <f>INDEX(Table1[Time],MATCH($L269,Table1[Index],0))</f>
        <v>0.125</v>
      </c>
      <c r="P269" s="458">
        <f>INDEX(Table1[Norm Open],MATCH($L269,Table1[Index],0))</f>
        <v>0.81271837875611463</v>
      </c>
      <c r="Q269" s="459">
        <f>INDEX(Table1[Alpha],MATCH($L269,Table1[Index],0))</f>
        <v>-6.7518725271857705E-2</v>
      </c>
      <c r="R269" s="487">
        <f t="shared" si="38"/>
        <v>-2.2840197865839698</v>
      </c>
      <c r="S269" s="319">
        <f t="shared" si="39"/>
        <v>-0.90074977444692372</v>
      </c>
      <c r="T269" s="487">
        <f t="shared" si="36"/>
        <v>15.424601870244018</v>
      </c>
      <c r="U269" s="319">
        <f t="shared" si="37"/>
        <v>-8.2215189364896339</v>
      </c>
      <c r="V269" s="487">
        <f t="shared" si="32"/>
        <v>-3.3226182337879813</v>
      </c>
      <c r="W269" s="319">
        <f t="shared" si="33"/>
        <v>-54.862160652632006</v>
      </c>
      <c r="X269" s="460">
        <f t="shared" si="34"/>
        <v>3.2726546166240222</v>
      </c>
      <c r="Y269" s="319">
        <f t="shared" si="35"/>
        <v>-21.328143121189523</v>
      </c>
    </row>
    <row r="270" spans="1:25" ht="16" thickBot="1" x14ac:dyDescent="0.25">
      <c r="A270" s="342" t="s">
        <v>489</v>
      </c>
      <c r="B270" s="344">
        <v>269</v>
      </c>
      <c r="C270" s="343">
        <v>0.125</v>
      </c>
      <c r="D270" s="344">
        <v>947.25</v>
      </c>
      <c r="E270" s="130">
        <v>-8.9086138084663605E-2</v>
      </c>
      <c r="F270" s="130">
        <f>(Table1[[#This Row],[Gasoil Open]]-MIN(Table1[Signal from Matlab]))/(MAX(Table1[Signal from Matlab])-MIN(Table1[Signal from Matlab]))</f>
        <v>0.68273934311670159</v>
      </c>
      <c r="G270" s="130">
        <v>947.25</v>
      </c>
      <c r="H270" s="130">
        <v>947.25</v>
      </c>
      <c r="I270" s="130">
        <v>0.68273934311670204</v>
      </c>
      <c r="J270" s="130">
        <f>(Table1[[#This Row],[Alpha]]-MIN(Table1[Alpha]))/(MAX(Table1[Alpha])-MIN(Table1[Alpha]))</f>
        <v>0.353738604897751</v>
      </c>
      <c r="K270" s="130">
        <f>(Table1[[#This Row],[Signal from Matlab]]-703)/(1060.75-703)</f>
        <v>0.68273934311670159</v>
      </c>
      <c r="L270" s="450">
        <v>287</v>
      </c>
      <c r="M270" s="450">
        <v>48</v>
      </c>
      <c r="N270" s="457" t="str">
        <f>INDEX(Table1[Date],MATCH($L270,Table1[Index],0))</f>
        <v>2011.11.16</v>
      </c>
      <c r="O270" s="317">
        <f>INDEX(Table1[Time],MATCH($L270,Table1[Index],0))</f>
        <v>0.125</v>
      </c>
      <c r="P270" s="458">
        <f>INDEX(Table1[Norm Open],MATCH($L270,Table1[Index],0))</f>
        <v>0.81411600279524809</v>
      </c>
      <c r="Q270" s="459">
        <f>INDEX(Table1[Alpha],MATCH($L270,Table1[Index],0))</f>
        <v>1.16835360056151E-2</v>
      </c>
      <c r="R270" s="487">
        <f t="shared" si="38"/>
        <v>-2.4567032817715226</v>
      </c>
      <c r="S270" s="319">
        <f t="shared" si="39"/>
        <v>-1.1139641000848921</v>
      </c>
      <c r="T270" s="487">
        <f t="shared" si="36"/>
        <v>19.804001702229293</v>
      </c>
      <c r="U270" s="319">
        <f t="shared" si="37"/>
        <v>-9.901950984847371</v>
      </c>
      <c r="V270" s="487">
        <f t="shared" si="32"/>
        <v>-3.6691813619989118</v>
      </c>
      <c r="W270" s="319">
        <f t="shared" si="33"/>
        <v>-67.812746676094633</v>
      </c>
      <c r="X270" s="460">
        <f t="shared" si="34"/>
        <v>4.5593723528196195</v>
      </c>
      <c r="Y270" s="319">
        <f t="shared" si="35"/>
        <v>-26.276220587008964</v>
      </c>
    </row>
    <row r="271" spans="1:25" ht="16" thickBot="1" x14ac:dyDescent="0.25">
      <c r="A271" s="345" t="s">
        <v>490</v>
      </c>
      <c r="B271" s="344">
        <v>270</v>
      </c>
      <c r="C271" s="346">
        <v>0.125</v>
      </c>
      <c r="D271" s="347">
        <v>934.5</v>
      </c>
      <c r="E271" s="130">
        <v>-0.142312427598346</v>
      </c>
      <c r="F271" s="130">
        <f>(Table1[[#This Row],[Gasoil Open]]-MIN(Table1[Signal from Matlab]))/(MAX(Table1[Signal from Matlab])-MIN(Table1[Signal from Matlab]))</f>
        <v>0.64709993011879807</v>
      </c>
      <c r="G271" s="130">
        <v>934.5</v>
      </c>
      <c r="H271" s="130">
        <v>934.5</v>
      </c>
      <c r="I271" s="130">
        <v>0.64709993011879796</v>
      </c>
      <c r="J271" s="130">
        <f>(Table1[[#This Row],[Alpha]]-MIN(Table1[Alpha]))/(MAX(Table1[Alpha])-MIN(Table1[Alpha]))</f>
        <v>0.31543147036475955</v>
      </c>
      <c r="K271" s="130">
        <f>(Table1[[#This Row],[Signal from Matlab]]-703)/(1060.75-703)</f>
        <v>0.64709993011879807</v>
      </c>
      <c r="L271" s="450">
        <v>288</v>
      </c>
      <c r="M271" s="450">
        <v>49</v>
      </c>
      <c r="N271" s="457" t="str">
        <f>INDEX(Table1[Date],MATCH($L271,Table1[Index],0))</f>
        <v>2011.11.17</v>
      </c>
      <c r="O271" s="317">
        <f>INDEX(Table1[Time],MATCH($L271,Table1[Index],0))</f>
        <v>0.125</v>
      </c>
      <c r="P271" s="458">
        <f>INDEX(Table1[Norm Open],MATCH($L271,Table1[Index],0))</f>
        <v>0.777078965758211</v>
      </c>
      <c r="Q271" s="459">
        <f>INDEX(Table1[Alpha],MATCH($L271,Table1[Index],0))</f>
        <v>9.23695482590179E-2</v>
      </c>
      <c r="R271" s="487">
        <f t="shared" si="38"/>
        <v>-2.7492168057928805</v>
      </c>
      <c r="S271" s="319">
        <f t="shared" si="39"/>
        <v>-1.3368344611678593</v>
      </c>
      <c r="T271" s="487">
        <f t="shared" si="36"/>
        <v>25.140183958001991</v>
      </c>
      <c r="U271" s="319">
        <f t="shared" si="37"/>
        <v>-11.911288701110958</v>
      </c>
      <c r="V271" s="487">
        <f t="shared" si="32"/>
        <v>-4.0286277737490126</v>
      </c>
      <c r="W271" s="319">
        <f t="shared" si="33"/>
        <v>-83.160022860027738</v>
      </c>
      <c r="X271" s="460">
        <f t="shared" si="34"/>
        <v>6.1207797928200334</v>
      </c>
      <c r="Y271" s="319">
        <f t="shared" si="35"/>
        <v>-32.136048674102184</v>
      </c>
    </row>
    <row r="272" spans="1:25" ht="16" thickBot="1" x14ac:dyDescent="0.25">
      <c r="A272" s="342" t="s">
        <v>491</v>
      </c>
      <c r="B272" s="344">
        <v>271</v>
      </c>
      <c r="C272" s="343">
        <v>0.125</v>
      </c>
      <c r="D272" s="344">
        <v>942</v>
      </c>
      <c r="E272" s="130">
        <v>-0.19355749974870001</v>
      </c>
      <c r="F272" s="130">
        <f>(Table1[[#This Row],[Gasoil Open]]-MIN(Table1[Signal from Matlab]))/(MAX(Table1[Signal from Matlab])-MIN(Table1[Signal from Matlab]))</f>
        <v>0.66806429070580009</v>
      </c>
      <c r="G272" s="130">
        <v>942</v>
      </c>
      <c r="H272" s="130">
        <v>942</v>
      </c>
      <c r="I272" s="130">
        <v>0.66806429070579998</v>
      </c>
      <c r="J272" s="130">
        <f>(Table1[[#This Row],[Alpha]]-MIN(Table1[Alpha]))/(MAX(Table1[Alpha])-MIN(Table1[Alpha]))</f>
        <v>0.2785502244437596</v>
      </c>
      <c r="K272" s="130">
        <f>(Table1[[#This Row],[Signal from Matlab]]-703)/(1060.75-703)</f>
        <v>0.66806429070580009</v>
      </c>
      <c r="L272" s="450">
        <v>289</v>
      </c>
      <c r="M272" s="450">
        <v>50</v>
      </c>
      <c r="N272" s="457" t="str">
        <f>INDEX(Table1[Date],MATCH($L272,Table1[Index],0))</f>
        <v>2011.11.18</v>
      </c>
      <c r="O272" s="317">
        <f>INDEX(Table1[Time],MATCH($L272,Table1[Index],0))</f>
        <v>0.125</v>
      </c>
      <c r="P272" s="458">
        <f>INDEX(Table1[Norm Open],MATCH($L272,Table1[Index],0))</f>
        <v>0.74353598881900773</v>
      </c>
      <c r="Q272" s="459">
        <f>INDEX(Table1[Alpha],MATCH($L272,Table1[Index],0))</f>
        <v>0.169463155928052</v>
      </c>
      <c r="R272" s="487">
        <f t="shared" si="38"/>
        <v>-2.8881583460141105</v>
      </c>
      <c r="S272" s="319">
        <f t="shared" si="39"/>
        <v>-1.6165907059258462</v>
      </c>
      <c r="T272" s="487">
        <f t="shared" si="36"/>
        <v>31.597460296736724</v>
      </c>
      <c r="U272" s="319">
        <f t="shared" si="37"/>
        <v>-14.196542736714926</v>
      </c>
      <c r="V272" s="487">
        <f t="shared" si="32"/>
        <v>-4.4202569037907082</v>
      </c>
      <c r="W272" s="319">
        <f t="shared" si="33"/>
        <v>-101.2609550650275</v>
      </c>
      <c r="X272" s="460">
        <f t="shared" si="34"/>
        <v>8.0963483489773012</v>
      </c>
      <c r="Y272" s="319">
        <f t="shared" si="35"/>
        <v>-39.024696169222757</v>
      </c>
    </row>
    <row r="273" spans="1:25" ht="16" thickBot="1" x14ac:dyDescent="0.25">
      <c r="A273" s="345" t="s">
        <v>492</v>
      </c>
      <c r="B273" s="344">
        <v>272</v>
      </c>
      <c r="C273" s="346">
        <v>0.125</v>
      </c>
      <c r="D273" s="347">
        <v>948</v>
      </c>
      <c r="E273" s="130">
        <v>-0.24516852437849401</v>
      </c>
      <c r="F273" s="130">
        <f>(Table1[[#This Row],[Gasoil Open]]-MIN(Table1[Signal from Matlab]))/(MAX(Table1[Signal from Matlab])-MIN(Table1[Signal from Matlab]))</f>
        <v>0.68483577917540184</v>
      </c>
      <c r="G273" s="130">
        <v>948</v>
      </c>
      <c r="H273" s="130">
        <v>948</v>
      </c>
      <c r="I273" s="130">
        <v>0.68483577917540195</v>
      </c>
      <c r="J273" s="130">
        <f>(Table1[[#This Row],[Alpha]]-MIN(Table1[Alpha]))/(MAX(Table1[Alpha])-MIN(Table1[Alpha]))</f>
        <v>0.24140560132719188</v>
      </c>
      <c r="K273" s="130">
        <f>(Table1[[#This Row],[Signal from Matlab]]-703)/(1060.75-703)</f>
        <v>0.68483577917540184</v>
      </c>
      <c r="L273" s="450">
        <v>290</v>
      </c>
      <c r="M273" s="450">
        <v>51</v>
      </c>
      <c r="N273" s="457" t="str">
        <f>INDEX(Table1[Date],MATCH($L273,Table1[Index],0))</f>
        <v>2011.11.21</v>
      </c>
      <c r="O273" s="317">
        <f>INDEX(Table1[Time],MATCH($L273,Table1[Index],0))</f>
        <v>0.125</v>
      </c>
      <c r="P273" s="458">
        <f>INDEX(Table1[Norm Open],MATCH($L273,Table1[Index],0))</f>
        <v>0.70719776380153743</v>
      </c>
      <c r="Q273" s="459">
        <f>INDEX(Table1[Alpha],MATCH($L273,Table1[Index],0))</f>
        <v>0.23428484206406899</v>
      </c>
      <c r="R273" s="487">
        <f t="shared" si="38"/>
        <v>-3.1374407753292575</v>
      </c>
      <c r="S273" s="319">
        <f t="shared" si="39"/>
        <v>-1.9086487696929779</v>
      </c>
      <c r="T273" s="487">
        <f t="shared" si="36"/>
        <v>39.362581190673623</v>
      </c>
      <c r="U273" s="319">
        <f t="shared" si="37"/>
        <v>-16.709343586052647</v>
      </c>
      <c r="V273" s="487">
        <f t="shared" si="32"/>
        <v>-4.8270787150642054</v>
      </c>
      <c r="W273" s="319">
        <f t="shared" si="33"/>
        <v>-122.54804569116205</v>
      </c>
      <c r="X273" s="460">
        <f t="shared" si="34"/>
        <v>10.466020566760054</v>
      </c>
      <c r="Y273" s="319">
        <f t="shared" si="35"/>
        <v>-47.055346015635884</v>
      </c>
    </row>
    <row r="274" spans="1:25" ht="16" thickBot="1" x14ac:dyDescent="0.25">
      <c r="A274" s="342" t="s">
        <v>493</v>
      </c>
      <c r="B274" s="344">
        <v>273</v>
      </c>
      <c r="C274" s="343">
        <v>0.125</v>
      </c>
      <c r="D274" s="344">
        <v>952.25</v>
      </c>
      <c r="E274" s="130">
        <v>-0.29677447339690399</v>
      </c>
      <c r="F274" s="130">
        <f>(Table1[[#This Row],[Gasoil Open]]-MIN(Table1[Signal from Matlab]))/(MAX(Table1[Signal from Matlab])-MIN(Table1[Signal from Matlab]))</f>
        <v>0.69671558350803631</v>
      </c>
      <c r="G274" s="130">
        <v>952.25</v>
      </c>
      <c r="H274" s="130">
        <v>952.25</v>
      </c>
      <c r="I274" s="130">
        <v>0.69671558350803597</v>
      </c>
      <c r="J274" s="130">
        <f>(Table1[[#This Row],[Alpha]]-MIN(Table1[Alpha]))/(MAX(Table1[Alpha])-MIN(Table1[Alpha]))</f>
        <v>0.2042646311447269</v>
      </c>
      <c r="K274" s="130">
        <f>(Table1[[#This Row],[Signal from Matlab]]-703)/(1060.75-703)</f>
        <v>0.69671558350803631</v>
      </c>
      <c r="L274" s="450">
        <v>291</v>
      </c>
      <c r="M274" s="461">
        <v>52</v>
      </c>
      <c r="N274" s="462" t="str">
        <f>INDEX(Table1[Date],MATCH($L274,Table1[Index],0))</f>
        <v>2011.11.22</v>
      </c>
      <c r="O274" s="463">
        <f>INDEX(Table1[Time],MATCH($L274,Table1[Index],0))</f>
        <v>0.125</v>
      </c>
      <c r="P274" s="464">
        <f>INDEX(Table1[Norm Open],MATCH($L274,Table1[Index],0))</f>
        <v>0.6750524109014675</v>
      </c>
      <c r="Q274" s="465">
        <f>INDEX(Table1[Alpha],MATCH($L274,Table1[Index],0))</f>
        <v>0.29068580303856301</v>
      </c>
      <c r="R274" s="488">
        <f t="shared" si="38"/>
        <v>-3.4421762677636316</v>
      </c>
      <c r="S274" s="322">
        <f t="shared" si="39"/>
        <v>-2.1867396234605141</v>
      </c>
      <c r="T274" s="488">
        <f t="shared" si="36"/>
        <v>48.647163219063586</v>
      </c>
      <c r="U274" s="322">
        <f t="shared" si="37"/>
        <v>-19.544833740362524</v>
      </c>
      <c r="V274" s="488">
        <f t="shared" si="32"/>
        <v>-5.254092606668376</v>
      </c>
      <c r="W274" s="322">
        <f t="shared" si="33"/>
        <v>-147.47929606856627</v>
      </c>
      <c r="X274" s="466">
        <f t="shared" si="34"/>
        <v>13.316964781543859</v>
      </c>
      <c r="Y274" s="322">
        <f t="shared" si="35"/>
        <v>-56.403623144129767</v>
      </c>
    </row>
    <row r="275" spans="1:25" x14ac:dyDescent="0.2">
      <c r="A275" s="345" t="s">
        <v>494</v>
      </c>
      <c r="B275" s="344">
        <v>274</v>
      </c>
      <c r="C275" s="346">
        <v>0.125</v>
      </c>
      <c r="D275" s="347">
        <v>956.75</v>
      </c>
      <c r="E275" s="130">
        <v>-0.34790852872529299</v>
      </c>
      <c r="F275" s="130">
        <f>(Table1[[#This Row],[Gasoil Open]]-MIN(Table1[Signal from Matlab]))/(MAX(Table1[Signal from Matlab])-MIN(Table1[Signal from Matlab]))</f>
        <v>0.70929419986023756</v>
      </c>
      <c r="G275" s="130">
        <v>956.75</v>
      </c>
      <c r="H275" s="130">
        <v>956.75</v>
      </c>
      <c r="I275" s="130">
        <v>0.70929419986023801</v>
      </c>
      <c r="J275" s="130">
        <f>(Table1[[#This Row],[Alpha]]-MIN(Table1[Alpha]))/(MAX(Table1[Alpha])-MIN(Table1[Alpha]))</f>
        <v>0.16746328439335334</v>
      </c>
      <c r="K275" s="130">
        <f>(Table1[[#This Row],[Signal from Matlab]]-703)/(1060.75-703)</f>
        <v>0.70929419986023756</v>
      </c>
    </row>
    <row r="276" spans="1:25" x14ac:dyDescent="0.2">
      <c r="A276" s="342" t="s">
        <v>495</v>
      </c>
      <c r="B276" s="344">
        <v>275</v>
      </c>
      <c r="C276" s="343">
        <v>0.125</v>
      </c>
      <c r="D276" s="344">
        <v>952.75</v>
      </c>
      <c r="E276" s="130">
        <v>-0.400313783107698</v>
      </c>
      <c r="F276" s="130">
        <f>(Table1[[#This Row],[Gasoil Open]]-MIN(Table1[Signal from Matlab]))/(MAX(Table1[Signal from Matlab])-MIN(Table1[Signal from Matlab]))</f>
        <v>0.69811320754716977</v>
      </c>
      <c r="G276" s="130">
        <v>952.75</v>
      </c>
      <c r="H276" s="130">
        <v>952.75</v>
      </c>
      <c r="I276" s="130">
        <v>0.69811320754716999</v>
      </c>
      <c r="J276" s="130">
        <f>(Table1[[#This Row],[Alpha]]-MIN(Table1[Alpha]))/(MAX(Table1[Alpha])-MIN(Table1[Alpha]))</f>
        <v>0.12974705152789354</v>
      </c>
      <c r="K276" s="130">
        <f>(Table1[[#This Row],[Signal from Matlab]]-703)/(1060.75-703)</f>
        <v>0.69811320754716977</v>
      </c>
    </row>
    <row r="277" spans="1:25" x14ac:dyDescent="0.2">
      <c r="A277" s="345" t="s">
        <v>496</v>
      </c>
      <c r="B277" s="344">
        <v>276</v>
      </c>
      <c r="C277" s="346">
        <v>0.125</v>
      </c>
      <c r="D277" s="347">
        <v>972.5</v>
      </c>
      <c r="E277" s="130">
        <v>-0.44371905929407301</v>
      </c>
      <c r="F277" s="130">
        <f>(Table1[[#This Row],[Gasoil Open]]-MIN(Table1[Signal from Matlab]))/(MAX(Table1[Signal from Matlab])-MIN(Table1[Signal from Matlab]))</f>
        <v>0.75331935709294195</v>
      </c>
      <c r="G277" s="130">
        <v>972.5</v>
      </c>
      <c r="H277" s="130">
        <v>972.5</v>
      </c>
      <c r="I277" s="130">
        <v>0.75331935709294195</v>
      </c>
      <c r="J277" s="130">
        <f>(Table1[[#This Row],[Alpha]]-MIN(Table1[Alpha]))/(MAX(Table1[Alpha])-MIN(Table1[Alpha]))</f>
        <v>9.8508132386522756E-2</v>
      </c>
      <c r="K277" s="130">
        <f>(Table1[[#This Row],[Signal from Matlab]]-703)/(1060.75-703)</f>
        <v>0.75331935709294195</v>
      </c>
    </row>
    <row r="278" spans="1:25" x14ac:dyDescent="0.2">
      <c r="A278" s="342" t="s">
        <v>497</v>
      </c>
      <c r="B278" s="344">
        <v>277</v>
      </c>
      <c r="C278" s="343">
        <v>0.125</v>
      </c>
      <c r="D278" s="344">
        <v>957.5</v>
      </c>
      <c r="E278" s="130">
        <v>-0.46980138965546903</v>
      </c>
      <c r="F278" s="130">
        <f>(Table1[[#This Row],[Gasoil Open]]-MIN(Table1[Signal from Matlab]))/(MAX(Table1[Signal from Matlab])-MIN(Table1[Signal from Matlab]))</f>
        <v>0.71139063591893781</v>
      </c>
      <c r="G278" s="130">
        <v>957.5</v>
      </c>
      <c r="H278" s="130">
        <v>957.5</v>
      </c>
      <c r="I278" s="130">
        <v>0.71139063591893803</v>
      </c>
      <c r="J278" s="130">
        <f>(Table1[[#This Row],[Alpha]]-MIN(Table1[Alpha]))/(MAX(Table1[Alpha])-MIN(Table1[Alpha]))</f>
        <v>7.9736593975394468E-2</v>
      </c>
      <c r="K278" s="130">
        <f>(Table1[[#This Row],[Signal from Matlab]]-703)/(1060.75-703)</f>
        <v>0.71139063591893781</v>
      </c>
    </row>
    <row r="279" spans="1:25" x14ac:dyDescent="0.2">
      <c r="A279" s="345" t="s">
        <v>498</v>
      </c>
      <c r="B279" s="344">
        <v>278</v>
      </c>
      <c r="C279" s="346">
        <v>0.125</v>
      </c>
      <c r="D279" s="347">
        <v>949.75</v>
      </c>
      <c r="E279" s="130">
        <v>-0.48388358790966102</v>
      </c>
      <c r="F279" s="130">
        <f>(Table1[[#This Row],[Gasoil Open]]-MIN(Table1[Signal from Matlab]))/(MAX(Table1[Signal from Matlab])-MIN(Table1[Signal from Matlab]))</f>
        <v>0.689727463312369</v>
      </c>
      <c r="G279" s="130">
        <v>949.75</v>
      </c>
      <c r="H279" s="130">
        <v>949.75</v>
      </c>
      <c r="I279" s="130">
        <v>0.689727463312369</v>
      </c>
      <c r="J279" s="130">
        <f>(Table1[[#This Row],[Alpha]]-MIN(Table1[Alpha]))/(MAX(Table1[Alpha])-MIN(Table1[Alpha]))</f>
        <v>6.9601589864222713E-2</v>
      </c>
      <c r="K279" s="130">
        <f>(Table1[[#This Row],[Signal from Matlab]]-703)/(1060.75-703)</f>
        <v>0.689727463312369</v>
      </c>
    </row>
    <row r="280" spans="1:25" x14ac:dyDescent="0.2">
      <c r="A280" s="342" t="s">
        <v>499</v>
      </c>
      <c r="B280" s="344">
        <v>279</v>
      </c>
      <c r="C280" s="343">
        <v>0.125</v>
      </c>
      <c r="D280" s="344">
        <v>943.25</v>
      </c>
      <c r="E280" s="130">
        <v>-0.482031971570198</v>
      </c>
      <c r="F280" s="130">
        <f>(Table1[[#This Row],[Gasoil Open]]-MIN(Table1[Signal from Matlab]))/(MAX(Table1[Signal from Matlab])-MIN(Table1[Signal from Matlab]))</f>
        <v>0.6715583508036338</v>
      </c>
      <c r="G280" s="130">
        <v>943.25</v>
      </c>
      <c r="H280" s="130">
        <v>943.25</v>
      </c>
      <c r="I280" s="130">
        <v>0.67155835080363402</v>
      </c>
      <c r="J280" s="130">
        <f>(Table1[[#This Row],[Alpha]]-MIN(Table1[Alpha]))/(MAX(Table1[Alpha])-MIN(Table1[Alpha]))</f>
        <v>7.0934204195737621E-2</v>
      </c>
      <c r="K280" s="130">
        <f>(Table1[[#This Row],[Signal from Matlab]]-703)/(1060.75-703)</f>
        <v>0.6715583508036338</v>
      </c>
    </row>
    <row r="281" spans="1:25" x14ac:dyDescent="0.2">
      <c r="A281" s="345" t="s">
        <v>500</v>
      </c>
      <c r="B281" s="344">
        <v>280</v>
      </c>
      <c r="C281" s="346">
        <v>0.125</v>
      </c>
      <c r="D281" s="347">
        <v>957</v>
      </c>
      <c r="E281" s="130">
        <v>-0.45499937317452399</v>
      </c>
      <c r="F281" s="130">
        <f>(Table1[[#This Row],[Gasoil Open]]-MIN(Table1[Signal from Matlab]))/(MAX(Table1[Signal from Matlab])-MIN(Table1[Signal from Matlab]))</f>
        <v>0.70999301187980435</v>
      </c>
      <c r="G281" s="130">
        <v>957</v>
      </c>
      <c r="H281" s="130">
        <v>957</v>
      </c>
      <c r="I281" s="130">
        <v>0.70999301187980401</v>
      </c>
      <c r="J281" s="130">
        <f>(Table1[[#This Row],[Alpha]]-MIN(Table1[Alpha]))/(MAX(Table1[Alpha])-MIN(Table1[Alpha]))</f>
        <v>9.0389653617084481E-2</v>
      </c>
      <c r="K281" s="130">
        <f>(Table1[[#This Row],[Signal from Matlab]]-703)/(1060.75-703)</f>
        <v>0.70999301187980435</v>
      </c>
    </row>
    <row r="282" spans="1:25" x14ac:dyDescent="0.2">
      <c r="A282" s="342" t="s">
        <v>501</v>
      </c>
      <c r="B282" s="344">
        <v>281</v>
      </c>
      <c r="C282" s="343">
        <v>0.125</v>
      </c>
      <c r="D282" s="344">
        <v>973</v>
      </c>
      <c r="E282" s="130">
        <v>-0.41393875620851001</v>
      </c>
      <c r="F282" s="130">
        <f>(Table1[[#This Row],[Gasoil Open]]-MIN(Table1[Signal from Matlab]))/(MAX(Table1[Signal from Matlab])-MIN(Table1[Signal from Matlab]))</f>
        <v>0.75471698113207553</v>
      </c>
      <c r="G282" s="130">
        <v>973</v>
      </c>
      <c r="H282" s="130">
        <v>973</v>
      </c>
      <c r="I282" s="130">
        <v>0.75471698113207597</v>
      </c>
      <c r="J282" s="130">
        <f>(Table1[[#This Row],[Alpha]]-MIN(Table1[Alpha]))/(MAX(Table1[Alpha])-MIN(Table1[Alpha]))</f>
        <v>0.11994111385404863</v>
      </c>
      <c r="K282" s="130">
        <f>(Table1[[#This Row],[Signal from Matlab]]-703)/(1060.75-703)</f>
        <v>0.75471698113207553</v>
      </c>
    </row>
    <row r="283" spans="1:25" x14ac:dyDescent="0.2">
      <c r="A283" s="345" t="s">
        <v>502</v>
      </c>
      <c r="B283" s="344">
        <v>282</v>
      </c>
      <c r="C283" s="346">
        <v>0.125</v>
      </c>
      <c r="D283" s="347">
        <v>983.75</v>
      </c>
      <c r="E283" s="130">
        <v>-0.35663087463888898</v>
      </c>
      <c r="F283" s="130">
        <f>(Table1[[#This Row],[Gasoil Open]]-MIN(Table1[Signal from Matlab]))/(MAX(Table1[Signal from Matlab])-MIN(Table1[Signal from Matlab]))</f>
        <v>0.78476589797344509</v>
      </c>
      <c r="G283" s="130">
        <v>983.75</v>
      </c>
      <c r="H283" s="130">
        <v>983.75</v>
      </c>
      <c r="I283" s="130">
        <v>0.78476589797344498</v>
      </c>
      <c r="J283" s="130">
        <f>(Table1[[#This Row],[Alpha]]-MIN(Table1[Alpha]))/(MAX(Table1[Alpha])-MIN(Table1[Alpha]))</f>
        <v>0.1611857835303725</v>
      </c>
      <c r="K283" s="130">
        <f>(Table1[[#This Row],[Signal from Matlab]]-703)/(1060.75-703)</f>
        <v>0.78476589797344509</v>
      </c>
    </row>
    <row r="284" spans="1:25" x14ac:dyDescent="0.2">
      <c r="A284" s="342" t="s">
        <v>503</v>
      </c>
      <c r="B284" s="344">
        <v>283</v>
      </c>
      <c r="C284" s="343">
        <v>0.125</v>
      </c>
      <c r="D284" s="344">
        <v>988.25</v>
      </c>
      <c r="E284" s="130">
        <v>-0.29393239498316798</v>
      </c>
      <c r="F284" s="130">
        <f>(Table1[[#This Row],[Gasoil Open]]-MIN(Table1[Signal from Matlab]))/(MAX(Table1[Signal from Matlab])-MIN(Table1[Signal from Matlab]))</f>
        <v>0.79734451432564635</v>
      </c>
      <c r="G284" s="130">
        <v>988.25</v>
      </c>
      <c r="H284" s="130">
        <v>988.25</v>
      </c>
      <c r="I284" s="130">
        <v>0.79734451432564601</v>
      </c>
      <c r="J284" s="130">
        <f>(Table1[[#This Row],[Alpha]]-MIN(Table1[Alpha]))/(MAX(Table1[Alpha])-MIN(Table1[Alpha]))</f>
        <v>0.2063100842684189</v>
      </c>
      <c r="K284" s="130">
        <f>(Table1[[#This Row],[Signal from Matlab]]-703)/(1060.75-703)</f>
        <v>0.79734451432564635</v>
      </c>
    </row>
    <row r="285" spans="1:25" x14ac:dyDescent="0.2">
      <c r="A285" s="345" t="s">
        <v>504</v>
      </c>
      <c r="B285" s="344">
        <v>284</v>
      </c>
      <c r="C285" s="346">
        <v>0.125</v>
      </c>
      <c r="D285" s="347">
        <v>981</v>
      </c>
      <c r="E285" s="130">
        <v>-0.21793888146287901</v>
      </c>
      <c r="F285" s="130">
        <f>(Table1[[#This Row],[Gasoil Open]]-MIN(Table1[Signal from Matlab]))/(MAX(Table1[Signal from Matlab])-MIN(Table1[Signal from Matlab]))</f>
        <v>0.777078965758211</v>
      </c>
      <c r="G285" s="130">
        <v>981</v>
      </c>
      <c r="H285" s="130">
        <v>981</v>
      </c>
      <c r="I285" s="130">
        <v>0.777078965758211</v>
      </c>
      <c r="J285" s="130">
        <f>(Table1[[#This Row],[Alpha]]-MIN(Table1[Alpha]))/(MAX(Table1[Alpha])-MIN(Table1[Alpha]))</f>
        <v>0.26100286433357983</v>
      </c>
      <c r="K285" s="130">
        <f>(Table1[[#This Row],[Signal from Matlab]]-703)/(1060.75-703)</f>
        <v>0.777078965758211</v>
      </c>
    </row>
    <row r="286" spans="1:25" x14ac:dyDescent="0.2">
      <c r="A286" s="342" t="s">
        <v>505</v>
      </c>
      <c r="B286" s="344">
        <v>285</v>
      </c>
      <c r="C286" s="343">
        <v>0.125</v>
      </c>
      <c r="D286" s="344">
        <v>996.75</v>
      </c>
      <c r="E286" s="130">
        <v>-0.144330127332363</v>
      </c>
      <c r="F286" s="130">
        <f>(Table1[[#This Row],[Gasoil Open]]-MIN(Table1[Signal from Matlab]))/(MAX(Table1[Signal from Matlab])-MIN(Table1[Signal from Matlab]))</f>
        <v>0.8211041229909154</v>
      </c>
      <c r="G286" s="130">
        <v>996.75</v>
      </c>
      <c r="H286" s="130">
        <v>996.75</v>
      </c>
      <c r="I286" s="130">
        <v>0.82110412299091495</v>
      </c>
      <c r="J286" s="130">
        <f>(Table1[[#This Row],[Alpha]]-MIN(Table1[Alpha]))/(MAX(Table1[Alpha])-MIN(Table1[Alpha]))</f>
        <v>0.31397932527134098</v>
      </c>
      <c r="K286" s="130">
        <f>(Table1[[#This Row],[Signal from Matlab]]-703)/(1060.75-703)</f>
        <v>0.8211041229909154</v>
      </c>
    </row>
    <row r="287" spans="1:25" x14ac:dyDescent="0.2">
      <c r="A287" s="345" t="s">
        <v>506</v>
      </c>
      <c r="B287" s="344">
        <v>286</v>
      </c>
      <c r="C287" s="346">
        <v>0.125</v>
      </c>
      <c r="D287" s="347">
        <v>993.75</v>
      </c>
      <c r="E287" s="130">
        <v>-6.7518725271857705E-2</v>
      </c>
      <c r="F287" s="130">
        <f>(Table1[[#This Row],[Gasoil Open]]-MIN(Table1[Signal from Matlab]))/(MAX(Table1[Signal from Matlab])-MIN(Table1[Signal from Matlab]))</f>
        <v>0.81271837875611463</v>
      </c>
      <c r="G287" s="130">
        <v>993.75</v>
      </c>
      <c r="H287" s="130">
        <v>993.75</v>
      </c>
      <c r="I287" s="130">
        <v>0.81271837875611497</v>
      </c>
      <c r="J287" s="130">
        <f>(Table1[[#This Row],[Alpha]]-MIN(Table1[Alpha]))/(MAX(Table1[Alpha])-MIN(Table1[Alpha]))</f>
        <v>0.36926074239216217</v>
      </c>
      <c r="K287" s="130">
        <f>(Table1[[#This Row],[Signal from Matlab]]-703)/(1060.75-703)</f>
        <v>0.81271837875611463</v>
      </c>
    </row>
    <row r="288" spans="1:25" x14ac:dyDescent="0.2">
      <c r="A288" s="342" t="s">
        <v>507</v>
      </c>
      <c r="B288" s="344">
        <v>287</v>
      </c>
      <c r="C288" s="343">
        <v>0.125</v>
      </c>
      <c r="D288" s="344">
        <v>994.25</v>
      </c>
      <c r="E288" s="130">
        <v>1.16835360056151E-2</v>
      </c>
      <c r="F288" s="130">
        <f>(Table1[[#This Row],[Gasoil Open]]-MIN(Table1[Signal from Matlab]))/(MAX(Table1[Signal from Matlab])-MIN(Table1[Signal from Matlab]))</f>
        <v>0.81411600279524809</v>
      </c>
      <c r="G288" s="130">
        <v>994.25</v>
      </c>
      <c r="H288" s="130">
        <v>994.25</v>
      </c>
      <c r="I288" s="130">
        <v>0.81411600279524798</v>
      </c>
      <c r="J288" s="130">
        <f>(Table1[[#This Row],[Alpha]]-MIN(Table1[Alpha]))/(MAX(Table1[Alpha])-MIN(Table1[Alpha]))</f>
        <v>0.42626286870595237</v>
      </c>
      <c r="K288" s="130">
        <f>(Table1[[#This Row],[Signal from Matlab]]-703)/(1060.75-703)</f>
        <v>0.81411600279524809</v>
      </c>
    </row>
    <row r="289" spans="1:11" x14ac:dyDescent="0.2">
      <c r="A289" s="345" t="s">
        <v>508</v>
      </c>
      <c r="B289" s="344">
        <v>288</v>
      </c>
      <c r="C289" s="346">
        <v>0.125</v>
      </c>
      <c r="D289" s="347">
        <v>981</v>
      </c>
      <c r="E289" s="130">
        <v>9.23695482590179E-2</v>
      </c>
      <c r="F289" s="130">
        <f>(Table1[[#This Row],[Gasoil Open]]-MIN(Table1[Signal from Matlab]))/(MAX(Table1[Signal from Matlab])-MIN(Table1[Signal from Matlab]))</f>
        <v>0.777078965758211</v>
      </c>
      <c r="G289" s="130">
        <v>981</v>
      </c>
      <c r="H289" s="130">
        <v>981</v>
      </c>
      <c r="I289" s="130">
        <v>0.777078965758211</v>
      </c>
      <c r="J289" s="130">
        <f>(Table1[[#This Row],[Alpha]]-MIN(Table1[Alpha]))/(MAX(Table1[Alpha])-MIN(Table1[Alpha]))</f>
        <v>0.48433285544675564</v>
      </c>
      <c r="K289" s="130">
        <f>(Table1[[#This Row],[Signal from Matlab]]-703)/(1060.75-703)</f>
        <v>0.777078965758211</v>
      </c>
    </row>
    <row r="290" spans="1:11" x14ac:dyDescent="0.2">
      <c r="A290" s="342" t="s">
        <v>509</v>
      </c>
      <c r="B290" s="344">
        <v>289</v>
      </c>
      <c r="C290" s="343">
        <v>0.125</v>
      </c>
      <c r="D290" s="344">
        <v>969</v>
      </c>
      <c r="E290" s="130">
        <v>0.169463155928052</v>
      </c>
      <c r="F290" s="130">
        <f>(Table1[[#This Row],[Gasoil Open]]-MIN(Table1[Signal from Matlab]))/(MAX(Table1[Signal from Matlab])-MIN(Table1[Signal from Matlab]))</f>
        <v>0.74353598881900773</v>
      </c>
      <c r="G290" s="130">
        <v>969</v>
      </c>
      <c r="H290" s="130">
        <v>969</v>
      </c>
      <c r="I290" s="130">
        <v>0.74353598881900795</v>
      </c>
      <c r="J290" s="130">
        <f>(Table1[[#This Row],[Alpha]]-MIN(Table1[Alpha]))/(MAX(Table1[Alpha])-MIN(Table1[Alpha]))</f>
        <v>0.5398173768664235</v>
      </c>
      <c r="K290" s="130">
        <f>(Table1[[#This Row],[Signal from Matlab]]-703)/(1060.75-703)</f>
        <v>0.74353598881900773</v>
      </c>
    </row>
    <row r="291" spans="1:11" x14ac:dyDescent="0.2">
      <c r="A291" s="345" t="s">
        <v>510</v>
      </c>
      <c r="B291" s="344">
        <v>290</v>
      </c>
      <c r="C291" s="346">
        <v>0.125</v>
      </c>
      <c r="D291" s="347">
        <v>956</v>
      </c>
      <c r="E291" s="130">
        <v>0.23428484206406899</v>
      </c>
      <c r="F291" s="130">
        <f>(Table1[[#This Row],[Gasoil Open]]-MIN(Table1[Signal from Matlab]))/(MAX(Table1[Signal from Matlab])-MIN(Table1[Signal from Matlab]))</f>
        <v>0.70719776380153743</v>
      </c>
      <c r="G291" s="130">
        <v>956</v>
      </c>
      <c r="H291" s="130">
        <v>956</v>
      </c>
      <c r="I291" s="130">
        <v>0.70719776380153698</v>
      </c>
      <c r="J291" s="130">
        <f>(Table1[[#This Row],[Alpha]]-MIN(Table1[Alpha]))/(MAX(Table1[Alpha])-MIN(Table1[Alpha]))</f>
        <v>0.58646975624803388</v>
      </c>
      <c r="K291" s="130">
        <f>(Table1[[#This Row],[Signal from Matlab]]-703)/(1060.75-703)</f>
        <v>0.70719776380153743</v>
      </c>
    </row>
    <row r="292" spans="1:11" x14ac:dyDescent="0.2">
      <c r="A292" s="342" t="s">
        <v>511</v>
      </c>
      <c r="B292" s="344">
        <v>291</v>
      </c>
      <c r="C292" s="343">
        <v>0.125</v>
      </c>
      <c r="D292" s="344">
        <v>944.5</v>
      </c>
      <c r="E292" s="130">
        <v>0.29068580303856301</v>
      </c>
      <c r="F292" s="130">
        <f>(Table1[[#This Row],[Gasoil Open]]-MIN(Table1[Signal from Matlab]))/(MAX(Table1[Signal from Matlab])-MIN(Table1[Signal from Matlab]))</f>
        <v>0.6750524109014675</v>
      </c>
      <c r="G292" s="130">
        <v>944.5</v>
      </c>
      <c r="H292" s="130">
        <v>944.5</v>
      </c>
      <c r="I292" s="130">
        <v>0.67505241090146795</v>
      </c>
      <c r="J292" s="130">
        <f>(Table1[[#This Row],[Alpha]]-MIN(Table1[Alpha]))/(MAX(Table1[Alpha])-MIN(Table1[Alpha]))</f>
        <v>0.62706171220777718</v>
      </c>
      <c r="K292" s="130">
        <f>(Table1[[#This Row],[Signal from Matlab]]-703)/(1060.75-703)</f>
        <v>0.6750524109014675</v>
      </c>
    </row>
    <row r="293" spans="1:11" x14ac:dyDescent="0.2">
      <c r="A293" s="345" t="s">
        <v>512</v>
      </c>
      <c r="B293" s="344">
        <v>292</v>
      </c>
      <c r="C293" s="346">
        <v>0.125</v>
      </c>
      <c r="D293" s="347">
        <v>956.5</v>
      </c>
      <c r="E293" s="130">
        <v>0.341713406267459</v>
      </c>
      <c r="F293" s="130">
        <f>(Table1[[#This Row],[Gasoil Open]]-MIN(Table1[Signal from Matlab]))/(MAX(Table1[Signal from Matlab])-MIN(Table1[Signal from Matlab]))</f>
        <v>0.70859538784067089</v>
      </c>
      <c r="G293" s="130">
        <v>956.5</v>
      </c>
      <c r="H293" s="130">
        <v>956.5</v>
      </c>
      <c r="I293" s="130">
        <v>0.708595387840671</v>
      </c>
      <c r="J293" s="130">
        <f>(Table1[[#This Row],[Alpha]]-MIN(Table1[Alpha]))/(MAX(Table1[Alpha])-MIN(Table1[Alpha]))</f>
        <v>0.66378644503520723</v>
      </c>
      <c r="K293" s="130">
        <f>(Table1[[#This Row],[Signal from Matlab]]-703)/(1060.75-703)</f>
        <v>0.70859538784067089</v>
      </c>
    </row>
    <row r="294" spans="1:11" x14ac:dyDescent="0.2">
      <c r="A294" s="342" t="s">
        <v>513</v>
      </c>
      <c r="B294" s="344">
        <v>293</v>
      </c>
      <c r="C294" s="343">
        <v>0.125</v>
      </c>
      <c r="D294" s="344">
        <v>941.5</v>
      </c>
      <c r="E294" s="130">
        <v>0.39080255202869102</v>
      </c>
      <c r="F294" s="130">
        <f>(Table1[[#This Row],[Gasoil Open]]-MIN(Table1[Signal from Matlab]))/(MAX(Table1[Signal from Matlab])-MIN(Table1[Signal from Matlab]))</f>
        <v>0.66666666666666663</v>
      </c>
      <c r="G294" s="130">
        <v>941.5</v>
      </c>
      <c r="H294" s="130">
        <v>941.5</v>
      </c>
      <c r="I294" s="130">
        <v>0.66666666666666696</v>
      </c>
      <c r="J294" s="130">
        <f>(Table1[[#This Row],[Alpha]]-MIN(Table1[Alpha]))/(MAX(Table1[Alpha])-MIN(Table1[Alpha]))</f>
        <v>0.69911606368731605</v>
      </c>
      <c r="K294" s="130">
        <f>(Table1[[#This Row],[Signal from Matlab]]-703)/(1060.75-703)</f>
        <v>0.66666666666666663</v>
      </c>
    </row>
    <row r="295" spans="1:11" x14ac:dyDescent="0.2">
      <c r="A295" s="345" t="s">
        <v>514</v>
      </c>
      <c r="B295" s="344">
        <v>294</v>
      </c>
      <c r="C295" s="346">
        <v>0.125</v>
      </c>
      <c r="D295" s="347">
        <v>945</v>
      </c>
      <c r="E295" s="130">
        <v>0.43072022697759998</v>
      </c>
      <c r="F295" s="130">
        <f>(Table1[[#This Row],[Gasoil Open]]-MIN(Table1[Signal from Matlab]))/(MAX(Table1[Signal from Matlab])-MIN(Table1[Signal from Matlab]))</f>
        <v>0.67645003494060096</v>
      </c>
      <c r="G295" s="130">
        <v>945</v>
      </c>
      <c r="H295" s="130">
        <v>945</v>
      </c>
      <c r="I295" s="130">
        <v>0.67645003494060096</v>
      </c>
      <c r="J295" s="130">
        <f>(Table1[[#This Row],[Alpha]]-MIN(Table1[Alpha]))/(MAX(Table1[Alpha])-MIN(Table1[Alpha]))</f>
        <v>0.72784494481886652</v>
      </c>
      <c r="K295" s="130">
        <f>(Table1[[#This Row],[Signal from Matlab]]-703)/(1060.75-703)</f>
        <v>0.67645003494060096</v>
      </c>
    </row>
    <row r="296" spans="1:11" x14ac:dyDescent="0.2">
      <c r="A296" s="342" t="s">
        <v>515</v>
      </c>
      <c r="B296" s="344">
        <v>295</v>
      </c>
      <c r="C296" s="343">
        <v>0.125</v>
      </c>
      <c r="D296" s="344">
        <v>945.5</v>
      </c>
      <c r="E296" s="130">
        <v>0.464119752625687</v>
      </c>
      <c r="F296" s="130">
        <f>(Table1[[#This Row],[Gasoil Open]]-MIN(Table1[Signal from Matlab]))/(MAX(Table1[Signal from Matlab])-MIN(Table1[Signal from Matlab]))</f>
        <v>0.67784765897973442</v>
      </c>
      <c r="G296" s="130">
        <v>945.5</v>
      </c>
      <c r="H296" s="130">
        <v>945.5</v>
      </c>
      <c r="I296" s="130">
        <v>0.67784765897973398</v>
      </c>
      <c r="J296" s="130">
        <f>(Table1[[#This Row],[Alpha]]-MIN(Table1[Alpha]))/(MAX(Table1[Alpha])-MIN(Table1[Alpha]))</f>
        <v>0.75188269259406082</v>
      </c>
      <c r="K296" s="130">
        <f>(Table1[[#This Row],[Signal from Matlab]]-703)/(1060.75-703)</f>
        <v>0.67784765897973442</v>
      </c>
    </row>
    <row r="297" spans="1:11" x14ac:dyDescent="0.2">
      <c r="A297" s="345" t="s">
        <v>516</v>
      </c>
      <c r="B297" s="344">
        <v>296</v>
      </c>
      <c r="C297" s="346">
        <v>0.125</v>
      </c>
      <c r="D297" s="347">
        <v>946.75</v>
      </c>
      <c r="E297" s="130">
        <v>0.48305574776163002</v>
      </c>
      <c r="F297" s="130">
        <f>(Table1[[#This Row],[Gasoil Open]]-MIN(Table1[Signal from Matlab]))/(MAX(Table1[Signal from Matlab])-MIN(Table1[Signal from Matlab]))</f>
        <v>0.68134171907756813</v>
      </c>
      <c r="G297" s="130">
        <v>946.75</v>
      </c>
      <c r="H297" s="130">
        <v>946.75</v>
      </c>
      <c r="I297" s="130">
        <v>0.68134171907756802</v>
      </c>
      <c r="J297" s="130">
        <f>(Table1[[#This Row],[Alpha]]-MIN(Table1[Alpha]))/(MAX(Table1[Alpha])-MIN(Table1[Alpha]))</f>
        <v>0.76551099018565183</v>
      </c>
      <c r="K297" s="130">
        <f>(Table1[[#This Row],[Signal from Matlab]]-703)/(1060.75-703)</f>
        <v>0.68134171907756813</v>
      </c>
    </row>
    <row r="298" spans="1:11" x14ac:dyDescent="0.2">
      <c r="A298" s="342" t="s">
        <v>517</v>
      </c>
      <c r="B298" s="344">
        <v>297</v>
      </c>
      <c r="C298" s="343">
        <v>0.125</v>
      </c>
      <c r="D298" s="344">
        <v>960.75</v>
      </c>
      <c r="E298" s="130">
        <v>0.495291087358049</v>
      </c>
      <c r="F298" s="130">
        <f>(Table1[[#This Row],[Gasoil Open]]-MIN(Table1[Signal from Matlab]))/(MAX(Table1[Signal from Matlab])-MIN(Table1[Signal from Matlab]))</f>
        <v>0.72047519217330536</v>
      </c>
      <c r="G298" s="130">
        <v>960.75</v>
      </c>
      <c r="H298" s="130">
        <v>960.75</v>
      </c>
      <c r="I298" s="130">
        <v>0.72047519217330502</v>
      </c>
      <c r="J298" s="130">
        <f>(Table1[[#This Row],[Alpha]]-MIN(Table1[Alpha]))/(MAX(Table1[Alpha])-MIN(Table1[Alpha]))</f>
        <v>0.77431680408437153</v>
      </c>
      <c r="K298" s="130">
        <f>(Table1[[#This Row],[Signal from Matlab]]-703)/(1060.75-703)</f>
        <v>0.72047519217330536</v>
      </c>
    </row>
    <row r="299" spans="1:11" x14ac:dyDescent="0.2">
      <c r="A299" s="345" t="s">
        <v>518</v>
      </c>
      <c r="B299" s="344">
        <v>298</v>
      </c>
      <c r="C299" s="346">
        <v>0.125</v>
      </c>
      <c r="D299" s="347">
        <v>961.5</v>
      </c>
      <c r="E299" s="130">
        <v>0.50446294333576402</v>
      </c>
      <c r="F299" s="130">
        <f>(Table1[[#This Row],[Gasoil Open]]-MIN(Table1[Signal from Matlab]))/(MAX(Table1[Signal from Matlab])-MIN(Table1[Signal from Matlab]))</f>
        <v>0.7225716282320056</v>
      </c>
      <c r="G299" s="130">
        <v>961.5</v>
      </c>
      <c r="H299" s="130">
        <v>961.5</v>
      </c>
      <c r="I299" s="130">
        <v>0.72257162823200605</v>
      </c>
      <c r="J299" s="130">
        <f>(Table1[[#This Row],[Alpha]]-MIN(Table1[Alpha]))/(MAX(Table1[Alpha])-MIN(Table1[Alpha]))</f>
        <v>0.78091781880972133</v>
      </c>
      <c r="K299" s="130">
        <f>(Table1[[#This Row],[Signal from Matlab]]-703)/(1060.75-703)</f>
        <v>0.7225716282320056</v>
      </c>
    </row>
    <row r="300" spans="1:11" x14ac:dyDescent="0.2">
      <c r="A300" s="342" t="s">
        <v>519</v>
      </c>
      <c r="B300" s="344">
        <v>299</v>
      </c>
      <c r="C300" s="343">
        <v>0.125</v>
      </c>
      <c r="D300" s="344">
        <v>951.5</v>
      </c>
      <c r="E300" s="130">
        <v>0.49209384313450399</v>
      </c>
      <c r="F300" s="130">
        <f>(Table1[[#This Row],[Gasoil Open]]-MIN(Table1[Signal from Matlab]))/(MAX(Table1[Signal from Matlab])-MIN(Table1[Signal from Matlab]))</f>
        <v>0.69461914744933617</v>
      </c>
      <c r="G300" s="130">
        <v>951.5</v>
      </c>
      <c r="H300" s="130">
        <v>951.5</v>
      </c>
      <c r="I300" s="130">
        <v>0.69461914744933595</v>
      </c>
      <c r="J300" s="130">
        <f>(Table1[[#This Row],[Alpha]]-MIN(Table1[Alpha]))/(MAX(Table1[Alpha])-MIN(Table1[Alpha]))</f>
        <v>0.77201573696650139</v>
      </c>
      <c r="K300" s="130">
        <f>(Table1[[#This Row],[Signal from Matlab]]-703)/(1060.75-703)</f>
        <v>0.69461914744933617</v>
      </c>
    </row>
    <row r="301" spans="1:11" x14ac:dyDescent="0.2">
      <c r="A301" s="345" t="s">
        <v>520</v>
      </c>
      <c r="B301" s="344">
        <v>300</v>
      </c>
      <c r="C301" s="346">
        <v>0.125</v>
      </c>
      <c r="D301" s="347">
        <v>954.25</v>
      </c>
      <c r="E301" s="130">
        <v>0.48076673585352298</v>
      </c>
      <c r="F301" s="130">
        <f>(Table1[[#This Row],[Gasoil Open]]-MIN(Table1[Signal from Matlab]))/(MAX(Table1[Signal from Matlab])-MIN(Table1[Signal from Matlab]))</f>
        <v>0.70230607966457026</v>
      </c>
      <c r="G301" s="130">
        <v>954.25</v>
      </c>
      <c r="H301" s="130">
        <v>954.25</v>
      </c>
      <c r="I301" s="130">
        <v>0.70230607966457004</v>
      </c>
      <c r="J301" s="130">
        <f>(Table1[[#This Row],[Alpha]]-MIN(Table1[Alpha]))/(MAX(Table1[Alpha])-MIN(Table1[Alpha]))</f>
        <v>0.76386358083375749</v>
      </c>
      <c r="K301" s="130">
        <f>(Table1[[#This Row],[Signal from Matlab]]-703)/(1060.75-703)</f>
        <v>0.70230607966457026</v>
      </c>
    </row>
    <row r="302" spans="1:11" x14ac:dyDescent="0.2">
      <c r="A302" s="342" t="s">
        <v>521</v>
      </c>
      <c r="B302" s="344">
        <v>301</v>
      </c>
      <c r="C302" s="343">
        <v>0.125</v>
      </c>
      <c r="D302" s="344">
        <v>950.5</v>
      </c>
      <c r="E302" s="130">
        <v>0.460463571514861</v>
      </c>
      <c r="F302" s="130">
        <f>(Table1[[#This Row],[Gasoil Open]]-MIN(Table1[Signal from Matlab]))/(MAX(Table1[Signal from Matlab])-MIN(Table1[Signal from Matlab]))</f>
        <v>0.69182389937106914</v>
      </c>
      <c r="G302" s="130">
        <v>950.5</v>
      </c>
      <c r="H302" s="130">
        <v>950.5</v>
      </c>
      <c r="I302" s="130">
        <v>0.69182389937106903</v>
      </c>
      <c r="J302" s="130">
        <f>(Table1[[#This Row],[Alpha]]-MIN(Table1[Alpha]))/(MAX(Table1[Alpha])-MIN(Table1[Alpha]))</f>
        <v>0.7492513270983806</v>
      </c>
      <c r="K302" s="130">
        <f>(Table1[[#This Row],[Signal from Matlab]]-703)/(1060.75-703)</f>
        <v>0.69182389937106914</v>
      </c>
    </row>
    <row r="303" spans="1:11" x14ac:dyDescent="0.2">
      <c r="A303" s="345" t="s">
        <v>522</v>
      </c>
      <c r="B303" s="344">
        <v>302</v>
      </c>
      <c r="C303" s="346">
        <v>0.125</v>
      </c>
      <c r="D303" s="347">
        <v>963.75</v>
      </c>
      <c r="E303" s="130">
        <v>0.44133605310971902</v>
      </c>
      <c r="F303" s="130">
        <f>(Table1[[#This Row],[Gasoil Open]]-MIN(Table1[Signal from Matlab]))/(MAX(Table1[Signal from Matlab])-MIN(Table1[Signal from Matlab]))</f>
        <v>0.72886093640810623</v>
      </c>
      <c r="G303" s="130">
        <v>963.75</v>
      </c>
      <c r="H303" s="130">
        <v>963.75</v>
      </c>
      <c r="I303" s="130">
        <v>0.72886093640810601</v>
      </c>
      <c r="J303" s="130">
        <f>(Table1[[#This Row],[Alpha]]-MIN(Table1[Alpha]))/(MAX(Table1[Alpha])-MIN(Table1[Alpha]))</f>
        <v>0.7354851895839537</v>
      </c>
      <c r="K303" s="130">
        <f>(Table1[[#This Row],[Signal from Matlab]]-703)/(1060.75-703)</f>
        <v>0.72886093640810623</v>
      </c>
    </row>
    <row r="304" spans="1:11" x14ac:dyDescent="0.2">
      <c r="A304" s="342" t="s">
        <v>523</v>
      </c>
      <c r="B304" s="344">
        <v>303</v>
      </c>
      <c r="C304" s="343">
        <v>0.125</v>
      </c>
      <c r="D304" s="344">
        <v>952.75</v>
      </c>
      <c r="E304" s="130">
        <v>0.41402028700691001</v>
      </c>
      <c r="F304" s="130">
        <f>(Table1[[#This Row],[Gasoil Open]]-MIN(Table1[Signal from Matlab]))/(MAX(Table1[Signal from Matlab])-MIN(Table1[Signal from Matlab]))</f>
        <v>0.69811320754716977</v>
      </c>
      <c r="G304" s="130">
        <v>952.75</v>
      </c>
      <c r="H304" s="130">
        <v>952.75</v>
      </c>
      <c r="I304" s="130">
        <v>0.69811320754716999</v>
      </c>
      <c r="J304" s="130">
        <f>(Table1[[#This Row],[Alpha]]-MIN(Table1[Alpha]))/(MAX(Table1[Alpha])-MIN(Table1[Alpha]))</f>
        <v>0.7158259434382489</v>
      </c>
      <c r="K304" s="130">
        <f>(Table1[[#This Row],[Signal from Matlab]]-703)/(1060.75-703)</f>
        <v>0.69811320754716977</v>
      </c>
    </row>
    <row r="305" spans="1:11" x14ac:dyDescent="0.2">
      <c r="A305" s="345" t="s">
        <v>524</v>
      </c>
      <c r="B305" s="344">
        <v>304</v>
      </c>
      <c r="C305" s="346">
        <v>0.125</v>
      </c>
      <c r="D305" s="347">
        <v>936.25</v>
      </c>
      <c r="E305" s="130">
        <v>0.384349551891705</v>
      </c>
      <c r="F305" s="130">
        <f>(Table1[[#This Row],[Gasoil Open]]-MIN(Table1[Signal from Matlab]))/(MAX(Table1[Signal from Matlab])-MIN(Table1[Signal from Matlab]))</f>
        <v>0.65199161425576524</v>
      </c>
      <c r="G305" s="130">
        <v>936.25</v>
      </c>
      <c r="H305" s="130">
        <v>936.25</v>
      </c>
      <c r="I305" s="130">
        <v>0.65199161425576502</v>
      </c>
      <c r="J305" s="130">
        <f>(Table1[[#This Row],[Alpha]]-MIN(Table1[Alpha]))/(MAX(Table1[Alpha])-MIN(Table1[Alpha]))</f>
        <v>0.69447181839711236</v>
      </c>
      <c r="K305" s="130">
        <f>(Table1[[#This Row],[Signal from Matlab]]-703)/(1060.75-703)</f>
        <v>0.65199161425576524</v>
      </c>
    </row>
    <row r="306" spans="1:11" x14ac:dyDescent="0.2">
      <c r="A306" s="342" t="s">
        <v>525</v>
      </c>
      <c r="B306" s="344">
        <v>305</v>
      </c>
      <c r="C306" s="343">
        <v>0.125</v>
      </c>
      <c r="D306" s="344">
        <v>924.25</v>
      </c>
      <c r="E306" s="130">
        <v>0.34649710768501502</v>
      </c>
      <c r="F306" s="130">
        <f>(Table1[[#This Row],[Gasoil Open]]-MIN(Table1[Signal from Matlab]))/(MAX(Table1[Signal from Matlab])-MIN(Table1[Signal from Matlab]))</f>
        <v>0.61844863731656186</v>
      </c>
      <c r="G306" s="130">
        <v>924.25</v>
      </c>
      <c r="H306" s="130">
        <v>924.25</v>
      </c>
      <c r="I306" s="130">
        <v>0.61844863731656197</v>
      </c>
      <c r="J306" s="130">
        <f>(Table1[[#This Row],[Alpha]]-MIN(Table1[Alpha]))/(MAX(Table1[Alpha])-MIN(Table1[Alpha]))</f>
        <v>0.66722929058093838</v>
      </c>
      <c r="K306" s="130">
        <f>(Table1[[#This Row],[Signal from Matlab]]-703)/(1060.75-703)</f>
        <v>0.61844863731656186</v>
      </c>
    </row>
    <row r="307" spans="1:11" x14ac:dyDescent="0.2">
      <c r="A307" s="345" t="s">
        <v>526</v>
      </c>
      <c r="B307" s="344">
        <v>306</v>
      </c>
      <c r="C307" s="346">
        <v>0.125</v>
      </c>
      <c r="D307" s="347">
        <v>916.25</v>
      </c>
      <c r="E307" s="130">
        <v>0.30366913082018798</v>
      </c>
      <c r="F307" s="130">
        <f>(Table1[[#This Row],[Gasoil Open]]-MIN(Table1[Signal from Matlab]))/(MAX(Table1[Signal from Matlab])-MIN(Table1[Signal from Matlab]))</f>
        <v>0.59608665269042627</v>
      </c>
      <c r="G307" s="130">
        <v>916.25</v>
      </c>
      <c r="H307" s="130">
        <v>916.25</v>
      </c>
      <c r="I307" s="130">
        <v>0.59608665269042604</v>
      </c>
      <c r="J307" s="130">
        <f>(Table1[[#This Row],[Alpha]]-MIN(Table1[Alpha]))/(MAX(Table1[Alpha])-MIN(Table1[Alpha]))</f>
        <v>0.63640585564818708</v>
      </c>
      <c r="K307" s="130">
        <f>(Table1[[#This Row],[Signal from Matlab]]-703)/(1060.75-703)</f>
        <v>0.59608665269042627</v>
      </c>
    </row>
    <row r="308" spans="1:11" x14ac:dyDescent="0.2">
      <c r="A308" s="342" t="s">
        <v>527</v>
      </c>
      <c r="B308" s="344">
        <v>307</v>
      </c>
      <c r="C308" s="343">
        <v>0.125</v>
      </c>
      <c r="D308" s="344">
        <v>927.25</v>
      </c>
      <c r="E308" s="130">
        <v>0.26099395058263303</v>
      </c>
      <c r="F308" s="130">
        <f>(Table1[[#This Row],[Gasoil Open]]-MIN(Table1[Signal from Matlab]))/(MAX(Table1[Signal from Matlab])-MIN(Table1[Signal from Matlab]))</f>
        <v>0.62683438155136273</v>
      </c>
      <c r="G308" s="130">
        <v>927.25</v>
      </c>
      <c r="H308" s="130">
        <v>927.25</v>
      </c>
      <c r="I308" s="130">
        <v>0.62683438155136295</v>
      </c>
      <c r="J308" s="130">
        <f>(Table1[[#This Row],[Alpha]]-MIN(Table1[Alpha]))/(MAX(Table1[Alpha])-MIN(Table1[Alpha]))</f>
        <v>0.60569238894749877</v>
      </c>
      <c r="K308" s="130">
        <f>(Table1[[#This Row],[Signal from Matlab]]-703)/(1060.75-703)</f>
        <v>0.62683438155136273</v>
      </c>
    </row>
    <row r="309" spans="1:11" x14ac:dyDescent="0.2">
      <c r="A309" s="345" t="s">
        <v>528</v>
      </c>
      <c r="B309" s="344">
        <v>308</v>
      </c>
      <c r="C309" s="346">
        <v>0.125</v>
      </c>
      <c r="D309" s="347">
        <v>897.5</v>
      </c>
      <c r="E309" s="130">
        <v>0.22063855230628801</v>
      </c>
      <c r="F309" s="130">
        <f>(Table1[[#This Row],[Gasoil Open]]-MIN(Table1[Signal from Matlab]))/(MAX(Table1[Signal from Matlab])-MIN(Table1[Signal from Matlab]))</f>
        <v>0.543675751222921</v>
      </c>
      <c r="G309" s="130">
        <v>897.5</v>
      </c>
      <c r="H309" s="130">
        <v>897.5</v>
      </c>
      <c r="I309" s="130">
        <v>0.543675751222921</v>
      </c>
      <c r="J309" s="130">
        <f>(Table1[[#This Row],[Alpha]]-MIN(Table1[Alpha]))/(MAX(Table1[Alpha])-MIN(Table1[Alpha]))</f>
        <v>0.57664847690649501</v>
      </c>
      <c r="K309" s="130">
        <f>(Table1[[#This Row],[Signal from Matlab]]-703)/(1060.75-703)</f>
        <v>0.543675751222921</v>
      </c>
    </row>
    <row r="310" spans="1:11" x14ac:dyDescent="0.2">
      <c r="A310" s="342" t="s">
        <v>529</v>
      </c>
      <c r="B310" s="344">
        <v>309</v>
      </c>
      <c r="C310" s="343">
        <v>0.125</v>
      </c>
      <c r="D310" s="344">
        <v>894.25</v>
      </c>
      <c r="E310" s="130">
        <v>0.18204501773474099</v>
      </c>
      <c r="F310" s="130">
        <f>(Table1[[#This Row],[Gasoil Open]]-MIN(Table1[Signal from Matlab]))/(MAX(Table1[Signal from Matlab])-MIN(Table1[Signal from Matlab]))</f>
        <v>0.53459119496855345</v>
      </c>
      <c r="G310" s="130">
        <v>894.25</v>
      </c>
      <c r="H310" s="130">
        <v>894.25</v>
      </c>
      <c r="I310" s="130">
        <v>0.53459119496855401</v>
      </c>
      <c r="J310" s="130">
        <f>(Table1[[#This Row],[Alpha]]-MIN(Table1[Alpha]))/(MAX(Table1[Alpha])-MIN(Table1[Alpha]))</f>
        <v>0.54887258393248139</v>
      </c>
      <c r="K310" s="130">
        <f>(Table1[[#This Row],[Signal from Matlab]]-703)/(1060.75-703)</f>
        <v>0.53459119496855345</v>
      </c>
    </row>
    <row r="311" spans="1:11" x14ac:dyDescent="0.2">
      <c r="A311" s="345" t="s">
        <v>530</v>
      </c>
      <c r="B311" s="344">
        <v>310</v>
      </c>
      <c r="C311" s="346">
        <v>0.125</v>
      </c>
      <c r="D311" s="347">
        <v>883.75</v>
      </c>
      <c r="E311" s="130">
        <v>0.14685080063783101</v>
      </c>
      <c r="F311" s="130">
        <f>(Table1[[#This Row],[Gasoil Open]]-MIN(Table1[Signal from Matlab]))/(MAX(Table1[Signal from Matlab])-MIN(Table1[Signal from Matlab]))</f>
        <v>0.50524109014675056</v>
      </c>
      <c r="G311" s="130">
        <v>883.75</v>
      </c>
      <c r="H311" s="130">
        <v>883.75</v>
      </c>
      <c r="I311" s="130">
        <v>0.505241090146751</v>
      </c>
      <c r="J311" s="130">
        <f>(Table1[[#This Row],[Alpha]]-MIN(Table1[Alpha]))/(MAX(Table1[Alpha])-MIN(Table1[Alpha]))</f>
        <v>0.52354319085562462</v>
      </c>
      <c r="K311" s="130">
        <f>(Table1[[#This Row],[Signal from Matlab]]-703)/(1060.75-703)</f>
        <v>0.50524109014675056</v>
      </c>
    </row>
    <row r="312" spans="1:11" x14ac:dyDescent="0.2">
      <c r="A312" s="342" t="s">
        <v>531</v>
      </c>
      <c r="B312" s="344">
        <v>311</v>
      </c>
      <c r="C312" s="343">
        <v>0.125</v>
      </c>
      <c r="D312" s="344">
        <v>884.5</v>
      </c>
      <c r="E312" s="130">
        <v>0.11205826050755301</v>
      </c>
      <c r="F312" s="130">
        <f>(Table1[[#This Row],[Gasoil Open]]-MIN(Table1[Signal from Matlab]))/(MAX(Table1[Signal from Matlab])-MIN(Table1[Signal from Matlab]))</f>
        <v>0.5073375262054507</v>
      </c>
      <c r="G312" s="130">
        <v>884.5</v>
      </c>
      <c r="H312" s="130">
        <v>884.5</v>
      </c>
      <c r="I312" s="130">
        <v>0.50733752620545103</v>
      </c>
      <c r="J312" s="130">
        <f>(Table1[[#This Row],[Alpha]]-MIN(Table1[Alpha]))/(MAX(Table1[Alpha])-MIN(Table1[Alpha]))</f>
        <v>0.49850288600453313</v>
      </c>
      <c r="K312" s="130">
        <f>(Table1[[#This Row],[Signal from Matlab]]-703)/(1060.75-703)</f>
        <v>0.5073375262054507</v>
      </c>
    </row>
    <row r="313" spans="1:11" x14ac:dyDescent="0.2">
      <c r="A313" s="345" t="s">
        <v>532</v>
      </c>
      <c r="B313" s="344">
        <v>312</v>
      </c>
      <c r="C313" s="346">
        <v>0.125</v>
      </c>
      <c r="D313" s="347">
        <v>909</v>
      </c>
      <c r="E313" s="130">
        <v>8.0076518445638803E-2</v>
      </c>
      <c r="F313" s="130">
        <f>(Table1[[#This Row],[Gasoil Open]]-MIN(Table1[Signal from Matlab]))/(MAX(Table1[Signal from Matlab])-MIN(Table1[Signal from Matlab]))</f>
        <v>0.57582110412299092</v>
      </c>
      <c r="G313" s="130">
        <v>909</v>
      </c>
      <c r="H313" s="130">
        <v>909</v>
      </c>
      <c r="I313" s="130">
        <v>0.57582110412299103</v>
      </c>
      <c r="J313" s="130">
        <f>(Table1[[#This Row],[Alpha]]-MIN(Table1[Alpha]))/(MAX(Table1[Alpha])-MIN(Table1[Alpha]))</f>
        <v>0.47548552171032948</v>
      </c>
      <c r="K313" s="130">
        <f>(Table1[[#This Row],[Signal from Matlab]]-703)/(1060.75-703)</f>
        <v>0.57582110412299092</v>
      </c>
    </row>
    <row r="314" spans="1:11" x14ac:dyDescent="0.2">
      <c r="A314" s="342" t="s">
        <v>533</v>
      </c>
      <c r="B314" s="344">
        <v>313</v>
      </c>
      <c r="C314" s="343">
        <v>0.125</v>
      </c>
      <c r="D314" s="344">
        <v>916.25</v>
      </c>
      <c r="E314" s="130">
        <v>4.98034946044522E-2</v>
      </c>
      <c r="F314" s="130">
        <f>(Table1[[#This Row],[Gasoil Open]]-MIN(Table1[Signal from Matlab]))/(MAX(Table1[Signal from Matlab])-MIN(Table1[Signal from Matlab]))</f>
        <v>0.59608665269042627</v>
      </c>
      <c r="G314" s="130">
        <v>916.25</v>
      </c>
      <c r="H314" s="130">
        <v>916.25</v>
      </c>
      <c r="I314" s="130">
        <v>0.59608665269042604</v>
      </c>
      <c r="J314" s="130">
        <f>(Table1[[#This Row],[Alpha]]-MIN(Table1[Alpha]))/(MAX(Table1[Alpha])-MIN(Table1[Alpha]))</f>
        <v>0.45369792750452481</v>
      </c>
      <c r="K314" s="130">
        <f>(Table1[[#This Row],[Signal from Matlab]]-703)/(1060.75-703)</f>
        <v>0.59608665269042627</v>
      </c>
    </row>
    <row r="315" spans="1:11" x14ac:dyDescent="0.2">
      <c r="A315" s="345" t="s">
        <v>534</v>
      </c>
      <c r="B315" s="344">
        <v>314</v>
      </c>
      <c r="C315" s="346">
        <v>0.125</v>
      </c>
      <c r="D315" s="347">
        <v>914.75</v>
      </c>
      <c r="E315" s="130">
        <v>2.04068675080957E-2</v>
      </c>
      <c r="F315" s="130">
        <f>(Table1[[#This Row],[Gasoil Open]]-MIN(Table1[Signal from Matlab]))/(MAX(Table1[Signal from Matlab])-MIN(Table1[Signal from Matlab]))</f>
        <v>0.59189378057302588</v>
      </c>
      <c r="G315" s="130">
        <v>914.75</v>
      </c>
      <c r="H315" s="130">
        <v>914.75</v>
      </c>
      <c r="I315" s="130">
        <v>0.591893780573026</v>
      </c>
      <c r="J315" s="130">
        <f>(Table1[[#This Row],[Alpha]]-MIN(Table1[Alpha]))/(MAX(Table1[Alpha])-MIN(Table1[Alpha]))</f>
        <v>0.43254107890047488</v>
      </c>
      <c r="K315" s="130">
        <f>(Table1[[#This Row],[Signal from Matlab]]-703)/(1060.75-703)</f>
        <v>0.59189378057302588</v>
      </c>
    </row>
    <row r="316" spans="1:11" x14ac:dyDescent="0.2">
      <c r="A316" s="342" t="s">
        <v>535</v>
      </c>
      <c r="B316" s="344">
        <v>315</v>
      </c>
      <c r="C316" s="343">
        <v>0.125</v>
      </c>
      <c r="D316" s="344">
        <v>916.5</v>
      </c>
      <c r="E316" s="130">
        <v>-6.6353405727035799E-3</v>
      </c>
      <c r="F316" s="130">
        <f>(Table1[[#This Row],[Gasoil Open]]-MIN(Table1[Signal from Matlab]))/(MAX(Table1[Signal from Matlab])-MIN(Table1[Signal from Matlab]))</f>
        <v>0.59678546470999305</v>
      </c>
      <c r="G316" s="130">
        <v>916.5</v>
      </c>
      <c r="H316" s="130">
        <v>916.5</v>
      </c>
      <c r="I316" s="130">
        <v>0.59678546470999305</v>
      </c>
      <c r="J316" s="130">
        <f>(Table1[[#This Row],[Alpha]]-MIN(Table1[Alpha]))/(MAX(Table1[Alpha])-MIN(Table1[Alpha]))</f>
        <v>0.41307871335733415</v>
      </c>
      <c r="K316" s="130">
        <f>(Table1[[#This Row],[Signal from Matlab]]-703)/(1060.75-703)</f>
        <v>0.59678546470999305</v>
      </c>
    </row>
    <row r="317" spans="1:11" x14ac:dyDescent="0.2">
      <c r="A317" s="345" t="s">
        <v>536</v>
      </c>
      <c r="B317" s="344">
        <v>316</v>
      </c>
      <c r="C317" s="346">
        <v>0.125</v>
      </c>
      <c r="D317" s="347">
        <v>921.5</v>
      </c>
      <c r="E317" s="130">
        <v>-3.2544304743636003E-2</v>
      </c>
      <c r="F317" s="130">
        <f>(Table1[[#This Row],[Gasoil Open]]-MIN(Table1[Signal from Matlab]))/(MAX(Table1[Signal from Matlab])-MIN(Table1[Signal from Matlab]))</f>
        <v>0.61076170510132777</v>
      </c>
      <c r="G317" s="130">
        <v>921.5</v>
      </c>
      <c r="H317" s="130">
        <v>921.5</v>
      </c>
      <c r="I317" s="130">
        <v>0.61076170510132799</v>
      </c>
      <c r="J317" s="130">
        <f>(Table1[[#This Row],[Alpha]]-MIN(Table1[Alpha]))/(MAX(Table1[Alpha])-MIN(Table1[Alpha]))</f>
        <v>0.39443194716012941</v>
      </c>
      <c r="K317" s="130">
        <f>(Table1[[#This Row],[Signal from Matlab]]-703)/(1060.75-703)</f>
        <v>0.61076170510132777</v>
      </c>
    </row>
    <row r="318" spans="1:11" x14ac:dyDescent="0.2">
      <c r="A318" s="342" t="s">
        <v>537</v>
      </c>
      <c r="B318" s="344">
        <v>317</v>
      </c>
      <c r="C318" s="343">
        <v>0.125</v>
      </c>
      <c r="D318" s="344">
        <v>920.75</v>
      </c>
      <c r="E318" s="130">
        <v>-5.9680619005097801E-2</v>
      </c>
      <c r="F318" s="130">
        <f>(Table1[[#This Row],[Gasoil Open]]-MIN(Table1[Signal from Matlab]))/(MAX(Table1[Signal from Matlab])-MIN(Table1[Signal from Matlab]))</f>
        <v>0.60866526904262752</v>
      </c>
      <c r="G318" s="130">
        <v>920.75</v>
      </c>
      <c r="H318" s="130">
        <v>920.75</v>
      </c>
      <c r="I318" s="130">
        <v>0.60866526904262797</v>
      </c>
      <c r="J318" s="130">
        <f>(Table1[[#This Row],[Alpha]]-MIN(Table1[Alpha]))/(MAX(Table1[Alpha])-MIN(Table1[Alpha]))</f>
        <v>0.37490185309118007</v>
      </c>
      <c r="K318" s="130">
        <f>(Table1[[#This Row],[Signal from Matlab]]-703)/(1060.75-703)</f>
        <v>0.60866526904262752</v>
      </c>
    </row>
    <row r="319" spans="1:11" x14ac:dyDescent="0.2">
      <c r="A319" s="345" t="s">
        <v>538</v>
      </c>
      <c r="B319" s="344">
        <v>318</v>
      </c>
      <c r="C319" s="346">
        <v>0.125</v>
      </c>
      <c r="D319" s="347">
        <v>932.5</v>
      </c>
      <c r="E319" s="130">
        <v>-8.6655396595964607E-2</v>
      </c>
      <c r="F319" s="130">
        <f>(Table1[[#This Row],[Gasoil Open]]-MIN(Table1[Signal from Matlab]))/(MAX(Table1[Signal from Matlab])-MIN(Table1[Signal from Matlab]))</f>
        <v>0.64150943396226412</v>
      </c>
      <c r="G319" s="130">
        <v>932.5</v>
      </c>
      <c r="H319" s="130">
        <v>932.5</v>
      </c>
      <c r="I319" s="130">
        <v>0.64150943396226401</v>
      </c>
      <c r="J319" s="130">
        <f>(Table1[[#This Row],[Alpha]]-MIN(Table1[Alpha]))/(MAX(Table1[Alpha])-MIN(Table1[Alpha]))</f>
        <v>0.35548801749204012</v>
      </c>
      <c r="K319" s="130">
        <f>(Table1[[#This Row],[Signal from Matlab]]-703)/(1060.75-703)</f>
        <v>0.64150943396226412</v>
      </c>
    </row>
    <row r="320" spans="1:11" x14ac:dyDescent="0.2">
      <c r="A320" s="342" t="s">
        <v>539</v>
      </c>
      <c r="B320" s="344">
        <v>319</v>
      </c>
      <c r="C320" s="343">
        <v>0.125</v>
      </c>
      <c r="D320" s="344">
        <v>963.5</v>
      </c>
      <c r="E320" s="130">
        <v>-0.118623530866205</v>
      </c>
      <c r="F320" s="130">
        <f>(Table1[[#This Row],[Gasoil Open]]-MIN(Table1[Signal from Matlab]))/(MAX(Table1[Signal from Matlab])-MIN(Table1[Signal from Matlab]))</f>
        <v>0.72816212438853944</v>
      </c>
      <c r="G320" s="130">
        <v>963.5</v>
      </c>
      <c r="H320" s="130">
        <v>963.5</v>
      </c>
      <c r="I320" s="130">
        <v>0.728162124388539</v>
      </c>
      <c r="J320" s="130">
        <f>(Table1[[#This Row],[Alpha]]-MIN(Table1[Alpha]))/(MAX(Table1[Alpha])-MIN(Table1[Alpha]))</f>
        <v>0.33248044676998117</v>
      </c>
      <c r="K320" s="130">
        <f>(Table1[[#This Row],[Signal from Matlab]]-703)/(1060.75-703)</f>
        <v>0.72816212438853944</v>
      </c>
    </row>
    <row r="321" spans="1:11" x14ac:dyDescent="0.2">
      <c r="A321" s="345" t="s">
        <v>540</v>
      </c>
      <c r="B321" s="344">
        <v>320</v>
      </c>
      <c r="C321" s="346">
        <v>0.125</v>
      </c>
      <c r="D321" s="347">
        <v>968.5</v>
      </c>
      <c r="E321" s="130">
        <v>-0.14947584673789399</v>
      </c>
      <c r="F321" s="130">
        <f>(Table1[[#This Row],[Gasoil Open]]-MIN(Table1[Signal from Matlab]))/(MAX(Table1[Signal from Matlab])-MIN(Table1[Signal from Matlab]))</f>
        <v>0.74213836477987416</v>
      </c>
      <c r="G321" s="130">
        <v>968.5</v>
      </c>
      <c r="H321" s="130">
        <v>968.5</v>
      </c>
      <c r="I321" s="130">
        <v>0.74213836477987405</v>
      </c>
      <c r="J321" s="130">
        <f>(Table1[[#This Row],[Alpha]]-MIN(Table1[Alpha]))/(MAX(Table1[Alpha])-MIN(Table1[Alpha]))</f>
        <v>0.31027593419640931</v>
      </c>
      <c r="K321" s="130">
        <f>(Table1[[#This Row],[Signal from Matlab]]-703)/(1060.75-703)</f>
        <v>0.74213836477987416</v>
      </c>
    </row>
    <row r="322" spans="1:11" x14ac:dyDescent="0.2">
      <c r="A322" s="342" t="s">
        <v>541</v>
      </c>
      <c r="B322" s="344">
        <v>321</v>
      </c>
      <c r="C322" s="343">
        <v>0.125</v>
      </c>
      <c r="D322" s="344">
        <v>958</v>
      </c>
      <c r="E322" s="130">
        <v>-0.183960591766752</v>
      </c>
      <c r="F322" s="130">
        <f>(Table1[[#This Row],[Gasoil Open]]-MIN(Table1[Signal from Matlab]))/(MAX(Table1[Signal from Matlab])-MIN(Table1[Signal from Matlab]))</f>
        <v>0.71278825995807127</v>
      </c>
      <c r="G322" s="130">
        <v>958</v>
      </c>
      <c r="H322" s="130">
        <v>958</v>
      </c>
      <c r="I322" s="130">
        <v>0.71278825995807105</v>
      </c>
      <c r="J322" s="130">
        <f>(Table1[[#This Row],[Alpha]]-MIN(Table1[Alpha]))/(MAX(Table1[Alpha])-MIN(Table1[Alpha]))</f>
        <v>0.28545715048583731</v>
      </c>
      <c r="K322" s="130">
        <f>(Table1[[#This Row],[Signal from Matlab]]-703)/(1060.75-703)</f>
        <v>0.71278825995807127</v>
      </c>
    </row>
    <row r="323" spans="1:11" x14ac:dyDescent="0.2">
      <c r="A323" s="345" t="s">
        <v>542</v>
      </c>
      <c r="B323" s="344">
        <v>322</v>
      </c>
      <c r="C323" s="346">
        <v>0.125</v>
      </c>
      <c r="D323" s="347">
        <v>964.25</v>
      </c>
      <c r="E323" s="130">
        <v>-0.216323041592275</v>
      </c>
      <c r="F323" s="130">
        <f>(Table1[[#This Row],[Gasoil Open]]-MIN(Table1[Signal from Matlab]))/(MAX(Table1[Signal from Matlab])-MIN(Table1[Signal from Matlab]))</f>
        <v>0.73025856044723969</v>
      </c>
      <c r="G323" s="130">
        <v>964.25</v>
      </c>
      <c r="H323" s="130">
        <v>964.25</v>
      </c>
      <c r="I323" s="130">
        <v>0.73025856044724002</v>
      </c>
      <c r="J323" s="130">
        <f>(Table1[[#This Row],[Alpha]]-MIN(Table1[Alpha]))/(MAX(Table1[Alpha])-MIN(Table1[Alpha]))</f>
        <v>0.26216578956982206</v>
      </c>
      <c r="K323" s="130">
        <f>(Table1[[#This Row],[Signal from Matlab]]-703)/(1060.75-703)</f>
        <v>0.73025856044723969</v>
      </c>
    </row>
    <row r="324" spans="1:11" x14ac:dyDescent="0.2">
      <c r="A324" s="342" t="s">
        <v>543</v>
      </c>
      <c r="B324" s="344">
        <v>323</v>
      </c>
      <c r="C324" s="343">
        <v>0.125</v>
      </c>
      <c r="D324" s="344">
        <v>962.5</v>
      </c>
      <c r="E324" s="130">
        <v>-0.24687040743490099</v>
      </c>
      <c r="F324" s="130">
        <f>(Table1[[#This Row],[Gasoil Open]]-MIN(Table1[Signal from Matlab]))/(MAX(Table1[Signal from Matlab])-MIN(Table1[Signal from Matlab]))</f>
        <v>0.72536687631027252</v>
      </c>
      <c r="G324" s="130">
        <v>962.5</v>
      </c>
      <c r="H324" s="130">
        <v>962.5</v>
      </c>
      <c r="I324" s="130">
        <v>0.72536687631027297</v>
      </c>
      <c r="J324" s="130">
        <f>(Table1[[#This Row],[Alpha]]-MIN(Table1[Alpha]))/(MAX(Table1[Alpha])-MIN(Table1[Alpha]))</f>
        <v>0.24018075052889529</v>
      </c>
      <c r="K324" s="130">
        <f>(Table1[[#This Row],[Signal from Matlab]]-703)/(1060.75-703)</f>
        <v>0.72536687631027252</v>
      </c>
    </row>
    <row r="325" spans="1:11" x14ac:dyDescent="0.2">
      <c r="A325" s="345" t="s">
        <v>544</v>
      </c>
      <c r="B325" s="344">
        <v>324</v>
      </c>
      <c r="C325" s="346">
        <v>0.125</v>
      </c>
      <c r="D325" s="347">
        <v>970.5</v>
      </c>
      <c r="E325" s="130">
        <v>-0.27898656604382499</v>
      </c>
      <c r="F325" s="130">
        <f>(Table1[[#This Row],[Gasoil Open]]-MIN(Table1[Signal from Matlab]))/(MAX(Table1[Signal from Matlab])-MIN(Table1[Signal from Matlab]))</f>
        <v>0.74772886093640811</v>
      </c>
      <c r="G325" s="130">
        <v>970.5</v>
      </c>
      <c r="H325" s="130">
        <v>970.5</v>
      </c>
      <c r="I325" s="130">
        <v>0.747728860936408</v>
      </c>
      <c r="J325" s="130">
        <f>(Table1[[#This Row],[Alpha]]-MIN(Table1[Alpha]))/(MAX(Table1[Alpha])-MIN(Table1[Alpha]))</f>
        <v>0.21706664620646857</v>
      </c>
      <c r="K325" s="130">
        <f>(Table1[[#This Row],[Signal from Matlab]]-703)/(1060.75-703)</f>
        <v>0.74772886093640811</v>
      </c>
    </row>
    <row r="326" spans="1:11" x14ac:dyDescent="0.2">
      <c r="A326" s="342" t="s">
        <v>545</v>
      </c>
      <c r="B326" s="344">
        <v>325</v>
      </c>
      <c r="C326" s="343">
        <v>0.125</v>
      </c>
      <c r="D326" s="344">
        <v>963</v>
      </c>
      <c r="E326" s="130">
        <v>-0.31068124565673</v>
      </c>
      <c r="F326" s="130">
        <f>(Table1[[#This Row],[Gasoil Open]]-MIN(Table1[Signal from Matlab]))/(MAX(Table1[Signal from Matlab])-MIN(Table1[Signal from Matlab]))</f>
        <v>0.72676450034940598</v>
      </c>
      <c r="G326" s="130">
        <v>963</v>
      </c>
      <c r="H326" s="130">
        <v>963</v>
      </c>
      <c r="I326" s="130">
        <v>0.72676450034940598</v>
      </c>
      <c r="J326" s="130">
        <f>(Table1[[#This Row],[Alpha]]-MIN(Table1[Alpha]))/(MAX(Table1[Alpha])-MIN(Table1[Alpha]))</f>
        <v>0.19425588169507976</v>
      </c>
      <c r="K326" s="130">
        <f>(Table1[[#This Row],[Signal from Matlab]]-703)/(1060.75-703)</f>
        <v>0.72676450034940598</v>
      </c>
    </row>
    <row r="327" spans="1:11" x14ac:dyDescent="0.2">
      <c r="A327" s="345" t="s">
        <v>546</v>
      </c>
      <c r="B327" s="344">
        <v>326</v>
      </c>
      <c r="C327" s="346">
        <v>0.125</v>
      </c>
      <c r="D327" s="347">
        <v>956.5</v>
      </c>
      <c r="E327" s="130">
        <v>-0.346225357708766</v>
      </c>
      <c r="F327" s="130">
        <f>(Table1[[#This Row],[Gasoil Open]]-MIN(Table1[Signal from Matlab]))/(MAX(Table1[Signal from Matlab])-MIN(Table1[Signal from Matlab]))</f>
        <v>0.70859538784067089</v>
      </c>
      <c r="G327" s="130">
        <v>956.5</v>
      </c>
      <c r="H327" s="130">
        <v>956.5</v>
      </c>
      <c r="I327" s="130">
        <v>0.708595387840671</v>
      </c>
      <c r="J327" s="130">
        <f>(Table1[[#This Row],[Alpha]]-MIN(Table1[Alpha]))/(MAX(Table1[Alpha])-MIN(Table1[Alpha]))</f>
        <v>0.16867466807538808</v>
      </c>
      <c r="K327" s="130">
        <f>(Table1[[#This Row],[Signal from Matlab]]-703)/(1060.75-703)</f>
        <v>0.70859538784067089</v>
      </c>
    </row>
    <row r="328" spans="1:11" x14ac:dyDescent="0.2">
      <c r="A328" s="342" t="s">
        <v>547</v>
      </c>
      <c r="B328" s="344">
        <v>327</v>
      </c>
      <c r="C328" s="343">
        <v>0.125</v>
      </c>
      <c r="D328" s="344">
        <v>953</v>
      </c>
      <c r="E328" s="130">
        <v>-0.379937431088883</v>
      </c>
      <c r="F328" s="130">
        <f>(Table1[[#This Row],[Gasoil Open]]-MIN(Table1[Signal from Matlab]))/(MAX(Table1[Signal from Matlab])-MIN(Table1[Signal from Matlab]))</f>
        <v>0.69881201956673655</v>
      </c>
      <c r="G328" s="130">
        <v>953</v>
      </c>
      <c r="H328" s="130">
        <v>953</v>
      </c>
      <c r="I328" s="130">
        <v>0.698812019566737</v>
      </c>
      <c r="J328" s="130">
        <f>(Table1[[#This Row],[Alpha]]-MIN(Table1[Alpha]))/(MAX(Table1[Alpha])-MIN(Table1[Alpha]))</f>
        <v>0.14441197867589031</v>
      </c>
      <c r="K328" s="130">
        <f>(Table1[[#This Row],[Signal from Matlab]]-703)/(1060.75-703)</f>
        <v>0.69881201956673655</v>
      </c>
    </row>
    <row r="329" spans="1:11" x14ac:dyDescent="0.2">
      <c r="A329" s="345" t="s">
        <v>548</v>
      </c>
      <c r="B329" s="344">
        <v>328</v>
      </c>
      <c r="C329" s="346">
        <v>0.125</v>
      </c>
      <c r="D329" s="347">
        <v>958.75</v>
      </c>
      <c r="E329" s="130">
        <v>-0.41082868030976499</v>
      </c>
      <c r="F329" s="130">
        <f>(Table1[[#This Row],[Gasoil Open]]-MIN(Table1[Signal from Matlab]))/(MAX(Table1[Signal from Matlab])-MIN(Table1[Signal from Matlab]))</f>
        <v>0.71488469601677151</v>
      </c>
      <c r="G329" s="130">
        <v>958.75</v>
      </c>
      <c r="H329" s="130">
        <v>958.75</v>
      </c>
      <c r="I329" s="130">
        <v>0.71488469601677196</v>
      </c>
      <c r="J329" s="130">
        <f>(Table1[[#This Row],[Alpha]]-MIN(Table1[Alpha]))/(MAX(Table1[Alpha])-MIN(Table1[Alpha]))</f>
        <v>0.12217944564365071</v>
      </c>
      <c r="K329" s="130">
        <f>(Table1[[#This Row],[Signal from Matlab]]-703)/(1060.75-703)</f>
        <v>0.71488469601677151</v>
      </c>
    </row>
    <row r="330" spans="1:11" x14ac:dyDescent="0.2">
      <c r="A330" s="342" t="s">
        <v>549</v>
      </c>
      <c r="B330" s="344">
        <v>329</v>
      </c>
      <c r="C330" s="343">
        <v>0.125</v>
      </c>
      <c r="D330" s="344">
        <v>952.25</v>
      </c>
      <c r="E330" s="130">
        <v>-0.42902231905562599</v>
      </c>
      <c r="F330" s="130">
        <f>(Table1[[#This Row],[Gasoil Open]]-MIN(Table1[Signal from Matlab]))/(MAX(Table1[Signal from Matlab])-MIN(Table1[Signal from Matlab]))</f>
        <v>0.69671558350803631</v>
      </c>
      <c r="G330" s="130">
        <v>952.25</v>
      </c>
      <c r="H330" s="130">
        <v>952.25</v>
      </c>
      <c r="I330" s="130">
        <v>0.69671558350803597</v>
      </c>
      <c r="J330" s="130">
        <f>(Table1[[#This Row],[Alpha]]-MIN(Table1[Alpha]))/(MAX(Table1[Alpha])-MIN(Table1[Alpha]))</f>
        <v>0.1090854243723918</v>
      </c>
      <c r="K330" s="130">
        <f>(Table1[[#This Row],[Signal from Matlab]]-703)/(1060.75-703)</f>
        <v>0.69671558350803631</v>
      </c>
    </row>
    <row r="331" spans="1:11" x14ac:dyDescent="0.2">
      <c r="A331" s="345" t="s">
        <v>550</v>
      </c>
      <c r="B331" s="344">
        <v>330</v>
      </c>
      <c r="C331" s="346">
        <v>0.125</v>
      </c>
      <c r="D331" s="347">
        <v>945.75</v>
      </c>
      <c r="E331" s="130">
        <v>-0.43988139949483201</v>
      </c>
      <c r="F331" s="130">
        <f>(Table1[[#This Row],[Gasoil Open]]-MIN(Table1[Signal from Matlab]))/(MAX(Table1[Signal from Matlab])-MIN(Table1[Signal from Matlab]))</f>
        <v>0.67854647099930121</v>
      </c>
      <c r="G331" s="130">
        <v>945.75</v>
      </c>
      <c r="H331" s="130">
        <v>945.75</v>
      </c>
      <c r="I331" s="130">
        <v>0.67854647099930099</v>
      </c>
      <c r="J331" s="130">
        <f>(Table1[[#This Row],[Alpha]]-MIN(Table1[Alpha]))/(MAX(Table1[Alpha])-MIN(Table1[Alpha]))</f>
        <v>0.10127010868741797</v>
      </c>
      <c r="K331" s="130">
        <f>(Table1[[#This Row],[Signal from Matlab]]-703)/(1060.75-703)</f>
        <v>0.67854647099930121</v>
      </c>
    </row>
    <row r="332" spans="1:11" x14ac:dyDescent="0.2">
      <c r="A332" s="342" t="s">
        <v>551</v>
      </c>
      <c r="B332" s="344">
        <v>331</v>
      </c>
      <c r="C332" s="343">
        <v>0.125</v>
      </c>
      <c r="D332" s="344">
        <v>945.5</v>
      </c>
      <c r="E332" s="130">
        <v>-0.441404842769126</v>
      </c>
      <c r="F332" s="130">
        <f>(Table1[[#This Row],[Gasoil Open]]-MIN(Table1[Signal from Matlab]))/(MAX(Table1[Signal from Matlab])-MIN(Table1[Signal from Matlab]))</f>
        <v>0.67784765897973442</v>
      </c>
      <c r="G332" s="130">
        <v>945.5</v>
      </c>
      <c r="H332" s="130">
        <v>945.5</v>
      </c>
      <c r="I332" s="130">
        <v>0.67784765897973398</v>
      </c>
      <c r="J332" s="130">
        <f>(Table1[[#This Row],[Alpha]]-MIN(Table1[Alpha]))/(MAX(Table1[Alpha])-MIN(Table1[Alpha]))</f>
        <v>0.10017368158353804</v>
      </c>
      <c r="K332" s="130">
        <f>(Table1[[#This Row],[Signal from Matlab]]-703)/(1060.75-703)</f>
        <v>0.67784765897973442</v>
      </c>
    </row>
    <row r="333" spans="1:11" x14ac:dyDescent="0.2">
      <c r="A333" s="345" t="s">
        <v>552</v>
      </c>
      <c r="B333" s="344">
        <v>332</v>
      </c>
      <c r="C333" s="346">
        <v>0.125</v>
      </c>
      <c r="D333" s="347">
        <v>931.5</v>
      </c>
      <c r="E333" s="130">
        <v>-0.43421406102000698</v>
      </c>
      <c r="F333" s="130">
        <f>(Table1[[#This Row],[Gasoil Open]]-MIN(Table1[Signal from Matlab]))/(MAX(Table1[Signal from Matlab])-MIN(Table1[Signal from Matlab]))</f>
        <v>0.6387141858839972</v>
      </c>
      <c r="G333" s="130">
        <v>931.5</v>
      </c>
      <c r="H333" s="130">
        <v>931.5</v>
      </c>
      <c r="I333" s="130">
        <v>0.63871418588399698</v>
      </c>
      <c r="J333" s="130">
        <f>(Table1[[#This Row],[Alpha]]-MIN(Table1[Alpha]))/(MAX(Table1[Alpha])-MIN(Table1[Alpha]))</f>
        <v>0.10534891071143117</v>
      </c>
      <c r="K333" s="130">
        <f>(Table1[[#This Row],[Signal from Matlab]]-703)/(1060.75-703)</f>
        <v>0.6387141858839972</v>
      </c>
    </row>
    <row r="334" spans="1:11" x14ac:dyDescent="0.2">
      <c r="A334" s="342" t="s">
        <v>553</v>
      </c>
      <c r="B334" s="344">
        <v>333</v>
      </c>
      <c r="C334" s="343">
        <v>0.125</v>
      </c>
      <c r="D334" s="344">
        <v>937.75</v>
      </c>
      <c r="E334" s="130">
        <v>-0.40587393457318599</v>
      </c>
      <c r="F334" s="130">
        <f>(Table1[[#This Row],[Gasoil Open]]-MIN(Table1[Signal from Matlab]))/(MAX(Table1[Signal from Matlab])-MIN(Table1[Signal from Matlab]))</f>
        <v>0.65618448637316562</v>
      </c>
      <c r="G334" s="130">
        <v>937.75</v>
      </c>
      <c r="H334" s="130">
        <v>937.75</v>
      </c>
      <c r="I334" s="130">
        <v>0.65618448637316595</v>
      </c>
      <c r="J334" s="130">
        <f>(Table1[[#This Row],[Alpha]]-MIN(Table1[Alpha]))/(MAX(Table1[Alpha])-MIN(Table1[Alpha]))</f>
        <v>0.12574539234484067</v>
      </c>
      <c r="K334" s="130">
        <f>(Table1[[#This Row],[Signal from Matlab]]-703)/(1060.75-703)</f>
        <v>0.65618448637316562</v>
      </c>
    </row>
    <row r="335" spans="1:11" x14ac:dyDescent="0.2">
      <c r="A335" s="345" t="s">
        <v>554</v>
      </c>
      <c r="B335" s="344">
        <v>334</v>
      </c>
      <c r="C335" s="346">
        <v>0.125</v>
      </c>
      <c r="D335" s="347">
        <v>940.5</v>
      </c>
      <c r="E335" s="130">
        <v>-0.36306502404191598</v>
      </c>
      <c r="F335" s="130">
        <f>(Table1[[#This Row],[Gasoil Open]]-MIN(Table1[Signal from Matlab]))/(MAX(Table1[Signal from Matlab])-MIN(Table1[Signal from Matlab]))</f>
        <v>0.66387141858839971</v>
      </c>
      <c r="G335" s="130">
        <v>940.5</v>
      </c>
      <c r="H335" s="130">
        <v>940.5</v>
      </c>
      <c r="I335" s="130">
        <v>0.66387141858840004</v>
      </c>
      <c r="J335" s="130">
        <f>(Table1[[#This Row],[Alpha]]-MIN(Table1[Alpha]))/(MAX(Table1[Alpha])-MIN(Table1[Alpha]))</f>
        <v>0.15655510517501273</v>
      </c>
      <c r="K335" s="130">
        <f>(Table1[[#This Row],[Signal from Matlab]]-703)/(1060.75-703)</f>
        <v>0.66387141858839971</v>
      </c>
    </row>
    <row r="336" spans="1:11" x14ac:dyDescent="0.2">
      <c r="A336" s="342" t="s">
        <v>555</v>
      </c>
      <c r="B336" s="344">
        <v>335</v>
      </c>
      <c r="C336" s="343">
        <v>0.125</v>
      </c>
      <c r="D336" s="344">
        <v>944.75</v>
      </c>
      <c r="E336" s="130">
        <v>-0.31135469509394098</v>
      </c>
      <c r="F336" s="130">
        <f>(Table1[[#This Row],[Gasoil Open]]-MIN(Table1[Signal from Matlab]))/(MAX(Table1[Signal from Matlab])-MIN(Table1[Signal from Matlab]))</f>
        <v>0.67575122292103429</v>
      </c>
      <c r="G336" s="130">
        <v>944.75</v>
      </c>
      <c r="H336" s="130">
        <v>944.75</v>
      </c>
      <c r="I336" s="130">
        <v>0.67575122292103396</v>
      </c>
      <c r="J336" s="130">
        <f>(Table1[[#This Row],[Alpha]]-MIN(Table1[Alpha]))/(MAX(Table1[Alpha])-MIN(Table1[Alpha]))</f>
        <v>0.1937711979339512</v>
      </c>
      <c r="K336" s="130">
        <f>(Table1[[#This Row],[Signal from Matlab]]-703)/(1060.75-703)</f>
        <v>0.67575122292103429</v>
      </c>
    </row>
    <row r="337" spans="1:11" x14ac:dyDescent="0.2">
      <c r="A337" s="345" t="s">
        <v>556</v>
      </c>
      <c r="B337" s="344">
        <v>336</v>
      </c>
      <c r="C337" s="346">
        <v>0.125</v>
      </c>
      <c r="D337" s="347">
        <v>948.25</v>
      </c>
      <c r="E337" s="130">
        <v>-0.25799546623595099</v>
      </c>
      <c r="F337" s="130">
        <f>(Table1[[#This Row],[Gasoil Open]]-MIN(Table1[Signal from Matlab]))/(MAX(Table1[Signal from Matlab])-MIN(Table1[Signal from Matlab]))</f>
        <v>0.68553459119496851</v>
      </c>
      <c r="G337" s="130">
        <v>948.25</v>
      </c>
      <c r="H337" s="130">
        <v>948.25</v>
      </c>
      <c r="I337" s="130">
        <v>0.68553459119496896</v>
      </c>
      <c r="J337" s="130">
        <f>(Table1[[#This Row],[Alpha]]-MIN(Table1[Alpha]))/(MAX(Table1[Alpha])-MIN(Table1[Alpha]))</f>
        <v>0.23217400934755272</v>
      </c>
      <c r="K337" s="130">
        <f>(Table1[[#This Row],[Signal from Matlab]]-703)/(1060.75-703)</f>
        <v>0.68553459119496851</v>
      </c>
    </row>
    <row r="338" spans="1:11" x14ac:dyDescent="0.2">
      <c r="A338" s="342" t="s">
        <v>557</v>
      </c>
      <c r="B338" s="344">
        <v>337</v>
      </c>
      <c r="C338" s="343">
        <v>0.125</v>
      </c>
      <c r="D338" s="344">
        <v>951.75</v>
      </c>
      <c r="E338" s="130">
        <v>-0.192688898299883</v>
      </c>
      <c r="F338" s="130">
        <f>(Table1[[#This Row],[Gasoil Open]]-MIN(Table1[Signal from Matlab]))/(MAX(Table1[Signal from Matlab])-MIN(Table1[Signal from Matlab]))</f>
        <v>0.69531795946890285</v>
      </c>
      <c r="G338" s="130">
        <v>951.75</v>
      </c>
      <c r="H338" s="130">
        <v>951.75</v>
      </c>
      <c r="I338" s="130">
        <v>0.69531795946890296</v>
      </c>
      <c r="J338" s="130">
        <f>(Table1[[#This Row],[Alpha]]-MIN(Table1[Alpha]))/(MAX(Table1[Alpha])-MIN(Table1[Alpha]))</f>
        <v>0.27917535974549484</v>
      </c>
      <c r="K338" s="130">
        <f>(Table1[[#This Row],[Signal from Matlab]]-703)/(1060.75-703)</f>
        <v>0.69531795946890285</v>
      </c>
    </row>
    <row r="339" spans="1:11" x14ac:dyDescent="0.2">
      <c r="A339" s="345" t="s">
        <v>558</v>
      </c>
      <c r="B339" s="344">
        <v>338</v>
      </c>
      <c r="C339" s="346">
        <v>0.125</v>
      </c>
      <c r="D339" s="347">
        <v>949.75</v>
      </c>
      <c r="E339" s="130">
        <v>-0.12512606558807299</v>
      </c>
      <c r="F339" s="130">
        <f>(Table1[[#This Row],[Gasoil Open]]-MIN(Table1[Signal from Matlab]))/(MAX(Table1[Signal from Matlab])-MIN(Table1[Signal from Matlab]))</f>
        <v>0.689727463312369</v>
      </c>
      <c r="G339" s="130">
        <v>949.75</v>
      </c>
      <c r="H339" s="130">
        <v>949.75</v>
      </c>
      <c r="I339" s="130">
        <v>0.689727463312369</v>
      </c>
      <c r="J339" s="130">
        <f>(Table1[[#This Row],[Alpha]]-MIN(Table1[Alpha]))/(MAX(Table1[Alpha])-MIN(Table1[Alpha]))</f>
        <v>0.32780055127713431</v>
      </c>
      <c r="K339" s="130">
        <f>(Table1[[#This Row],[Signal from Matlab]]-703)/(1060.75-703)</f>
        <v>0.689727463312369</v>
      </c>
    </row>
    <row r="340" spans="1:11" x14ac:dyDescent="0.2">
      <c r="A340" s="342" t="s">
        <v>559</v>
      </c>
      <c r="B340" s="344">
        <v>339</v>
      </c>
      <c r="C340" s="343">
        <v>0.125</v>
      </c>
      <c r="D340" s="344">
        <v>951.5</v>
      </c>
      <c r="E340" s="130">
        <v>-5.5078662663949403E-2</v>
      </c>
      <c r="F340" s="130">
        <f>(Table1[[#This Row],[Gasoil Open]]-MIN(Table1[Signal from Matlab]))/(MAX(Table1[Signal from Matlab])-MIN(Table1[Signal from Matlab]))</f>
        <v>0.69461914744933617</v>
      </c>
      <c r="G340" s="130">
        <v>951.5</v>
      </c>
      <c r="H340" s="130">
        <v>951.5</v>
      </c>
      <c r="I340" s="130">
        <v>0.69461914744933595</v>
      </c>
      <c r="J340" s="130">
        <f>(Table1[[#This Row],[Alpha]]-MIN(Table1[Alpha]))/(MAX(Table1[Alpha])-MIN(Table1[Alpha]))</f>
        <v>0.37821389611138734</v>
      </c>
      <c r="K340" s="130">
        <f>(Table1[[#This Row],[Signal from Matlab]]-703)/(1060.75-703)</f>
        <v>0.69461914744933617</v>
      </c>
    </row>
    <row r="341" spans="1:11" x14ac:dyDescent="0.2">
      <c r="A341" s="345" t="s">
        <v>560</v>
      </c>
      <c r="B341" s="344">
        <v>340</v>
      </c>
      <c r="C341" s="346">
        <v>0.125</v>
      </c>
      <c r="D341" s="347">
        <v>951</v>
      </c>
      <c r="E341" s="130">
        <v>1.14797971770518E-2</v>
      </c>
      <c r="F341" s="130">
        <f>(Table1[[#This Row],[Gasoil Open]]-MIN(Table1[Signal from Matlab]))/(MAX(Table1[Signal from Matlab])-MIN(Table1[Signal from Matlab]))</f>
        <v>0.6932215234102026</v>
      </c>
      <c r="G341" s="130">
        <v>951</v>
      </c>
      <c r="H341" s="130">
        <v>951</v>
      </c>
      <c r="I341" s="130">
        <v>0.69322152341020304</v>
      </c>
      <c r="J341" s="130">
        <f>(Table1[[#This Row],[Alpha]]-MIN(Table1[Alpha]))/(MAX(Table1[Alpha])-MIN(Table1[Alpha]))</f>
        <v>0.42611623720511554</v>
      </c>
      <c r="K341" s="130">
        <f>(Table1[[#This Row],[Signal from Matlab]]-703)/(1060.75-703)</f>
        <v>0.6932215234102026</v>
      </c>
    </row>
    <row r="342" spans="1:11" x14ac:dyDescent="0.2">
      <c r="A342" s="342" t="s">
        <v>561</v>
      </c>
      <c r="B342" s="344">
        <v>341</v>
      </c>
      <c r="C342" s="343">
        <v>0.125</v>
      </c>
      <c r="D342" s="344">
        <v>950.75</v>
      </c>
      <c r="E342" s="130">
        <v>7.7339794440646203E-2</v>
      </c>
      <c r="F342" s="130">
        <f>(Table1[[#This Row],[Gasoil Open]]-MIN(Table1[Signal from Matlab]))/(MAX(Table1[Signal from Matlab])-MIN(Table1[Signal from Matlab]))</f>
        <v>0.69252271139063593</v>
      </c>
      <c r="G342" s="130">
        <v>950.75</v>
      </c>
      <c r="H342" s="130">
        <v>950.75</v>
      </c>
      <c r="I342" s="130">
        <v>0.69252271139063604</v>
      </c>
      <c r="J342" s="130">
        <f>(Table1[[#This Row],[Alpha]]-MIN(Table1[Alpha]))/(MAX(Table1[Alpha])-MIN(Table1[Alpha]))</f>
        <v>0.47351589249896076</v>
      </c>
      <c r="K342" s="130">
        <f>(Table1[[#This Row],[Signal from Matlab]]-703)/(1060.75-703)</f>
        <v>0.69252271139063593</v>
      </c>
    </row>
    <row r="343" spans="1:11" x14ac:dyDescent="0.2">
      <c r="A343" s="345" t="s">
        <v>562</v>
      </c>
      <c r="B343" s="344">
        <v>342</v>
      </c>
      <c r="C343" s="346">
        <v>0.125</v>
      </c>
      <c r="D343" s="347">
        <v>971.75</v>
      </c>
      <c r="E343" s="130">
        <v>0.13912216579866499</v>
      </c>
      <c r="F343" s="130">
        <f>(Table1[[#This Row],[Gasoil Open]]-MIN(Table1[Signal from Matlab]))/(MAX(Table1[Signal from Matlab])-MIN(Table1[Signal from Matlab]))</f>
        <v>0.75122292103424182</v>
      </c>
      <c r="G343" s="130">
        <v>971.75</v>
      </c>
      <c r="H343" s="130">
        <v>971.75</v>
      </c>
      <c r="I343" s="130">
        <v>0.75122292103424204</v>
      </c>
      <c r="J343" s="130">
        <f>(Table1[[#This Row],[Alpha]]-MIN(Table1[Alpha]))/(MAX(Table1[Alpha])-MIN(Table1[Alpha]))</f>
        <v>0.51798086710085323</v>
      </c>
      <c r="K343" s="130">
        <f>(Table1[[#This Row],[Signal from Matlab]]-703)/(1060.75-703)</f>
        <v>0.75122292103424182</v>
      </c>
    </row>
    <row r="344" spans="1:11" x14ac:dyDescent="0.2">
      <c r="A344" s="342" t="s">
        <v>563</v>
      </c>
      <c r="B344" s="344">
        <v>343</v>
      </c>
      <c r="C344" s="343">
        <v>0.125</v>
      </c>
      <c r="D344" s="344">
        <v>994.25</v>
      </c>
      <c r="E344" s="130">
        <v>0.20586148580979799</v>
      </c>
      <c r="F344" s="130">
        <f>(Table1[[#This Row],[Gasoil Open]]-MIN(Table1[Signal from Matlab]))/(MAX(Table1[Signal from Matlab])-MIN(Table1[Signal from Matlab]))</f>
        <v>0.81411600279524809</v>
      </c>
      <c r="G344" s="130">
        <v>994.25</v>
      </c>
      <c r="H344" s="130">
        <v>994.25</v>
      </c>
      <c r="I344" s="130">
        <v>0.81411600279524798</v>
      </c>
      <c r="J344" s="130">
        <f>(Table1[[#This Row],[Alpha]]-MIN(Table1[Alpha]))/(MAX(Table1[Alpha])-MIN(Table1[Alpha]))</f>
        <v>0.56601337385016626</v>
      </c>
      <c r="K344" s="130">
        <f>(Table1[[#This Row],[Signal from Matlab]]-703)/(1060.75-703)</f>
        <v>0.81411600279524809</v>
      </c>
    </row>
    <row r="345" spans="1:11" x14ac:dyDescent="0.2">
      <c r="A345" s="345" t="s">
        <v>564</v>
      </c>
      <c r="B345" s="344">
        <v>344</v>
      </c>
      <c r="C345" s="346">
        <v>0.125</v>
      </c>
      <c r="D345" s="347">
        <v>993.5</v>
      </c>
      <c r="E345" s="130">
        <v>0.26904511884224902</v>
      </c>
      <c r="F345" s="130">
        <f>(Table1[[#This Row],[Gasoil Open]]-MIN(Table1[Signal from Matlab]))/(MAX(Table1[Signal from Matlab])-MIN(Table1[Signal from Matlab]))</f>
        <v>0.81201956673654785</v>
      </c>
      <c r="G345" s="130">
        <v>993.5</v>
      </c>
      <c r="H345" s="130">
        <v>993.5</v>
      </c>
      <c r="I345" s="130">
        <v>0.81201956673654796</v>
      </c>
      <c r="J345" s="130">
        <f>(Table1[[#This Row],[Alpha]]-MIN(Table1[Alpha]))/(MAX(Table1[Alpha])-MIN(Table1[Alpha]))</f>
        <v>0.61148684105916784</v>
      </c>
      <c r="K345" s="130">
        <f>(Table1[[#This Row],[Signal from Matlab]]-703)/(1060.75-703)</f>
        <v>0.81201956673654785</v>
      </c>
    </row>
    <row r="346" spans="1:11" x14ac:dyDescent="0.2">
      <c r="A346" s="342" t="s">
        <v>565</v>
      </c>
      <c r="B346" s="344">
        <v>345</v>
      </c>
      <c r="C346" s="343">
        <v>0.125</v>
      </c>
      <c r="D346" s="344">
        <v>995.75</v>
      </c>
      <c r="E346" s="130">
        <v>0.33215430954457398</v>
      </c>
      <c r="F346" s="130">
        <f>(Table1[[#This Row],[Gasoil Open]]-MIN(Table1[Signal from Matlab]))/(MAX(Table1[Signal from Matlab])-MIN(Table1[Signal from Matlab]))</f>
        <v>0.81830887491264848</v>
      </c>
      <c r="G346" s="130">
        <v>995.75</v>
      </c>
      <c r="H346" s="130">
        <v>995.75</v>
      </c>
      <c r="I346" s="130">
        <v>0.81830887491264903</v>
      </c>
      <c r="J346" s="130">
        <f>(Table1[[#This Row],[Alpha]]-MIN(Table1[Alpha]))/(MAX(Table1[Alpha])-MIN(Table1[Alpha]))</f>
        <v>0.65690673187986304</v>
      </c>
      <c r="K346" s="130">
        <f>(Table1[[#This Row],[Signal from Matlab]]-703)/(1060.75-703)</f>
        <v>0.81830887491264848</v>
      </c>
    </row>
    <row r="347" spans="1:11" x14ac:dyDescent="0.2">
      <c r="A347" s="345" t="s">
        <v>566</v>
      </c>
      <c r="B347" s="344">
        <v>346</v>
      </c>
      <c r="C347" s="346">
        <v>0.125</v>
      </c>
      <c r="D347" s="347">
        <v>1001</v>
      </c>
      <c r="E347" s="130">
        <v>0.39303825242323898</v>
      </c>
      <c r="F347" s="130">
        <f>(Table1[[#This Row],[Gasoil Open]]-MIN(Table1[Signal from Matlab]))/(MAX(Table1[Signal from Matlab])-MIN(Table1[Signal from Matlab]))</f>
        <v>0.83298392732354998</v>
      </c>
      <c r="G347" s="130">
        <v>1001</v>
      </c>
      <c r="H347" s="130">
        <v>1001</v>
      </c>
      <c r="I347" s="130">
        <v>0.83298392732354998</v>
      </c>
      <c r="J347" s="130">
        <f>(Table1[[#This Row],[Alpha]]-MIN(Table1[Alpha]))/(MAX(Table1[Alpha])-MIN(Table1[Alpha]))</f>
        <v>0.70072510456865333</v>
      </c>
      <c r="K347" s="130">
        <f>(Table1[[#This Row],[Signal from Matlab]]-703)/(1060.75-703)</f>
        <v>0.83298392732354998</v>
      </c>
    </row>
    <row r="348" spans="1:11" x14ac:dyDescent="0.2">
      <c r="A348" s="342" t="s">
        <v>567</v>
      </c>
      <c r="B348" s="344">
        <v>347</v>
      </c>
      <c r="C348" s="343">
        <v>0.125</v>
      </c>
      <c r="D348" s="344">
        <v>999.5</v>
      </c>
      <c r="E348" s="130">
        <v>0.44506701599982101</v>
      </c>
      <c r="F348" s="130">
        <f>(Table1[[#This Row],[Gasoil Open]]-MIN(Table1[Signal from Matlab]))/(MAX(Table1[Signal from Matlab])-MIN(Table1[Signal from Matlab]))</f>
        <v>0.8287910552061496</v>
      </c>
      <c r="G348" s="130">
        <v>999.5</v>
      </c>
      <c r="H348" s="130">
        <v>999.5</v>
      </c>
      <c r="I348" s="130">
        <v>0.82879105520615004</v>
      </c>
      <c r="J348" s="130">
        <f>(Table1[[#This Row],[Alpha]]-MIN(Table1[Alpha]))/(MAX(Table1[Alpha])-MIN(Table1[Alpha]))</f>
        <v>0.73817037577060307</v>
      </c>
      <c r="K348" s="130">
        <f>(Table1[[#This Row],[Signal from Matlab]]-703)/(1060.75-703)</f>
        <v>0.8287910552061496</v>
      </c>
    </row>
    <row r="349" spans="1:11" x14ac:dyDescent="0.2">
      <c r="A349" s="345" t="s">
        <v>568</v>
      </c>
      <c r="B349" s="344">
        <v>348</v>
      </c>
      <c r="C349" s="346">
        <v>0.125</v>
      </c>
      <c r="D349" s="347">
        <v>988</v>
      </c>
      <c r="E349" s="130">
        <v>0.47478342198601098</v>
      </c>
      <c r="F349" s="130">
        <f>(Table1[[#This Row],[Gasoil Open]]-MIN(Table1[Signal from Matlab]))/(MAX(Table1[Signal from Matlab])-MIN(Table1[Signal from Matlab]))</f>
        <v>0.79664570230607967</v>
      </c>
      <c r="G349" s="130">
        <v>988</v>
      </c>
      <c r="H349" s="130">
        <v>988</v>
      </c>
      <c r="I349" s="130">
        <v>0.79664570230608001</v>
      </c>
      <c r="J349" s="130">
        <f>(Table1[[#This Row],[Alpha]]-MIN(Table1[Alpha]))/(MAX(Table1[Alpha])-MIN(Table1[Alpha]))</f>
        <v>0.75955737028686265</v>
      </c>
      <c r="K349" s="130">
        <f>(Table1[[#This Row],[Signal from Matlab]]-703)/(1060.75-703)</f>
        <v>0.79664570230607967</v>
      </c>
    </row>
    <row r="350" spans="1:11" x14ac:dyDescent="0.2">
      <c r="A350" s="342" t="s">
        <v>569</v>
      </c>
      <c r="B350" s="344">
        <v>349</v>
      </c>
      <c r="C350" s="343">
        <v>0.125</v>
      </c>
      <c r="D350" s="344">
        <v>994</v>
      </c>
      <c r="E350" s="130">
        <v>0.49368242210158703</v>
      </c>
      <c r="F350" s="130">
        <f>(Table1[[#This Row],[Gasoil Open]]-MIN(Table1[Signal from Matlab]))/(MAX(Table1[Signal from Matlab])-MIN(Table1[Signal from Matlab]))</f>
        <v>0.81341719077568131</v>
      </c>
      <c r="G350" s="130">
        <v>994</v>
      </c>
      <c r="H350" s="130">
        <v>994</v>
      </c>
      <c r="I350" s="130">
        <v>0.81341719077568098</v>
      </c>
      <c r="J350" s="130">
        <f>(Table1[[#This Row],[Alpha]]-MIN(Table1[Alpha]))/(MAX(Table1[Alpha])-MIN(Table1[Alpha]))</f>
        <v>0.77315904244137745</v>
      </c>
      <c r="K350" s="130">
        <f>(Table1[[#This Row],[Signal from Matlab]]-703)/(1060.75-703)</f>
        <v>0.81341719077568131</v>
      </c>
    </row>
    <row r="351" spans="1:11" x14ac:dyDescent="0.2">
      <c r="A351" s="345" t="s">
        <v>570</v>
      </c>
      <c r="B351" s="344">
        <v>350</v>
      </c>
      <c r="C351" s="346">
        <v>0.125</v>
      </c>
      <c r="D351" s="347">
        <v>999.5</v>
      </c>
      <c r="E351" s="130">
        <v>0.49208020024224702</v>
      </c>
      <c r="F351" s="130">
        <f>(Table1[[#This Row],[Gasoil Open]]-MIN(Table1[Signal from Matlab]))/(MAX(Table1[Signal from Matlab])-MIN(Table1[Signal from Matlab]))</f>
        <v>0.8287910552061496</v>
      </c>
      <c r="G351" s="130">
        <v>999.5</v>
      </c>
      <c r="H351" s="130">
        <v>999.5</v>
      </c>
      <c r="I351" s="130">
        <v>0.82879105520615004</v>
      </c>
      <c r="J351" s="130">
        <f>(Table1[[#This Row],[Alpha]]-MIN(Table1[Alpha]))/(MAX(Table1[Alpha])-MIN(Table1[Alpha]))</f>
        <v>0.7720059181323522</v>
      </c>
      <c r="K351" s="130">
        <f>(Table1[[#This Row],[Signal from Matlab]]-703)/(1060.75-703)</f>
        <v>0.8287910552061496</v>
      </c>
    </row>
    <row r="352" spans="1:11" x14ac:dyDescent="0.2">
      <c r="A352" s="342" t="s">
        <v>571</v>
      </c>
      <c r="B352" s="344">
        <v>351</v>
      </c>
      <c r="C352" s="343">
        <v>0.125</v>
      </c>
      <c r="D352" s="344">
        <v>1008.75</v>
      </c>
      <c r="E352" s="130">
        <v>0.48487794730776601</v>
      </c>
      <c r="F352" s="130">
        <f>(Table1[[#This Row],[Gasoil Open]]-MIN(Table1[Signal from Matlab]))/(MAX(Table1[Signal from Matlab])-MIN(Table1[Signal from Matlab]))</f>
        <v>0.85464709993011878</v>
      </c>
      <c r="G352" s="130">
        <v>1008.75</v>
      </c>
      <c r="H352" s="130">
        <v>1008.75</v>
      </c>
      <c r="I352" s="130">
        <v>0.854647099930119</v>
      </c>
      <c r="J352" s="130">
        <f>(Table1[[#This Row],[Alpha]]-MIN(Table1[Alpha]))/(MAX(Table1[Alpha])-MIN(Table1[Alpha]))</f>
        <v>0.76682243315486054</v>
      </c>
      <c r="K352" s="130">
        <f>(Table1[[#This Row],[Signal from Matlab]]-703)/(1060.75-703)</f>
        <v>0.85464709993011878</v>
      </c>
    </row>
    <row r="353" spans="1:11" x14ac:dyDescent="0.2">
      <c r="A353" s="345" t="s">
        <v>572</v>
      </c>
      <c r="B353" s="344">
        <v>352</v>
      </c>
      <c r="C353" s="346">
        <v>0.125</v>
      </c>
      <c r="D353" s="347">
        <v>1012</v>
      </c>
      <c r="E353" s="130">
        <v>0.467749203857589</v>
      </c>
      <c r="F353" s="130">
        <f>(Table1[[#This Row],[Gasoil Open]]-MIN(Table1[Signal from Matlab]))/(MAX(Table1[Signal from Matlab])-MIN(Table1[Signal from Matlab]))</f>
        <v>0.86373165618448633</v>
      </c>
      <c r="G353" s="130">
        <v>1012</v>
      </c>
      <c r="H353" s="130">
        <v>1012</v>
      </c>
      <c r="I353" s="130">
        <v>0.863731656184486</v>
      </c>
      <c r="J353" s="130">
        <f>(Table1[[#This Row],[Alpha]]-MIN(Table1[Alpha]))/(MAX(Table1[Alpha])-MIN(Table1[Alpha]))</f>
        <v>0.75449482050851291</v>
      </c>
      <c r="K353" s="130">
        <f>(Table1[[#This Row],[Signal from Matlab]]-703)/(1060.75-703)</f>
        <v>0.86373165618448633</v>
      </c>
    </row>
    <row r="354" spans="1:11" x14ac:dyDescent="0.2">
      <c r="A354" s="342" t="s">
        <v>573</v>
      </c>
      <c r="B354" s="344">
        <v>353</v>
      </c>
      <c r="C354" s="343">
        <v>0.125</v>
      </c>
      <c r="D354" s="344">
        <v>1007.25</v>
      </c>
      <c r="E354" s="130">
        <v>0.43276314067469501</v>
      </c>
      <c r="F354" s="130">
        <f>(Table1[[#This Row],[Gasoil Open]]-MIN(Table1[Signal from Matlab]))/(MAX(Table1[Signal from Matlab])-MIN(Table1[Signal from Matlab]))</f>
        <v>0.8504542278127184</v>
      </c>
      <c r="G354" s="130">
        <v>1007.25</v>
      </c>
      <c r="H354" s="130">
        <v>1007.25</v>
      </c>
      <c r="I354" s="130">
        <v>0.85045422781271796</v>
      </c>
      <c r="J354" s="130">
        <f>(Table1[[#This Row],[Alpha]]-MIN(Table1[Alpha]))/(MAX(Table1[Alpha])-MIN(Table1[Alpha]))</f>
        <v>0.72931523648392416</v>
      </c>
      <c r="K354" s="130">
        <f>(Table1[[#This Row],[Signal from Matlab]]-703)/(1060.75-703)</f>
        <v>0.8504542278127184</v>
      </c>
    </row>
    <row r="355" spans="1:11" x14ac:dyDescent="0.2">
      <c r="A355" s="345" t="s">
        <v>574</v>
      </c>
      <c r="B355" s="344">
        <v>354</v>
      </c>
      <c r="C355" s="346">
        <v>0.125</v>
      </c>
      <c r="D355" s="347">
        <v>1015</v>
      </c>
      <c r="E355" s="130">
        <v>0.40143625865215898</v>
      </c>
      <c r="F355" s="130">
        <f>(Table1[[#This Row],[Gasoil Open]]-MIN(Table1[Signal from Matlab]))/(MAX(Table1[Signal from Matlab])-MIN(Table1[Signal from Matlab]))</f>
        <v>0.8721174004192872</v>
      </c>
      <c r="G355" s="130">
        <v>1015</v>
      </c>
      <c r="H355" s="130">
        <v>1015</v>
      </c>
      <c r="I355" s="130">
        <v>0.87211740041928698</v>
      </c>
      <c r="J355" s="130">
        <f>(Table1[[#This Row],[Alpha]]-MIN(Table1[Alpha]))/(MAX(Table1[Alpha])-MIN(Table1[Alpha]))</f>
        <v>0.70676917710046949</v>
      </c>
      <c r="K355" s="130">
        <f>(Table1[[#This Row],[Signal from Matlab]]-703)/(1060.75-703)</f>
        <v>0.8721174004192872</v>
      </c>
    </row>
    <row r="356" spans="1:11" x14ac:dyDescent="0.2">
      <c r="A356" s="342" t="s">
        <v>575</v>
      </c>
      <c r="B356" s="344">
        <v>355</v>
      </c>
      <c r="C356" s="343">
        <v>0.125</v>
      </c>
      <c r="D356" s="344">
        <v>1025</v>
      </c>
      <c r="E356" s="130">
        <v>0.36320442671061498</v>
      </c>
      <c r="F356" s="130">
        <f>(Table1[[#This Row],[Gasoil Open]]-MIN(Table1[Signal from Matlab]))/(MAX(Table1[Signal from Matlab])-MIN(Table1[Signal from Matlab]))</f>
        <v>0.90006988120195663</v>
      </c>
      <c r="G356" s="130">
        <v>1025</v>
      </c>
      <c r="H356" s="130">
        <v>1025</v>
      </c>
      <c r="I356" s="130">
        <v>0.90006988120195697</v>
      </c>
      <c r="J356" s="130">
        <f>(Table1[[#This Row],[Alpha]]-MIN(Table1[Alpha]))/(MAX(Table1[Alpha])-MIN(Table1[Alpha]))</f>
        <v>0.67925360269149315</v>
      </c>
      <c r="K356" s="130">
        <f>(Table1[[#This Row],[Signal from Matlab]]-703)/(1060.75-703)</f>
        <v>0.90006988120195663</v>
      </c>
    </row>
    <row r="357" spans="1:11" x14ac:dyDescent="0.2">
      <c r="A357" s="345" t="s">
        <v>576</v>
      </c>
      <c r="B357" s="344">
        <v>356</v>
      </c>
      <c r="C357" s="346">
        <v>0.125</v>
      </c>
      <c r="D357" s="347">
        <v>1033.75</v>
      </c>
      <c r="E357" s="130">
        <v>0.33051565419606599</v>
      </c>
      <c r="F357" s="130">
        <f>(Table1[[#This Row],[Gasoil Open]]-MIN(Table1[Signal from Matlab]))/(MAX(Table1[Signal from Matlab])-MIN(Table1[Signal from Matlab]))</f>
        <v>0.92452830188679247</v>
      </c>
      <c r="G357" s="130">
        <v>1033.75</v>
      </c>
      <c r="H357" s="130">
        <v>1033.75</v>
      </c>
      <c r="I357" s="130">
        <v>0.92452830188679302</v>
      </c>
      <c r="J357" s="130">
        <f>(Table1[[#This Row],[Alpha]]-MIN(Table1[Alpha]))/(MAX(Table1[Alpha])-MIN(Table1[Alpha]))</f>
        <v>0.65572738626960103</v>
      </c>
      <c r="K357" s="130">
        <f>(Table1[[#This Row],[Signal from Matlab]]-703)/(1060.75-703)</f>
        <v>0.92452830188679247</v>
      </c>
    </row>
    <row r="358" spans="1:11" x14ac:dyDescent="0.2">
      <c r="A358" s="342" t="s">
        <v>577</v>
      </c>
      <c r="B358" s="344">
        <v>357</v>
      </c>
      <c r="C358" s="343">
        <v>0.125</v>
      </c>
      <c r="D358" s="344">
        <v>1035.75</v>
      </c>
      <c r="E358" s="130">
        <v>0.29467505367920799</v>
      </c>
      <c r="F358" s="130">
        <f>(Table1[[#This Row],[Gasoil Open]]-MIN(Table1[Signal from Matlab]))/(MAX(Table1[Signal from Matlab])-MIN(Table1[Signal from Matlab]))</f>
        <v>0.93011879804332631</v>
      </c>
      <c r="G358" s="130">
        <v>1035.75</v>
      </c>
      <c r="H358" s="130">
        <v>1035.75</v>
      </c>
      <c r="I358" s="130">
        <v>0.93011879804332598</v>
      </c>
      <c r="J358" s="130">
        <f>(Table1[[#This Row],[Alpha]]-MIN(Table1[Alpha]))/(MAX(Table1[Alpha])-MIN(Table1[Alpha]))</f>
        <v>0.6299327889327051</v>
      </c>
      <c r="K358" s="130">
        <f>(Table1[[#This Row],[Signal from Matlab]]-703)/(1060.75-703)</f>
        <v>0.93011879804332631</v>
      </c>
    </row>
    <row r="359" spans="1:11" x14ac:dyDescent="0.2">
      <c r="A359" s="345" t="s">
        <v>578</v>
      </c>
      <c r="B359" s="344">
        <v>358</v>
      </c>
      <c r="C359" s="346">
        <v>0.125</v>
      </c>
      <c r="D359" s="347">
        <v>1027.25</v>
      </c>
      <c r="E359" s="130">
        <v>0.26478768919010598</v>
      </c>
      <c r="F359" s="130">
        <f>(Table1[[#This Row],[Gasoil Open]]-MIN(Table1[Signal from Matlab]))/(MAX(Table1[Signal from Matlab])-MIN(Table1[Signal from Matlab]))</f>
        <v>0.90635918937805726</v>
      </c>
      <c r="G359" s="130">
        <v>1027.25</v>
      </c>
      <c r="H359" s="130">
        <v>1027.25</v>
      </c>
      <c r="I359" s="130">
        <v>0.90635918937805704</v>
      </c>
      <c r="J359" s="130">
        <f>(Table1[[#This Row],[Alpha]]-MIN(Table1[Alpha]))/(MAX(Table1[Alpha])-MIN(Table1[Alpha]))</f>
        <v>0.60842275502312226</v>
      </c>
      <c r="K359" s="130">
        <f>(Table1[[#This Row],[Signal from Matlab]]-703)/(1060.75-703)</f>
        <v>0.90635918937805726</v>
      </c>
    </row>
    <row r="360" spans="1:11" x14ac:dyDescent="0.2">
      <c r="A360" s="342" t="s">
        <v>579</v>
      </c>
      <c r="B360" s="344">
        <v>359</v>
      </c>
      <c r="C360" s="343">
        <v>0.125</v>
      </c>
      <c r="D360" s="344">
        <v>1014.25</v>
      </c>
      <c r="E360" s="130">
        <v>0.244934018901897</v>
      </c>
      <c r="F360" s="130">
        <f>(Table1[[#This Row],[Gasoil Open]]-MIN(Table1[Signal from Matlab]))/(MAX(Table1[Signal from Matlab])-MIN(Table1[Signal from Matlab]))</f>
        <v>0.87002096436058696</v>
      </c>
      <c r="G360" s="130">
        <v>1014.25</v>
      </c>
      <c r="H360" s="130">
        <v>1014.25</v>
      </c>
      <c r="I360" s="130">
        <v>0.87002096436058696</v>
      </c>
      <c r="J360" s="130">
        <f>(Table1[[#This Row],[Alpha]]-MIN(Table1[Alpha]))/(MAX(Table1[Alpha])-MIN(Table1[Alpha]))</f>
        <v>0.59413400362502666</v>
      </c>
      <c r="K360" s="130">
        <f>(Table1[[#This Row],[Signal from Matlab]]-703)/(1060.75-703)</f>
        <v>0.87002096436058696</v>
      </c>
    </row>
    <row r="361" spans="1:11" x14ac:dyDescent="0.2">
      <c r="A361" s="345" t="s">
        <v>580</v>
      </c>
      <c r="B361" s="344">
        <v>360</v>
      </c>
      <c r="C361" s="346">
        <v>0.125</v>
      </c>
      <c r="D361" s="347">
        <v>1010.25</v>
      </c>
      <c r="E361" s="130">
        <v>0.236812128094952</v>
      </c>
      <c r="F361" s="130">
        <f>(Table1[[#This Row],[Gasoil Open]]-MIN(Table1[Signal from Matlab]))/(MAX(Table1[Signal from Matlab])-MIN(Table1[Signal from Matlab]))</f>
        <v>0.85883997204751916</v>
      </c>
      <c r="G361" s="130">
        <v>1010.25</v>
      </c>
      <c r="H361" s="130">
        <v>1010.25</v>
      </c>
      <c r="I361" s="130">
        <v>0.85883997204751905</v>
      </c>
      <c r="J361" s="130">
        <f>(Table1[[#This Row],[Alpha]]-MIN(Table1[Alpha]))/(MAX(Table1[Alpha])-MIN(Table1[Alpha]))</f>
        <v>0.58828865226488847</v>
      </c>
      <c r="K361" s="130">
        <f>(Table1[[#This Row],[Signal from Matlab]]-703)/(1060.75-703)</f>
        <v>0.85883997204751916</v>
      </c>
    </row>
    <row r="362" spans="1:11" x14ac:dyDescent="0.2">
      <c r="A362" s="342" t="s">
        <v>581</v>
      </c>
      <c r="B362" s="344">
        <v>361</v>
      </c>
      <c r="C362" s="343">
        <v>0.125</v>
      </c>
      <c r="D362" s="344">
        <v>1025</v>
      </c>
      <c r="E362" s="130">
        <v>0.24259537432828199</v>
      </c>
      <c r="F362" s="130">
        <f>(Table1[[#This Row],[Gasoil Open]]-MIN(Table1[Signal from Matlab]))/(MAX(Table1[Signal from Matlab])-MIN(Table1[Signal from Matlab]))</f>
        <v>0.90006988120195663</v>
      </c>
      <c r="G362" s="130">
        <v>1025</v>
      </c>
      <c r="H362" s="130">
        <v>1025</v>
      </c>
      <c r="I362" s="130">
        <v>0.90006988120195697</v>
      </c>
      <c r="J362" s="130">
        <f>(Table1[[#This Row],[Alpha]]-MIN(Table1[Alpha]))/(MAX(Table1[Alpha])-MIN(Table1[Alpha]))</f>
        <v>0.59245087348154191</v>
      </c>
      <c r="K362" s="130">
        <f>(Table1[[#This Row],[Signal from Matlab]]-703)/(1060.75-703)</f>
        <v>0.90006988120195663</v>
      </c>
    </row>
    <row r="363" spans="1:11" x14ac:dyDescent="0.2">
      <c r="A363" s="345" t="s">
        <v>582</v>
      </c>
      <c r="B363" s="344">
        <v>362</v>
      </c>
      <c r="C363" s="346">
        <v>0.125</v>
      </c>
      <c r="D363" s="347">
        <v>1007.75</v>
      </c>
      <c r="E363" s="130">
        <v>0.25303781700588501</v>
      </c>
      <c r="F363" s="130">
        <f>(Table1[[#This Row],[Gasoil Open]]-MIN(Table1[Signal from Matlab]))/(MAX(Table1[Signal from Matlab])-MIN(Table1[Signal from Matlab]))</f>
        <v>0.85185185185185186</v>
      </c>
      <c r="G363" s="130">
        <v>1007.75</v>
      </c>
      <c r="H363" s="130">
        <v>1007.75</v>
      </c>
      <c r="I363" s="130">
        <v>0.85185185185185197</v>
      </c>
      <c r="J363" s="130">
        <f>(Table1[[#This Row],[Alpha]]-MIN(Table1[Alpha]))/(MAX(Table1[Alpha])-MIN(Table1[Alpha]))</f>
        <v>0.59996633360771057</v>
      </c>
      <c r="K363" s="130">
        <f>(Table1[[#This Row],[Signal from Matlab]]-703)/(1060.75-703)</f>
        <v>0.85185185185185186</v>
      </c>
    </row>
    <row r="364" spans="1:11" x14ac:dyDescent="0.2">
      <c r="A364" s="342" t="s">
        <v>583</v>
      </c>
      <c r="B364" s="344">
        <v>363</v>
      </c>
      <c r="C364" s="343">
        <v>0.125</v>
      </c>
      <c r="D364" s="344">
        <v>1012</v>
      </c>
      <c r="E364" s="130">
        <v>0.26872303364774403</v>
      </c>
      <c r="F364" s="130">
        <f>(Table1[[#This Row],[Gasoil Open]]-MIN(Table1[Signal from Matlab]))/(MAX(Table1[Signal from Matlab])-MIN(Table1[Signal from Matlab]))</f>
        <v>0.86373165618448633</v>
      </c>
      <c r="G364" s="130">
        <v>1012</v>
      </c>
      <c r="H364" s="130">
        <v>1012</v>
      </c>
      <c r="I364" s="130">
        <v>0.863731656184486</v>
      </c>
      <c r="J364" s="130">
        <f>(Table1[[#This Row],[Alpha]]-MIN(Table1[Alpha]))/(MAX(Table1[Alpha])-MIN(Table1[Alpha]))</f>
        <v>0.61125503529194791</v>
      </c>
      <c r="K364" s="130">
        <f>(Table1[[#This Row],[Signal from Matlab]]-703)/(1060.75-703)</f>
        <v>0.86373165618448633</v>
      </c>
    </row>
    <row r="365" spans="1:11" x14ac:dyDescent="0.2">
      <c r="A365" s="345" t="s">
        <v>584</v>
      </c>
      <c r="B365" s="344">
        <v>364</v>
      </c>
      <c r="C365" s="346">
        <v>0.125</v>
      </c>
      <c r="D365" s="347">
        <v>1003.5</v>
      </c>
      <c r="E365" s="130">
        <v>0.29006956323861899</v>
      </c>
      <c r="F365" s="130">
        <f>(Table1[[#This Row],[Gasoil Open]]-MIN(Table1[Signal from Matlab]))/(MAX(Table1[Signal from Matlab])-MIN(Table1[Signal from Matlab]))</f>
        <v>0.83997204751921728</v>
      </c>
      <c r="G365" s="130">
        <v>1003.5</v>
      </c>
      <c r="H365" s="130">
        <v>1003.5</v>
      </c>
      <c r="I365" s="130">
        <v>0.83997204751921695</v>
      </c>
      <c r="J365" s="130">
        <f>(Table1[[#This Row],[Alpha]]-MIN(Table1[Alpha]))/(MAX(Table1[Alpha])-MIN(Table1[Alpha]))</f>
        <v>0.62661820240957922</v>
      </c>
      <c r="K365" s="130">
        <f>(Table1[[#This Row],[Signal from Matlab]]-703)/(1060.75-703)</f>
        <v>0.83997204751921728</v>
      </c>
    </row>
    <row r="366" spans="1:11" x14ac:dyDescent="0.2">
      <c r="A366" s="342" t="s">
        <v>585</v>
      </c>
      <c r="B366" s="344">
        <v>365</v>
      </c>
      <c r="C366" s="343">
        <v>0.125</v>
      </c>
      <c r="D366" s="344">
        <v>1010.25</v>
      </c>
      <c r="E366" s="130">
        <v>0.31539713662067698</v>
      </c>
      <c r="F366" s="130">
        <f>(Table1[[#This Row],[Gasoil Open]]-MIN(Table1[Signal from Matlab]))/(MAX(Table1[Signal from Matlab])-MIN(Table1[Signal from Matlab]))</f>
        <v>0.85883997204751916</v>
      </c>
      <c r="G366" s="130">
        <v>1010.25</v>
      </c>
      <c r="H366" s="130">
        <v>1010.25</v>
      </c>
      <c r="I366" s="130">
        <v>0.85883997204751905</v>
      </c>
      <c r="J366" s="130">
        <f>(Table1[[#This Row],[Alpha]]-MIN(Table1[Alpha]))/(MAX(Table1[Alpha])-MIN(Table1[Alpha]))</f>
        <v>0.64484653975575668</v>
      </c>
      <c r="K366" s="130">
        <f>(Table1[[#This Row],[Signal from Matlab]]-703)/(1060.75-703)</f>
        <v>0.85883997204751916</v>
      </c>
    </row>
    <row r="367" spans="1:11" x14ac:dyDescent="0.2">
      <c r="A367" s="345" t="s">
        <v>586</v>
      </c>
      <c r="B367" s="344">
        <v>366</v>
      </c>
      <c r="C367" s="346">
        <v>0.125</v>
      </c>
      <c r="D367" s="347">
        <v>1031.75</v>
      </c>
      <c r="E367" s="130">
        <v>0.33122104527761598</v>
      </c>
      <c r="F367" s="130">
        <f>(Table1[[#This Row],[Gasoil Open]]-MIN(Table1[Signal from Matlab]))/(MAX(Table1[Signal from Matlab])-MIN(Table1[Signal from Matlab]))</f>
        <v>0.91893780573025852</v>
      </c>
      <c r="G367" s="130">
        <v>1031.75</v>
      </c>
      <c r="H367" s="130">
        <v>1031.75</v>
      </c>
      <c r="I367" s="130">
        <v>0.91893780573025896</v>
      </c>
      <c r="J367" s="130">
        <f>(Table1[[#This Row],[Alpha]]-MIN(Table1[Alpha]))/(MAX(Table1[Alpha])-MIN(Table1[Alpha]))</f>
        <v>0.6562350585365615</v>
      </c>
      <c r="K367" s="130">
        <f>(Table1[[#This Row],[Signal from Matlab]]-703)/(1060.75-703)</f>
        <v>0.91893780573025852</v>
      </c>
    </row>
    <row r="368" spans="1:11" x14ac:dyDescent="0.2">
      <c r="A368" s="342" t="s">
        <v>587</v>
      </c>
      <c r="B368" s="344">
        <v>367</v>
      </c>
      <c r="C368" s="343">
        <v>0.125</v>
      </c>
      <c r="D368" s="344">
        <v>1031.5</v>
      </c>
      <c r="E368" s="130">
        <v>0.36070339967781301</v>
      </c>
      <c r="F368" s="130">
        <f>(Table1[[#This Row],[Gasoil Open]]-MIN(Table1[Signal from Matlab]))/(MAX(Table1[Signal from Matlab])-MIN(Table1[Signal from Matlab]))</f>
        <v>0.91823899371069184</v>
      </c>
      <c r="G368" s="130">
        <v>1031.5</v>
      </c>
      <c r="H368" s="130">
        <v>1031.5</v>
      </c>
      <c r="I368" s="130">
        <v>0.91823899371069195</v>
      </c>
      <c r="J368" s="130">
        <f>(Table1[[#This Row],[Alpha]]-MIN(Table1[Alpha]))/(MAX(Table1[Alpha])-MIN(Table1[Alpha]))</f>
        <v>0.67745360536138488</v>
      </c>
      <c r="K368" s="130">
        <f>(Table1[[#This Row],[Signal from Matlab]]-703)/(1060.75-703)</f>
        <v>0.91823899371069184</v>
      </c>
    </row>
    <row r="369" spans="1:11" x14ac:dyDescent="0.2">
      <c r="A369" s="345" t="s">
        <v>588</v>
      </c>
      <c r="B369" s="344">
        <v>368</v>
      </c>
      <c r="C369" s="346">
        <v>0.125</v>
      </c>
      <c r="D369" s="347">
        <v>1028</v>
      </c>
      <c r="E369" s="130">
        <v>0.39071505796269601</v>
      </c>
      <c r="F369" s="130">
        <f>(Table1[[#This Row],[Gasoil Open]]-MIN(Table1[Signal from Matlab]))/(MAX(Table1[Signal from Matlab])-MIN(Table1[Signal from Matlab]))</f>
        <v>0.90845562543675751</v>
      </c>
      <c r="G369" s="130">
        <v>1028</v>
      </c>
      <c r="H369" s="130">
        <v>1028</v>
      </c>
      <c r="I369" s="130">
        <v>0.90845562543675795</v>
      </c>
      <c r="J369" s="130">
        <f>(Table1[[#This Row],[Alpha]]-MIN(Table1[Alpha]))/(MAX(Table1[Alpha])-MIN(Table1[Alpha]))</f>
        <v>0.69905309392204529</v>
      </c>
      <c r="K369" s="130">
        <f>(Table1[[#This Row],[Signal from Matlab]]-703)/(1060.75-703)</f>
        <v>0.90845562543675751</v>
      </c>
    </row>
    <row r="370" spans="1:11" x14ac:dyDescent="0.2">
      <c r="A370" s="342" t="s">
        <v>589</v>
      </c>
      <c r="B370" s="344">
        <v>369</v>
      </c>
      <c r="C370" s="343">
        <v>0.125</v>
      </c>
      <c r="D370" s="344">
        <v>1034.5</v>
      </c>
      <c r="E370" s="130">
        <v>0.420852629016225</v>
      </c>
      <c r="F370" s="130">
        <f>(Table1[[#This Row],[Gasoil Open]]-MIN(Table1[Signal from Matlab]))/(MAX(Table1[Signal from Matlab])-MIN(Table1[Signal from Matlab]))</f>
        <v>0.92662473794549272</v>
      </c>
      <c r="G370" s="130">
        <v>1034.5</v>
      </c>
      <c r="H370" s="130">
        <v>1034.5</v>
      </c>
      <c r="I370" s="130">
        <v>0.92662473794549305</v>
      </c>
      <c r="J370" s="130">
        <f>(Table1[[#This Row],[Alpha]]-MIN(Table1[Alpha]))/(MAX(Table1[Alpha])-MIN(Table1[Alpha]))</f>
        <v>0.7207432023138457</v>
      </c>
      <c r="K370" s="130">
        <f>(Table1[[#This Row],[Signal from Matlab]]-703)/(1060.75-703)</f>
        <v>0.92662473794549272</v>
      </c>
    </row>
    <row r="371" spans="1:11" x14ac:dyDescent="0.2">
      <c r="A371" s="345" t="s">
        <v>590</v>
      </c>
      <c r="B371" s="344">
        <v>370</v>
      </c>
      <c r="C371" s="346">
        <v>0.125</v>
      </c>
      <c r="D371" s="347">
        <v>1031.75</v>
      </c>
      <c r="E371" s="130">
        <v>0.44515350469563603</v>
      </c>
      <c r="F371" s="130">
        <f>(Table1[[#This Row],[Gasoil Open]]-MIN(Table1[Signal from Matlab]))/(MAX(Table1[Signal from Matlab])-MIN(Table1[Signal from Matlab]))</f>
        <v>0.91893780573025852</v>
      </c>
      <c r="G371" s="130">
        <v>1031.75</v>
      </c>
      <c r="H371" s="130">
        <v>1031.75</v>
      </c>
      <c r="I371" s="130">
        <v>0.91893780573025896</v>
      </c>
      <c r="J371" s="130">
        <f>(Table1[[#This Row],[Alpha]]-MIN(Table1[Alpha]))/(MAX(Table1[Alpha])-MIN(Table1[Alpha]))</f>
        <v>0.73823262196766926</v>
      </c>
      <c r="K371" s="130">
        <f>(Table1[[#This Row],[Signal from Matlab]]-703)/(1060.75-703)</f>
        <v>0.91893780573025852</v>
      </c>
    </row>
    <row r="372" spans="1:11" x14ac:dyDescent="0.2">
      <c r="A372" s="342" t="s">
        <v>591</v>
      </c>
      <c r="B372" s="344">
        <v>371</v>
      </c>
      <c r="C372" s="343">
        <v>0.125</v>
      </c>
      <c r="D372" s="344">
        <v>1021.5</v>
      </c>
      <c r="E372" s="130">
        <v>0.46084365780471398</v>
      </c>
      <c r="F372" s="130">
        <f>(Table1[[#This Row],[Gasoil Open]]-MIN(Table1[Signal from Matlab]))/(MAX(Table1[Signal from Matlab])-MIN(Table1[Signal from Matlab]))</f>
        <v>0.89028651292802241</v>
      </c>
      <c r="G372" s="130">
        <v>1021.5</v>
      </c>
      <c r="H372" s="130">
        <v>1021.5</v>
      </c>
      <c r="I372" s="130">
        <v>0.89028651292802197</v>
      </c>
      <c r="J372" s="130">
        <f>(Table1[[#This Row],[Alpha]]-MIN(Table1[Alpha]))/(MAX(Table1[Alpha])-MIN(Table1[Alpha]))</f>
        <v>0.74952487644349897</v>
      </c>
      <c r="K372" s="130">
        <f>(Table1[[#This Row],[Signal from Matlab]]-703)/(1060.75-703)</f>
        <v>0.89028651292802241</v>
      </c>
    </row>
    <row r="373" spans="1:11" x14ac:dyDescent="0.2">
      <c r="A373" s="345" t="s">
        <v>592</v>
      </c>
      <c r="B373" s="344">
        <v>372</v>
      </c>
      <c r="C373" s="346">
        <v>0.125</v>
      </c>
      <c r="D373" s="347">
        <v>1041</v>
      </c>
      <c r="E373" s="130">
        <v>0.46220270934968999</v>
      </c>
      <c r="F373" s="130">
        <f>(Table1[[#This Row],[Gasoil Open]]-MIN(Table1[Signal from Matlab]))/(MAX(Table1[Signal from Matlab])-MIN(Table1[Signal from Matlab]))</f>
        <v>0.94479385045422781</v>
      </c>
      <c r="G373" s="130">
        <v>1041</v>
      </c>
      <c r="H373" s="130">
        <v>1041</v>
      </c>
      <c r="I373" s="130">
        <v>0.94479385045422803</v>
      </c>
      <c r="J373" s="130">
        <f>(Table1[[#This Row],[Alpha]]-MIN(Table1[Alpha]))/(MAX(Table1[Alpha])-MIN(Table1[Alpha]))</f>
        <v>0.75050299028247469</v>
      </c>
      <c r="K373" s="130">
        <f>(Table1[[#This Row],[Signal from Matlab]]-703)/(1060.75-703)</f>
        <v>0.94479385045422781</v>
      </c>
    </row>
    <row r="374" spans="1:11" x14ac:dyDescent="0.2">
      <c r="A374" s="342" t="s">
        <v>593</v>
      </c>
      <c r="B374" s="344">
        <v>373</v>
      </c>
      <c r="C374" s="343">
        <v>0.125</v>
      </c>
      <c r="D374" s="344">
        <v>1038</v>
      </c>
      <c r="E374" s="130">
        <v>0.47006807162967801</v>
      </c>
      <c r="F374" s="130">
        <f>(Table1[[#This Row],[Gasoil Open]]-MIN(Table1[Signal from Matlab]))/(MAX(Table1[Signal from Matlab])-MIN(Table1[Signal from Matlab]))</f>
        <v>0.93640810621942694</v>
      </c>
      <c r="G374" s="130">
        <v>1038</v>
      </c>
      <c r="H374" s="130">
        <v>1038</v>
      </c>
      <c r="I374" s="130">
        <v>0.93640810621942705</v>
      </c>
      <c r="J374" s="130">
        <f>(Table1[[#This Row],[Alpha]]-MIN(Table1[Alpha]))/(MAX(Table1[Alpha])-MIN(Table1[Alpha]))</f>
        <v>0.756163717223299</v>
      </c>
      <c r="K374" s="130">
        <f>(Table1[[#This Row],[Signal from Matlab]]-703)/(1060.75-703)</f>
        <v>0.93640810621942694</v>
      </c>
    </row>
    <row r="375" spans="1:11" x14ac:dyDescent="0.2">
      <c r="A375" s="345" t="s">
        <v>594</v>
      </c>
      <c r="B375" s="344">
        <v>374</v>
      </c>
      <c r="C375" s="346">
        <v>0.125</v>
      </c>
      <c r="D375" s="347">
        <v>1034.25</v>
      </c>
      <c r="E375" s="130">
        <v>0.46422408263257098</v>
      </c>
      <c r="F375" s="130">
        <f>(Table1[[#This Row],[Gasoil Open]]-MIN(Table1[Signal from Matlab]))/(MAX(Table1[Signal from Matlab])-MIN(Table1[Signal from Matlab]))</f>
        <v>0.92592592592592593</v>
      </c>
      <c r="G375" s="130">
        <v>1034.25</v>
      </c>
      <c r="H375" s="130">
        <v>1034.25</v>
      </c>
      <c r="I375" s="130">
        <v>0.92592592592592604</v>
      </c>
      <c r="J375" s="130">
        <f>(Table1[[#This Row],[Alpha]]-MIN(Table1[Alpha]))/(MAX(Table1[Alpha])-MIN(Table1[Alpha]))</f>
        <v>0.7519577792410177</v>
      </c>
      <c r="K375" s="130">
        <f>(Table1[[#This Row],[Signal from Matlab]]-703)/(1060.75-703)</f>
        <v>0.92592592592592593</v>
      </c>
    </row>
    <row r="376" spans="1:11" x14ac:dyDescent="0.2">
      <c r="A376" s="342" t="s">
        <v>595</v>
      </c>
      <c r="B376" s="344">
        <v>375</v>
      </c>
      <c r="C376" s="343">
        <v>0.125</v>
      </c>
      <c r="D376" s="344">
        <v>1003</v>
      </c>
      <c r="E376" s="130">
        <v>0.45652716039677699</v>
      </c>
      <c r="F376" s="130">
        <f>(Table1[[#This Row],[Gasoil Open]]-MIN(Table1[Signal from Matlab]))/(MAX(Table1[Signal from Matlab])-MIN(Table1[Signal from Matlab]))</f>
        <v>0.83857442348008382</v>
      </c>
      <c r="G376" s="130">
        <v>1003</v>
      </c>
      <c r="H376" s="130">
        <v>1003</v>
      </c>
      <c r="I376" s="130">
        <v>0.83857442348008404</v>
      </c>
      <c r="J376" s="130">
        <f>(Table1[[#This Row],[Alpha]]-MIN(Table1[Alpha]))/(MAX(Table1[Alpha])-MIN(Table1[Alpha]))</f>
        <v>0.74641827915054559</v>
      </c>
      <c r="K376" s="130">
        <f>(Table1[[#This Row],[Signal from Matlab]]-703)/(1060.75-703)</f>
        <v>0.83857442348008382</v>
      </c>
    </row>
    <row r="377" spans="1:11" x14ac:dyDescent="0.2">
      <c r="A377" s="345" t="s">
        <v>596</v>
      </c>
      <c r="B377" s="344">
        <v>376</v>
      </c>
      <c r="C377" s="346">
        <v>0.125</v>
      </c>
      <c r="D377" s="347">
        <v>1001.5</v>
      </c>
      <c r="E377" s="130">
        <v>0.441888726025776</v>
      </c>
      <c r="F377" s="130">
        <f>(Table1[[#This Row],[Gasoil Open]]-MIN(Table1[Signal from Matlab]))/(MAX(Table1[Signal from Matlab])-MIN(Table1[Signal from Matlab]))</f>
        <v>0.83438155136268344</v>
      </c>
      <c r="G377" s="130">
        <v>1001.5</v>
      </c>
      <c r="H377" s="130">
        <v>1001.5</v>
      </c>
      <c r="I377" s="130">
        <v>0.83438155136268299</v>
      </c>
      <c r="J377" s="130">
        <f>(Table1[[#This Row],[Alpha]]-MIN(Table1[Alpha]))/(MAX(Table1[Alpha])-MIN(Table1[Alpha]))</f>
        <v>0.73588295008805005</v>
      </c>
      <c r="K377" s="130">
        <f>(Table1[[#This Row],[Signal from Matlab]]-703)/(1060.75-703)</f>
        <v>0.83438155136268344</v>
      </c>
    </row>
    <row r="378" spans="1:11" x14ac:dyDescent="0.2">
      <c r="A378" s="342" t="s">
        <v>597</v>
      </c>
      <c r="B378" s="344">
        <v>377</v>
      </c>
      <c r="C378" s="343">
        <v>0.125</v>
      </c>
      <c r="D378" s="344">
        <v>987.75</v>
      </c>
      <c r="E378" s="130">
        <v>0.42663705835231502</v>
      </c>
      <c r="F378" s="130">
        <f>(Table1[[#This Row],[Gasoil Open]]-MIN(Table1[Signal from Matlab]))/(MAX(Table1[Signal from Matlab])-MIN(Table1[Signal from Matlab]))</f>
        <v>0.79594689028651289</v>
      </c>
      <c r="G378" s="130">
        <v>987.75</v>
      </c>
      <c r="H378" s="130">
        <v>987.75</v>
      </c>
      <c r="I378" s="130">
        <v>0.795946890286513</v>
      </c>
      <c r="J378" s="130">
        <f>(Table1[[#This Row],[Alpha]]-MIN(Table1[Alpha]))/(MAX(Table1[Alpha])-MIN(Table1[Alpha]))</f>
        <v>0.72490627501342253</v>
      </c>
      <c r="K378" s="130">
        <f>(Table1[[#This Row],[Signal from Matlab]]-703)/(1060.75-703)</f>
        <v>0.79594689028651289</v>
      </c>
    </row>
    <row r="379" spans="1:11" x14ac:dyDescent="0.2">
      <c r="A379" s="345" t="s">
        <v>598</v>
      </c>
      <c r="B379" s="344">
        <v>378</v>
      </c>
      <c r="C379" s="346">
        <v>0.125</v>
      </c>
      <c r="D379" s="347">
        <v>993</v>
      </c>
      <c r="E379" s="130">
        <v>0.40532277949407802</v>
      </c>
      <c r="F379" s="130">
        <f>(Table1[[#This Row],[Gasoil Open]]-MIN(Table1[Signal from Matlab]))/(MAX(Table1[Signal from Matlab])-MIN(Table1[Signal from Matlab]))</f>
        <v>0.81062194269741439</v>
      </c>
      <c r="G379" s="130">
        <v>993</v>
      </c>
      <c r="H379" s="130">
        <v>993</v>
      </c>
      <c r="I379" s="130">
        <v>0.81062194269741406</v>
      </c>
      <c r="J379" s="130">
        <f>(Table1[[#This Row],[Alpha]]-MIN(Table1[Alpha]))/(MAX(Table1[Alpha])-MIN(Table1[Alpha]))</f>
        <v>0.7095663188534822</v>
      </c>
      <c r="K379" s="130">
        <f>(Table1[[#This Row],[Signal from Matlab]]-703)/(1060.75-703)</f>
        <v>0.81062194269741439</v>
      </c>
    </row>
    <row r="380" spans="1:11" x14ac:dyDescent="0.2">
      <c r="A380" s="342" t="s">
        <v>599</v>
      </c>
      <c r="B380" s="344">
        <v>379</v>
      </c>
      <c r="C380" s="343">
        <v>0.125</v>
      </c>
      <c r="D380" s="344">
        <v>1012</v>
      </c>
      <c r="E380" s="130">
        <v>0.382275822487252</v>
      </c>
      <c r="F380" s="130">
        <f>(Table1[[#This Row],[Gasoil Open]]-MIN(Table1[Signal from Matlab]))/(MAX(Table1[Signal from Matlab])-MIN(Table1[Signal from Matlab]))</f>
        <v>0.86373165618448633</v>
      </c>
      <c r="G380" s="130">
        <v>1012</v>
      </c>
      <c r="H380" s="130">
        <v>1012</v>
      </c>
      <c r="I380" s="130">
        <v>0.863731656184486</v>
      </c>
      <c r="J380" s="130">
        <f>(Table1[[#This Row],[Alpha]]-MIN(Table1[Alpha]))/(MAX(Table1[Alpha])-MIN(Table1[Alpha]))</f>
        <v>0.69297934856674814</v>
      </c>
      <c r="K380" s="130">
        <f>(Table1[[#This Row],[Signal from Matlab]]-703)/(1060.75-703)</f>
        <v>0.86373165618448633</v>
      </c>
    </row>
    <row r="381" spans="1:11" x14ac:dyDescent="0.2">
      <c r="A381" s="345" t="s">
        <v>600</v>
      </c>
      <c r="B381" s="344">
        <v>380</v>
      </c>
      <c r="C381" s="346">
        <v>0.125</v>
      </c>
      <c r="D381" s="347">
        <v>1004.5</v>
      </c>
      <c r="E381" s="130">
        <v>0.35705920071831598</v>
      </c>
      <c r="F381" s="130">
        <f>(Table1[[#This Row],[Gasoil Open]]-MIN(Table1[Signal from Matlab]))/(MAX(Table1[Signal from Matlab])-MIN(Table1[Signal from Matlab]))</f>
        <v>0.84276729559748431</v>
      </c>
      <c r="G381" s="130">
        <v>1004.5</v>
      </c>
      <c r="H381" s="130">
        <v>1004.5</v>
      </c>
      <c r="I381" s="130">
        <v>0.84276729559748398</v>
      </c>
      <c r="J381" s="130">
        <f>(Table1[[#This Row],[Alpha]]-MIN(Table1[Alpha]))/(MAX(Table1[Alpha])-MIN(Table1[Alpha]))</f>
        <v>0.67483086345917975</v>
      </c>
      <c r="K381" s="130">
        <f>(Table1[[#This Row],[Signal from Matlab]]-703)/(1060.75-703)</f>
        <v>0.84276729559748431</v>
      </c>
    </row>
    <row r="382" spans="1:11" x14ac:dyDescent="0.2">
      <c r="A382" s="342" t="s">
        <v>601</v>
      </c>
      <c r="B382" s="344">
        <v>381</v>
      </c>
      <c r="C382" s="343">
        <v>0.125</v>
      </c>
      <c r="D382" s="344">
        <v>992.25</v>
      </c>
      <c r="E382" s="130">
        <v>0.32792297953934602</v>
      </c>
      <c r="F382" s="130">
        <f>(Table1[[#This Row],[Gasoil Open]]-MIN(Table1[Signal from Matlab]))/(MAX(Table1[Signal from Matlab])-MIN(Table1[Signal from Matlab]))</f>
        <v>0.80852550663871414</v>
      </c>
      <c r="G382" s="130">
        <v>992.25</v>
      </c>
      <c r="H382" s="130">
        <v>992.25</v>
      </c>
      <c r="I382" s="130">
        <v>0.80852550663871403</v>
      </c>
      <c r="J382" s="130">
        <f>(Table1[[#This Row],[Alpha]]-MIN(Table1[Alpha]))/(MAX(Table1[Alpha])-MIN(Table1[Alpha]))</f>
        <v>0.65386142984500895</v>
      </c>
      <c r="K382" s="130">
        <f>(Table1[[#This Row],[Signal from Matlab]]-703)/(1060.75-703)</f>
        <v>0.80852550663871414</v>
      </c>
    </row>
    <row r="383" spans="1:11" x14ac:dyDescent="0.2">
      <c r="A383" s="345" t="s">
        <v>602</v>
      </c>
      <c r="B383" s="344">
        <v>382</v>
      </c>
      <c r="C383" s="346">
        <v>0.125</v>
      </c>
      <c r="D383" s="347">
        <v>993.5</v>
      </c>
      <c r="E383" s="130">
        <v>0.302464554511576</v>
      </c>
      <c r="F383" s="130">
        <f>(Table1[[#This Row],[Gasoil Open]]-MIN(Table1[Signal from Matlab]))/(MAX(Table1[Signal from Matlab])-MIN(Table1[Signal from Matlab]))</f>
        <v>0.81201956673654785</v>
      </c>
      <c r="G383" s="130">
        <v>993.5</v>
      </c>
      <c r="H383" s="130">
        <v>993.5</v>
      </c>
      <c r="I383" s="130">
        <v>0.81201956673654796</v>
      </c>
      <c r="J383" s="130">
        <f>(Table1[[#This Row],[Alpha]]-MIN(Table1[Alpha]))/(MAX(Table1[Alpha])-MIN(Table1[Alpha]))</f>
        <v>0.63553891814172436</v>
      </c>
      <c r="K383" s="130">
        <f>(Table1[[#This Row],[Signal from Matlab]]-703)/(1060.75-703)</f>
        <v>0.81201956673654785</v>
      </c>
    </row>
    <row r="384" spans="1:11" x14ac:dyDescent="0.2">
      <c r="A384" s="342" t="s">
        <v>603</v>
      </c>
      <c r="B384" s="344">
        <v>383</v>
      </c>
      <c r="C384" s="343">
        <v>0.125</v>
      </c>
      <c r="D384" s="344">
        <v>991</v>
      </c>
      <c r="E384" s="130">
        <v>0.27591322252045097</v>
      </c>
      <c r="F384" s="130">
        <f>(Table1[[#This Row],[Gasoil Open]]-MIN(Table1[Signal from Matlab]))/(MAX(Table1[Signal from Matlab])-MIN(Table1[Signal from Matlab]))</f>
        <v>0.80503144654088055</v>
      </c>
      <c r="G384" s="130">
        <v>991</v>
      </c>
      <c r="H384" s="130">
        <v>991</v>
      </c>
      <c r="I384" s="130">
        <v>0.80503144654088099</v>
      </c>
      <c r="J384" s="130">
        <f>(Table1[[#This Row],[Alpha]]-MIN(Table1[Alpha]))/(MAX(Table1[Alpha])-MIN(Table1[Alpha]))</f>
        <v>0.61642983772474946</v>
      </c>
      <c r="K384" s="130">
        <f>(Table1[[#This Row],[Signal from Matlab]]-703)/(1060.75-703)</f>
        <v>0.80503144654088055</v>
      </c>
    </row>
    <row r="385" spans="1:11" x14ac:dyDescent="0.2">
      <c r="A385" s="345" t="s">
        <v>604</v>
      </c>
      <c r="B385" s="344">
        <v>384</v>
      </c>
      <c r="C385" s="346">
        <v>0.125</v>
      </c>
      <c r="D385" s="347">
        <v>994.75</v>
      </c>
      <c r="E385" s="130">
        <v>0.25308119378205601</v>
      </c>
      <c r="F385" s="130">
        <f>(Table1[[#This Row],[Gasoil Open]]-MIN(Table1[Signal from Matlab]))/(MAX(Table1[Signal from Matlab])-MIN(Table1[Signal from Matlab]))</f>
        <v>0.81551362683438156</v>
      </c>
      <c r="G385" s="130">
        <v>994.75</v>
      </c>
      <c r="H385" s="130">
        <v>994.75</v>
      </c>
      <c r="I385" s="130">
        <v>0.815513626834382</v>
      </c>
      <c r="J385" s="130">
        <f>(Table1[[#This Row],[Alpha]]-MIN(Table1[Alpha]))/(MAX(Table1[Alpha])-MIN(Table1[Alpha]))</f>
        <v>0.5999975520152977</v>
      </c>
      <c r="K385" s="130">
        <f>(Table1[[#This Row],[Signal from Matlab]]-703)/(1060.75-703)</f>
        <v>0.81551362683438156</v>
      </c>
    </row>
    <row r="386" spans="1:11" x14ac:dyDescent="0.2">
      <c r="A386" s="342" t="s">
        <v>605</v>
      </c>
      <c r="B386" s="344">
        <v>385</v>
      </c>
      <c r="C386" s="343">
        <v>0.125</v>
      </c>
      <c r="D386" s="344">
        <v>989</v>
      </c>
      <c r="E386" s="130">
        <v>0.22524329802898099</v>
      </c>
      <c r="F386" s="130">
        <f>(Table1[[#This Row],[Gasoil Open]]-MIN(Table1[Signal from Matlab]))/(MAX(Table1[Signal from Matlab])-MIN(Table1[Signal from Matlab]))</f>
        <v>0.79944095038434659</v>
      </c>
      <c r="G386" s="130">
        <v>989</v>
      </c>
      <c r="H386" s="130">
        <v>989</v>
      </c>
      <c r="I386" s="130">
        <v>0.79944095038434704</v>
      </c>
      <c r="J386" s="130">
        <f>(Table1[[#This Row],[Alpha]]-MIN(Table1[Alpha]))/(MAX(Table1[Alpha])-MIN(Table1[Alpha]))</f>
        <v>0.57996252745371701</v>
      </c>
      <c r="K386" s="130">
        <f>(Table1[[#This Row],[Signal from Matlab]]-703)/(1060.75-703)</f>
        <v>0.79944095038434659</v>
      </c>
    </row>
    <row r="387" spans="1:11" x14ac:dyDescent="0.2">
      <c r="A387" s="345" t="s">
        <v>606</v>
      </c>
      <c r="B387" s="344">
        <v>386</v>
      </c>
      <c r="C387" s="346">
        <v>0.125</v>
      </c>
      <c r="D387" s="347">
        <v>997.25</v>
      </c>
      <c r="E387" s="130">
        <v>0.19792255563429401</v>
      </c>
      <c r="F387" s="130">
        <f>(Table1[[#This Row],[Gasoil Open]]-MIN(Table1[Signal from Matlab]))/(MAX(Table1[Signal from Matlab])-MIN(Table1[Signal from Matlab]))</f>
        <v>0.82250174703004897</v>
      </c>
      <c r="G387" s="130">
        <v>997.25</v>
      </c>
      <c r="H387" s="130">
        <v>997.25</v>
      </c>
      <c r="I387" s="130">
        <v>0.82250174703004897</v>
      </c>
      <c r="J387" s="130">
        <f>(Table1[[#This Row],[Alpha]]-MIN(Table1[Alpha]))/(MAX(Table1[Alpha])-MIN(Table1[Alpha]))</f>
        <v>0.56029969985448258</v>
      </c>
      <c r="K387" s="130">
        <f>(Table1[[#This Row],[Signal from Matlab]]-703)/(1060.75-703)</f>
        <v>0.82250174703004897</v>
      </c>
    </row>
    <row r="388" spans="1:11" x14ac:dyDescent="0.2">
      <c r="A388" s="342" t="s">
        <v>607</v>
      </c>
      <c r="B388" s="344">
        <v>387</v>
      </c>
      <c r="C388" s="343">
        <v>0.125</v>
      </c>
      <c r="D388" s="344">
        <v>996.25</v>
      </c>
      <c r="E388" s="130">
        <v>0.170456559750327</v>
      </c>
      <c r="F388" s="130">
        <f>(Table1[[#This Row],[Gasoil Open]]-MIN(Table1[Signal from Matlab]))/(MAX(Table1[Signal from Matlab])-MIN(Table1[Signal from Matlab]))</f>
        <v>0.81970649895178194</v>
      </c>
      <c r="G388" s="130">
        <v>996.25</v>
      </c>
      <c r="H388" s="130">
        <v>996.25</v>
      </c>
      <c r="I388" s="130">
        <v>0.81970649895178205</v>
      </c>
      <c r="J388" s="130">
        <f>(Table1[[#This Row],[Alpha]]-MIN(Table1[Alpha]))/(MAX(Table1[Alpha])-MIN(Table1[Alpha]))</f>
        <v>0.54053233284425262</v>
      </c>
      <c r="K388" s="130">
        <f>(Table1[[#This Row],[Signal from Matlab]]-703)/(1060.75-703)</f>
        <v>0.81970649895178194</v>
      </c>
    </row>
    <row r="389" spans="1:11" x14ac:dyDescent="0.2">
      <c r="A389" s="345" t="s">
        <v>608</v>
      </c>
      <c r="B389" s="344">
        <v>388</v>
      </c>
      <c r="C389" s="346">
        <v>0.125</v>
      </c>
      <c r="D389" s="347">
        <v>1003.25</v>
      </c>
      <c r="E389" s="130">
        <v>0.14478106976810201</v>
      </c>
      <c r="F389" s="130">
        <f>(Table1[[#This Row],[Gasoil Open]]-MIN(Table1[Signal from Matlab]))/(MAX(Table1[Signal from Matlab])-MIN(Table1[Signal from Matlab]))</f>
        <v>0.83927323549965061</v>
      </c>
      <c r="G389" s="130">
        <v>1003.25</v>
      </c>
      <c r="H389" s="130">
        <v>1003.25</v>
      </c>
      <c r="I389" s="130">
        <v>0.83927323549965105</v>
      </c>
      <c r="J389" s="130">
        <f>(Table1[[#This Row],[Alpha]]-MIN(Table1[Alpha]))/(MAX(Table1[Alpha])-MIN(Table1[Alpha]))</f>
        <v>0.52205359878377056</v>
      </c>
      <c r="K389" s="130">
        <f>(Table1[[#This Row],[Signal from Matlab]]-703)/(1060.75-703)</f>
        <v>0.83927323549965061</v>
      </c>
    </row>
    <row r="390" spans="1:11" x14ac:dyDescent="0.2">
      <c r="A390" s="342" t="s">
        <v>609</v>
      </c>
      <c r="B390" s="344">
        <v>389</v>
      </c>
      <c r="C390" s="343">
        <v>0.125</v>
      </c>
      <c r="D390" s="344">
        <v>1012.5</v>
      </c>
      <c r="E390" s="130">
        <v>0.119970893569944</v>
      </c>
      <c r="F390" s="130">
        <f>(Table1[[#This Row],[Gasoil Open]]-MIN(Table1[Signal from Matlab]))/(MAX(Table1[Signal from Matlab])-MIN(Table1[Signal from Matlab]))</f>
        <v>0.8651292802236199</v>
      </c>
      <c r="G390" s="130">
        <v>1012.5</v>
      </c>
      <c r="H390" s="130">
        <v>1012.5</v>
      </c>
      <c r="I390" s="130">
        <v>0.86512928022362001</v>
      </c>
      <c r="J390" s="130">
        <f>(Table1[[#This Row],[Alpha]]-MIN(Table1[Alpha]))/(MAX(Table1[Alpha])-MIN(Table1[Alpha]))</f>
        <v>0.50419763388195737</v>
      </c>
      <c r="K390" s="130">
        <f>(Table1[[#This Row],[Signal from Matlab]]-703)/(1060.75-703)</f>
        <v>0.8651292802236199</v>
      </c>
    </row>
    <row r="391" spans="1:11" x14ac:dyDescent="0.2">
      <c r="A391" s="345" t="s">
        <v>610</v>
      </c>
      <c r="B391" s="344">
        <v>390</v>
      </c>
      <c r="C391" s="346">
        <v>0.125</v>
      </c>
      <c r="D391" s="347">
        <v>1006.75</v>
      </c>
      <c r="E391" s="130">
        <v>9.7378538792863997E-2</v>
      </c>
      <c r="F391" s="130">
        <f>(Table1[[#This Row],[Gasoil Open]]-MIN(Table1[Signal from Matlab]))/(MAX(Table1[Signal from Matlab])-MIN(Table1[Signal from Matlab]))</f>
        <v>0.84905660377358494</v>
      </c>
      <c r="G391" s="130">
        <v>1006.75</v>
      </c>
      <c r="H391" s="130">
        <v>1006.75</v>
      </c>
      <c r="I391" s="130">
        <v>0.84905660377358505</v>
      </c>
      <c r="J391" s="130">
        <f>(Table1[[#This Row],[Alpha]]-MIN(Table1[Alpha]))/(MAX(Table1[Alpha])-MIN(Table1[Alpha]))</f>
        <v>0.4879378423058377</v>
      </c>
      <c r="K391" s="130">
        <f>(Table1[[#This Row],[Signal from Matlab]]-703)/(1060.75-703)</f>
        <v>0.84905660377358494</v>
      </c>
    </row>
    <row r="392" spans="1:11" x14ac:dyDescent="0.2">
      <c r="A392" s="342" t="s">
        <v>611</v>
      </c>
      <c r="B392" s="344">
        <v>391</v>
      </c>
      <c r="C392" s="343">
        <v>0.125</v>
      </c>
      <c r="D392" s="344">
        <v>1008.5</v>
      </c>
      <c r="E392" s="130">
        <v>7.9649180770143393E-2</v>
      </c>
      <c r="F392" s="130">
        <f>(Table1[[#This Row],[Gasoil Open]]-MIN(Table1[Signal from Matlab]))/(MAX(Table1[Signal from Matlab])-MIN(Table1[Signal from Matlab]))</f>
        <v>0.85394828791055211</v>
      </c>
      <c r="G392" s="130">
        <v>1008.5</v>
      </c>
      <c r="H392" s="130">
        <v>1008.5</v>
      </c>
      <c r="I392" s="130">
        <v>0.853948287910552</v>
      </c>
      <c r="J392" s="130">
        <f>(Table1[[#This Row],[Alpha]]-MIN(Table1[Alpha]))/(MAX(Table1[Alpha])-MIN(Table1[Alpha]))</f>
        <v>0.47517796538852336</v>
      </c>
      <c r="K392" s="130">
        <f>(Table1[[#This Row],[Signal from Matlab]]-703)/(1060.75-703)</f>
        <v>0.85394828791055211</v>
      </c>
    </row>
    <row r="393" spans="1:11" x14ac:dyDescent="0.2">
      <c r="A393" s="345" t="s">
        <v>612</v>
      </c>
      <c r="B393" s="344">
        <v>392</v>
      </c>
      <c r="C393" s="346">
        <v>0.125</v>
      </c>
      <c r="D393" s="347">
        <v>1008.75</v>
      </c>
      <c r="E393" s="130">
        <v>6.3382402688393305E-2</v>
      </c>
      <c r="F393" s="130">
        <f>(Table1[[#This Row],[Gasoil Open]]-MIN(Table1[Signal from Matlab]))/(MAX(Table1[Signal from Matlab])-MIN(Table1[Signal from Matlab]))</f>
        <v>0.85464709993011878</v>
      </c>
      <c r="G393" s="130">
        <v>1008.75</v>
      </c>
      <c r="H393" s="130">
        <v>1008.75</v>
      </c>
      <c r="I393" s="130">
        <v>0.854647099930119</v>
      </c>
      <c r="J393" s="130">
        <f>(Table1[[#This Row],[Alpha]]-MIN(Table1[Alpha]))/(MAX(Table1[Alpha])-MIN(Table1[Alpha]))</f>
        <v>0.46347071203516438</v>
      </c>
      <c r="K393" s="130">
        <f>(Table1[[#This Row],[Signal from Matlab]]-703)/(1060.75-703)</f>
        <v>0.85464709993011878</v>
      </c>
    </row>
    <row r="394" spans="1:11" x14ac:dyDescent="0.2">
      <c r="A394" s="342" t="s">
        <v>613</v>
      </c>
      <c r="B394" s="344">
        <v>393</v>
      </c>
      <c r="C394" s="343">
        <v>0.125</v>
      </c>
      <c r="D394" s="344">
        <v>1001.75</v>
      </c>
      <c r="E394" s="130">
        <v>4.54462679955333E-2</v>
      </c>
      <c r="F394" s="130">
        <f>(Table1[[#This Row],[Gasoil Open]]-MIN(Table1[Signal from Matlab]))/(MAX(Table1[Signal from Matlab])-MIN(Table1[Signal from Matlab]))</f>
        <v>0.83508036338225022</v>
      </c>
      <c r="G394" s="130">
        <v>1001.75</v>
      </c>
      <c r="H394" s="130">
        <v>1001.75</v>
      </c>
      <c r="I394" s="130">
        <v>0.83508036338225</v>
      </c>
      <c r="J394" s="130">
        <f>(Table1[[#This Row],[Alpha]]-MIN(Table1[Alpha]))/(MAX(Table1[Alpha])-MIN(Table1[Alpha]))</f>
        <v>0.45056201727250161</v>
      </c>
      <c r="K394" s="130">
        <f>(Table1[[#This Row],[Signal from Matlab]]-703)/(1060.75-703)</f>
        <v>0.83508036338225022</v>
      </c>
    </row>
    <row r="395" spans="1:11" x14ac:dyDescent="0.2">
      <c r="A395" s="345" t="s">
        <v>614</v>
      </c>
      <c r="B395" s="344">
        <v>394</v>
      </c>
      <c r="C395" s="346">
        <v>0.125</v>
      </c>
      <c r="D395" s="347">
        <v>982.5</v>
      </c>
      <c r="E395" s="130">
        <v>2.5189138080200402E-2</v>
      </c>
      <c r="F395" s="130">
        <f>(Table1[[#This Row],[Gasoil Open]]-MIN(Table1[Signal from Matlab]))/(MAX(Table1[Signal from Matlab])-MIN(Table1[Signal from Matlab]))</f>
        <v>0.7812718378756115</v>
      </c>
      <c r="G395" s="130">
        <v>982.5</v>
      </c>
      <c r="H395" s="130">
        <v>982.5</v>
      </c>
      <c r="I395" s="130">
        <v>0.78127183787561205</v>
      </c>
      <c r="J395" s="130">
        <f>(Table1[[#This Row],[Alpha]]-MIN(Table1[Alpha]))/(MAX(Table1[Alpha])-MIN(Table1[Alpha]))</f>
        <v>0.43598289466205803</v>
      </c>
      <c r="K395" s="130">
        <f>(Table1[[#This Row],[Signal from Matlab]]-703)/(1060.75-703)</f>
        <v>0.7812718378756115</v>
      </c>
    </row>
    <row r="396" spans="1:11" x14ac:dyDescent="0.2">
      <c r="A396" s="342" t="s">
        <v>615</v>
      </c>
      <c r="B396" s="344">
        <v>395</v>
      </c>
      <c r="C396" s="343">
        <v>0.125</v>
      </c>
      <c r="D396" s="344">
        <v>948.5</v>
      </c>
      <c r="E396" s="130">
        <v>2.2475367616083702E-3</v>
      </c>
      <c r="F396" s="130">
        <f>(Table1[[#This Row],[Gasoil Open]]-MIN(Table1[Signal from Matlab]))/(MAX(Table1[Signal from Matlab])-MIN(Table1[Signal from Matlab]))</f>
        <v>0.6862334032145353</v>
      </c>
      <c r="G396" s="130">
        <v>948.5</v>
      </c>
      <c r="H396" s="130">
        <v>948.5</v>
      </c>
      <c r="I396" s="130">
        <v>0.68623340321453496</v>
      </c>
      <c r="J396" s="130">
        <f>(Table1[[#This Row],[Alpha]]-MIN(Table1[Alpha]))/(MAX(Table1[Alpha])-MIN(Table1[Alpha]))</f>
        <v>0.41947174920850078</v>
      </c>
      <c r="K396" s="130">
        <f>(Table1[[#This Row],[Signal from Matlab]]-703)/(1060.75-703)</f>
        <v>0.6862334032145353</v>
      </c>
    </row>
    <row r="397" spans="1:11" x14ac:dyDescent="0.2">
      <c r="A397" s="345" t="s">
        <v>616</v>
      </c>
      <c r="B397" s="344">
        <v>396</v>
      </c>
      <c r="C397" s="346">
        <v>0.125</v>
      </c>
      <c r="D397" s="347">
        <v>949.25</v>
      </c>
      <c r="E397" s="130">
        <v>-2.1099295192908499E-2</v>
      </c>
      <c r="F397" s="130">
        <f>(Table1[[#This Row],[Gasoil Open]]-MIN(Table1[Signal from Matlab]))/(MAX(Table1[Signal from Matlab])-MIN(Table1[Signal from Matlab]))</f>
        <v>0.68832983927323554</v>
      </c>
      <c r="G397" s="130">
        <v>949.25</v>
      </c>
      <c r="H397" s="130">
        <v>949.25</v>
      </c>
      <c r="I397" s="130">
        <v>0.68832983927323599</v>
      </c>
      <c r="J397" s="130">
        <f>(Table1[[#This Row],[Alpha]]-MIN(Table1[Alpha]))/(MAX(Table1[Alpha])-MIN(Table1[Alpha]))</f>
        <v>0.4026689579417731</v>
      </c>
      <c r="K397" s="130">
        <f>(Table1[[#This Row],[Signal from Matlab]]-703)/(1060.75-703)</f>
        <v>0.68832983927323554</v>
      </c>
    </row>
    <row r="398" spans="1:11" x14ac:dyDescent="0.2">
      <c r="A398" s="342" t="s">
        <v>617</v>
      </c>
      <c r="B398" s="344">
        <v>397</v>
      </c>
      <c r="C398" s="343">
        <v>0.125</v>
      </c>
      <c r="D398" s="344">
        <v>952.25</v>
      </c>
      <c r="E398" s="130">
        <v>-4.4488198609494399E-2</v>
      </c>
      <c r="F398" s="130">
        <f>(Table1[[#This Row],[Gasoil Open]]-MIN(Table1[Signal from Matlab]))/(MAX(Table1[Signal from Matlab])-MIN(Table1[Signal from Matlab]))</f>
        <v>0.69671558350803631</v>
      </c>
      <c r="G398" s="130">
        <v>952.25</v>
      </c>
      <c r="H398" s="130">
        <v>952.25</v>
      </c>
      <c r="I398" s="130">
        <v>0.69671558350803597</v>
      </c>
      <c r="J398" s="130">
        <f>(Table1[[#This Row],[Alpha]]-MIN(Table1[Alpha]))/(MAX(Table1[Alpha])-MIN(Table1[Alpha]))</f>
        <v>0.38583588770628391</v>
      </c>
      <c r="K398" s="130">
        <f>(Table1[[#This Row],[Signal from Matlab]]-703)/(1060.75-703)</f>
        <v>0.69671558350803631</v>
      </c>
    </row>
    <row r="399" spans="1:11" x14ac:dyDescent="0.2">
      <c r="A399" s="345" t="s">
        <v>618</v>
      </c>
      <c r="B399" s="344">
        <v>398</v>
      </c>
      <c r="C399" s="346">
        <v>0.125</v>
      </c>
      <c r="D399" s="347">
        <v>950.5</v>
      </c>
      <c r="E399" s="130">
        <v>-6.5285654065339399E-2</v>
      </c>
      <c r="F399" s="130">
        <f>(Table1[[#This Row],[Gasoil Open]]-MIN(Table1[Signal from Matlab]))/(MAX(Table1[Signal from Matlab])-MIN(Table1[Signal from Matlab]))</f>
        <v>0.69182389937106914</v>
      </c>
      <c r="G399" s="130">
        <v>950.5</v>
      </c>
      <c r="H399" s="130">
        <v>950.5</v>
      </c>
      <c r="I399" s="130">
        <v>0.69182389937106903</v>
      </c>
      <c r="J399" s="130">
        <f>(Table1[[#This Row],[Alpha]]-MIN(Table1[Alpha]))/(MAX(Table1[Alpha])-MIN(Table1[Alpha]))</f>
        <v>0.37086789103828116</v>
      </c>
      <c r="K399" s="130">
        <f>(Table1[[#This Row],[Signal from Matlab]]-703)/(1060.75-703)</f>
        <v>0.69182389937106914</v>
      </c>
    </row>
    <row r="400" spans="1:11" x14ac:dyDescent="0.2">
      <c r="A400" s="130" t="s">
        <v>619</v>
      </c>
      <c r="B400" s="344">
        <v>399</v>
      </c>
      <c r="C400" s="130">
        <v>0.125</v>
      </c>
      <c r="D400" s="130">
        <v>945.5</v>
      </c>
      <c r="E400" s="130">
        <v>-8.1716200411183507E-2</v>
      </c>
      <c r="F400" s="130">
        <f>(Table1[[#This Row],[Gasoil Open]]-MIN(Table1[Signal from Matlab]))/(MAX(Table1[Signal from Matlab])-MIN(Table1[Signal from Matlab]))</f>
        <v>0.67784765897973442</v>
      </c>
      <c r="G400" s="130">
        <v>945.5</v>
      </c>
      <c r="H400" s="130">
        <v>945.5</v>
      </c>
      <c r="I400" s="130">
        <v>0.67784765897973398</v>
      </c>
      <c r="J400" s="130">
        <f>(Table1[[#This Row],[Alpha]]-MIN(Table1[Alpha]))/(MAX(Table1[Alpha])-MIN(Table1[Alpha]))</f>
        <v>0.35904277312997745</v>
      </c>
      <c r="K400" s="130">
        <f>(Table1[[#This Row],[Signal from Matlab]]-703)/(1060.75-703)</f>
        <v>0.67784765897973442</v>
      </c>
    </row>
    <row r="401" spans="1:11" x14ac:dyDescent="0.2">
      <c r="A401" s="130" t="s">
        <v>620</v>
      </c>
      <c r="B401" s="344">
        <v>400</v>
      </c>
      <c r="C401" s="130">
        <v>0.125</v>
      </c>
      <c r="D401" s="130">
        <v>941.5</v>
      </c>
      <c r="E401" s="130">
        <v>-9.45324047877934E-2</v>
      </c>
      <c r="F401" s="130">
        <f>(Table1[[#This Row],[Gasoil Open]]-MIN(Table1[Signal from Matlab]))/(MAX(Table1[Signal from Matlab])-MIN(Table1[Signal from Matlab]))</f>
        <v>0.66666666666666663</v>
      </c>
      <c r="G401" s="130">
        <v>941.5</v>
      </c>
      <c r="H401" s="130">
        <v>941.5</v>
      </c>
      <c r="I401" s="130">
        <v>0.66666666666666696</v>
      </c>
      <c r="J401" s="130">
        <f>(Table1[[#This Row],[Alpha]]-MIN(Table1[Alpha]))/(MAX(Table1[Alpha])-MIN(Table1[Alpha]))</f>
        <v>0.34981890895039935</v>
      </c>
      <c r="K401" s="130">
        <f>(Table1[[#This Row],[Signal from Matlab]]-703)/(1060.75-703)</f>
        <v>0.66666666666666663</v>
      </c>
    </row>
    <row r="402" spans="1:11" x14ac:dyDescent="0.2">
      <c r="A402" s="130" t="s">
        <v>621</v>
      </c>
      <c r="B402" s="344">
        <v>401</v>
      </c>
      <c r="C402" s="130">
        <v>0.125</v>
      </c>
      <c r="D402" s="130">
        <v>930</v>
      </c>
      <c r="E402" s="130">
        <v>-0.106123421993727</v>
      </c>
      <c r="F402" s="130">
        <f>(Table1[[#This Row],[Gasoil Open]]-MIN(Table1[Signal from Matlab]))/(MAX(Table1[Signal from Matlab])-MIN(Table1[Signal from Matlab]))</f>
        <v>0.63452131376659682</v>
      </c>
      <c r="G402" s="130">
        <v>930</v>
      </c>
      <c r="H402" s="130">
        <v>930</v>
      </c>
      <c r="I402" s="130">
        <v>0.63452131376659704</v>
      </c>
      <c r="J402" s="130">
        <f>(Table1[[#This Row],[Alpha]]-MIN(Table1[Alpha]))/(MAX(Table1[Alpha])-MIN(Table1[Alpha]))</f>
        <v>0.34147681598207819</v>
      </c>
      <c r="K402" s="130">
        <f>(Table1[[#This Row],[Signal from Matlab]]-703)/(1060.75-703)</f>
        <v>0.63452131376659682</v>
      </c>
    </row>
    <row r="403" spans="1:11" x14ac:dyDescent="0.2">
      <c r="A403" s="130" t="s">
        <v>622</v>
      </c>
      <c r="B403" s="344">
        <v>402</v>
      </c>
      <c r="C403" s="130">
        <v>0.125</v>
      </c>
      <c r="D403" s="130">
        <v>933</v>
      </c>
      <c r="E403" s="130">
        <v>-0.11425793691094201</v>
      </c>
      <c r="F403" s="130">
        <f>(Table1[[#This Row],[Gasoil Open]]-MIN(Table1[Signal from Matlab]))/(MAX(Table1[Signal from Matlab])-MIN(Table1[Signal from Matlab]))</f>
        <v>0.64290705800139758</v>
      </c>
      <c r="G403" s="130">
        <v>933</v>
      </c>
      <c r="H403" s="130">
        <v>933</v>
      </c>
      <c r="I403" s="130">
        <v>0.64290705800139802</v>
      </c>
      <c r="J403" s="130">
        <f>(Table1[[#This Row],[Alpha]]-MIN(Table1[Alpha]))/(MAX(Table1[Alpha])-MIN(Table1[Alpha]))</f>
        <v>0.33562237900851688</v>
      </c>
      <c r="K403" s="130">
        <f>(Table1[[#This Row],[Signal from Matlab]]-703)/(1060.75-703)</f>
        <v>0.64290705800139758</v>
      </c>
    </row>
    <row r="404" spans="1:11" x14ac:dyDescent="0.2">
      <c r="A404" s="130" t="s">
        <v>623</v>
      </c>
      <c r="B404" s="344">
        <v>403</v>
      </c>
      <c r="C404" s="130">
        <v>0.125</v>
      </c>
      <c r="D404" s="130">
        <v>922.75</v>
      </c>
      <c r="E404" s="130">
        <v>-0.11779584663489</v>
      </c>
      <c r="F404" s="130">
        <f>(Table1[[#This Row],[Gasoil Open]]-MIN(Table1[Signal from Matlab]))/(MAX(Table1[Signal from Matlab])-MIN(Table1[Signal from Matlab]))</f>
        <v>0.61425576519916147</v>
      </c>
      <c r="G404" s="130">
        <v>922.75</v>
      </c>
      <c r="H404" s="130">
        <v>922.75</v>
      </c>
      <c r="I404" s="130">
        <v>0.61425576519916203</v>
      </c>
      <c r="J404" s="130">
        <f>(Table1[[#This Row],[Alpha]]-MIN(Table1[Alpha]))/(MAX(Table1[Alpha])-MIN(Table1[Alpha]))</f>
        <v>0.33307613381654244</v>
      </c>
      <c r="K404" s="130">
        <f>(Table1[[#This Row],[Signal from Matlab]]-703)/(1060.75-703)</f>
        <v>0.61425576519916147</v>
      </c>
    </row>
    <row r="405" spans="1:11" x14ac:dyDescent="0.2">
      <c r="A405" s="130" t="s">
        <v>624</v>
      </c>
      <c r="B405" s="344">
        <v>404</v>
      </c>
      <c r="C405" s="130">
        <v>0.125</v>
      </c>
      <c r="D405" s="130">
        <v>906.5</v>
      </c>
      <c r="E405" s="130">
        <v>-0.11579783893414</v>
      </c>
      <c r="F405" s="130">
        <f>(Table1[[#This Row],[Gasoil Open]]-MIN(Table1[Signal from Matlab]))/(MAX(Table1[Signal from Matlab])-MIN(Table1[Signal from Matlab]))</f>
        <v>0.56883298392732351</v>
      </c>
      <c r="G405" s="130">
        <v>906.5</v>
      </c>
      <c r="H405" s="130">
        <v>906.5</v>
      </c>
      <c r="I405" s="130">
        <v>0.56883298392732395</v>
      </c>
      <c r="J405" s="130">
        <f>(Table1[[#This Row],[Alpha]]-MIN(Table1[Alpha]))/(MAX(Table1[Alpha])-MIN(Table1[Alpha]))</f>
        <v>0.33451410648925539</v>
      </c>
      <c r="K405" s="130">
        <f>(Table1[[#This Row],[Signal from Matlab]]-703)/(1060.75-703)</f>
        <v>0.56883298392732351</v>
      </c>
    </row>
    <row r="406" spans="1:11" x14ac:dyDescent="0.2">
      <c r="A406" s="130" t="s">
        <v>625</v>
      </c>
      <c r="B406" s="344">
        <v>405</v>
      </c>
      <c r="C406" s="130">
        <v>0.125</v>
      </c>
      <c r="D406" s="130">
        <v>903.25</v>
      </c>
      <c r="E406" s="130">
        <v>-0.116184334734723</v>
      </c>
      <c r="F406" s="130">
        <f>(Table1[[#This Row],[Gasoil Open]]-MIN(Table1[Signal from Matlab]))/(MAX(Table1[Signal from Matlab])-MIN(Table1[Signal from Matlab]))</f>
        <v>0.55974842767295596</v>
      </c>
      <c r="G406" s="130">
        <v>903.25</v>
      </c>
      <c r="H406" s="130">
        <v>903.25</v>
      </c>
      <c r="I406" s="130">
        <v>0.55974842767295596</v>
      </c>
      <c r="J406" s="130">
        <f>(Table1[[#This Row],[Alpha]]-MIN(Table1[Alpha]))/(MAX(Table1[Alpha])-MIN(Table1[Alpha]))</f>
        <v>0.3342359441983152</v>
      </c>
      <c r="K406" s="130">
        <f>(Table1[[#This Row],[Signal from Matlab]]-703)/(1060.75-703)</f>
        <v>0.55974842767295596</v>
      </c>
    </row>
    <row r="407" spans="1:11" x14ac:dyDescent="0.2">
      <c r="A407" s="130" t="s">
        <v>626</v>
      </c>
      <c r="B407" s="344">
        <v>406</v>
      </c>
      <c r="C407" s="130">
        <v>0.125</v>
      </c>
      <c r="D407" s="130">
        <v>913.5</v>
      </c>
      <c r="E407" s="130">
        <v>-0.11815825165009899</v>
      </c>
      <c r="F407" s="130">
        <f>(Table1[[#This Row],[Gasoil Open]]-MIN(Table1[Signal from Matlab]))/(MAX(Table1[Signal from Matlab])-MIN(Table1[Signal from Matlab]))</f>
        <v>0.58839972047519218</v>
      </c>
      <c r="G407" s="130">
        <v>913.5</v>
      </c>
      <c r="H407" s="130">
        <v>913.5</v>
      </c>
      <c r="I407" s="130">
        <v>0.58839972047519196</v>
      </c>
      <c r="J407" s="130">
        <f>(Table1[[#This Row],[Alpha]]-MIN(Table1[Alpha]))/(MAX(Table1[Alpha])-MIN(Table1[Alpha]))</f>
        <v>0.33281530974257667</v>
      </c>
      <c r="K407" s="130">
        <f>(Table1[[#This Row],[Signal from Matlab]]-703)/(1060.75-703)</f>
        <v>0.58839972047519218</v>
      </c>
    </row>
    <row r="408" spans="1:11" x14ac:dyDescent="0.2">
      <c r="A408" s="130" t="s">
        <v>627</v>
      </c>
      <c r="B408" s="344">
        <v>407</v>
      </c>
      <c r="C408" s="130">
        <v>0.125</v>
      </c>
      <c r="D408" s="130">
        <v>912.25</v>
      </c>
      <c r="E408" s="130">
        <v>-0.123507553602809</v>
      </c>
      <c r="F408" s="130">
        <f>(Table1[[#This Row],[Gasoil Open]]-MIN(Table1[Signal from Matlab]))/(MAX(Table1[Signal from Matlab])-MIN(Table1[Signal from Matlab]))</f>
        <v>0.58490566037735847</v>
      </c>
      <c r="G408" s="130">
        <v>912.25</v>
      </c>
      <c r="H408" s="130">
        <v>912.25</v>
      </c>
      <c r="I408" s="130">
        <v>0.58490566037735903</v>
      </c>
      <c r="J408" s="130">
        <f>(Table1[[#This Row],[Alpha]]-MIN(Table1[Alpha]))/(MAX(Table1[Alpha])-MIN(Table1[Alpha]))</f>
        <v>0.32896539964303118</v>
      </c>
      <c r="K408" s="130">
        <f>(Table1[[#This Row],[Signal from Matlab]]-703)/(1060.75-703)</f>
        <v>0.58490566037735847</v>
      </c>
    </row>
    <row r="409" spans="1:11" x14ac:dyDescent="0.2">
      <c r="A409" s="130" t="s">
        <v>628</v>
      </c>
      <c r="B409" s="344">
        <v>408</v>
      </c>
      <c r="C409" s="130">
        <v>0.125</v>
      </c>
      <c r="D409" s="130">
        <v>902.25</v>
      </c>
      <c r="E409" s="130">
        <v>-0.13180622998871599</v>
      </c>
      <c r="F409" s="130">
        <f>(Table1[[#This Row],[Gasoil Open]]-MIN(Table1[Signal from Matlab]))/(MAX(Table1[Signal from Matlab])-MIN(Table1[Signal from Matlab]))</f>
        <v>0.55695317959468904</v>
      </c>
      <c r="G409" s="130">
        <v>902.25</v>
      </c>
      <c r="H409" s="130">
        <v>902.25</v>
      </c>
      <c r="I409" s="130">
        <v>0.55695317959468904</v>
      </c>
      <c r="J409" s="130">
        <f>(Table1[[#This Row],[Alpha]]-MIN(Table1[Alpha]))/(MAX(Table1[Alpha])-MIN(Table1[Alpha]))</f>
        <v>0.32299281512389089</v>
      </c>
      <c r="K409" s="130">
        <f>(Table1[[#This Row],[Signal from Matlab]]-703)/(1060.75-703)</f>
        <v>0.55695317959468904</v>
      </c>
    </row>
    <row r="410" spans="1:11" x14ac:dyDescent="0.2">
      <c r="A410" s="130" t="s">
        <v>629</v>
      </c>
      <c r="B410" s="344">
        <v>409</v>
      </c>
      <c r="C410" s="130">
        <v>0.125</v>
      </c>
      <c r="D410" s="130">
        <v>905</v>
      </c>
      <c r="E410" s="130">
        <v>-0.14006433427707601</v>
      </c>
      <c r="F410" s="130">
        <f>(Table1[[#This Row],[Gasoil Open]]-MIN(Table1[Signal from Matlab]))/(MAX(Table1[Signal from Matlab])-MIN(Table1[Signal from Matlab]))</f>
        <v>0.56464011180992313</v>
      </c>
      <c r="G410" s="130">
        <v>905</v>
      </c>
      <c r="H410" s="130">
        <v>905</v>
      </c>
      <c r="I410" s="130">
        <v>0.56464011180992302</v>
      </c>
      <c r="J410" s="130">
        <f>(Table1[[#This Row],[Alpha]]-MIN(Table1[Alpha]))/(MAX(Table1[Alpha])-MIN(Table1[Alpha]))</f>
        <v>0.31704943047596501</v>
      </c>
      <c r="K410" s="130">
        <f>(Table1[[#This Row],[Signal from Matlab]]-703)/(1060.75-703)</f>
        <v>0.56464011180992313</v>
      </c>
    </row>
    <row r="411" spans="1:11" x14ac:dyDescent="0.2">
      <c r="A411" s="130" t="s">
        <v>630</v>
      </c>
      <c r="B411" s="344">
        <v>410</v>
      </c>
      <c r="C411" s="130">
        <v>0.125</v>
      </c>
      <c r="D411" s="130">
        <v>905.75</v>
      </c>
      <c r="E411" s="130">
        <v>-0.14669705263657401</v>
      </c>
      <c r="F411" s="130">
        <f>(Table1[[#This Row],[Gasoil Open]]-MIN(Table1[Signal from Matlab]))/(MAX(Table1[Signal from Matlab])-MIN(Table1[Signal from Matlab]))</f>
        <v>0.56673654786862337</v>
      </c>
      <c r="G411" s="130">
        <v>905.75</v>
      </c>
      <c r="H411" s="130">
        <v>905.75</v>
      </c>
      <c r="I411" s="130">
        <v>0.56673654786862304</v>
      </c>
      <c r="J411" s="130">
        <f>(Table1[[#This Row],[Alpha]]-MIN(Table1[Alpha]))/(MAX(Table1[Alpha])-MIN(Table1[Alpha]))</f>
        <v>0.31227584139361086</v>
      </c>
      <c r="K411" s="130">
        <f>(Table1[[#This Row],[Signal from Matlab]]-703)/(1060.75-703)</f>
        <v>0.56673654786862337</v>
      </c>
    </row>
    <row r="412" spans="1:11" x14ac:dyDescent="0.2">
      <c r="A412" s="130" t="s">
        <v>631</v>
      </c>
      <c r="B412" s="344">
        <v>411</v>
      </c>
      <c r="C412" s="130">
        <v>0.125</v>
      </c>
      <c r="D412" s="130">
        <v>908</v>
      </c>
      <c r="E412" s="130">
        <v>-0.156436082865855</v>
      </c>
      <c r="F412" s="130">
        <f>(Table1[[#This Row],[Gasoil Open]]-MIN(Table1[Signal from Matlab]))/(MAX(Table1[Signal from Matlab])-MIN(Table1[Signal from Matlab]))</f>
        <v>0.573025856044724</v>
      </c>
      <c r="G412" s="130">
        <v>908</v>
      </c>
      <c r="H412" s="130">
        <v>908</v>
      </c>
      <c r="I412" s="130">
        <v>0.573025856044724</v>
      </c>
      <c r="J412" s="130">
        <f>(Table1[[#This Row],[Alpha]]-MIN(Table1[Alpha]))/(MAX(Table1[Alpha])-MIN(Table1[Alpha]))</f>
        <v>0.30526662950560141</v>
      </c>
      <c r="K412" s="130">
        <f>(Table1[[#This Row],[Signal from Matlab]]-703)/(1060.75-703)</f>
        <v>0.573025856044724</v>
      </c>
    </row>
    <row r="413" spans="1:11" x14ac:dyDescent="0.2">
      <c r="A413" s="130" t="s">
        <v>632</v>
      </c>
      <c r="B413" s="344">
        <v>412</v>
      </c>
      <c r="C413" s="130">
        <v>0.125</v>
      </c>
      <c r="D413" s="130">
        <v>902</v>
      </c>
      <c r="E413" s="130">
        <v>-0.16237568650031101</v>
      </c>
      <c r="F413" s="130">
        <f>(Table1[[#This Row],[Gasoil Open]]-MIN(Table1[Signal from Matlab]))/(MAX(Table1[Signal from Matlab])-MIN(Table1[Signal from Matlab]))</f>
        <v>0.55625436757512225</v>
      </c>
      <c r="G413" s="130">
        <v>902</v>
      </c>
      <c r="H413" s="130">
        <v>902</v>
      </c>
      <c r="I413" s="130">
        <v>0.55625436757512203</v>
      </c>
      <c r="J413" s="130">
        <f>(Table1[[#This Row],[Alpha]]-MIN(Table1[Alpha]))/(MAX(Table1[Alpha])-MIN(Table1[Alpha]))</f>
        <v>0.30099187735630384</v>
      </c>
      <c r="K413" s="130">
        <f>(Table1[[#This Row],[Signal from Matlab]]-703)/(1060.75-703)</f>
        <v>0.55625436757512225</v>
      </c>
    </row>
    <row r="414" spans="1:11" x14ac:dyDescent="0.2">
      <c r="A414" s="130" t="s">
        <v>633</v>
      </c>
      <c r="B414" s="344">
        <v>413</v>
      </c>
      <c r="C414" s="130">
        <v>0.125</v>
      </c>
      <c r="D414" s="130">
        <v>880.5</v>
      </c>
      <c r="E414" s="130">
        <v>-0.171783833306869</v>
      </c>
      <c r="F414" s="130">
        <f>(Table1[[#This Row],[Gasoil Open]]-MIN(Table1[Signal from Matlab]))/(MAX(Table1[Signal from Matlab])-MIN(Table1[Signal from Matlab]))</f>
        <v>0.49615653389238296</v>
      </c>
      <c r="G414" s="130">
        <v>880.5</v>
      </c>
      <c r="H414" s="130">
        <v>880.5</v>
      </c>
      <c r="I414" s="130">
        <v>0.49615653389238301</v>
      </c>
      <c r="J414" s="130">
        <f>(Table1[[#This Row],[Alpha]]-MIN(Table1[Alpha]))/(MAX(Table1[Alpha])-MIN(Table1[Alpha]))</f>
        <v>0.29422080334911971</v>
      </c>
      <c r="K414" s="130">
        <f>(Table1[[#This Row],[Signal from Matlab]]-703)/(1060.75-703)</f>
        <v>0.49615653389238296</v>
      </c>
    </row>
    <row r="415" spans="1:11" x14ac:dyDescent="0.2">
      <c r="A415" s="130" t="s">
        <v>634</v>
      </c>
      <c r="B415" s="344">
        <v>414</v>
      </c>
      <c r="C415" s="130">
        <v>0.125</v>
      </c>
      <c r="D415" s="130">
        <v>869.75</v>
      </c>
      <c r="E415" s="130">
        <v>-0.18160964679362501</v>
      </c>
      <c r="F415" s="130">
        <f>(Table1[[#This Row],[Gasoil Open]]-MIN(Table1[Signal from Matlab]))/(MAX(Table1[Signal from Matlab])-MIN(Table1[Signal from Matlab]))</f>
        <v>0.46610761705101328</v>
      </c>
      <c r="G415" s="130">
        <v>869.75</v>
      </c>
      <c r="H415" s="130">
        <v>869.75</v>
      </c>
      <c r="I415" s="130">
        <v>0.466107617051013</v>
      </c>
      <c r="J415" s="130">
        <f>(Table1[[#This Row],[Alpha]]-MIN(Table1[Alpha]))/(MAX(Table1[Alpha])-MIN(Table1[Alpha]))</f>
        <v>0.2871491332670546</v>
      </c>
      <c r="K415" s="130">
        <f>(Table1[[#This Row],[Signal from Matlab]]-703)/(1060.75-703)</f>
        <v>0.46610761705101328</v>
      </c>
    </row>
    <row r="416" spans="1:11" x14ac:dyDescent="0.2">
      <c r="A416" s="130" t="s">
        <v>635</v>
      </c>
      <c r="B416" s="344">
        <v>415</v>
      </c>
      <c r="C416" s="130">
        <v>0.125</v>
      </c>
      <c r="D416" s="130">
        <v>843.75</v>
      </c>
      <c r="E416" s="130">
        <v>-0.19351453908303601</v>
      </c>
      <c r="F416" s="130">
        <f>(Table1[[#This Row],[Gasoil Open]]-MIN(Table1[Signal from Matlab]))/(MAX(Table1[Signal from Matlab])-MIN(Table1[Signal from Matlab]))</f>
        <v>0.39343116701607267</v>
      </c>
      <c r="G416" s="130">
        <v>843.75</v>
      </c>
      <c r="H416" s="130">
        <v>843.75</v>
      </c>
      <c r="I416" s="130">
        <v>0.393431167016073</v>
      </c>
      <c r="J416" s="130">
        <f>(Table1[[#This Row],[Alpha]]-MIN(Table1[Alpha]))/(MAX(Table1[Alpha])-MIN(Table1[Alpha]))</f>
        <v>0.2785811433752548</v>
      </c>
      <c r="K416" s="130">
        <f>(Table1[[#This Row],[Signal from Matlab]]-703)/(1060.75-703)</f>
        <v>0.39343116701607267</v>
      </c>
    </row>
    <row r="417" spans="1:11" x14ac:dyDescent="0.2">
      <c r="A417" s="130" t="s">
        <v>636</v>
      </c>
      <c r="B417" s="344">
        <v>416</v>
      </c>
      <c r="C417" s="130">
        <v>0.125</v>
      </c>
      <c r="D417" s="130">
        <v>844.5</v>
      </c>
      <c r="E417" s="130">
        <v>-0.20659504450178701</v>
      </c>
      <c r="F417" s="130">
        <f>(Table1[[#This Row],[Gasoil Open]]-MIN(Table1[Signal from Matlab]))/(MAX(Table1[Signal from Matlab])-MIN(Table1[Signal from Matlab]))</f>
        <v>0.39552760307477286</v>
      </c>
      <c r="G417" s="130">
        <v>844.5</v>
      </c>
      <c r="H417" s="130">
        <v>844.5</v>
      </c>
      <c r="I417" s="130">
        <v>0.39552760307477303</v>
      </c>
      <c r="J417" s="130">
        <f>(Table1[[#This Row],[Alpha]]-MIN(Table1[Alpha]))/(MAX(Table1[Alpha])-MIN(Table1[Alpha]))</f>
        <v>0.26916706087178044</v>
      </c>
      <c r="K417" s="130">
        <f>(Table1[[#This Row],[Signal from Matlab]]-703)/(1060.75-703)</f>
        <v>0.39552760307477286</v>
      </c>
    </row>
    <row r="418" spans="1:11" x14ac:dyDescent="0.2">
      <c r="A418" s="130" t="s">
        <v>637</v>
      </c>
      <c r="B418" s="344">
        <v>417</v>
      </c>
      <c r="C418" s="130">
        <v>0.125</v>
      </c>
      <c r="D418" s="130">
        <v>842.25</v>
      </c>
      <c r="E418" s="130">
        <v>-0.21965869450352099</v>
      </c>
      <c r="F418" s="130">
        <f>(Table1[[#This Row],[Gasoil Open]]-MIN(Table1[Signal from Matlab]))/(MAX(Table1[Signal from Matlab])-MIN(Table1[Signal from Matlab]))</f>
        <v>0.38923829489867223</v>
      </c>
      <c r="G418" s="130">
        <v>842.25</v>
      </c>
      <c r="H418" s="130">
        <v>842.25</v>
      </c>
      <c r="I418" s="130">
        <v>0.38923829489867201</v>
      </c>
      <c r="J418" s="130">
        <f>(Table1[[#This Row],[Alpha]]-MIN(Table1[Alpha]))/(MAX(Table1[Alpha])-MIN(Table1[Alpha]))</f>
        <v>0.25976510926702512</v>
      </c>
      <c r="K418" s="130">
        <f>(Table1[[#This Row],[Signal from Matlab]]-703)/(1060.75-703)</f>
        <v>0.38923829489867223</v>
      </c>
    </row>
    <row r="419" spans="1:11" x14ac:dyDescent="0.2">
      <c r="A419" s="130" t="s">
        <v>638</v>
      </c>
      <c r="B419" s="344">
        <v>418</v>
      </c>
      <c r="C419" s="130">
        <v>0.125</v>
      </c>
      <c r="D419" s="130">
        <v>859.5</v>
      </c>
      <c r="E419" s="130">
        <v>-0.23529416813991499</v>
      </c>
      <c r="F419" s="130">
        <f>(Table1[[#This Row],[Gasoil Open]]-MIN(Table1[Signal from Matlab]))/(MAX(Table1[Signal from Matlab])-MIN(Table1[Signal from Matlab]))</f>
        <v>0.43745632424877706</v>
      </c>
      <c r="G419" s="130">
        <v>859.5</v>
      </c>
      <c r="H419" s="130">
        <v>859.5</v>
      </c>
      <c r="I419" s="130">
        <v>0.43745632424877701</v>
      </c>
      <c r="J419" s="130">
        <f>(Table1[[#This Row],[Alpha]]-MIN(Table1[Alpha]))/(MAX(Table1[Alpha])-MIN(Table1[Alpha]))</f>
        <v>0.2485122077864059</v>
      </c>
      <c r="K419" s="130">
        <f>(Table1[[#This Row],[Signal from Matlab]]-703)/(1060.75-703)</f>
        <v>0.43745632424877706</v>
      </c>
    </row>
    <row r="420" spans="1:11" x14ac:dyDescent="0.2">
      <c r="A420" s="130" t="s">
        <v>639</v>
      </c>
      <c r="B420" s="344">
        <v>419</v>
      </c>
      <c r="C420" s="130">
        <v>0.125</v>
      </c>
      <c r="D420" s="130">
        <v>848.75</v>
      </c>
      <c r="E420" s="130">
        <v>-0.250281161866099</v>
      </c>
      <c r="F420" s="130">
        <f>(Table1[[#This Row],[Gasoil Open]]-MIN(Table1[Signal from Matlab]))/(MAX(Table1[Signal from Matlab])-MIN(Table1[Signal from Matlab]))</f>
        <v>0.40740740740740738</v>
      </c>
      <c r="G420" s="130">
        <v>848.75</v>
      </c>
      <c r="H420" s="130">
        <v>848.75</v>
      </c>
      <c r="I420" s="130">
        <v>0.407407407407407</v>
      </c>
      <c r="J420" s="130">
        <f>(Table1[[#This Row],[Alpha]]-MIN(Table1[Alpha]))/(MAX(Table1[Alpha])-MIN(Table1[Alpha]))</f>
        <v>0.23772601941671972</v>
      </c>
      <c r="K420" s="130">
        <f>(Table1[[#This Row],[Signal from Matlab]]-703)/(1060.75-703)</f>
        <v>0.40740740740740738</v>
      </c>
    </row>
    <row r="421" spans="1:11" x14ac:dyDescent="0.2">
      <c r="A421" s="130" t="s">
        <v>640</v>
      </c>
      <c r="B421" s="344">
        <v>420</v>
      </c>
      <c r="C421" s="130">
        <v>0.125</v>
      </c>
      <c r="D421" s="130">
        <v>870.25</v>
      </c>
      <c r="E421" s="130">
        <v>-0.263369067760861</v>
      </c>
      <c r="F421" s="130">
        <f>(Table1[[#This Row],[Gasoil Open]]-MIN(Table1[Signal from Matlab]))/(MAX(Table1[Signal from Matlab])-MIN(Table1[Signal from Matlab]))</f>
        <v>0.46750524109014674</v>
      </c>
      <c r="G421" s="130">
        <v>870.25</v>
      </c>
      <c r="H421" s="130">
        <v>870.25</v>
      </c>
      <c r="I421" s="130">
        <v>0.46750524109014702</v>
      </c>
      <c r="J421" s="130">
        <f>(Table1[[#This Row],[Alpha]]-MIN(Table1[Alpha]))/(MAX(Table1[Alpha])-MIN(Table1[Alpha]))</f>
        <v>0.22830661076647182</v>
      </c>
      <c r="K421" s="130">
        <f>(Table1[[#This Row],[Signal from Matlab]]-703)/(1060.75-703)</f>
        <v>0.46750524109014674</v>
      </c>
    </row>
    <row r="422" spans="1:11" x14ac:dyDescent="0.2">
      <c r="A422" s="130" t="s">
        <v>641</v>
      </c>
      <c r="B422" s="344">
        <v>421</v>
      </c>
      <c r="C422" s="130">
        <v>0.125</v>
      </c>
      <c r="D422" s="130">
        <v>834.25</v>
      </c>
      <c r="E422" s="130">
        <v>-0.27587936861009699</v>
      </c>
      <c r="F422" s="130">
        <f>(Table1[[#This Row],[Gasoil Open]]-MIN(Table1[Signal from Matlab]))/(MAX(Table1[Signal from Matlab])-MIN(Table1[Signal from Matlab]))</f>
        <v>0.3668763102725367</v>
      </c>
      <c r="G422" s="130">
        <v>834.25</v>
      </c>
      <c r="H422" s="130">
        <v>834.25</v>
      </c>
      <c r="I422" s="130">
        <v>0.36687631027253698</v>
      </c>
      <c r="J422" s="130">
        <f>(Table1[[#This Row],[Alpha]]-MIN(Table1[Alpha]))/(MAX(Table1[Alpha])-MIN(Table1[Alpha]))</f>
        <v>0.21930290635538965</v>
      </c>
      <c r="K422" s="130">
        <f>(Table1[[#This Row],[Signal from Matlab]]-703)/(1060.75-703)</f>
        <v>0.3668763102725367</v>
      </c>
    </row>
    <row r="423" spans="1:11" x14ac:dyDescent="0.2">
      <c r="A423" s="130" t="s">
        <v>642</v>
      </c>
      <c r="B423" s="344">
        <v>422</v>
      </c>
      <c r="C423" s="130">
        <v>0.125</v>
      </c>
      <c r="D423" s="130">
        <v>840.25</v>
      </c>
      <c r="E423" s="130">
        <v>-0.28817542857012801</v>
      </c>
      <c r="F423" s="130">
        <f>(Table1[[#This Row],[Gasoil Open]]-MIN(Table1[Signal from Matlab]))/(MAX(Table1[Signal from Matlab])-MIN(Table1[Signal from Matlab]))</f>
        <v>0.38364779874213839</v>
      </c>
      <c r="G423" s="130">
        <v>840.25</v>
      </c>
      <c r="H423" s="130">
        <v>840.25</v>
      </c>
      <c r="I423" s="130">
        <v>0.383647798742138</v>
      </c>
      <c r="J423" s="130">
        <f>(Table1[[#This Row],[Alpha]]-MIN(Table1[Alpha]))/(MAX(Table1[Alpha])-MIN(Table1[Alpha]))</f>
        <v>0.21045339181251407</v>
      </c>
      <c r="K423" s="130">
        <f>(Table1[[#This Row],[Signal from Matlab]]-703)/(1060.75-703)</f>
        <v>0.38364779874213839</v>
      </c>
    </row>
    <row r="424" spans="1:11" x14ac:dyDescent="0.2">
      <c r="A424" s="130" t="s">
        <v>643</v>
      </c>
      <c r="B424" s="344">
        <v>423</v>
      </c>
      <c r="C424" s="130">
        <v>0.125</v>
      </c>
      <c r="D424" s="130">
        <v>840.25</v>
      </c>
      <c r="E424" s="130">
        <v>-0.30061211905743501</v>
      </c>
      <c r="F424" s="130">
        <f>(Table1[[#This Row],[Gasoil Open]]-MIN(Table1[Signal from Matlab]))/(MAX(Table1[Signal from Matlab])-MIN(Table1[Signal from Matlab]))</f>
        <v>0.38364779874213839</v>
      </c>
      <c r="G424" s="130">
        <v>840.25</v>
      </c>
      <c r="H424" s="130">
        <v>840.25</v>
      </c>
      <c r="I424" s="130">
        <v>0.383647798742138</v>
      </c>
      <c r="J424" s="130">
        <f>(Table1[[#This Row],[Alpha]]-MIN(Table1[Alpha]))/(MAX(Table1[Alpha])-MIN(Table1[Alpha]))</f>
        <v>0.20150266501950748</v>
      </c>
      <c r="K424" s="130">
        <f>(Table1[[#This Row],[Signal from Matlab]]-703)/(1060.75-703)</f>
        <v>0.38364779874213839</v>
      </c>
    </row>
    <row r="425" spans="1:11" x14ac:dyDescent="0.2">
      <c r="A425" s="130" t="s">
        <v>644</v>
      </c>
      <c r="B425" s="344">
        <v>424</v>
      </c>
      <c r="C425" s="130">
        <v>0.125</v>
      </c>
      <c r="D425" s="130">
        <v>850.5</v>
      </c>
      <c r="E425" s="130">
        <v>-0.31660637364111899</v>
      </c>
      <c r="F425" s="130">
        <f>(Table1[[#This Row],[Gasoil Open]]-MIN(Table1[Signal from Matlab]))/(MAX(Table1[Signal from Matlab])-MIN(Table1[Signal from Matlab]))</f>
        <v>0.41229909154437455</v>
      </c>
      <c r="G425" s="130">
        <v>850.5</v>
      </c>
      <c r="H425" s="130">
        <v>850.5</v>
      </c>
      <c r="I425" s="130">
        <v>0.412299091544375</v>
      </c>
      <c r="J425" s="130">
        <f>(Table1[[#This Row],[Alpha]]-MIN(Table1[Alpha]))/(MAX(Table1[Alpha])-MIN(Table1[Alpha]))</f>
        <v>0.18999154771844901</v>
      </c>
      <c r="K425" s="130">
        <f>(Table1[[#This Row],[Signal from Matlab]]-703)/(1060.75-703)</f>
        <v>0.41229909154437455</v>
      </c>
    </row>
    <row r="426" spans="1:11" x14ac:dyDescent="0.2">
      <c r="A426" s="130" t="s">
        <v>645</v>
      </c>
      <c r="B426" s="344">
        <v>425</v>
      </c>
      <c r="C426" s="130">
        <v>0.125</v>
      </c>
      <c r="D426" s="130">
        <v>856.5</v>
      </c>
      <c r="E426" s="130">
        <v>-0.33097090041740801</v>
      </c>
      <c r="F426" s="130">
        <f>(Table1[[#This Row],[Gasoil Open]]-MIN(Table1[Signal from Matlab]))/(MAX(Table1[Signal from Matlab])-MIN(Table1[Signal from Matlab]))</f>
        <v>0.42907058001397624</v>
      </c>
      <c r="G426" s="130">
        <v>856.5</v>
      </c>
      <c r="H426" s="130">
        <v>856.5</v>
      </c>
      <c r="I426" s="130">
        <v>0.42907058001397602</v>
      </c>
      <c r="J426" s="130">
        <f>(Table1[[#This Row],[Alpha]]-MIN(Table1[Alpha]))/(MAX(Table1[Alpha])-MIN(Table1[Alpha]))</f>
        <v>0.17965335084713394</v>
      </c>
      <c r="K426" s="130">
        <f>(Table1[[#This Row],[Signal from Matlab]]-703)/(1060.75-703)</f>
        <v>0.42907058001397624</v>
      </c>
    </row>
    <row r="427" spans="1:11" x14ac:dyDescent="0.2">
      <c r="A427" s="130" t="s">
        <v>646</v>
      </c>
      <c r="B427" s="344">
        <v>426</v>
      </c>
      <c r="C427" s="130">
        <v>0.125</v>
      </c>
      <c r="D427" s="130">
        <v>840.75</v>
      </c>
      <c r="E427" s="130">
        <v>-0.350660678477208</v>
      </c>
      <c r="F427" s="130">
        <f>(Table1[[#This Row],[Gasoil Open]]-MIN(Table1[Signal from Matlab]))/(MAX(Table1[Signal from Matlab])-MIN(Table1[Signal from Matlab]))</f>
        <v>0.38504542278127185</v>
      </c>
      <c r="G427" s="130">
        <v>840.75</v>
      </c>
      <c r="H427" s="130">
        <v>840.75</v>
      </c>
      <c r="I427" s="130">
        <v>0.38504542278127202</v>
      </c>
      <c r="J427" s="130">
        <f>(Table1[[#This Row],[Alpha]]-MIN(Table1[Alpha]))/(MAX(Table1[Alpha])-MIN(Table1[Alpha]))</f>
        <v>0.16548255322150554</v>
      </c>
      <c r="K427" s="130">
        <f>(Table1[[#This Row],[Signal from Matlab]]-703)/(1060.75-703)</f>
        <v>0.38504542278127185</v>
      </c>
    </row>
    <row r="428" spans="1:11" x14ac:dyDescent="0.2">
      <c r="A428" s="130" t="s">
        <v>647</v>
      </c>
      <c r="B428" s="344">
        <v>427</v>
      </c>
      <c r="C428" s="130">
        <v>0.125</v>
      </c>
      <c r="D428" s="130">
        <v>845.25</v>
      </c>
      <c r="E428" s="130">
        <v>-0.36444140049183998</v>
      </c>
      <c r="F428" s="130">
        <f>(Table1[[#This Row],[Gasoil Open]]-MIN(Table1[Signal from Matlab]))/(MAX(Table1[Signal from Matlab])-MIN(Table1[Signal from Matlab]))</f>
        <v>0.39762403913347311</v>
      </c>
      <c r="G428" s="130">
        <v>845.25</v>
      </c>
      <c r="H428" s="130">
        <v>845.25</v>
      </c>
      <c r="I428" s="130">
        <v>0.397624039133473</v>
      </c>
      <c r="J428" s="130">
        <f>(Table1[[#This Row],[Alpha]]-MIN(Table1[Alpha]))/(MAX(Table1[Alpha])-MIN(Table1[Alpha]))</f>
        <v>0.15556452254531944</v>
      </c>
      <c r="K428" s="130">
        <f>(Table1[[#This Row],[Signal from Matlab]]-703)/(1060.75-703)</f>
        <v>0.39762403913347311</v>
      </c>
    </row>
    <row r="429" spans="1:11" x14ac:dyDescent="0.2">
      <c r="A429" s="130" t="s">
        <v>648</v>
      </c>
      <c r="B429" s="344">
        <v>428</v>
      </c>
      <c r="C429" s="130">
        <v>0.125</v>
      </c>
      <c r="D429" s="130">
        <v>830.25</v>
      </c>
      <c r="E429" s="130">
        <v>-0.37722034425029799</v>
      </c>
      <c r="F429" s="130">
        <f>(Table1[[#This Row],[Gasoil Open]]-MIN(Table1[Signal from Matlab]))/(MAX(Table1[Signal from Matlab])-MIN(Table1[Signal from Matlab]))</f>
        <v>0.3556953179594689</v>
      </c>
      <c r="G429" s="130">
        <v>830.25</v>
      </c>
      <c r="H429" s="130">
        <v>830.25</v>
      </c>
      <c r="I429" s="130">
        <v>0.35569531795946902</v>
      </c>
      <c r="J429" s="130">
        <f>(Table1[[#This Row],[Alpha]]-MIN(Table1[Alpha]))/(MAX(Table1[Alpha])-MIN(Table1[Alpha]))</f>
        <v>0.14636747495441149</v>
      </c>
      <c r="K429" s="130">
        <f>(Table1[[#This Row],[Signal from Matlab]]-703)/(1060.75-703)</f>
        <v>0.3556953179594689</v>
      </c>
    </row>
    <row r="430" spans="1:11" x14ac:dyDescent="0.2">
      <c r="A430" s="130" t="s">
        <v>649</v>
      </c>
      <c r="B430" s="344">
        <v>429</v>
      </c>
      <c r="C430" s="130">
        <v>0.125</v>
      </c>
      <c r="D430" s="130">
        <v>814.25</v>
      </c>
      <c r="E430" s="130">
        <v>-0.38719254765879402</v>
      </c>
      <c r="F430" s="130">
        <f>(Table1[[#This Row],[Gasoil Open]]-MIN(Table1[Signal from Matlab]))/(MAX(Table1[Signal from Matlab])-MIN(Table1[Signal from Matlab]))</f>
        <v>0.31097134870719778</v>
      </c>
      <c r="G430" s="130">
        <v>814.25</v>
      </c>
      <c r="H430" s="130">
        <v>814.25</v>
      </c>
      <c r="I430" s="130">
        <v>0.310971348707198</v>
      </c>
      <c r="J430" s="130">
        <f>(Table1[[#This Row],[Alpha]]-MIN(Table1[Alpha]))/(MAX(Table1[Alpha])-MIN(Table1[Alpha]))</f>
        <v>0.13919044756719498</v>
      </c>
      <c r="K430" s="130">
        <f>(Table1[[#This Row],[Signal from Matlab]]-703)/(1060.75-703)</f>
        <v>0.31097134870719778</v>
      </c>
    </row>
    <row r="431" spans="1:11" x14ac:dyDescent="0.2">
      <c r="A431" s="130" t="s">
        <v>650</v>
      </c>
      <c r="B431" s="344">
        <v>430</v>
      </c>
      <c r="C431" s="130">
        <v>0.125</v>
      </c>
      <c r="D431" s="130">
        <v>819</v>
      </c>
      <c r="E431" s="130">
        <v>-0.40155826141351098</v>
      </c>
      <c r="F431" s="130">
        <f>(Table1[[#This Row],[Gasoil Open]]-MIN(Table1[Signal from Matlab]))/(MAX(Table1[Signal from Matlab])-MIN(Table1[Signal from Matlab]))</f>
        <v>0.32424877707896577</v>
      </c>
      <c r="G431" s="130">
        <v>819</v>
      </c>
      <c r="H431" s="130">
        <v>819</v>
      </c>
      <c r="I431" s="130">
        <v>0.32424877707896599</v>
      </c>
      <c r="J431" s="130">
        <f>(Table1[[#This Row],[Alpha]]-MIN(Table1[Alpha]))/(MAX(Table1[Alpha])-MIN(Table1[Alpha]))</f>
        <v>0.12885139642362572</v>
      </c>
      <c r="K431" s="130">
        <f>(Table1[[#This Row],[Signal from Matlab]]-703)/(1060.75-703)</f>
        <v>0.32424877707896577</v>
      </c>
    </row>
    <row r="432" spans="1:11" x14ac:dyDescent="0.2">
      <c r="A432" s="130" t="s">
        <v>651</v>
      </c>
      <c r="B432" s="344">
        <v>431</v>
      </c>
      <c r="C432" s="130">
        <v>0.125</v>
      </c>
      <c r="D432" s="130">
        <v>815</v>
      </c>
      <c r="E432" s="130">
        <v>-0.40861208940931099</v>
      </c>
      <c r="F432" s="130">
        <f>(Table1[[#This Row],[Gasoil Open]]-MIN(Table1[Signal from Matlab]))/(MAX(Table1[Signal from Matlab])-MIN(Table1[Signal from Matlab]))</f>
        <v>0.31306778476589797</v>
      </c>
      <c r="G432" s="130">
        <v>815</v>
      </c>
      <c r="H432" s="130">
        <v>815</v>
      </c>
      <c r="I432" s="130">
        <v>0.31306778476589803</v>
      </c>
      <c r="J432" s="130">
        <f>(Table1[[#This Row],[Alpha]]-MIN(Table1[Alpha]))/(MAX(Table1[Alpha])-MIN(Table1[Alpha]))</f>
        <v>0.12377473335962928</v>
      </c>
      <c r="K432" s="130">
        <f>(Table1[[#This Row],[Signal from Matlab]]-703)/(1060.75-703)</f>
        <v>0.31306778476589797</v>
      </c>
    </row>
    <row r="433" spans="1:11" x14ac:dyDescent="0.2">
      <c r="A433" s="130" t="s">
        <v>652</v>
      </c>
      <c r="B433" s="344">
        <v>432</v>
      </c>
      <c r="C433" s="130">
        <v>0.125</v>
      </c>
      <c r="D433" s="130">
        <v>817.75</v>
      </c>
      <c r="E433" s="130">
        <v>-0.42584467824080002</v>
      </c>
      <c r="F433" s="130">
        <f>(Table1[[#This Row],[Gasoil Open]]-MIN(Table1[Signal from Matlab]))/(MAX(Table1[Signal from Matlab])-MIN(Table1[Signal from Matlab]))</f>
        <v>0.32075471698113206</v>
      </c>
      <c r="G433" s="130">
        <v>817.75</v>
      </c>
      <c r="H433" s="130">
        <v>817.75</v>
      </c>
      <c r="I433" s="130">
        <v>0.320754716981132</v>
      </c>
      <c r="J433" s="130">
        <f>(Table1[[#This Row],[Alpha]]-MIN(Table1[Alpha]))/(MAX(Table1[Alpha])-MIN(Table1[Alpha]))</f>
        <v>0.11137238285293311</v>
      </c>
      <c r="K433" s="130">
        <f>(Table1[[#This Row],[Signal from Matlab]]-703)/(1060.75-703)</f>
        <v>0.32075471698113206</v>
      </c>
    </row>
    <row r="434" spans="1:11" x14ac:dyDescent="0.2">
      <c r="A434" s="130" t="s">
        <v>653</v>
      </c>
      <c r="B434" s="344">
        <v>433</v>
      </c>
      <c r="C434" s="130">
        <v>0.125</v>
      </c>
      <c r="D434" s="130">
        <v>830.75</v>
      </c>
      <c r="E434" s="130">
        <v>-0.43159091369459801</v>
      </c>
      <c r="F434" s="130">
        <f>(Table1[[#This Row],[Gasoil Open]]-MIN(Table1[Signal from Matlab]))/(MAX(Table1[Signal from Matlab])-MIN(Table1[Signal from Matlab]))</f>
        <v>0.35709294199860236</v>
      </c>
      <c r="G434" s="130">
        <v>830.75</v>
      </c>
      <c r="H434" s="130">
        <v>830.75</v>
      </c>
      <c r="I434" s="130">
        <v>0.35709294199860198</v>
      </c>
      <c r="J434" s="130">
        <f>(Table1[[#This Row],[Alpha]]-MIN(Table1[Alpha]))/(MAX(Table1[Alpha])-MIN(Table1[Alpha]))</f>
        <v>0.10723679841527849</v>
      </c>
      <c r="K434" s="130">
        <f>(Table1[[#This Row],[Signal from Matlab]]-703)/(1060.75-703)</f>
        <v>0.35709294199860236</v>
      </c>
    </row>
    <row r="435" spans="1:11" x14ac:dyDescent="0.2">
      <c r="A435" s="130" t="s">
        <v>654</v>
      </c>
      <c r="B435" s="344">
        <v>434</v>
      </c>
      <c r="C435" s="130">
        <v>0.125</v>
      </c>
      <c r="D435" s="130">
        <v>819.5</v>
      </c>
      <c r="E435" s="130">
        <v>-0.436271700537393</v>
      </c>
      <c r="F435" s="130">
        <f>(Table1[[#This Row],[Gasoil Open]]-MIN(Table1[Signal from Matlab]))/(MAX(Table1[Signal from Matlab])-MIN(Table1[Signal from Matlab]))</f>
        <v>0.32564640111809923</v>
      </c>
      <c r="G435" s="130">
        <v>819.5</v>
      </c>
      <c r="H435" s="130">
        <v>819.5</v>
      </c>
      <c r="I435" s="130">
        <v>0.325646401118099</v>
      </c>
      <c r="J435" s="130">
        <f>(Table1[[#This Row],[Alpha]]-MIN(Table1[Alpha]))/(MAX(Table1[Alpha])-MIN(Table1[Alpha]))</f>
        <v>0.10386802082537884</v>
      </c>
      <c r="K435" s="130">
        <f>(Table1[[#This Row],[Signal from Matlab]]-703)/(1060.75-703)</f>
        <v>0.32564640111809923</v>
      </c>
    </row>
    <row r="436" spans="1:11" x14ac:dyDescent="0.2">
      <c r="A436" s="130" t="s">
        <v>655</v>
      </c>
      <c r="B436" s="344">
        <v>435</v>
      </c>
      <c r="C436" s="130">
        <v>0.125</v>
      </c>
      <c r="D436" s="130">
        <v>862.5</v>
      </c>
      <c r="E436" s="130">
        <v>-0.43887801220944</v>
      </c>
      <c r="F436" s="130">
        <f>(Table1[[#This Row],[Gasoil Open]]-MIN(Table1[Signal from Matlab]))/(MAX(Table1[Signal from Matlab])-MIN(Table1[Signal from Matlab]))</f>
        <v>0.44584206848357794</v>
      </c>
      <c r="G436" s="130">
        <v>862.5</v>
      </c>
      <c r="H436" s="130">
        <v>862.5</v>
      </c>
      <c r="I436" s="130">
        <v>0.44584206848357799</v>
      </c>
      <c r="J436" s="130">
        <f>(Table1[[#This Row],[Alpha]]-MIN(Table1[Alpha]))/(MAX(Table1[Alpha])-MIN(Table1[Alpha]))</f>
        <v>0.10199224979628342</v>
      </c>
      <c r="K436" s="130">
        <f>(Table1[[#This Row],[Signal from Matlab]]-703)/(1060.75-703)</f>
        <v>0.44584206848357794</v>
      </c>
    </row>
    <row r="437" spans="1:11" x14ac:dyDescent="0.2">
      <c r="A437" s="130" t="s">
        <v>656</v>
      </c>
      <c r="B437" s="344">
        <v>436</v>
      </c>
      <c r="C437" s="130">
        <v>0.125</v>
      </c>
      <c r="D437" s="130">
        <v>853.75</v>
      </c>
      <c r="E437" s="130">
        <v>-0.43915777508570703</v>
      </c>
      <c r="F437" s="130">
        <f>(Table1[[#This Row],[Gasoil Open]]-MIN(Table1[Signal from Matlab]))/(MAX(Table1[Signal from Matlab])-MIN(Table1[Signal from Matlab]))</f>
        <v>0.42138364779874216</v>
      </c>
      <c r="G437" s="130">
        <v>853.75</v>
      </c>
      <c r="H437" s="130">
        <v>853.75</v>
      </c>
      <c r="I437" s="130">
        <v>0.42138364779874199</v>
      </c>
      <c r="J437" s="130">
        <f>(Table1[[#This Row],[Alpha]]-MIN(Table1[Alpha]))/(MAX(Table1[Alpha])-MIN(Table1[Alpha]))</f>
        <v>0.10179090353982979</v>
      </c>
      <c r="K437" s="130">
        <f>(Table1[[#This Row],[Signal from Matlab]]-703)/(1060.75-703)</f>
        <v>0.42138364779874216</v>
      </c>
    </row>
    <row r="438" spans="1:11" x14ac:dyDescent="0.2">
      <c r="A438" s="130" t="s">
        <v>657</v>
      </c>
      <c r="B438" s="344">
        <v>437</v>
      </c>
      <c r="C438" s="130">
        <v>0.125</v>
      </c>
      <c r="D438" s="130">
        <v>882</v>
      </c>
      <c r="E438" s="130">
        <v>-0.44127738100542102</v>
      </c>
      <c r="F438" s="130">
        <f>(Table1[[#This Row],[Gasoil Open]]-MIN(Table1[Signal from Matlab]))/(MAX(Table1[Signal from Matlab])-MIN(Table1[Signal from Matlab]))</f>
        <v>0.50034940600978339</v>
      </c>
      <c r="G438" s="130">
        <v>882</v>
      </c>
      <c r="H438" s="130">
        <v>882</v>
      </c>
      <c r="I438" s="130">
        <v>0.50034940600978295</v>
      </c>
      <c r="J438" s="130">
        <f>(Table1[[#This Row],[Alpha]]-MIN(Table1[Alpha]))/(MAX(Table1[Alpha])-MIN(Table1[Alpha]))</f>
        <v>0.10026541623148498</v>
      </c>
      <c r="K438" s="130">
        <f>(Table1[[#This Row],[Signal from Matlab]]-703)/(1060.75-703)</f>
        <v>0.50034940600978339</v>
      </c>
    </row>
    <row r="439" spans="1:11" x14ac:dyDescent="0.2">
      <c r="A439" s="130" t="s">
        <v>658</v>
      </c>
      <c r="B439" s="344">
        <v>438</v>
      </c>
      <c r="C439" s="130">
        <v>0.125</v>
      </c>
      <c r="D439" s="130">
        <v>875.75</v>
      </c>
      <c r="E439" s="130">
        <v>-0.44221575490054899</v>
      </c>
      <c r="F439" s="130">
        <f>(Table1[[#This Row],[Gasoil Open]]-MIN(Table1[Signal from Matlab]))/(MAX(Table1[Signal from Matlab])-MIN(Table1[Signal from Matlab]))</f>
        <v>0.48287910552061497</v>
      </c>
      <c r="G439" s="130">
        <v>875.75</v>
      </c>
      <c r="H439" s="130">
        <v>875.75</v>
      </c>
      <c r="I439" s="130">
        <v>0.48287910552061503</v>
      </c>
      <c r="J439" s="130">
        <f>(Table1[[#This Row],[Alpha]]-MIN(Table1[Alpha]))/(MAX(Table1[Alpha])-MIN(Table1[Alpha]))</f>
        <v>9.9590065472088651E-2</v>
      </c>
      <c r="K439" s="130">
        <f>(Table1[[#This Row],[Signal from Matlab]]-703)/(1060.75-703)</f>
        <v>0.48287910552061497</v>
      </c>
    </row>
    <row r="440" spans="1:11" x14ac:dyDescent="0.2">
      <c r="A440" s="130" t="s">
        <v>659</v>
      </c>
      <c r="B440" s="344">
        <v>439</v>
      </c>
      <c r="C440" s="130">
        <v>0.125</v>
      </c>
      <c r="D440" s="130">
        <v>881.75</v>
      </c>
      <c r="E440" s="130">
        <v>-0.44813739541637898</v>
      </c>
      <c r="F440" s="130">
        <f>(Table1[[#This Row],[Gasoil Open]]-MIN(Table1[Signal from Matlab]))/(MAX(Table1[Signal from Matlab])-MIN(Table1[Signal from Matlab]))</f>
        <v>0.49965059399021661</v>
      </c>
      <c r="G440" s="130">
        <v>881.75</v>
      </c>
      <c r="H440" s="130">
        <v>881.75</v>
      </c>
      <c r="I440" s="130">
        <v>0.499650593990217</v>
      </c>
      <c r="J440" s="130">
        <f>(Table1[[#This Row],[Alpha]]-MIN(Table1[Alpha]))/(MAX(Table1[Alpha])-MIN(Table1[Alpha]))</f>
        <v>9.5328241437978578E-2</v>
      </c>
      <c r="K440" s="130">
        <f>(Table1[[#This Row],[Signal from Matlab]]-703)/(1060.75-703)</f>
        <v>0.49965059399021661</v>
      </c>
    </row>
    <row r="441" spans="1:11" x14ac:dyDescent="0.2">
      <c r="A441" s="130" t="s">
        <v>660</v>
      </c>
      <c r="B441" s="344">
        <v>440</v>
      </c>
      <c r="C441" s="130">
        <v>0.125</v>
      </c>
      <c r="D441" s="130">
        <v>860</v>
      </c>
      <c r="E441" s="130">
        <v>-0.45744708297561198</v>
      </c>
      <c r="F441" s="130">
        <f>(Table1[[#This Row],[Gasoil Open]]-MIN(Table1[Signal from Matlab]))/(MAX(Table1[Signal from Matlab])-MIN(Table1[Signal from Matlab]))</f>
        <v>0.43885394828791058</v>
      </c>
      <c r="G441" s="130">
        <v>860</v>
      </c>
      <c r="H441" s="130">
        <v>860</v>
      </c>
      <c r="I441" s="130">
        <v>0.43885394828791102</v>
      </c>
      <c r="J441" s="130">
        <f>(Table1[[#This Row],[Alpha]]-MIN(Table1[Alpha]))/(MAX(Table1[Alpha])-MIN(Table1[Alpha]))</f>
        <v>8.8628028872908077E-2</v>
      </c>
      <c r="K441" s="130">
        <f>(Table1[[#This Row],[Signal from Matlab]]-703)/(1060.75-703)</f>
        <v>0.43885394828791058</v>
      </c>
    </row>
    <row r="442" spans="1:11" x14ac:dyDescent="0.2">
      <c r="A442" s="130" t="s">
        <v>661</v>
      </c>
      <c r="B442" s="344">
        <v>441</v>
      </c>
      <c r="C442" s="130">
        <v>0.125</v>
      </c>
      <c r="D442" s="130">
        <v>867.25</v>
      </c>
      <c r="E442" s="130">
        <v>-0.461111334054085</v>
      </c>
      <c r="F442" s="130">
        <f>(Table1[[#This Row],[Gasoil Open]]-MIN(Table1[Signal from Matlab]))/(MAX(Table1[Signal from Matlab])-MIN(Table1[Signal from Matlab]))</f>
        <v>0.45911949685534592</v>
      </c>
      <c r="G442" s="130">
        <v>867.25</v>
      </c>
      <c r="H442" s="130">
        <v>867.25</v>
      </c>
      <c r="I442" s="130">
        <v>0.45911949685534598</v>
      </c>
      <c r="J442" s="130">
        <f>(Table1[[#This Row],[Alpha]]-MIN(Table1[Alpha]))/(MAX(Table1[Alpha])-MIN(Table1[Alpha]))</f>
        <v>8.5990855395135568E-2</v>
      </c>
      <c r="K442" s="130">
        <f>(Table1[[#This Row],[Signal from Matlab]]-703)/(1060.75-703)</f>
        <v>0.45911949685534592</v>
      </c>
    </row>
    <row r="443" spans="1:11" x14ac:dyDescent="0.2">
      <c r="A443" s="130" t="s">
        <v>662</v>
      </c>
      <c r="B443" s="344">
        <v>442</v>
      </c>
      <c r="C443" s="130">
        <v>0.125</v>
      </c>
      <c r="D443" s="130">
        <v>862</v>
      </c>
      <c r="E443" s="130">
        <v>-0.45404723369210198</v>
      </c>
      <c r="F443" s="130">
        <f>(Table1[[#This Row],[Gasoil Open]]-MIN(Table1[Signal from Matlab]))/(MAX(Table1[Signal from Matlab])-MIN(Table1[Signal from Matlab]))</f>
        <v>0.44444444444444442</v>
      </c>
      <c r="G443" s="130">
        <v>862</v>
      </c>
      <c r="H443" s="130">
        <v>862</v>
      </c>
      <c r="I443" s="130">
        <v>0.44444444444444398</v>
      </c>
      <c r="J443" s="130">
        <f>(Table1[[#This Row],[Alpha]]-MIN(Table1[Alpha]))/(MAX(Table1[Alpha])-MIN(Table1[Alpha]))</f>
        <v>9.107491151464911E-2</v>
      </c>
      <c r="K443" s="130">
        <f>(Table1[[#This Row],[Signal from Matlab]]-703)/(1060.75-703)</f>
        <v>0.44444444444444442</v>
      </c>
    </row>
    <row r="444" spans="1:11" x14ac:dyDescent="0.2">
      <c r="A444" s="130" t="s">
        <v>663</v>
      </c>
      <c r="B444" s="344">
        <v>443</v>
      </c>
      <c r="C444" s="130">
        <v>0.125</v>
      </c>
      <c r="D444" s="130">
        <v>873.25</v>
      </c>
      <c r="E444" s="130">
        <v>-0.45018211207538</v>
      </c>
      <c r="F444" s="130">
        <f>(Table1[[#This Row],[Gasoil Open]]-MIN(Table1[Signal from Matlab]))/(MAX(Table1[Signal from Matlab])-MIN(Table1[Signal from Matlab]))</f>
        <v>0.47589098532494761</v>
      </c>
      <c r="G444" s="130">
        <v>873.25</v>
      </c>
      <c r="H444" s="130">
        <v>873.25</v>
      </c>
      <c r="I444" s="130">
        <v>0.475890985324948</v>
      </c>
      <c r="J444" s="130">
        <f>(Table1[[#This Row],[Alpha]]-MIN(Table1[Alpha]))/(MAX(Table1[Alpha])-MIN(Table1[Alpha]))</f>
        <v>9.3856652175344266E-2</v>
      </c>
      <c r="K444" s="130">
        <f>(Table1[[#This Row],[Signal from Matlab]]-703)/(1060.75-703)</f>
        <v>0.47589098532494761</v>
      </c>
    </row>
    <row r="445" spans="1:11" x14ac:dyDescent="0.2">
      <c r="A445" s="130" t="s">
        <v>664</v>
      </c>
      <c r="B445" s="344">
        <v>444</v>
      </c>
      <c r="C445" s="130">
        <v>0.125</v>
      </c>
      <c r="D445" s="130">
        <v>874.5</v>
      </c>
      <c r="E445" s="130">
        <v>-0.44423792860827499</v>
      </c>
      <c r="F445" s="130">
        <f>(Table1[[#This Row],[Gasoil Open]]-MIN(Table1[Signal from Matlab]))/(MAX(Table1[Signal from Matlab])-MIN(Table1[Signal from Matlab]))</f>
        <v>0.47938504542278126</v>
      </c>
      <c r="G445" s="130">
        <v>874.5</v>
      </c>
      <c r="H445" s="130">
        <v>874.5</v>
      </c>
      <c r="I445" s="130">
        <v>0.47938504542278099</v>
      </c>
      <c r="J445" s="130">
        <f>(Table1[[#This Row],[Alpha]]-MIN(Table1[Alpha]))/(MAX(Table1[Alpha])-MIN(Table1[Alpha]))</f>
        <v>9.8134700445168532E-2</v>
      </c>
      <c r="K445" s="130">
        <f>(Table1[[#This Row],[Signal from Matlab]]-703)/(1060.75-703)</f>
        <v>0.47938504542278126</v>
      </c>
    </row>
    <row r="446" spans="1:11" x14ac:dyDescent="0.2">
      <c r="A446" s="130" t="s">
        <v>665</v>
      </c>
      <c r="B446" s="344">
        <v>445</v>
      </c>
      <c r="C446" s="130">
        <v>0.125</v>
      </c>
      <c r="D446" s="130">
        <v>880.5</v>
      </c>
      <c r="E446" s="130">
        <v>-0.438613801500227</v>
      </c>
      <c r="F446" s="130">
        <f>(Table1[[#This Row],[Gasoil Open]]-MIN(Table1[Signal from Matlab]))/(MAX(Table1[Signal from Matlab])-MIN(Table1[Signal from Matlab]))</f>
        <v>0.49615653389238296</v>
      </c>
      <c r="G446" s="130">
        <v>880.5</v>
      </c>
      <c r="H446" s="130">
        <v>880.5</v>
      </c>
      <c r="I446" s="130">
        <v>0.49615653389238301</v>
      </c>
      <c r="J446" s="130">
        <f>(Table1[[#This Row],[Alpha]]-MIN(Table1[Alpha]))/(MAX(Table1[Alpha])-MIN(Table1[Alpha]))</f>
        <v>0.10218240310727607</v>
      </c>
      <c r="K446" s="130">
        <f>(Table1[[#This Row],[Signal from Matlab]]-703)/(1060.75-703)</f>
        <v>0.49615653389238296</v>
      </c>
    </row>
    <row r="447" spans="1:11" x14ac:dyDescent="0.2">
      <c r="A447" s="130" t="s">
        <v>666</v>
      </c>
      <c r="B447" s="344">
        <v>446</v>
      </c>
      <c r="C447" s="130">
        <v>0.125</v>
      </c>
      <c r="D447" s="130">
        <v>889.75</v>
      </c>
      <c r="E447" s="130">
        <v>-0.43138672118138099</v>
      </c>
      <c r="F447" s="130">
        <f>(Table1[[#This Row],[Gasoil Open]]-MIN(Table1[Signal from Matlab]))/(MAX(Table1[Signal from Matlab])-MIN(Table1[Signal from Matlab]))</f>
        <v>0.5220125786163522</v>
      </c>
      <c r="G447" s="130">
        <v>889.75</v>
      </c>
      <c r="H447" s="130">
        <v>889.75</v>
      </c>
      <c r="I447" s="130">
        <v>0.52201257861635197</v>
      </c>
      <c r="J447" s="130">
        <f>(Table1[[#This Row],[Alpha]]-MIN(Table1[Alpha]))/(MAX(Table1[Alpha])-MIN(Table1[Alpha]))</f>
        <v>0.10738375643444349</v>
      </c>
      <c r="K447" s="130">
        <f>(Table1[[#This Row],[Signal from Matlab]]-703)/(1060.75-703)</f>
        <v>0.5220125786163522</v>
      </c>
    </row>
    <row r="448" spans="1:11" x14ac:dyDescent="0.2">
      <c r="A448" s="130" t="s">
        <v>667</v>
      </c>
      <c r="B448" s="344">
        <v>447</v>
      </c>
      <c r="C448" s="130">
        <v>0.125</v>
      </c>
      <c r="D448" s="130">
        <v>896</v>
      </c>
      <c r="E448" s="130">
        <v>-0.422470529322864</v>
      </c>
      <c r="F448" s="130">
        <f>(Table1[[#This Row],[Gasoil Open]]-MIN(Table1[Signal from Matlab]))/(MAX(Table1[Signal from Matlab])-MIN(Table1[Signal from Matlab]))</f>
        <v>0.53948287910552062</v>
      </c>
      <c r="G448" s="130">
        <v>896</v>
      </c>
      <c r="H448" s="130">
        <v>896</v>
      </c>
      <c r="I448" s="130">
        <v>0.53948287910552095</v>
      </c>
      <c r="J448" s="130">
        <f>(Table1[[#This Row],[Alpha]]-MIN(Table1[Alpha]))/(MAX(Table1[Alpha])-MIN(Table1[Alpha]))</f>
        <v>0.11380076885756897</v>
      </c>
      <c r="K448" s="130">
        <f>(Table1[[#This Row],[Signal from Matlab]]-703)/(1060.75-703)</f>
        <v>0.53948287910552062</v>
      </c>
    </row>
    <row r="449" spans="1:11" x14ac:dyDescent="0.2">
      <c r="A449" s="130" t="s">
        <v>668</v>
      </c>
      <c r="B449" s="344">
        <v>448</v>
      </c>
      <c r="C449" s="130">
        <v>0.125</v>
      </c>
      <c r="D449" s="130">
        <v>911.25</v>
      </c>
      <c r="E449" s="130">
        <v>-0.40314293190282602</v>
      </c>
      <c r="F449" s="130">
        <f>(Table1[[#This Row],[Gasoil Open]]-MIN(Table1[Signal from Matlab]))/(MAX(Table1[Signal from Matlab])-MIN(Table1[Signal from Matlab]))</f>
        <v>0.58211041229909155</v>
      </c>
      <c r="G449" s="130">
        <v>911.25</v>
      </c>
      <c r="H449" s="130">
        <v>911.25</v>
      </c>
      <c r="I449" s="130">
        <v>0.58211041229909199</v>
      </c>
      <c r="J449" s="130">
        <f>(Table1[[#This Row],[Alpha]]-MIN(Table1[Alpha]))/(MAX(Table1[Alpha])-MIN(Table1[Alpha]))</f>
        <v>0.12771090389297415</v>
      </c>
      <c r="K449" s="130">
        <f>(Table1[[#This Row],[Signal from Matlab]]-703)/(1060.75-703)</f>
        <v>0.58211041229909155</v>
      </c>
    </row>
    <row r="450" spans="1:11" x14ac:dyDescent="0.2">
      <c r="A450" s="130" t="s">
        <v>669</v>
      </c>
      <c r="B450" s="344">
        <v>449</v>
      </c>
      <c r="C450" s="130">
        <v>0.125</v>
      </c>
      <c r="D450" s="130">
        <v>926.25</v>
      </c>
      <c r="E450" s="130">
        <v>-0.38850106649391403</v>
      </c>
      <c r="F450" s="130">
        <f>(Table1[[#This Row],[Gasoil Open]]-MIN(Table1[Signal from Matlab]))/(MAX(Table1[Signal from Matlab])-MIN(Table1[Signal from Matlab]))</f>
        <v>0.6240391334730957</v>
      </c>
      <c r="G450" s="130">
        <v>926.25</v>
      </c>
      <c r="H450" s="130">
        <v>926.25</v>
      </c>
      <c r="I450" s="130">
        <v>0.62403913347309603</v>
      </c>
      <c r="J450" s="130">
        <f>(Table1[[#This Row],[Alpha]]-MIN(Table1[Alpha]))/(MAX(Table1[Alpha])-MIN(Table1[Alpha]))</f>
        <v>0.1382487022846686</v>
      </c>
      <c r="K450" s="130">
        <f>(Table1[[#This Row],[Signal from Matlab]]-703)/(1060.75-703)</f>
        <v>0.6240391334730957</v>
      </c>
    </row>
    <row r="451" spans="1:11" x14ac:dyDescent="0.2">
      <c r="A451" s="130" t="s">
        <v>670</v>
      </c>
      <c r="B451" s="344">
        <v>450</v>
      </c>
      <c r="C451" s="130">
        <v>0.125</v>
      </c>
      <c r="D451" s="130">
        <v>918.25</v>
      </c>
      <c r="E451" s="130">
        <v>-0.35856283715138898</v>
      </c>
      <c r="F451" s="130">
        <f>(Table1[[#This Row],[Gasoil Open]]-MIN(Table1[Signal from Matlab]))/(MAX(Table1[Signal from Matlab])-MIN(Table1[Signal from Matlab]))</f>
        <v>0.60167714884696022</v>
      </c>
      <c r="G451" s="130">
        <v>918.25</v>
      </c>
      <c r="H451" s="130">
        <v>918.25</v>
      </c>
      <c r="I451" s="130">
        <v>0.60167714884696</v>
      </c>
      <c r="J451" s="130">
        <f>(Table1[[#This Row],[Alpha]]-MIN(Table1[Alpha]))/(MAX(Table1[Alpha])-MIN(Table1[Alpha]))</f>
        <v>0.15979534379551161</v>
      </c>
      <c r="K451" s="130">
        <f>(Table1[[#This Row],[Signal from Matlab]]-703)/(1060.75-703)</f>
        <v>0.60167714884696022</v>
      </c>
    </row>
    <row r="452" spans="1:11" x14ac:dyDescent="0.2">
      <c r="A452" s="130" t="s">
        <v>671</v>
      </c>
      <c r="B452" s="344">
        <v>451</v>
      </c>
      <c r="C452" s="130">
        <v>0.125</v>
      </c>
      <c r="D452" s="130">
        <v>889.25</v>
      </c>
      <c r="E452" s="130">
        <v>-0.333192024975213</v>
      </c>
      <c r="F452" s="130">
        <f>(Table1[[#This Row],[Gasoil Open]]-MIN(Table1[Signal from Matlab]))/(MAX(Table1[Signal from Matlab])-MIN(Table1[Signal from Matlab]))</f>
        <v>0.52061495457721874</v>
      </c>
      <c r="G452" s="130">
        <v>889.25</v>
      </c>
      <c r="H452" s="130">
        <v>889.25</v>
      </c>
      <c r="I452" s="130">
        <v>0.52061495457721896</v>
      </c>
      <c r="J452" s="130">
        <f>(Table1[[#This Row],[Alpha]]-MIN(Table1[Alpha]))/(MAX(Table1[Alpha])-MIN(Table1[Alpha]))</f>
        <v>0.17805480024314163</v>
      </c>
      <c r="K452" s="130">
        <f>(Table1[[#This Row],[Signal from Matlab]]-703)/(1060.75-703)</f>
        <v>0.52061495457721874</v>
      </c>
    </row>
    <row r="453" spans="1:11" x14ac:dyDescent="0.2">
      <c r="A453" s="130" t="s">
        <v>672</v>
      </c>
      <c r="B453" s="344">
        <v>452</v>
      </c>
      <c r="C453" s="130">
        <v>0.125</v>
      </c>
      <c r="D453" s="130">
        <v>887</v>
      </c>
      <c r="E453" s="130">
        <v>-0.30271413335029301</v>
      </c>
      <c r="F453" s="130">
        <f>(Table1[[#This Row],[Gasoil Open]]-MIN(Table1[Signal from Matlab]))/(MAX(Table1[Signal from Matlab])-MIN(Table1[Signal from Matlab]))</f>
        <v>0.51432564640111811</v>
      </c>
      <c r="G453" s="130">
        <v>887</v>
      </c>
      <c r="H453" s="130">
        <v>887</v>
      </c>
      <c r="I453" s="130">
        <v>0.514325646401118</v>
      </c>
      <c r="J453" s="130">
        <f>(Table1[[#This Row],[Alpha]]-MIN(Table1[Alpha]))/(MAX(Table1[Alpha])-MIN(Table1[Alpha]))</f>
        <v>0.19998983846250912</v>
      </c>
      <c r="K453" s="130">
        <f>(Table1[[#This Row],[Signal from Matlab]]-703)/(1060.75-703)</f>
        <v>0.51432564640111811</v>
      </c>
    </row>
    <row r="454" spans="1:11" x14ac:dyDescent="0.2">
      <c r="A454" s="130" t="s">
        <v>673</v>
      </c>
      <c r="B454" s="344">
        <v>453</v>
      </c>
      <c r="C454" s="130">
        <v>0.125</v>
      </c>
      <c r="D454" s="130">
        <v>896.25</v>
      </c>
      <c r="E454" s="130">
        <v>-0.27178634971791099</v>
      </c>
      <c r="F454" s="130">
        <f>(Table1[[#This Row],[Gasoil Open]]-MIN(Table1[Signal from Matlab]))/(MAX(Table1[Signal from Matlab])-MIN(Table1[Signal from Matlab]))</f>
        <v>0.5401816911250874</v>
      </c>
      <c r="G454" s="130">
        <v>896.25</v>
      </c>
      <c r="H454" s="130">
        <v>896.25</v>
      </c>
      <c r="I454" s="130">
        <v>0.54018169112508696</v>
      </c>
      <c r="J454" s="130">
        <f>(Table1[[#This Row],[Alpha]]-MIN(Table1[Alpha]))/(MAX(Table1[Alpha])-MIN(Table1[Alpha]))</f>
        <v>0.22224866543011793</v>
      </c>
      <c r="K454" s="130">
        <f>(Table1[[#This Row],[Signal from Matlab]]-703)/(1060.75-703)</f>
        <v>0.5401816911250874</v>
      </c>
    </row>
    <row r="455" spans="1:11" x14ac:dyDescent="0.2">
      <c r="A455" s="130" t="s">
        <v>674</v>
      </c>
      <c r="B455" s="344">
        <v>454</v>
      </c>
      <c r="C455" s="130">
        <v>0.125</v>
      </c>
      <c r="D455" s="130">
        <v>904.25</v>
      </c>
      <c r="E455" s="130">
        <v>-0.23307770884548501</v>
      </c>
      <c r="F455" s="130">
        <f>(Table1[[#This Row],[Gasoil Open]]-MIN(Table1[Signal from Matlab]))/(MAX(Table1[Signal from Matlab])-MIN(Table1[Signal from Matlab]))</f>
        <v>0.56254367575122288</v>
      </c>
      <c r="G455" s="130">
        <v>904.25</v>
      </c>
      <c r="H455" s="130">
        <v>904.25</v>
      </c>
      <c r="I455" s="130">
        <v>0.56254367575122299</v>
      </c>
      <c r="J455" s="130">
        <f>(Table1[[#This Row],[Alpha]]-MIN(Table1[Alpha]))/(MAX(Table1[Alpha])-MIN(Table1[Alpha]))</f>
        <v>0.2501074007850988</v>
      </c>
      <c r="K455" s="130">
        <f>(Table1[[#This Row],[Signal from Matlab]]-703)/(1060.75-703)</f>
        <v>0.56254367575122288</v>
      </c>
    </row>
    <row r="456" spans="1:11" x14ac:dyDescent="0.2">
      <c r="A456" s="130" t="s">
        <v>675</v>
      </c>
      <c r="B456" s="344">
        <v>455</v>
      </c>
      <c r="C456" s="130">
        <v>0.125</v>
      </c>
      <c r="D456" s="130">
        <v>911.25</v>
      </c>
      <c r="E456" s="130">
        <v>-0.18368008911858899</v>
      </c>
      <c r="F456" s="130">
        <f>(Table1[[#This Row],[Gasoil Open]]-MIN(Table1[Signal from Matlab]))/(MAX(Table1[Signal from Matlab])-MIN(Table1[Signal from Matlab]))</f>
        <v>0.58211041229909155</v>
      </c>
      <c r="G456" s="130">
        <v>911.25</v>
      </c>
      <c r="H456" s="130">
        <v>911.25</v>
      </c>
      <c r="I456" s="130">
        <v>0.58211041229909199</v>
      </c>
      <c r="J456" s="130">
        <f>(Table1[[#This Row],[Alpha]]-MIN(Table1[Alpha]))/(MAX(Table1[Alpha])-MIN(Table1[Alpha]))</f>
        <v>0.28565902915854241</v>
      </c>
      <c r="K456" s="130">
        <f>(Table1[[#This Row],[Signal from Matlab]]-703)/(1060.75-703)</f>
        <v>0.58211041229909155</v>
      </c>
    </row>
    <row r="457" spans="1:11" x14ac:dyDescent="0.2">
      <c r="A457" s="130" t="s">
        <v>676</v>
      </c>
      <c r="B457" s="344">
        <v>456</v>
      </c>
      <c r="C457" s="130">
        <v>0.125</v>
      </c>
      <c r="D457" s="130">
        <v>909.25</v>
      </c>
      <c r="E457" s="130">
        <v>-0.12663229343333299</v>
      </c>
      <c r="F457" s="130">
        <f>(Table1[[#This Row],[Gasoil Open]]-MIN(Table1[Signal from Matlab]))/(MAX(Table1[Signal from Matlab])-MIN(Table1[Signal from Matlab]))</f>
        <v>0.5765199161425576</v>
      </c>
      <c r="G457" s="130">
        <v>909.25</v>
      </c>
      <c r="H457" s="130">
        <v>909.25</v>
      </c>
      <c r="I457" s="130">
        <v>0.57651991614255804</v>
      </c>
      <c r="J457" s="130">
        <f>(Table1[[#This Row],[Alpha]]-MIN(Table1[Alpha]))/(MAX(Table1[Alpha])-MIN(Table1[Alpha]))</f>
        <v>0.32671651417379877</v>
      </c>
      <c r="K457" s="130">
        <f>(Table1[[#This Row],[Signal from Matlab]]-703)/(1060.75-703)</f>
        <v>0.5765199161425576</v>
      </c>
    </row>
    <row r="458" spans="1:11" x14ac:dyDescent="0.2">
      <c r="A458" s="130" t="s">
        <v>677</v>
      </c>
      <c r="B458" s="344">
        <v>457</v>
      </c>
      <c r="C458" s="130">
        <v>0.125</v>
      </c>
      <c r="D458" s="130">
        <v>898</v>
      </c>
      <c r="E458" s="130">
        <v>-6.2372081173641E-2</v>
      </c>
      <c r="F458" s="130">
        <f>(Table1[[#This Row],[Gasoil Open]]-MIN(Table1[Signal from Matlab]))/(MAX(Table1[Signal from Matlab])-MIN(Table1[Signal from Matlab]))</f>
        <v>0.54507337526205446</v>
      </c>
      <c r="G458" s="130">
        <v>898</v>
      </c>
      <c r="H458" s="130">
        <v>898</v>
      </c>
      <c r="I458" s="130">
        <v>0.54507337526205502</v>
      </c>
      <c r="J458" s="130">
        <f>(Table1[[#This Row],[Alpha]]-MIN(Table1[Alpha]))/(MAX(Table1[Alpha])-MIN(Table1[Alpha]))</f>
        <v>0.37296479897144214</v>
      </c>
      <c r="K458" s="130">
        <f>(Table1[[#This Row],[Signal from Matlab]]-703)/(1060.75-703)</f>
        <v>0.54507337526205446</v>
      </c>
    </row>
    <row r="459" spans="1:11" x14ac:dyDescent="0.2">
      <c r="A459" s="130" t="s">
        <v>678</v>
      </c>
      <c r="B459" s="344">
        <v>458</v>
      </c>
      <c r="C459" s="130">
        <v>0.125</v>
      </c>
      <c r="D459" s="130">
        <v>906.75</v>
      </c>
      <c r="E459" s="130">
        <v>8.5837478380061307E-3</v>
      </c>
      <c r="F459" s="130">
        <f>(Table1[[#This Row],[Gasoil Open]]-MIN(Table1[Signal from Matlab]))/(MAX(Table1[Signal from Matlab])-MIN(Table1[Signal from Matlab]))</f>
        <v>0.5695317959468903</v>
      </c>
      <c r="G459" s="130">
        <v>906.75</v>
      </c>
      <c r="H459" s="130">
        <v>906.75</v>
      </c>
      <c r="I459" s="130">
        <v>0.56953179594688996</v>
      </c>
      <c r="J459" s="130">
        <f>(Table1[[#This Row],[Alpha]]-MIN(Table1[Alpha]))/(MAX(Table1[Alpha])-MIN(Table1[Alpha]))</f>
        <v>0.4240319410300743</v>
      </c>
      <c r="K459" s="130">
        <f>(Table1[[#This Row],[Signal from Matlab]]-703)/(1060.75-703)</f>
        <v>0.5695317959468903</v>
      </c>
    </row>
    <row r="460" spans="1:11" x14ac:dyDescent="0.2">
      <c r="A460" s="130" t="s">
        <v>679</v>
      </c>
      <c r="B460" s="344">
        <v>459</v>
      </c>
      <c r="C460" s="130">
        <v>0.125</v>
      </c>
      <c r="D460" s="130">
        <v>900.5</v>
      </c>
      <c r="E460" s="130">
        <v>8.1974063754411505E-2</v>
      </c>
      <c r="F460" s="130">
        <f>(Table1[[#This Row],[Gasoil Open]]-MIN(Table1[Signal from Matlab]))/(MAX(Table1[Signal from Matlab])-MIN(Table1[Signal from Matlab]))</f>
        <v>0.55206149545772187</v>
      </c>
      <c r="G460" s="130">
        <v>900.5</v>
      </c>
      <c r="H460" s="130">
        <v>900.5</v>
      </c>
      <c r="I460" s="130">
        <v>0.55206149545772198</v>
      </c>
      <c r="J460" s="130">
        <f>(Table1[[#This Row],[Alpha]]-MIN(Table1[Alpha]))/(MAX(Table1[Alpha])-MIN(Table1[Alpha]))</f>
        <v>0.47685119127117537</v>
      </c>
      <c r="K460" s="130">
        <f>(Table1[[#This Row],[Signal from Matlab]]-703)/(1060.75-703)</f>
        <v>0.55206149545772187</v>
      </c>
    </row>
    <row r="461" spans="1:11" x14ac:dyDescent="0.2">
      <c r="A461" s="130" t="s">
        <v>680</v>
      </c>
      <c r="B461" s="344">
        <v>460</v>
      </c>
      <c r="C461" s="130">
        <v>0.125</v>
      </c>
      <c r="D461" s="130">
        <v>923.25</v>
      </c>
      <c r="E461" s="130">
        <v>0.157564273156446</v>
      </c>
      <c r="F461" s="130">
        <f>(Table1[[#This Row],[Gasoil Open]]-MIN(Table1[Signal from Matlab]))/(MAX(Table1[Signal from Matlab])-MIN(Table1[Signal from Matlab]))</f>
        <v>0.61565338923829493</v>
      </c>
      <c r="G461" s="130">
        <v>923.25</v>
      </c>
      <c r="H461" s="130">
        <v>923.25</v>
      </c>
      <c r="I461" s="130">
        <v>0.61565338923829505</v>
      </c>
      <c r="J461" s="130">
        <f>(Table1[[#This Row],[Alpha]]-MIN(Table1[Alpha]))/(MAX(Table1[Alpha])-MIN(Table1[Alpha]))</f>
        <v>0.53125371204423</v>
      </c>
      <c r="K461" s="130">
        <f>(Table1[[#This Row],[Signal from Matlab]]-703)/(1060.75-703)</f>
        <v>0.61565338923829493</v>
      </c>
    </row>
    <row r="462" spans="1:11" x14ac:dyDescent="0.2">
      <c r="A462" s="130" t="s">
        <v>681</v>
      </c>
      <c r="B462" s="344">
        <v>461</v>
      </c>
      <c r="C462" s="130">
        <v>0.125</v>
      </c>
      <c r="D462" s="130">
        <v>929.5</v>
      </c>
      <c r="E462" s="130">
        <v>0.22949787193384399</v>
      </c>
      <c r="F462" s="130">
        <f>(Table1[[#This Row],[Gasoil Open]]-MIN(Table1[Signal from Matlab]))/(MAX(Table1[Signal from Matlab])-MIN(Table1[Signal from Matlab]))</f>
        <v>0.63312368972746336</v>
      </c>
      <c r="G462" s="130">
        <v>929.5</v>
      </c>
      <c r="H462" s="130">
        <v>929.5</v>
      </c>
      <c r="I462" s="130">
        <v>0.63312368972746302</v>
      </c>
      <c r="J462" s="130">
        <f>(Table1[[#This Row],[Alpha]]-MIN(Table1[Alpha]))/(MAX(Table1[Alpha])-MIN(Table1[Alpha]))</f>
        <v>0.58302455819911103</v>
      </c>
      <c r="K462" s="130">
        <f>(Table1[[#This Row],[Signal from Matlab]]-703)/(1060.75-703)</f>
        <v>0.63312368972746336</v>
      </c>
    </row>
    <row r="463" spans="1:11" x14ac:dyDescent="0.2">
      <c r="A463" s="130" t="s">
        <v>682</v>
      </c>
      <c r="B463" s="344">
        <v>462</v>
      </c>
      <c r="C463" s="130">
        <v>0.125</v>
      </c>
      <c r="D463" s="130">
        <v>944.75</v>
      </c>
      <c r="E463" s="130">
        <v>0.30165896316549601</v>
      </c>
      <c r="F463" s="130">
        <f>(Table1[[#This Row],[Gasoil Open]]-MIN(Table1[Signal from Matlab]))/(MAX(Table1[Signal from Matlab])-MIN(Table1[Signal from Matlab]))</f>
        <v>0.67575122292103429</v>
      </c>
      <c r="G463" s="130">
        <v>944.75</v>
      </c>
      <c r="H463" s="130">
        <v>944.75</v>
      </c>
      <c r="I463" s="130">
        <v>0.67575122292103396</v>
      </c>
      <c r="J463" s="130">
        <f>(Table1[[#This Row],[Alpha]]-MIN(Table1[Alpha]))/(MAX(Table1[Alpha])-MIN(Table1[Alpha]))</f>
        <v>0.63495913141687732</v>
      </c>
      <c r="K463" s="130">
        <f>(Table1[[#This Row],[Signal from Matlab]]-703)/(1060.75-703)</f>
        <v>0.67575122292103429</v>
      </c>
    </row>
    <row r="464" spans="1:11" x14ac:dyDescent="0.2">
      <c r="A464" s="130" t="s">
        <v>683</v>
      </c>
      <c r="B464" s="344">
        <v>463</v>
      </c>
      <c r="C464" s="130">
        <v>0.125</v>
      </c>
      <c r="D464" s="130">
        <v>950.25</v>
      </c>
      <c r="E464" s="130">
        <v>0.36700463489037599</v>
      </c>
      <c r="F464" s="130">
        <f>(Table1[[#This Row],[Gasoil Open]]-MIN(Table1[Signal from Matlab]))/(MAX(Table1[Signal from Matlab])-MIN(Table1[Signal from Matlab]))</f>
        <v>0.69112508735150247</v>
      </c>
      <c r="G464" s="130">
        <v>950.25</v>
      </c>
      <c r="H464" s="130">
        <v>950.25</v>
      </c>
      <c r="I464" s="130">
        <v>0.69112508735150302</v>
      </c>
      <c r="J464" s="130">
        <f>(Table1[[#This Row],[Alpha]]-MIN(Table1[Alpha]))/(MAX(Table1[Alpha])-MIN(Table1[Alpha]))</f>
        <v>0.68198862493943813</v>
      </c>
      <c r="K464" s="130">
        <f>(Table1[[#This Row],[Signal from Matlab]]-703)/(1060.75-703)</f>
        <v>0.69112508735150247</v>
      </c>
    </row>
    <row r="465" spans="1:11" x14ac:dyDescent="0.2">
      <c r="A465" s="130" t="s">
        <v>684</v>
      </c>
      <c r="B465" s="344">
        <v>464</v>
      </c>
      <c r="C465" s="130">
        <v>0.125</v>
      </c>
      <c r="D465" s="130">
        <v>964.25</v>
      </c>
      <c r="E465" s="130">
        <v>0.41835602747267697</v>
      </c>
      <c r="F465" s="130">
        <f>(Table1[[#This Row],[Gasoil Open]]-MIN(Table1[Signal from Matlab]))/(MAX(Table1[Signal from Matlab])-MIN(Table1[Signal from Matlab]))</f>
        <v>0.73025856044723969</v>
      </c>
      <c r="G465" s="130">
        <v>964.25</v>
      </c>
      <c r="H465" s="130">
        <v>964.25</v>
      </c>
      <c r="I465" s="130">
        <v>0.73025856044724002</v>
      </c>
      <c r="J465" s="130">
        <f>(Table1[[#This Row],[Alpha]]-MIN(Table1[Alpha]))/(MAX(Table1[Alpha])-MIN(Table1[Alpha]))</f>
        <v>0.71894639002281835</v>
      </c>
      <c r="K465" s="130">
        <f>(Table1[[#This Row],[Signal from Matlab]]-703)/(1060.75-703)</f>
        <v>0.73025856044723969</v>
      </c>
    </row>
    <row r="466" spans="1:11" x14ac:dyDescent="0.2">
      <c r="A466" s="130" t="s">
        <v>685</v>
      </c>
      <c r="B466" s="344">
        <v>465</v>
      </c>
      <c r="C466" s="130">
        <v>0.125</v>
      </c>
      <c r="D466" s="130">
        <v>955.25</v>
      </c>
      <c r="E466" s="130">
        <v>0.46797208262375101</v>
      </c>
      <c r="F466" s="130">
        <f>(Table1[[#This Row],[Gasoil Open]]-MIN(Table1[Signal from Matlab]))/(MAX(Table1[Signal from Matlab])-MIN(Table1[Signal from Matlab]))</f>
        <v>0.70510132774283718</v>
      </c>
      <c r="G466" s="130">
        <v>955.25</v>
      </c>
      <c r="H466" s="130">
        <v>955.25</v>
      </c>
      <c r="I466" s="130">
        <v>0.70510132774283696</v>
      </c>
      <c r="J466" s="130">
        <f>(Table1[[#This Row],[Alpha]]-MIN(Table1[Alpha]))/(MAX(Table1[Alpha])-MIN(Table1[Alpha]))</f>
        <v>0.75465522708499844</v>
      </c>
      <c r="K466" s="130">
        <f>(Table1[[#This Row],[Signal from Matlab]]-703)/(1060.75-703)</f>
        <v>0.70510132774283718</v>
      </c>
    </row>
    <row r="467" spans="1:11" x14ac:dyDescent="0.2">
      <c r="A467" s="130" t="s">
        <v>686</v>
      </c>
      <c r="B467" s="344">
        <v>466</v>
      </c>
      <c r="C467" s="130">
        <v>0.125</v>
      </c>
      <c r="D467" s="130">
        <v>952.75</v>
      </c>
      <c r="E467" s="130">
        <v>0.51845125853075902</v>
      </c>
      <c r="F467" s="130">
        <f>(Table1[[#This Row],[Gasoil Open]]-MIN(Table1[Signal from Matlab]))/(MAX(Table1[Signal from Matlab])-MIN(Table1[Signal from Matlab]))</f>
        <v>0.69811320754716977</v>
      </c>
      <c r="G467" s="130">
        <v>952.75</v>
      </c>
      <c r="H467" s="130">
        <v>952.75</v>
      </c>
      <c r="I467" s="130">
        <v>0.69811320754716999</v>
      </c>
      <c r="J467" s="130">
        <f>(Table1[[#This Row],[Alpha]]-MIN(Table1[Alpha]))/(MAX(Table1[Alpha])-MIN(Table1[Alpha]))</f>
        <v>0.79098525497633254</v>
      </c>
      <c r="K467" s="130">
        <f>(Table1[[#This Row],[Signal from Matlab]]-703)/(1060.75-703)</f>
        <v>0.69811320754716977</v>
      </c>
    </row>
    <row r="468" spans="1:11" x14ac:dyDescent="0.2">
      <c r="A468" s="130" t="s">
        <v>687</v>
      </c>
      <c r="B468" s="344">
        <v>467</v>
      </c>
      <c r="C468" s="130">
        <v>0.125</v>
      </c>
      <c r="D468" s="130">
        <v>956.75</v>
      </c>
      <c r="E468" s="130">
        <v>0.563607127224792</v>
      </c>
      <c r="F468" s="130">
        <f>(Table1[[#This Row],[Gasoil Open]]-MIN(Table1[Signal from Matlab]))/(MAX(Table1[Signal from Matlab])-MIN(Table1[Signal from Matlab]))</f>
        <v>0.70929419986023756</v>
      </c>
      <c r="G468" s="130">
        <v>956.75</v>
      </c>
      <c r="H468" s="130">
        <v>956.75</v>
      </c>
      <c r="I468" s="130">
        <v>0.70929419986023801</v>
      </c>
      <c r="J468" s="130">
        <f>(Table1[[#This Row],[Alpha]]-MIN(Table1[Alpha]))/(MAX(Table1[Alpha])-MIN(Table1[Alpha]))</f>
        <v>0.82348408126727191</v>
      </c>
      <c r="K468" s="130">
        <f>(Table1[[#This Row],[Signal from Matlab]]-703)/(1060.75-703)</f>
        <v>0.70929419986023756</v>
      </c>
    </row>
    <row r="469" spans="1:11" x14ac:dyDescent="0.2">
      <c r="A469" s="130" t="s">
        <v>688</v>
      </c>
      <c r="B469" s="344">
        <v>468</v>
      </c>
      <c r="C469" s="130">
        <v>0.125</v>
      </c>
      <c r="D469" s="130">
        <v>976</v>
      </c>
      <c r="E469" s="130">
        <v>0.61737874323345898</v>
      </c>
      <c r="F469" s="130">
        <f>(Table1[[#This Row],[Gasoil Open]]-MIN(Table1[Signal from Matlab]))/(MAX(Table1[Signal from Matlab])-MIN(Table1[Signal from Matlab]))</f>
        <v>0.76310272536687629</v>
      </c>
      <c r="G469" s="130">
        <v>976</v>
      </c>
      <c r="H469" s="130">
        <v>976</v>
      </c>
      <c r="I469" s="130">
        <v>0.76310272536687596</v>
      </c>
      <c r="J469" s="130">
        <f>(Table1[[#This Row],[Alpha]]-MIN(Table1[Alpha]))/(MAX(Table1[Alpha])-MIN(Table1[Alpha]))</f>
        <v>0.8621836890611021</v>
      </c>
      <c r="K469" s="130">
        <f>(Table1[[#This Row],[Signal from Matlab]]-703)/(1060.75-703)</f>
        <v>0.76310272536687629</v>
      </c>
    </row>
    <row r="470" spans="1:11" x14ac:dyDescent="0.2">
      <c r="A470" s="130" t="s">
        <v>689</v>
      </c>
      <c r="B470" s="344">
        <v>469</v>
      </c>
      <c r="C470" s="130">
        <v>0.125</v>
      </c>
      <c r="D470" s="130">
        <v>979.75</v>
      </c>
      <c r="E470" s="130">
        <v>0.65995930390039703</v>
      </c>
      <c r="F470" s="130">
        <f>(Table1[[#This Row],[Gasoil Open]]-MIN(Table1[Signal from Matlab]))/(MAX(Table1[Signal from Matlab])-MIN(Table1[Signal from Matlab]))</f>
        <v>0.77358490566037741</v>
      </c>
      <c r="G470" s="130">
        <v>979.75</v>
      </c>
      <c r="H470" s="130">
        <v>979.75</v>
      </c>
      <c r="I470" s="130">
        <v>0.77358490566037696</v>
      </c>
      <c r="J470" s="130">
        <f>(Table1[[#This Row],[Alpha]]-MIN(Table1[Alpha]))/(MAX(Table1[Alpha])-MIN(Table1[Alpha]))</f>
        <v>0.89282905774755328</v>
      </c>
      <c r="K470" s="130">
        <f>(Table1[[#This Row],[Signal from Matlab]]-703)/(1060.75-703)</f>
        <v>0.77358490566037741</v>
      </c>
    </row>
    <row r="471" spans="1:11" x14ac:dyDescent="0.2">
      <c r="A471" s="130" t="s">
        <v>690</v>
      </c>
      <c r="B471" s="344">
        <v>470</v>
      </c>
      <c r="C471" s="130">
        <v>0.125</v>
      </c>
      <c r="D471" s="130">
        <v>977.5</v>
      </c>
      <c r="E471" s="130">
        <v>0.69827574693531202</v>
      </c>
      <c r="F471" s="130">
        <f>(Table1[[#This Row],[Gasoil Open]]-MIN(Table1[Signal from Matlab]))/(MAX(Table1[Signal from Matlab])-MIN(Table1[Signal from Matlab]))</f>
        <v>0.76729559748427678</v>
      </c>
      <c r="G471" s="130">
        <v>977.5</v>
      </c>
      <c r="H471" s="130">
        <v>977.5</v>
      </c>
      <c r="I471" s="130">
        <v>0.767295597484277</v>
      </c>
      <c r="J471" s="130">
        <f>(Table1[[#This Row],[Alpha]]-MIN(Table1[Alpha]))/(MAX(Table1[Alpha])-MIN(Table1[Alpha]))</f>
        <v>0.92040552703697986</v>
      </c>
      <c r="K471" s="130">
        <f>(Table1[[#This Row],[Signal from Matlab]]-703)/(1060.75-703)</f>
        <v>0.76729559748427678</v>
      </c>
    </row>
    <row r="472" spans="1:11" x14ac:dyDescent="0.2">
      <c r="A472" s="130" t="s">
        <v>691</v>
      </c>
      <c r="B472" s="344">
        <v>471</v>
      </c>
      <c r="C472" s="130">
        <v>0.125</v>
      </c>
      <c r="D472" s="130">
        <v>975.25</v>
      </c>
      <c r="E472" s="130">
        <v>0.73474976885316601</v>
      </c>
      <c r="F472" s="130">
        <f>(Table1[[#This Row],[Gasoil Open]]-MIN(Table1[Signal from Matlab]))/(MAX(Table1[Signal from Matlab])-MIN(Table1[Signal from Matlab]))</f>
        <v>0.76100628930817615</v>
      </c>
      <c r="G472" s="130">
        <v>975.25</v>
      </c>
      <c r="H472" s="130">
        <v>975.25</v>
      </c>
      <c r="I472" s="130">
        <v>0.76100628930817604</v>
      </c>
      <c r="J472" s="130">
        <f>(Table1[[#This Row],[Alpha]]-MIN(Table1[Alpha]))/(MAX(Table1[Alpha])-MIN(Table1[Alpha]))</f>
        <v>0.94665599982650894</v>
      </c>
      <c r="K472" s="130">
        <f>(Table1[[#This Row],[Signal from Matlab]]-703)/(1060.75-703)</f>
        <v>0.76100628930817615</v>
      </c>
    </row>
    <row r="473" spans="1:11" x14ac:dyDescent="0.2">
      <c r="A473" s="130" t="s">
        <v>692</v>
      </c>
      <c r="B473" s="344">
        <v>472</v>
      </c>
      <c r="C473" s="130">
        <v>0.125</v>
      </c>
      <c r="D473" s="130">
        <v>984.5</v>
      </c>
      <c r="E473" s="130">
        <v>0.75080888849157101</v>
      </c>
      <c r="F473" s="130">
        <f>(Table1[[#This Row],[Gasoil Open]]-MIN(Table1[Signal from Matlab]))/(MAX(Table1[Signal from Matlab])-MIN(Table1[Signal from Matlab]))</f>
        <v>0.78686233403214534</v>
      </c>
      <c r="G473" s="130">
        <v>984.5</v>
      </c>
      <c r="H473" s="130">
        <v>984.5</v>
      </c>
      <c r="I473" s="130">
        <v>0.78686233403214501</v>
      </c>
      <c r="J473" s="130">
        <f>(Table1[[#This Row],[Alpha]]-MIN(Table1[Alpha]))/(MAX(Table1[Alpha])-MIN(Table1[Alpha]))</f>
        <v>0.95821380071946138</v>
      </c>
      <c r="K473" s="130">
        <f>(Table1[[#This Row],[Signal from Matlab]]-703)/(1060.75-703)</f>
        <v>0.78686233403214534</v>
      </c>
    </row>
    <row r="474" spans="1:11" x14ac:dyDescent="0.2">
      <c r="A474" s="130" t="s">
        <v>693</v>
      </c>
      <c r="B474" s="344">
        <v>473</v>
      </c>
      <c r="C474" s="130">
        <v>0.125</v>
      </c>
      <c r="D474" s="130">
        <v>988</v>
      </c>
      <c r="E474" s="130">
        <v>0.76766576734163605</v>
      </c>
      <c r="F474" s="130">
        <f>(Table1[[#This Row],[Gasoil Open]]-MIN(Table1[Signal from Matlab]))/(MAX(Table1[Signal from Matlab])-MIN(Table1[Signal from Matlab]))</f>
        <v>0.79664570230607967</v>
      </c>
      <c r="G474" s="130">
        <v>988</v>
      </c>
      <c r="H474" s="130">
        <v>988</v>
      </c>
      <c r="I474" s="130">
        <v>0.79664570230608001</v>
      </c>
      <c r="J474" s="130">
        <f>(Table1[[#This Row],[Alpha]]-MIN(Table1[Alpha]))/(MAX(Table1[Alpha])-MIN(Table1[Alpha]))</f>
        <v>0.97034575152451952</v>
      </c>
      <c r="K474" s="130">
        <f>(Table1[[#This Row],[Signal from Matlab]]-703)/(1060.75-703)</f>
        <v>0.79664570230607967</v>
      </c>
    </row>
    <row r="475" spans="1:11" x14ac:dyDescent="0.2">
      <c r="A475" s="130" t="s">
        <v>694</v>
      </c>
      <c r="B475" s="344">
        <v>474</v>
      </c>
      <c r="C475" s="130">
        <v>0.125</v>
      </c>
      <c r="D475" s="130">
        <v>984.5</v>
      </c>
      <c r="E475" s="130">
        <v>0.78343235640914199</v>
      </c>
      <c r="F475" s="130">
        <f>(Table1[[#This Row],[Gasoil Open]]-MIN(Table1[Signal from Matlab]))/(MAX(Table1[Signal from Matlab])-MIN(Table1[Signal from Matlab]))</f>
        <v>0.78686233403214534</v>
      </c>
      <c r="G475" s="130">
        <v>984.5</v>
      </c>
      <c r="H475" s="130">
        <v>984.5</v>
      </c>
      <c r="I475" s="130">
        <v>0.78686233403214501</v>
      </c>
      <c r="J475" s="130">
        <f>(Table1[[#This Row],[Alpha]]-MIN(Table1[Alpha]))/(MAX(Table1[Alpha])-MIN(Table1[Alpha]))</f>
        <v>0.98169301720946056</v>
      </c>
      <c r="K475" s="130">
        <f>(Table1[[#This Row],[Signal from Matlab]]-703)/(1060.75-703)</f>
        <v>0.78686233403214534</v>
      </c>
    </row>
    <row r="476" spans="1:11" x14ac:dyDescent="0.2">
      <c r="A476" s="130" t="s">
        <v>695</v>
      </c>
      <c r="B476" s="344">
        <v>475</v>
      </c>
      <c r="C476" s="130">
        <v>0.125</v>
      </c>
      <c r="D476" s="130">
        <v>993</v>
      </c>
      <c r="E476" s="130">
        <v>0.79131309167256902</v>
      </c>
      <c r="F476" s="130">
        <f>(Table1[[#This Row],[Gasoil Open]]-MIN(Table1[Signal from Matlab]))/(MAX(Table1[Signal from Matlab])-MIN(Table1[Signal from Matlab]))</f>
        <v>0.81062194269741439</v>
      </c>
      <c r="G476" s="130">
        <v>993</v>
      </c>
      <c r="H476" s="130">
        <v>993</v>
      </c>
      <c r="I476" s="130">
        <v>0.81062194269741406</v>
      </c>
      <c r="J476" s="130">
        <f>(Table1[[#This Row],[Alpha]]-MIN(Table1[Alpha]))/(MAX(Table1[Alpha])-MIN(Table1[Alpha]))</f>
        <v>0.98736480813671257</v>
      </c>
      <c r="K476" s="130">
        <f>(Table1[[#This Row],[Signal from Matlab]]-703)/(1060.75-703)</f>
        <v>0.81062194269741439</v>
      </c>
    </row>
    <row r="477" spans="1:11" x14ac:dyDescent="0.2">
      <c r="A477" s="130" t="s">
        <v>696</v>
      </c>
      <c r="B477" s="344">
        <v>476</v>
      </c>
      <c r="C477" s="130">
        <v>0.125</v>
      </c>
      <c r="D477" s="130">
        <v>980.75</v>
      </c>
      <c r="E477" s="130">
        <v>0.80156485309893699</v>
      </c>
      <c r="F477" s="130">
        <f>(Table1[[#This Row],[Gasoil Open]]-MIN(Table1[Signal from Matlab]))/(MAX(Table1[Signal from Matlab])-MIN(Table1[Signal from Matlab]))</f>
        <v>0.77638015373864433</v>
      </c>
      <c r="G477" s="130">
        <v>980.75</v>
      </c>
      <c r="H477" s="130">
        <v>980.75</v>
      </c>
      <c r="I477" s="130">
        <v>0.776380153738644</v>
      </c>
      <c r="J477" s="130">
        <f>(Table1[[#This Row],[Alpha]]-MIN(Table1[Alpha]))/(MAX(Table1[Alpha])-MIN(Table1[Alpha]))</f>
        <v>0.99474303434312616</v>
      </c>
      <c r="K477" s="130">
        <f>(Table1[[#This Row],[Signal from Matlab]]-703)/(1060.75-703)</f>
        <v>0.77638015373864433</v>
      </c>
    </row>
    <row r="478" spans="1:11" x14ac:dyDescent="0.2">
      <c r="A478" s="130" t="s">
        <v>697</v>
      </c>
      <c r="B478" s="344">
        <v>477</v>
      </c>
      <c r="C478" s="130">
        <v>0.125</v>
      </c>
      <c r="D478" s="130">
        <v>980.25</v>
      </c>
      <c r="E478" s="130">
        <v>0.80490510678608096</v>
      </c>
      <c r="F478" s="130">
        <f>(Table1[[#This Row],[Gasoil Open]]-MIN(Table1[Signal from Matlab]))/(MAX(Table1[Signal from Matlab])-MIN(Table1[Signal from Matlab]))</f>
        <v>0.77498252969951087</v>
      </c>
      <c r="G478" s="130">
        <v>980.25</v>
      </c>
      <c r="H478" s="130">
        <v>980.25</v>
      </c>
      <c r="I478" s="130">
        <v>0.77498252969951098</v>
      </c>
      <c r="J478" s="130">
        <f>(Table1[[#This Row],[Alpha]]-MIN(Table1[Alpha]))/(MAX(Table1[Alpha])-MIN(Table1[Alpha]))</f>
        <v>0.99714702583937442</v>
      </c>
      <c r="K478" s="130">
        <f>(Table1[[#This Row],[Signal from Matlab]]-703)/(1060.75-703)</f>
        <v>0.77498252969951087</v>
      </c>
    </row>
    <row r="479" spans="1:11" x14ac:dyDescent="0.2">
      <c r="A479" s="130" t="s">
        <v>698</v>
      </c>
      <c r="B479" s="344">
        <v>478</v>
      </c>
      <c r="C479" s="130">
        <v>0.125</v>
      </c>
      <c r="D479" s="130">
        <v>984.25</v>
      </c>
      <c r="E479" s="130">
        <v>0.805573595368268</v>
      </c>
      <c r="F479" s="130">
        <f>(Table1[[#This Row],[Gasoil Open]]-MIN(Table1[Signal from Matlab]))/(MAX(Table1[Signal from Matlab])-MIN(Table1[Signal from Matlab]))</f>
        <v>0.78616352201257866</v>
      </c>
      <c r="G479" s="130">
        <v>984.25</v>
      </c>
      <c r="H479" s="130">
        <v>984.25</v>
      </c>
      <c r="I479" s="130">
        <v>0.786163522012579</v>
      </c>
      <c r="J479" s="130">
        <f>(Table1[[#This Row],[Alpha]]-MIN(Table1[Alpha]))/(MAX(Table1[Alpha])-MIN(Table1[Alpha]))</f>
        <v>0.99762813925692773</v>
      </c>
      <c r="K479" s="130">
        <f>(Table1[[#This Row],[Signal from Matlab]]-703)/(1060.75-703)</f>
        <v>0.78616352201257866</v>
      </c>
    </row>
    <row r="480" spans="1:11" x14ac:dyDescent="0.2">
      <c r="A480" s="130" t="s">
        <v>699</v>
      </c>
      <c r="B480" s="344">
        <v>479</v>
      </c>
      <c r="C480" s="130">
        <v>0.125</v>
      </c>
      <c r="D480" s="130">
        <v>993.75</v>
      </c>
      <c r="E480" s="130">
        <v>0.808869204610149</v>
      </c>
      <c r="F480" s="130">
        <f>(Table1[[#This Row],[Gasoil Open]]-MIN(Table1[Signal from Matlab]))/(MAX(Table1[Signal from Matlab])-MIN(Table1[Signal from Matlab]))</f>
        <v>0.81271837875611463</v>
      </c>
      <c r="G480" s="130">
        <v>993.75</v>
      </c>
      <c r="H480" s="130">
        <v>993.75</v>
      </c>
      <c r="I480" s="130">
        <v>0.81271837875611497</v>
      </c>
      <c r="J480" s="130">
        <f>(Table1[[#This Row],[Alpha]]-MIN(Table1[Alpha]))/(MAX(Table1[Alpha])-MIN(Table1[Alpha]))</f>
        <v>1</v>
      </c>
      <c r="K480" s="130">
        <f>(Table1[[#This Row],[Signal from Matlab]]-703)/(1060.75-703)</f>
        <v>0.81271837875611463</v>
      </c>
    </row>
    <row r="481" spans="1:11" x14ac:dyDescent="0.2">
      <c r="A481" s="130" t="s">
        <v>700</v>
      </c>
      <c r="B481" s="344">
        <v>480</v>
      </c>
      <c r="C481" s="130">
        <v>0.125</v>
      </c>
      <c r="D481" s="130">
        <v>1001.75</v>
      </c>
      <c r="E481" s="130">
        <v>0.80220207411064204</v>
      </c>
      <c r="F481" s="130">
        <f>(Table1[[#This Row],[Gasoil Open]]-MIN(Table1[Signal from Matlab]))/(MAX(Table1[Signal from Matlab])-MIN(Table1[Signal from Matlab]))</f>
        <v>0.83508036338225022</v>
      </c>
      <c r="G481" s="130">
        <v>1001.75</v>
      </c>
      <c r="H481" s="130">
        <v>1001.75</v>
      </c>
      <c r="I481" s="130">
        <v>0.83508036338225</v>
      </c>
      <c r="J481" s="130">
        <f>(Table1[[#This Row],[Alpha]]-MIN(Table1[Alpha]))/(MAX(Table1[Alpha])-MIN(Table1[Alpha]))</f>
        <v>0.99520164438800551</v>
      </c>
      <c r="K481" s="130">
        <f>(Table1[[#This Row],[Signal from Matlab]]-703)/(1060.75-703)</f>
        <v>0.83508036338225022</v>
      </c>
    </row>
    <row r="482" spans="1:11" x14ac:dyDescent="0.2">
      <c r="A482" s="130" t="s">
        <v>701</v>
      </c>
      <c r="B482" s="344">
        <v>481</v>
      </c>
      <c r="C482" s="130">
        <v>0.125</v>
      </c>
      <c r="D482" s="130">
        <v>986</v>
      </c>
      <c r="E482" s="130">
        <v>0.77310942268387095</v>
      </c>
      <c r="F482" s="130">
        <f>(Table1[[#This Row],[Gasoil Open]]-MIN(Table1[Signal from Matlab]))/(MAX(Table1[Signal from Matlab])-MIN(Table1[Signal from Matlab]))</f>
        <v>0.79105520614954572</v>
      </c>
      <c r="G482" s="130">
        <v>986</v>
      </c>
      <c r="H482" s="130">
        <v>986</v>
      </c>
      <c r="I482" s="130">
        <v>0.79105520614954605</v>
      </c>
      <c r="J482" s="130">
        <f>(Table1[[#This Row],[Alpha]]-MIN(Table1[Alpha]))/(MAX(Table1[Alpha])-MIN(Table1[Alpha]))</f>
        <v>0.97426356806689984</v>
      </c>
      <c r="K482" s="130">
        <f>(Table1[[#This Row],[Signal from Matlab]]-703)/(1060.75-703)</f>
        <v>0.79105520614954572</v>
      </c>
    </row>
    <row r="483" spans="1:11" x14ac:dyDescent="0.2">
      <c r="A483" s="130" t="s">
        <v>702</v>
      </c>
      <c r="B483" s="344">
        <v>482</v>
      </c>
      <c r="C483" s="130">
        <v>0.125</v>
      </c>
      <c r="D483" s="130">
        <v>981.5</v>
      </c>
      <c r="E483" s="130">
        <v>0.76087051787745896</v>
      </c>
      <c r="F483" s="130">
        <f>(Table1[[#This Row],[Gasoil Open]]-MIN(Table1[Signal from Matlab]))/(MAX(Table1[Signal from Matlab])-MIN(Table1[Signal from Matlab]))</f>
        <v>0.77847658979734446</v>
      </c>
      <c r="G483" s="130">
        <v>981.5</v>
      </c>
      <c r="H483" s="130">
        <v>981.5</v>
      </c>
      <c r="I483" s="130">
        <v>0.77847658979734502</v>
      </c>
      <c r="J483" s="130">
        <f>(Table1[[#This Row],[Alpha]]-MIN(Table1[Alpha]))/(MAX(Table1[Alpha])-MIN(Table1[Alpha]))</f>
        <v>0.9654551882748954</v>
      </c>
      <c r="K483" s="130">
        <f>(Table1[[#This Row],[Signal from Matlab]]-703)/(1060.75-703)</f>
        <v>0.77847658979734446</v>
      </c>
    </row>
    <row r="484" spans="1:11" x14ac:dyDescent="0.2">
      <c r="A484" s="130" t="s">
        <v>703</v>
      </c>
      <c r="B484" s="344">
        <v>483</v>
      </c>
      <c r="C484" s="130">
        <v>0.125</v>
      </c>
      <c r="D484" s="130">
        <v>978.75</v>
      </c>
      <c r="E484" s="130">
        <v>0.72450922497597303</v>
      </c>
      <c r="F484" s="130">
        <f>(Table1[[#This Row],[Gasoil Open]]-MIN(Table1[Signal from Matlab]))/(MAX(Table1[Signal from Matlab])-MIN(Table1[Signal from Matlab]))</f>
        <v>0.77078965758211038</v>
      </c>
      <c r="G484" s="130">
        <v>978.75</v>
      </c>
      <c r="H484" s="130">
        <v>978.75</v>
      </c>
      <c r="I484" s="130">
        <v>0.77078965758211004</v>
      </c>
      <c r="J484" s="130">
        <f>(Table1[[#This Row],[Alpha]]-MIN(Table1[Alpha]))/(MAX(Table1[Alpha])-MIN(Table1[Alpha]))</f>
        <v>0.93928584692690109</v>
      </c>
      <c r="K484" s="130">
        <f>(Table1[[#This Row],[Signal from Matlab]]-703)/(1060.75-703)</f>
        <v>0.77078965758211038</v>
      </c>
    </row>
    <row r="485" spans="1:11" x14ac:dyDescent="0.2">
      <c r="A485" s="130" t="s">
        <v>704</v>
      </c>
      <c r="B485" s="344">
        <v>484</v>
      </c>
      <c r="C485" s="130">
        <v>0.125</v>
      </c>
      <c r="D485" s="130">
        <v>986.25</v>
      </c>
      <c r="E485" s="130">
        <v>0.721529395529386</v>
      </c>
      <c r="F485" s="130">
        <f>(Table1[[#This Row],[Gasoil Open]]-MIN(Table1[Signal from Matlab]))/(MAX(Table1[Signal from Matlab])-MIN(Table1[Signal from Matlab]))</f>
        <v>0.79175401816911251</v>
      </c>
      <c r="G485" s="130">
        <v>986.25</v>
      </c>
      <c r="H485" s="130">
        <v>986.25</v>
      </c>
      <c r="I485" s="130">
        <v>0.79175401816911295</v>
      </c>
      <c r="J485" s="130">
        <f>(Table1[[#This Row],[Alpha]]-MIN(Table1[Alpha]))/(MAX(Table1[Alpha])-MIN(Table1[Alpha]))</f>
        <v>0.93714125393462722</v>
      </c>
      <c r="K485" s="130">
        <f>(Table1[[#This Row],[Signal from Matlab]]-703)/(1060.75-703)</f>
        <v>0.79175401816911251</v>
      </c>
    </row>
    <row r="486" spans="1:11" x14ac:dyDescent="0.2">
      <c r="A486" s="130" t="s">
        <v>705</v>
      </c>
      <c r="B486" s="344">
        <v>485</v>
      </c>
      <c r="C486" s="130">
        <v>0.125</v>
      </c>
      <c r="D486" s="130">
        <v>987.75</v>
      </c>
      <c r="E486" s="130">
        <v>0.72911398629589597</v>
      </c>
      <c r="F486" s="130">
        <f>(Table1[[#This Row],[Gasoil Open]]-MIN(Table1[Signal from Matlab]))/(MAX(Table1[Signal from Matlab])-MIN(Table1[Signal from Matlab]))</f>
        <v>0.79594689028651289</v>
      </c>
      <c r="G486" s="130">
        <v>987.75</v>
      </c>
      <c r="H486" s="130">
        <v>987.75</v>
      </c>
      <c r="I486" s="130">
        <v>0.795946890286513</v>
      </c>
      <c r="J486" s="130">
        <f>(Table1[[#This Row],[Alpha]]-MIN(Table1[Alpha]))/(MAX(Table1[Alpha])-MIN(Table1[Alpha]))</f>
        <v>0.94259990869950039</v>
      </c>
      <c r="K486" s="130">
        <f>(Table1[[#This Row],[Signal from Matlab]]-703)/(1060.75-703)</f>
        <v>0.79594689028651289</v>
      </c>
    </row>
    <row r="487" spans="1:11" x14ac:dyDescent="0.2">
      <c r="A487" s="130" t="s">
        <v>706</v>
      </c>
      <c r="B487" s="344">
        <v>486</v>
      </c>
      <c r="C487" s="130">
        <v>0.125</v>
      </c>
      <c r="D487" s="130">
        <v>995</v>
      </c>
      <c r="E487" s="130">
        <v>0.72870603643712994</v>
      </c>
      <c r="F487" s="130">
        <f>(Table1[[#This Row],[Gasoil Open]]-MIN(Table1[Signal from Matlab]))/(MAX(Table1[Signal from Matlab])-MIN(Table1[Signal from Matlab]))</f>
        <v>0.81621243885394834</v>
      </c>
      <c r="G487" s="130">
        <v>995</v>
      </c>
      <c r="H487" s="130">
        <v>995</v>
      </c>
      <c r="I487" s="130">
        <v>0.81621243885394801</v>
      </c>
      <c r="J487" s="130">
        <f>(Table1[[#This Row],[Alpha]]-MIN(Table1[Alpha]))/(MAX(Table1[Alpha])-MIN(Table1[Alpha]))</f>
        <v>0.94230630585276343</v>
      </c>
      <c r="K487" s="130">
        <f>(Table1[[#This Row],[Signal from Matlab]]-703)/(1060.75-703)</f>
        <v>0.81621243885394834</v>
      </c>
    </row>
    <row r="488" spans="1:11" x14ac:dyDescent="0.2">
      <c r="A488" s="130" t="s">
        <v>707</v>
      </c>
      <c r="B488" s="344">
        <v>487</v>
      </c>
      <c r="C488" s="130">
        <v>0.125</v>
      </c>
      <c r="D488" s="130">
        <v>1002.75</v>
      </c>
      <c r="E488" s="130">
        <v>0.72096880210544101</v>
      </c>
      <c r="F488" s="130">
        <f>(Table1[[#This Row],[Gasoil Open]]-MIN(Table1[Signal from Matlab]))/(MAX(Table1[Signal from Matlab])-MIN(Table1[Signal from Matlab]))</f>
        <v>0.83787561146051714</v>
      </c>
      <c r="G488" s="130">
        <v>1002.75</v>
      </c>
      <c r="H488" s="130">
        <v>1002.75</v>
      </c>
      <c r="I488" s="130">
        <v>0.83787561146051703</v>
      </c>
      <c r="J488" s="130">
        <f>(Table1[[#This Row],[Alpha]]-MIN(Table1[Alpha]))/(MAX(Table1[Alpha])-MIN(Table1[Alpha]))</f>
        <v>0.93673779301511595</v>
      </c>
      <c r="K488" s="130">
        <f>(Table1[[#This Row],[Signal from Matlab]]-703)/(1060.75-703)</f>
        <v>0.83787561146051714</v>
      </c>
    </row>
    <row r="489" spans="1:11" x14ac:dyDescent="0.2">
      <c r="A489" s="130" t="s">
        <v>708</v>
      </c>
      <c r="B489" s="344">
        <v>488</v>
      </c>
      <c r="C489" s="130">
        <v>0.125</v>
      </c>
      <c r="D489" s="130">
        <v>999.25</v>
      </c>
      <c r="E489" s="130">
        <v>0.70214862845905501</v>
      </c>
      <c r="F489" s="130">
        <f>(Table1[[#This Row],[Gasoil Open]]-MIN(Table1[Signal from Matlab]))/(MAX(Table1[Signal from Matlab])-MIN(Table1[Signal from Matlab]))</f>
        <v>0.82809224318658281</v>
      </c>
      <c r="G489" s="130">
        <v>999.25</v>
      </c>
      <c r="H489" s="130">
        <v>999.25</v>
      </c>
      <c r="I489" s="130">
        <v>0.82809224318658303</v>
      </c>
      <c r="J489" s="130">
        <f>(Table1[[#This Row],[Alpha]]-MIN(Table1[Alpha]))/(MAX(Table1[Alpha])-MIN(Table1[Alpha]))</f>
        <v>0.92319285252812144</v>
      </c>
      <c r="K489" s="130">
        <f>(Table1[[#This Row],[Signal from Matlab]]-703)/(1060.75-703)</f>
        <v>0.82809224318658281</v>
      </c>
    </row>
    <row r="490" spans="1:11" x14ac:dyDescent="0.2">
      <c r="A490" s="130" t="s">
        <v>709</v>
      </c>
      <c r="B490" s="344">
        <v>489</v>
      </c>
      <c r="C490" s="130">
        <v>0.125</v>
      </c>
      <c r="D490" s="130">
        <v>1010.5</v>
      </c>
      <c r="E490" s="130">
        <v>0.659469735134531</v>
      </c>
      <c r="F490" s="130">
        <f>(Table1[[#This Row],[Gasoil Open]]-MIN(Table1[Signal from Matlab]))/(MAX(Table1[Signal from Matlab])-MIN(Table1[Signal from Matlab]))</f>
        <v>0.85953878406708595</v>
      </c>
      <c r="G490" s="130">
        <v>1010.5</v>
      </c>
      <c r="H490" s="130">
        <v>1010.5</v>
      </c>
      <c r="I490" s="130">
        <v>0.85953878406708595</v>
      </c>
      <c r="J490" s="130">
        <f>(Table1[[#This Row],[Alpha]]-MIN(Table1[Alpha]))/(MAX(Table1[Alpha])-MIN(Table1[Alpha]))</f>
        <v>0.89247671350660529</v>
      </c>
      <c r="K490" s="130">
        <f>(Table1[[#This Row],[Signal from Matlab]]-703)/(1060.75-703)</f>
        <v>0.85953878406708595</v>
      </c>
    </row>
    <row r="491" spans="1:11" x14ac:dyDescent="0.2">
      <c r="A491" s="130" t="s">
        <v>710</v>
      </c>
      <c r="B491" s="344">
        <v>490</v>
      </c>
      <c r="C491" s="130">
        <v>0.125</v>
      </c>
      <c r="D491" s="130">
        <v>989.25</v>
      </c>
      <c r="E491" s="130">
        <v>0.63166830325468803</v>
      </c>
      <c r="F491" s="130">
        <f>(Table1[[#This Row],[Gasoil Open]]-MIN(Table1[Signal from Matlab]))/(MAX(Table1[Signal from Matlab])-MIN(Table1[Signal from Matlab]))</f>
        <v>0.80013976240391338</v>
      </c>
      <c r="G491" s="130">
        <v>989.25</v>
      </c>
      <c r="H491" s="130">
        <v>989.25</v>
      </c>
      <c r="I491" s="130">
        <v>0.80013976240391305</v>
      </c>
      <c r="J491" s="130">
        <f>(Table1[[#This Row],[Alpha]]-MIN(Table1[Alpha]))/(MAX(Table1[Alpha])-MIN(Table1[Alpha]))</f>
        <v>0.87246793211377172</v>
      </c>
      <c r="K491" s="130">
        <f>(Table1[[#This Row],[Signal from Matlab]]-703)/(1060.75-703)</f>
        <v>0.80013976240391338</v>
      </c>
    </row>
    <row r="492" spans="1:11" x14ac:dyDescent="0.2">
      <c r="A492" s="130" t="s">
        <v>711</v>
      </c>
      <c r="B492" s="344">
        <v>491</v>
      </c>
      <c r="C492" s="130">
        <v>0.125</v>
      </c>
      <c r="D492" s="130">
        <v>980.25</v>
      </c>
      <c r="E492" s="130">
        <v>0.60338074104495698</v>
      </c>
      <c r="F492" s="130">
        <f>(Table1[[#This Row],[Gasoil Open]]-MIN(Table1[Signal from Matlab]))/(MAX(Table1[Signal from Matlab])-MIN(Table1[Signal from Matlab]))</f>
        <v>0.77498252969951087</v>
      </c>
      <c r="G492" s="130">
        <v>980.25</v>
      </c>
      <c r="H492" s="130">
        <v>980.25</v>
      </c>
      <c r="I492" s="130">
        <v>0.77498252969951098</v>
      </c>
      <c r="J492" s="130">
        <f>(Table1[[#This Row],[Alpha]]-MIN(Table1[Alpha]))/(MAX(Table1[Alpha])-MIN(Table1[Alpha]))</f>
        <v>0.85210928113360185</v>
      </c>
      <c r="K492" s="130">
        <f>(Table1[[#This Row],[Signal from Matlab]]-703)/(1060.75-703)</f>
        <v>0.77498252969951087</v>
      </c>
    </row>
    <row r="493" spans="1:11" x14ac:dyDescent="0.2">
      <c r="A493" s="130" t="s">
        <v>712</v>
      </c>
      <c r="B493" s="344">
        <v>492</v>
      </c>
      <c r="C493" s="130">
        <v>0.125</v>
      </c>
      <c r="D493" s="130">
        <v>954.25</v>
      </c>
      <c r="E493" s="130">
        <v>0.585583113374475</v>
      </c>
      <c r="F493" s="130">
        <f>(Table1[[#This Row],[Gasoil Open]]-MIN(Table1[Signal from Matlab]))/(MAX(Table1[Signal from Matlab])-MIN(Table1[Signal from Matlab]))</f>
        <v>0.70230607966457026</v>
      </c>
      <c r="G493" s="130">
        <v>954.25</v>
      </c>
      <c r="H493" s="130">
        <v>954.25</v>
      </c>
      <c r="I493" s="130">
        <v>0.70230607966457004</v>
      </c>
      <c r="J493" s="130">
        <f>(Table1[[#This Row],[Alpha]]-MIN(Table1[Alpha]))/(MAX(Table1[Alpha])-MIN(Table1[Alpha]))</f>
        <v>0.83930027032765453</v>
      </c>
      <c r="K493" s="130">
        <f>(Table1[[#This Row],[Signal from Matlab]]-703)/(1060.75-703)</f>
        <v>0.70230607966457026</v>
      </c>
    </row>
    <row r="494" spans="1:11" x14ac:dyDescent="0.2">
      <c r="A494" s="130" t="s">
        <v>713</v>
      </c>
      <c r="B494" s="344">
        <v>493</v>
      </c>
      <c r="C494" s="130">
        <v>0.125</v>
      </c>
      <c r="D494" s="130">
        <v>970.25</v>
      </c>
      <c r="E494" s="130">
        <v>0.56416017730531398</v>
      </c>
      <c r="F494" s="130">
        <f>(Table1[[#This Row],[Gasoil Open]]-MIN(Table1[Signal from Matlab]))/(MAX(Table1[Signal from Matlab])-MIN(Table1[Signal from Matlab]))</f>
        <v>0.74703004891684133</v>
      </c>
      <c r="G494" s="130">
        <v>970.25</v>
      </c>
      <c r="H494" s="130">
        <v>970.25</v>
      </c>
      <c r="I494" s="130">
        <v>0.74703004891684099</v>
      </c>
      <c r="J494" s="130">
        <f>(Table1[[#This Row],[Alpha]]-MIN(Table1[Alpha]))/(MAX(Table1[Alpha])-MIN(Table1[Alpha]))</f>
        <v>0.82388211321786642</v>
      </c>
      <c r="K494" s="130">
        <f>(Table1[[#This Row],[Signal from Matlab]]-703)/(1060.75-703)</f>
        <v>0.74703004891684133</v>
      </c>
    </row>
    <row r="495" spans="1:11" x14ac:dyDescent="0.2">
      <c r="A495" s="130" t="s">
        <v>714</v>
      </c>
      <c r="B495" s="344">
        <v>494</v>
      </c>
      <c r="C495" s="130">
        <v>0.125</v>
      </c>
      <c r="D495" s="130">
        <v>979.75</v>
      </c>
      <c r="E495" s="130">
        <v>0.53617114182833503</v>
      </c>
      <c r="F495" s="130">
        <f>(Table1[[#This Row],[Gasoil Open]]-MIN(Table1[Signal from Matlab]))/(MAX(Table1[Signal from Matlab])-MIN(Table1[Signal from Matlab]))</f>
        <v>0.77358490566037741</v>
      </c>
      <c r="G495" s="130">
        <v>979.75</v>
      </c>
      <c r="H495" s="130">
        <v>979.75</v>
      </c>
      <c r="I495" s="130">
        <v>0.77358490566037696</v>
      </c>
      <c r="J495" s="130">
        <f>(Table1[[#This Row],[Alpha]]-MIN(Table1[Alpha]))/(MAX(Table1[Alpha])-MIN(Table1[Alpha]))</f>
        <v>0.80373831290299225</v>
      </c>
      <c r="K495" s="130">
        <f>(Table1[[#This Row],[Signal from Matlab]]-703)/(1060.75-703)</f>
        <v>0.77358490566037741</v>
      </c>
    </row>
    <row r="496" spans="1:11" x14ac:dyDescent="0.2">
      <c r="A496" s="130" t="s">
        <v>715</v>
      </c>
      <c r="B496" s="344">
        <v>495</v>
      </c>
      <c r="C496" s="130">
        <v>0.125</v>
      </c>
      <c r="D496" s="130">
        <v>974.75</v>
      </c>
      <c r="E496" s="130">
        <v>0.50986259407590395</v>
      </c>
      <c r="F496" s="130">
        <f>(Table1[[#This Row],[Gasoil Open]]-MIN(Table1[Signal from Matlab]))/(MAX(Table1[Signal from Matlab])-MIN(Table1[Signal from Matlab]))</f>
        <v>0.75960866526904258</v>
      </c>
      <c r="G496" s="130">
        <v>974.75</v>
      </c>
      <c r="H496" s="130">
        <v>974.75</v>
      </c>
      <c r="I496" s="130">
        <v>0.75960866526904303</v>
      </c>
      <c r="J496" s="130">
        <f>(Table1[[#This Row],[Alpha]]-MIN(Table1[Alpha]))/(MAX(Table1[Alpha])-MIN(Table1[Alpha]))</f>
        <v>0.78480396509614492</v>
      </c>
      <c r="K496" s="130">
        <f>(Table1[[#This Row],[Signal from Matlab]]-703)/(1060.75-703)</f>
        <v>0.75960866526904258</v>
      </c>
    </row>
    <row r="497" spans="1:11" x14ac:dyDescent="0.2">
      <c r="A497" s="130" t="s">
        <v>716</v>
      </c>
      <c r="B497" s="344">
        <v>496</v>
      </c>
      <c r="C497" s="130">
        <v>0.125</v>
      </c>
      <c r="D497" s="130">
        <v>959.5</v>
      </c>
      <c r="E497" s="130">
        <v>0.48167834064479298</v>
      </c>
      <c r="F497" s="130">
        <f>(Table1[[#This Row],[Gasoil Open]]-MIN(Table1[Signal from Matlab]))/(MAX(Table1[Signal from Matlab])-MIN(Table1[Signal from Matlab]))</f>
        <v>0.71698113207547165</v>
      </c>
      <c r="G497" s="130">
        <v>959.5</v>
      </c>
      <c r="H497" s="130">
        <v>959.5</v>
      </c>
      <c r="I497" s="130">
        <v>0.71698113207547198</v>
      </c>
      <c r="J497" s="130">
        <f>(Table1[[#This Row],[Alpha]]-MIN(Table1[Alpha]))/(MAX(Table1[Alpha])-MIN(Table1[Alpha]))</f>
        <v>0.76451966578161246</v>
      </c>
      <c r="K497" s="130">
        <f>(Table1[[#This Row],[Signal from Matlab]]-703)/(1060.75-703)</f>
        <v>0.71698113207547165</v>
      </c>
    </row>
    <row r="498" spans="1:11" x14ac:dyDescent="0.2">
      <c r="A498" s="130" t="s">
        <v>717</v>
      </c>
      <c r="B498" s="344">
        <v>497</v>
      </c>
      <c r="C498" s="130">
        <v>0.125</v>
      </c>
      <c r="D498" s="130">
        <v>995.25</v>
      </c>
      <c r="E498" s="130">
        <v>0.452770593623114</v>
      </c>
      <c r="F498" s="130">
        <f>(Table1[[#This Row],[Gasoil Open]]-MIN(Table1[Signal from Matlab]))/(MAX(Table1[Signal from Matlab])-MIN(Table1[Signal from Matlab]))</f>
        <v>0.81691125087351502</v>
      </c>
      <c r="G498" s="130">
        <v>995.25</v>
      </c>
      <c r="H498" s="130">
        <v>995.25</v>
      </c>
      <c r="I498" s="130">
        <v>0.81691125087351502</v>
      </c>
      <c r="J498" s="130">
        <f>(Table1[[#This Row],[Alpha]]-MIN(Table1[Alpha]))/(MAX(Table1[Alpha])-MIN(Table1[Alpha]))</f>
        <v>0.74371466576521128</v>
      </c>
      <c r="K498" s="130">
        <f>(Table1[[#This Row],[Signal from Matlab]]-703)/(1060.75-703)</f>
        <v>0.81691125087351502</v>
      </c>
    </row>
    <row r="499" spans="1:11" x14ac:dyDescent="0.2">
      <c r="A499" s="130" t="s">
        <v>718</v>
      </c>
      <c r="B499" s="344">
        <v>498</v>
      </c>
      <c r="C499" s="130">
        <v>0.125</v>
      </c>
      <c r="D499" s="130">
        <v>974.75</v>
      </c>
      <c r="E499" s="130">
        <v>0.42212154705538502</v>
      </c>
      <c r="F499" s="130">
        <f>(Table1[[#This Row],[Gasoil Open]]-MIN(Table1[Signal from Matlab]))/(MAX(Table1[Signal from Matlab])-MIN(Table1[Signal from Matlab]))</f>
        <v>0.75960866526904258</v>
      </c>
      <c r="G499" s="130">
        <v>974.75</v>
      </c>
      <c r="H499" s="130">
        <v>974.75</v>
      </c>
      <c r="I499" s="130">
        <v>0.75960866526904303</v>
      </c>
      <c r="J499" s="130">
        <f>(Table1[[#This Row],[Alpha]]-MIN(Table1[Alpha]))/(MAX(Table1[Alpha])-MIN(Table1[Alpha]))</f>
        <v>0.72165644677408469</v>
      </c>
      <c r="K499" s="130">
        <f>(Table1[[#This Row],[Signal from Matlab]]-703)/(1060.75-703)</f>
        <v>0.75960866526904258</v>
      </c>
    </row>
    <row r="500" spans="1:11" x14ac:dyDescent="0.2">
      <c r="A500" s="130" t="s">
        <v>719</v>
      </c>
      <c r="B500" s="344">
        <v>499</v>
      </c>
      <c r="C500" s="130">
        <v>0.125</v>
      </c>
      <c r="D500" s="130">
        <v>981.25</v>
      </c>
      <c r="E500" s="130">
        <v>0.38725523158217001</v>
      </c>
      <c r="F500" s="130">
        <f>(Table1[[#This Row],[Gasoil Open]]-MIN(Table1[Signal from Matlab]))/(MAX(Table1[Signal from Matlab])-MIN(Table1[Signal from Matlab]))</f>
        <v>0.77777777777777779</v>
      </c>
      <c r="G500" s="130">
        <v>981.25</v>
      </c>
      <c r="H500" s="130">
        <v>981.25</v>
      </c>
      <c r="I500" s="130">
        <v>0.77777777777777801</v>
      </c>
      <c r="J500" s="130">
        <f>(Table1[[#This Row],[Alpha]]-MIN(Table1[Alpha]))/(MAX(Table1[Alpha])-MIN(Table1[Alpha]))</f>
        <v>0.69656304556754689</v>
      </c>
      <c r="K500" s="130">
        <f>(Table1[[#This Row],[Signal from Matlab]]-703)/(1060.75-703)</f>
        <v>0.77777777777777779</v>
      </c>
    </row>
    <row r="501" spans="1:11" x14ac:dyDescent="0.2">
      <c r="A501" s="130" t="s">
        <v>720</v>
      </c>
      <c r="B501" s="344">
        <v>500</v>
      </c>
      <c r="C501" s="130">
        <v>0.125</v>
      </c>
      <c r="D501" s="130">
        <v>998.25</v>
      </c>
      <c r="E501" s="130">
        <v>0.348295631104315</v>
      </c>
      <c r="F501" s="130">
        <f>(Table1[[#This Row],[Gasoil Open]]-MIN(Table1[Signal from Matlab]))/(MAX(Table1[Signal from Matlab])-MIN(Table1[Signal from Matlab]))</f>
        <v>0.82529699510831589</v>
      </c>
      <c r="G501" s="130">
        <v>998.25</v>
      </c>
      <c r="H501" s="130">
        <v>998.25</v>
      </c>
      <c r="I501" s="130">
        <v>0.825296995108316</v>
      </c>
      <c r="J501" s="130">
        <f>(Table1[[#This Row],[Alpha]]-MIN(Table1[Alpha]))/(MAX(Table1[Alpha])-MIN(Table1[Alpha]))</f>
        <v>0.66852369376427778</v>
      </c>
      <c r="K501" s="130">
        <f>(Table1[[#This Row],[Signal from Matlab]]-703)/(1060.75-703)</f>
        <v>0.82529699510831589</v>
      </c>
    </row>
    <row r="502" spans="1:11" x14ac:dyDescent="0.2">
      <c r="A502" s="130" t="s">
        <v>721</v>
      </c>
      <c r="B502" s="344">
        <v>501</v>
      </c>
      <c r="C502" s="130">
        <v>0.125</v>
      </c>
      <c r="D502" s="130">
        <v>1001</v>
      </c>
      <c r="E502" s="130">
        <v>0.318174528993105</v>
      </c>
      <c r="F502" s="130">
        <f>(Table1[[#This Row],[Gasoil Open]]-MIN(Table1[Signal from Matlab]))/(MAX(Table1[Signal from Matlab])-MIN(Table1[Signal from Matlab]))</f>
        <v>0.83298392732354998</v>
      </c>
      <c r="G502" s="130">
        <v>1001</v>
      </c>
      <c r="H502" s="130">
        <v>1001</v>
      </c>
      <c r="I502" s="130">
        <v>0.83298392732354998</v>
      </c>
      <c r="J502" s="130">
        <f>(Table1[[#This Row],[Alpha]]-MIN(Table1[Alpha]))/(MAX(Table1[Alpha])-MIN(Table1[Alpha]))</f>
        <v>0.64684543812409301</v>
      </c>
      <c r="K502" s="130">
        <f>(Table1[[#This Row],[Signal from Matlab]]-703)/(1060.75-703)</f>
        <v>0.83298392732354998</v>
      </c>
    </row>
    <row r="503" spans="1:11" x14ac:dyDescent="0.2">
      <c r="A503" s="130" t="s">
        <v>722</v>
      </c>
      <c r="B503" s="344">
        <v>502</v>
      </c>
      <c r="C503" s="130">
        <v>0.125</v>
      </c>
      <c r="D503" s="130">
        <v>1013.5</v>
      </c>
      <c r="E503" s="130">
        <v>0.28608863934879197</v>
      </c>
      <c r="F503" s="130">
        <f>(Table1[[#This Row],[Gasoil Open]]-MIN(Table1[Signal from Matlab]))/(MAX(Table1[Signal from Matlab])-MIN(Table1[Signal from Matlab]))</f>
        <v>0.86792452830188682</v>
      </c>
      <c r="G503" s="130">
        <v>1013.5</v>
      </c>
      <c r="H503" s="130">
        <v>1013.5</v>
      </c>
      <c r="I503" s="130">
        <v>0.86792452830188704</v>
      </c>
      <c r="J503" s="130">
        <f>(Table1[[#This Row],[Alpha]]-MIN(Table1[Alpha]))/(MAX(Table1[Alpha])-MIN(Table1[Alpha]))</f>
        <v>0.62375311847443093</v>
      </c>
      <c r="K503" s="130">
        <f>(Table1[[#This Row],[Signal from Matlab]]-703)/(1060.75-703)</f>
        <v>0.86792452830188682</v>
      </c>
    </row>
    <row r="504" spans="1:11" x14ac:dyDescent="0.2">
      <c r="A504" s="130" t="s">
        <v>723</v>
      </c>
      <c r="B504" s="344">
        <v>503</v>
      </c>
      <c r="C504" s="130">
        <v>0.125</v>
      </c>
      <c r="D504" s="130">
        <v>999.5</v>
      </c>
      <c r="E504" s="130">
        <v>0.25894032256080501</v>
      </c>
      <c r="F504" s="130">
        <f>(Table1[[#This Row],[Gasoil Open]]-MIN(Table1[Signal from Matlab]))/(MAX(Table1[Signal from Matlab])-MIN(Table1[Signal from Matlab]))</f>
        <v>0.8287910552061496</v>
      </c>
      <c r="G504" s="130">
        <v>999.5</v>
      </c>
      <c r="H504" s="130">
        <v>999.5</v>
      </c>
      <c r="I504" s="130">
        <v>0.82879105520615004</v>
      </c>
      <c r="J504" s="130">
        <f>(Table1[[#This Row],[Alpha]]-MIN(Table1[Alpha]))/(MAX(Table1[Alpha])-MIN(Table1[Alpha]))</f>
        <v>0.60421438614791112</v>
      </c>
      <c r="K504" s="130">
        <f>(Table1[[#This Row],[Signal from Matlab]]-703)/(1060.75-703)</f>
        <v>0.8287910552061496</v>
      </c>
    </row>
    <row r="505" spans="1:11" x14ac:dyDescent="0.2">
      <c r="A505" s="130" t="s">
        <v>724</v>
      </c>
      <c r="B505" s="344">
        <v>504</v>
      </c>
      <c r="C505" s="130">
        <v>0.125</v>
      </c>
      <c r="D505" s="130">
        <v>1002</v>
      </c>
      <c r="E505" s="130">
        <v>0.22847948712788099</v>
      </c>
      <c r="F505" s="130">
        <f>(Table1[[#This Row],[Gasoil Open]]-MIN(Table1[Signal from Matlab]))/(MAX(Table1[Signal from Matlab])-MIN(Table1[Signal from Matlab]))</f>
        <v>0.8357791754018169</v>
      </c>
      <c r="G505" s="130">
        <v>1002</v>
      </c>
      <c r="H505" s="130">
        <v>1002</v>
      </c>
      <c r="I505" s="130">
        <v>0.83577917540181701</v>
      </c>
      <c r="J505" s="130">
        <f>(Table1[[#This Row],[Alpha]]-MIN(Table1[Alpha]))/(MAX(Table1[Alpha])-MIN(Table1[Alpha]))</f>
        <v>0.5822916233256713</v>
      </c>
      <c r="K505" s="130">
        <f>(Table1[[#This Row],[Signal from Matlab]]-703)/(1060.75-703)</f>
        <v>0.8357791754018169</v>
      </c>
    </row>
    <row r="506" spans="1:11" x14ac:dyDescent="0.2">
      <c r="A506" s="130" t="s">
        <v>725</v>
      </c>
      <c r="B506" s="344">
        <v>505</v>
      </c>
      <c r="C506" s="130">
        <v>0.125</v>
      </c>
      <c r="D506" s="130">
        <v>997.25</v>
      </c>
      <c r="E506" s="130">
        <v>0.195883897770365</v>
      </c>
      <c r="F506" s="130">
        <f>(Table1[[#This Row],[Gasoil Open]]-MIN(Table1[Signal from Matlab]))/(MAX(Table1[Signal from Matlab])-MIN(Table1[Signal from Matlab]))</f>
        <v>0.82250174703004897</v>
      </c>
      <c r="G506" s="130">
        <v>997.25</v>
      </c>
      <c r="H506" s="130">
        <v>997.25</v>
      </c>
      <c r="I506" s="130">
        <v>0.82250174703004897</v>
      </c>
      <c r="J506" s="130">
        <f>(Table1[[#This Row],[Alpha]]-MIN(Table1[Alpha]))/(MAX(Table1[Alpha])-MIN(Table1[Alpha]))</f>
        <v>0.55883247112646472</v>
      </c>
      <c r="K506" s="130">
        <f>(Table1[[#This Row],[Signal from Matlab]]-703)/(1060.75-703)</f>
        <v>0.82250174703004897</v>
      </c>
    </row>
    <row r="507" spans="1:11" x14ac:dyDescent="0.2">
      <c r="A507" s="130" t="s">
        <v>726</v>
      </c>
      <c r="B507" s="344">
        <v>506</v>
      </c>
      <c r="C507" s="130">
        <v>0.125</v>
      </c>
      <c r="D507" s="130">
        <v>997.25</v>
      </c>
      <c r="E507" s="130">
        <v>0.16293630256955199</v>
      </c>
      <c r="F507" s="130">
        <f>(Table1[[#This Row],[Gasoil Open]]-MIN(Table1[Signal from Matlab]))/(MAX(Table1[Signal from Matlab])-MIN(Table1[Signal from Matlab]))</f>
        <v>0.82250174703004897</v>
      </c>
      <c r="G507" s="130">
        <v>997.25</v>
      </c>
      <c r="H507" s="130">
        <v>997.25</v>
      </c>
      <c r="I507" s="130">
        <v>0.82250174703004897</v>
      </c>
      <c r="J507" s="130">
        <f>(Table1[[#This Row],[Alpha]]-MIN(Table1[Alpha]))/(MAX(Table1[Alpha])-MIN(Table1[Alpha]))</f>
        <v>0.53511997917130705</v>
      </c>
      <c r="K507" s="130">
        <f>(Table1[[#This Row],[Signal from Matlab]]-703)/(1060.75-703)</f>
        <v>0.82250174703004897</v>
      </c>
    </row>
    <row r="508" spans="1:11" x14ac:dyDescent="0.2">
      <c r="A508" s="130" t="s">
        <v>727</v>
      </c>
      <c r="B508" s="344">
        <v>507</v>
      </c>
      <c r="C508" s="130">
        <v>0.125</v>
      </c>
      <c r="D508" s="130">
        <v>998</v>
      </c>
      <c r="E508" s="130">
        <v>0.13397482203089101</v>
      </c>
      <c r="F508" s="130">
        <f>(Table1[[#This Row],[Gasoil Open]]-MIN(Table1[Signal from Matlab]))/(MAX(Table1[Signal from Matlab])-MIN(Table1[Signal from Matlab]))</f>
        <v>0.8245981830887491</v>
      </c>
      <c r="G508" s="130">
        <v>998</v>
      </c>
      <c r="H508" s="130">
        <v>998</v>
      </c>
      <c r="I508" s="130">
        <v>0.82459818308874899</v>
      </c>
      <c r="J508" s="130">
        <f>(Table1[[#This Row],[Alpha]]-MIN(Table1[Alpha]))/(MAX(Table1[Alpha])-MIN(Table1[Alpha]))</f>
        <v>0.51427630696710602</v>
      </c>
      <c r="K508" s="130">
        <f>(Table1[[#This Row],[Signal from Matlab]]-703)/(1060.75-703)</f>
        <v>0.8245981830887491</v>
      </c>
    </row>
    <row r="509" spans="1:11" x14ac:dyDescent="0.2">
      <c r="A509" s="130" t="s">
        <v>728</v>
      </c>
      <c r="B509" s="344">
        <v>508</v>
      </c>
      <c r="C509" s="130">
        <v>0.125</v>
      </c>
      <c r="D509" s="130">
        <v>979.5</v>
      </c>
      <c r="E509" s="130">
        <v>0.10380399881768899</v>
      </c>
      <c r="F509" s="130">
        <f>(Table1[[#This Row],[Gasoil Open]]-MIN(Table1[Signal from Matlab]))/(MAX(Table1[Signal from Matlab])-MIN(Table1[Signal from Matlab]))</f>
        <v>0.77288609364081062</v>
      </c>
      <c r="G509" s="130">
        <v>979.5</v>
      </c>
      <c r="H509" s="130">
        <v>979.5</v>
      </c>
      <c r="I509" s="130">
        <v>0.77288609364081096</v>
      </c>
      <c r="J509" s="130">
        <f>(Table1[[#This Row],[Alpha]]-MIN(Table1[Alpha]))/(MAX(Table1[Alpha])-MIN(Table1[Alpha]))</f>
        <v>0.49256226688730431</v>
      </c>
      <c r="K509" s="130">
        <f>(Table1[[#This Row],[Signal from Matlab]]-703)/(1060.75-703)</f>
        <v>0.77288609364081062</v>
      </c>
    </row>
    <row r="510" spans="1:11" x14ac:dyDescent="0.2">
      <c r="A510" s="130" t="s">
        <v>729</v>
      </c>
      <c r="B510" s="344">
        <v>509</v>
      </c>
      <c r="C510" s="130">
        <v>0.125</v>
      </c>
      <c r="D510" s="130">
        <v>967.25</v>
      </c>
      <c r="E510" s="130">
        <v>8.0594659178425801E-2</v>
      </c>
      <c r="F510" s="130">
        <f>(Table1[[#This Row],[Gasoil Open]]-MIN(Table1[Signal from Matlab]))/(MAX(Table1[Signal from Matlab])-MIN(Table1[Signal from Matlab]))</f>
        <v>0.73864430468204056</v>
      </c>
      <c r="G510" s="130">
        <v>967.25</v>
      </c>
      <c r="H510" s="130">
        <v>967.25</v>
      </c>
      <c r="I510" s="130">
        <v>0.73864430468204101</v>
      </c>
      <c r="J510" s="130">
        <f>(Table1[[#This Row],[Alpha]]-MIN(Table1[Alpha]))/(MAX(Table1[Alpha])-MIN(Table1[Alpha]))</f>
        <v>0.47585842928925798</v>
      </c>
      <c r="K510" s="130">
        <f>(Table1[[#This Row],[Signal from Matlab]]-703)/(1060.75-703)</f>
        <v>0.73864430468204056</v>
      </c>
    </row>
    <row r="511" spans="1:11" x14ac:dyDescent="0.2">
      <c r="A511" s="130" t="s">
        <v>730</v>
      </c>
      <c r="B511" s="344">
        <v>510</v>
      </c>
      <c r="C511" s="130">
        <v>0.125</v>
      </c>
      <c r="D511" s="130">
        <v>959.5</v>
      </c>
      <c r="E511" s="130">
        <v>6.1026598845010001E-2</v>
      </c>
      <c r="F511" s="130">
        <f>(Table1[[#This Row],[Gasoil Open]]-MIN(Table1[Signal from Matlab]))/(MAX(Table1[Signal from Matlab])-MIN(Table1[Signal from Matlab]))</f>
        <v>0.71698113207547165</v>
      </c>
      <c r="G511" s="130">
        <v>959.5</v>
      </c>
      <c r="H511" s="130">
        <v>959.5</v>
      </c>
      <c r="I511" s="130">
        <v>0.71698113207547198</v>
      </c>
      <c r="J511" s="130">
        <f>(Table1[[#This Row],[Alpha]]-MIN(Table1[Alpha]))/(MAX(Table1[Alpha])-MIN(Table1[Alpha]))</f>
        <v>0.46177523230914241</v>
      </c>
      <c r="K511" s="130">
        <f>(Table1[[#This Row],[Signal from Matlab]]-703)/(1060.75-703)</f>
        <v>0.71698113207547165</v>
      </c>
    </row>
    <row r="512" spans="1:11" x14ac:dyDescent="0.2">
      <c r="A512" s="130" t="s">
        <v>731</v>
      </c>
      <c r="B512" s="344">
        <v>511</v>
      </c>
      <c r="C512" s="130">
        <v>0.125</v>
      </c>
      <c r="D512" s="130">
        <v>956.75</v>
      </c>
      <c r="E512" s="130">
        <v>4.4739888542869498E-2</v>
      </c>
      <c r="F512" s="130">
        <f>(Table1[[#This Row],[Gasoil Open]]-MIN(Table1[Signal from Matlab]))/(MAX(Table1[Signal from Matlab])-MIN(Table1[Signal from Matlab]))</f>
        <v>0.70929419986023756</v>
      </c>
      <c r="G512" s="130">
        <v>956.75</v>
      </c>
      <c r="H512" s="130">
        <v>956.75</v>
      </c>
      <c r="I512" s="130">
        <v>0.70929419986023801</v>
      </c>
      <c r="J512" s="130">
        <f>(Table1[[#This Row],[Alpha]]-MIN(Table1[Alpha]))/(MAX(Table1[Alpha])-MIN(Table1[Alpha]))</f>
        <v>0.45005363367161993</v>
      </c>
      <c r="K512" s="130">
        <f>(Table1[[#This Row],[Signal from Matlab]]-703)/(1060.75-703)</f>
        <v>0.70929419986023756</v>
      </c>
    </row>
    <row r="513" spans="1:11" x14ac:dyDescent="0.2">
      <c r="A513" s="130" t="s">
        <v>732</v>
      </c>
      <c r="B513" s="344">
        <v>512</v>
      </c>
      <c r="C513" s="130">
        <v>0.125</v>
      </c>
      <c r="D513" s="130">
        <v>961</v>
      </c>
      <c r="E513" s="130">
        <v>3.2341010583368898E-2</v>
      </c>
      <c r="F513" s="130">
        <f>(Table1[[#This Row],[Gasoil Open]]-MIN(Table1[Signal from Matlab]))/(MAX(Table1[Signal from Matlab])-MIN(Table1[Signal from Matlab]))</f>
        <v>0.72117400419287214</v>
      </c>
      <c r="G513" s="130">
        <v>961</v>
      </c>
      <c r="H513" s="130">
        <v>961</v>
      </c>
      <c r="I513" s="130">
        <v>0.72117400419287203</v>
      </c>
      <c r="J513" s="130">
        <f>(Table1[[#This Row],[Alpha]]-MIN(Table1[Alpha]))/(MAX(Table1[Alpha])-MIN(Table1[Alpha]))</f>
        <v>0.4411301206784658</v>
      </c>
      <c r="K513" s="130">
        <f>(Table1[[#This Row],[Signal from Matlab]]-703)/(1060.75-703)</f>
        <v>0.72117400419287214</v>
      </c>
    </row>
    <row r="514" spans="1:11" x14ac:dyDescent="0.2">
      <c r="A514" s="130" t="s">
        <v>733</v>
      </c>
      <c r="B514" s="344">
        <v>513</v>
      </c>
      <c r="C514" s="130">
        <v>0.125</v>
      </c>
      <c r="D514" s="130">
        <v>969</v>
      </c>
      <c r="E514" s="130">
        <v>2.1695378504230801E-2</v>
      </c>
      <c r="F514" s="130">
        <f>(Table1[[#This Row],[Gasoil Open]]-MIN(Table1[Signal from Matlab]))/(MAX(Table1[Signal from Matlab])-MIN(Table1[Signal from Matlab]))</f>
        <v>0.74353598881900773</v>
      </c>
      <c r="G514" s="130">
        <v>969</v>
      </c>
      <c r="H514" s="130">
        <v>969</v>
      </c>
      <c r="I514" s="130">
        <v>0.74353598881900795</v>
      </c>
      <c r="J514" s="130">
        <f>(Table1[[#This Row],[Alpha]]-MIN(Table1[Alpha]))/(MAX(Table1[Alpha])-MIN(Table1[Alpha]))</f>
        <v>0.43346842447588824</v>
      </c>
      <c r="K514" s="130">
        <f>(Table1[[#This Row],[Signal from Matlab]]-703)/(1060.75-703)</f>
        <v>0.74353598881900773</v>
      </c>
    </row>
    <row r="515" spans="1:11" x14ac:dyDescent="0.2">
      <c r="A515" s="130" t="s">
        <v>734</v>
      </c>
      <c r="B515" s="344">
        <v>514</v>
      </c>
      <c r="C515" s="130">
        <v>0.125</v>
      </c>
      <c r="D515" s="130">
        <v>957.5</v>
      </c>
      <c r="E515" s="130">
        <v>1.13362184912634E-2</v>
      </c>
      <c r="F515" s="130">
        <f>(Table1[[#This Row],[Gasoil Open]]-MIN(Table1[Signal from Matlab]))/(MAX(Table1[Signal from Matlab])-MIN(Table1[Signal from Matlab]))</f>
        <v>0.71139063591893781</v>
      </c>
      <c r="G515" s="130">
        <v>957.5</v>
      </c>
      <c r="H515" s="130">
        <v>957.5</v>
      </c>
      <c r="I515" s="130">
        <v>0.71139063591893803</v>
      </c>
      <c r="J515" s="130">
        <f>(Table1[[#This Row],[Alpha]]-MIN(Table1[Alpha]))/(MAX(Table1[Alpha])-MIN(Table1[Alpha]))</f>
        <v>0.42601290315566703</v>
      </c>
      <c r="K515" s="130">
        <f>(Table1[[#This Row],[Signal from Matlab]]-703)/(1060.75-703)</f>
        <v>0.71139063591893781</v>
      </c>
    </row>
    <row r="516" spans="1:11" x14ac:dyDescent="0.2">
      <c r="A516" s="130" t="s">
        <v>735</v>
      </c>
      <c r="B516" s="344">
        <v>515</v>
      </c>
      <c r="C516" s="130">
        <v>0.125</v>
      </c>
      <c r="D516" s="130">
        <v>951.5</v>
      </c>
      <c r="E516" s="130">
        <v>2.1778012165952799E-3</v>
      </c>
      <c r="F516" s="130">
        <f>(Table1[[#This Row],[Gasoil Open]]-MIN(Table1[Signal from Matlab]))/(MAX(Table1[Signal from Matlab])-MIN(Table1[Signal from Matlab]))</f>
        <v>0.69461914744933617</v>
      </c>
      <c r="G516" s="130">
        <v>951.5</v>
      </c>
      <c r="H516" s="130">
        <v>951.5</v>
      </c>
      <c r="I516" s="130">
        <v>0.69461914744933595</v>
      </c>
      <c r="J516" s="130">
        <f>(Table1[[#This Row],[Alpha]]-MIN(Table1[Alpha]))/(MAX(Table1[Alpha])-MIN(Table1[Alpha]))</f>
        <v>0.41942156030882438</v>
      </c>
      <c r="K516" s="130">
        <f>(Table1[[#This Row],[Signal from Matlab]]-703)/(1060.75-703)</f>
        <v>0.69461914744933617</v>
      </c>
    </row>
    <row r="517" spans="1:11" x14ac:dyDescent="0.2">
      <c r="A517" s="130" t="s">
        <v>736</v>
      </c>
      <c r="B517" s="344">
        <v>516</v>
      </c>
      <c r="C517" s="130">
        <v>0.125</v>
      </c>
      <c r="D517" s="130">
        <v>940.25</v>
      </c>
      <c r="E517" s="130">
        <v>-4.1206848821439303E-3</v>
      </c>
      <c r="F517" s="130">
        <f>(Table1[[#This Row],[Gasoil Open]]-MIN(Table1[Signal from Matlab]))/(MAX(Table1[Signal from Matlab])-MIN(Table1[Signal from Matlab]))</f>
        <v>0.66317260656883303</v>
      </c>
      <c r="G517" s="130">
        <v>940.25</v>
      </c>
      <c r="H517" s="130">
        <v>940.25</v>
      </c>
      <c r="I517" s="130">
        <v>0.66317260656883303</v>
      </c>
      <c r="J517" s="130">
        <f>(Table1[[#This Row],[Alpha]]-MIN(Table1[Alpha]))/(MAX(Table1[Alpha])-MIN(Table1[Alpha]))</f>
        <v>0.41488851927697573</v>
      </c>
      <c r="K517" s="130">
        <f>(Table1[[#This Row],[Signal from Matlab]]-703)/(1060.75-703)</f>
        <v>0.66317260656883303</v>
      </c>
    </row>
    <row r="518" spans="1:11" x14ac:dyDescent="0.2">
      <c r="A518" s="130" t="s">
        <v>737</v>
      </c>
      <c r="B518" s="344">
        <v>517</v>
      </c>
      <c r="C518" s="130">
        <v>0.125</v>
      </c>
      <c r="D518" s="130">
        <v>917</v>
      </c>
      <c r="E518" s="130">
        <v>-6.2802669451468797E-3</v>
      </c>
      <c r="F518" s="130">
        <f>(Table1[[#This Row],[Gasoil Open]]-MIN(Table1[Signal from Matlab]))/(MAX(Table1[Signal from Matlab])-MIN(Table1[Signal from Matlab]))</f>
        <v>0.59818308874912651</v>
      </c>
      <c r="G518" s="130">
        <v>917</v>
      </c>
      <c r="H518" s="130">
        <v>917</v>
      </c>
      <c r="I518" s="130">
        <v>0.59818308874912696</v>
      </c>
      <c r="J518" s="130">
        <f>(Table1[[#This Row],[Alpha]]-MIN(Table1[Alpha]))/(MAX(Table1[Alpha])-MIN(Table1[Alpha]))</f>
        <v>0.41333426100764398</v>
      </c>
      <c r="K518" s="130">
        <f>(Table1[[#This Row],[Signal from Matlab]]-703)/(1060.75-703)</f>
        <v>0.59818308874912651</v>
      </c>
    </row>
    <row r="519" spans="1:11" x14ac:dyDescent="0.2">
      <c r="A519" s="130" t="s">
        <v>738</v>
      </c>
      <c r="B519" s="344">
        <v>518</v>
      </c>
      <c r="C519" s="130">
        <v>0.125</v>
      </c>
      <c r="D519" s="130">
        <v>931.5</v>
      </c>
      <c r="E519" s="130">
        <v>-7.5965605879380997E-3</v>
      </c>
      <c r="F519" s="130">
        <f>(Table1[[#This Row],[Gasoil Open]]-MIN(Table1[Signal from Matlab]))/(MAX(Table1[Signal from Matlab])-MIN(Table1[Signal from Matlab]))</f>
        <v>0.6387141858839972</v>
      </c>
      <c r="G519" s="130">
        <v>931.5</v>
      </c>
      <c r="H519" s="130">
        <v>931.5</v>
      </c>
      <c r="I519" s="130">
        <v>0.63871418588399698</v>
      </c>
      <c r="J519" s="130">
        <f>(Table1[[#This Row],[Alpha]]-MIN(Table1[Alpha]))/(MAX(Table1[Alpha])-MIN(Table1[Alpha]))</f>
        <v>0.41238692017062462</v>
      </c>
      <c r="K519" s="130">
        <f>(Table1[[#This Row],[Signal from Matlab]]-703)/(1060.75-703)</f>
        <v>0.6387141858839972</v>
      </c>
    </row>
    <row r="520" spans="1:11" x14ac:dyDescent="0.2">
      <c r="A520" s="130" t="s">
        <v>739</v>
      </c>
      <c r="B520" s="344">
        <v>519</v>
      </c>
      <c r="C520" s="130">
        <v>0.125</v>
      </c>
      <c r="D520" s="130">
        <v>948.75</v>
      </c>
      <c r="E520" s="130">
        <v>-7.1121288692090404E-3</v>
      </c>
      <c r="F520" s="130">
        <f>(Table1[[#This Row],[Gasoil Open]]-MIN(Table1[Signal from Matlab]))/(MAX(Table1[Signal from Matlab])-MIN(Table1[Signal from Matlab]))</f>
        <v>0.68693221523410197</v>
      </c>
      <c r="G520" s="130">
        <v>948.75</v>
      </c>
      <c r="H520" s="130">
        <v>948.75</v>
      </c>
      <c r="I520" s="130">
        <v>0.68693221523410197</v>
      </c>
      <c r="J520" s="130">
        <f>(Table1[[#This Row],[Alpha]]-MIN(Table1[Alpha]))/(MAX(Table1[Alpha])-MIN(Table1[Alpha]))</f>
        <v>0.41273556726195776</v>
      </c>
      <c r="K520" s="130">
        <f>(Table1[[#This Row],[Signal from Matlab]]-703)/(1060.75-703)</f>
        <v>0.68693221523410197</v>
      </c>
    </row>
    <row r="521" spans="1:11" x14ac:dyDescent="0.2">
      <c r="A521" s="130" t="s">
        <v>740</v>
      </c>
      <c r="B521" s="344">
        <v>520</v>
      </c>
      <c r="C521" s="130">
        <v>0.125</v>
      </c>
      <c r="D521" s="130">
        <v>924.75</v>
      </c>
      <c r="E521" s="130">
        <v>-5.5386616366452802E-3</v>
      </c>
      <c r="F521" s="130">
        <f>(Table1[[#This Row],[Gasoil Open]]-MIN(Table1[Signal from Matlab]))/(MAX(Table1[Signal from Matlab])-MIN(Table1[Signal from Matlab]))</f>
        <v>0.61984626135569532</v>
      </c>
      <c r="G521" s="130">
        <v>924.75</v>
      </c>
      <c r="H521" s="130">
        <v>924.75</v>
      </c>
      <c r="I521" s="130">
        <v>0.61984626135569498</v>
      </c>
      <c r="J521" s="130">
        <f>(Table1[[#This Row],[Alpha]]-MIN(Table1[Alpha]))/(MAX(Table1[Alpha])-MIN(Table1[Alpha]))</f>
        <v>0.41386799677210762</v>
      </c>
      <c r="K521" s="130">
        <f>(Table1[[#This Row],[Signal from Matlab]]-703)/(1060.75-703)</f>
        <v>0.61984626135569532</v>
      </c>
    </row>
    <row r="522" spans="1:11" x14ac:dyDescent="0.2">
      <c r="A522" s="130" t="s">
        <v>741</v>
      </c>
      <c r="B522" s="344">
        <v>521</v>
      </c>
      <c r="C522" s="130">
        <v>0.125</v>
      </c>
      <c r="D522" s="130">
        <v>918.5</v>
      </c>
      <c r="E522" s="130">
        <v>-2.3542465975501898E-3</v>
      </c>
      <c r="F522" s="130">
        <f>(Table1[[#This Row],[Gasoil Open]]-MIN(Table1[Signal from Matlab]))/(MAX(Table1[Signal from Matlab])-MIN(Table1[Signal from Matlab]))</f>
        <v>0.60237596086652689</v>
      </c>
      <c r="G522" s="130">
        <v>918.5</v>
      </c>
      <c r="H522" s="130">
        <v>918.5</v>
      </c>
      <c r="I522" s="130">
        <v>0.602375960866527</v>
      </c>
      <c r="J522" s="130">
        <f>(Table1[[#This Row],[Alpha]]-MIN(Table1[Alpha]))/(MAX(Table1[Alpha])-MIN(Table1[Alpha]))</f>
        <v>0.41615983068399692</v>
      </c>
      <c r="K522" s="130">
        <f>(Table1[[#This Row],[Signal from Matlab]]-703)/(1060.75-703)</f>
        <v>0.60237596086652689</v>
      </c>
    </row>
    <row r="523" spans="1:11" x14ac:dyDescent="0.2">
      <c r="A523" s="130" t="s">
        <v>742</v>
      </c>
      <c r="B523" s="344">
        <v>522</v>
      </c>
      <c r="C523" s="130">
        <v>0.125</v>
      </c>
      <c r="D523" s="130">
        <v>933.5</v>
      </c>
      <c r="E523" s="130">
        <v>-1.3071553738933199E-3</v>
      </c>
      <c r="F523" s="130">
        <f>(Table1[[#This Row],[Gasoil Open]]-MIN(Table1[Signal from Matlab]))/(MAX(Table1[Signal from Matlab])-MIN(Table1[Signal from Matlab]))</f>
        <v>0.64430468204053115</v>
      </c>
      <c r="G523" s="130">
        <v>933.5</v>
      </c>
      <c r="H523" s="130">
        <v>933.5</v>
      </c>
      <c r="I523" s="130">
        <v>0.64430468204053104</v>
      </c>
      <c r="J523" s="130">
        <f>(Table1[[#This Row],[Alpha]]-MIN(Table1[Alpha]))/(MAX(Table1[Alpha])-MIN(Table1[Alpha]))</f>
        <v>0.41691342566007783</v>
      </c>
      <c r="K523" s="130">
        <f>(Table1[[#This Row],[Signal from Matlab]]-703)/(1060.75-703)</f>
        <v>0.64430468204053115</v>
      </c>
    </row>
    <row r="524" spans="1:11" x14ac:dyDescent="0.2">
      <c r="A524" s="130" t="s">
        <v>743</v>
      </c>
      <c r="B524" s="344">
        <v>523</v>
      </c>
      <c r="C524" s="130">
        <v>0.125</v>
      </c>
      <c r="D524" s="130">
        <v>930.5</v>
      </c>
      <c r="E524" s="130">
        <v>-1.69682745408671E-3</v>
      </c>
      <c r="F524" s="130">
        <f>(Table1[[#This Row],[Gasoil Open]]-MIN(Table1[Signal from Matlab]))/(MAX(Table1[Signal from Matlab])-MIN(Table1[Signal from Matlab]))</f>
        <v>0.63591893780573028</v>
      </c>
      <c r="G524" s="130">
        <v>930.5</v>
      </c>
      <c r="H524" s="130">
        <v>930.5</v>
      </c>
      <c r="I524" s="130">
        <v>0.63591893780572994</v>
      </c>
      <c r="J524" s="130">
        <f>(Table1[[#This Row],[Alpha]]-MIN(Table1[Alpha]))/(MAX(Table1[Alpha])-MIN(Table1[Alpha]))</f>
        <v>0.41663297739032046</v>
      </c>
      <c r="K524" s="130">
        <f>(Table1[[#This Row],[Signal from Matlab]]-703)/(1060.75-703)</f>
        <v>0.63591893780573028</v>
      </c>
    </row>
    <row r="525" spans="1:11" x14ac:dyDescent="0.2">
      <c r="A525" s="130" t="s">
        <v>744</v>
      </c>
      <c r="B525" s="344">
        <v>524</v>
      </c>
      <c r="C525" s="130">
        <v>0.125</v>
      </c>
      <c r="D525" s="130">
        <v>917.75</v>
      </c>
      <c r="E525" s="130">
        <v>-2.73449203386021E-3</v>
      </c>
      <c r="F525" s="130">
        <f>(Table1[[#This Row],[Gasoil Open]]-MIN(Table1[Signal from Matlab]))/(MAX(Table1[Signal from Matlab])-MIN(Table1[Signal from Matlab]))</f>
        <v>0.60027952480782665</v>
      </c>
      <c r="G525" s="130">
        <v>917.75</v>
      </c>
      <c r="H525" s="130">
        <v>917.75</v>
      </c>
      <c r="I525" s="130">
        <v>0.60027952480782698</v>
      </c>
      <c r="J525" s="130">
        <f>(Table1[[#This Row],[Alpha]]-MIN(Table1[Alpha]))/(MAX(Table1[Alpha])-MIN(Table1[Alpha]))</f>
        <v>0.41588616680065338</v>
      </c>
      <c r="K525" s="130">
        <f>(Table1[[#This Row],[Signal from Matlab]]-703)/(1060.75-703)</f>
        <v>0.60027952480782665</v>
      </c>
    </row>
    <row r="526" spans="1:11" x14ac:dyDescent="0.2">
      <c r="A526" s="130" t="s">
        <v>745</v>
      </c>
      <c r="B526" s="344">
        <v>525</v>
      </c>
      <c r="C526" s="130">
        <v>0.125</v>
      </c>
      <c r="D526" s="130">
        <v>929.25</v>
      </c>
      <c r="E526" s="130">
        <v>-6.6123516322617896E-3</v>
      </c>
      <c r="F526" s="130">
        <f>(Table1[[#This Row],[Gasoil Open]]-MIN(Table1[Signal from Matlab]))/(MAX(Table1[Signal from Matlab])-MIN(Table1[Signal from Matlab]))</f>
        <v>0.63242487770789657</v>
      </c>
      <c r="G526" s="130">
        <v>929.25</v>
      </c>
      <c r="H526" s="130">
        <v>929.25</v>
      </c>
      <c r="I526" s="130">
        <v>0.63242487770789702</v>
      </c>
      <c r="J526" s="130">
        <f>(Table1[[#This Row],[Alpha]]-MIN(Table1[Alpha]))/(MAX(Table1[Alpha])-MIN(Table1[Alpha]))</f>
        <v>0.41309525857290935</v>
      </c>
      <c r="K526" s="130">
        <f>(Table1[[#This Row],[Signal from Matlab]]-703)/(1060.75-703)</f>
        <v>0.63242487770789657</v>
      </c>
    </row>
    <row r="527" spans="1:11" x14ac:dyDescent="0.2">
      <c r="A527" s="130" t="s">
        <v>746</v>
      </c>
      <c r="B527" s="344">
        <v>526</v>
      </c>
      <c r="C527" s="130">
        <v>0.125</v>
      </c>
      <c r="D527" s="130">
        <v>921.5</v>
      </c>
      <c r="E527" s="130">
        <v>-1.46370333840648E-2</v>
      </c>
      <c r="F527" s="130">
        <f>(Table1[[#This Row],[Gasoil Open]]-MIN(Table1[Signal from Matlab]))/(MAX(Table1[Signal from Matlab])-MIN(Table1[Signal from Matlab]))</f>
        <v>0.61076170510132777</v>
      </c>
      <c r="G527" s="130">
        <v>921.5</v>
      </c>
      <c r="H527" s="130">
        <v>921.5</v>
      </c>
      <c r="I527" s="130">
        <v>0.61076170510132799</v>
      </c>
      <c r="J527" s="130">
        <f>(Table1[[#This Row],[Alpha]]-MIN(Table1[Alpha]))/(MAX(Table1[Alpha])-MIN(Table1[Alpha]))</f>
        <v>0.40731986888748456</v>
      </c>
      <c r="K527" s="130">
        <f>(Table1[[#This Row],[Signal from Matlab]]-703)/(1060.75-703)</f>
        <v>0.61076170510132777</v>
      </c>
    </row>
    <row r="528" spans="1:11" x14ac:dyDescent="0.2">
      <c r="A528" s="130" t="s">
        <v>747</v>
      </c>
      <c r="B528" s="344">
        <v>527</v>
      </c>
      <c r="C528" s="130">
        <v>0.125</v>
      </c>
      <c r="D528" s="130">
        <v>933</v>
      </c>
      <c r="E528" s="130">
        <v>-2.4520059867491201E-2</v>
      </c>
      <c r="F528" s="130">
        <f>(Table1[[#This Row],[Gasoil Open]]-MIN(Table1[Signal from Matlab]))/(MAX(Table1[Signal from Matlab])-MIN(Table1[Signal from Matlab]))</f>
        <v>0.64290705800139758</v>
      </c>
      <c r="G528" s="130">
        <v>933</v>
      </c>
      <c r="H528" s="130">
        <v>933</v>
      </c>
      <c r="I528" s="130">
        <v>0.64290705800139802</v>
      </c>
      <c r="J528" s="130">
        <f>(Table1[[#This Row],[Alpha]]-MIN(Table1[Alpha]))/(MAX(Table1[Alpha])-MIN(Table1[Alpha]))</f>
        <v>0.40020702242471518</v>
      </c>
      <c r="K528" s="130">
        <f>(Table1[[#This Row],[Signal from Matlab]]-703)/(1060.75-703)</f>
        <v>0.64290705800139758</v>
      </c>
    </row>
    <row r="529" spans="1:11" x14ac:dyDescent="0.2">
      <c r="A529" s="130" t="s">
        <v>748</v>
      </c>
      <c r="B529" s="344">
        <v>528</v>
      </c>
      <c r="C529" s="130">
        <v>0.125</v>
      </c>
      <c r="D529" s="130">
        <v>954</v>
      </c>
      <c r="E529" s="130">
        <v>-3.8155103389038297E-2</v>
      </c>
      <c r="F529" s="130">
        <f>(Table1[[#This Row],[Gasoil Open]]-MIN(Table1[Signal from Matlab]))/(MAX(Table1[Signal from Matlab])-MIN(Table1[Signal from Matlab]))</f>
        <v>0.70160726764500347</v>
      </c>
      <c r="G529" s="130">
        <v>954</v>
      </c>
      <c r="H529" s="130">
        <v>954</v>
      </c>
      <c r="I529" s="130">
        <v>0.70160726764500403</v>
      </c>
      <c r="J529" s="130">
        <f>(Table1[[#This Row],[Alpha]]-MIN(Table1[Alpha]))/(MAX(Table1[Alpha])-MIN(Table1[Alpha]))</f>
        <v>0.3903938370361521</v>
      </c>
      <c r="K529" s="130">
        <f>(Table1[[#This Row],[Signal from Matlab]]-703)/(1060.75-703)</f>
        <v>0.70160726764500347</v>
      </c>
    </row>
    <row r="530" spans="1:11" x14ac:dyDescent="0.2">
      <c r="A530" s="130" t="s">
        <v>749</v>
      </c>
      <c r="B530" s="344">
        <v>529</v>
      </c>
      <c r="C530" s="130">
        <v>0.125</v>
      </c>
      <c r="D530" s="130">
        <v>948.25</v>
      </c>
      <c r="E530" s="130">
        <v>-5.5745314135832898E-2</v>
      </c>
      <c r="F530" s="130">
        <f>(Table1[[#This Row],[Gasoil Open]]-MIN(Table1[Signal from Matlab]))/(MAX(Table1[Signal from Matlab])-MIN(Table1[Signal from Matlab]))</f>
        <v>0.68553459119496851</v>
      </c>
      <c r="G530" s="130">
        <v>948.25</v>
      </c>
      <c r="H530" s="130">
        <v>948.25</v>
      </c>
      <c r="I530" s="130">
        <v>0.68553459119496896</v>
      </c>
      <c r="J530" s="130">
        <f>(Table1[[#This Row],[Alpha]]-MIN(Table1[Alpha]))/(MAX(Table1[Alpha])-MIN(Table1[Alpha]))</f>
        <v>0.37773410486812409</v>
      </c>
      <c r="K530" s="130">
        <f>(Table1[[#This Row],[Signal from Matlab]]-703)/(1060.75-703)</f>
        <v>0.68553459119496851</v>
      </c>
    </row>
    <row r="531" spans="1:11" x14ac:dyDescent="0.2">
      <c r="A531" s="130" t="s">
        <v>750</v>
      </c>
      <c r="B531" s="344">
        <v>530</v>
      </c>
      <c r="C531" s="130">
        <v>0.125</v>
      </c>
      <c r="D531" s="130">
        <v>951.5</v>
      </c>
      <c r="E531" s="130">
        <v>-7.8810187873725401E-2</v>
      </c>
      <c r="F531" s="130">
        <f>(Table1[[#This Row],[Gasoil Open]]-MIN(Table1[Signal from Matlab]))/(MAX(Table1[Signal from Matlab])-MIN(Table1[Signal from Matlab]))</f>
        <v>0.69461914744933617</v>
      </c>
      <c r="G531" s="130">
        <v>951.5</v>
      </c>
      <c r="H531" s="130">
        <v>951.5</v>
      </c>
      <c r="I531" s="130">
        <v>0.69461914744933595</v>
      </c>
      <c r="J531" s="130">
        <f>(Table1[[#This Row],[Alpha]]-MIN(Table1[Alpha]))/(MAX(Table1[Alpha])-MIN(Table1[Alpha]))</f>
        <v>0.3611342398514808</v>
      </c>
      <c r="K531" s="130">
        <f>(Table1[[#This Row],[Signal from Matlab]]-703)/(1060.75-703)</f>
        <v>0.69461914744933617</v>
      </c>
    </row>
    <row r="532" spans="1:11" x14ac:dyDescent="0.2">
      <c r="A532" s="130" t="s">
        <v>751</v>
      </c>
      <c r="B532" s="344">
        <v>531</v>
      </c>
      <c r="C532" s="130">
        <v>0.125</v>
      </c>
      <c r="D532" s="130">
        <v>946</v>
      </c>
      <c r="E532" s="130">
        <v>-0.10786368997790401</v>
      </c>
      <c r="F532" s="130">
        <f>(Table1[[#This Row],[Gasoil Open]]-MIN(Table1[Signal from Matlab]))/(MAX(Table1[Signal from Matlab])-MIN(Table1[Signal from Matlab]))</f>
        <v>0.67924528301886788</v>
      </c>
      <c r="G532" s="130">
        <v>946</v>
      </c>
      <c r="H532" s="130">
        <v>946</v>
      </c>
      <c r="I532" s="130">
        <v>0.679245283018868</v>
      </c>
      <c r="J532" s="130">
        <f>(Table1[[#This Row],[Alpha]]-MIN(Table1[Alpha]))/(MAX(Table1[Alpha])-MIN(Table1[Alpha]))</f>
        <v>0.34022433942580443</v>
      </c>
      <c r="K532" s="130">
        <f>(Table1[[#This Row],[Signal from Matlab]]-703)/(1060.75-703)</f>
        <v>0.67924528301886788</v>
      </c>
    </row>
    <row r="533" spans="1:11" x14ac:dyDescent="0.2">
      <c r="A533" s="130" t="s">
        <v>752</v>
      </c>
      <c r="B533" s="344">
        <v>532</v>
      </c>
      <c r="C533" s="130">
        <v>0.125</v>
      </c>
      <c r="D533" s="130">
        <v>954.5</v>
      </c>
      <c r="E533" s="130">
        <v>-0.13458312023249699</v>
      </c>
      <c r="F533" s="130">
        <f>(Table1[[#This Row],[Gasoil Open]]-MIN(Table1[Signal from Matlab]))/(MAX(Table1[Signal from Matlab])-MIN(Table1[Signal from Matlab]))</f>
        <v>0.70300489168413693</v>
      </c>
      <c r="G533" s="130">
        <v>954.5</v>
      </c>
      <c r="H533" s="130">
        <v>954.5</v>
      </c>
      <c r="I533" s="130">
        <v>0.70300489168413705</v>
      </c>
      <c r="J533" s="130">
        <f>(Table1[[#This Row],[Alpha]]-MIN(Table1[Alpha]))/(MAX(Table1[Alpha])-MIN(Table1[Alpha]))</f>
        <v>0.32099427813918291</v>
      </c>
      <c r="K533" s="130">
        <f>(Table1[[#This Row],[Signal from Matlab]]-703)/(1060.75-703)</f>
        <v>0.70300489168413693</v>
      </c>
    </row>
    <row r="534" spans="1:11" x14ac:dyDescent="0.2">
      <c r="A534" s="130" t="s">
        <v>753</v>
      </c>
      <c r="B534" s="344">
        <v>533</v>
      </c>
      <c r="C534" s="130">
        <v>0.125</v>
      </c>
      <c r="D534" s="130">
        <v>947.75</v>
      </c>
      <c r="E534" s="130">
        <v>-0.16209553029781701</v>
      </c>
      <c r="F534" s="130">
        <f>(Table1[[#This Row],[Gasoil Open]]-MIN(Table1[Signal from Matlab]))/(MAX(Table1[Signal from Matlab])-MIN(Table1[Signal from Matlab]))</f>
        <v>0.68413696715583505</v>
      </c>
      <c r="G534" s="130">
        <v>947.75</v>
      </c>
      <c r="H534" s="130">
        <v>947.75</v>
      </c>
      <c r="I534" s="130">
        <v>0.68413696715583505</v>
      </c>
      <c r="J534" s="130">
        <f>(Table1[[#This Row],[Alpha]]-MIN(Table1[Alpha]))/(MAX(Table1[Alpha])-MIN(Table1[Alpha]))</f>
        <v>0.30119350669092859</v>
      </c>
      <c r="K534" s="130">
        <f>(Table1[[#This Row],[Signal from Matlab]]-703)/(1060.75-703)</f>
        <v>0.68413696715583505</v>
      </c>
    </row>
    <row r="535" spans="1:11" x14ac:dyDescent="0.2">
      <c r="A535" s="130" t="s">
        <v>754</v>
      </c>
      <c r="B535" s="344">
        <v>534</v>
      </c>
      <c r="C535" s="130">
        <v>0.125</v>
      </c>
      <c r="D535" s="130">
        <v>939.75</v>
      </c>
      <c r="E535" s="130">
        <v>-0.190828613261976</v>
      </c>
      <c r="F535" s="130">
        <f>(Table1[[#This Row],[Gasoil Open]]-MIN(Table1[Signal from Matlab]))/(MAX(Table1[Signal from Matlab])-MIN(Table1[Signal from Matlab]))</f>
        <v>0.66177498252969946</v>
      </c>
      <c r="G535" s="130">
        <v>939.75</v>
      </c>
      <c r="H535" s="130">
        <v>939.75</v>
      </c>
      <c r="I535" s="130">
        <v>0.66177498252970002</v>
      </c>
      <c r="J535" s="130">
        <f>(Table1[[#This Row],[Alpha]]-MIN(Table1[Alpha]))/(MAX(Table1[Alpha])-MIN(Table1[Alpha]))</f>
        <v>0.28051421296761353</v>
      </c>
      <c r="K535" s="130">
        <f>(Table1[[#This Row],[Signal from Matlab]]-703)/(1060.75-703)</f>
        <v>0.66177498252969946</v>
      </c>
    </row>
    <row r="536" spans="1:11" x14ac:dyDescent="0.2">
      <c r="A536" s="130" t="s">
        <v>755</v>
      </c>
      <c r="B536" s="344">
        <v>535</v>
      </c>
      <c r="C536" s="130">
        <v>0.125</v>
      </c>
      <c r="D536" s="130">
        <v>936.25</v>
      </c>
      <c r="E536" s="130">
        <v>-0.221385041168421</v>
      </c>
      <c r="F536" s="130">
        <f>(Table1[[#This Row],[Gasoil Open]]-MIN(Table1[Signal from Matlab]))/(MAX(Table1[Signal from Matlab])-MIN(Table1[Signal from Matlab]))</f>
        <v>0.65199161425576524</v>
      </c>
      <c r="G536" s="130">
        <v>936.25</v>
      </c>
      <c r="H536" s="130">
        <v>936.25</v>
      </c>
      <c r="I536" s="130">
        <v>0.65199161425576502</v>
      </c>
      <c r="J536" s="130">
        <f>(Table1[[#This Row],[Alpha]]-MIN(Table1[Alpha]))/(MAX(Table1[Alpha])-MIN(Table1[Alpha]))</f>
        <v>0.25852265192973684</v>
      </c>
      <c r="K536" s="130">
        <f>(Table1[[#This Row],[Signal from Matlab]]-703)/(1060.75-703)</f>
        <v>0.65199161425576524</v>
      </c>
    </row>
    <row r="537" spans="1:11" x14ac:dyDescent="0.2">
      <c r="A537" s="130" t="s">
        <v>756</v>
      </c>
      <c r="B537" s="344">
        <v>536</v>
      </c>
      <c r="C537" s="130">
        <v>0.125</v>
      </c>
      <c r="D537" s="130">
        <v>945.5</v>
      </c>
      <c r="E537" s="130">
        <v>-0.24974310039901901</v>
      </c>
      <c r="F537" s="130">
        <f>(Table1[[#This Row],[Gasoil Open]]-MIN(Table1[Signal from Matlab]))/(MAX(Table1[Signal from Matlab])-MIN(Table1[Signal from Matlab]))</f>
        <v>0.67784765897973442</v>
      </c>
      <c r="G537" s="130">
        <v>945.5</v>
      </c>
      <c r="H537" s="130">
        <v>945.5</v>
      </c>
      <c r="I537" s="130">
        <v>0.67784765897973398</v>
      </c>
      <c r="J537" s="130">
        <f>(Table1[[#This Row],[Alpha]]-MIN(Table1[Alpha]))/(MAX(Table1[Alpha])-MIN(Table1[Alpha]))</f>
        <v>0.23811326401322974</v>
      </c>
      <c r="K537" s="130">
        <f>(Table1[[#This Row],[Signal from Matlab]]-703)/(1060.75-703)</f>
        <v>0.67784765897973442</v>
      </c>
    </row>
    <row r="538" spans="1:11" x14ac:dyDescent="0.2">
      <c r="A538" s="130" t="s">
        <v>757</v>
      </c>
      <c r="B538" s="344">
        <v>537</v>
      </c>
      <c r="C538" s="130">
        <v>0.125</v>
      </c>
      <c r="D538" s="130">
        <v>948.75</v>
      </c>
      <c r="E538" s="130">
        <v>-0.27783224038816701</v>
      </c>
      <c r="F538" s="130">
        <f>(Table1[[#This Row],[Gasoil Open]]-MIN(Table1[Signal from Matlab]))/(MAX(Table1[Signal from Matlab])-MIN(Table1[Signal from Matlab]))</f>
        <v>0.68693221523410197</v>
      </c>
      <c r="G538" s="130">
        <v>948.75</v>
      </c>
      <c r="H538" s="130">
        <v>948.75</v>
      </c>
      <c r="I538" s="130">
        <v>0.68693221523410197</v>
      </c>
      <c r="J538" s="130">
        <f>(Table1[[#This Row],[Alpha]]-MIN(Table1[Alpha]))/(MAX(Table1[Alpha])-MIN(Table1[Alpha]))</f>
        <v>0.21789741815375613</v>
      </c>
      <c r="K538" s="130">
        <f>(Table1[[#This Row],[Signal from Matlab]]-703)/(1060.75-703)</f>
        <v>0.68693221523410197</v>
      </c>
    </row>
    <row r="539" spans="1:11" x14ac:dyDescent="0.2">
      <c r="A539" s="130" t="s">
        <v>758</v>
      </c>
      <c r="B539" s="344">
        <v>538</v>
      </c>
      <c r="C539" s="130">
        <v>0.125</v>
      </c>
      <c r="D539" s="130">
        <v>944.75</v>
      </c>
      <c r="E539" s="130">
        <v>-0.30020956366736901</v>
      </c>
      <c r="F539" s="130">
        <f>(Table1[[#This Row],[Gasoil Open]]-MIN(Table1[Signal from Matlab]))/(MAX(Table1[Signal from Matlab])-MIN(Table1[Signal from Matlab]))</f>
        <v>0.67575122292103429</v>
      </c>
      <c r="G539" s="130">
        <v>944.75</v>
      </c>
      <c r="H539" s="130">
        <v>944.75</v>
      </c>
      <c r="I539" s="130">
        <v>0.67575122292103396</v>
      </c>
      <c r="J539" s="130">
        <f>(Table1[[#This Row],[Alpha]]-MIN(Table1[Alpha]))/(MAX(Table1[Alpha])-MIN(Table1[Alpha]))</f>
        <v>0.20179238544948927</v>
      </c>
      <c r="K539" s="130">
        <f>(Table1[[#This Row],[Signal from Matlab]]-703)/(1060.75-703)</f>
        <v>0.67575122292103429</v>
      </c>
    </row>
    <row r="540" spans="1:11" x14ac:dyDescent="0.2">
      <c r="A540" s="130" t="s">
        <v>759</v>
      </c>
      <c r="B540" s="344">
        <v>539</v>
      </c>
      <c r="C540" s="130">
        <v>0.125</v>
      </c>
      <c r="D540" s="130">
        <v>931.25</v>
      </c>
      <c r="E540" s="130">
        <v>-0.32395656465299799</v>
      </c>
      <c r="F540" s="130">
        <f>(Table1[[#This Row],[Gasoil Open]]-MIN(Table1[Signal from Matlab]))/(MAX(Table1[Signal from Matlab])-MIN(Table1[Signal from Matlab]))</f>
        <v>0.63801537386443041</v>
      </c>
      <c r="G540" s="130">
        <v>931.25</v>
      </c>
      <c r="H540" s="130">
        <v>931.25</v>
      </c>
      <c r="I540" s="130">
        <v>0.63801537386442997</v>
      </c>
      <c r="J540" s="130">
        <f>(Table1[[#This Row],[Alpha]]-MIN(Table1[Alpha]))/(MAX(Table1[Alpha])-MIN(Table1[Alpha]))</f>
        <v>0.18470159122311874</v>
      </c>
      <c r="K540" s="130">
        <f>(Table1[[#This Row],[Signal from Matlab]]-703)/(1060.75-703)</f>
        <v>0.63801537386443041</v>
      </c>
    </row>
    <row r="541" spans="1:11" x14ac:dyDescent="0.2">
      <c r="A541" s="130" t="s">
        <v>760</v>
      </c>
      <c r="B541" s="344">
        <v>540</v>
      </c>
      <c r="C541" s="130">
        <v>0.125</v>
      </c>
      <c r="D541" s="130">
        <v>925</v>
      </c>
      <c r="E541" s="130">
        <v>-0.34779273558172902</v>
      </c>
      <c r="F541" s="130">
        <f>(Table1[[#This Row],[Gasoil Open]]-MIN(Table1[Signal from Matlab]))/(MAX(Table1[Signal from Matlab])-MIN(Table1[Signal from Matlab]))</f>
        <v>0.6205450733752621</v>
      </c>
      <c r="G541" s="130">
        <v>925</v>
      </c>
      <c r="H541" s="130">
        <v>925</v>
      </c>
      <c r="I541" s="130">
        <v>0.62054507337526199</v>
      </c>
      <c r="J541" s="130">
        <f>(Table1[[#This Row],[Alpha]]-MIN(Table1[Alpha]))/(MAX(Table1[Alpha])-MIN(Table1[Alpha]))</f>
        <v>0.16754662109724594</v>
      </c>
      <c r="K541" s="130">
        <f>(Table1[[#This Row],[Signal from Matlab]]-703)/(1060.75-703)</f>
        <v>0.6205450733752621</v>
      </c>
    </row>
    <row r="542" spans="1:11" x14ac:dyDescent="0.2">
      <c r="A542" s="130" t="s">
        <v>761</v>
      </c>
      <c r="B542" s="344">
        <v>541</v>
      </c>
      <c r="C542" s="130">
        <v>0.125</v>
      </c>
      <c r="D542" s="130">
        <v>903</v>
      </c>
      <c r="E542" s="130">
        <v>-0.36861061041083798</v>
      </c>
      <c r="F542" s="130">
        <f>(Table1[[#This Row],[Gasoil Open]]-MIN(Table1[Signal from Matlab]))/(MAX(Table1[Signal from Matlab])-MIN(Table1[Signal from Matlab]))</f>
        <v>0.55904961565338929</v>
      </c>
      <c r="G542" s="130">
        <v>903</v>
      </c>
      <c r="H542" s="130">
        <v>903</v>
      </c>
      <c r="I542" s="130">
        <v>0.55904961565338895</v>
      </c>
      <c r="J542" s="130">
        <f>(Table1[[#This Row],[Alpha]]-MIN(Table1[Alpha]))/(MAX(Table1[Alpha])-MIN(Table1[Alpha]))</f>
        <v>0.15256392853956438</v>
      </c>
      <c r="K542" s="130">
        <f>(Table1[[#This Row],[Signal from Matlab]]-703)/(1060.75-703)</f>
        <v>0.55904961565338929</v>
      </c>
    </row>
    <row r="543" spans="1:11" x14ac:dyDescent="0.2">
      <c r="A543" s="130" t="s">
        <v>762</v>
      </c>
      <c r="B543" s="344">
        <v>542</v>
      </c>
      <c r="C543" s="130">
        <v>0.125</v>
      </c>
      <c r="D543" s="130">
        <v>898.5</v>
      </c>
      <c r="E543" s="130">
        <v>-0.37992235684537801</v>
      </c>
      <c r="F543" s="130">
        <f>(Table1[[#This Row],[Gasoil Open]]-MIN(Table1[Signal from Matlab]))/(MAX(Table1[Signal from Matlab])-MIN(Table1[Signal from Matlab]))</f>
        <v>0.54647099930118803</v>
      </c>
      <c r="G543" s="130">
        <v>898.5</v>
      </c>
      <c r="H543" s="130">
        <v>898.5</v>
      </c>
      <c r="I543" s="130">
        <v>0.54647099930118803</v>
      </c>
      <c r="J543" s="130">
        <f>(Table1[[#This Row],[Alpha]]-MIN(Table1[Alpha]))/(MAX(Table1[Alpha])-MIN(Table1[Alpha]))</f>
        <v>0.14442282765821099</v>
      </c>
      <c r="K543" s="130">
        <f>(Table1[[#This Row],[Signal from Matlab]]-703)/(1060.75-703)</f>
        <v>0.54647099930118803</v>
      </c>
    </row>
    <row r="544" spans="1:11" x14ac:dyDescent="0.2">
      <c r="A544" s="130" t="s">
        <v>763</v>
      </c>
      <c r="B544" s="344">
        <v>543</v>
      </c>
      <c r="C544" s="130">
        <v>0.125</v>
      </c>
      <c r="D544" s="130">
        <v>909.5</v>
      </c>
      <c r="E544" s="130">
        <v>-0.38380753965535302</v>
      </c>
      <c r="F544" s="130">
        <f>(Table1[[#This Row],[Gasoil Open]]-MIN(Table1[Signal from Matlab]))/(MAX(Table1[Signal from Matlab])-MIN(Table1[Signal from Matlab]))</f>
        <v>0.57721872816212438</v>
      </c>
      <c r="G544" s="130">
        <v>909.5</v>
      </c>
      <c r="H544" s="130">
        <v>909.5</v>
      </c>
      <c r="I544" s="130">
        <v>0.57721872816212405</v>
      </c>
      <c r="J544" s="130">
        <f>(Table1[[#This Row],[Alpha]]-MIN(Table1[Alpha]))/(MAX(Table1[Alpha])-MIN(Table1[Alpha]))</f>
        <v>0.14162664889116167</v>
      </c>
      <c r="K544" s="130">
        <f>(Table1[[#This Row],[Signal from Matlab]]-703)/(1060.75-703)</f>
        <v>0.57721872816212438</v>
      </c>
    </row>
    <row r="545" spans="1:11" x14ac:dyDescent="0.2">
      <c r="A545" s="130" t="s">
        <v>764</v>
      </c>
      <c r="B545" s="344">
        <v>544</v>
      </c>
      <c r="C545" s="130">
        <v>0.125</v>
      </c>
      <c r="D545" s="130">
        <v>918.75</v>
      </c>
      <c r="E545" s="130">
        <v>-0.38323553758375301</v>
      </c>
      <c r="F545" s="130">
        <f>(Table1[[#This Row],[Gasoil Open]]-MIN(Table1[Signal from Matlab]))/(MAX(Table1[Signal from Matlab])-MIN(Table1[Signal from Matlab]))</f>
        <v>0.60307477288609368</v>
      </c>
      <c r="G545" s="130">
        <v>918.75</v>
      </c>
      <c r="H545" s="130">
        <v>918.75</v>
      </c>
      <c r="I545" s="130">
        <v>0.60307477288609401</v>
      </c>
      <c r="J545" s="130">
        <f>(Table1[[#This Row],[Alpha]]-MIN(Table1[Alpha]))/(MAX(Table1[Alpha])-MIN(Table1[Alpha]))</f>
        <v>0.14203832065167954</v>
      </c>
      <c r="K545" s="130">
        <f>(Table1[[#This Row],[Signal from Matlab]]-703)/(1060.75-703)</f>
        <v>0.60307477288609368</v>
      </c>
    </row>
    <row r="546" spans="1:11" x14ac:dyDescent="0.2">
      <c r="A546" s="130" t="s">
        <v>765</v>
      </c>
      <c r="B546" s="344">
        <v>545</v>
      </c>
      <c r="C546" s="130">
        <v>0.125</v>
      </c>
      <c r="D546" s="130">
        <v>914.25</v>
      </c>
      <c r="E546" s="130">
        <v>-0.375857194467552</v>
      </c>
      <c r="F546" s="130">
        <f>(Table1[[#This Row],[Gasoil Open]]-MIN(Table1[Signal from Matlab]))/(MAX(Table1[Signal from Matlab])-MIN(Table1[Signal from Matlab]))</f>
        <v>0.59049615653389242</v>
      </c>
      <c r="G546" s="130">
        <v>914.25</v>
      </c>
      <c r="H546" s="130">
        <v>914.25</v>
      </c>
      <c r="I546" s="130">
        <v>0.59049615653389198</v>
      </c>
      <c r="J546" s="130">
        <f>(Table1[[#This Row],[Alpha]]-MIN(Table1[Alpha]))/(MAX(Table1[Alpha])-MIN(Table1[Alpha]))</f>
        <v>0.14734853830850544</v>
      </c>
      <c r="K546" s="130">
        <f>(Table1[[#This Row],[Signal from Matlab]]-703)/(1060.75-703)</f>
        <v>0.59049615653389242</v>
      </c>
    </row>
    <row r="547" spans="1:11" x14ac:dyDescent="0.2">
      <c r="A547" s="130" t="s">
        <v>766</v>
      </c>
      <c r="B547" s="344">
        <v>546</v>
      </c>
      <c r="C547" s="130">
        <v>0.125</v>
      </c>
      <c r="D547" s="130">
        <v>922.5</v>
      </c>
      <c r="E547" s="130">
        <v>-0.34564103701229798</v>
      </c>
      <c r="F547" s="130">
        <f>(Table1[[#This Row],[Gasoil Open]]-MIN(Table1[Signal from Matlab]))/(MAX(Table1[Signal from Matlab])-MIN(Table1[Signal from Matlab]))</f>
        <v>0.61355695317959469</v>
      </c>
      <c r="G547" s="130">
        <v>922.5</v>
      </c>
      <c r="H547" s="130">
        <v>922.5</v>
      </c>
      <c r="I547" s="130">
        <v>0.61355695317959502</v>
      </c>
      <c r="J547" s="130">
        <f>(Table1[[#This Row],[Alpha]]-MIN(Table1[Alpha]))/(MAX(Table1[Alpha])-MIN(Table1[Alpha]))</f>
        <v>0.16909520559048685</v>
      </c>
      <c r="K547" s="130">
        <f>(Table1[[#This Row],[Signal from Matlab]]-703)/(1060.75-703)</f>
        <v>0.61355695317959469</v>
      </c>
    </row>
    <row r="548" spans="1:11" x14ac:dyDescent="0.2">
      <c r="A548" s="130" t="s">
        <v>767</v>
      </c>
      <c r="B548" s="344">
        <v>547</v>
      </c>
      <c r="C548" s="130">
        <v>0.125</v>
      </c>
      <c r="D548" s="130">
        <v>916.75</v>
      </c>
      <c r="E548" s="130">
        <v>-0.31838755712716599</v>
      </c>
      <c r="F548" s="130">
        <f>(Table1[[#This Row],[Gasoil Open]]-MIN(Table1[Signal from Matlab]))/(MAX(Table1[Signal from Matlab])-MIN(Table1[Signal from Matlab]))</f>
        <v>0.59748427672955973</v>
      </c>
      <c r="G548" s="130">
        <v>916.75</v>
      </c>
      <c r="H548" s="130">
        <v>916.75</v>
      </c>
      <c r="I548" s="130">
        <v>0.59748427672955995</v>
      </c>
      <c r="J548" s="130">
        <f>(Table1[[#This Row],[Alpha]]-MIN(Table1[Alpha]))/(MAX(Table1[Alpha])-MIN(Table1[Alpha]))</f>
        <v>0.18870962414174719</v>
      </c>
      <c r="K548" s="130">
        <f>(Table1[[#This Row],[Signal from Matlab]]-703)/(1060.75-703)</f>
        <v>0.59748427672955973</v>
      </c>
    </row>
    <row r="549" spans="1:11" x14ac:dyDescent="0.2">
      <c r="A549" s="130" t="s">
        <v>768</v>
      </c>
      <c r="B549" s="344">
        <v>548</v>
      </c>
      <c r="C549" s="130">
        <v>0.125</v>
      </c>
      <c r="D549" s="130">
        <v>927.5</v>
      </c>
      <c r="E549" s="130">
        <v>-0.28677153922904303</v>
      </c>
      <c r="F549" s="130">
        <f>(Table1[[#This Row],[Gasoil Open]]-MIN(Table1[Signal from Matlab]))/(MAX(Table1[Signal from Matlab])-MIN(Table1[Signal from Matlab]))</f>
        <v>0.6275331935709294</v>
      </c>
      <c r="G549" s="130">
        <v>927.5</v>
      </c>
      <c r="H549" s="130">
        <v>927.5</v>
      </c>
      <c r="I549" s="130">
        <v>0.62753319357092896</v>
      </c>
      <c r="J549" s="130">
        <f>(Table1[[#This Row],[Alpha]]-MIN(Table1[Alpha]))/(MAX(Table1[Alpha])-MIN(Table1[Alpha]))</f>
        <v>0.21146377555990176</v>
      </c>
      <c r="K549" s="130">
        <f>(Table1[[#This Row],[Signal from Matlab]]-703)/(1060.75-703)</f>
        <v>0.6275331935709294</v>
      </c>
    </row>
    <row r="550" spans="1:11" x14ac:dyDescent="0.2">
      <c r="A550" s="130" t="s">
        <v>769</v>
      </c>
      <c r="B550" s="344">
        <v>549</v>
      </c>
      <c r="C550" s="130">
        <v>0.125</v>
      </c>
      <c r="D550" s="130">
        <v>926.25</v>
      </c>
      <c r="E550" s="130">
        <v>-0.24644143623838</v>
      </c>
      <c r="F550" s="130">
        <f>(Table1[[#This Row],[Gasoil Open]]-MIN(Table1[Signal from Matlab]))/(MAX(Table1[Signal from Matlab])-MIN(Table1[Signal from Matlab]))</f>
        <v>0.6240391334730957</v>
      </c>
      <c r="G550" s="130">
        <v>926.25</v>
      </c>
      <c r="H550" s="130">
        <v>926.25</v>
      </c>
      <c r="I550" s="130">
        <v>0.62403913347309603</v>
      </c>
      <c r="J550" s="130">
        <f>(Table1[[#This Row],[Alpha]]-MIN(Table1[Alpha]))/(MAX(Table1[Alpha])-MIN(Table1[Alpha]))</f>
        <v>0.2404894825011227</v>
      </c>
      <c r="K550" s="130">
        <f>(Table1[[#This Row],[Signal from Matlab]]-703)/(1060.75-703)</f>
        <v>0.6240391334730957</v>
      </c>
    </row>
    <row r="551" spans="1:11" x14ac:dyDescent="0.2">
      <c r="A551" s="130" t="s">
        <v>770</v>
      </c>
      <c r="B551" s="344">
        <v>550</v>
      </c>
      <c r="C551" s="130">
        <v>0.125</v>
      </c>
      <c r="D551" s="130">
        <v>922.25</v>
      </c>
      <c r="E551" s="130">
        <v>-0.21016693566036901</v>
      </c>
      <c r="F551" s="130">
        <f>(Table1[[#This Row],[Gasoil Open]]-MIN(Table1[Signal from Matlab]))/(MAX(Table1[Signal from Matlab])-MIN(Table1[Signal from Matlab]))</f>
        <v>0.6128581411600279</v>
      </c>
      <c r="G551" s="130">
        <v>922.25</v>
      </c>
      <c r="H551" s="130">
        <v>922.25</v>
      </c>
      <c r="I551" s="130">
        <v>0.61285814116002801</v>
      </c>
      <c r="J551" s="130">
        <f>(Table1[[#This Row],[Alpha]]-MIN(Table1[Alpha]))/(MAX(Table1[Alpha])-MIN(Table1[Alpha]))</f>
        <v>0.26659635913023166</v>
      </c>
      <c r="K551" s="130">
        <f>(Table1[[#This Row],[Signal from Matlab]]-703)/(1060.75-703)</f>
        <v>0.6128581411600279</v>
      </c>
    </row>
    <row r="552" spans="1:11" x14ac:dyDescent="0.2">
      <c r="A552" s="130" t="s">
        <v>771</v>
      </c>
      <c r="B552" s="344">
        <v>551</v>
      </c>
      <c r="C552" s="130">
        <v>0.125</v>
      </c>
      <c r="D552" s="130">
        <v>909</v>
      </c>
      <c r="E552" s="130">
        <v>-0.176184410898126</v>
      </c>
      <c r="F552" s="130">
        <f>(Table1[[#This Row],[Gasoil Open]]-MIN(Table1[Signal from Matlab]))/(MAX(Table1[Signal from Matlab])-MIN(Table1[Signal from Matlab]))</f>
        <v>0.57582110412299092</v>
      </c>
      <c r="G552" s="130">
        <v>909</v>
      </c>
      <c r="H552" s="130">
        <v>909</v>
      </c>
      <c r="I552" s="130">
        <v>0.57582110412299103</v>
      </c>
      <c r="J552" s="130">
        <f>(Table1[[#This Row],[Alpha]]-MIN(Table1[Alpha]))/(MAX(Table1[Alpha])-MIN(Table1[Alpha]))</f>
        <v>0.29105369327341518</v>
      </c>
      <c r="K552" s="130">
        <f>(Table1[[#This Row],[Signal from Matlab]]-703)/(1060.75-703)</f>
        <v>0.57582110412299092</v>
      </c>
    </row>
    <row r="553" spans="1:11" x14ac:dyDescent="0.2">
      <c r="A553" s="130" t="s">
        <v>772</v>
      </c>
      <c r="B553" s="344">
        <v>552</v>
      </c>
      <c r="C553" s="130">
        <v>0.125</v>
      </c>
      <c r="D553" s="130">
        <v>912.25</v>
      </c>
      <c r="E553" s="130">
        <v>-0.14917093372545101</v>
      </c>
      <c r="F553" s="130">
        <f>(Table1[[#This Row],[Gasoil Open]]-MIN(Table1[Signal from Matlab]))/(MAX(Table1[Signal from Matlab])-MIN(Table1[Signal from Matlab]))</f>
        <v>0.58490566037735847</v>
      </c>
      <c r="G553" s="130">
        <v>912.25</v>
      </c>
      <c r="H553" s="130">
        <v>912.25</v>
      </c>
      <c r="I553" s="130">
        <v>0.58490566037735903</v>
      </c>
      <c r="J553" s="130">
        <f>(Table1[[#This Row],[Alpha]]-MIN(Table1[Alpha]))/(MAX(Table1[Alpha])-MIN(Table1[Alpha]))</f>
        <v>0.31049538108807195</v>
      </c>
      <c r="K553" s="130">
        <f>(Table1[[#This Row],[Signal from Matlab]]-703)/(1060.75-703)</f>
        <v>0.58490566037735847</v>
      </c>
    </row>
    <row r="554" spans="1:11" x14ac:dyDescent="0.2">
      <c r="A554" s="130" t="s">
        <v>773</v>
      </c>
      <c r="B554" s="344">
        <v>553</v>
      </c>
      <c r="C554" s="130">
        <v>0.125</v>
      </c>
      <c r="D554" s="130">
        <v>910.5</v>
      </c>
      <c r="E554" s="130">
        <v>-0.12072519537332201</v>
      </c>
      <c r="F554" s="130">
        <f>(Table1[[#This Row],[Gasoil Open]]-MIN(Table1[Signal from Matlab]))/(MAX(Table1[Signal from Matlab])-MIN(Table1[Signal from Matlab]))</f>
        <v>0.5800139762403913</v>
      </c>
      <c r="G554" s="130">
        <v>910.5</v>
      </c>
      <c r="H554" s="130">
        <v>910.5</v>
      </c>
      <c r="I554" s="130">
        <v>0.58001397624039097</v>
      </c>
      <c r="J554" s="130">
        <f>(Table1[[#This Row],[Alpha]]-MIN(Table1[Alpha]))/(MAX(Table1[Alpha])-MIN(Table1[Alpha]))</f>
        <v>0.33096787195492389</v>
      </c>
      <c r="K554" s="130">
        <f>(Table1[[#This Row],[Signal from Matlab]]-703)/(1060.75-703)</f>
        <v>0.5800139762403913</v>
      </c>
    </row>
    <row r="555" spans="1:11" x14ac:dyDescent="0.2">
      <c r="A555" s="130" t="s">
        <v>774</v>
      </c>
      <c r="B555" s="344">
        <v>554</v>
      </c>
      <c r="C555" s="130">
        <v>0.125</v>
      </c>
      <c r="D555" s="130">
        <v>914.5</v>
      </c>
      <c r="E555" s="130">
        <v>-9.6690936619291901E-2</v>
      </c>
      <c r="F555" s="130">
        <f>(Table1[[#This Row],[Gasoil Open]]-MIN(Table1[Signal from Matlab]))/(MAX(Table1[Signal from Matlab])-MIN(Table1[Signal from Matlab]))</f>
        <v>0.5911949685534591</v>
      </c>
      <c r="G555" s="130">
        <v>914.5</v>
      </c>
      <c r="H555" s="130">
        <v>914.5</v>
      </c>
      <c r="I555" s="130">
        <v>0.59119496855345899</v>
      </c>
      <c r="J555" s="130">
        <f>(Table1[[#This Row],[Alpha]]-MIN(Table1[Alpha]))/(MAX(Table1[Alpha])-MIN(Table1[Alpha]))</f>
        <v>0.34826540653611399</v>
      </c>
      <c r="K555" s="130">
        <f>(Table1[[#This Row],[Signal from Matlab]]-703)/(1060.75-703)</f>
        <v>0.5911949685534591</v>
      </c>
    </row>
    <row r="556" spans="1:11" x14ac:dyDescent="0.2">
      <c r="A556" s="130" t="s">
        <v>775</v>
      </c>
      <c r="B556" s="344">
        <v>555</v>
      </c>
      <c r="C556" s="130">
        <v>0.125</v>
      </c>
      <c r="D556" s="130">
        <v>896.25</v>
      </c>
      <c r="E556" s="130">
        <v>-7.40638011747628E-2</v>
      </c>
      <c r="F556" s="130">
        <f>(Table1[[#This Row],[Gasoil Open]]-MIN(Table1[Signal from Matlab]))/(MAX(Table1[Signal from Matlab])-MIN(Table1[Signal from Matlab]))</f>
        <v>0.5401816911250874</v>
      </c>
      <c r="G556" s="130">
        <v>896.25</v>
      </c>
      <c r="H556" s="130">
        <v>896.25</v>
      </c>
      <c r="I556" s="130">
        <v>0.54018169112508696</v>
      </c>
      <c r="J556" s="130">
        <f>(Table1[[#This Row],[Alpha]]-MIN(Table1[Alpha]))/(MAX(Table1[Alpha])-MIN(Table1[Alpha]))</f>
        <v>0.3645502298722772</v>
      </c>
      <c r="K556" s="130">
        <f>(Table1[[#This Row],[Signal from Matlab]]-703)/(1060.75-703)</f>
        <v>0.5401816911250874</v>
      </c>
    </row>
    <row r="557" spans="1:11" x14ac:dyDescent="0.2">
      <c r="A557" s="130" t="s">
        <v>776</v>
      </c>
      <c r="B557" s="344">
        <v>556</v>
      </c>
      <c r="C557" s="130">
        <v>0.125</v>
      </c>
      <c r="D557" s="130">
        <v>901.5</v>
      </c>
      <c r="E557" s="130">
        <v>-6.0294323776003203E-2</v>
      </c>
      <c r="F557" s="130">
        <f>(Table1[[#This Row],[Gasoil Open]]-MIN(Table1[Signal from Matlab]))/(MAX(Table1[Signal from Matlab])-MIN(Table1[Signal from Matlab]))</f>
        <v>0.55485674353598879</v>
      </c>
      <c r="G557" s="130">
        <v>901.5</v>
      </c>
      <c r="H557" s="130">
        <v>901.5</v>
      </c>
      <c r="I557" s="130">
        <v>0.55485674353598902</v>
      </c>
      <c r="J557" s="130">
        <f>(Table1[[#This Row],[Alpha]]-MIN(Table1[Alpha]))/(MAX(Table1[Alpha])-MIN(Table1[Alpha]))</f>
        <v>0.37446016776166696</v>
      </c>
      <c r="K557" s="130">
        <f>(Table1[[#This Row],[Signal from Matlab]]-703)/(1060.75-703)</f>
        <v>0.55485674353598879</v>
      </c>
    </row>
    <row r="558" spans="1:11" x14ac:dyDescent="0.2">
      <c r="A558" s="130" t="s">
        <v>777</v>
      </c>
      <c r="B558" s="344">
        <v>557</v>
      </c>
      <c r="C558" s="130">
        <v>0.125</v>
      </c>
      <c r="D558" s="130">
        <v>898.5</v>
      </c>
      <c r="E558" s="130">
        <v>-5.5115487087084698E-2</v>
      </c>
      <c r="F558" s="130">
        <f>(Table1[[#This Row],[Gasoil Open]]-MIN(Table1[Signal from Matlab]))/(MAX(Table1[Signal from Matlab])-MIN(Table1[Signal from Matlab]))</f>
        <v>0.54647099930118803</v>
      </c>
      <c r="G558" s="130">
        <v>898.5</v>
      </c>
      <c r="H558" s="130">
        <v>898.5</v>
      </c>
      <c r="I558" s="130">
        <v>0.54647099930118803</v>
      </c>
      <c r="J558" s="130">
        <f>(Table1[[#This Row],[Alpha]]-MIN(Table1[Alpha]))/(MAX(Table1[Alpha])-MIN(Table1[Alpha]))</f>
        <v>0.37818739345369634</v>
      </c>
      <c r="K558" s="130">
        <f>(Table1[[#This Row],[Signal from Matlab]]-703)/(1060.75-703)</f>
        <v>0.54647099930118803</v>
      </c>
    </row>
    <row r="559" spans="1:11" x14ac:dyDescent="0.2">
      <c r="A559" s="130" t="s">
        <v>778</v>
      </c>
      <c r="B559" s="344">
        <v>558</v>
      </c>
      <c r="C559" s="130">
        <v>0.125</v>
      </c>
      <c r="D559" s="130">
        <v>898.75</v>
      </c>
      <c r="E559" s="130">
        <v>-5.4719995105256797E-2</v>
      </c>
      <c r="F559" s="130">
        <f>(Table1[[#This Row],[Gasoil Open]]-MIN(Table1[Signal from Matlab]))/(MAX(Table1[Signal from Matlab])-MIN(Table1[Signal from Matlab]))</f>
        <v>0.54716981132075471</v>
      </c>
      <c r="G559" s="130">
        <v>898.75</v>
      </c>
      <c r="H559" s="130">
        <v>898.75</v>
      </c>
      <c r="I559" s="130">
        <v>0.54716981132075504</v>
      </c>
      <c r="J559" s="130">
        <f>(Table1[[#This Row],[Alpha]]-MIN(Table1[Alpha]))/(MAX(Table1[Alpha])-MIN(Table1[Alpha]))</f>
        <v>0.37847203032568244</v>
      </c>
      <c r="K559" s="130">
        <f>(Table1[[#This Row],[Signal from Matlab]]-703)/(1060.75-703)</f>
        <v>0.54716981132075471</v>
      </c>
    </row>
    <row r="560" spans="1:11" x14ac:dyDescent="0.2">
      <c r="A560" s="130" t="s">
        <v>779</v>
      </c>
      <c r="B560" s="344">
        <v>559</v>
      </c>
      <c r="C560" s="130">
        <v>0.125</v>
      </c>
      <c r="D560" s="130">
        <v>901.25</v>
      </c>
      <c r="E560" s="130">
        <v>-5.7064889568225703E-2</v>
      </c>
      <c r="F560" s="130">
        <f>(Table1[[#This Row],[Gasoil Open]]-MIN(Table1[Signal from Matlab]))/(MAX(Table1[Signal from Matlab])-MIN(Table1[Signal from Matlab]))</f>
        <v>0.55415793151642212</v>
      </c>
      <c r="G560" s="130">
        <v>901.25</v>
      </c>
      <c r="H560" s="130">
        <v>901.25</v>
      </c>
      <c r="I560" s="130">
        <v>0.55415793151642201</v>
      </c>
      <c r="J560" s="130">
        <f>(Table1[[#This Row],[Alpha]]-MIN(Table1[Alpha]))/(MAX(Table1[Alpha])-MIN(Table1[Alpha]))</f>
        <v>0.37678440211640202</v>
      </c>
      <c r="K560" s="130">
        <f>(Table1[[#This Row],[Signal from Matlab]]-703)/(1060.75-703)</f>
        <v>0.55415793151642212</v>
      </c>
    </row>
    <row r="561" spans="1:11" x14ac:dyDescent="0.2">
      <c r="A561" s="130" t="s">
        <v>780</v>
      </c>
      <c r="B561" s="344">
        <v>560</v>
      </c>
      <c r="C561" s="130">
        <v>0.125</v>
      </c>
      <c r="D561" s="130">
        <v>907.5</v>
      </c>
      <c r="E561" s="130">
        <v>-5.9168758030458797E-2</v>
      </c>
      <c r="F561" s="130">
        <f>(Table1[[#This Row],[Gasoil Open]]-MIN(Table1[Signal from Matlab]))/(MAX(Table1[Signal from Matlab])-MIN(Table1[Signal from Matlab]))</f>
        <v>0.57162823200559054</v>
      </c>
      <c r="G561" s="130">
        <v>907.5</v>
      </c>
      <c r="H561" s="130">
        <v>907.5</v>
      </c>
      <c r="I561" s="130">
        <v>0.57162823200559099</v>
      </c>
      <c r="J561" s="130">
        <f>(Table1[[#This Row],[Alpha]]-MIN(Table1[Alpha]))/(MAX(Table1[Alpha])-MIN(Table1[Alpha]))</f>
        <v>0.37527024110764406</v>
      </c>
      <c r="K561" s="130">
        <f>(Table1[[#This Row],[Signal from Matlab]]-703)/(1060.75-703)</f>
        <v>0.57162823200559054</v>
      </c>
    </row>
    <row r="562" spans="1:11" x14ac:dyDescent="0.2">
      <c r="A562" s="130" t="s">
        <v>781</v>
      </c>
      <c r="B562" s="344">
        <v>561</v>
      </c>
      <c r="C562" s="130">
        <v>0.125</v>
      </c>
      <c r="D562" s="130">
        <v>915.25</v>
      </c>
      <c r="E562" s="130">
        <v>-6.28737211558901E-2</v>
      </c>
      <c r="F562" s="130">
        <f>(Table1[[#This Row],[Gasoil Open]]-MIN(Table1[Signal from Matlab]))/(MAX(Table1[Signal from Matlab])-MIN(Table1[Signal from Matlab]))</f>
        <v>0.59329140461215935</v>
      </c>
      <c r="G562" s="130">
        <v>915.25</v>
      </c>
      <c r="H562" s="130">
        <v>915.25</v>
      </c>
      <c r="I562" s="130">
        <v>0.59329140461215901</v>
      </c>
      <c r="J562" s="130">
        <f>(Table1[[#This Row],[Alpha]]-MIN(Table1[Alpha]))/(MAX(Table1[Alpha])-MIN(Table1[Alpha]))</f>
        <v>0.37260376703660847</v>
      </c>
      <c r="K562" s="130">
        <f>(Table1[[#This Row],[Signal from Matlab]]-703)/(1060.75-703)</f>
        <v>0.59329140461215935</v>
      </c>
    </row>
    <row r="563" spans="1:11" x14ac:dyDescent="0.2">
      <c r="A563" s="130" t="s">
        <v>782</v>
      </c>
      <c r="B563" s="344">
        <v>562</v>
      </c>
      <c r="C563" s="130">
        <v>0.125</v>
      </c>
      <c r="D563" s="130">
        <v>916.25</v>
      </c>
      <c r="E563" s="130">
        <v>-6.8929374182751094E-2</v>
      </c>
      <c r="F563" s="130">
        <f>(Table1[[#This Row],[Gasoil Open]]-MIN(Table1[Signal from Matlab]))/(MAX(Table1[Signal from Matlab])-MIN(Table1[Signal from Matlab]))</f>
        <v>0.59608665269042627</v>
      </c>
      <c r="G563" s="130">
        <v>916.25</v>
      </c>
      <c r="H563" s="130">
        <v>916.25</v>
      </c>
      <c r="I563" s="130">
        <v>0.59608665269042604</v>
      </c>
      <c r="J563" s="130">
        <f>(Table1[[#This Row],[Alpha]]-MIN(Table1[Alpha]))/(MAX(Table1[Alpha])-MIN(Table1[Alpha]))</f>
        <v>0.36824549376028981</v>
      </c>
      <c r="K563" s="130">
        <f>(Table1[[#This Row],[Signal from Matlab]]-703)/(1060.75-703)</f>
        <v>0.59608665269042627</v>
      </c>
    </row>
    <row r="564" spans="1:11" x14ac:dyDescent="0.2">
      <c r="A564" s="130" t="s">
        <v>783</v>
      </c>
      <c r="B564" s="344">
        <v>563</v>
      </c>
      <c r="C564" s="130">
        <v>0.125</v>
      </c>
      <c r="D564" s="130">
        <v>925.75</v>
      </c>
      <c r="E564" s="130">
        <v>-7.5944143196067904E-2</v>
      </c>
      <c r="F564" s="130">
        <f>(Table1[[#This Row],[Gasoil Open]]-MIN(Table1[Signal from Matlab]))/(MAX(Table1[Signal from Matlab])-MIN(Table1[Signal from Matlab]))</f>
        <v>0.62264150943396224</v>
      </c>
      <c r="G564" s="130">
        <v>925.75</v>
      </c>
      <c r="H564" s="130">
        <v>925.75</v>
      </c>
      <c r="I564" s="130">
        <v>0.62264150943396201</v>
      </c>
      <c r="J564" s="130">
        <f>(Table1[[#This Row],[Alpha]]-MIN(Table1[Alpha]))/(MAX(Table1[Alpha])-MIN(Table1[Alpha]))</f>
        <v>0.36319694157365073</v>
      </c>
      <c r="K564" s="130">
        <f>(Table1[[#This Row],[Signal from Matlab]]-703)/(1060.75-703)</f>
        <v>0.62264150943396224</v>
      </c>
    </row>
    <row r="565" spans="1:11" x14ac:dyDescent="0.2">
      <c r="A565" s="130" t="s">
        <v>784</v>
      </c>
      <c r="B565" s="344">
        <v>564</v>
      </c>
      <c r="C565" s="130">
        <v>0.125</v>
      </c>
      <c r="D565" s="130">
        <v>902.25</v>
      </c>
      <c r="E565" s="130">
        <v>-8.67610468412819E-2</v>
      </c>
      <c r="F565" s="130">
        <f>(Table1[[#This Row],[Gasoil Open]]-MIN(Table1[Signal from Matlab]))/(MAX(Table1[Signal from Matlab])-MIN(Table1[Signal from Matlab]))</f>
        <v>0.55695317959468904</v>
      </c>
      <c r="G565" s="130">
        <v>902.25</v>
      </c>
      <c r="H565" s="130">
        <v>902.25</v>
      </c>
      <c r="I565" s="130">
        <v>0.55695317959468904</v>
      </c>
      <c r="J565" s="130">
        <f>(Table1[[#This Row],[Alpha]]-MIN(Table1[Alpha]))/(MAX(Table1[Alpha])-MIN(Table1[Alpha]))</f>
        <v>0.35541198066516771</v>
      </c>
      <c r="K565" s="130">
        <f>(Table1[[#This Row],[Signal from Matlab]]-703)/(1060.75-703)</f>
        <v>0.55695317959468904</v>
      </c>
    </row>
    <row r="566" spans="1:11" x14ac:dyDescent="0.2">
      <c r="A566" s="130" t="s">
        <v>785</v>
      </c>
      <c r="B566" s="344">
        <v>565</v>
      </c>
      <c r="C566" s="130">
        <v>0.125</v>
      </c>
      <c r="D566" s="130">
        <v>892.75</v>
      </c>
      <c r="E566" s="130">
        <v>-0.10082940555011401</v>
      </c>
      <c r="F566" s="130">
        <f>(Table1[[#This Row],[Gasoil Open]]-MIN(Table1[Signal from Matlab]))/(MAX(Table1[Signal from Matlab])-MIN(Table1[Signal from Matlab]))</f>
        <v>0.53039832285115307</v>
      </c>
      <c r="G566" s="130">
        <v>892.75</v>
      </c>
      <c r="H566" s="130">
        <v>892.75</v>
      </c>
      <c r="I566" s="130">
        <v>0.53039832285115296</v>
      </c>
      <c r="J566" s="130">
        <f>(Table1[[#This Row],[Alpha]]-MIN(Table1[Alpha]))/(MAX(Table1[Alpha])-MIN(Table1[Alpha]))</f>
        <v>0.34528693692002599</v>
      </c>
      <c r="K566" s="130">
        <f>(Table1[[#This Row],[Signal from Matlab]]-703)/(1060.75-703)</f>
        <v>0.53039832285115307</v>
      </c>
    </row>
    <row r="567" spans="1:11" x14ac:dyDescent="0.2">
      <c r="A567" s="130" t="s">
        <v>786</v>
      </c>
      <c r="B567" s="344">
        <v>566</v>
      </c>
      <c r="C567" s="130">
        <v>0.125</v>
      </c>
      <c r="D567" s="130">
        <v>874.5</v>
      </c>
      <c r="E567" s="130">
        <v>-0.11768941955489</v>
      </c>
      <c r="F567" s="130">
        <f>(Table1[[#This Row],[Gasoil Open]]-MIN(Table1[Signal from Matlab]))/(MAX(Table1[Signal from Matlab])-MIN(Table1[Signal from Matlab]))</f>
        <v>0.47938504542278126</v>
      </c>
      <c r="G567" s="130">
        <v>874.5</v>
      </c>
      <c r="H567" s="130">
        <v>874.5</v>
      </c>
      <c r="I567" s="130">
        <v>0.47938504542278099</v>
      </c>
      <c r="J567" s="130">
        <f>(Table1[[#This Row],[Alpha]]-MIN(Table1[Alpha]))/(MAX(Table1[Alpha])-MIN(Table1[Alpha]))</f>
        <v>0.33315272973387511</v>
      </c>
      <c r="K567" s="130">
        <f>(Table1[[#This Row],[Signal from Matlab]]-703)/(1060.75-703)</f>
        <v>0.47938504542278126</v>
      </c>
    </row>
    <row r="568" spans="1:11" x14ac:dyDescent="0.2">
      <c r="A568" s="130" t="s">
        <v>787</v>
      </c>
      <c r="B568" s="344">
        <v>567</v>
      </c>
      <c r="C568" s="130">
        <v>0.125</v>
      </c>
      <c r="D568" s="130">
        <v>882.5</v>
      </c>
      <c r="E568" s="130">
        <v>-0.128798034164052</v>
      </c>
      <c r="F568" s="130">
        <f>(Table1[[#This Row],[Gasoil Open]]-MIN(Table1[Signal from Matlab]))/(MAX(Table1[Signal from Matlab])-MIN(Table1[Signal from Matlab]))</f>
        <v>0.50174703004891685</v>
      </c>
      <c r="G568" s="130">
        <v>882.5</v>
      </c>
      <c r="H568" s="130">
        <v>882.5</v>
      </c>
      <c r="I568" s="130">
        <v>0.50174703004891696</v>
      </c>
      <c r="J568" s="130">
        <f>(Table1[[#This Row],[Alpha]]-MIN(Table1[Alpha]))/(MAX(Table1[Alpha])-MIN(Table1[Alpha]))</f>
        <v>0.32515782349118211</v>
      </c>
      <c r="K568" s="130">
        <f>(Table1[[#This Row],[Signal from Matlab]]-703)/(1060.75-703)</f>
        <v>0.50174703004891685</v>
      </c>
    </row>
    <row r="569" spans="1:11" x14ac:dyDescent="0.2">
      <c r="A569" s="130" t="s">
        <v>788</v>
      </c>
      <c r="B569" s="344">
        <v>568</v>
      </c>
      <c r="C569" s="130">
        <v>0.125</v>
      </c>
      <c r="D569" s="130">
        <v>886.25</v>
      </c>
      <c r="E569" s="130">
        <v>-0.13659746275474399</v>
      </c>
      <c r="F569" s="130">
        <f>(Table1[[#This Row],[Gasoil Open]]-MIN(Table1[Signal from Matlab]))/(MAX(Table1[Signal from Matlab])-MIN(Table1[Signal from Matlab]))</f>
        <v>0.51222921034241786</v>
      </c>
      <c r="G569" s="130">
        <v>886.25</v>
      </c>
      <c r="H569" s="130">
        <v>886.25</v>
      </c>
      <c r="I569" s="130">
        <v>0.51222921034241797</v>
      </c>
      <c r="J569" s="130">
        <f>(Table1[[#This Row],[Alpha]]-MIN(Table1[Alpha]))/(MAX(Table1[Alpha])-MIN(Table1[Alpha]))</f>
        <v>0.31954454924204823</v>
      </c>
      <c r="K569" s="130">
        <f>(Table1[[#This Row],[Signal from Matlab]]-703)/(1060.75-703)</f>
        <v>0.51222921034241786</v>
      </c>
    </row>
    <row r="570" spans="1:11" x14ac:dyDescent="0.2">
      <c r="A570" s="130" t="s">
        <v>789</v>
      </c>
      <c r="B570" s="344">
        <v>569</v>
      </c>
      <c r="C570" s="130">
        <v>0.125</v>
      </c>
      <c r="D570" s="130">
        <v>861</v>
      </c>
      <c r="E570" s="130">
        <v>-0.14446338995438299</v>
      </c>
      <c r="F570" s="130">
        <f>(Table1[[#This Row],[Gasoil Open]]-MIN(Table1[Signal from Matlab]))/(MAX(Table1[Signal from Matlab])-MIN(Table1[Signal from Matlab]))</f>
        <v>0.4416491963661775</v>
      </c>
      <c r="G570" s="130">
        <v>861</v>
      </c>
      <c r="H570" s="130">
        <v>861</v>
      </c>
      <c r="I570" s="130">
        <v>0.441649196366178</v>
      </c>
      <c r="J570" s="130">
        <f>(Table1[[#This Row],[Alpha]]-MIN(Table1[Alpha]))/(MAX(Table1[Alpha])-MIN(Table1[Alpha]))</f>
        <v>0.31388341572670464</v>
      </c>
      <c r="K570" s="130">
        <f>(Table1[[#This Row],[Signal from Matlab]]-703)/(1060.75-703)</f>
        <v>0.4416491963661775</v>
      </c>
    </row>
    <row r="571" spans="1:11" x14ac:dyDescent="0.2">
      <c r="A571" s="130" t="s">
        <v>790</v>
      </c>
      <c r="B571" s="344">
        <v>570</v>
      </c>
      <c r="C571" s="130">
        <v>0.125</v>
      </c>
      <c r="D571" s="130">
        <v>838.25</v>
      </c>
      <c r="E571" s="130">
        <v>-0.14658171425067201</v>
      </c>
      <c r="F571" s="130">
        <f>(Table1[[#This Row],[Gasoil Open]]-MIN(Table1[Signal from Matlab]))/(MAX(Table1[Signal from Matlab])-MIN(Table1[Signal from Matlab]))</f>
        <v>0.37805730258560449</v>
      </c>
      <c r="G571" s="130">
        <v>838.25</v>
      </c>
      <c r="H571" s="130">
        <v>838.25</v>
      </c>
      <c r="I571" s="130">
        <v>0.37805730258560499</v>
      </c>
      <c r="J571" s="130">
        <f>(Table1[[#This Row],[Alpha]]-MIN(Table1[Alpha]))/(MAX(Table1[Alpha])-MIN(Table1[Alpha]))</f>
        <v>0.31235885080692777</v>
      </c>
      <c r="K571" s="130">
        <f>(Table1[[#This Row],[Signal from Matlab]]-703)/(1060.75-703)</f>
        <v>0.37805730258560449</v>
      </c>
    </row>
    <row r="572" spans="1:11" x14ac:dyDescent="0.2">
      <c r="A572" s="130" t="s">
        <v>791</v>
      </c>
      <c r="B572" s="344">
        <v>571</v>
      </c>
      <c r="C572" s="130">
        <v>0.125</v>
      </c>
      <c r="D572" s="130">
        <v>841.75</v>
      </c>
      <c r="E572" s="130">
        <v>-0.14518443871221601</v>
      </c>
      <c r="F572" s="130">
        <f>(Table1[[#This Row],[Gasoil Open]]-MIN(Table1[Signal from Matlab]))/(MAX(Table1[Signal from Matlab])-MIN(Table1[Signal from Matlab]))</f>
        <v>0.38784067085953877</v>
      </c>
      <c r="G572" s="130">
        <v>841.75</v>
      </c>
      <c r="H572" s="130">
        <v>841.75</v>
      </c>
      <c r="I572" s="130">
        <v>0.38784067085953899</v>
      </c>
      <c r="J572" s="130">
        <f>(Table1[[#This Row],[Alpha]]-MIN(Table1[Alpha]))/(MAX(Table1[Alpha])-MIN(Table1[Alpha]))</f>
        <v>0.31336447457894617</v>
      </c>
      <c r="K572" s="130">
        <f>(Table1[[#This Row],[Signal from Matlab]]-703)/(1060.75-703)</f>
        <v>0.38784067085953877</v>
      </c>
    </row>
    <row r="573" spans="1:11" x14ac:dyDescent="0.2">
      <c r="A573" s="130" t="s">
        <v>792</v>
      </c>
      <c r="B573" s="344">
        <v>572</v>
      </c>
      <c r="C573" s="130">
        <v>0.125</v>
      </c>
      <c r="D573" s="130">
        <v>817.5</v>
      </c>
      <c r="E573" s="130">
        <v>-0.14286307138766099</v>
      </c>
      <c r="F573" s="130">
        <f>(Table1[[#This Row],[Gasoil Open]]-MIN(Table1[Signal from Matlab]))/(MAX(Table1[Signal from Matlab])-MIN(Table1[Signal from Matlab]))</f>
        <v>0.32005590496156533</v>
      </c>
      <c r="G573" s="130">
        <v>817.5</v>
      </c>
      <c r="H573" s="130">
        <v>817.5</v>
      </c>
      <c r="I573" s="130">
        <v>0.320055904961565</v>
      </c>
      <c r="J573" s="130">
        <f>(Table1[[#This Row],[Alpha]]-MIN(Table1[Alpha]))/(MAX(Table1[Alpha])-MIN(Table1[Alpha]))</f>
        <v>0.31503517022981176</v>
      </c>
      <c r="K573" s="130">
        <f>(Table1[[#This Row],[Signal from Matlab]]-703)/(1060.75-703)</f>
        <v>0.32005590496156533</v>
      </c>
    </row>
    <row r="574" spans="1:11" x14ac:dyDescent="0.2">
      <c r="A574" s="130" t="s">
        <v>793</v>
      </c>
      <c r="B574" s="344">
        <v>573</v>
      </c>
      <c r="C574" s="130">
        <v>0.125</v>
      </c>
      <c r="D574" s="130">
        <v>832.25</v>
      </c>
      <c r="E574" s="130">
        <v>-0.139397949439339</v>
      </c>
      <c r="F574" s="130">
        <f>(Table1[[#This Row],[Gasoil Open]]-MIN(Table1[Signal from Matlab]))/(MAX(Table1[Signal from Matlab])-MIN(Table1[Signal from Matlab]))</f>
        <v>0.3612858141160028</v>
      </c>
      <c r="G574" s="130">
        <v>832.25</v>
      </c>
      <c r="H574" s="130">
        <v>832.25</v>
      </c>
      <c r="I574" s="130">
        <v>0.36128581411600302</v>
      </c>
      <c r="J574" s="130">
        <f>(Table1[[#This Row],[Alpha]]-MIN(Table1[Alpha]))/(MAX(Table1[Alpha])-MIN(Table1[Alpha]))</f>
        <v>0.31752902982176145</v>
      </c>
      <c r="K574" s="130">
        <f>(Table1[[#This Row],[Signal from Matlab]]-703)/(1060.75-703)</f>
        <v>0.3612858141160028</v>
      </c>
    </row>
    <row r="575" spans="1:11" x14ac:dyDescent="0.2">
      <c r="A575" s="130" t="s">
        <v>794</v>
      </c>
      <c r="B575" s="344">
        <v>574</v>
      </c>
      <c r="C575" s="130">
        <v>0.125</v>
      </c>
      <c r="D575" s="130">
        <v>831.25</v>
      </c>
      <c r="E575" s="130">
        <v>-0.13469228894494401</v>
      </c>
      <c r="F575" s="130">
        <f>(Table1[[#This Row],[Gasoil Open]]-MIN(Table1[Signal from Matlab]))/(MAX(Table1[Signal from Matlab])-MIN(Table1[Signal from Matlab]))</f>
        <v>0.35849056603773582</v>
      </c>
      <c r="G575" s="130">
        <v>831.25</v>
      </c>
      <c r="H575" s="130">
        <v>831.25</v>
      </c>
      <c r="I575" s="130">
        <v>0.35849056603773599</v>
      </c>
      <c r="J575" s="130">
        <f>(Table1[[#This Row],[Alpha]]-MIN(Table1[Alpha]))/(MAX(Table1[Alpha])-MIN(Table1[Alpha]))</f>
        <v>0.3209157090600171</v>
      </c>
      <c r="K575" s="130">
        <f>(Table1[[#This Row],[Signal from Matlab]]-703)/(1060.75-703)</f>
        <v>0.35849056603773582</v>
      </c>
    </row>
    <row r="576" spans="1:11" x14ac:dyDescent="0.2">
      <c r="A576" s="130" t="s">
        <v>795</v>
      </c>
      <c r="B576" s="344">
        <v>575</v>
      </c>
      <c r="C576" s="130">
        <v>0.125</v>
      </c>
      <c r="D576" s="130">
        <v>839.25</v>
      </c>
      <c r="E576" s="130">
        <v>-0.13307669548402901</v>
      </c>
      <c r="F576" s="130">
        <f>(Table1[[#This Row],[Gasoil Open]]-MIN(Table1[Signal from Matlab]))/(MAX(Table1[Signal from Matlab])-MIN(Table1[Signal from Matlab]))</f>
        <v>0.38085255066387141</v>
      </c>
      <c r="G576" s="130">
        <v>839.25</v>
      </c>
      <c r="H576" s="130">
        <v>839.25</v>
      </c>
      <c r="I576" s="130">
        <v>0.38085255066387103</v>
      </c>
      <c r="J576" s="130">
        <f>(Table1[[#This Row],[Alpha]]-MIN(Table1[Alpha]))/(MAX(Table1[Alpha])-MIN(Table1[Alpha]))</f>
        <v>0.32207845695440085</v>
      </c>
      <c r="K576" s="130">
        <f>(Table1[[#This Row],[Signal from Matlab]]-703)/(1060.75-703)</f>
        <v>0.38085255066387141</v>
      </c>
    </row>
    <row r="577" spans="1:11" x14ac:dyDescent="0.2">
      <c r="A577" s="130" t="s">
        <v>796</v>
      </c>
      <c r="B577" s="344">
        <v>576</v>
      </c>
      <c r="C577" s="130">
        <v>0.125</v>
      </c>
      <c r="D577" s="130">
        <v>838.25</v>
      </c>
      <c r="E577" s="130">
        <v>-0.12888821636089001</v>
      </c>
      <c r="F577" s="130">
        <f>(Table1[[#This Row],[Gasoil Open]]-MIN(Table1[Signal from Matlab]))/(MAX(Table1[Signal from Matlab])-MIN(Table1[Signal from Matlab]))</f>
        <v>0.37805730258560449</v>
      </c>
      <c r="G577" s="130">
        <v>838.25</v>
      </c>
      <c r="H577" s="130">
        <v>838.25</v>
      </c>
      <c r="I577" s="130">
        <v>0.37805730258560499</v>
      </c>
      <c r="J577" s="130">
        <f>(Table1[[#This Row],[Alpha]]-MIN(Table1[Alpha]))/(MAX(Table1[Alpha])-MIN(Table1[Alpha]))</f>
        <v>0.3250929190693575</v>
      </c>
      <c r="K577" s="130">
        <f>(Table1[[#This Row],[Signal from Matlab]]-703)/(1060.75-703)</f>
        <v>0.37805730258560449</v>
      </c>
    </row>
    <row r="578" spans="1:11" x14ac:dyDescent="0.2">
      <c r="A578" s="130" t="s">
        <v>797</v>
      </c>
      <c r="B578" s="344">
        <v>577</v>
      </c>
      <c r="C578" s="130">
        <v>0.125</v>
      </c>
      <c r="D578" s="130">
        <v>851.75</v>
      </c>
      <c r="E578" s="130">
        <v>-0.12489538897258599</v>
      </c>
      <c r="F578" s="130">
        <f>(Table1[[#This Row],[Gasoil Open]]-MIN(Table1[Signal from Matlab]))/(MAX(Table1[Signal from Matlab])-MIN(Table1[Signal from Matlab]))</f>
        <v>0.41579315164220826</v>
      </c>
      <c r="G578" s="130">
        <v>851.75</v>
      </c>
      <c r="H578" s="130">
        <v>851.75</v>
      </c>
      <c r="I578" s="130">
        <v>0.41579315164220798</v>
      </c>
      <c r="J578" s="130">
        <f>(Table1[[#This Row],[Alpha]]-MIN(Table1[Alpha]))/(MAX(Table1[Alpha])-MIN(Table1[Alpha]))</f>
        <v>0.32796656999126622</v>
      </c>
      <c r="K578" s="130">
        <f>(Table1[[#This Row],[Signal from Matlab]]-703)/(1060.75-703)</f>
        <v>0.41579315164220826</v>
      </c>
    </row>
    <row r="579" spans="1:11" x14ac:dyDescent="0.2">
      <c r="A579" s="130" t="s">
        <v>798</v>
      </c>
      <c r="B579" s="344">
        <v>578</v>
      </c>
      <c r="C579" s="130">
        <v>0.125</v>
      </c>
      <c r="D579" s="130">
        <v>861.25</v>
      </c>
      <c r="E579" s="130">
        <v>-0.121513501915456</v>
      </c>
      <c r="F579" s="130">
        <f>(Table1[[#This Row],[Gasoil Open]]-MIN(Table1[Signal from Matlab]))/(MAX(Table1[Signal from Matlab])-MIN(Table1[Signal from Matlab]))</f>
        <v>0.44234800838574423</v>
      </c>
      <c r="G579" s="130">
        <v>861.25</v>
      </c>
      <c r="H579" s="130">
        <v>861.25</v>
      </c>
      <c r="I579" s="130">
        <v>0.44234800838574401</v>
      </c>
      <c r="J579" s="130">
        <f>(Table1[[#This Row],[Alpha]]-MIN(Table1[Alpha]))/(MAX(Table1[Alpha])-MIN(Table1[Alpha]))</f>
        <v>0.33040052515997209</v>
      </c>
      <c r="K579" s="130">
        <f>(Table1[[#This Row],[Signal from Matlab]]-703)/(1060.75-703)</f>
        <v>0.44234800838574423</v>
      </c>
    </row>
    <row r="580" spans="1:11" x14ac:dyDescent="0.2">
      <c r="A580" s="130" t="s">
        <v>799</v>
      </c>
      <c r="B580" s="344">
        <v>579</v>
      </c>
      <c r="C580" s="130">
        <v>0.125</v>
      </c>
      <c r="D580" s="130">
        <v>858.75</v>
      </c>
      <c r="E580" s="130">
        <v>-0.119567234807755</v>
      </c>
      <c r="F580" s="130">
        <f>(Table1[[#This Row],[Gasoil Open]]-MIN(Table1[Signal from Matlab]))/(MAX(Table1[Signal from Matlab])-MIN(Table1[Signal from Matlab]))</f>
        <v>0.43535988819007687</v>
      </c>
      <c r="G580" s="130">
        <v>858.75</v>
      </c>
      <c r="H580" s="130">
        <v>858.75</v>
      </c>
      <c r="I580" s="130">
        <v>0.43535988819007698</v>
      </c>
      <c r="J580" s="130">
        <f>(Table1[[#This Row],[Alpha]]-MIN(Table1[Alpha]))/(MAX(Table1[Alpha])-MIN(Table1[Alpha]))</f>
        <v>0.33180125995875365</v>
      </c>
      <c r="K580" s="130">
        <f>(Table1[[#This Row],[Signal from Matlab]]-703)/(1060.75-703)</f>
        <v>0.43535988819007687</v>
      </c>
    </row>
    <row r="581" spans="1:11" x14ac:dyDescent="0.2">
      <c r="A581" s="130" t="s">
        <v>800</v>
      </c>
      <c r="B581" s="344">
        <v>580</v>
      </c>
      <c r="C581" s="130">
        <v>0.125</v>
      </c>
      <c r="D581" s="130">
        <v>859.25</v>
      </c>
      <c r="E581" s="130">
        <v>-0.120893882882654</v>
      </c>
      <c r="F581" s="130">
        <f>(Table1[[#This Row],[Gasoil Open]]-MIN(Table1[Signal from Matlab]))/(MAX(Table1[Signal from Matlab])-MIN(Table1[Signal from Matlab]))</f>
        <v>0.43675751222921033</v>
      </c>
      <c r="G581" s="130">
        <v>859.25</v>
      </c>
      <c r="H581" s="130">
        <v>859.25</v>
      </c>
      <c r="I581" s="130">
        <v>0.43675751222921</v>
      </c>
      <c r="J581" s="130">
        <f>(Table1[[#This Row],[Alpha]]-MIN(Table1[Alpha]))/(MAX(Table1[Alpha])-MIN(Table1[Alpha]))</f>
        <v>0.33084646700310294</v>
      </c>
      <c r="K581" s="130">
        <f>(Table1[[#This Row],[Signal from Matlab]]-703)/(1060.75-703)</f>
        <v>0.43675751222921033</v>
      </c>
    </row>
    <row r="582" spans="1:11" x14ac:dyDescent="0.2">
      <c r="A582" s="130" t="s">
        <v>801</v>
      </c>
      <c r="B582" s="344">
        <v>581</v>
      </c>
      <c r="C582" s="130">
        <v>0.125</v>
      </c>
      <c r="D582" s="130">
        <v>848</v>
      </c>
      <c r="E582" s="130">
        <v>-0.12674204730578101</v>
      </c>
      <c r="F582" s="130">
        <f>(Table1[[#This Row],[Gasoil Open]]-MIN(Table1[Signal from Matlab]))/(MAX(Table1[Signal from Matlab])-MIN(Table1[Signal from Matlab]))</f>
        <v>0.40531097134870719</v>
      </c>
      <c r="G582" s="130">
        <v>848</v>
      </c>
      <c r="H582" s="130">
        <v>848</v>
      </c>
      <c r="I582" s="130">
        <v>0.40531097134870703</v>
      </c>
      <c r="J582" s="130">
        <f>(Table1[[#This Row],[Alpha]]-MIN(Table1[Alpha]))/(MAX(Table1[Alpha])-MIN(Table1[Alpha]))</f>
        <v>0.32663752395306767</v>
      </c>
      <c r="K582" s="130">
        <f>(Table1[[#This Row],[Signal from Matlab]]-703)/(1060.75-703)</f>
        <v>0.40531097134870719</v>
      </c>
    </row>
    <row r="583" spans="1:11" x14ac:dyDescent="0.2">
      <c r="A583" s="130" t="s">
        <v>802</v>
      </c>
      <c r="B583" s="344">
        <v>582</v>
      </c>
      <c r="C583" s="130">
        <v>0.125</v>
      </c>
      <c r="D583" s="130">
        <v>828.25</v>
      </c>
      <c r="E583" s="130">
        <v>-0.13615989708069701</v>
      </c>
      <c r="F583" s="130">
        <f>(Table1[[#This Row],[Gasoil Open]]-MIN(Table1[Signal from Matlab]))/(MAX(Table1[Signal from Matlab])-MIN(Table1[Signal from Matlab]))</f>
        <v>0.35010482180293501</v>
      </c>
      <c r="G583" s="130">
        <v>828.25</v>
      </c>
      <c r="H583" s="130">
        <v>828.25</v>
      </c>
      <c r="I583" s="130">
        <v>0.35010482180293501</v>
      </c>
      <c r="J583" s="130">
        <f>(Table1[[#This Row],[Alpha]]-MIN(Table1[Alpha]))/(MAX(Table1[Alpha])-MIN(Table1[Alpha]))</f>
        <v>0.31985946668784215</v>
      </c>
      <c r="K583" s="130">
        <f>(Table1[[#This Row],[Signal from Matlab]]-703)/(1060.75-703)</f>
        <v>0.35010482180293501</v>
      </c>
    </row>
    <row r="584" spans="1:11" x14ac:dyDescent="0.2">
      <c r="A584" s="130" t="s">
        <v>803</v>
      </c>
      <c r="B584" s="344">
        <v>583</v>
      </c>
      <c r="C584" s="130">
        <v>0.125</v>
      </c>
      <c r="D584" s="130">
        <v>848.25</v>
      </c>
      <c r="E584" s="130">
        <v>-0.15216452860968899</v>
      </c>
      <c r="F584" s="130">
        <f>(Table1[[#This Row],[Gasoil Open]]-MIN(Table1[Signal from Matlab]))/(MAX(Table1[Signal from Matlab])-MIN(Table1[Signal from Matlab]))</f>
        <v>0.40600978336827392</v>
      </c>
      <c r="G584" s="130">
        <v>848.25</v>
      </c>
      <c r="H584" s="130">
        <v>848.25</v>
      </c>
      <c r="I584" s="130">
        <v>0.40600978336827398</v>
      </c>
      <c r="J584" s="130">
        <f>(Table1[[#This Row],[Alpha]]-MIN(Table1[Alpha]))/(MAX(Table1[Alpha])-MIN(Table1[Alpha]))</f>
        <v>0.30834088106532848</v>
      </c>
      <c r="K584" s="130">
        <f>(Table1[[#This Row],[Signal from Matlab]]-703)/(1060.75-703)</f>
        <v>0.40600978336827392</v>
      </c>
    </row>
    <row r="585" spans="1:11" x14ac:dyDescent="0.2">
      <c r="A585" s="130" t="s">
        <v>804</v>
      </c>
      <c r="B585" s="344">
        <v>584</v>
      </c>
      <c r="C585" s="130">
        <v>0.125</v>
      </c>
      <c r="D585" s="130">
        <v>865.75</v>
      </c>
      <c r="E585" s="130">
        <v>-0.168199540016578</v>
      </c>
      <c r="F585" s="130">
        <f>(Table1[[#This Row],[Gasoil Open]]-MIN(Table1[Signal from Matlab]))/(MAX(Table1[Signal from Matlab])-MIN(Table1[Signal from Matlab]))</f>
        <v>0.45492662473794548</v>
      </c>
      <c r="G585" s="130">
        <v>865.75</v>
      </c>
      <c r="H585" s="130">
        <v>865.75</v>
      </c>
      <c r="I585" s="130">
        <v>0.45492662473794598</v>
      </c>
      <c r="J585" s="130">
        <f>(Table1[[#This Row],[Alpha]]-MIN(Table1[Alpha]))/(MAX(Table1[Alpha])-MIN(Table1[Alpha]))</f>
        <v>0.29680043094539577</v>
      </c>
      <c r="K585" s="130">
        <f>(Table1[[#This Row],[Signal from Matlab]]-703)/(1060.75-703)</f>
        <v>0.45492662473794548</v>
      </c>
    </row>
    <row r="586" spans="1:11" x14ac:dyDescent="0.2">
      <c r="A586" s="130" t="s">
        <v>805</v>
      </c>
      <c r="B586" s="344">
        <v>585</v>
      </c>
      <c r="C586" s="130">
        <v>0.125</v>
      </c>
      <c r="D586" s="130">
        <v>868</v>
      </c>
      <c r="E586" s="130">
        <v>-0.18763465042272301</v>
      </c>
      <c r="F586" s="130">
        <f>(Table1[[#This Row],[Gasoil Open]]-MIN(Table1[Signal from Matlab]))/(MAX(Table1[Signal from Matlab])-MIN(Table1[Signal from Matlab]))</f>
        <v>0.46121593291404611</v>
      </c>
      <c r="G586" s="130">
        <v>868</v>
      </c>
      <c r="H586" s="130">
        <v>868</v>
      </c>
      <c r="I586" s="130">
        <v>0.461215932914046</v>
      </c>
      <c r="J586" s="130">
        <f>(Table1[[#This Row],[Alpha]]-MIN(Table1[Alpha]))/(MAX(Table1[Alpha])-MIN(Table1[Alpha]))</f>
        <v>0.28281291846248346</v>
      </c>
      <c r="K586" s="130">
        <f>(Table1[[#This Row],[Signal from Matlab]]-703)/(1060.75-703)</f>
        <v>0.46121593291404611</v>
      </c>
    </row>
    <row r="587" spans="1:11" x14ac:dyDescent="0.2">
      <c r="A587" s="130" t="s">
        <v>806</v>
      </c>
      <c r="B587" s="344">
        <v>586</v>
      </c>
      <c r="C587" s="130">
        <v>0.125</v>
      </c>
      <c r="D587" s="130">
        <v>866.75</v>
      </c>
      <c r="E587" s="130">
        <v>-0.210577471417284</v>
      </c>
      <c r="F587" s="130">
        <f>(Table1[[#This Row],[Gasoil Open]]-MIN(Table1[Signal from Matlab]))/(MAX(Table1[Signal from Matlab])-MIN(Table1[Signal from Matlab]))</f>
        <v>0.45772187281621246</v>
      </c>
      <c r="G587" s="130">
        <v>866.75</v>
      </c>
      <c r="H587" s="130">
        <v>866.75</v>
      </c>
      <c r="I587" s="130">
        <v>0.45772187281621202</v>
      </c>
      <c r="J587" s="130">
        <f>(Table1[[#This Row],[Alpha]]-MIN(Table1[Alpha]))/(MAX(Table1[Alpha])-MIN(Table1[Alpha]))</f>
        <v>0.26630089520414485</v>
      </c>
      <c r="K587" s="130">
        <f>(Table1[[#This Row],[Signal from Matlab]]-703)/(1060.75-703)</f>
        <v>0.45772187281621246</v>
      </c>
    </row>
    <row r="588" spans="1:11" x14ac:dyDescent="0.2">
      <c r="A588" s="130" t="s">
        <v>807</v>
      </c>
      <c r="B588" s="344">
        <v>587</v>
      </c>
      <c r="C588" s="130">
        <v>0.125</v>
      </c>
      <c r="D588" s="130">
        <v>869.75</v>
      </c>
      <c r="E588" s="130">
        <v>-0.23707004352893599</v>
      </c>
      <c r="F588" s="130">
        <f>(Table1[[#This Row],[Gasoil Open]]-MIN(Table1[Signal from Matlab]))/(MAX(Table1[Signal from Matlab])-MIN(Table1[Signal from Matlab]))</f>
        <v>0.46610761705101328</v>
      </c>
      <c r="G588" s="130">
        <v>869.75</v>
      </c>
      <c r="H588" s="130">
        <v>869.75</v>
      </c>
      <c r="I588" s="130">
        <v>0.466107617051013</v>
      </c>
      <c r="J588" s="130">
        <f>(Table1[[#This Row],[Alpha]]-MIN(Table1[Alpha]))/(MAX(Table1[Alpha])-MIN(Table1[Alpha]))</f>
        <v>0.24723410446448318</v>
      </c>
      <c r="K588" s="130">
        <f>(Table1[[#This Row],[Signal from Matlab]]-703)/(1060.75-703)</f>
        <v>0.46610761705101328</v>
      </c>
    </row>
    <row r="589" spans="1:11" x14ac:dyDescent="0.2">
      <c r="A589" s="130" t="s">
        <v>808</v>
      </c>
      <c r="B589" s="344">
        <v>588</v>
      </c>
      <c r="C589" s="130">
        <v>0.125</v>
      </c>
      <c r="D589" s="130">
        <v>871</v>
      </c>
      <c r="E589" s="130">
        <v>-0.26666589863152801</v>
      </c>
      <c r="F589" s="130">
        <f>(Table1[[#This Row],[Gasoil Open]]-MIN(Table1[Signal from Matlab]))/(MAX(Table1[Signal from Matlab])-MIN(Table1[Signal from Matlab]))</f>
        <v>0.46960167714884699</v>
      </c>
      <c r="G589" s="130">
        <v>871</v>
      </c>
      <c r="H589" s="130">
        <v>871</v>
      </c>
      <c r="I589" s="130">
        <v>0.46960167714884699</v>
      </c>
      <c r="J589" s="130">
        <f>(Table1[[#This Row],[Alpha]]-MIN(Table1[Alpha]))/(MAX(Table1[Alpha])-MIN(Table1[Alpha]))</f>
        <v>0.22593387081316932</v>
      </c>
      <c r="K589" s="130">
        <f>(Table1[[#This Row],[Signal from Matlab]]-703)/(1060.75-703)</f>
        <v>0.46960167714884699</v>
      </c>
    </row>
    <row r="590" spans="1:11" x14ac:dyDescent="0.2">
      <c r="A590" s="130" t="s">
        <v>809</v>
      </c>
      <c r="B590" s="344">
        <v>589</v>
      </c>
      <c r="C590" s="130">
        <v>0.125</v>
      </c>
      <c r="D590" s="130">
        <v>861</v>
      </c>
      <c r="E590" s="130">
        <v>-0.30065881288617402</v>
      </c>
      <c r="F590" s="130">
        <f>(Table1[[#This Row],[Gasoil Open]]-MIN(Table1[Signal from Matlab]))/(MAX(Table1[Signal from Matlab])-MIN(Table1[Signal from Matlab]))</f>
        <v>0.4416491963661775</v>
      </c>
      <c r="G590" s="130">
        <v>861</v>
      </c>
      <c r="H590" s="130">
        <v>861</v>
      </c>
      <c r="I590" s="130">
        <v>0.441649196366178</v>
      </c>
      <c r="J590" s="130">
        <f>(Table1[[#This Row],[Alpha]]-MIN(Table1[Alpha]))/(MAX(Table1[Alpha])-MIN(Table1[Alpha]))</f>
        <v>0.20146905931834536</v>
      </c>
      <c r="K590" s="130">
        <f>(Table1[[#This Row],[Signal from Matlab]]-703)/(1060.75-703)</f>
        <v>0.4416491963661775</v>
      </c>
    </row>
    <row r="591" spans="1:11" x14ac:dyDescent="0.2">
      <c r="A591" s="130" t="s">
        <v>810</v>
      </c>
      <c r="B591" s="344">
        <v>590</v>
      </c>
      <c r="C591" s="130">
        <v>0.125</v>
      </c>
      <c r="D591" s="130">
        <v>861.5</v>
      </c>
      <c r="E591" s="130">
        <v>-0.33997841298708797</v>
      </c>
      <c r="F591" s="130">
        <f>(Table1[[#This Row],[Gasoil Open]]-MIN(Table1[Signal from Matlab]))/(MAX(Table1[Signal from Matlab])-MIN(Table1[Signal from Matlab]))</f>
        <v>0.44304682040531096</v>
      </c>
      <c r="G591" s="130">
        <v>861.5</v>
      </c>
      <c r="H591" s="130">
        <v>861.5</v>
      </c>
      <c r="I591" s="130">
        <v>0.44304682040531101</v>
      </c>
      <c r="J591" s="130">
        <f>(Table1[[#This Row],[Alpha]]-MIN(Table1[Alpha]))/(MAX(Table1[Alpha])-MIN(Table1[Alpha]))</f>
        <v>0.17317061460970296</v>
      </c>
      <c r="K591" s="130">
        <f>(Table1[[#This Row],[Signal from Matlab]]-703)/(1060.75-703)</f>
        <v>0.44304682040531096</v>
      </c>
    </row>
    <row r="592" spans="1:11" x14ac:dyDescent="0.2">
      <c r="A592" s="130" t="s">
        <v>811</v>
      </c>
      <c r="B592" s="344">
        <v>591</v>
      </c>
      <c r="C592" s="130">
        <v>0.125</v>
      </c>
      <c r="D592" s="130">
        <v>860</v>
      </c>
      <c r="E592" s="130">
        <v>-0.38308998944119999</v>
      </c>
      <c r="F592" s="130">
        <f>(Table1[[#This Row],[Gasoil Open]]-MIN(Table1[Signal from Matlab]))/(MAX(Table1[Signal from Matlab])-MIN(Table1[Signal from Matlab]))</f>
        <v>0.43885394828791058</v>
      </c>
      <c r="G592" s="130">
        <v>860</v>
      </c>
      <c r="H592" s="130">
        <v>860</v>
      </c>
      <c r="I592" s="130">
        <v>0.43885394828791102</v>
      </c>
      <c r="J592" s="130">
        <f>(Table1[[#This Row],[Alpha]]-MIN(Table1[Alpha]))/(MAX(Table1[Alpha])-MIN(Table1[Alpha]))</f>
        <v>0.14214307212559871</v>
      </c>
      <c r="K592" s="130">
        <f>(Table1[[#This Row],[Signal from Matlab]]-703)/(1060.75-703)</f>
        <v>0.43885394828791058</v>
      </c>
    </row>
    <row r="593" spans="1:11" x14ac:dyDescent="0.2">
      <c r="A593" s="130" t="s">
        <v>812</v>
      </c>
      <c r="B593" s="344">
        <v>592</v>
      </c>
      <c r="C593" s="130">
        <v>0.125</v>
      </c>
      <c r="D593" s="130">
        <v>861</v>
      </c>
      <c r="E593" s="130">
        <v>-0.43008035258673799</v>
      </c>
      <c r="F593" s="130">
        <f>(Table1[[#This Row],[Gasoil Open]]-MIN(Table1[Signal from Matlab]))/(MAX(Table1[Signal from Matlab])-MIN(Table1[Signal from Matlab]))</f>
        <v>0.4416491963661775</v>
      </c>
      <c r="G593" s="130">
        <v>861</v>
      </c>
      <c r="H593" s="130">
        <v>861</v>
      </c>
      <c r="I593" s="130">
        <v>0.441649196366178</v>
      </c>
      <c r="J593" s="130">
        <f>(Table1[[#This Row],[Alpha]]-MIN(Table1[Alpha]))/(MAX(Table1[Alpha])-MIN(Table1[Alpha]))</f>
        <v>0.10832395418187055</v>
      </c>
      <c r="K593" s="130">
        <f>(Table1[[#This Row],[Signal from Matlab]]-703)/(1060.75-703)</f>
        <v>0.4416491963661775</v>
      </c>
    </row>
    <row r="594" spans="1:11" x14ac:dyDescent="0.2">
      <c r="A594" s="130" t="s">
        <v>813</v>
      </c>
      <c r="B594" s="344">
        <v>593</v>
      </c>
      <c r="C594" s="130">
        <v>0.125</v>
      </c>
      <c r="D594" s="130">
        <v>867.75</v>
      </c>
      <c r="E594" s="130">
        <v>-0.47121642310259798</v>
      </c>
      <c r="F594" s="130">
        <f>(Table1[[#This Row],[Gasoil Open]]-MIN(Table1[Signal from Matlab]))/(MAX(Table1[Signal from Matlab])-MIN(Table1[Signal from Matlab]))</f>
        <v>0.46051712089447938</v>
      </c>
      <c r="G594" s="130">
        <v>867.75</v>
      </c>
      <c r="H594" s="130">
        <v>867.75</v>
      </c>
      <c r="I594" s="130">
        <v>0.46051712089447899</v>
      </c>
      <c r="J594" s="130">
        <f>(Table1[[#This Row],[Alpha]]-MIN(Table1[Alpha]))/(MAX(Table1[Alpha])-MIN(Table1[Alpha]))</f>
        <v>7.8718189778462483E-2</v>
      </c>
      <c r="K594" s="130">
        <f>(Table1[[#This Row],[Signal from Matlab]]-703)/(1060.75-703)</f>
        <v>0.46051712089447938</v>
      </c>
    </row>
    <row r="595" spans="1:11" x14ac:dyDescent="0.2">
      <c r="A595" s="130" t="s">
        <v>814</v>
      </c>
      <c r="B595" s="344">
        <v>594</v>
      </c>
      <c r="C595" s="130">
        <v>0.125</v>
      </c>
      <c r="D595" s="130">
        <v>877.5</v>
      </c>
      <c r="E595" s="130">
        <v>-0.50153361505192995</v>
      </c>
      <c r="F595" s="130">
        <f>(Table1[[#This Row],[Gasoil Open]]-MIN(Table1[Signal from Matlab]))/(MAX(Table1[Signal from Matlab])-MIN(Table1[Signal from Matlab]))</f>
        <v>0.48777078965758214</v>
      </c>
      <c r="G595" s="130">
        <v>877.5</v>
      </c>
      <c r="H595" s="130">
        <v>877.5</v>
      </c>
      <c r="I595" s="130">
        <v>0.48777078965758203</v>
      </c>
      <c r="J595" s="130">
        <f>(Table1[[#This Row],[Alpha]]-MIN(Table1[Alpha]))/(MAX(Table1[Alpha])-MIN(Table1[Alpha]))</f>
        <v>5.6898807640862185E-2</v>
      </c>
      <c r="K595" s="130">
        <f>(Table1[[#This Row],[Signal from Matlab]]-703)/(1060.75-703)</f>
        <v>0.48777078965758214</v>
      </c>
    </row>
    <row r="596" spans="1:11" x14ac:dyDescent="0.2">
      <c r="A596" s="130" t="s">
        <v>815</v>
      </c>
      <c r="B596" s="344">
        <v>595</v>
      </c>
      <c r="C596" s="130">
        <v>0.125</v>
      </c>
      <c r="D596" s="130">
        <v>881.25</v>
      </c>
      <c r="E596" s="130">
        <v>-0.50930462387089503</v>
      </c>
      <c r="F596" s="130">
        <f>(Table1[[#This Row],[Gasoil Open]]-MIN(Table1[Signal from Matlab]))/(MAX(Table1[Signal from Matlab])-MIN(Table1[Signal from Matlab]))</f>
        <v>0.49825296995108315</v>
      </c>
      <c r="G596" s="130">
        <v>881.25</v>
      </c>
      <c r="H596" s="130">
        <v>881.25</v>
      </c>
      <c r="I596" s="130">
        <v>0.49825296995108298</v>
      </c>
      <c r="J596" s="130">
        <f>(Table1[[#This Row],[Alpha]]-MIN(Table1[Alpha]))/(MAX(Table1[Alpha])-MIN(Table1[Alpha]))</f>
        <v>5.1305987194330112E-2</v>
      </c>
      <c r="K596" s="130">
        <f>(Table1[[#This Row],[Signal from Matlab]]-703)/(1060.75-703)</f>
        <v>0.49825296995108315</v>
      </c>
    </row>
    <row r="597" spans="1:11" x14ac:dyDescent="0.2">
      <c r="A597" s="130" t="s">
        <v>816</v>
      </c>
      <c r="B597" s="344">
        <v>596</v>
      </c>
      <c r="C597" s="130">
        <v>0.125</v>
      </c>
      <c r="D597" s="130">
        <v>871</v>
      </c>
      <c r="E597" s="130">
        <v>-0.51770900491587102</v>
      </c>
      <c r="F597" s="130">
        <f>(Table1[[#This Row],[Gasoil Open]]-MIN(Table1[Signal from Matlab]))/(MAX(Table1[Signal from Matlab])-MIN(Table1[Signal from Matlab]))</f>
        <v>0.46960167714884699</v>
      </c>
      <c r="G597" s="130">
        <v>871</v>
      </c>
      <c r="H597" s="130">
        <v>871</v>
      </c>
      <c r="I597" s="130">
        <v>0.46960167714884699</v>
      </c>
      <c r="J597" s="130">
        <f>(Table1[[#This Row],[Alpha]]-MIN(Table1[Alpha]))/(MAX(Table1[Alpha])-MIN(Table1[Alpha]))</f>
        <v>4.5257326686562467E-2</v>
      </c>
      <c r="K597" s="130">
        <f>(Table1[[#This Row],[Signal from Matlab]]-703)/(1060.75-703)</f>
        <v>0.46960167714884699</v>
      </c>
    </row>
    <row r="598" spans="1:11" x14ac:dyDescent="0.2">
      <c r="A598" s="130" t="s">
        <v>817</v>
      </c>
      <c r="B598" s="344">
        <v>597</v>
      </c>
      <c r="C598" s="130">
        <v>0.125</v>
      </c>
      <c r="D598" s="130">
        <v>859</v>
      </c>
      <c r="E598" s="130">
        <v>-0.51901929462344099</v>
      </c>
      <c r="F598" s="130">
        <f>(Table1[[#This Row],[Gasoil Open]]-MIN(Table1[Signal from Matlab]))/(MAX(Table1[Signal from Matlab])-MIN(Table1[Signal from Matlab]))</f>
        <v>0.4360587002096436</v>
      </c>
      <c r="G598" s="130">
        <v>859</v>
      </c>
      <c r="H598" s="130">
        <v>859</v>
      </c>
      <c r="I598" s="130">
        <v>0.43605870020964399</v>
      </c>
      <c r="J598" s="130">
        <f>(Table1[[#This Row],[Alpha]]-MIN(Table1[Alpha]))/(MAX(Table1[Alpha])-MIN(Table1[Alpha]))</f>
        <v>4.4314306901345732E-2</v>
      </c>
      <c r="K598" s="130">
        <f>(Table1[[#This Row],[Signal from Matlab]]-703)/(1060.75-703)</f>
        <v>0.4360587002096436</v>
      </c>
    </row>
    <row r="599" spans="1:11" x14ac:dyDescent="0.2">
      <c r="A599" s="130" t="s">
        <v>818</v>
      </c>
      <c r="B599" s="344">
        <v>598</v>
      </c>
      <c r="C599" s="130">
        <v>0.125</v>
      </c>
      <c r="D599" s="130">
        <v>857.25</v>
      </c>
      <c r="E599" s="130">
        <v>-0.50203375782336201</v>
      </c>
      <c r="F599" s="130">
        <f>(Table1[[#This Row],[Gasoil Open]]-MIN(Table1[Signal from Matlab]))/(MAX(Table1[Signal from Matlab])-MIN(Table1[Signal from Matlab]))</f>
        <v>0.43116701607267643</v>
      </c>
      <c r="G599" s="130">
        <v>857.25</v>
      </c>
      <c r="H599" s="130">
        <v>857.25</v>
      </c>
      <c r="I599" s="130">
        <v>0.43116701607267599</v>
      </c>
      <c r="J599" s="130">
        <f>(Table1[[#This Row],[Alpha]]-MIN(Table1[Alpha]))/(MAX(Table1[Alpha])-MIN(Table1[Alpha]))</f>
        <v>5.6538853253547128E-2</v>
      </c>
      <c r="K599" s="130">
        <f>(Table1[[#This Row],[Signal from Matlab]]-703)/(1060.75-703)</f>
        <v>0.43116701607267643</v>
      </c>
    </row>
    <row r="600" spans="1:11" x14ac:dyDescent="0.2">
      <c r="A600" s="130" t="s">
        <v>819</v>
      </c>
      <c r="B600" s="344">
        <v>599</v>
      </c>
      <c r="C600" s="130">
        <v>0.125</v>
      </c>
      <c r="D600" s="130">
        <v>854.25</v>
      </c>
      <c r="E600" s="130">
        <v>-0.47312594862716001</v>
      </c>
      <c r="F600" s="130">
        <f>(Table1[[#This Row],[Gasoil Open]]-MIN(Table1[Signal from Matlab]))/(MAX(Table1[Signal from Matlab])-MIN(Table1[Signal from Matlab]))</f>
        <v>0.42278127183787562</v>
      </c>
      <c r="G600" s="130">
        <v>854.25</v>
      </c>
      <c r="H600" s="130">
        <v>854.25</v>
      </c>
      <c r="I600" s="130">
        <v>0.422781271837876</v>
      </c>
      <c r="J600" s="130">
        <f>(Table1[[#This Row],[Alpha]]-MIN(Table1[Alpha]))/(MAX(Table1[Alpha])-MIN(Table1[Alpha]))</f>
        <v>7.7343898017155785E-2</v>
      </c>
      <c r="K600" s="130">
        <f>(Table1[[#This Row],[Signal from Matlab]]-703)/(1060.75-703)</f>
        <v>0.42278127183787562</v>
      </c>
    </row>
    <row r="601" spans="1:11" x14ac:dyDescent="0.2">
      <c r="A601" s="130" t="s">
        <v>820</v>
      </c>
      <c r="B601" s="344">
        <v>600</v>
      </c>
      <c r="C601" s="130">
        <v>0.125</v>
      </c>
      <c r="D601" s="130">
        <v>856.75</v>
      </c>
      <c r="E601" s="130">
        <v>-0.44544937811083002</v>
      </c>
      <c r="F601" s="130">
        <f>(Table1[[#This Row],[Gasoil Open]]-MIN(Table1[Signal from Matlab]))/(MAX(Table1[Signal from Matlab])-MIN(Table1[Signal from Matlab]))</f>
        <v>0.42976939203354297</v>
      </c>
      <c r="G601" s="130">
        <v>856.75</v>
      </c>
      <c r="H601" s="130">
        <v>856.75</v>
      </c>
      <c r="I601" s="130">
        <v>0.42976939203354297</v>
      </c>
      <c r="J601" s="130">
        <f>(Table1[[#This Row],[Alpha]]-MIN(Table1[Alpha]))/(MAX(Table1[Alpha])-MIN(Table1[Alpha]))</f>
        <v>9.726281627856001E-2</v>
      </c>
      <c r="K601" s="130">
        <f>(Table1[[#This Row],[Signal from Matlab]]-703)/(1060.75-703)</f>
        <v>0.42976939203354297</v>
      </c>
    </row>
    <row r="602" spans="1:11" x14ac:dyDescent="0.2">
      <c r="A602" s="130" t="s">
        <v>821</v>
      </c>
      <c r="B602" s="344">
        <v>601</v>
      </c>
      <c r="C602" s="130">
        <v>0.125</v>
      </c>
      <c r="D602" s="130">
        <v>872.5</v>
      </c>
      <c r="E602" s="130">
        <v>-0.39805121189297699</v>
      </c>
      <c r="F602" s="130">
        <f>(Table1[[#This Row],[Gasoil Open]]-MIN(Table1[Signal from Matlab]))/(MAX(Table1[Signal from Matlab])-MIN(Table1[Signal from Matlab]))</f>
        <v>0.47379454926624737</v>
      </c>
      <c r="G602" s="130">
        <v>872.5</v>
      </c>
      <c r="H602" s="130">
        <v>872.5</v>
      </c>
      <c r="I602" s="130">
        <v>0.47379454926624698</v>
      </c>
      <c r="J602" s="130">
        <f>(Table1[[#This Row],[Alpha]]-MIN(Table1[Alpha]))/(MAX(Table1[Alpha])-MIN(Table1[Alpha]))</f>
        <v>0.13137543142633662</v>
      </c>
      <c r="K602" s="130">
        <f>(Table1[[#This Row],[Signal from Matlab]]-703)/(1060.75-703)</f>
        <v>0.47379454926624737</v>
      </c>
    </row>
    <row r="603" spans="1:11" x14ac:dyDescent="0.2">
      <c r="A603" s="130" t="s">
        <v>822</v>
      </c>
      <c r="B603" s="344">
        <v>602</v>
      </c>
      <c r="C603" s="130">
        <v>0.125</v>
      </c>
      <c r="D603" s="130">
        <v>860.75</v>
      </c>
      <c r="E603" s="130">
        <v>-0.35140155249389698</v>
      </c>
      <c r="F603" s="130">
        <f>(Table1[[#This Row],[Gasoil Open]]-MIN(Table1[Signal from Matlab]))/(MAX(Table1[Signal from Matlab])-MIN(Table1[Signal from Matlab]))</f>
        <v>0.44095038434661077</v>
      </c>
      <c r="G603" s="130">
        <v>860.75</v>
      </c>
      <c r="H603" s="130">
        <v>860.75</v>
      </c>
      <c r="I603" s="130">
        <v>0.44095038434661099</v>
      </c>
      <c r="J603" s="130">
        <f>(Table1[[#This Row],[Alpha]]-MIN(Table1[Alpha]))/(MAX(Table1[Alpha])-MIN(Table1[Alpha]))</f>
        <v>0.16494934377014958</v>
      </c>
      <c r="K603" s="130">
        <f>(Table1[[#This Row],[Signal from Matlab]]-703)/(1060.75-703)</f>
        <v>0.44095038434661077</v>
      </c>
    </row>
    <row r="604" spans="1:11" x14ac:dyDescent="0.2">
      <c r="A604" s="130" t="s">
        <v>823</v>
      </c>
      <c r="B604" s="344">
        <v>603</v>
      </c>
      <c r="C604" s="130">
        <v>0.125</v>
      </c>
      <c r="D604" s="130">
        <v>854.5</v>
      </c>
      <c r="E604" s="130">
        <v>-0.30217938689498702</v>
      </c>
      <c r="F604" s="130">
        <f>(Table1[[#This Row],[Gasoil Open]]-MIN(Table1[Signal from Matlab]))/(MAX(Table1[Signal from Matlab])-MIN(Table1[Signal from Matlab]))</f>
        <v>0.42348008385744235</v>
      </c>
      <c r="G604" s="130">
        <v>854.5</v>
      </c>
      <c r="H604" s="130">
        <v>854.5</v>
      </c>
      <c r="I604" s="130">
        <v>0.42348008385744201</v>
      </c>
      <c r="J604" s="130">
        <f>(Table1[[#This Row],[Alpha]]-MIN(Table1[Alpha]))/(MAX(Table1[Alpha])-MIN(Table1[Alpha]))</f>
        <v>0.20037469723421028</v>
      </c>
      <c r="K604" s="130">
        <f>(Table1[[#This Row],[Signal from Matlab]]-703)/(1060.75-703)</f>
        <v>0.42348008385744235</v>
      </c>
    </row>
    <row r="605" spans="1:11" x14ac:dyDescent="0.2">
      <c r="A605" s="130" t="s">
        <v>824</v>
      </c>
      <c r="B605" s="344">
        <v>604</v>
      </c>
      <c r="C605" s="130">
        <v>0.125</v>
      </c>
      <c r="D605" s="130">
        <v>836</v>
      </c>
      <c r="E605" s="130">
        <v>-0.25527213799072301</v>
      </c>
      <c r="F605" s="130">
        <f>(Table1[[#This Row],[Gasoil Open]]-MIN(Table1[Signal from Matlab]))/(MAX(Table1[Signal from Matlab])-MIN(Table1[Signal from Matlab]))</f>
        <v>0.37176799440950387</v>
      </c>
      <c r="G605" s="130">
        <v>836</v>
      </c>
      <c r="H605" s="130">
        <v>836</v>
      </c>
      <c r="I605" s="130">
        <v>0.37176799440950398</v>
      </c>
      <c r="J605" s="130">
        <f>(Table1[[#This Row],[Alpha]]-MIN(Table1[Alpha]))/(MAX(Table1[Alpha])-MIN(Table1[Alpha]))</f>
        <v>0.23413399758683484</v>
      </c>
      <c r="K605" s="130">
        <f>(Table1[[#This Row],[Signal from Matlab]]-703)/(1060.75-703)</f>
        <v>0.37176799440950387</v>
      </c>
    </row>
    <row r="606" spans="1:11" x14ac:dyDescent="0.2">
      <c r="A606" s="130" t="s">
        <v>825</v>
      </c>
      <c r="B606" s="344">
        <v>605</v>
      </c>
      <c r="C606" s="130">
        <v>0.125</v>
      </c>
      <c r="D606" s="130">
        <v>854</v>
      </c>
      <c r="E606" s="130">
        <v>-0.20621859836525799</v>
      </c>
      <c r="F606" s="130">
        <f>(Table1[[#This Row],[Gasoil Open]]-MIN(Table1[Signal from Matlab]))/(MAX(Table1[Signal from Matlab])-MIN(Table1[Signal from Matlab]))</f>
        <v>0.42208245981830889</v>
      </c>
      <c r="G606" s="130">
        <v>854</v>
      </c>
      <c r="H606" s="130">
        <v>854</v>
      </c>
      <c r="I606" s="130">
        <v>0.422082459818309</v>
      </c>
      <c r="J606" s="130">
        <f>(Table1[[#This Row],[Alpha]]-MIN(Table1[Alpha]))/(MAX(Table1[Alpha])-MIN(Table1[Alpha]))</f>
        <v>0.26943799038665361</v>
      </c>
      <c r="K606" s="130">
        <f>(Table1[[#This Row],[Signal from Matlab]]-703)/(1060.75-703)</f>
        <v>0.42208245981830889</v>
      </c>
    </row>
    <row r="607" spans="1:11" x14ac:dyDescent="0.2">
      <c r="A607" s="130" t="s">
        <v>826</v>
      </c>
      <c r="B607" s="344">
        <v>606</v>
      </c>
      <c r="C607" s="130">
        <v>0.125</v>
      </c>
      <c r="D607" s="130">
        <v>864.25</v>
      </c>
      <c r="E607" s="130">
        <v>-0.15465528970072601</v>
      </c>
      <c r="F607" s="130">
        <f>(Table1[[#This Row],[Gasoil Open]]-MIN(Table1[Signal from Matlab]))/(MAX(Table1[Signal from Matlab])-MIN(Table1[Signal from Matlab]))</f>
        <v>0.45073375262054505</v>
      </c>
      <c r="G607" s="130">
        <v>864.25</v>
      </c>
      <c r="H607" s="130">
        <v>864.25</v>
      </c>
      <c r="I607" s="130">
        <v>0.45073375262054499</v>
      </c>
      <c r="J607" s="130">
        <f>(Table1[[#This Row],[Alpha]]-MIN(Table1[Alpha]))/(MAX(Table1[Alpha])-MIN(Table1[Alpha]))</f>
        <v>0.30654827216706276</v>
      </c>
      <c r="K607" s="130">
        <f>(Table1[[#This Row],[Signal from Matlab]]-703)/(1060.75-703)</f>
        <v>0.45073375262054505</v>
      </c>
    </row>
    <row r="608" spans="1:11" x14ac:dyDescent="0.2">
      <c r="A608" s="130" t="s">
        <v>827</v>
      </c>
      <c r="B608" s="344">
        <v>607</v>
      </c>
      <c r="C608" s="130">
        <v>0.125</v>
      </c>
      <c r="D608" s="130">
        <v>860</v>
      </c>
      <c r="E608" s="130">
        <v>-0.10803330696678499</v>
      </c>
      <c r="F608" s="130">
        <f>(Table1[[#This Row],[Gasoil Open]]-MIN(Table1[Signal from Matlab]))/(MAX(Table1[Signal from Matlab])-MIN(Table1[Signal from Matlab]))</f>
        <v>0.43885394828791058</v>
      </c>
      <c r="G608" s="130">
        <v>860</v>
      </c>
      <c r="H608" s="130">
        <v>860</v>
      </c>
      <c r="I608" s="130">
        <v>0.43885394828791102</v>
      </c>
      <c r="J608" s="130">
        <f>(Table1[[#This Row],[Alpha]]-MIN(Table1[Alpha]))/(MAX(Table1[Alpha])-MIN(Table1[Alpha]))</f>
        <v>0.34010226552451411</v>
      </c>
      <c r="K608" s="130">
        <f>(Table1[[#This Row],[Signal from Matlab]]-703)/(1060.75-703)</f>
        <v>0.43885394828791058</v>
      </c>
    </row>
    <row r="609" spans="1:11" x14ac:dyDescent="0.2">
      <c r="A609" s="130" t="s">
        <v>828</v>
      </c>
      <c r="B609" s="344">
        <v>608</v>
      </c>
      <c r="C609" s="130">
        <v>0.125</v>
      </c>
      <c r="D609" s="130">
        <v>866</v>
      </c>
      <c r="E609" s="130">
        <v>-6.2563829256457495E-2</v>
      </c>
      <c r="F609" s="130">
        <f>(Table1[[#This Row],[Gasoil Open]]-MIN(Table1[Signal from Matlab]))/(MAX(Table1[Signal from Matlab])-MIN(Table1[Signal from Matlab]))</f>
        <v>0.45562543675751221</v>
      </c>
      <c r="G609" s="130">
        <v>866</v>
      </c>
      <c r="H609" s="130">
        <v>866</v>
      </c>
      <c r="I609" s="130">
        <v>0.45562543675751199</v>
      </c>
      <c r="J609" s="130">
        <f>(Table1[[#This Row],[Alpha]]-MIN(Table1[Alpha]))/(MAX(Table1[Alpha])-MIN(Table1[Alpha]))</f>
        <v>0.37282679724951096</v>
      </c>
      <c r="K609" s="130">
        <f>(Table1[[#This Row],[Signal from Matlab]]-703)/(1060.75-703)</f>
        <v>0.45562543675751221</v>
      </c>
    </row>
    <row r="610" spans="1:11" x14ac:dyDescent="0.2">
      <c r="A610" s="130" t="s">
        <v>829</v>
      </c>
      <c r="B610" s="344">
        <v>609</v>
      </c>
      <c r="C610" s="130">
        <v>0.125</v>
      </c>
      <c r="D610" s="130">
        <v>874.25</v>
      </c>
      <c r="E610" s="130">
        <v>-1.70390178153766E-2</v>
      </c>
      <c r="F610" s="130">
        <f>(Table1[[#This Row],[Gasoil Open]]-MIN(Table1[Signal from Matlab]))/(MAX(Table1[Signal from Matlab])-MIN(Table1[Signal from Matlab]))</f>
        <v>0.47868623340321453</v>
      </c>
      <c r="G610" s="130">
        <v>874.25</v>
      </c>
      <c r="H610" s="130">
        <v>874.25</v>
      </c>
      <c r="I610" s="130">
        <v>0.47868623340321498</v>
      </c>
      <c r="J610" s="130">
        <f>(Table1[[#This Row],[Alpha]]-MIN(Table1[Alpha]))/(MAX(Table1[Alpha])-MIN(Table1[Alpha]))</f>
        <v>0.40559115284138925</v>
      </c>
      <c r="K610" s="130">
        <f>(Table1[[#This Row],[Signal from Matlab]]-703)/(1060.75-703)</f>
        <v>0.47868623340321453</v>
      </c>
    </row>
    <row r="611" spans="1:11" x14ac:dyDescent="0.2">
      <c r="A611" s="130" t="s">
        <v>830</v>
      </c>
      <c r="B611" s="344">
        <v>610</v>
      </c>
      <c r="C611" s="130">
        <v>0.125</v>
      </c>
      <c r="D611" s="130">
        <v>866.25</v>
      </c>
      <c r="E611" s="130">
        <v>2.7427604219104999E-2</v>
      </c>
      <c r="F611" s="130">
        <f>(Table1[[#This Row],[Gasoil Open]]-MIN(Table1[Signal from Matlab]))/(MAX(Table1[Signal from Matlab])-MIN(Table1[Signal from Matlab]))</f>
        <v>0.45632424877707894</v>
      </c>
      <c r="G611" s="130">
        <v>866.25</v>
      </c>
      <c r="H611" s="130">
        <v>866.25</v>
      </c>
      <c r="I611" s="130">
        <v>0.456324248777079</v>
      </c>
      <c r="J611" s="130">
        <f>(Table1[[#This Row],[Alpha]]-MIN(Table1[Alpha]))/(MAX(Table1[Alpha])-MIN(Table1[Alpha]))</f>
        <v>0.43759392605864861</v>
      </c>
      <c r="K611" s="130">
        <f>(Table1[[#This Row],[Signal from Matlab]]-703)/(1060.75-703)</f>
        <v>0.45632424877707894</v>
      </c>
    </row>
    <row r="612" spans="1:11" x14ac:dyDescent="0.2">
      <c r="A612" s="130" t="s">
        <v>831</v>
      </c>
      <c r="B612" s="344">
        <v>611</v>
      </c>
      <c r="C612" s="130">
        <v>0.125</v>
      </c>
      <c r="D612" s="130">
        <v>892.75</v>
      </c>
      <c r="E612" s="130">
        <v>6.8008621627811905E-2</v>
      </c>
      <c r="F612" s="130">
        <f>(Table1[[#This Row],[Gasoil Open]]-MIN(Table1[Signal from Matlab]))/(MAX(Table1[Signal from Matlab])-MIN(Table1[Signal from Matlab]))</f>
        <v>0.53039832285115307</v>
      </c>
      <c r="G612" s="130">
        <v>892.75</v>
      </c>
      <c r="H612" s="130">
        <v>892.75</v>
      </c>
      <c r="I612" s="130">
        <v>0.53039832285115296</v>
      </c>
      <c r="J612" s="130">
        <f>(Table1[[#This Row],[Alpha]]-MIN(Table1[Alpha]))/(MAX(Table1[Alpha])-MIN(Table1[Alpha]))</f>
        <v>0.46680021692664891</v>
      </c>
      <c r="K612" s="130">
        <f>(Table1[[#This Row],[Signal from Matlab]]-703)/(1060.75-703)</f>
        <v>0.53039832285115307</v>
      </c>
    </row>
    <row r="613" spans="1:11" x14ac:dyDescent="0.2">
      <c r="A613" s="130" t="s">
        <v>832</v>
      </c>
      <c r="B613" s="344">
        <v>612</v>
      </c>
      <c r="C613" s="130">
        <v>0.125</v>
      </c>
      <c r="D613" s="130">
        <v>889</v>
      </c>
      <c r="E613" s="130">
        <v>9.7974502379245196E-2</v>
      </c>
      <c r="F613" s="130">
        <f>(Table1[[#This Row],[Gasoil Open]]-MIN(Table1[Signal from Matlab]))/(MAX(Table1[Signal from Matlab])-MIN(Table1[Signal from Matlab]))</f>
        <v>0.51991614255765195</v>
      </c>
      <c r="G613" s="130">
        <v>889</v>
      </c>
      <c r="H613" s="130">
        <v>889</v>
      </c>
      <c r="I613" s="130">
        <v>0.51991614255765195</v>
      </c>
      <c r="J613" s="130">
        <f>(Table1[[#This Row],[Alpha]]-MIN(Table1[Alpha]))/(MAX(Table1[Alpha])-MIN(Table1[Alpha]))</f>
        <v>0.48836675924686179</v>
      </c>
      <c r="K613" s="130">
        <f>(Table1[[#This Row],[Signal from Matlab]]-703)/(1060.75-703)</f>
        <v>0.51991614255765195</v>
      </c>
    </row>
    <row r="614" spans="1:11" x14ac:dyDescent="0.2">
      <c r="A614" s="130" t="s">
        <v>833</v>
      </c>
      <c r="B614" s="344">
        <v>613</v>
      </c>
      <c r="C614" s="130">
        <v>0.125</v>
      </c>
      <c r="D614" s="130">
        <v>894.5</v>
      </c>
      <c r="E614" s="130">
        <v>0.117400287415409</v>
      </c>
      <c r="F614" s="130">
        <f>(Table1[[#This Row],[Gasoil Open]]-MIN(Table1[Signal from Matlab]))/(MAX(Table1[Signal from Matlab])-MIN(Table1[Signal from Matlab]))</f>
        <v>0.53529000698812024</v>
      </c>
      <c r="G614" s="130">
        <v>894.5</v>
      </c>
      <c r="H614" s="130">
        <v>894.5</v>
      </c>
      <c r="I614" s="130">
        <v>0.53529000698812002</v>
      </c>
      <c r="J614" s="130">
        <f>(Table1[[#This Row],[Alpha]]-MIN(Table1[Alpha]))/(MAX(Table1[Alpha])-MIN(Table1[Alpha]))</f>
        <v>0.50234756023051863</v>
      </c>
      <c r="K614" s="130">
        <f>(Table1[[#This Row],[Signal from Matlab]]-703)/(1060.75-703)</f>
        <v>0.53529000698812024</v>
      </c>
    </row>
    <row r="615" spans="1:11" x14ac:dyDescent="0.2">
      <c r="A615" s="130" t="s">
        <v>834</v>
      </c>
      <c r="B615" s="344">
        <v>614</v>
      </c>
      <c r="C615" s="130">
        <v>0.125</v>
      </c>
      <c r="D615" s="130">
        <v>894.75</v>
      </c>
      <c r="E615" s="130">
        <v>0.12792462904832</v>
      </c>
      <c r="F615" s="130">
        <f>(Table1[[#This Row],[Gasoil Open]]-MIN(Table1[Signal from Matlab]))/(MAX(Table1[Signal from Matlab])-MIN(Table1[Signal from Matlab]))</f>
        <v>0.53598881900768691</v>
      </c>
      <c r="G615" s="130">
        <v>894.75</v>
      </c>
      <c r="H615" s="130">
        <v>894.75</v>
      </c>
      <c r="I615" s="130">
        <v>0.53598881900768702</v>
      </c>
      <c r="J615" s="130">
        <f>(Table1[[#This Row],[Alpha]]-MIN(Table1[Alpha]))/(MAX(Table1[Alpha])-MIN(Table1[Alpha]))</f>
        <v>0.50992196330250905</v>
      </c>
      <c r="K615" s="130">
        <f>(Table1[[#This Row],[Signal from Matlab]]-703)/(1060.75-703)</f>
        <v>0.53598881900768691</v>
      </c>
    </row>
    <row r="616" spans="1:11" x14ac:dyDescent="0.2">
      <c r="A616" s="130" t="s">
        <v>835</v>
      </c>
      <c r="B616" s="344">
        <v>615</v>
      </c>
      <c r="C616" s="130">
        <v>0.125</v>
      </c>
      <c r="D616" s="130">
        <v>867.75</v>
      </c>
      <c r="E616" s="130">
        <v>0.133877991279232</v>
      </c>
      <c r="F616" s="130">
        <f>(Table1[[#This Row],[Gasoil Open]]-MIN(Table1[Signal from Matlab]))/(MAX(Table1[Signal from Matlab])-MIN(Table1[Signal from Matlab]))</f>
        <v>0.46051712089447938</v>
      </c>
      <c r="G616" s="130">
        <v>867.75</v>
      </c>
      <c r="H616" s="130">
        <v>867.75</v>
      </c>
      <c r="I616" s="130">
        <v>0.46051712089447899</v>
      </c>
      <c r="J616" s="130">
        <f>(Table1[[#This Row],[Alpha]]-MIN(Table1[Alpha]))/(MAX(Table1[Alpha])-MIN(Table1[Alpha]))</f>
        <v>0.51420661755864594</v>
      </c>
      <c r="K616" s="130">
        <f>(Table1[[#This Row],[Signal from Matlab]]-703)/(1060.75-703)</f>
        <v>0.46051712089447938</v>
      </c>
    </row>
    <row r="617" spans="1:11" x14ac:dyDescent="0.2">
      <c r="A617" s="130" t="s">
        <v>836</v>
      </c>
      <c r="B617" s="344">
        <v>616</v>
      </c>
      <c r="C617" s="130">
        <v>0.125</v>
      </c>
      <c r="D617" s="130">
        <v>856.25</v>
      </c>
      <c r="E617" s="130">
        <v>0.13551771131979401</v>
      </c>
      <c r="F617" s="130">
        <f>(Table1[[#This Row],[Gasoil Open]]-MIN(Table1[Signal from Matlab]))/(MAX(Table1[Signal from Matlab])-MIN(Table1[Signal from Matlab]))</f>
        <v>0.42837176799440951</v>
      </c>
      <c r="G617" s="130">
        <v>856.25</v>
      </c>
      <c r="H617" s="130">
        <v>856.25</v>
      </c>
      <c r="I617" s="130">
        <v>0.42837176799441001</v>
      </c>
      <c r="J617" s="130">
        <f>(Table1[[#This Row],[Alpha]]-MIN(Table1[Alpha]))/(MAX(Table1[Alpha])-MIN(Table1[Alpha]))</f>
        <v>0.51538672943125929</v>
      </c>
      <c r="K617" s="130">
        <f>(Table1[[#This Row],[Signal from Matlab]]-703)/(1060.75-703)</f>
        <v>0.42837176799440951</v>
      </c>
    </row>
    <row r="618" spans="1:11" x14ac:dyDescent="0.2">
      <c r="A618" s="130" t="s">
        <v>837</v>
      </c>
      <c r="B618" s="344">
        <v>617</v>
      </c>
      <c r="C618" s="130">
        <v>0.125</v>
      </c>
      <c r="D618" s="130">
        <v>860.75</v>
      </c>
      <c r="E618" s="130">
        <v>0.131364670861222</v>
      </c>
      <c r="F618" s="130">
        <f>(Table1[[#This Row],[Gasoil Open]]-MIN(Table1[Signal from Matlab]))/(MAX(Table1[Signal from Matlab])-MIN(Table1[Signal from Matlab]))</f>
        <v>0.44095038434661077</v>
      </c>
      <c r="G618" s="130">
        <v>860.75</v>
      </c>
      <c r="H618" s="130">
        <v>860.75</v>
      </c>
      <c r="I618" s="130">
        <v>0.44095038434661099</v>
      </c>
      <c r="J618" s="130">
        <f>(Table1[[#This Row],[Alpha]]-MIN(Table1[Alpha]))/(MAX(Table1[Alpha])-MIN(Table1[Alpha]))</f>
        <v>0.51239777263902275</v>
      </c>
      <c r="K618" s="130">
        <f>(Table1[[#This Row],[Signal from Matlab]]-703)/(1060.75-703)</f>
        <v>0.44095038434661077</v>
      </c>
    </row>
    <row r="619" spans="1:11" x14ac:dyDescent="0.2">
      <c r="A619" s="130" t="s">
        <v>838</v>
      </c>
      <c r="B619" s="344">
        <v>618</v>
      </c>
      <c r="C619" s="130">
        <v>0.125</v>
      </c>
      <c r="D619" s="130">
        <v>864.25</v>
      </c>
      <c r="E619" s="130">
        <v>0.119012507696332</v>
      </c>
      <c r="F619" s="130">
        <f>(Table1[[#This Row],[Gasoil Open]]-MIN(Table1[Signal from Matlab]))/(MAX(Table1[Signal from Matlab])-MIN(Table1[Signal from Matlab]))</f>
        <v>0.45073375262054505</v>
      </c>
      <c r="G619" s="130">
        <v>864.25</v>
      </c>
      <c r="H619" s="130">
        <v>864.25</v>
      </c>
      <c r="I619" s="130">
        <v>0.45073375262054499</v>
      </c>
      <c r="J619" s="130">
        <f>(Table1[[#This Row],[Alpha]]-MIN(Table1[Alpha]))/(MAX(Table1[Alpha])-MIN(Table1[Alpha]))</f>
        <v>0.50350788043623695</v>
      </c>
      <c r="K619" s="130">
        <f>(Table1[[#This Row],[Signal from Matlab]]-703)/(1060.75-703)</f>
        <v>0.45073375262054505</v>
      </c>
    </row>
    <row r="620" spans="1:11" x14ac:dyDescent="0.2">
      <c r="A620" s="130" t="s">
        <v>839</v>
      </c>
      <c r="B620" s="344">
        <v>619</v>
      </c>
      <c r="C620" s="130">
        <v>0.125</v>
      </c>
      <c r="D620" s="130">
        <v>869.25</v>
      </c>
      <c r="E620" s="130">
        <v>0.102225991741749</v>
      </c>
      <c r="F620" s="130">
        <f>(Table1[[#This Row],[Gasoil Open]]-MIN(Table1[Signal from Matlab]))/(MAX(Table1[Signal from Matlab])-MIN(Table1[Signal from Matlab]))</f>
        <v>0.46470999301187982</v>
      </c>
      <c r="G620" s="130">
        <v>869.25</v>
      </c>
      <c r="H620" s="130">
        <v>869.25</v>
      </c>
      <c r="I620" s="130">
        <v>0.46470999301187998</v>
      </c>
      <c r="J620" s="130">
        <f>(Table1[[#This Row],[Alpha]]-MIN(Table1[Alpha]))/(MAX(Table1[Alpha])-MIN(Table1[Alpha]))</f>
        <v>0.4914265700370381</v>
      </c>
      <c r="K620" s="130">
        <f>(Table1[[#This Row],[Signal from Matlab]]-703)/(1060.75-703)</f>
        <v>0.46470999301187982</v>
      </c>
    </row>
    <row r="621" spans="1:11" x14ac:dyDescent="0.2">
      <c r="A621" s="130" t="s">
        <v>840</v>
      </c>
      <c r="B621" s="344">
        <v>620</v>
      </c>
      <c r="C621" s="130">
        <v>0.125</v>
      </c>
      <c r="D621" s="130">
        <v>879.25</v>
      </c>
      <c r="E621" s="130">
        <v>8.4410368325842894E-2</v>
      </c>
      <c r="F621" s="130">
        <f>(Table1[[#This Row],[Gasoil Open]]-MIN(Table1[Signal from Matlab]))/(MAX(Table1[Signal from Matlab])-MIN(Table1[Signal from Matlab]))</f>
        <v>0.49266247379454925</v>
      </c>
      <c r="G621" s="130">
        <v>879.25</v>
      </c>
      <c r="H621" s="130">
        <v>879.25</v>
      </c>
      <c r="I621" s="130">
        <v>0.49266247379454903</v>
      </c>
      <c r="J621" s="130">
        <f>(Table1[[#This Row],[Alpha]]-MIN(Table1[Alpha]))/(MAX(Table1[Alpha])-MIN(Table1[Alpha]))</f>
        <v>0.47860460763428991</v>
      </c>
      <c r="K621" s="130">
        <f>(Table1[[#This Row],[Signal from Matlab]]-703)/(1060.75-703)</f>
        <v>0.49266247379454925</v>
      </c>
    </row>
    <row r="622" spans="1:11" x14ac:dyDescent="0.2">
      <c r="A622" s="130" t="s">
        <v>841</v>
      </c>
      <c r="B622" s="344">
        <v>621</v>
      </c>
      <c r="C622" s="130">
        <v>0.125</v>
      </c>
      <c r="D622" s="130">
        <v>870.5</v>
      </c>
      <c r="E622" s="130">
        <v>6.5751720159271596E-2</v>
      </c>
      <c r="F622" s="130">
        <f>(Table1[[#This Row],[Gasoil Open]]-MIN(Table1[Signal from Matlab]))/(MAX(Table1[Signal from Matlab])-MIN(Table1[Signal from Matlab]))</f>
        <v>0.46820405310971347</v>
      </c>
      <c r="G622" s="130">
        <v>870.5</v>
      </c>
      <c r="H622" s="130">
        <v>870.5</v>
      </c>
      <c r="I622" s="130">
        <v>0.46820405310971303</v>
      </c>
      <c r="J622" s="130">
        <f>(Table1[[#This Row],[Alpha]]-MIN(Table1[Alpha]))/(MAX(Table1[Alpha])-MIN(Table1[Alpha]))</f>
        <v>0.46517591756306365</v>
      </c>
      <c r="K622" s="130">
        <f>(Table1[[#This Row],[Signal from Matlab]]-703)/(1060.75-703)</f>
        <v>0.46820405310971347</v>
      </c>
    </row>
    <row r="623" spans="1:11" x14ac:dyDescent="0.2">
      <c r="A623" s="130" t="s">
        <v>842</v>
      </c>
      <c r="B623" s="344">
        <v>622</v>
      </c>
      <c r="C623" s="130">
        <v>0.125</v>
      </c>
      <c r="D623" s="130">
        <v>874</v>
      </c>
      <c r="E623" s="130">
        <v>5.17051449842829E-2</v>
      </c>
      <c r="F623" s="130">
        <f>(Table1[[#This Row],[Gasoil Open]]-MIN(Table1[Signal from Matlab]))/(MAX(Table1[Signal from Matlab])-MIN(Table1[Signal from Matlab]))</f>
        <v>0.4779874213836478</v>
      </c>
      <c r="G623" s="130">
        <v>874</v>
      </c>
      <c r="H623" s="130">
        <v>874</v>
      </c>
      <c r="I623" s="130">
        <v>0.47798742138364803</v>
      </c>
      <c r="J623" s="130">
        <f>(Table1[[#This Row],[Alpha]]-MIN(Table1[Alpha]))/(MAX(Table1[Alpha])-MIN(Table1[Alpha]))</f>
        <v>0.45506655149842845</v>
      </c>
      <c r="K623" s="130">
        <f>(Table1[[#This Row],[Signal from Matlab]]-703)/(1060.75-703)</f>
        <v>0.4779874213836478</v>
      </c>
    </row>
    <row r="624" spans="1:11" x14ac:dyDescent="0.2">
      <c r="A624" s="130" t="s">
        <v>843</v>
      </c>
      <c r="B624" s="344">
        <v>623</v>
      </c>
      <c r="C624" s="130">
        <v>0.125</v>
      </c>
      <c r="D624" s="130">
        <v>885</v>
      </c>
      <c r="E624" s="130">
        <v>4.0516820373720702E-2</v>
      </c>
      <c r="F624" s="130">
        <f>(Table1[[#This Row],[Gasoil Open]]-MIN(Table1[Signal from Matlab]))/(MAX(Table1[Signal from Matlab])-MIN(Table1[Signal from Matlab]))</f>
        <v>0.50873515024458416</v>
      </c>
      <c r="G624" s="130">
        <v>885</v>
      </c>
      <c r="H624" s="130">
        <v>885</v>
      </c>
      <c r="I624" s="130">
        <v>0.50873515024458404</v>
      </c>
      <c r="J624" s="130">
        <f>(Table1[[#This Row],[Alpha]]-MIN(Table1[Alpha]))/(MAX(Table1[Alpha])-MIN(Table1[Alpha]))</f>
        <v>0.44701427770719587</v>
      </c>
      <c r="K624" s="130">
        <f>(Table1[[#This Row],[Signal from Matlab]]-703)/(1060.75-703)</f>
        <v>0.50873515024458416</v>
      </c>
    </row>
    <row r="625" spans="1:11" x14ac:dyDescent="0.2">
      <c r="A625" s="130" t="s">
        <v>844</v>
      </c>
      <c r="B625" s="344">
        <v>624</v>
      </c>
      <c r="C625" s="130">
        <v>0.125</v>
      </c>
      <c r="D625" s="130">
        <v>896</v>
      </c>
      <c r="E625" s="130">
        <v>3.5366171314492302E-2</v>
      </c>
      <c r="F625" s="130">
        <f>(Table1[[#This Row],[Gasoil Open]]-MIN(Table1[Signal from Matlab]))/(MAX(Table1[Signal from Matlab])-MIN(Table1[Signal from Matlab]))</f>
        <v>0.53948287910552062</v>
      </c>
      <c r="G625" s="130">
        <v>896</v>
      </c>
      <c r="H625" s="130">
        <v>896</v>
      </c>
      <c r="I625" s="130">
        <v>0.53948287910552095</v>
      </c>
      <c r="J625" s="130">
        <f>(Table1[[#This Row],[Alpha]]-MIN(Table1[Alpha]))/(MAX(Table1[Alpha])-MIN(Table1[Alpha]))</f>
        <v>0.44330733874438555</v>
      </c>
      <c r="K625" s="130">
        <f>(Table1[[#This Row],[Signal from Matlab]]-703)/(1060.75-703)</f>
        <v>0.53948287910552062</v>
      </c>
    </row>
    <row r="626" spans="1:11" x14ac:dyDescent="0.2">
      <c r="A626" s="130" t="s">
        <v>845</v>
      </c>
      <c r="B626" s="344">
        <v>625</v>
      </c>
      <c r="C626" s="130">
        <v>0.125</v>
      </c>
      <c r="D626" s="130">
        <v>897.75</v>
      </c>
      <c r="E626" s="130">
        <v>3.4257825812180502E-2</v>
      </c>
      <c r="F626" s="130">
        <f>(Table1[[#This Row],[Gasoil Open]]-MIN(Table1[Signal from Matlab]))/(MAX(Table1[Signal from Matlab])-MIN(Table1[Signal from Matlab]))</f>
        <v>0.54437456324248779</v>
      </c>
      <c r="G626" s="130">
        <v>897.75</v>
      </c>
      <c r="H626" s="130">
        <v>897.75</v>
      </c>
      <c r="I626" s="130">
        <v>0.54437456324248801</v>
      </c>
      <c r="J626" s="130">
        <f>(Table1[[#This Row],[Alpha]]-MIN(Table1[Alpha]))/(MAX(Table1[Alpha])-MIN(Table1[Alpha]))</f>
        <v>0.44250965886374727</v>
      </c>
      <c r="K626" s="130">
        <f>(Table1[[#This Row],[Signal from Matlab]]-703)/(1060.75-703)</f>
        <v>0.54437456324248779</v>
      </c>
    </row>
    <row r="627" spans="1:11" x14ac:dyDescent="0.2">
      <c r="A627" s="130" t="s">
        <v>846</v>
      </c>
      <c r="B627" s="344">
        <v>626</v>
      </c>
      <c r="C627" s="130">
        <v>0.125</v>
      </c>
      <c r="D627" s="130">
        <v>911.25</v>
      </c>
      <c r="E627" s="130">
        <v>3.8522042360937397E-2</v>
      </c>
      <c r="F627" s="130">
        <f>(Table1[[#This Row],[Gasoil Open]]-MIN(Table1[Signal from Matlab]))/(MAX(Table1[Signal from Matlab])-MIN(Table1[Signal from Matlab]))</f>
        <v>0.58211041229909155</v>
      </c>
      <c r="G627" s="130">
        <v>911.25</v>
      </c>
      <c r="H627" s="130">
        <v>911.25</v>
      </c>
      <c r="I627" s="130">
        <v>0.58211041229909199</v>
      </c>
      <c r="J627" s="130">
        <f>(Table1[[#This Row],[Alpha]]-MIN(Table1[Alpha]))/(MAX(Table1[Alpha])-MIN(Table1[Alpha]))</f>
        <v>0.4455786294514687</v>
      </c>
      <c r="K627" s="130">
        <f>(Table1[[#This Row],[Signal from Matlab]]-703)/(1060.75-703)</f>
        <v>0.58211041229909155</v>
      </c>
    </row>
    <row r="628" spans="1:11" x14ac:dyDescent="0.2">
      <c r="A628" s="130" t="s">
        <v>847</v>
      </c>
      <c r="B628" s="344">
        <v>627</v>
      </c>
      <c r="C628" s="130">
        <v>0.125</v>
      </c>
      <c r="D628" s="130">
        <v>906</v>
      </c>
      <c r="E628" s="130">
        <v>4.3956385864992897E-2</v>
      </c>
      <c r="F628" s="130">
        <f>(Table1[[#This Row],[Gasoil Open]]-MIN(Table1[Signal from Matlab]))/(MAX(Table1[Signal from Matlab])-MIN(Table1[Signal from Matlab]))</f>
        <v>0.56743535988819005</v>
      </c>
      <c r="G628" s="130">
        <v>906</v>
      </c>
      <c r="H628" s="130">
        <v>906</v>
      </c>
      <c r="I628" s="130">
        <v>0.56743535988819005</v>
      </c>
      <c r="J628" s="130">
        <f>(Table1[[#This Row],[Alpha]]-MIN(Table1[Alpha]))/(MAX(Table1[Alpha])-MIN(Table1[Alpha]))</f>
        <v>0.4494897442334756</v>
      </c>
      <c r="K628" s="130">
        <f>(Table1[[#This Row],[Signal from Matlab]]-703)/(1060.75-703)</f>
        <v>0.56743535988819005</v>
      </c>
    </row>
    <row r="629" spans="1:11" x14ac:dyDescent="0.2">
      <c r="A629" s="130" t="s">
        <v>848</v>
      </c>
      <c r="B629" s="344">
        <v>628</v>
      </c>
      <c r="C629" s="130">
        <v>0.125</v>
      </c>
      <c r="D629" s="130">
        <v>909.25</v>
      </c>
      <c r="E629" s="130">
        <v>4.7999808215265401E-2</v>
      </c>
      <c r="F629" s="130">
        <f>(Table1[[#This Row],[Gasoil Open]]-MIN(Table1[Signal from Matlab]))/(MAX(Table1[Signal from Matlab])-MIN(Table1[Signal from Matlab]))</f>
        <v>0.5765199161425576</v>
      </c>
      <c r="G629" s="130">
        <v>909.25</v>
      </c>
      <c r="H629" s="130">
        <v>909.25</v>
      </c>
      <c r="I629" s="130">
        <v>0.57651991614255804</v>
      </c>
      <c r="J629" s="130">
        <f>(Table1[[#This Row],[Alpha]]-MIN(Table1[Alpha]))/(MAX(Table1[Alpha])-MIN(Table1[Alpha]))</f>
        <v>0.4523998085148826</v>
      </c>
      <c r="K629" s="130">
        <f>(Table1[[#This Row],[Signal from Matlab]]-703)/(1060.75-703)</f>
        <v>0.5765199161425576</v>
      </c>
    </row>
    <row r="630" spans="1:11" x14ac:dyDescent="0.2">
      <c r="A630" s="130" t="s">
        <v>849</v>
      </c>
      <c r="B630" s="344">
        <v>629</v>
      </c>
      <c r="C630" s="130">
        <v>0.125</v>
      </c>
      <c r="D630" s="130">
        <v>913.25</v>
      </c>
      <c r="E630" s="130">
        <v>5.0909315700867298E-2</v>
      </c>
      <c r="F630" s="130">
        <f>(Table1[[#This Row],[Gasoil Open]]-MIN(Table1[Signal from Matlab]))/(MAX(Table1[Signal from Matlab])-MIN(Table1[Signal from Matlab]))</f>
        <v>0.58770090845562539</v>
      </c>
      <c r="G630" s="130">
        <v>913.25</v>
      </c>
      <c r="H630" s="130">
        <v>913.25</v>
      </c>
      <c r="I630" s="130">
        <v>0.58770090845562495</v>
      </c>
      <c r="J630" s="130">
        <f>(Table1[[#This Row],[Alpha]]-MIN(Table1[Alpha]))/(MAX(Table1[Alpha])-MIN(Table1[Alpha]))</f>
        <v>0.45449379056198824</v>
      </c>
      <c r="K630" s="130">
        <f>(Table1[[#This Row],[Signal from Matlab]]-703)/(1060.75-703)</f>
        <v>0.58770090845562539</v>
      </c>
    </row>
    <row r="631" spans="1:11" x14ac:dyDescent="0.2">
      <c r="A631" s="130" t="s">
        <v>850</v>
      </c>
      <c r="B631" s="344">
        <v>630</v>
      </c>
      <c r="C631" s="130">
        <v>0.125</v>
      </c>
      <c r="D631" s="130">
        <v>904.75</v>
      </c>
      <c r="E631" s="130">
        <v>5.1946208797084399E-2</v>
      </c>
      <c r="F631" s="130">
        <f>(Table1[[#This Row],[Gasoil Open]]-MIN(Table1[Signal from Matlab]))/(MAX(Table1[Signal from Matlab])-MIN(Table1[Signal from Matlab]))</f>
        <v>0.56394129979035634</v>
      </c>
      <c r="G631" s="130">
        <v>904.75</v>
      </c>
      <c r="H631" s="130">
        <v>904.75</v>
      </c>
      <c r="I631" s="130">
        <v>0.56394129979035601</v>
      </c>
      <c r="J631" s="130">
        <f>(Table1[[#This Row],[Alpha]]-MIN(Table1[Alpha]))/(MAX(Table1[Alpha])-MIN(Table1[Alpha]))</f>
        <v>0.45524004591241818</v>
      </c>
      <c r="K631" s="130">
        <f>(Table1[[#This Row],[Signal from Matlab]]-703)/(1060.75-703)</f>
        <v>0.56394129979035634</v>
      </c>
    </row>
    <row r="632" spans="1:11" x14ac:dyDescent="0.2">
      <c r="A632" s="130" t="s">
        <v>851</v>
      </c>
      <c r="B632" s="344">
        <v>631</v>
      </c>
      <c r="C632" s="130">
        <v>0.125</v>
      </c>
      <c r="D632" s="130">
        <v>914.25</v>
      </c>
      <c r="E632" s="130">
        <v>5.64644839709212E-2</v>
      </c>
      <c r="F632" s="130">
        <f>(Table1[[#This Row],[Gasoil Open]]-MIN(Table1[Signal from Matlab]))/(MAX(Table1[Signal from Matlab])-MIN(Table1[Signal from Matlab]))</f>
        <v>0.59049615653389242</v>
      </c>
      <c r="G632" s="130">
        <v>914.25</v>
      </c>
      <c r="H632" s="130">
        <v>914.25</v>
      </c>
      <c r="I632" s="130">
        <v>0.59049615653389198</v>
      </c>
      <c r="J632" s="130">
        <f>(Table1[[#This Row],[Alpha]]-MIN(Table1[Alpha]))/(MAX(Table1[Alpha])-MIN(Table1[Alpha]))</f>
        <v>0.45849186332299963</v>
      </c>
      <c r="K632" s="130">
        <f>(Table1[[#This Row],[Signal from Matlab]]-703)/(1060.75-703)</f>
        <v>0.59049615653389242</v>
      </c>
    </row>
    <row r="633" spans="1:11" x14ac:dyDescent="0.2">
      <c r="A633" s="130" t="s">
        <v>852</v>
      </c>
      <c r="B633" s="344">
        <v>632</v>
      </c>
      <c r="C633" s="130">
        <v>0.125</v>
      </c>
      <c r="D633" s="130">
        <v>914.5</v>
      </c>
      <c r="E633" s="130">
        <v>7.3015101486888903E-2</v>
      </c>
      <c r="F633" s="130">
        <f>(Table1[[#This Row],[Gasoil Open]]-MIN(Table1[Signal from Matlab]))/(MAX(Table1[Signal from Matlab])-MIN(Table1[Signal from Matlab]))</f>
        <v>0.5911949685534591</v>
      </c>
      <c r="G633" s="130">
        <v>914.5</v>
      </c>
      <c r="H633" s="130">
        <v>914.5</v>
      </c>
      <c r="I633" s="130">
        <v>0.59119496855345899</v>
      </c>
      <c r="J633" s="130">
        <f>(Table1[[#This Row],[Alpha]]-MIN(Table1[Alpha]))/(MAX(Table1[Alpha])-MIN(Table1[Alpha]))</f>
        <v>0.47040339684489357</v>
      </c>
      <c r="K633" s="130">
        <f>(Table1[[#This Row],[Signal from Matlab]]-703)/(1060.75-703)</f>
        <v>0.5911949685534591</v>
      </c>
    </row>
    <row r="634" spans="1:11" x14ac:dyDescent="0.2">
      <c r="A634" s="130" t="s">
        <v>853</v>
      </c>
      <c r="B634" s="344">
        <v>633</v>
      </c>
      <c r="C634" s="130">
        <v>0.125</v>
      </c>
      <c r="D634" s="130">
        <v>917</v>
      </c>
      <c r="E634" s="130">
        <v>9.7500705287001499E-2</v>
      </c>
      <c r="F634" s="130">
        <f>(Table1[[#This Row],[Gasoil Open]]-MIN(Table1[Signal from Matlab]))/(MAX(Table1[Signal from Matlab])-MIN(Table1[Signal from Matlab]))</f>
        <v>0.59818308874912651</v>
      </c>
      <c r="G634" s="130">
        <v>917</v>
      </c>
      <c r="H634" s="130">
        <v>917</v>
      </c>
      <c r="I634" s="130">
        <v>0.59818308874912696</v>
      </c>
      <c r="J634" s="130">
        <f>(Table1[[#This Row],[Alpha]]-MIN(Table1[Alpha]))/(MAX(Table1[Alpha])-MIN(Table1[Alpha]))</f>
        <v>0.48802576593096936</v>
      </c>
      <c r="K634" s="130">
        <f>(Table1[[#This Row],[Signal from Matlab]]-703)/(1060.75-703)</f>
        <v>0.59818308874912651</v>
      </c>
    </row>
    <row r="635" spans="1:11" x14ac:dyDescent="0.2">
      <c r="A635" s="130" t="s">
        <v>854</v>
      </c>
      <c r="B635" s="344">
        <v>634</v>
      </c>
      <c r="C635" s="130">
        <v>0.125</v>
      </c>
      <c r="D635" s="130">
        <v>923.25</v>
      </c>
      <c r="E635" s="130">
        <v>0.120609725397175</v>
      </c>
      <c r="F635" s="130">
        <f>(Table1[[#This Row],[Gasoil Open]]-MIN(Table1[Signal from Matlab]))/(MAX(Table1[Signal from Matlab])-MIN(Table1[Signal from Matlab]))</f>
        <v>0.61565338923829493</v>
      </c>
      <c r="G635" s="130">
        <v>923.25</v>
      </c>
      <c r="H635" s="130">
        <v>923.25</v>
      </c>
      <c r="I635" s="130">
        <v>0.61565338923829505</v>
      </c>
      <c r="J635" s="130">
        <f>(Table1[[#This Row],[Alpha]]-MIN(Table1[Alpha]))/(MAX(Table1[Alpha])-MIN(Table1[Alpha]))</f>
        <v>0.5046574032360357</v>
      </c>
      <c r="K635" s="130">
        <f>(Table1[[#This Row],[Signal from Matlab]]-703)/(1060.75-703)</f>
        <v>0.61565338923829493</v>
      </c>
    </row>
    <row r="636" spans="1:11" x14ac:dyDescent="0.2">
      <c r="A636" s="130" t="s">
        <v>855</v>
      </c>
      <c r="B636" s="344">
        <v>635</v>
      </c>
      <c r="C636" s="130">
        <v>0.125</v>
      </c>
      <c r="D636" s="130">
        <v>928.75</v>
      </c>
      <c r="E636" s="130">
        <v>0.14447446506358999</v>
      </c>
      <c r="F636" s="130">
        <f>(Table1[[#This Row],[Gasoil Open]]-MIN(Table1[Signal from Matlab]))/(MAX(Table1[Signal from Matlab])-MIN(Table1[Signal from Matlab]))</f>
        <v>0.63102725366876311</v>
      </c>
      <c r="G636" s="130">
        <v>928.75</v>
      </c>
      <c r="H636" s="130">
        <v>928.75</v>
      </c>
      <c r="I636" s="130">
        <v>0.631027253668763</v>
      </c>
      <c r="J636" s="130">
        <f>(Table1[[#This Row],[Alpha]]-MIN(Table1[Alpha]))/(MAX(Table1[Alpha])-MIN(Table1[Alpha]))</f>
        <v>0.52183293437579648</v>
      </c>
      <c r="K636" s="130">
        <f>(Table1[[#This Row],[Signal from Matlab]]-703)/(1060.75-703)</f>
        <v>0.63102725366876311</v>
      </c>
    </row>
    <row r="637" spans="1:11" x14ac:dyDescent="0.2">
      <c r="A637" s="130" t="s">
        <v>856</v>
      </c>
      <c r="B637" s="344">
        <v>636</v>
      </c>
      <c r="C637" s="130">
        <v>0.125</v>
      </c>
      <c r="D637" s="130">
        <v>923.25</v>
      </c>
      <c r="E637" s="130">
        <v>0.172352651458449</v>
      </c>
      <c r="F637" s="130">
        <f>(Table1[[#This Row],[Gasoil Open]]-MIN(Table1[Signal from Matlab]))/(MAX(Table1[Signal from Matlab])-MIN(Table1[Signal from Matlab]))</f>
        <v>0.61565338923829493</v>
      </c>
      <c r="G637" s="130">
        <v>923.25</v>
      </c>
      <c r="H637" s="130">
        <v>923.25</v>
      </c>
      <c r="I637" s="130">
        <v>0.61565338923829505</v>
      </c>
      <c r="J637" s="130">
        <f>(Table1[[#This Row],[Alpha]]-MIN(Table1[Alpha]))/(MAX(Table1[Alpha])-MIN(Table1[Alpha]))</f>
        <v>0.54189695624395906</v>
      </c>
      <c r="K637" s="130">
        <f>(Table1[[#This Row],[Signal from Matlab]]-703)/(1060.75-703)</f>
        <v>0.61565338923829493</v>
      </c>
    </row>
    <row r="638" spans="1:11" x14ac:dyDescent="0.2">
      <c r="A638" s="130" t="s">
        <v>857</v>
      </c>
      <c r="B638" s="344">
        <v>637</v>
      </c>
      <c r="C638" s="130">
        <v>0.125</v>
      </c>
      <c r="D638" s="130">
        <v>917.75</v>
      </c>
      <c r="E638" s="130">
        <v>0.19777454955954599</v>
      </c>
      <c r="F638" s="130">
        <f>(Table1[[#This Row],[Gasoil Open]]-MIN(Table1[Signal from Matlab]))/(MAX(Table1[Signal from Matlab])-MIN(Table1[Signal from Matlab]))</f>
        <v>0.60027952480782665</v>
      </c>
      <c r="G638" s="130">
        <v>917.75</v>
      </c>
      <c r="H638" s="130">
        <v>917.75</v>
      </c>
      <c r="I638" s="130">
        <v>0.60027952480782698</v>
      </c>
      <c r="J638" s="130">
        <f>(Table1[[#This Row],[Alpha]]-MIN(Table1[Alpha]))/(MAX(Table1[Alpha])-MIN(Table1[Alpha]))</f>
        <v>0.56019317939872892</v>
      </c>
      <c r="K638" s="130">
        <f>(Table1[[#This Row],[Signal from Matlab]]-703)/(1060.75-703)</f>
        <v>0.60027952480782665</v>
      </c>
    </row>
    <row r="639" spans="1:11" x14ac:dyDescent="0.2">
      <c r="A639" s="130" t="s">
        <v>858</v>
      </c>
      <c r="B639" s="344">
        <v>638</v>
      </c>
      <c r="C639" s="130">
        <v>0.125</v>
      </c>
      <c r="D639" s="130">
        <v>919.5</v>
      </c>
      <c r="E639" s="130">
        <v>0.222360531018095</v>
      </c>
      <c r="F639" s="130">
        <f>(Table1[[#This Row],[Gasoil Open]]-MIN(Table1[Signal from Matlab]))/(MAX(Table1[Signal from Matlab])-MIN(Table1[Signal from Matlab]))</f>
        <v>0.60517120894479381</v>
      </c>
      <c r="G639" s="130">
        <v>919.5</v>
      </c>
      <c r="H639" s="130">
        <v>919.5</v>
      </c>
      <c r="I639" s="130">
        <v>0.60517120894479404</v>
      </c>
      <c r="J639" s="130">
        <f>(Table1[[#This Row],[Alpha]]-MIN(Table1[Alpha]))/(MAX(Table1[Alpha])-MIN(Table1[Alpha]))</f>
        <v>0.57788779061366558</v>
      </c>
      <c r="K639" s="130">
        <f>(Table1[[#This Row],[Signal from Matlab]]-703)/(1060.75-703)</f>
        <v>0.60517120894479381</v>
      </c>
    </row>
    <row r="640" spans="1:11" x14ac:dyDescent="0.2">
      <c r="A640" s="130" t="s">
        <v>859</v>
      </c>
      <c r="B640" s="344">
        <v>639</v>
      </c>
      <c r="C640" s="130">
        <v>0.125</v>
      </c>
      <c r="D640" s="130">
        <v>911.25</v>
      </c>
      <c r="E640" s="130">
        <v>0.24795517630042799</v>
      </c>
      <c r="F640" s="130">
        <f>(Table1[[#This Row],[Gasoil Open]]-MIN(Table1[Signal from Matlab]))/(MAX(Table1[Signal from Matlab])-MIN(Table1[Signal from Matlab]))</f>
        <v>0.58211041229909155</v>
      </c>
      <c r="G640" s="130">
        <v>911.25</v>
      </c>
      <c r="H640" s="130">
        <v>911.25</v>
      </c>
      <c r="I640" s="130">
        <v>0.58211041229909199</v>
      </c>
      <c r="J640" s="130">
        <f>(Table1[[#This Row],[Alpha]]-MIN(Table1[Alpha]))/(MAX(Table1[Alpha])-MIN(Table1[Alpha]))</f>
        <v>0.59630834047939474</v>
      </c>
      <c r="K640" s="130">
        <f>(Table1[[#This Row],[Signal from Matlab]]-703)/(1060.75-703)</f>
        <v>0.58211041229909155</v>
      </c>
    </row>
    <row r="641" spans="1:11" x14ac:dyDescent="0.2">
      <c r="A641" s="130" t="s">
        <v>860</v>
      </c>
      <c r="B641" s="344">
        <v>640</v>
      </c>
      <c r="C641" s="130">
        <v>0.125</v>
      </c>
      <c r="D641" s="130">
        <v>915.5</v>
      </c>
      <c r="E641" s="130">
        <v>0.26744282155738403</v>
      </c>
      <c r="F641" s="130">
        <f>(Table1[[#This Row],[Gasoil Open]]-MIN(Table1[Signal from Matlab]))/(MAX(Table1[Signal from Matlab])-MIN(Table1[Signal from Matlab]))</f>
        <v>0.59399021663172602</v>
      </c>
      <c r="G641" s="130">
        <v>915.5</v>
      </c>
      <c r="H641" s="130">
        <v>915.5</v>
      </c>
      <c r="I641" s="130">
        <v>0.59399021663172602</v>
      </c>
      <c r="J641" s="130">
        <f>(Table1[[#This Row],[Alpha]]-MIN(Table1[Alpha]))/(MAX(Table1[Alpha])-MIN(Table1[Alpha]))</f>
        <v>0.61033366246614573</v>
      </c>
      <c r="K641" s="130">
        <f>(Table1[[#This Row],[Signal from Matlab]]-703)/(1060.75-703)</f>
        <v>0.59399021663172602</v>
      </c>
    </row>
    <row r="642" spans="1:11" x14ac:dyDescent="0.2">
      <c r="A642" s="130" t="s">
        <v>861</v>
      </c>
      <c r="B642" s="344">
        <v>641</v>
      </c>
      <c r="C642" s="130">
        <v>0.125</v>
      </c>
      <c r="D642" s="130">
        <v>911.5</v>
      </c>
      <c r="E642" s="130">
        <v>0.29562511796521201</v>
      </c>
      <c r="F642" s="130">
        <f>(Table1[[#This Row],[Gasoil Open]]-MIN(Table1[Signal from Matlab]))/(MAX(Table1[Signal from Matlab])-MIN(Table1[Signal from Matlab]))</f>
        <v>0.58280922431865823</v>
      </c>
      <c r="G642" s="130">
        <v>911.5</v>
      </c>
      <c r="H642" s="130">
        <v>911.5</v>
      </c>
      <c r="I642" s="130">
        <v>0.582809224318658</v>
      </c>
      <c r="J642" s="130">
        <f>(Table1[[#This Row],[Alpha]]-MIN(Table1[Alpha]))/(MAX(Table1[Alpha])-MIN(Table1[Alpha]))</f>
        <v>0.63061655330462485</v>
      </c>
      <c r="K642" s="130">
        <f>(Table1[[#This Row],[Signal from Matlab]]-703)/(1060.75-703)</f>
        <v>0.58280922431865823</v>
      </c>
    </row>
    <row r="643" spans="1:11" x14ac:dyDescent="0.2">
      <c r="A643" s="130" t="s">
        <v>862</v>
      </c>
      <c r="B643" s="344">
        <v>642</v>
      </c>
      <c r="C643" s="130">
        <v>0.125</v>
      </c>
      <c r="D643" s="130">
        <v>912.25</v>
      </c>
      <c r="E643" s="130">
        <v>0.32891704975969399</v>
      </c>
      <c r="F643" s="130">
        <f>(Table1[[#This Row],[Gasoil Open]]-MIN(Table1[Signal from Matlab]))/(MAX(Table1[Signal from Matlab])-MIN(Table1[Signal from Matlab]))</f>
        <v>0.58490566037735847</v>
      </c>
      <c r="G643" s="130">
        <v>912.25</v>
      </c>
      <c r="H643" s="130">
        <v>912.25</v>
      </c>
      <c r="I643" s="130">
        <v>0.58490566037735903</v>
      </c>
      <c r="J643" s="130">
        <f>(Table1[[#This Row],[Alpha]]-MIN(Table1[Alpha]))/(MAX(Table1[Alpha])-MIN(Table1[Alpha]))</f>
        <v>0.65457686543170945</v>
      </c>
      <c r="K643" s="130">
        <f>(Table1[[#This Row],[Signal from Matlab]]-703)/(1060.75-703)</f>
        <v>0.58490566037735847</v>
      </c>
    </row>
    <row r="644" spans="1:11" x14ac:dyDescent="0.2">
      <c r="A644" s="130" t="s">
        <v>863</v>
      </c>
      <c r="B644" s="344">
        <v>643</v>
      </c>
      <c r="C644" s="130">
        <v>0.125</v>
      </c>
      <c r="D644" s="130">
        <v>907.25</v>
      </c>
      <c r="E644" s="130">
        <v>0.36975133222324402</v>
      </c>
      <c r="F644" s="130">
        <f>(Table1[[#This Row],[Gasoil Open]]-MIN(Table1[Signal from Matlab]))/(MAX(Table1[Signal from Matlab])-MIN(Table1[Signal from Matlab]))</f>
        <v>0.57092941998602376</v>
      </c>
      <c r="G644" s="130">
        <v>907.25</v>
      </c>
      <c r="H644" s="130">
        <v>907.25</v>
      </c>
      <c r="I644" s="130">
        <v>0.57092941998602398</v>
      </c>
      <c r="J644" s="130">
        <f>(Table1[[#This Row],[Alpha]]-MIN(Table1[Alpha]))/(MAX(Table1[Alpha])-MIN(Table1[Alpha]))</f>
        <v>0.68396543198747661</v>
      </c>
      <c r="K644" s="130">
        <f>(Table1[[#This Row],[Signal from Matlab]]-703)/(1060.75-703)</f>
        <v>0.57092941998602376</v>
      </c>
    </row>
    <row r="645" spans="1:11" x14ac:dyDescent="0.2">
      <c r="A645" s="130" t="s">
        <v>864</v>
      </c>
      <c r="B645" s="344">
        <v>644</v>
      </c>
      <c r="C645" s="130">
        <v>0.125</v>
      </c>
      <c r="D645" s="130">
        <v>917.75</v>
      </c>
      <c r="E645" s="130">
        <v>0.40345562226669202</v>
      </c>
      <c r="F645" s="130">
        <f>(Table1[[#This Row],[Gasoil Open]]-MIN(Table1[Signal from Matlab]))/(MAX(Table1[Signal from Matlab])-MIN(Table1[Signal from Matlab]))</f>
        <v>0.60027952480782665</v>
      </c>
      <c r="G645" s="130">
        <v>917.75</v>
      </c>
      <c r="H645" s="130">
        <v>917.75</v>
      </c>
      <c r="I645" s="130">
        <v>0.60027952480782698</v>
      </c>
      <c r="J645" s="130">
        <f>(Table1[[#This Row],[Alpha]]-MIN(Table1[Alpha]))/(MAX(Table1[Alpha])-MIN(Table1[Alpha]))</f>
        <v>0.70822251969413375</v>
      </c>
      <c r="K645" s="130">
        <f>(Table1[[#This Row],[Signal from Matlab]]-703)/(1060.75-703)</f>
        <v>0.60027952480782665</v>
      </c>
    </row>
    <row r="646" spans="1:11" x14ac:dyDescent="0.2">
      <c r="A646" s="130" t="s">
        <v>865</v>
      </c>
      <c r="B646" s="344">
        <v>645</v>
      </c>
      <c r="C646" s="130">
        <v>0.125</v>
      </c>
      <c r="D646" s="130">
        <v>930.75</v>
      </c>
      <c r="E646" s="130">
        <v>0.42991552140824701</v>
      </c>
      <c r="F646" s="130">
        <f>(Table1[[#This Row],[Gasoil Open]]-MIN(Table1[Signal from Matlab]))/(MAX(Table1[Signal from Matlab])-MIN(Table1[Signal from Matlab]))</f>
        <v>0.63661774982529695</v>
      </c>
      <c r="G646" s="130">
        <v>930.75</v>
      </c>
      <c r="H646" s="130">
        <v>930.75</v>
      </c>
      <c r="I646" s="130">
        <v>0.63661774982529695</v>
      </c>
      <c r="J646" s="130">
        <f>(Table1[[#This Row],[Alpha]]-MIN(Table1[Alpha]))/(MAX(Table1[Alpha])-MIN(Table1[Alpha]))</f>
        <v>0.72726579559042503</v>
      </c>
      <c r="K646" s="130">
        <f>(Table1[[#This Row],[Signal from Matlab]]-703)/(1060.75-703)</f>
        <v>0.63661774982529695</v>
      </c>
    </row>
    <row r="647" spans="1:11" x14ac:dyDescent="0.2">
      <c r="A647" s="130" t="s">
        <v>866</v>
      </c>
      <c r="B647" s="344">
        <v>646</v>
      </c>
      <c r="C647" s="130">
        <v>0.125</v>
      </c>
      <c r="D647" s="130">
        <v>924.25</v>
      </c>
      <c r="E647" s="130">
        <v>0.45254626843474999</v>
      </c>
      <c r="F647" s="130">
        <f>(Table1[[#This Row],[Gasoil Open]]-MIN(Table1[Signal from Matlab]))/(MAX(Table1[Signal from Matlab])-MIN(Table1[Signal from Matlab]))</f>
        <v>0.61844863731656186</v>
      </c>
      <c r="G647" s="130">
        <v>924.25</v>
      </c>
      <c r="H647" s="130">
        <v>924.25</v>
      </c>
      <c r="I647" s="130">
        <v>0.61844863731656197</v>
      </c>
      <c r="J647" s="130">
        <f>(Table1[[#This Row],[Alpha]]-MIN(Table1[Alpha]))/(MAX(Table1[Alpha])-MIN(Table1[Alpha]))</f>
        <v>0.74355321819393938</v>
      </c>
      <c r="K647" s="130">
        <f>(Table1[[#This Row],[Signal from Matlab]]-703)/(1060.75-703)</f>
        <v>0.61844863731656186</v>
      </c>
    </row>
    <row r="648" spans="1:11" x14ac:dyDescent="0.2">
      <c r="A648" s="130" t="s">
        <v>867</v>
      </c>
      <c r="B648" s="344">
        <v>647</v>
      </c>
      <c r="C648" s="130">
        <v>0.125</v>
      </c>
      <c r="D648" s="130">
        <v>918.5</v>
      </c>
      <c r="E648" s="130">
        <v>0.47613436895046901</v>
      </c>
      <c r="F648" s="130">
        <f>(Table1[[#This Row],[Gasoil Open]]-MIN(Table1[Signal from Matlab]))/(MAX(Table1[Signal from Matlab])-MIN(Table1[Signal from Matlab]))</f>
        <v>0.60237596086652689</v>
      </c>
      <c r="G648" s="130">
        <v>918.5</v>
      </c>
      <c r="H648" s="130">
        <v>918.5</v>
      </c>
      <c r="I648" s="130">
        <v>0.602375960866527</v>
      </c>
      <c r="J648" s="130">
        <f>(Table1[[#This Row],[Alpha]]-MIN(Table1[Alpha]))/(MAX(Table1[Alpha])-MIN(Table1[Alpha]))</f>
        <v>0.76052965123274996</v>
      </c>
      <c r="K648" s="130">
        <f>(Table1[[#This Row],[Signal from Matlab]]-703)/(1060.75-703)</f>
        <v>0.60237596086652689</v>
      </c>
    </row>
    <row r="649" spans="1:11" x14ac:dyDescent="0.2">
      <c r="A649" s="130" t="s">
        <v>868</v>
      </c>
      <c r="B649" s="344">
        <v>648</v>
      </c>
      <c r="C649" s="130">
        <v>0.125</v>
      </c>
      <c r="D649" s="130">
        <v>911.75</v>
      </c>
      <c r="E649" s="130">
        <v>0.49893538213372601</v>
      </c>
      <c r="F649" s="130">
        <f>(Table1[[#This Row],[Gasoil Open]]-MIN(Table1[Signal from Matlab]))/(MAX(Table1[Signal from Matlab])-MIN(Table1[Signal from Matlab]))</f>
        <v>0.58350803633822501</v>
      </c>
      <c r="G649" s="130">
        <v>911.75</v>
      </c>
      <c r="H649" s="130">
        <v>911.75</v>
      </c>
      <c r="I649" s="130">
        <v>0.58350803633822501</v>
      </c>
      <c r="J649" s="130">
        <f>(Table1[[#This Row],[Alpha]]-MIN(Table1[Alpha]))/(MAX(Table1[Alpha])-MIN(Table1[Alpha]))</f>
        <v>0.77693961494579455</v>
      </c>
      <c r="K649" s="130">
        <f>(Table1[[#This Row],[Signal from Matlab]]-703)/(1060.75-703)</f>
        <v>0.58350803633822501</v>
      </c>
    </row>
    <row r="650" spans="1:11" x14ac:dyDescent="0.2">
      <c r="A650" s="130" t="s">
        <v>869</v>
      </c>
      <c r="B650" s="344">
        <v>649</v>
      </c>
      <c r="C650" s="130">
        <v>0.125</v>
      </c>
      <c r="D650" s="130">
        <v>904</v>
      </c>
      <c r="E650" s="130">
        <v>0.51798186461027396</v>
      </c>
      <c r="F650" s="130">
        <f>(Table1[[#This Row],[Gasoil Open]]-MIN(Table1[Signal from Matlab]))/(MAX(Table1[Signal from Matlab])-MIN(Table1[Signal from Matlab]))</f>
        <v>0.56184486373165621</v>
      </c>
      <c r="G650" s="130">
        <v>904</v>
      </c>
      <c r="H650" s="130">
        <v>904</v>
      </c>
      <c r="I650" s="130">
        <v>0.56184486373165599</v>
      </c>
      <c r="J650" s="130">
        <f>(Table1[[#This Row],[Alpha]]-MIN(Table1[Alpha]))/(MAX(Table1[Alpha])-MIN(Table1[Alpha]))</f>
        <v>0.7906474306375465</v>
      </c>
      <c r="K650" s="130">
        <f>(Table1[[#This Row],[Signal from Matlab]]-703)/(1060.75-703)</f>
        <v>0.56184486373165621</v>
      </c>
    </row>
    <row r="651" spans="1:11" x14ac:dyDescent="0.2">
      <c r="A651" s="130" t="s">
        <v>870</v>
      </c>
      <c r="B651" s="344">
        <v>650</v>
      </c>
      <c r="C651" s="130">
        <v>0.125</v>
      </c>
      <c r="D651" s="130">
        <v>900.25</v>
      </c>
      <c r="E651" s="130">
        <v>0.53930980928257499</v>
      </c>
      <c r="F651" s="130">
        <f>(Table1[[#This Row],[Gasoil Open]]-MIN(Table1[Signal from Matlab]))/(MAX(Table1[Signal from Matlab])-MIN(Table1[Signal from Matlab]))</f>
        <v>0.55136268343815509</v>
      </c>
      <c r="G651" s="130">
        <v>900.25</v>
      </c>
      <c r="H651" s="130">
        <v>900.25</v>
      </c>
      <c r="I651" s="130">
        <v>0.55136268343815498</v>
      </c>
      <c r="J651" s="130">
        <f>(Table1[[#This Row],[Alpha]]-MIN(Table1[Alpha]))/(MAX(Table1[Alpha])-MIN(Table1[Alpha]))</f>
        <v>0.80599722212853531</v>
      </c>
      <c r="K651" s="130">
        <f>(Table1[[#This Row],[Signal from Matlab]]-703)/(1060.75-703)</f>
        <v>0.55136268343815509</v>
      </c>
    </row>
    <row r="652" spans="1:11" x14ac:dyDescent="0.2">
      <c r="A652" s="130" t="s">
        <v>871</v>
      </c>
      <c r="B652" s="344">
        <v>651</v>
      </c>
      <c r="C652" s="130">
        <v>0.125</v>
      </c>
      <c r="D652" s="130">
        <v>908.25</v>
      </c>
      <c r="E652" s="130">
        <v>0.54447208938457403</v>
      </c>
      <c r="F652" s="130">
        <f>(Table1[[#This Row],[Gasoil Open]]-MIN(Table1[Signal from Matlab]))/(MAX(Table1[Signal from Matlab])-MIN(Table1[Signal from Matlab]))</f>
        <v>0.57372466806429068</v>
      </c>
      <c r="G652" s="130">
        <v>908.25</v>
      </c>
      <c r="H652" s="130">
        <v>908.25</v>
      </c>
      <c r="I652" s="130">
        <v>0.57372466806429101</v>
      </c>
      <c r="J652" s="130">
        <f>(Table1[[#This Row],[Alpha]]-MIN(Table1[Alpha]))/(MAX(Table1[Alpha])-MIN(Table1[Alpha]))</f>
        <v>0.8097125319908437</v>
      </c>
      <c r="K652" s="130">
        <f>(Table1[[#This Row],[Signal from Matlab]]-703)/(1060.75-703)</f>
        <v>0.57372466806429068</v>
      </c>
    </row>
    <row r="653" spans="1:11" x14ac:dyDescent="0.2">
      <c r="A653" s="130" t="s">
        <v>872</v>
      </c>
      <c r="B653" s="344">
        <v>652</v>
      </c>
      <c r="C653" s="130">
        <v>0.125</v>
      </c>
      <c r="D653" s="130">
        <v>921.25</v>
      </c>
      <c r="E653" s="130">
        <v>0.54650254477929405</v>
      </c>
      <c r="F653" s="130">
        <f>(Table1[[#This Row],[Gasoil Open]]-MIN(Table1[Signal from Matlab]))/(MAX(Table1[Signal from Matlab])-MIN(Table1[Signal from Matlab]))</f>
        <v>0.61006289308176098</v>
      </c>
      <c r="G653" s="130">
        <v>921.25</v>
      </c>
      <c r="H653" s="130">
        <v>921.25</v>
      </c>
      <c r="I653" s="130">
        <v>0.61006289308176098</v>
      </c>
      <c r="J653" s="130">
        <f>(Table1[[#This Row],[Alpha]]-MIN(Table1[Alpha]))/(MAX(Table1[Alpha])-MIN(Table1[Alpha]))</f>
        <v>0.81117385737496206</v>
      </c>
      <c r="K653" s="130">
        <f>(Table1[[#This Row],[Signal from Matlab]]-703)/(1060.75-703)</f>
        <v>0.61006289308176098</v>
      </c>
    </row>
    <row r="654" spans="1:11" x14ac:dyDescent="0.2">
      <c r="A654" s="130" t="s">
        <v>873</v>
      </c>
      <c r="B654" s="344">
        <v>653</v>
      </c>
      <c r="C654" s="130">
        <v>0.125</v>
      </c>
      <c r="D654" s="130">
        <v>925.5</v>
      </c>
      <c r="E654" s="130">
        <v>0.53558297218810402</v>
      </c>
      <c r="F654" s="130">
        <f>(Table1[[#This Row],[Gasoil Open]]-MIN(Table1[Signal from Matlab]))/(MAX(Table1[Signal from Matlab])-MIN(Table1[Signal from Matlab]))</f>
        <v>0.62194269741439556</v>
      </c>
      <c r="G654" s="130">
        <v>925.5</v>
      </c>
      <c r="H654" s="130">
        <v>925.5</v>
      </c>
      <c r="I654" s="130">
        <v>0.62194269741439601</v>
      </c>
      <c r="J654" s="130">
        <f>(Table1[[#This Row],[Alpha]]-MIN(Table1[Alpha]))/(MAX(Table1[Alpha])-MIN(Table1[Alpha]))</f>
        <v>0.80331500529048683</v>
      </c>
      <c r="K654" s="130">
        <f>(Table1[[#This Row],[Signal from Matlab]]-703)/(1060.75-703)</f>
        <v>0.62194269741439556</v>
      </c>
    </row>
    <row r="655" spans="1:11" x14ac:dyDescent="0.2">
      <c r="A655" s="130" t="s">
        <v>874</v>
      </c>
      <c r="B655" s="344">
        <v>654</v>
      </c>
      <c r="C655" s="130">
        <v>0.125</v>
      </c>
      <c r="D655" s="130">
        <v>927.25</v>
      </c>
      <c r="E655" s="130">
        <v>0.522721685397178</v>
      </c>
      <c r="F655" s="130">
        <f>(Table1[[#This Row],[Gasoil Open]]-MIN(Table1[Signal from Matlab]))/(MAX(Table1[Signal from Matlab])-MIN(Table1[Signal from Matlab]))</f>
        <v>0.62683438155136273</v>
      </c>
      <c r="G655" s="130">
        <v>927.25</v>
      </c>
      <c r="H655" s="130">
        <v>927.25</v>
      </c>
      <c r="I655" s="130">
        <v>0.62683438155136295</v>
      </c>
      <c r="J655" s="130">
        <f>(Table1[[#This Row],[Alpha]]-MIN(Table1[Alpha]))/(MAX(Table1[Alpha])-MIN(Table1[Alpha]))</f>
        <v>0.79405869514997374</v>
      </c>
      <c r="K655" s="130">
        <f>(Table1[[#This Row],[Signal from Matlab]]-703)/(1060.75-703)</f>
        <v>0.62683438155136273</v>
      </c>
    </row>
    <row r="656" spans="1:11" x14ac:dyDescent="0.2">
      <c r="A656" s="130" t="s">
        <v>875</v>
      </c>
      <c r="B656" s="344">
        <v>655</v>
      </c>
      <c r="C656" s="130">
        <v>0.125</v>
      </c>
      <c r="D656" s="130">
        <v>935.25</v>
      </c>
      <c r="E656" s="130">
        <v>0.51299428138466396</v>
      </c>
      <c r="F656" s="130">
        <f>(Table1[[#This Row],[Gasoil Open]]-MIN(Table1[Signal from Matlab]))/(MAX(Table1[Signal from Matlab])-MIN(Table1[Signal from Matlab]))</f>
        <v>0.64919636617749821</v>
      </c>
      <c r="G656" s="130">
        <v>935.25</v>
      </c>
      <c r="H656" s="130">
        <v>935.25</v>
      </c>
      <c r="I656" s="130">
        <v>0.64919636617749799</v>
      </c>
      <c r="J656" s="130">
        <f>(Table1[[#This Row],[Alpha]]-MIN(Table1[Alpha]))/(MAX(Table1[Alpha])-MIN(Table1[Alpha]))</f>
        <v>0.78705785068817158</v>
      </c>
      <c r="K656" s="130">
        <f>(Table1[[#This Row],[Signal from Matlab]]-703)/(1060.75-703)</f>
        <v>0.64919636617749821</v>
      </c>
    </row>
    <row r="657" spans="1:11" x14ac:dyDescent="0.2">
      <c r="A657" s="130" t="s">
        <v>876</v>
      </c>
      <c r="B657" s="344">
        <v>656</v>
      </c>
      <c r="C657" s="130">
        <v>0.125</v>
      </c>
      <c r="D657" s="130">
        <v>939</v>
      </c>
      <c r="E657" s="130">
        <v>0.49988381833092999</v>
      </c>
      <c r="F657" s="130">
        <f>(Table1[[#This Row],[Gasoil Open]]-MIN(Table1[Signal from Matlab]))/(MAX(Table1[Signal from Matlab])-MIN(Table1[Signal from Matlab]))</f>
        <v>0.65967854647099933</v>
      </c>
      <c r="G657" s="130">
        <v>939</v>
      </c>
      <c r="H657" s="130">
        <v>939</v>
      </c>
      <c r="I657" s="130">
        <v>0.65967854647099899</v>
      </c>
      <c r="J657" s="130">
        <f>(Table1[[#This Row],[Alpha]]-MIN(Table1[Alpha]))/(MAX(Table1[Alpha])-MIN(Table1[Alpha]))</f>
        <v>0.77762220757688372</v>
      </c>
      <c r="K657" s="130">
        <f>(Table1[[#This Row],[Signal from Matlab]]-703)/(1060.75-703)</f>
        <v>0.65967854647099933</v>
      </c>
    </row>
    <row r="658" spans="1:11" x14ac:dyDescent="0.2">
      <c r="A658" s="130" t="s">
        <v>877</v>
      </c>
      <c r="B658" s="344">
        <v>657</v>
      </c>
      <c r="C658" s="130">
        <v>0.125</v>
      </c>
      <c r="D658" s="130">
        <v>935</v>
      </c>
      <c r="E658" s="130">
        <v>0.48044937851806102</v>
      </c>
      <c r="F658" s="130">
        <f>(Table1[[#This Row],[Gasoil Open]]-MIN(Table1[Signal from Matlab]))/(MAX(Table1[Signal from Matlab])-MIN(Table1[Signal from Matlab]))</f>
        <v>0.64849755415793153</v>
      </c>
      <c r="G658" s="130">
        <v>935</v>
      </c>
      <c r="H658" s="130">
        <v>935</v>
      </c>
      <c r="I658" s="130">
        <v>0.64849755415793198</v>
      </c>
      <c r="J658" s="130">
        <f>(Table1[[#This Row],[Alpha]]-MIN(Table1[Alpha]))/(MAX(Table1[Alpha])-MIN(Table1[Alpha]))</f>
        <v>0.76363517772214373</v>
      </c>
      <c r="K658" s="130">
        <f>(Table1[[#This Row],[Signal from Matlab]]-703)/(1060.75-703)</f>
        <v>0.64849755415793153</v>
      </c>
    </row>
    <row r="659" spans="1:11" x14ac:dyDescent="0.2">
      <c r="A659" s="130" t="s">
        <v>878</v>
      </c>
      <c r="B659" s="344">
        <v>658</v>
      </c>
      <c r="C659" s="130">
        <v>0.125</v>
      </c>
      <c r="D659" s="130">
        <v>936.75</v>
      </c>
      <c r="E659" s="130">
        <v>0.47145272682911599</v>
      </c>
      <c r="F659" s="130">
        <f>(Table1[[#This Row],[Gasoil Open]]-MIN(Table1[Signal from Matlab]))/(MAX(Table1[Signal from Matlab])-MIN(Table1[Signal from Matlab]))</f>
        <v>0.6533892382948987</v>
      </c>
      <c r="G659" s="130">
        <v>936.75</v>
      </c>
      <c r="H659" s="130">
        <v>936.75</v>
      </c>
      <c r="I659" s="130">
        <v>0.65338923829489903</v>
      </c>
      <c r="J659" s="130">
        <f>(Table1[[#This Row],[Alpha]]-MIN(Table1[Alpha]))/(MAX(Table1[Alpha])-MIN(Table1[Alpha]))</f>
        <v>0.75716025809607668</v>
      </c>
      <c r="K659" s="130">
        <f>(Table1[[#This Row],[Signal from Matlab]]-703)/(1060.75-703)</f>
        <v>0.6533892382948987</v>
      </c>
    </row>
    <row r="660" spans="1:11" x14ac:dyDescent="0.2">
      <c r="A660" s="130" t="s">
        <v>879</v>
      </c>
      <c r="B660" s="344">
        <v>659</v>
      </c>
      <c r="C660" s="130">
        <v>0.125</v>
      </c>
      <c r="D660" s="130">
        <v>935.75</v>
      </c>
      <c r="E660" s="130">
        <v>0.45849541193458498</v>
      </c>
      <c r="F660" s="130">
        <f>(Table1[[#This Row],[Gasoil Open]]-MIN(Table1[Signal from Matlab]))/(MAX(Table1[Signal from Matlab])-MIN(Table1[Signal from Matlab]))</f>
        <v>0.65059399021663178</v>
      </c>
      <c r="G660" s="130">
        <v>935.75</v>
      </c>
      <c r="H660" s="130">
        <v>935.75</v>
      </c>
      <c r="I660" s="130">
        <v>0.650593990216632</v>
      </c>
      <c r="J660" s="130">
        <f>(Table1[[#This Row],[Alpha]]-MIN(Table1[Alpha]))/(MAX(Table1[Alpha])-MIN(Table1[Alpha]))</f>
        <v>0.74783483621553137</v>
      </c>
      <c r="K660" s="130">
        <f>(Table1[[#This Row],[Signal from Matlab]]-703)/(1060.75-703)</f>
        <v>0.65059399021663178</v>
      </c>
    </row>
    <row r="661" spans="1:11" x14ac:dyDescent="0.2">
      <c r="A661" s="130" t="s">
        <v>880</v>
      </c>
      <c r="B661" s="344">
        <v>660</v>
      </c>
      <c r="C661" s="130">
        <v>0.125</v>
      </c>
      <c r="D661" s="130">
        <v>934.5</v>
      </c>
      <c r="E661" s="130">
        <v>0.44372995139154597</v>
      </c>
      <c r="F661" s="130">
        <f>(Table1[[#This Row],[Gasoil Open]]-MIN(Table1[Signal from Matlab]))/(MAX(Table1[Signal from Matlab])-MIN(Table1[Signal from Matlab]))</f>
        <v>0.64709993011879807</v>
      </c>
      <c r="G661" s="130">
        <v>934.5</v>
      </c>
      <c r="H661" s="130">
        <v>934.5</v>
      </c>
      <c r="I661" s="130">
        <v>0.64709993011879796</v>
      </c>
      <c r="J661" s="130">
        <f>(Table1[[#This Row],[Alpha]]-MIN(Table1[Alpha]))/(MAX(Table1[Alpha])-MIN(Table1[Alpha]))</f>
        <v>0.73720808600183518</v>
      </c>
      <c r="K661" s="130">
        <f>(Table1[[#This Row],[Signal from Matlab]]-703)/(1060.75-703)</f>
        <v>0.64709993011879807</v>
      </c>
    </row>
    <row r="662" spans="1:11" x14ac:dyDescent="0.2">
      <c r="A662" s="130" t="s">
        <v>881</v>
      </c>
      <c r="B662" s="344">
        <v>661</v>
      </c>
      <c r="C662" s="130">
        <v>0.125</v>
      </c>
      <c r="D662" s="130">
        <v>942.25</v>
      </c>
      <c r="E662" s="130">
        <v>0.42049162451344702</v>
      </c>
      <c r="F662" s="130">
        <f>(Table1[[#This Row],[Gasoil Open]]-MIN(Table1[Signal from Matlab]))/(MAX(Table1[Signal from Matlab])-MIN(Table1[Signal from Matlab]))</f>
        <v>0.66876310272536688</v>
      </c>
      <c r="G662" s="130">
        <v>942.25</v>
      </c>
      <c r="H662" s="130">
        <v>942.25</v>
      </c>
      <c r="I662" s="130">
        <v>0.66876310272536699</v>
      </c>
      <c r="J662" s="130">
        <f>(Table1[[#This Row],[Alpha]]-MIN(Table1[Alpha]))/(MAX(Table1[Alpha])-MIN(Table1[Alpha]))</f>
        <v>0.72048338619325414</v>
      </c>
      <c r="K662" s="130">
        <f>(Table1[[#This Row],[Signal from Matlab]]-703)/(1060.75-703)</f>
        <v>0.66876310272536688</v>
      </c>
    </row>
    <row r="663" spans="1:11" x14ac:dyDescent="0.2">
      <c r="A663" s="130" t="s">
        <v>882</v>
      </c>
      <c r="B663" s="344">
        <v>662</v>
      </c>
      <c r="C663" s="130">
        <v>0.125</v>
      </c>
      <c r="D663" s="130">
        <v>938.75</v>
      </c>
      <c r="E663" s="130">
        <v>0.38991809479388001</v>
      </c>
      <c r="F663" s="130">
        <f>(Table1[[#This Row],[Gasoil Open]]-MIN(Table1[Signal from Matlab]))/(MAX(Table1[Signal from Matlab])-MIN(Table1[Signal from Matlab]))</f>
        <v>0.65897973445143254</v>
      </c>
      <c r="G663" s="130">
        <v>938.75</v>
      </c>
      <c r="H663" s="130">
        <v>938.75</v>
      </c>
      <c r="I663" s="130">
        <v>0.65897973445143299</v>
      </c>
      <c r="J663" s="130">
        <f>(Table1[[#This Row],[Alpha]]-MIN(Table1[Alpha]))/(MAX(Table1[Alpha])-MIN(Table1[Alpha]))</f>
        <v>0.69847951692457622</v>
      </c>
      <c r="K663" s="130">
        <f>(Table1[[#This Row],[Signal from Matlab]]-703)/(1060.75-703)</f>
        <v>0.65897973445143254</v>
      </c>
    </row>
    <row r="664" spans="1:11" x14ac:dyDescent="0.2">
      <c r="A664" s="130" t="s">
        <v>883</v>
      </c>
      <c r="B664" s="344">
        <v>663</v>
      </c>
      <c r="C664" s="130">
        <v>0.125</v>
      </c>
      <c r="D664" s="130">
        <v>969.75</v>
      </c>
      <c r="E664" s="130">
        <v>0.343607021965322</v>
      </c>
      <c r="F664" s="130">
        <f>(Table1[[#This Row],[Gasoil Open]]-MIN(Table1[Signal from Matlab]))/(MAX(Table1[Signal from Matlab])-MIN(Table1[Signal from Matlab]))</f>
        <v>0.74563242487770787</v>
      </c>
      <c r="G664" s="130">
        <v>969.75</v>
      </c>
      <c r="H664" s="130">
        <v>969.75</v>
      </c>
      <c r="I664" s="130">
        <v>0.74563242487770798</v>
      </c>
      <c r="J664" s="130">
        <f>(Table1[[#This Row],[Alpha]]-MIN(Table1[Alpha]))/(MAX(Table1[Alpha])-MIN(Table1[Alpha]))</f>
        <v>0.66514928644223736</v>
      </c>
      <c r="K664" s="130">
        <f>(Table1[[#This Row],[Signal from Matlab]]-703)/(1060.75-703)</f>
        <v>0.74563242487770787</v>
      </c>
    </row>
    <row r="665" spans="1:11" x14ac:dyDescent="0.2">
      <c r="A665" s="130" t="s">
        <v>884</v>
      </c>
      <c r="B665" s="344">
        <v>664</v>
      </c>
      <c r="C665" s="130">
        <v>0.125</v>
      </c>
      <c r="D665" s="130">
        <v>970.75</v>
      </c>
      <c r="E665" s="130">
        <v>0.28829498868870601</v>
      </c>
      <c r="F665" s="130">
        <f>(Table1[[#This Row],[Gasoil Open]]-MIN(Table1[Signal from Matlab]))/(MAX(Table1[Signal from Matlab])-MIN(Table1[Signal from Matlab]))</f>
        <v>0.74842767295597479</v>
      </c>
      <c r="G665" s="130">
        <v>970.75</v>
      </c>
      <c r="H665" s="130">
        <v>970.75</v>
      </c>
      <c r="I665" s="130">
        <v>0.74842767295597501</v>
      </c>
      <c r="J665" s="130">
        <f>(Table1[[#This Row],[Alpha]]-MIN(Table1[Alpha]))/(MAX(Table1[Alpha])-MIN(Table1[Alpha]))</f>
        <v>0.62534103530581431</v>
      </c>
      <c r="K665" s="130">
        <f>(Table1[[#This Row],[Signal from Matlab]]-703)/(1060.75-703)</f>
        <v>0.74842767295597479</v>
      </c>
    </row>
    <row r="666" spans="1:11" x14ac:dyDescent="0.2">
      <c r="A666" s="130" t="s">
        <v>885</v>
      </c>
      <c r="B666" s="344">
        <v>665</v>
      </c>
      <c r="C666" s="130">
        <v>0.125</v>
      </c>
      <c r="D666" s="130">
        <v>965.75</v>
      </c>
      <c r="E666" s="130">
        <v>0.238466179925065</v>
      </c>
      <c r="F666" s="130">
        <f>(Table1[[#This Row],[Gasoil Open]]-MIN(Table1[Signal from Matlab]))/(MAX(Table1[Signal from Matlab])-MIN(Table1[Signal from Matlab]))</f>
        <v>0.73445143256464007</v>
      </c>
      <c r="G666" s="130">
        <v>965.75</v>
      </c>
      <c r="H666" s="130">
        <v>965.75</v>
      </c>
      <c r="I666" s="130">
        <v>0.73445143256463996</v>
      </c>
      <c r="J666" s="130">
        <f>(Table1[[#This Row],[Alpha]]-MIN(Table1[Alpha]))/(MAX(Table1[Alpha])-MIN(Table1[Alpha]))</f>
        <v>0.58947907877328509</v>
      </c>
      <c r="K666" s="130">
        <f>(Table1[[#This Row],[Signal from Matlab]]-703)/(1060.75-703)</f>
        <v>0.73445143256464007</v>
      </c>
    </row>
    <row r="667" spans="1:11" x14ac:dyDescent="0.2">
      <c r="A667" s="130" t="s">
        <v>886</v>
      </c>
      <c r="B667" s="344">
        <v>666</v>
      </c>
      <c r="C667" s="130">
        <v>0.125</v>
      </c>
      <c r="D667" s="130">
        <v>947.5</v>
      </c>
      <c r="E667" s="130">
        <v>0.197005780848613</v>
      </c>
      <c r="F667" s="130">
        <f>(Table1[[#This Row],[Gasoil Open]]-MIN(Table1[Signal from Matlab]))/(MAX(Table1[Signal from Matlab])-MIN(Table1[Signal from Matlab]))</f>
        <v>0.68343815513626838</v>
      </c>
      <c r="G667" s="130">
        <v>947.5</v>
      </c>
      <c r="H667" s="130">
        <v>947.5</v>
      </c>
      <c r="I667" s="130">
        <v>0.68343815513626804</v>
      </c>
      <c r="J667" s="130">
        <f>(Table1[[#This Row],[Alpha]]-MIN(Table1[Alpha]))/(MAX(Table1[Alpha])-MIN(Table1[Alpha]))</f>
        <v>0.55963989404475178</v>
      </c>
      <c r="K667" s="130">
        <f>(Table1[[#This Row],[Signal from Matlab]]-703)/(1060.75-703)</f>
        <v>0.68343815513626838</v>
      </c>
    </row>
    <row r="668" spans="1:11" x14ac:dyDescent="0.2">
      <c r="A668" s="130" t="s">
        <v>887</v>
      </c>
      <c r="B668" s="344">
        <v>667</v>
      </c>
      <c r="C668" s="130">
        <v>0.125</v>
      </c>
      <c r="D668" s="130">
        <v>959.5</v>
      </c>
      <c r="E668" s="130">
        <v>0.160795669985309</v>
      </c>
      <c r="F668" s="130">
        <f>(Table1[[#This Row],[Gasoil Open]]-MIN(Table1[Signal from Matlab]))/(MAX(Table1[Signal from Matlab])-MIN(Table1[Signal from Matlab]))</f>
        <v>0.71698113207547165</v>
      </c>
      <c r="G668" s="130">
        <v>959.5</v>
      </c>
      <c r="H668" s="130">
        <v>959.5</v>
      </c>
      <c r="I668" s="130">
        <v>0.71698113207547198</v>
      </c>
      <c r="J668" s="130">
        <f>(Table1[[#This Row],[Alpha]]-MIN(Table1[Alpha]))/(MAX(Table1[Alpha])-MIN(Table1[Alpha]))</f>
        <v>0.53357935890377517</v>
      </c>
      <c r="K668" s="130">
        <f>(Table1[[#This Row],[Signal from Matlab]]-703)/(1060.75-703)</f>
        <v>0.71698113207547165</v>
      </c>
    </row>
    <row r="669" spans="1:11" x14ac:dyDescent="0.2">
      <c r="A669" s="130" t="s">
        <v>888</v>
      </c>
      <c r="B669" s="344">
        <v>668</v>
      </c>
      <c r="C669" s="130">
        <v>0.125</v>
      </c>
      <c r="D669" s="130">
        <v>961.25</v>
      </c>
      <c r="E669" s="130">
        <v>0.13268879789354199</v>
      </c>
      <c r="F669" s="130">
        <f>(Table1[[#This Row],[Gasoil Open]]-MIN(Table1[Signal from Matlab]))/(MAX(Table1[Signal from Matlab])-MIN(Table1[Signal from Matlab]))</f>
        <v>0.72187281621243882</v>
      </c>
      <c r="G669" s="130">
        <v>961.25</v>
      </c>
      <c r="H669" s="130">
        <v>961.25</v>
      </c>
      <c r="I669" s="130">
        <v>0.72187281621243904</v>
      </c>
      <c r="J669" s="130">
        <f>(Table1[[#This Row],[Alpha]]-MIN(Table1[Alpha]))/(MAX(Table1[Alpha])-MIN(Table1[Alpha]))</f>
        <v>0.51335075119208928</v>
      </c>
      <c r="K669" s="130">
        <f>(Table1[[#This Row],[Signal from Matlab]]-703)/(1060.75-703)</f>
        <v>0.72187281621243882</v>
      </c>
    </row>
    <row r="670" spans="1:11" x14ac:dyDescent="0.2">
      <c r="A670" s="130" t="s">
        <v>889</v>
      </c>
      <c r="B670" s="344">
        <v>669</v>
      </c>
      <c r="C670" s="130">
        <v>0.125</v>
      </c>
      <c r="D670" s="130">
        <v>957.5</v>
      </c>
      <c r="E670" s="130">
        <v>0.108530717508595</v>
      </c>
      <c r="F670" s="130">
        <f>(Table1[[#This Row],[Gasoil Open]]-MIN(Table1[Signal from Matlab]))/(MAX(Table1[Signal from Matlab])-MIN(Table1[Signal from Matlab]))</f>
        <v>0.71139063591893781</v>
      </c>
      <c r="G670" s="130">
        <v>957.5</v>
      </c>
      <c r="H670" s="130">
        <v>957.5</v>
      </c>
      <c r="I670" s="130">
        <v>0.71139063591893803</v>
      </c>
      <c r="J670" s="130">
        <f>(Table1[[#This Row],[Alpha]]-MIN(Table1[Alpha]))/(MAX(Table1[Alpha])-MIN(Table1[Alpha]))</f>
        <v>0.4959641017784176</v>
      </c>
      <c r="K670" s="130">
        <f>(Table1[[#This Row],[Signal from Matlab]]-703)/(1060.75-703)</f>
        <v>0.71139063591893781</v>
      </c>
    </row>
    <row r="671" spans="1:11" x14ac:dyDescent="0.2">
      <c r="A671" s="130" t="s">
        <v>890</v>
      </c>
      <c r="B671" s="344">
        <v>670</v>
      </c>
      <c r="C671" s="130">
        <v>0.125</v>
      </c>
      <c r="D671" s="130">
        <v>959</v>
      </c>
      <c r="E671" s="130">
        <v>9.0479170285033605E-2</v>
      </c>
      <c r="F671" s="130">
        <f>(Table1[[#This Row],[Gasoil Open]]-MIN(Table1[Signal from Matlab]))/(MAX(Table1[Signal from Matlab])-MIN(Table1[Signal from Matlab]))</f>
        <v>0.71558350803633819</v>
      </c>
      <c r="G671" s="130">
        <v>959</v>
      </c>
      <c r="H671" s="130">
        <v>959</v>
      </c>
      <c r="I671" s="130">
        <v>0.71558350803633797</v>
      </c>
      <c r="J671" s="130">
        <f>(Table1[[#This Row],[Alpha]]-MIN(Table1[Alpha]))/(MAX(Table1[Alpha])-MIN(Table1[Alpha]))</f>
        <v>0.48297234424018348</v>
      </c>
      <c r="K671" s="130">
        <f>(Table1[[#This Row],[Signal from Matlab]]-703)/(1060.75-703)</f>
        <v>0.71558350803633819</v>
      </c>
    </row>
    <row r="672" spans="1:11" x14ac:dyDescent="0.2">
      <c r="A672" s="130" t="s">
        <v>891</v>
      </c>
      <c r="B672" s="344">
        <v>671</v>
      </c>
      <c r="C672" s="130">
        <v>0.125</v>
      </c>
      <c r="D672" s="130">
        <v>964</v>
      </c>
      <c r="E672" s="130">
        <v>7.8767211740285697E-2</v>
      </c>
      <c r="F672" s="130">
        <f>(Table1[[#This Row],[Gasoil Open]]-MIN(Table1[Signal from Matlab]))/(MAX(Table1[Signal from Matlab])-MIN(Table1[Signal from Matlab]))</f>
        <v>0.72955974842767291</v>
      </c>
      <c r="G672" s="130">
        <v>964</v>
      </c>
      <c r="H672" s="130">
        <v>964</v>
      </c>
      <c r="I672" s="130">
        <v>0.72955974842767302</v>
      </c>
      <c r="J672" s="130">
        <f>(Table1[[#This Row],[Alpha]]-MIN(Table1[Alpha]))/(MAX(Table1[Alpha])-MIN(Table1[Alpha]))</f>
        <v>0.4745432093950212</v>
      </c>
      <c r="K672" s="130">
        <f>(Table1[[#This Row],[Signal from Matlab]]-703)/(1060.75-703)</f>
        <v>0.72955974842767291</v>
      </c>
    </row>
    <row r="673" spans="1:11" x14ac:dyDescent="0.2">
      <c r="A673" s="130" t="s">
        <v>892</v>
      </c>
      <c r="B673" s="344">
        <v>672</v>
      </c>
      <c r="C673" s="130">
        <v>0.125</v>
      </c>
      <c r="D673" s="130">
        <v>948.5</v>
      </c>
      <c r="E673" s="130">
        <v>7.4308527543017297E-2</v>
      </c>
      <c r="F673" s="130">
        <f>(Table1[[#This Row],[Gasoil Open]]-MIN(Table1[Signal from Matlab]))/(MAX(Table1[Signal from Matlab])-MIN(Table1[Signal from Matlab]))</f>
        <v>0.6862334032145353</v>
      </c>
      <c r="G673" s="130">
        <v>948.5</v>
      </c>
      <c r="H673" s="130">
        <v>948.5</v>
      </c>
      <c r="I673" s="130">
        <v>0.68623340321453496</v>
      </c>
      <c r="J673" s="130">
        <f>(Table1[[#This Row],[Alpha]]-MIN(Table1[Alpha]))/(MAX(Table1[Alpha])-MIN(Table1[Alpha]))</f>
        <v>0.47133427980504899</v>
      </c>
      <c r="K673" s="130">
        <f>(Table1[[#This Row],[Signal from Matlab]]-703)/(1060.75-703)</f>
        <v>0.6862334032145353</v>
      </c>
    </row>
    <row r="674" spans="1:11" x14ac:dyDescent="0.2">
      <c r="A674" s="130" t="s">
        <v>893</v>
      </c>
      <c r="B674" s="344">
        <v>673</v>
      </c>
      <c r="C674" s="130">
        <v>0.125</v>
      </c>
      <c r="D674" s="130">
        <v>937</v>
      </c>
      <c r="E674" s="130">
        <v>7.5061679092575495E-2</v>
      </c>
      <c r="F674" s="130">
        <f>(Table1[[#This Row],[Gasoil Open]]-MIN(Table1[Signal from Matlab]))/(MAX(Table1[Signal from Matlab])-MIN(Table1[Signal from Matlab]))</f>
        <v>0.65408805031446537</v>
      </c>
      <c r="G674" s="130">
        <v>937</v>
      </c>
      <c r="H674" s="130">
        <v>937</v>
      </c>
      <c r="I674" s="130">
        <v>0.65408805031446504</v>
      </c>
      <c r="J674" s="130">
        <f>(Table1[[#This Row],[Alpha]]-MIN(Table1[Alpha]))/(MAX(Table1[Alpha])-MIN(Table1[Alpha]))</f>
        <v>0.47187632543693991</v>
      </c>
      <c r="K674" s="130">
        <f>(Table1[[#This Row],[Signal from Matlab]]-703)/(1060.75-703)</f>
        <v>0.65408805031446537</v>
      </c>
    </row>
    <row r="675" spans="1:11" x14ac:dyDescent="0.2">
      <c r="A675" s="130" t="s">
        <v>894</v>
      </c>
      <c r="B675" s="344">
        <v>674</v>
      </c>
      <c r="C675" s="130">
        <v>0.125</v>
      </c>
      <c r="D675" s="130">
        <v>941</v>
      </c>
      <c r="E675" s="130">
        <v>8.1511990804414E-2</v>
      </c>
      <c r="F675" s="130">
        <f>(Table1[[#This Row],[Gasoil Open]]-MIN(Table1[Signal from Matlab]))/(MAX(Table1[Signal from Matlab])-MIN(Table1[Signal from Matlab]))</f>
        <v>0.66526904262753317</v>
      </c>
      <c r="G675" s="130">
        <v>941</v>
      </c>
      <c r="H675" s="130">
        <v>941</v>
      </c>
      <c r="I675" s="130">
        <v>0.66526904262753295</v>
      </c>
      <c r="J675" s="130">
        <f>(Table1[[#This Row],[Alpha]]-MIN(Table1[Alpha]))/(MAX(Table1[Alpha])-MIN(Table1[Alpha]))</f>
        <v>0.47651863585877779</v>
      </c>
      <c r="K675" s="130">
        <f>(Table1[[#This Row],[Signal from Matlab]]-703)/(1060.75-703)</f>
        <v>0.66526904262753317</v>
      </c>
    </row>
    <row r="676" spans="1:11" x14ac:dyDescent="0.2">
      <c r="A676" s="130" t="s">
        <v>895</v>
      </c>
      <c r="B676" s="344">
        <v>675</v>
      </c>
      <c r="C676" s="130">
        <v>0.125</v>
      </c>
      <c r="D676" s="130">
        <v>953.5</v>
      </c>
      <c r="E676" s="130">
        <v>9.4001347653177705E-2</v>
      </c>
      <c r="F676" s="130">
        <f>(Table1[[#This Row],[Gasoil Open]]-MIN(Table1[Signal from Matlab]))/(MAX(Table1[Signal from Matlab])-MIN(Table1[Signal from Matlab]))</f>
        <v>0.70020964360587001</v>
      </c>
      <c r="G676" s="130">
        <v>953.5</v>
      </c>
      <c r="H676" s="130">
        <v>953.5</v>
      </c>
      <c r="I676" s="130">
        <v>0.70020964360587001</v>
      </c>
      <c r="J676" s="130">
        <f>(Table1[[#This Row],[Alpha]]-MIN(Table1[Alpha]))/(MAX(Table1[Alpha])-MIN(Table1[Alpha]))</f>
        <v>0.4855072668042647</v>
      </c>
      <c r="K676" s="130">
        <f>(Table1[[#This Row],[Signal from Matlab]]-703)/(1060.75-703)</f>
        <v>0.70020964360587001</v>
      </c>
    </row>
    <row r="677" spans="1:11" x14ac:dyDescent="0.2">
      <c r="A677" s="130" t="s">
        <v>896</v>
      </c>
      <c r="B677" s="344">
        <v>676</v>
      </c>
      <c r="C677" s="130">
        <v>0.125</v>
      </c>
      <c r="D677" s="130">
        <v>945</v>
      </c>
      <c r="E677" s="130">
        <v>0.10785986575491099</v>
      </c>
      <c r="F677" s="130">
        <f>(Table1[[#This Row],[Gasoil Open]]-MIN(Table1[Signal from Matlab]))/(MAX(Table1[Signal from Matlab])-MIN(Table1[Signal from Matlab]))</f>
        <v>0.67645003494060096</v>
      </c>
      <c r="G677" s="130">
        <v>945</v>
      </c>
      <c r="H677" s="130">
        <v>945</v>
      </c>
      <c r="I677" s="130">
        <v>0.67645003494060096</v>
      </c>
      <c r="J677" s="130">
        <f>(Table1[[#This Row],[Alpha]]-MIN(Table1[Alpha]))/(MAX(Table1[Alpha])-MIN(Table1[Alpha]))</f>
        <v>0.49548128757861393</v>
      </c>
      <c r="K677" s="130">
        <f>(Table1[[#This Row],[Signal from Matlab]]-703)/(1060.75-703)</f>
        <v>0.67645003494060096</v>
      </c>
    </row>
    <row r="678" spans="1:11" x14ac:dyDescent="0.2">
      <c r="A678" s="130" t="s">
        <v>897</v>
      </c>
      <c r="B678" s="344">
        <v>677</v>
      </c>
      <c r="C678" s="130">
        <v>0.125</v>
      </c>
      <c r="D678" s="130">
        <v>937</v>
      </c>
      <c r="E678" s="130">
        <v>0.125465547787938</v>
      </c>
      <c r="F678" s="130">
        <f>(Table1[[#This Row],[Gasoil Open]]-MIN(Table1[Signal from Matlab]))/(MAX(Table1[Signal from Matlab])-MIN(Table1[Signal from Matlab]))</f>
        <v>0.65408805031446537</v>
      </c>
      <c r="G678" s="130">
        <v>937</v>
      </c>
      <c r="H678" s="130">
        <v>937</v>
      </c>
      <c r="I678" s="130">
        <v>0.65408805031446504</v>
      </c>
      <c r="J678" s="130">
        <f>(Table1[[#This Row],[Alpha]]-MIN(Table1[Alpha]))/(MAX(Table1[Alpha])-MIN(Table1[Alpha]))</f>
        <v>0.50815215448191109</v>
      </c>
      <c r="K678" s="130">
        <f>(Table1[[#This Row],[Signal from Matlab]]-703)/(1060.75-703)</f>
        <v>0.65408805031446537</v>
      </c>
    </row>
    <row r="679" spans="1:11" x14ac:dyDescent="0.2">
      <c r="A679" s="130" t="s">
        <v>898</v>
      </c>
      <c r="B679" s="344">
        <v>678</v>
      </c>
      <c r="C679" s="130">
        <v>0.125</v>
      </c>
      <c r="D679" s="130">
        <v>917.25</v>
      </c>
      <c r="E679" s="130">
        <v>0.14357704689864401</v>
      </c>
      <c r="F679" s="130">
        <f>(Table1[[#This Row],[Gasoil Open]]-MIN(Table1[Signal from Matlab]))/(MAX(Table1[Signal from Matlab])-MIN(Table1[Signal from Matlab]))</f>
        <v>0.59888190076869319</v>
      </c>
      <c r="G679" s="130">
        <v>917.25</v>
      </c>
      <c r="H679" s="130">
        <v>917.25</v>
      </c>
      <c r="I679" s="130">
        <v>0.59888190076869297</v>
      </c>
      <c r="J679" s="130">
        <f>(Table1[[#This Row],[Alpha]]-MIN(Table1[Alpha]))/(MAX(Table1[Alpha])-MIN(Table1[Alpha]))</f>
        <v>0.52118705958927591</v>
      </c>
      <c r="K679" s="130">
        <f>(Table1[[#This Row],[Signal from Matlab]]-703)/(1060.75-703)</f>
        <v>0.59888190076869319</v>
      </c>
    </row>
    <row r="680" spans="1:11" x14ac:dyDescent="0.2">
      <c r="A680" s="130" t="s">
        <v>899</v>
      </c>
      <c r="B680" s="344">
        <v>679</v>
      </c>
      <c r="C680" s="130">
        <v>0.125</v>
      </c>
      <c r="D680" s="130">
        <v>934.5</v>
      </c>
      <c r="E680" s="130">
        <v>0.15979908166600601</v>
      </c>
      <c r="F680" s="130">
        <f>(Table1[[#This Row],[Gasoil Open]]-MIN(Table1[Signal from Matlab]))/(MAX(Table1[Signal from Matlab])-MIN(Table1[Signal from Matlab]))</f>
        <v>0.64709993011879807</v>
      </c>
      <c r="G680" s="130">
        <v>934.5</v>
      </c>
      <c r="H680" s="130">
        <v>934.5</v>
      </c>
      <c r="I680" s="130">
        <v>0.64709993011879796</v>
      </c>
      <c r="J680" s="130">
        <f>(Table1[[#This Row],[Alpha]]-MIN(Table1[Alpha]))/(MAX(Table1[Alpha])-MIN(Table1[Alpha]))</f>
        <v>0.53286211103302639</v>
      </c>
      <c r="K680" s="130">
        <f>(Table1[[#This Row],[Signal from Matlab]]-703)/(1060.75-703)</f>
        <v>0.64709993011879807</v>
      </c>
    </row>
    <row r="681" spans="1:11" x14ac:dyDescent="0.2">
      <c r="A681" s="130" t="s">
        <v>900</v>
      </c>
      <c r="B681" s="344">
        <v>680</v>
      </c>
      <c r="C681" s="130">
        <v>0.125</v>
      </c>
      <c r="D681" s="130">
        <v>921.25</v>
      </c>
      <c r="E681" s="130">
        <v>0.17649297333486599</v>
      </c>
      <c r="F681" s="130">
        <f>(Table1[[#This Row],[Gasoil Open]]-MIN(Table1[Signal from Matlab]))/(MAX(Table1[Signal from Matlab])-MIN(Table1[Signal from Matlab]))</f>
        <v>0.61006289308176098</v>
      </c>
      <c r="G681" s="130">
        <v>921.25</v>
      </c>
      <c r="H681" s="130">
        <v>921.25</v>
      </c>
      <c r="I681" s="130">
        <v>0.61006289308176098</v>
      </c>
      <c r="J681" s="130">
        <f>(Table1[[#This Row],[Alpha]]-MIN(Table1[Alpha]))/(MAX(Table1[Alpha])-MIN(Table1[Alpha]))</f>
        <v>0.54487675943104807</v>
      </c>
      <c r="K681" s="130">
        <f>(Table1[[#This Row],[Signal from Matlab]]-703)/(1060.75-703)</f>
        <v>0.61006289308176098</v>
      </c>
    </row>
    <row r="682" spans="1:11" x14ac:dyDescent="0.2">
      <c r="A682" s="130" t="s">
        <v>901</v>
      </c>
      <c r="B682" s="344">
        <v>681</v>
      </c>
      <c r="C682" s="130">
        <v>0.125</v>
      </c>
      <c r="D682" s="130">
        <v>920.25</v>
      </c>
      <c r="E682" s="130">
        <v>0.19209326213160699</v>
      </c>
      <c r="F682" s="130">
        <f>(Table1[[#This Row],[Gasoil Open]]-MIN(Table1[Signal from Matlab]))/(MAX(Table1[Signal from Matlab])-MIN(Table1[Signal from Matlab]))</f>
        <v>0.60726764500349406</v>
      </c>
      <c r="G682" s="130">
        <v>920.25</v>
      </c>
      <c r="H682" s="130">
        <v>920.25</v>
      </c>
      <c r="I682" s="130">
        <v>0.60726764500349395</v>
      </c>
      <c r="J682" s="130">
        <f>(Table1[[#This Row],[Alpha]]-MIN(Table1[Alpha]))/(MAX(Table1[Alpha])-MIN(Table1[Alpha]))</f>
        <v>0.55610433826756756</v>
      </c>
      <c r="K682" s="130">
        <f>(Table1[[#This Row],[Signal from Matlab]]-703)/(1060.75-703)</f>
        <v>0.60726764500349406</v>
      </c>
    </row>
    <row r="683" spans="1:11" x14ac:dyDescent="0.2">
      <c r="A683" s="130" t="s">
        <v>902</v>
      </c>
      <c r="B683" s="344">
        <v>682</v>
      </c>
      <c r="C683" s="130">
        <v>0.125</v>
      </c>
      <c r="D683" s="130">
        <v>906.5</v>
      </c>
      <c r="E683" s="130">
        <v>0.20633993848858601</v>
      </c>
      <c r="F683" s="130">
        <f>(Table1[[#This Row],[Gasoil Open]]-MIN(Table1[Signal from Matlab]))/(MAX(Table1[Signal from Matlab])-MIN(Table1[Signal from Matlab]))</f>
        <v>0.56883298392732351</v>
      </c>
      <c r="G683" s="130">
        <v>906.5</v>
      </c>
      <c r="H683" s="130">
        <v>906.5</v>
      </c>
      <c r="I683" s="130">
        <v>0.56883298392732395</v>
      </c>
      <c r="J683" s="130">
        <f>(Table1[[#This Row],[Alpha]]-MIN(Table1[Alpha]))/(MAX(Table1[Alpha])-MIN(Table1[Alpha]))</f>
        <v>0.56635771780691135</v>
      </c>
      <c r="K683" s="130">
        <f>(Table1[[#This Row],[Signal from Matlab]]-703)/(1060.75-703)</f>
        <v>0.56883298392732351</v>
      </c>
    </row>
    <row r="684" spans="1:11" x14ac:dyDescent="0.2">
      <c r="A684" s="130" t="s">
        <v>903</v>
      </c>
      <c r="B684" s="344">
        <v>683</v>
      </c>
      <c r="C684" s="130">
        <v>0.125</v>
      </c>
      <c r="D684" s="130">
        <v>907.75</v>
      </c>
      <c r="E684" s="130">
        <v>0.220438707291471</v>
      </c>
      <c r="F684" s="130">
        <f>(Table1[[#This Row],[Gasoil Open]]-MIN(Table1[Signal from Matlab]))/(MAX(Table1[Signal from Matlab])-MIN(Table1[Signal from Matlab]))</f>
        <v>0.57232704402515722</v>
      </c>
      <c r="G684" s="130">
        <v>907.75</v>
      </c>
      <c r="H684" s="130">
        <v>907.75</v>
      </c>
      <c r="I684" s="130">
        <v>0.57232704402515699</v>
      </c>
      <c r="J684" s="130">
        <f>(Table1[[#This Row],[Alpha]]-MIN(Table1[Alpha]))/(MAX(Table1[Alpha])-MIN(Table1[Alpha]))</f>
        <v>0.57650464779613819</v>
      </c>
      <c r="K684" s="130">
        <f>(Table1[[#This Row],[Signal from Matlab]]-703)/(1060.75-703)</f>
        <v>0.57232704402515722</v>
      </c>
    </row>
    <row r="685" spans="1:11" x14ac:dyDescent="0.2">
      <c r="A685" s="130" t="s">
        <v>904</v>
      </c>
      <c r="B685" s="344">
        <v>684</v>
      </c>
      <c r="C685" s="130">
        <v>0.125</v>
      </c>
      <c r="D685" s="130">
        <v>909</v>
      </c>
      <c r="E685" s="130">
        <v>0.23165536021667299</v>
      </c>
      <c r="F685" s="130">
        <f>(Table1[[#This Row],[Gasoil Open]]-MIN(Table1[Signal from Matlab]))/(MAX(Table1[Signal from Matlab])-MIN(Table1[Signal from Matlab]))</f>
        <v>0.57582110412299092</v>
      </c>
      <c r="G685" s="130">
        <v>909</v>
      </c>
      <c r="H685" s="130">
        <v>909</v>
      </c>
      <c r="I685" s="130">
        <v>0.57582110412299103</v>
      </c>
      <c r="J685" s="130">
        <f>(Table1[[#This Row],[Alpha]]-MIN(Table1[Alpha]))/(MAX(Table1[Alpha])-MIN(Table1[Alpha]))</f>
        <v>0.58457730956800813</v>
      </c>
      <c r="K685" s="130">
        <f>(Table1[[#This Row],[Signal from Matlab]]-703)/(1060.75-703)</f>
        <v>0.57582110412299092</v>
      </c>
    </row>
    <row r="686" spans="1:11" x14ac:dyDescent="0.2">
      <c r="A686" s="130" t="s">
        <v>905</v>
      </c>
      <c r="B686" s="344">
        <v>685</v>
      </c>
      <c r="C686" s="130">
        <v>0.125</v>
      </c>
      <c r="D686" s="130">
        <v>920</v>
      </c>
      <c r="E686" s="130">
        <v>0.23753064059099999</v>
      </c>
      <c r="F686" s="130">
        <f>(Table1[[#This Row],[Gasoil Open]]-MIN(Table1[Signal from Matlab]))/(MAX(Table1[Signal from Matlab])-MIN(Table1[Signal from Matlab]))</f>
        <v>0.60656883298392728</v>
      </c>
      <c r="G686" s="130">
        <v>920</v>
      </c>
      <c r="H686" s="130">
        <v>920</v>
      </c>
      <c r="I686" s="130">
        <v>0.60656883298392705</v>
      </c>
      <c r="J686" s="130">
        <f>(Table1[[#This Row],[Alpha]]-MIN(Table1[Alpha]))/(MAX(Table1[Alpha])-MIN(Table1[Alpha]))</f>
        <v>0.58880576805675044</v>
      </c>
      <c r="K686" s="130">
        <f>(Table1[[#This Row],[Signal from Matlab]]-703)/(1060.75-703)</f>
        <v>0.60656883298392728</v>
      </c>
    </row>
    <row r="687" spans="1:11" x14ac:dyDescent="0.2">
      <c r="A687" s="130" t="s">
        <v>906</v>
      </c>
      <c r="B687" s="344">
        <v>686</v>
      </c>
      <c r="C687" s="130">
        <v>0.125</v>
      </c>
      <c r="D687" s="130">
        <v>913.5</v>
      </c>
      <c r="E687" s="130">
        <v>0.24071891265930601</v>
      </c>
      <c r="F687" s="130">
        <f>(Table1[[#This Row],[Gasoil Open]]-MIN(Table1[Signal from Matlab]))/(MAX(Table1[Signal from Matlab])-MIN(Table1[Signal from Matlab]))</f>
        <v>0.58839972047519218</v>
      </c>
      <c r="G687" s="130">
        <v>913.5</v>
      </c>
      <c r="H687" s="130">
        <v>913.5</v>
      </c>
      <c r="I687" s="130">
        <v>0.58839972047519196</v>
      </c>
      <c r="J687" s="130">
        <f>(Table1[[#This Row],[Alpha]]-MIN(Table1[Alpha]))/(MAX(Table1[Alpha])-MIN(Table1[Alpha]))</f>
        <v>0.59110037788516967</v>
      </c>
      <c r="K687" s="130">
        <f>(Table1[[#This Row],[Signal from Matlab]]-703)/(1060.75-703)</f>
        <v>0.58839972047519218</v>
      </c>
    </row>
    <row r="688" spans="1:11" x14ac:dyDescent="0.2">
      <c r="A688" s="130" t="s">
        <v>907</v>
      </c>
      <c r="B688" s="344">
        <v>687</v>
      </c>
      <c r="C688" s="130">
        <v>0.125</v>
      </c>
      <c r="D688" s="130">
        <v>914.25</v>
      </c>
      <c r="E688" s="130">
        <v>0.24263989213274501</v>
      </c>
      <c r="F688" s="130">
        <f>(Table1[[#This Row],[Gasoil Open]]-MIN(Table1[Signal from Matlab]))/(MAX(Table1[Signal from Matlab])-MIN(Table1[Signal from Matlab]))</f>
        <v>0.59049615653389242</v>
      </c>
      <c r="G688" s="130">
        <v>914.25</v>
      </c>
      <c r="H688" s="130">
        <v>914.25</v>
      </c>
      <c r="I688" s="130">
        <v>0.59049615653389198</v>
      </c>
      <c r="J688" s="130">
        <f>(Table1[[#This Row],[Alpha]]-MIN(Table1[Alpha]))/(MAX(Table1[Alpha])-MIN(Table1[Alpha]))</f>
        <v>0.59248291309092027</v>
      </c>
      <c r="K688" s="130">
        <f>(Table1[[#This Row],[Signal from Matlab]]-703)/(1060.75-703)</f>
        <v>0.59049615653389242</v>
      </c>
    </row>
    <row r="689" spans="1:11" x14ac:dyDescent="0.2">
      <c r="A689" s="130" t="s">
        <v>908</v>
      </c>
      <c r="B689" s="344">
        <v>688</v>
      </c>
      <c r="C689" s="130">
        <v>0.125</v>
      </c>
      <c r="D689" s="130">
        <v>908.25</v>
      </c>
      <c r="E689" s="130">
        <v>0.240166505396959</v>
      </c>
      <c r="F689" s="130">
        <f>(Table1[[#This Row],[Gasoil Open]]-MIN(Table1[Signal from Matlab]))/(MAX(Table1[Signal from Matlab])-MIN(Table1[Signal from Matlab]))</f>
        <v>0.57372466806429068</v>
      </c>
      <c r="G689" s="130">
        <v>908.25</v>
      </c>
      <c r="H689" s="130">
        <v>908.25</v>
      </c>
      <c r="I689" s="130">
        <v>0.57372466806429101</v>
      </c>
      <c r="J689" s="130">
        <f>(Table1[[#This Row],[Alpha]]-MIN(Table1[Alpha]))/(MAX(Table1[Alpha])-MIN(Table1[Alpha]))</f>
        <v>0.59070280857291668</v>
      </c>
      <c r="K689" s="130">
        <f>(Table1[[#This Row],[Signal from Matlab]]-703)/(1060.75-703)</f>
        <v>0.57372466806429068</v>
      </c>
    </row>
    <row r="690" spans="1:11" x14ac:dyDescent="0.2">
      <c r="A690" s="130" t="s">
        <v>909</v>
      </c>
      <c r="B690" s="344">
        <v>689</v>
      </c>
      <c r="C690" s="130">
        <v>0.125</v>
      </c>
      <c r="D690" s="130">
        <v>919.75</v>
      </c>
      <c r="E690" s="130">
        <v>0.23825732289127799</v>
      </c>
      <c r="F690" s="130">
        <f>(Table1[[#This Row],[Gasoil Open]]-MIN(Table1[Signal from Matlab]))/(MAX(Table1[Signal from Matlab])-MIN(Table1[Signal from Matlab]))</f>
        <v>0.6058700209643606</v>
      </c>
      <c r="G690" s="130">
        <v>919.75</v>
      </c>
      <c r="H690" s="130">
        <v>919.75</v>
      </c>
      <c r="I690" s="130">
        <v>0.60587002096436104</v>
      </c>
      <c r="J690" s="130">
        <f>(Table1[[#This Row],[Alpha]]-MIN(Table1[Alpha]))/(MAX(Table1[Alpha])-MIN(Table1[Alpha]))</f>
        <v>0.58932876368341991</v>
      </c>
      <c r="K690" s="130">
        <f>(Table1[[#This Row],[Signal from Matlab]]-703)/(1060.75-703)</f>
        <v>0.6058700209643606</v>
      </c>
    </row>
    <row r="691" spans="1:11" x14ac:dyDescent="0.2">
      <c r="A691" s="130" t="s">
        <v>910</v>
      </c>
      <c r="B691" s="344">
        <v>690</v>
      </c>
      <c r="C691" s="130">
        <v>0.125</v>
      </c>
      <c r="D691" s="130">
        <v>922</v>
      </c>
      <c r="E691" s="130">
        <v>0.22852680339706299</v>
      </c>
      <c r="F691" s="130">
        <f>(Table1[[#This Row],[Gasoil Open]]-MIN(Table1[Signal from Matlab]))/(MAX(Table1[Signal from Matlab])-MIN(Table1[Signal from Matlab]))</f>
        <v>0.61215932914046123</v>
      </c>
      <c r="G691" s="130">
        <v>922</v>
      </c>
      <c r="H691" s="130">
        <v>922</v>
      </c>
      <c r="I691" s="130">
        <v>0.61215932914046101</v>
      </c>
      <c r="J691" s="130">
        <f>(Table1[[#This Row],[Alpha]]-MIN(Table1[Alpha]))/(MAX(Table1[Alpha])-MIN(Table1[Alpha]))</f>
        <v>0.58232567699925475</v>
      </c>
      <c r="K691" s="130">
        <f>(Table1[[#This Row],[Signal from Matlab]]-703)/(1060.75-703)</f>
        <v>0.61215932914046123</v>
      </c>
    </row>
    <row r="692" spans="1:11" x14ac:dyDescent="0.2">
      <c r="A692" s="130" t="s">
        <v>911</v>
      </c>
      <c r="B692" s="344">
        <v>691</v>
      </c>
      <c r="C692" s="130">
        <v>0.125</v>
      </c>
      <c r="D692" s="130">
        <v>923</v>
      </c>
      <c r="E692" s="130">
        <v>0.214299459570504</v>
      </c>
      <c r="F692" s="130">
        <f>(Table1[[#This Row],[Gasoil Open]]-MIN(Table1[Signal from Matlab]))/(MAX(Table1[Signal from Matlab])-MIN(Table1[Signal from Matlab]))</f>
        <v>0.61495457721872815</v>
      </c>
      <c r="G692" s="130">
        <v>923</v>
      </c>
      <c r="H692" s="130">
        <v>923</v>
      </c>
      <c r="I692" s="130">
        <v>0.61495457721872804</v>
      </c>
      <c r="J692" s="130">
        <f>(Table1[[#This Row],[Alpha]]-MIN(Table1[Alpha]))/(MAX(Table1[Alpha])-MIN(Table1[Alpha]))</f>
        <v>0.5720862111452425</v>
      </c>
      <c r="K692" s="130">
        <f>(Table1[[#This Row],[Signal from Matlab]]-703)/(1060.75-703)</f>
        <v>0.61495457721872815</v>
      </c>
    </row>
    <row r="693" spans="1:11" x14ac:dyDescent="0.2">
      <c r="A693" s="130" t="s">
        <v>912</v>
      </c>
      <c r="B693" s="344">
        <v>692</v>
      </c>
      <c r="C693" s="130">
        <v>0.125</v>
      </c>
      <c r="D693" s="130">
        <v>925</v>
      </c>
      <c r="E693" s="130">
        <v>0.19103845350458901</v>
      </c>
      <c r="F693" s="130">
        <f>(Table1[[#This Row],[Gasoil Open]]-MIN(Table1[Signal from Matlab]))/(MAX(Table1[Signal from Matlab])-MIN(Table1[Signal from Matlab]))</f>
        <v>0.6205450733752621</v>
      </c>
      <c r="G693" s="130">
        <v>925</v>
      </c>
      <c r="H693" s="130">
        <v>925</v>
      </c>
      <c r="I693" s="130">
        <v>0.62054507337526199</v>
      </c>
      <c r="J693" s="130">
        <f>(Table1[[#This Row],[Alpha]]-MIN(Table1[Alpha]))/(MAX(Table1[Alpha])-MIN(Table1[Alpha]))</f>
        <v>0.55534518905106334</v>
      </c>
      <c r="K693" s="130">
        <f>(Table1[[#This Row],[Signal from Matlab]]-703)/(1060.75-703)</f>
        <v>0.6205450733752621</v>
      </c>
    </row>
    <row r="694" spans="1:11" x14ac:dyDescent="0.2">
      <c r="A694" s="130" t="s">
        <v>913</v>
      </c>
      <c r="B694" s="344">
        <v>693</v>
      </c>
      <c r="C694" s="130">
        <v>0.125</v>
      </c>
      <c r="D694" s="130">
        <v>933</v>
      </c>
      <c r="E694" s="130">
        <v>0.165593704434297</v>
      </c>
      <c r="F694" s="130">
        <f>(Table1[[#This Row],[Gasoil Open]]-MIN(Table1[Signal from Matlab]))/(MAX(Table1[Signal from Matlab])-MIN(Table1[Signal from Matlab]))</f>
        <v>0.64290705800139758</v>
      </c>
      <c r="G694" s="130">
        <v>933</v>
      </c>
      <c r="H694" s="130">
        <v>933</v>
      </c>
      <c r="I694" s="130">
        <v>0.64290705800139802</v>
      </c>
      <c r="J694" s="130">
        <f>(Table1[[#This Row],[Alpha]]-MIN(Table1[Alpha]))/(MAX(Table1[Alpha])-MIN(Table1[Alpha]))</f>
        <v>0.53703251997907542</v>
      </c>
      <c r="K694" s="130">
        <f>(Table1[[#This Row],[Signal from Matlab]]-703)/(1060.75-703)</f>
        <v>0.64290705800139758</v>
      </c>
    </row>
    <row r="695" spans="1:11" x14ac:dyDescent="0.2">
      <c r="A695" s="130" t="s">
        <v>914</v>
      </c>
      <c r="B695" s="344">
        <v>694</v>
      </c>
      <c r="C695" s="130">
        <v>0.125</v>
      </c>
      <c r="D695" s="130">
        <v>926.25</v>
      </c>
      <c r="E695" s="130">
        <v>0.13389906445379399</v>
      </c>
      <c r="F695" s="130">
        <f>(Table1[[#This Row],[Gasoil Open]]-MIN(Table1[Signal from Matlab]))/(MAX(Table1[Signal from Matlab])-MIN(Table1[Signal from Matlab]))</f>
        <v>0.6240391334730957</v>
      </c>
      <c r="G695" s="130">
        <v>926.25</v>
      </c>
      <c r="H695" s="130">
        <v>926.25</v>
      </c>
      <c r="I695" s="130">
        <v>0.62403913347309603</v>
      </c>
      <c r="J695" s="130">
        <f>(Table1[[#This Row],[Alpha]]-MIN(Table1[Alpha]))/(MAX(Table1[Alpha])-MIN(Table1[Alpha]))</f>
        <v>0.51422178399125584</v>
      </c>
      <c r="K695" s="130">
        <f>(Table1[[#This Row],[Signal from Matlab]]-703)/(1060.75-703)</f>
        <v>0.6240391334730957</v>
      </c>
    </row>
    <row r="696" spans="1:11" x14ac:dyDescent="0.2">
      <c r="A696" s="130" t="s">
        <v>915</v>
      </c>
      <c r="B696" s="344">
        <v>695</v>
      </c>
      <c r="C696" s="130">
        <v>0.125</v>
      </c>
      <c r="D696" s="130">
        <v>942</v>
      </c>
      <c r="E696" s="130">
        <v>9.2691985293114801E-2</v>
      </c>
      <c r="F696" s="130">
        <f>(Table1[[#This Row],[Gasoil Open]]-MIN(Table1[Signal from Matlab]))/(MAX(Table1[Signal from Matlab])-MIN(Table1[Signal from Matlab]))</f>
        <v>0.66806429070580009</v>
      </c>
      <c r="G696" s="130">
        <v>942</v>
      </c>
      <c r="H696" s="130">
        <v>942</v>
      </c>
      <c r="I696" s="130">
        <v>0.66806429070579998</v>
      </c>
      <c r="J696" s="130">
        <f>(Table1[[#This Row],[Alpha]]-MIN(Table1[Alpha]))/(MAX(Table1[Alpha])-MIN(Table1[Alpha]))</f>
        <v>0.4845649144340799</v>
      </c>
      <c r="K696" s="130">
        <f>(Table1[[#This Row],[Signal from Matlab]]-703)/(1060.75-703)</f>
        <v>0.66806429070580009</v>
      </c>
    </row>
    <row r="697" spans="1:11" x14ac:dyDescent="0.2">
      <c r="A697" s="130" t="s">
        <v>28</v>
      </c>
      <c r="B697" s="344">
        <v>696</v>
      </c>
      <c r="C697" s="130">
        <v>0.125</v>
      </c>
      <c r="D697" s="130">
        <v>934.5</v>
      </c>
      <c r="E697" s="130">
        <v>4.5452567932274798E-2</v>
      </c>
      <c r="F697" s="130">
        <f>(Table1[[#This Row],[Gasoil Open]]-MIN(Table1[Signal from Matlab]))/(MAX(Table1[Signal from Matlab])-MIN(Table1[Signal from Matlab]))</f>
        <v>0.64709993011879807</v>
      </c>
      <c r="G697" s="130">
        <v>934.5</v>
      </c>
      <c r="H697" s="130">
        <v>934.5</v>
      </c>
      <c r="I697" s="130">
        <v>0.64709993011879796</v>
      </c>
      <c r="J697" s="130">
        <f>(Table1[[#This Row],[Alpha]]-MIN(Table1[Alpha]))/(MAX(Table1[Alpha])-MIN(Table1[Alpha]))</f>
        <v>0.45056655135756579</v>
      </c>
      <c r="K697" s="130">
        <f>(Table1[[#This Row],[Signal from Matlab]]-703)/(1060.75-703)</f>
        <v>0.64709993011879807</v>
      </c>
    </row>
    <row r="698" spans="1:11" x14ac:dyDescent="0.2">
      <c r="A698" s="130" t="s">
        <v>27</v>
      </c>
      <c r="B698" s="344">
        <v>697</v>
      </c>
      <c r="C698" s="130">
        <v>0.125</v>
      </c>
      <c r="D698" s="130">
        <v>937</v>
      </c>
      <c r="E698" s="130">
        <v>-6.1844525972849802E-3</v>
      </c>
      <c r="F698" s="130">
        <f>(Table1[[#This Row],[Gasoil Open]]-MIN(Table1[Signal from Matlab]))/(MAX(Table1[Signal from Matlab])-MIN(Table1[Signal from Matlab]))</f>
        <v>0.65408805031446537</v>
      </c>
      <c r="G698" s="130">
        <v>937</v>
      </c>
      <c r="H698" s="130">
        <v>937</v>
      </c>
      <c r="I698" s="130">
        <v>0.65408805031446504</v>
      </c>
      <c r="J698" s="130">
        <f>(Table1[[#This Row],[Alpha]]-MIN(Table1[Alpha]))/(MAX(Table1[Alpha])-MIN(Table1[Alpha]))</f>
        <v>0.41340321890696913</v>
      </c>
      <c r="K698" s="130">
        <f>(Table1[[#This Row],[Signal from Matlab]]-703)/(1060.75-703)</f>
        <v>0.65408805031446537</v>
      </c>
    </row>
    <row r="699" spans="1:11" x14ac:dyDescent="0.2">
      <c r="A699" s="130" t="s">
        <v>26</v>
      </c>
      <c r="B699" s="344">
        <v>698</v>
      </c>
      <c r="C699" s="130">
        <v>0.125</v>
      </c>
      <c r="D699" s="130">
        <v>933.25</v>
      </c>
      <c r="E699" s="130">
        <v>-6.1157850516908398E-2</v>
      </c>
      <c r="F699" s="130">
        <f>(Table1[[#This Row],[Gasoil Open]]-MIN(Table1[Signal from Matlab]))/(MAX(Table1[Signal from Matlab])-MIN(Table1[Signal from Matlab]))</f>
        <v>0.64360587002096437</v>
      </c>
      <c r="G699" s="130">
        <v>933.25</v>
      </c>
      <c r="H699" s="130">
        <v>933.25</v>
      </c>
      <c r="I699" s="130">
        <v>0.64360587002096403</v>
      </c>
      <c r="J699" s="130">
        <f>(Table1[[#This Row],[Alpha]]-MIN(Table1[Alpha]))/(MAX(Table1[Alpha])-MIN(Table1[Alpha]))</f>
        <v>0.3738386847438025</v>
      </c>
      <c r="K699" s="130">
        <f>(Table1[[#This Row],[Signal from Matlab]]-703)/(1060.75-703)</f>
        <v>0.64360587002096437</v>
      </c>
    </row>
    <row r="700" spans="1:11" x14ac:dyDescent="0.2">
      <c r="A700" s="130" t="s">
        <v>25</v>
      </c>
      <c r="B700" s="344">
        <v>699</v>
      </c>
      <c r="C700" s="130">
        <v>0.125</v>
      </c>
      <c r="D700" s="130">
        <v>942</v>
      </c>
      <c r="E700" s="130">
        <v>-0.116164764179332</v>
      </c>
      <c r="F700" s="130">
        <f>(Table1[[#This Row],[Gasoil Open]]-MIN(Table1[Signal from Matlab]))/(MAX(Table1[Signal from Matlab])-MIN(Table1[Signal from Matlab]))</f>
        <v>0.66806429070580009</v>
      </c>
      <c r="G700" s="130">
        <v>942</v>
      </c>
      <c r="H700" s="130">
        <v>942</v>
      </c>
      <c r="I700" s="130">
        <v>0.66806429070579998</v>
      </c>
      <c r="J700" s="130">
        <f>(Table1[[#This Row],[Alpha]]-MIN(Table1[Alpha]))/(MAX(Table1[Alpha])-MIN(Table1[Alpha]))</f>
        <v>0.33425002919099644</v>
      </c>
      <c r="K700" s="130">
        <f>(Table1[[#This Row],[Signal from Matlab]]-703)/(1060.75-703)</f>
        <v>0.66806429070580009</v>
      </c>
    </row>
    <row r="701" spans="1:11" x14ac:dyDescent="0.2">
      <c r="A701" s="130" t="s">
        <v>19</v>
      </c>
      <c r="B701" s="344">
        <v>700</v>
      </c>
      <c r="C701" s="130">
        <v>0.125</v>
      </c>
      <c r="D701" s="130">
        <v>929.75</v>
      </c>
      <c r="E701" s="130">
        <v>-0.16698202728973599</v>
      </c>
      <c r="F701" s="130">
        <f>(Table1[[#This Row],[Gasoil Open]]-MIN(Table1[Signal from Matlab]))/(MAX(Table1[Signal from Matlab])-MIN(Table1[Signal from Matlab]))</f>
        <v>0.63382250174703003</v>
      </c>
      <c r="G701" s="130">
        <v>929.75</v>
      </c>
      <c r="H701" s="130">
        <v>929.75</v>
      </c>
      <c r="I701" s="130">
        <v>0.63382250174703003</v>
      </c>
      <c r="J701" s="130">
        <f>(Table1[[#This Row],[Alpha]]-MIN(Table1[Alpha]))/(MAX(Table1[Alpha])-MIN(Table1[Alpha]))</f>
        <v>0.29767667883434129</v>
      </c>
      <c r="K701" s="130">
        <f>(Table1[[#This Row],[Signal from Matlab]]-703)/(1060.75-703)</f>
        <v>0.63382250174703003</v>
      </c>
    </row>
    <row r="702" spans="1:11" x14ac:dyDescent="0.2">
      <c r="A702" s="130" t="s">
        <v>17</v>
      </c>
      <c r="B702" s="344">
        <v>701</v>
      </c>
      <c r="C702" s="130">
        <v>0.125</v>
      </c>
      <c r="D702" s="130">
        <v>941</v>
      </c>
      <c r="E702" s="130">
        <v>-0.20866529877679599</v>
      </c>
      <c r="F702" s="130">
        <f>(Table1[[#This Row],[Gasoil Open]]-MIN(Table1[Signal from Matlab]))/(MAX(Table1[Signal from Matlab])-MIN(Table1[Signal from Matlab]))</f>
        <v>0.66526904262753317</v>
      </c>
      <c r="G702" s="130">
        <v>941</v>
      </c>
      <c r="H702" s="130">
        <v>941</v>
      </c>
      <c r="I702" s="130">
        <v>0.66526904262753295</v>
      </c>
      <c r="J702" s="130">
        <f>(Table1[[#This Row],[Alpha]]-MIN(Table1[Alpha]))/(MAX(Table1[Alpha])-MIN(Table1[Alpha]))</f>
        <v>0.2676770921034356</v>
      </c>
      <c r="K702" s="130">
        <f>(Table1[[#This Row],[Signal from Matlab]]-703)/(1060.75-703)</f>
        <v>0.66526904262753317</v>
      </c>
    </row>
    <row r="703" spans="1:11" x14ac:dyDescent="0.2">
      <c r="A703" s="130" t="s">
        <v>916</v>
      </c>
      <c r="B703" s="344">
        <v>702</v>
      </c>
      <c r="C703" s="130">
        <v>0.125</v>
      </c>
      <c r="D703" s="130">
        <v>938.25</v>
      </c>
      <c r="E703" s="130">
        <v>-0.23652782764597799</v>
      </c>
      <c r="F703" s="130">
        <f>(Table1[[#This Row],[Gasoil Open]]-MIN(Table1[Signal from Matlab]))/(MAX(Table1[Signal from Matlab])-MIN(Table1[Signal from Matlab]))</f>
        <v>0.65758211041229908</v>
      </c>
      <c r="G703" s="130">
        <v>938.25</v>
      </c>
      <c r="H703" s="130">
        <v>938.25</v>
      </c>
      <c r="I703" s="130">
        <v>0.65758211041229897</v>
      </c>
      <c r="J703" s="130">
        <f>(Table1[[#This Row],[Alpha]]-MIN(Table1[Alpha]))/(MAX(Table1[Alpha])-MIN(Table1[Alpha]))</f>
        <v>0.24762433900767933</v>
      </c>
      <c r="K703" s="130">
        <f>(Table1[[#This Row],[Signal from Matlab]]-703)/(1060.75-703)</f>
        <v>0.65758211041229908</v>
      </c>
    </row>
    <row r="704" spans="1:11" x14ac:dyDescent="0.2">
      <c r="A704" s="130" t="s">
        <v>917</v>
      </c>
      <c r="B704" s="344">
        <v>703</v>
      </c>
      <c r="C704" s="130">
        <v>0.125</v>
      </c>
      <c r="D704" s="130">
        <v>934.5</v>
      </c>
      <c r="E704" s="130">
        <v>-0.26255101495190603</v>
      </c>
      <c r="F704" s="130">
        <f>(Table1[[#This Row],[Gasoil Open]]-MIN(Table1[Signal from Matlab]))/(MAX(Table1[Signal from Matlab])-MIN(Table1[Signal from Matlab]))</f>
        <v>0.64709993011879807</v>
      </c>
      <c r="G704" s="130">
        <v>934.5</v>
      </c>
      <c r="H704" s="130">
        <v>934.5</v>
      </c>
      <c r="I704" s="130">
        <v>0.64709993011879796</v>
      </c>
      <c r="J704" s="130">
        <f>(Table1[[#This Row],[Alpha]]-MIN(Table1[Alpha]))/(MAX(Table1[Alpha])-MIN(Table1[Alpha]))</f>
        <v>0.22889536604688029</v>
      </c>
      <c r="K704" s="130">
        <f>(Table1[[#This Row],[Signal from Matlab]]-703)/(1060.75-703)</f>
        <v>0.64709993011879807</v>
      </c>
    </row>
    <row r="705" spans="1:11" x14ac:dyDescent="0.2">
      <c r="A705" s="130" t="s">
        <v>918</v>
      </c>
      <c r="B705" s="344">
        <v>704</v>
      </c>
      <c r="C705" s="130">
        <v>0.125</v>
      </c>
      <c r="D705" s="130">
        <v>913.25</v>
      </c>
      <c r="E705" s="130">
        <v>-0.28234370382148999</v>
      </c>
      <c r="F705" s="130">
        <f>(Table1[[#This Row],[Gasoil Open]]-MIN(Table1[Signal from Matlab]))/(MAX(Table1[Signal from Matlab])-MIN(Table1[Signal from Matlab]))</f>
        <v>0.58770090845562539</v>
      </c>
      <c r="G705" s="130">
        <v>913.25</v>
      </c>
      <c r="H705" s="130">
        <v>913.25</v>
      </c>
      <c r="I705" s="130">
        <v>0.58770090845562495</v>
      </c>
      <c r="J705" s="130">
        <f>(Table1[[#This Row],[Alpha]]-MIN(Table1[Alpha]))/(MAX(Table1[Alpha])-MIN(Table1[Alpha]))</f>
        <v>0.21465050317508663</v>
      </c>
      <c r="K705" s="130">
        <f>(Table1[[#This Row],[Signal from Matlab]]-703)/(1060.75-703)</f>
        <v>0.58770090845562539</v>
      </c>
    </row>
    <row r="706" spans="1:11" x14ac:dyDescent="0.2">
      <c r="A706" s="130" t="s">
        <v>919</v>
      </c>
      <c r="B706" s="344">
        <v>705</v>
      </c>
      <c r="C706" s="130">
        <v>0.125</v>
      </c>
      <c r="D706" s="130">
        <v>908.25</v>
      </c>
      <c r="E706" s="130">
        <v>-0.295635428694286</v>
      </c>
      <c r="F706" s="130">
        <f>(Table1[[#This Row],[Gasoil Open]]-MIN(Table1[Signal from Matlab]))/(MAX(Table1[Signal from Matlab])-MIN(Table1[Signal from Matlab]))</f>
        <v>0.57372466806429068</v>
      </c>
      <c r="G706" s="130">
        <v>908.25</v>
      </c>
      <c r="H706" s="130">
        <v>908.25</v>
      </c>
      <c r="I706" s="130">
        <v>0.57372466806429101</v>
      </c>
      <c r="J706" s="130">
        <f>(Table1[[#This Row],[Alpha]]-MIN(Table1[Alpha]))/(MAX(Table1[Alpha])-MIN(Table1[Alpha]))</f>
        <v>0.20508440534016584</v>
      </c>
      <c r="K706" s="130">
        <f>(Table1[[#This Row],[Signal from Matlab]]-703)/(1060.75-703)</f>
        <v>0.57372466806429068</v>
      </c>
    </row>
    <row r="707" spans="1:11" x14ac:dyDescent="0.2">
      <c r="A707" s="130" t="s">
        <v>920</v>
      </c>
      <c r="B707" s="344">
        <v>706</v>
      </c>
      <c r="C707" s="130">
        <v>0.125</v>
      </c>
      <c r="D707" s="130">
        <v>907</v>
      </c>
      <c r="E707" s="130">
        <v>-0.29665036280178803</v>
      </c>
      <c r="F707" s="130">
        <f>(Table1[[#This Row],[Gasoil Open]]-MIN(Table1[Signal from Matlab]))/(MAX(Table1[Signal from Matlab])-MIN(Table1[Signal from Matlab]))</f>
        <v>0.57023060796645697</v>
      </c>
      <c r="G707" s="130">
        <v>907</v>
      </c>
      <c r="H707" s="130">
        <v>907</v>
      </c>
      <c r="I707" s="130">
        <v>0.57023060796645697</v>
      </c>
      <c r="J707" s="130">
        <f>(Table1[[#This Row],[Alpha]]-MIN(Table1[Alpha]))/(MAX(Table1[Alpha])-MIN(Table1[Alpha]))</f>
        <v>0.20435395394568703</v>
      </c>
      <c r="K707" s="130">
        <f>(Table1[[#This Row],[Signal from Matlab]]-703)/(1060.75-703)</f>
        <v>0.57023060796645697</v>
      </c>
    </row>
    <row r="708" spans="1:11" x14ac:dyDescent="0.2">
      <c r="A708" s="130" t="s">
        <v>921</v>
      </c>
      <c r="B708" s="344">
        <v>707</v>
      </c>
      <c r="C708" s="130">
        <v>0.125</v>
      </c>
      <c r="D708" s="130">
        <v>921</v>
      </c>
      <c r="E708" s="130">
        <v>-0.29098480074104299</v>
      </c>
      <c r="F708" s="130">
        <f>(Table1[[#This Row],[Gasoil Open]]-MIN(Table1[Signal from Matlab]))/(MAX(Table1[Signal from Matlab])-MIN(Table1[Signal from Matlab]))</f>
        <v>0.60936408106219431</v>
      </c>
      <c r="G708" s="130">
        <v>921</v>
      </c>
      <c r="H708" s="130">
        <v>921</v>
      </c>
      <c r="I708" s="130">
        <v>0.60936408106219397</v>
      </c>
      <c r="J708" s="130">
        <f>(Table1[[#This Row],[Alpha]]-MIN(Table1[Alpha]))/(MAX(Table1[Alpha])-MIN(Table1[Alpha]))</f>
        <v>0.20843147747868065</v>
      </c>
      <c r="K708" s="130">
        <f>(Table1[[#This Row],[Signal from Matlab]]-703)/(1060.75-703)</f>
        <v>0.60936408106219431</v>
      </c>
    </row>
    <row r="709" spans="1:11" x14ac:dyDescent="0.2">
      <c r="A709" s="130" t="s">
        <v>922</v>
      </c>
      <c r="B709" s="344">
        <v>708</v>
      </c>
      <c r="C709" s="130">
        <v>0.125</v>
      </c>
      <c r="D709" s="130">
        <v>922</v>
      </c>
      <c r="E709" s="130">
        <v>-0.279399098020579</v>
      </c>
      <c r="F709" s="130">
        <f>(Table1[[#This Row],[Gasoil Open]]-MIN(Table1[Signal from Matlab]))/(MAX(Table1[Signal from Matlab])-MIN(Table1[Signal from Matlab]))</f>
        <v>0.61215932914046123</v>
      </c>
      <c r="G709" s="130">
        <v>922</v>
      </c>
      <c r="H709" s="130">
        <v>922</v>
      </c>
      <c r="I709" s="130">
        <v>0.61215932914046101</v>
      </c>
      <c r="J709" s="130">
        <f>(Table1[[#This Row],[Alpha]]-MIN(Table1[Alpha]))/(MAX(Table1[Alpha])-MIN(Table1[Alpha]))</f>
        <v>0.21676974559443896</v>
      </c>
      <c r="K709" s="130">
        <f>(Table1[[#This Row],[Signal from Matlab]]-703)/(1060.75-703)</f>
        <v>0.61215932914046123</v>
      </c>
    </row>
    <row r="710" spans="1:11" x14ac:dyDescent="0.2">
      <c r="A710" s="130" t="s">
        <v>923</v>
      </c>
      <c r="B710" s="344">
        <v>709</v>
      </c>
      <c r="C710" s="130">
        <v>0.125</v>
      </c>
      <c r="D710" s="130">
        <v>927.75</v>
      </c>
      <c r="E710" s="130">
        <v>-0.25825654604822601</v>
      </c>
      <c r="F710" s="130">
        <f>(Table1[[#This Row],[Gasoil Open]]-MIN(Table1[Signal from Matlab]))/(MAX(Table1[Signal from Matlab])-MIN(Table1[Signal from Matlab]))</f>
        <v>0.62823200559049619</v>
      </c>
      <c r="G710" s="130">
        <v>927.75</v>
      </c>
      <c r="H710" s="130">
        <v>927.75</v>
      </c>
      <c r="I710" s="130">
        <v>0.62823200559049597</v>
      </c>
      <c r="J710" s="130">
        <f>(Table1[[#This Row],[Alpha]]-MIN(Table1[Alpha]))/(MAX(Table1[Alpha])-MIN(Table1[Alpha]))</f>
        <v>0.23198610935331967</v>
      </c>
      <c r="K710" s="130">
        <f>(Table1[[#This Row],[Signal from Matlab]]-703)/(1060.75-703)</f>
        <v>0.62823200559049619</v>
      </c>
    </row>
    <row r="711" spans="1:11" x14ac:dyDescent="0.2">
      <c r="A711" s="130" t="s">
        <v>924</v>
      </c>
      <c r="B711" s="344">
        <v>710</v>
      </c>
      <c r="C711" s="130">
        <v>0.125</v>
      </c>
      <c r="D711" s="130">
        <v>924.25</v>
      </c>
      <c r="E711" s="130">
        <v>-0.23157307125266699</v>
      </c>
      <c r="F711" s="130">
        <f>(Table1[[#This Row],[Gasoil Open]]-MIN(Table1[Signal from Matlab]))/(MAX(Table1[Signal from Matlab])-MIN(Table1[Signal from Matlab]))</f>
        <v>0.61844863731656186</v>
      </c>
      <c r="G711" s="130">
        <v>924.25</v>
      </c>
      <c r="H711" s="130">
        <v>924.25</v>
      </c>
      <c r="I711" s="130">
        <v>0.61844863731656197</v>
      </c>
      <c r="J711" s="130">
        <f>(Table1[[#This Row],[Alpha]]-MIN(Table1[Alpha]))/(MAX(Table1[Alpha])-MIN(Table1[Alpha]))</f>
        <v>0.25119029337855414</v>
      </c>
      <c r="K711" s="130">
        <f>(Table1[[#This Row],[Signal from Matlab]]-703)/(1060.75-703)</f>
        <v>0.61844863731656186</v>
      </c>
    </row>
    <row r="712" spans="1:11" x14ac:dyDescent="0.2">
      <c r="A712" s="130" t="s">
        <v>925</v>
      </c>
      <c r="B712" s="344">
        <v>711</v>
      </c>
      <c r="C712" s="130">
        <v>0.125</v>
      </c>
      <c r="D712" s="130">
        <v>901</v>
      </c>
      <c r="E712" s="130">
        <v>-0.20051390060893901</v>
      </c>
      <c r="F712" s="130">
        <f>(Table1[[#This Row],[Gasoil Open]]-MIN(Table1[Signal from Matlab]))/(MAX(Table1[Signal from Matlab])-MIN(Table1[Signal from Matlab]))</f>
        <v>0.55345911949685533</v>
      </c>
      <c r="G712" s="130">
        <v>901</v>
      </c>
      <c r="H712" s="130">
        <v>901</v>
      </c>
      <c r="I712" s="130">
        <v>0.553459119496855</v>
      </c>
      <c r="J712" s="130">
        <f>(Table1[[#This Row],[Alpha]]-MIN(Table1[Alpha]))/(MAX(Table1[Alpha])-MIN(Table1[Alpha]))</f>
        <v>0.27354368000766677</v>
      </c>
      <c r="K712" s="130">
        <f>(Table1[[#This Row],[Signal from Matlab]]-703)/(1060.75-703)</f>
        <v>0.55345911949685533</v>
      </c>
    </row>
    <row r="713" spans="1:11" x14ac:dyDescent="0.2">
      <c r="A713" s="130" t="s">
        <v>926</v>
      </c>
      <c r="B713" s="344">
        <v>712</v>
      </c>
      <c r="C713" s="130">
        <v>0.125</v>
      </c>
      <c r="D713" s="130">
        <v>899</v>
      </c>
      <c r="E713" s="130">
        <v>-0.163051830588191</v>
      </c>
      <c r="F713" s="130">
        <f>(Table1[[#This Row],[Gasoil Open]]-MIN(Table1[Signal from Matlab]))/(MAX(Table1[Signal from Matlab])-MIN(Table1[Signal from Matlab]))</f>
        <v>0.54786862334032149</v>
      </c>
      <c r="G713" s="130">
        <v>899</v>
      </c>
      <c r="H713" s="130">
        <v>899</v>
      </c>
      <c r="I713" s="130">
        <v>0.54786862334032205</v>
      </c>
      <c r="J713" s="130">
        <f>(Table1[[#This Row],[Alpha]]-MIN(Table1[Alpha]))/(MAX(Table1[Alpha])-MIN(Table1[Alpha]))</f>
        <v>0.30050525424628127</v>
      </c>
      <c r="K713" s="130">
        <f>(Table1[[#This Row],[Signal from Matlab]]-703)/(1060.75-703)</f>
        <v>0.54786862334032149</v>
      </c>
    </row>
    <row r="714" spans="1:11" x14ac:dyDescent="0.2">
      <c r="A714" s="130" t="s">
        <v>927</v>
      </c>
      <c r="B714" s="344">
        <v>713</v>
      </c>
      <c r="C714" s="130">
        <v>0.125</v>
      </c>
      <c r="D714" s="130">
        <v>896.5</v>
      </c>
      <c r="E714" s="130">
        <v>-0.12835293581401799</v>
      </c>
      <c r="F714" s="130">
        <f>(Table1[[#This Row],[Gasoil Open]]-MIN(Table1[Signal from Matlab]))/(MAX(Table1[Signal from Matlab])-MIN(Table1[Signal from Matlab]))</f>
        <v>0.54088050314465408</v>
      </c>
      <c r="G714" s="130">
        <v>896.5</v>
      </c>
      <c r="H714" s="130">
        <v>896.5</v>
      </c>
      <c r="I714" s="130">
        <v>0.54088050314465397</v>
      </c>
      <c r="J714" s="130">
        <f>(Table1[[#This Row],[Alpha]]-MIN(Table1[Alpha]))/(MAX(Table1[Alpha])-MIN(Table1[Alpha]))</f>
        <v>0.32547816222850445</v>
      </c>
      <c r="K714" s="130">
        <f>(Table1[[#This Row],[Signal from Matlab]]-703)/(1060.75-703)</f>
        <v>0.54088050314465408</v>
      </c>
    </row>
    <row r="715" spans="1:11" x14ac:dyDescent="0.2">
      <c r="A715" s="130" t="s">
        <v>928</v>
      </c>
      <c r="B715" s="344">
        <v>714</v>
      </c>
      <c r="C715" s="130">
        <v>0.125</v>
      </c>
      <c r="D715" s="130">
        <v>895.25</v>
      </c>
      <c r="E715" s="130">
        <v>-9.8475557753859203E-2</v>
      </c>
      <c r="F715" s="130">
        <f>(Table1[[#This Row],[Gasoil Open]]-MIN(Table1[Signal from Matlab]))/(MAX(Table1[Signal from Matlab])-MIN(Table1[Signal from Matlab]))</f>
        <v>0.53738644304682037</v>
      </c>
      <c r="G715" s="130">
        <v>895.25</v>
      </c>
      <c r="H715" s="130">
        <v>895.25</v>
      </c>
      <c r="I715" s="130">
        <v>0.53738644304682004</v>
      </c>
      <c r="J715" s="130">
        <f>(Table1[[#This Row],[Alpha]]-MIN(Table1[Alpha]))/(MAX(Table1[Alpha])-MIN(Table1[Alpha]))</f>
        <v>0.34698100887253619</v>
      </c>
      <c r="K715" s="130">
        <f>(Table1[[#This Row],[Signal from Matlab]]-703)/(1060.75-703)</f>
        <v>0.53738644304682037</v>
      </c>
    </row>
    <row r="716" spans="1:11" x14ac:dyDescent="0.2">
      <c r="A716" s="130" t="s">
        <v>929</v>
      </c>
      <c r="B716" s="344">
        <v>715</v>
      </c>
      <c r="C716" s="130">
        <v>0.125</v>
      </c>
      <c r="D716" s="130">
        <v>883.75</v>
      </c>
      <c r="E716" s="130">
        <v>-7.3144036840973203E-2</v>
      </c>
      <c r="F716" s="130">
        <f>(Table1[[#This Row],[Gasoil Open]]-MIN(Table1[Signal from Matlab]))/(MAX(Table1[Signal from Matlab])-MIN(Table1[Signal from Matlab]))</f>
        <v>0.50524109014675056</v>
      </c>
      <c r="G716" s="130">
        <v>883.75</v>
      </c>
      <c r="H716" s="130">
        <v>883.75</v>
      </c>
      <c r="I716" s="130">
        <v>0.505241090146751</v>
      </c>
      <c r="J716" s="130">
        <f>(Table1[[#This Row],[Alpha]]-MIN(Table1[Alpha]))/(MAX(Table1[Alpha])-MIN(Table1[Alpha]))</f>
        <v>0.36521218726955307</v>
      </c>
      <c r="K716" s="130">
        <f>(Table1[[#This Row],[Signal from Matlab]]-703)/(1060.75-703)</f>
        <v>0.50524109014675056</v>
      </c>
    </row>
    <row r="717" spans="1:11" x14ac:dyDescent="0.2">
      <c r="A717" s="130" t="s">
        <v>930</v>
      </c>
      <c r="B717" s="344">
        <v>716</v>
      </c>
      <c r="C717" s="130">
        <v>0.125</v>
      </c>
      <c r="D717" s="130">
        <v>896.75</v>
      </c>
      <c r="E717" s="130">
        <v>-4.6607551608857101E-2</v>
      </c>
      <c r="F717" s="130">
        <f>(Table1[[#This Row],[Gasoil Open]]-MIN(Table1[Signal from Matlab]))/(MAX(Table1[Signal from Matlab])-MIN(Table1[Signal from Matlab]))</f>
        <v>0.54157931516422086</v>
      </c>
      <c r="G717" s="130">
        <v>896.75</v>
      </c>
      <c r="H717" s="130">
        <v>896.75</v>
      </c>
      <c r="I717" s="130">
        <v>0.54157931516422098</v>
      </c>
      <c r="J717" s="130">
        <f>(Table1[[#This Row],[Alpha]]-MIN(Table1[Alpha]))/(MAX(Table1[Alpha])-MIN(Table1[Alpha]))</f>
        <v>0.38431058242554261</v>
      </c>
      <c r="K717" s="130">
        <f>(Table1[[#This Row],[Signal from Matlab]]-703)/(1060.75-703)</f>
        <v>0.54157931516422086</v>
      </c>
    </row>
    <row r="718" spans="1:11" x14ac:dyDescent="0.2">
      <c r="A718" s="130" t="s">
        <v>931</v>
      </c>
      <c r="B718" s="344">
        <v>717</v>
      </c>
      <c r="C718" s="130">
        <v>0.125</v>
      </c>
      <c r="D718" s="130">
        <v>898.25</v>
      </c>
      <c r="E718" s="130">
        <v>-2.1161898233040901E-2</v>
      </c>
      <c r="F718" s="130">
        <f>(Table1[[#This Row],[Gasoil Open]]-MIN(Table1[Signal from Matlab]))/(MAX(Table1[Signal from Matlab])-MIN(Table1[Signal from Matlab]))</f>
        <v>0.54577218728162125</v>
      </c>
      <c r="G718" s="130">
        <v>898.25</v>
      </c>
      <c r="H718" s="130">
        <v>898.25</v>
      </c>
      <c r="I718" s="130">
        <v>0.54577218728162102</v>
      </c>
      <c r="J718" s="130">
        <f>(Table1[[#This Row],[Alpha]]-MIN(Table1[Alpha]))/(MAX(Table1[Alpha])-MIN(Table1[Alpha]))</f>
        <v>0.40262390232917195</v>
      </c>
      <c r="K718" s="130">
        <f>(Table1[[#This Row],[Signal from Matlab]]-703)/(1060.75-703)</f>
        <v>0.54577218728162125</v>
      </c>
    </row>
    <row r="719" spans="1:11" x14ac:dyDescent="0.2">
      <c r="A719" s="130" t="s">
        <v>932</v>
      </c>
      <c r="B719" s="344">
        <v>718</v>
      </c>
      <c r="C719" s="130">
        <v>0.125</v>
      </c>
      <c r="D719" s="130">
        <v>889.25</v>
      </c>
      <c r="E719" s="130">
        <v>3.9029557942276999E-4</v>
      </c>
      <c r="F719" s="130">
        <f>(Table1[[#This Row],[Gasoil Open]]-MIN(Table1[Signal from Matlab]))/(MAX(Table1[Signal from Matlab])-MIN(Table1[Signal from Matlab]))</f>
        <v>0.52061495457721874</v>
      </c>
      <c r="G719" s="130">
        <v>889.25</v>
      </c>
      <c r="H719" s="130">
        <v>889.25</v>
      </c>
      <c r="I719" s="130">
        <v>0.52061495457721896</v>
      </c>
      <c r="J719" s="130">
        <f>(Table1[[#This Row],[Alpha]]-MIN(Table1[Alpha]))/(MAX(Table1[Alpha])-MIN(Table1[Alpha]))</f>
        <v>0.41813508665929361</v>
      </c>
      <c r="K719" s="130">
        <f>(Table1[[#This Row],[Signal from Matlab]]-703)/(1060.75-703)</f>
        <v>0.52061495457721874</v>
      </c>
    </row>
    <row r="720" spans="1:11" x14ac:dyDescent="0.2">
      <c r="A720" s="130" t="s">
        <v>933</v>
      </c>
      <c r="B720" s="344">
        <v>719</v>
      </c>
      <c r="C720" s="130">
        <v>0.125</v>
      </c>
      <c r="D720" s="130">
        <v>901.25</v>
      </c>
      <c r="E720" s="130">
        <v>1.9675514139578399E-2</v>
      </c>
      <c r="F720" s="130">
        <f>(Table1[[#This Row],[Gasoil Open]]-MIN(Table1[Signal from Matlab]))/(MAX(Table1[Signal from Matlab])-MIN(Table1[Signal from Matlab]))</f>
        <v>0.55415793151642212</v>
      </c>
      <c r="G720" s="130">
        <v>901.25</v>
      </c>
      <c r="H720" s="130">
        <v>901.25</v>
      </c>
      <c r="I720" s="130">
        <v>0.55415793151642201</v>
      </c>
      <c r="J720" s="130">
        <f>(Table1[[#This Row],[Alpha]]-MIN(Table1[Alpha]))/(MAX(Table1[Alpha])-MIN(Table1[Alpha]))</f>
        <v>0.43201472149072628</v>
      </c>
      <c r="K720" s="130">
        <f>(Table1[[#This Row],[Signal from Matlab]]-703)/(1060.75-703)</f>
        <v>0.55415793151642212</v>
      </c>
    </row>
    <row r="721" spans="1:11" x14ac:dyDescent="0.2">
      <c r="A721" s="130" t="s">
        <v>934</v>
      </c>
      <c r="B721" s="344">
        <v>720</v>
      </c>
      <c r="C721" s="130">
        <v>0.125</v>
      </c>
      <c r="D721" s="130">
        <v>907.5</v>
      </c>
      <c r="E721" s="130">
        <v>3.5964195614016002E-2</v>
      </c>
      <c r="F721" s="130">
        <f>(Table1[[#This Row],[Gasoil Open]]-MIN(Table1[Signal from Matlab]))/(MAX(Table1[Signal from Matlab])-MIN(Table1[Signal from Matlab]))</f>
        <v>0.57162823200559054</v>
      </c>
      <c r="G721" s="130">
        <v>907.5</v>
      </c>
      <c r="H721" s="130">
        <v>907.5</v>
      </c>
      <c r="I721" s="130">
        <v>0.57162823200559099</v>
      </c>
      <c r="J721" s="130">
        <f>(Table1[[#This Row],[Alpha]]-MIN(Table1[Alpha]))/(MAX(Table1[Alpha])-MIN(Table1[Alpha]))</f>
        <v>0.4437377387873937</v>
      </c>
      <c r="K721" s="130">
        <f>(Table1[[#This Row],[Signal from Matlab]]-703)/(1060.75-703)</f>
        <v>0.57162823200559054</v>
      </c>
    </row>
    <row r="722" spans="1:11" x14ac:dyDescent="0.2">
      <c r="A722" s="130" t="s">
        <v>935</v>
      </c>
      <c r="B722" s="344">
        <v>721</v>
      </c>
      <c r="C722" s="130">
        <v>0.125</v>
      </c>
      <c r="D722" s="130">
        <v>911.75</v>
      </c>
      <c r="E722" s="130">
        <v>4.4975630385967899E-2</v>
      </c>
      <c r="F722" s="130">
        <f>(Table1[[#This Row],[Gasoil Open]]-MIN(Table1[Signal from Matlab]))/(MAX(Table1[Signal from Matlab])-MIN(Table1[Signal from Matlab]))</f>
        <v>0.58350803633822501</v>
      </c>
      <c r="G722" s="130">
        <v>911.75</v>
      </c>
      <c r="H722" s="130">
        <v>911.75</v>
      </c>
      <c r="I722" s="130">
        <v>0.58350803633822501</v>
      </c>
      <c r="J722" s="130">
        <f>(Table1[[#This Row],[Alpha]]-MIN(Table1[Alpha]))/(MAX(Table1[Alpha])-MIN(Table1[Alpha]))</f>
        <v>0.45022329784661946</v>
      </c>
      <c r="K722" s="130">
        <f>(Table1[[#This Row],[Signal from Matlab]]-703)/(1060.75-703)</f>
        <v>0.58350803633822501</v>
      </c>
    </row>
    <row r="723" spans="1:11" x14ac:dyDescent="0.2">
      <c r="A723" s="130" t="s">
        <v>936</v>
      </c>
      <c r="B723" s="344">
        <v>722</v>
      </c>
      <c r="C723" s="130">
        <v>0.125</v>
      </c>
      <c r="D723" s="130">
        <v>904.5</v>
      </c>
      <c r="E723" s="130">
        <v>4.93859354311839E-2</v>
      </c>
      <c r="F723" s="130">
        <f>(Table1[[#This Row],[Gasoil Open]]-MIN(Table1[Signal from Matlab]))/(MAX(Table1[Signal from Matlab])-MIN(Table1[Signal from Matlab]))</f>
        <v>0.56324248777078967</v>
      </c>
      <c r="G723" s="130">
        <v>904.5</v>
      </c>
      <c r="H723" s="130">
        <v>904.5</v>
      </c>
      <c r="I723" s="130">
        <v>0.56324248777079</v>
      </c>
      <c r="J723" s="130">
        <f>(Table1[[#This Row],[Alpha]]-MIN(Table1[Alpha]))/(MAX(Table1[Alpha])-MIN(Table1[Alpha]))</f>
        <v>0.45339740880273244</v>
      </c>
      <c r="K723" s="130">
        <f>(Table1[[#This Row],[Signal from Matlab]]-703)/(1060.75-703)</f>
        <v>0.56324248777078967</v>
      </c>
    </row>
    <row r="724" spans="1:11" x14ac:dyDescent="0.2">
      <c r="A724" s="130" t="s">
        <v>937</v>
      </c>
      <c r="B724" s="344">
        <v>723</v>
      </c>
      <c r="C724" s="130">
        <v>0.125</v>
      </c>
      <c r="D724" s="130">
        <v>903.25</v>
      </c>
      <c r="E724" s="130">
        <v>5.0280120248652298E-2</v>
      </c>
      <c r="F724" s="130">
        <f>(Table1[[#This Row],[Gasoil Open]]-MIN(Table1[Signal from Matlab]))/(MAX(Table1[Signal from Matlab])-MIN(Table1[Signal from Matlab]))</f>
        <v>0.55974842767295596</v>
      </c>
      <c r="G724" s="130">
        <v>903.25</v>
      </c>
      <c r="H724" s="130">
        <v>903.25</v>
      </c>
      <c r="I724" s="130">
        <v>0.55974842767295596</v>
      </c>
      <c r="J724" s="130">
        <f>(Table1[[#This Row],[Alpha]]-MIN(Table1[Alpha]))/(MAX(Table1[Alpha])-MIN(Table1[Alpha]))</f>
        <v>0.45404095653850529</v>
      </c>
      <c r="K724" s="130">
        <f>(Table1[[#This Row],[Signal from Matlab]]-703)/(1060.75-703)</f>
        <v>0.55974842767295596</v>
      </c>
    </row>
    <row r="725" spans="1:11" x14ac:dyDescent="0.2">
      <c r="A725" s="130" t="s">
        <v>938</v>
      </c>
      <c r="B725" s="344">
        <v>724</v>
      </c>
      <c r="C725" s="130">
        <v>0.125</v>
      </c>
      <c r="D725" s="130">
        <v>911</v>
      </c>
      <c r="E725" s="130">
        <v>4.6003678511937103E-2</v>
      </c>
      <c r="F725" s="130">
        <f>(Table1[[#This Row],[Gasoil Open]]-MIN(Table1[Signal from Matlab]))/(MAX(Table1[Signal from Matlab])-MIN(Table1[Signal from Matlab]))</f>
        <v>0.58141160027952477</v>
      </c>
      <c r="G725" s="130">
        <v>911</v>
      </c>
      <c r="H725" s="130">
        <v>911</v>
      </c>
      <c r="I725" s="130">
        <v>0.58141160027952499</v>
      </c>
      <c r="J725" s="130">
        <f>(Table1[[#This Row],[Alpha]]-MIN(Table1[Alpha]))/(MAX(Table1[Alpha])-MIN(Table1[Alpha]))</f>
        <v>0.45096318744305225</v>
      </c>
      <c r="K725" s="130">
        <f>(Table1[[#This Row],[Signal from Matlab]]-703)/(1060.75-703)</f>
        <v>0.58141160027952477</v>
      </c>
    </row>
    <row r="726" spans="1:11" x14ac:dyDescent="0.2">
      <c r="A726" s="130" t="s">
        <v>939</v>
      </c>
      <c r="B726" s="344">
        <v>725</v>
      </c>
      <c r="C726" s="130">
        <v>0.125</v>
      </c>
      <c r="D726" s="130">
        <v>929.25</v>
      </c>
      <c r="E726" s="130">
        <v>3.2804469233961298E-2</v>
      </c>
      <c r="F726" s="130">
        <f>(Table1[[#This Row],[Gasoil Open]]-MIN(Table1[Signal from Matlab]))/(MAX(Table1[Signal from Matlab])-MIN(Table1[Signal from Matlab]))</f>
        <v>0.63242487770789657</v>
      </c>
      <c r="G726" s="130">
        <v>929.25</v>
      </c>
      <c r="H726" s="130">
        <v>929.25</v>
      </c>
      <c r="I726" s="130">
        <v>0.63242487770789702</v>
      </c>
      <c r="J726" s="130">
        <f>(Table1[[#This Row],[Alpha]]-MIN(Table1[Alpha]))/(MAX(Table1[Alpha])-MIN(Table1[Alpha]))</f>
        <v>0.44146367338411058</v>
      </c>
      <c r="K726" s="130">
        <f>(Table1[[#This Row],[Signal from Matlab]]-703)/(1060.75-703)</f>
        <v>0.63242487770789657</v>
      </c>
    </row>
    <row r="727" spans="1:11" x14ac:dyDescent="0.2">
      <c r="A727" s="130" t="s">
        <v>940</v>
      </c>
      <c r="B727" s="344">
        <v>726</v>
      </c>
      <c r="C727" s="130">
        <v>0.125</v>
      </c>
      <c r="D727" s="130">
        <v>924.75</v>
      </c>
      <c r="E727" s="130">
        <v>1.1761763156930999E-2</v>
      </c>
      <c r="F727" s="130">
        <f>(Table1[[#This Row],[Gasoil Open]]-MIN(Table1[Signal from Matlab]))/(MAX(Table1[Signal from Matlab])-MIN(Table1[Signal from Matlab]))</f>
        <v>0.61984626135569532</v>
      </c>
      <c r="G727" s="130">
        <v>924.75</v>
      </c>
      <c r="H727" s="130">
        <v>924.75</v>
      </c>
      <c r="I727" s="130">
        <v>0.61984626135569498</v>
      </c>
      <c r="J727" s="130">
        <f>(Table1[[#This Row],[Alpha]]-MIN(Table1[Alpha]))/(MAX(Table1[Alpha])-MIN(Table1[Alpha]))</f>
        <v>0.42631916904243966</v>
      </c>
      <c r="K727" s="130">
        <f>(Table1[[#This Row],[Signal from Matlab]]-703)/(1060.75-703)</f>
        <v>0.61984626135569532</v>
      </c>
    </row>
    <row r="728" spans="1:11" x14ac:dyDescent="0.2">
      <c r="A728" s="130" t="s">
        <v>941</v>
      </c>
      <c r="B728" s="344">
        <v>727</v>
      </c>
      <c r="C728" s="130">
        <v>0.125</v>
      </c>
      <c r="D728" s="130">
        <v>938.25</v>
      </c>
      <c r="E728" s="130">
        <v>-1.7229711875423201E-2</v>
      </c>
      <c r="F728" s="130">
        <f>(Table1[[#This Row],[Gasoil Open]]-MIN(Table1[Signal from Matlab]))/(MAX(Table1[Signal from Matlab])-MIN(Table1[Signal from Matlab]))</f>
        <v>0.65758211041229908</v>
      </c>
      <c r="G728" s="130">
        <v>938.25</v>
      </c>
      <c r="H728" s="130">
        <v>938.25</v>
      </c>
      <c r="I728" s="130">
        <v>0.65758211041229897</v>
      </c>
      <c r="J728" s="130">
        <f>(Table1[[#This Row],[Alpha]]-MIN(Table1[Alpha]))/(MAX(Table1[Alpha])-MIN(Table1[Alpha]))</f>
        <v>0.4054539097030907</v>
      </c>
      <c r="K728" s="130">
        <f>(Table1[[#This Row],[Signal from Matlab]]-703)/(1060.75-703)</f>
        <v>0.65758211041229908</v>
      </c>
    </row>
    <row r="729" spans="1:11" x14ac:dyDescent="0.2">
      <c r="A729" s="130" t="s">
        <v>942</v>
      </c>
      <c r="B729" s="344">
        <v>728</v>
      </c>
      <c r="C729" s="130">
        <v>0.125</v>
      </c>
      <c r="D729" s="130">
        <v>941.5</v>
      </c>
      <c r="E729" s="130">
        <v>-5.0242820005750602E-2</v>
      </c>
      <c r="F729" s="130">
        <f>(Table1[[#This Row],[Gasoil Open]]-MIN(Table1[Signal from Matlab]))/(MAX(Table1[Signal from Matlab])-MIN(Table1[Signal from Matlab]))</f>
        <v>0.66666666666666663</v>
      </c>
      <c r="G729" s="130">
        <v>941.5</v>
      </c>
      <c r="H729" s="130">
        <v>941.5</v>
      </c>
      <c r="I729" s="130">
        <v>0.66666666666666696</v>
      </c>
      <c r="J729" s="130">
        <f>(Table1[[#This Row],[Alpha]]-MIN(Table1[Alpha]))/(MAX(Table1[Alpha])-MIN(Table1[Alpha]))</f>
        <v>0.38169426787843264</v>
      </c>
      <c r="K729" s="130">
        <f>(Table1[[#This Row],[Signal from Matlab]]-703)/(1060.75-703)</f>
        <v>0.66666666666666663</v>
      </c>
    </row>
    <row r="730" spans="1:11" x14ac:dyDescent="0.2">
      <c r="A730" s="130" t="s">
        <v>943</v>
      </c>
      <c r="B730" s="344">
        <v>729</v>
      </c>
      <c r="C730" s="130">
        <v>0.125</v>
      </c>
      <c r="D730" s="130">
        <v>943</v>
      </c>
      <c r="E730" s="130">
        <v>-9.0115721692788794E-2</v>
      </c>
      <c r="F730" s="130">
        <f>(Table1[[#This Row],[Gasoil Open]]-MIN(Table1[Signal from Matlab]))/(MAX(Table1[Signal from Matlab])-MIN(Table1[Signal from Matlab]))</f>
        <v>0.67085953878406712</v>
      </c>
      <c r="G730" s="130">
        <v>943</v>
      </c>
      <c r="H730" s="130">
        <v>943</v>
      </c>
      <c r="I730" s="130">
        <v>0.67085953878406701</v>
      </c>
      <c r="J730" s="130">
        <f>(Table1[[#This Row],[Alpha]]-MIN(Table1[Alpha]))/(MAX(Table1[Alpha])-MIN(Table1[Alpha]))</f>
        <v>0.35299761020979181</v>
      </c>
      <c r="K730" s="130">
        <f>(Table1[[#This Row],[Signal from Matlab]]-703)/(1060.75-703)</f>
        <v>0.67085953878406712</v>
      </c>
    </row>
    <row r="731" spans="1:11" x14ac:dyDescent="0.2">
      <c r="A731" s="130" t="s">
        <v>944</v>
      </c>
      <c r="B731" s="344">
        <v>730</v>
      </c>
      <c r="C731" s="130">
        <v>0.125</v>
      </c>
      <c r="D731" s="130">
        <v>941.5</v>
      </c>
      <c r="E731" s="130">
        <v>-0.134699113143041</v>
      </c>
      <c r="F731" s="130">
        <f>(Table1[[#This Row],[Gasoil Open]]-MIN(Table1[Signal from Matlab]))/(MAX(Table1[Signal from Matlab])-MIN(Table1[Signal from Matlab]))</f>
        <v>0.66666666666666663</v>
      </c>
      <c r="G731" s="130">
        <v>941.5</v>
      </c>
      <c r="H731" s="130">
        <v>941.5</v>
      </c>
      <c r="I731" s="130">
        <v>0.66666666666666696</v>
      </c>
      <c r="J731" s="130">
        <f>(Table1[[#This Row],[Alpha]]-MIN(Table1[Alpha]))/(MAX(Table1[Alpha])-MIN(Table1[Alpha]))</f>
        <v>0.32091079766234182</v>
      </c>
      <c r="K731" s="130">
        <f>(Table1[[#This Row],[Signal from Matlab]]-703)/(1060.75-703)</f>
        <v>0.66666666666666663</v>
      </c>
    </row>
    <row r="732" spans="1:11" x14ac:dyDescent="0.2">
      <c r="A732" s="130" t="s">
        <v>945</v>
      </c>
      <c r="B732" s="344">
        <v>731</v>
      </c>
      <c r="C732" s="130">
        <v>0.125</v>
      </c>
      <c r="D732" s="130">
        <v>940</v>
      </c>
      <c r="E732" s="130">
        <v>-0.17929486649694801</v>
      </c>
      <c r="F732" s="130">
        <f>(Table1[[#This Row],[Gasoil Open]]-MIN(Table1[Signal from Matlab]))/(MAX(Table1[Signal from Matlab])-MIN(Table1[Signal from Matlab]))</f>
        <v>0.66247379454926625</v>
      </c>
      <c r="G732" s="130">
        <v>940</v>
      </c>
      <c r="H732" s="130">
        <v>940</v>
      </c>
      <c r="I732" s="130">
        <v>0.66247379454926603</v>
      </c>
      <c r="J732" s="130">
        <f>(Table1[[#This Row],[Alpha]]-MIN(Table1[Alpha]))/(MAX(Table1[Alpha])-MIN(Table1[Alpha]))</f>
        <v>0.28881508821242663</v>
      </c>
      <c r="K732" s="130">
        <f>(Table1[[#This Row],[Signal from Matlab]]-703)/(1060.75-703)</f>
        <v>0.66247379454926625</v>
      </c>
    </row>
    <row r="733" spans="1:11" x14ac:dyDescent="0.2">
      <c r="A733" s="130" t="s">
        <v>946</v>
      </c>
      <c r="B733" s="344">
        <v>732</v>
      </c>
      <c r="C733" s="130">
        <v>0.125</v>
      </c>
      <c r="D733" s="130">
        <v>944</v>
      </c>
      <c r="E733" s="130">
        <v>-0.222135978285281</v>
      </c>
      <c r="F733" s="130">
        <f>(Table1[[#This Row],[Gasoil Open]]-MIN(Table1[Signal from Matlab]))/(MAX(Table1[Signal from Matlab])-MIN(Table1[Signal from Matlab]))</f>
        <v>0.67365478686233404</v>
      </c>
      <c r="G733" s="130">
        <v>944</v>
      </c>
      <c r="H733" s="130">
        <v>944</v>
      </c>
      <c r="I733" s="130">
        <v>0.67365478686233404</v>
      </c>
      <c r="J733" s="130">
        <f>(Table1[[#This Row],[Alpha]]-MIN(Table1[Alpha]))/(MAX(Table1[Alpha])-MIN(Table1[Alpha]))</f>
        <v>0.2579822000322966</v>
      </c>
      <c r="K733" s="130">
        <f>(Table1[[#This Row],[Signal from Matlab]]-703)/(1060.75-703)</f>
        <v>0.67365478686233404</v>
      </c>
    </row>
    <row r="734" spans="1:11" x14ac:dyDescent="0.2">
      <c r="A734" s="130" t="s">
        <v>947</v>
      </c>
      <c r="B734" s="344">
        <v>733</v>
      </c>
      <c r="C734" s="130">
        <v>0.125</v>
      </c>
      <c r="D734" s="130">
        <v>949.5</v>
      </c>
      <c r="E734" s="130">
        <v>-0.25703926756601397</v>
      </c>
      <c r="F734" s="130">
        <f>(Table1[[#This Row],[Gasoil Open]]-MIN(Table1[Signal from Matlab]))/(MAX(Table1[Signal from Matlab])-MIN(Table1[Signal from Matlab]))</f>
        <v>0.68902865129280222</v>
      </c>
      <c r="G734" s="130">
        <v>949.5</v>
      </c>
      <c r="H734" s="130">
        <v>949.5</v>
      </c>
      <c r="I734" s="130">
        <v>0.689028651292802</v>
      </c>
      <c r="J734" s="130">
        <f>(Table1[[#This Row],[Alpha]]-MIN(Table1[Alpha]))/(MAX(Table1[Alpha])-MIN(Table1[Alpha]))</f>
        <v>0.23286218865563935</v>
      </c>
      <c r="K734" s="130">
        <f>(Table1[[#This Row],[Signal from Matlab]]-703)/(1060.75-703)</f>
        <v>0.68902865129280222</v>
      </c>
    </row>
    <row r="735" spans="1:11" x14ac:dyDescent="0.2">
      <c r="A735" s="130" t="s">
        <v>948</v>
      </c>
      <c r="B735" s="344">
        <v>734</v>
      </c>
      <c r="C735" s="130">
        <v>0.125</v>
      </c>
      <c r="D735" s="130">
        <v>942</v>
      </c>
      <c r="E735" s="130">
        <v>-0.283767860361194</v>
      </c>
      <c r="F735" s="130">
        <f>(Table1[[#This Row],[Gasoil Open]]-MIN(Table1[Signal from Matlab]))/(MAX(Table1[Signal from Matlab])-MIN(Table1[Signal from Matlab]))</f>
        <v>0.66806429070580009</v>
      </c>
      <c r="G735" s="130">
        <v>942</v>
      </c>
      <c r="H735" s="130">
        <v>942</v>
      </c>
      <c r="I735" s="130">
        <v>0.66806429070579998</v>
      </c>
      <c r="J735" s="130">
        <f>(Table1[[#This Row],[Alpha]]-MIN(Table1[Alpha]))/(MAX(Table1[Alpha])-MIN(Table1[Alpha]))</f>
        <v>0.21362553305860957</v>
      </c>
      <c r="K735" s="130">
        <f>(Table1[[#This Row],[Signal from Matlab]]-703)/(1060.75-703)</f>
        <v>0.66806429070580009</v>
      </c>
    </row>
    <row r="736" spans="1:11" x14ac:dyDescent="0.2">
      <c r="A736" s="130" t="s">
        <v>949</v>
      </c>
      <c r="B736" s="344">
        <v>735</v>
      </c>
      <c r="C736" s="130">
        <v>0.125</v>
      </c>
      <c r="D736" s="130">
        <v>941.5</v>
      </c>
      <c r="E736" s="130">
        <v>-0.308362042626177</v>
      </c>
      <c r="F736" s="130">
        <f>(Table1[[#This Row],[Gasoil Open]]-MIN(Table1[Signal from Matlab]))/(MAX(Table1[Signal from Matlab])-MIN(Table1[Signal from Matlab]))</f>
        <v>0.66666666666666663</v>
      </c>
      <c r="G736" s="130">
        <v>941.5</v>
      </c>
      <c r="H736" s="130">
        <v>941.5</v>
      </c>
      <c r="I736" s="130">
        <v>0.66666666666666696</v>
      </c>
      <c r="J736" s="130">
        <f>(Table1[[#This Row],[Alpha]]-MIN(Table1[Alpha]))/(MAX(Table1[Alpha])-MIN(Table1[Alpha]))</f>
        <v>0.19592501969647805</v>
      </c>
      <c r="K736" s="130">
        <f>(Table1[[#This Row],[Signal from Matlab]]-703)/(1060.75-703)</f>
        <v>0.66666666666666663</v>
      </c>
    </row>
    <row r="737" spans="1:11" x14ac:dyDescent="0.2">
      <c r="A737" s="130" t="s">
        <v>950</v>
      </c>
      <c r="B737" s="344">
        <v>736</v>
      </c>
      <c r="C737" s="130">
        <v>0.125</v>
      </c>
      <c r="D737" s="130">
        <v>943.25</v>
      </c>
      <c r="E737" s="130">
        <v>-0.33100170309646698</v>
      </c>
      <c r="F737" s="130">
        <f>(Table1[[#This Row],[Gasoil Open]]-MIN(Table1[Signal from Matlab]))/(MAX(Table1[Signal from Matlab])-MIN(Table1[Signal from Matlab]))</f>
        <v>0.6715583508036338</v>
      </c>
      <c r="G737" s="130">
        <v>943.25</v>
      </c>
      <c r="H737" s="130">
        <v>943.25</v>
      </c>
      <c r="I737" s="130">
        <v>0.67155835080363402</v>
      </c>
      <c r="J737" s="130">
        <f>(Table1[[#This Row],[Alpha]]-MIN(Table1[Alpha]))/(MAX(Table1[Alpha])-MIN(Table1[Alpha]))</f>
        <v>0.17963118205833672</v>
      </c>
      <c r="K737" s="130">
        <f>(Table1[[#This Row],[Signal from Matlab]]-703)/(1060.75-703)</f>
        <v>0.6715583508036338</v>
      </c>
    </row>
    <row r="738" spans="1:11" x14ac:dyDescent="0.2">
      <c r="A738" s="130" t="s">
        <v>951</v>
      </c>
      <c r="B738" s="344">
        <v>737</v>
      </c>
      <c r="C738" s="130">
        <v>0.125</v>
      </c>
      <c r="D738" s="130">
        <v>929.75</v>
      </c>
      <c r="E738" s="130">
        <v>-0.34651630405928702</v>
      </c>
      <c r="F738" s="130">
        <f>(Table1[[#This Row],[Gasoil Open]]-MIN(Table1[Signal from Matlab]))/(MAX(Table1[Signal from Matlab])-MIN(Table1[Signal from Matlab]))</f>
        <v>0.63382250174703003</v>
      </c>
      <c r="G738" s="130">
        <v>929.75</v>
      </c>
      <c r="H738" s="130">
        <v>929.75</v>
      </c>
      <c r="I738" s="130">
        <v>0.63382250174703003</v>
      </c>
      <c r="J738" s="130">
        <f>(Table1[[#This Row],[Alpha]]-MIN(Table1[Alpha]))/(MAX(Table1[Alpha])-MIN(Table1[Alpha]))</f>
        <v>0.16846527303596068</v>
      </c>
      <c r="K738" s="130">
        <f>(Table1[[#This Row],[Signal from Matlab]]-703)/(1060.75-703)</f>
        <v>0.63382250174703003</v>
      </c>
    </row>
    <row r="739" spans="1:11" x14ac:dyDescent="0.2">
      <c r="A739" s="130" t="s">
        <v>952</v>
      </c>
      <c r="B739" s="344">
        <v>738</v>
      </c>
      <c r="C739" s="130">
        <v>0.125</v>
      </c>
      <c r="D739" s="130">
        <v>930</v>
      </c>
      <c r="E739" s="130">
        <v>-0.34632910607658302</v>
      </c>
      <c r="F739" s="130">
        <f>(Table1[[#This Row],[Gasoil Open]]-MIN(Table1[Signal from Matlab]))/(MAX(Table1[Signal from Matlab])-MIN(Table1[Signal from Matlab]))</f>
        <v>0.63452131376659682</v>
      </c>
      <c r="G739" s="130">
        <v>930</v>
      </c>
      <c r="H739" s="130">
        <v>930</v>
      </c>
      <c r="I739" s="130">
        <v>0.63452131376659704</v>
      </c>
      <c r="J739" s="130">
        <f>(Table1[[#This Row],[Alpha]]-MIN(Table1[Alpha]))/(MAX(Table1[Alpha])-MIN(Table1[Alpha]))</f>
        <v>0.16860000003596889</v>
      </c>
      <c r="K739" s="130">
        <f>(Table1[[#This Row],[Signal from Matlab]]-703)/(1060.75-703)</f>
        <v>0.63452131376659682</v>
      </c>
    </row>
    <row r="740" spans="1:11" x14ac:dyDescent="0.2">
      <c r="A740" s="130" t="s">
        <v>953</v>
      </c>
      <c r="B740" s="344">
        <v>739</v>
      </c>
      <c r="C740" s="130">
        <v>0.125</v>
      </c>
      <c r="D740" s="130">
        <v>931.25</v>
      </c>
      <c r="E740" s="130">
        <v>-0.33357205420227798</v>
      </c>
      <c r="F740" s="130">
        <f>(Table1[[#This Row],[Gasoil Open]]-MIN(Table1[Signal from Matlab]))/(MAX(Table1[Signal from Matlab])-MIN(Table1[Signal from Matlab]))</f>
        <v>0.63801537386443041</v>
      </c>
      <c r="G740" s="130">
        <v>931.25</v>
      </c>
      <c r="H740" s="130">
        <v>931.25</v>
      </c>
      <c r="I740" s="130">
        <v>0.63801537386442997</v>
      </c>
      <c r="J740" s="130">
        <f>(Table1[[#This Row],[Alpha]]-MIN(Table1[Alpha]))/(MAX(Table1[Alpha])-MIN(Table1[Alpha]))</f>
        <v>0.17778129196629838</v>
      </c>
      <c r="K740" s="130">
        <f>(Table1[[#This Row],[Signal from Matlab]]-703)/(1060.75-703)</f>
        <v>0.63801537386443041</v>
      </c>
    </row>
    <row r="741" spans="1:11" x14ac:dyDescent="0.2">
      <c r="A741" s="130" t="s">
        <v>954</v>
      </c>
      <c r="B741" s="344">
        <v>740</v>
      </c>
      <c r="C741" s="130">
        <v>0.125</v>
      </c>
      <c r="D741" s="130">
        <v>919.5</v>
      </c>
      <c r="E741" s="130">
        <v>-0.29903040642166101</v>
      </c>
      <c r="F741" s="130">
        <f>(Table1[[#This Row],[Gasoil Open]]-MIN(Table1[Signal from Matlab]))/(MAX(Table1[Signal from Matlab])-MIN(Table1[Signal from Matlab]))</f>
        <v>0.60517120894479381</v>
      </c>
      <c r="G741" s="130">
        <v>919.5</v>
      </c>
      <c r="H741" s="130">
        <v>919.5</v>
      </c>
      <c r="I741" s="130">
        <v>0.60517120894479404</v>
      </c>
      <c r="J741" s="130">
        <f>(Table1[[#This Row],[Alpha]]-MIN(Table1[Alpha]))/(MAX(Table1[Alpha])-MIN(Table1[Alpha]))</f>
        <v>0.20264102877329782</v>
      </c>
      <c r="K741" s="130">
        <f>(Table1[[#This Row],[Signal from Matlab]]-703)/(1060.75-703)</f>
        <v>0.60517120894479381</v>
      </c>
    </row>
    <row r="742" spans="1:11" x14ac:dyDescent="0.2">
      <c r="A742" s="130" t="s">
        <v>955</v>
      </c>
      <c r="B742" s="344">
        <v>741</v>
      </c>
      <c r="C742" s="130">
        <v>0.125</v>
      </c>
      <c r="D742" s="130">
        <v>923.75</v>
      </c>
      <c r="E742" s="130">
        <v>-0.24941457338117801</v>
      </c>
      <c r="F742" s="130">
        <f>(Table1[[#This Row],[Gasoil Open]]-MIN(Table1[Signal from Matlab]))/(MAX(Table1[Signal from Matlab])-MIN(Table1[Signal from Matlab]))</f>
        <v>0.6170510132774284</v>
      </c>
      <c r="G742" s="130">
        <v>923.75</v>
      </c>
      <c r="H742" s="130">
        <v>923.75</v>
      </c>
      <c r="I742" s="130">
        <v>0.61705101327742795</v>
      </c>
      <c r="J742" s="130">
        <f>(Table1[[#This Row],[Alpha]]-MIN(Table1[Alpha]))/(MAX(Table1[Alpha])-MIN(Table1[Alpha]))</f>
        <v>0.23834970598175967</v>
      </c>
      <c r="K742" s="130">
        <f>(Table1[[#This Row],[Signal from Matlab]]-703)/(1060.75-703)</f>
        <v>0.6170510132774284</v>
      </c>
    </row>
    <row r="743" spans="1:11" x14ac:dyDescent="0.2">
      <c r="A743" s="130" t="s">
        <v>956</v>
      </c>
      <c r="B743" s="344">
        <v>742</v>
      </c>
      <c r="C743" s="130">
        <v>0.125</v>
      </c>
      <c r="D743" s="130">
        <v>922.25</v>
      </c>
      <c r="E743" s="130">
        <v>-0.193470795817788</v>
      </c>
      <c r="F743" s="130">
        <f>(Table1[[#This Row],[Gasoil Open]]-MIN(Table1[Signal from Matlab]))/(MAX(Table1[Signal from Matlab])-MIN(Table1[Signal from Matlab]))</f>
        <v>0.6128581411600279</v>
      </c>
      <c r="G743" s="130">
        <v>922.25</v>
      </c>
      <c r="H743" s="130">
        <v>922.25</v>
      </c>
      <c r="I743" s="130">
        <v>0.61285814116002801</v>
      </c>
      <c r="J743" s="130">
        <f>(Table1[[#This Row],[Alpha]]-MIN(Table1[Alpha]))/(MAX(Table1[Alpha])-MIN(Table1[Alpha]))</f>
        <v>0.27861262554622851</v>
      </c>
      <c r="K743" s="130">
        <f>(Table1[[#This Row],[Signal from Matlab]]-703)/(1060.75-703)</f>
        <v>0.6128581411600279</v>
      </c>
    </row>
    <row r="744" spans="1:11" x14ac:dyDescent="0.2">
      <c r="A744" s="130" t="s">
        <v>957</v>
      </c>
      <c r="B744" s="344">
        <v>743</v>
      </c>
      <c r="C744" s="130">
        <v>0.125</v>
      </c>
      <c r="D744" s="130">
        <v>914.25</v>
      </c>
      <c r="E744" s="130">
        <v>-0.12554606882979299</v>
      </c>
      <c r="F744" s="130">
        <f>(Table1[[#This Row],[Gasoil Open]]-MIN(Table1[Signal from Matlab]))/(MAX(Table1[Signal from Matlab])-MIN(Table1[Signal from Matlab]))</f>
        <v>0.59049615653389242</v>
      </c>
      <c r="G744" s="130">
        <v>914.25</v>
      </c>
      <c r="H744" s="130">
        <v>914.25</v>
      </c>
      <c r="I744" s="130">
        <v>0.59049615653389198</v>
      </c>
      <c r="J744" s="130">
        <f>(Table1[[#This Row],[Alpha]]-MIN(Table1[Alpha]))/(MAX(Table1[Alpha])-MIN(Table1[Alpha]))</f>
        <v>0.32749827357128886</v>
      </c>
      <c r="K744" s="130">
        <f>(Table1[[#This Row],[Signal from Matlab]]-703)/(1060.75-703)</f>
        <v>0.59049615653389242</v>
      </c>
    </row>
    <row r="745" spans="1:11" x14ac:dyDescent="0.2">
      <c r="A745" s="130" t="s">
        <v>958</v>
      </c>
      <c r="B745" s="344">
        <v>744</v>
      </c>
      <c r="C745" s="130">
        <v>0.125</v>
      </c>
      <c r="D745" s="130">
        <v>926.25</v>
      </c>
      <c r="E745" s="130">
        <v>-5.7325581476911198E-2</v>
      </c>
      <c r="F745" s="130">
        <f>(Table1[[#This Row],[Gasoil Open]]-MIN(Table1[Signal from Matlab]))/(MAX(Table1[Signal from Matlab])-MIN(Table1[Signal from Matlab]))</f>
        <v>0.6240391334730957</v>
      </c>
      <c r="G745" s="130">
        <v>926.25</v>
      </c>
      <c r="H745" s="130">
        <v>926.25</v>
      </c>
      <c r="I745" s="130">
        <v>0.62403913347309603</v>
      </c>
      <c r="J745" s="130">
        <f>(Table1[[#This Row],[Alpha]]-MIN(Table1[Alpha]))/(MAX(Table1[Alpha])-MIN(Table1[Alpha]))</f>
        <v>0.37659678129765023</v>
      </c>
      <c r="K745" s="130">
        <f>(Table1[[#This Row],[Signal from Matlab]]-703)/(1060.75-703)</f>
        <v>0.6240391334730957</v>
      </c>
    </row>
    <row r="746" spans="1:11" x14ac:dyDescent="0.2">
      <c r="A746" s="130" t="s">
        <v>959</v>
      </c>
      <c r="B746" s="344">
        <v>745</v>
      </c>
      <c r="C746" s="130">
        <v>0.125</v>
      </c>
      <c r="D746" s="130">
        <v>932.5</v>
      </c>
      <c r="E746" s="130">
        <v>2.4248632628189001E-3</v>
      </c>
      <c r="F746" s="130">
        <f>(Table1[[#This Row],[Gasoil Open]]-MIN(Table1[Signal from Matlab]))/(MAX(Table1[Signal from Matlab])-MIN(Table1[Signal from Matlab]))</f>
        <v>0.64150943396226412</v>
      </c>
      <c r="G746" s="130">
        <v>932.5</v>
      </c>
      <c r="H746" s="130">
        <v>932.5</v>
      </c>
      <c r="I746" s="130">
        <v>0.64150943396226401</v>
      </c>
      <c r="J746" s="130">
        <f>(Table1[[#This Row],[Alpha]]-MIN(Table1[Alpha]))/(MAX(Table1[Alpha])-MIN(Table1[Alpha]))</f>
        <v>0.41959937167101319</v>
      </c>
      <c r="K746" s="130">
        <f>(Table1[[#This Row],[Signal from Matlab]]-703)/(1060.75-703)</f>
        <v>0.64150943396226412</v>
      </c>
    </row>
    <row r="747" spans="1:11" x14ac:dyDescent="0.2">
      <c r="A747" s="130" t="s">
        <v>960</v>
      </c>
      <c r="B747" s="344">
        <v>746</v>
      </c>
      <c r="C747" s="130">
        <v>0.125</v>
      </c>
      <c r="D747" s="130">
        <v>946.5</v>
      </c>
      <c r="E747" s="130">
        <v>5.9839351637644901E-2</v>
      </c>
      <c r="F747" s="130">
        <f>(Table1[[#This Row],[Gasoil Open]]-MIN(Table1[Signal from Matlab]))/(MAX(Table1[Signal from Matlab])-MIN(Table1[Signal from Matlab]))</f>
        <v>0.68064290705800135</v>
      </c>
      <c r="G747" s="130">
        <v>946.5</v>
      </c>
      <c r="H747" s="130">
        <v>946.5</v>
      </c>
      <c r="I747" s="130">
        <v>0.68064290705800101</v>
      </c>
      <c r="J747" s="130">
        <f>(Table1[[#This Row],[Alpha]]-MIN(Table1[Alpha]))/(MAX(Table1[Alpha])-MIN(Table1[Alpha]))</f>
        <v>0.46092076661348719</v>
      </c>
      <c r="K747" s="130">
        <f>(Table1[[#This Row],[Signal from Matlab]]-703)/(1060.75-703)</f>
        <v>0.68064290705800135</v>
      </c>
    </row>
    <row r="748" spans="1:11" x14ac:dyDescent="0.2">
      <c r="A748" s="130" t="s">
        <v>961</v>
      </c>
      <c r="B748" s="344">
        <v>747</v>
      </c>
      <c r="C748" s="130">
        <v>0.125</v>
      </c>
      <c r="D748" s="130">
        <v>943</v>
      </c>
      <c r="E748" s="130">
        <v>0.11182442588899</v>
      </c>
      <c r="F748" s="130">
        <f>(Table1[[#This Row],[Gasoil Open]]-MIN(Table1[Signal from Matlab]))/(MAX(Table1[Signal from Matlab])-MIN(Table1[Signal from Matlab]))</f>
        <v>0.67085953878406712</v>
      </c>
      <c r="G748" s="130">
        <v>943</v>
      </c>
      <c r="H748" s="130">
        <v>943</v>
      </c>
      <c r="I748" s="130">
        <v>0.67085953878406701</v>
      </c>
      <c r="J748" s="130">
        <f>(Table1[[#This Row],[Alpha]]-MIN(Table1[Alpha]))/(MAX(Table1[Alpha])-MIN(Table1[Alpha]))</f>
        <v>0.49833459446526546</v>
      </c>
      <c r="K748" s="130">
        <f>(Table1[[#This Row],[Signal from Matlab]]-703)/(1060.75-703)</f>
        <v>0.67085953878406712</v>
      </c>
    </row>
    <row r="749" spans="1:11" x14ac:dyDescent="0.2">
      <c r="A749" s="130" t="s">
        <v>962</v>
      </c>
      <c r="B749" s="344">
        <v>748</v>
      </c>
      <c r="C749" s="130">
        <v>0.125</v>
      </c>
      <c r="D749" s="130">
        <v>947.25</v>
      </c>
      <c r="E749" s="130">
        <v>0.15796283694292201</v>
      </c>
      <c r="F749" s="130">
        <f>(Table1[[#This Row],[Gasoil Open]]-MIN(Table1[Signal from Matlab]))/(MAX(Table1[Signal from Matlab])-MIN(Table1[Signal from Matlab]))</f>
        <v>0.68273934311670159</v>
      </c>
      <c r="G749" s="130">
        <v>947.25</v>
      </c>
      <c r="H749" s="130">
        <v>947.25</v>
      </c>
      <c r="I749" s="130">
        <v>0.68273934311670204</v>
      </c>
      <c r="J749" s="130">
        <f>(Table1[[#This Row],[Alpha]]-MIN(Table1[Alpha]))/(MAX(Table1[Alpha])-MIN(Table1[Alpha]))</f>
        <v>0.53154055970406155</v>
      </c>
      <c r="K749" s="130">
        <f>(Table1[[#This Row],[Signal from Matlab]]-703)/(1060.75-703)</f>
        <v>0.68273934311670159</v>
      </c>
    </row>
    <row r="750" spans="1:11" x14ac:dyDescent="0.2">
      <c r="A750" s="130" t="s">
        <v>963</v>
      </c>
      <c r="B750" s="344">
        <v>749</v>
      </c>
      <c r="C750" s="130">
        <v>0.125</v>
      </c>
      <c r="D750" s="130">
        <v>952.25</v>
      </c>
      <c r="E750" s="130">
        <v>0.197240071579176</v>
      </c>
      <c r="F750" s="130">
        <f>(Table1[[#This Row],[Gasoil Open]]-MIN(Table1[Signal from Matlab]))/(MAX(Table1[Signal from Matlab])-MIN(Table1[Signal from Matlab]))</f>
        <v>0.69671558350803631</v>
      </c>
      <c r="G750" s="130">
        <v>952.25</v>
      </c>
      <c r="H750" s="130">
        <v>952.25</v>
      </c>
      <c r="I750" s="130">
        <v>0.69671558350803597</v>
      </c>
      <c r="J750" s="130">
        <f>(Table1[[#This Row],[Alpha]]-MIN(Table1[Alpha]))/(MAX(Table1[Alpha])-MIN(Table1[Alpha]))</f>
        <v>0.55980851384931674</v>
      </c>
      <c r="K750" s="130">
        <f>(Table1[[#This Row],[Signal from Matlab]]-703)/(1060.75-703)</f>
        <v>0.69671558350803631</v>
      </c>
    </row>
    <row r="751" spans="1:11" x14ac:dyDescent="0.2">
      <c r="A751" s="130" t="s">
        <v>964</v>
      </c>
      <c r="B751" s="344">
        <v>750</v>
      </c>
      <c r="C751" s="130">
        <v>0.125</v>
      </c>
      <c r="D751" s="130">
        <v>940.25</v>
      </c>
      <c r="E751" s="130">
        <v>0.229713550214245</v>
      </c>
      <c r="F751" s="130">
        <f>(Table1[[#This Row],[Gasoil Open]]-MIN(Table1[Signal from Matlab]))/(MAX(Table1[Signal from Matlab])-MIN(Table1[Signal from Matlab]))</f>
        <v>0.66317260656883303</v>
      </c>
      <c r="G751" s="130">
        <v>940.25</v>
      </c>
      <c r="H751" s="130">
        <v>940.25</v>
      </c>
      <c r="I751" s="130">
        <v>0.66317260656883303</v>
      </c>
      <c r="J751" s="130">
        <f>(Table1[[#This Row],[Alpha]]-MIN(Table1[Alpha]))/(MAX(Table1[Alpha])-MIN(Table1[Alpha]))</f>
        <v>0.58317978256245961</v>
      </c>
      <c r="K751" s="130">
        <f>(Table1[[#This Row],[Signal from Matlab]]-703)/(1060.75-703)</f>
        <v>0.66317260656883303</v>
      </c>
    </row>
    <row r="752" spans="1:11" x14ac:dyDescent="0.2">
      <c r="A752" s="130" t="s">
        <v>965</v>
      </c>
      <c r="B752" s="344">
        <v>751</v>
      </c>
      <c r="C752" s="130">
        <v>0.125</v>
      </c>
      <c r="D752" s="130">
        <v>944</v>
      </c>
      <c r="E752" s="130">
        <v>0.257249977219909</v>
      </c>
      <c r="F752" s="130">
        <f>(Table1[[#This Row],[Gasoil Open]]-MIN(Table1[Signal from Matlab]))/(MAX(Table1[Signal from Matlab])-MIN(Table1[Signal from Matlab]))</f>
        <v>0.67365478686233404</v>
      </c>
      <c r="G752" s="130">
        <v>944</v>
      </c>
      <c r="H752" s="130">
        <v>944</v>
      </c>
      <c r="I752" s="130">
        <v>0.67365478686233404</v>
      </c>
      <c r="J752" s="130">
        <f>(Table1[[#This Row],[Alpha]]-MIN(Table1[Alpha]))/(MAX(Table1[Alpha])-MIN(Table1[Alpha]))</f>
        <v>0.60299783908117877</v>
      </c>
      <c r="K752" s="130">
        <f>(Table1[[#This Row],[Signal from Matlab]]-703)/(1060.75-703)</f>
        <v>0.67365478686233404</v>
      </c>
    </row>
    <row r="753" spans="1:11" x14ac:dyDescent="0.2">
      <c r="A753" s="130" t="s">
        <v>966</v>
      </c>
      <c r="B753" s="344">
        <v>752</v>
      </c>
      <c r="C753" s="130">
        <v>0.125</v>
      </c>
      <c r="D753" s="130">
        <v>918.5</v>
      </c>
      <c r="E753" s="130">
        <v>0.274672552441241</v>
      </c>
      <c r="F753" s="130">
        <f>(Table1[[#This Row],[Gasoil Open]]-MIN(Table1[Signal from Matlab]))/(MAX(Table1[Signal from Matlab])-MIN(Table1[Signal from Matlab]))</f>
        <v>0.60237596086652689</v>
      </c>
      <c r="G753" s="130">
        <v>918.5</v>
      </c>
      <c r="H753" s="130">
        <v>918.5</v>
      </c>
      <c r="I753" s="130">
        <v>0.602375960866527</v>
      </c>
      <c r="J753" s="130">
        <f>(Table1[[#This Row],[Alpha]]-MIN(Table1[Alpha]))/(MAX(Table1[Alpha])-MIN(Table1[Alpha]))</f>
        <v>0.61553692341361499</v>
      </c>
      <c r="K753" s="130">
        <f>(Table1[[#This Row],[Signal from Matlab]]-703)/(1060.75-703)</f>
        <v>0.60237596086652689</v>
      </c>
    </row>
    <row r="754" spans="1:11" x14ac:dyDescent="0.2">
      <c r="A754" s="130" t="s">
        <v>967</v>
      </c>
      <c r="B754" s="344">
        <v>753</v>
      </c>
      <c r="C754" s="130">
        <v>0.125</v>
      </c>
      <c r="D754" s="130">
        <v>907</v>
      </c>
      <c r="E754" s="130">
        <v>0.279372812196443</v>
      </c>
      <c r="F754" s="130">
        <f>(Table1[[#This Row],[Gasoil Open]]-MIN(Table1[Signal from Matlab]))/(MAX(Table1[Signal from Matlab])-MIN(Table1[Signal from Matlab]))</f>
        <v>0.57023060796645697</v>
      </c>
      <c r="G754" s="130">
        <v>907</v>
      </c>
      <c r="H754" s="130">
        <v>907</v>
      </c>
      <c r="I754" s="130">
        <v>0.57023060796645697</v>
      </c>
      <c r="J754" s="130">
        <f>(Table1[[#This Row],[Alpha]]-MIN(Table1[Alpha]))/(MAX(Table1[Alpha])-MIN(Table1[Alpha]))</f>
        <v>0.61891971572222115</v>
      </c>
      <c r="K754" s="130">
        <f>(Table1[[#This Row],[Signal from Matlab]]-703)/(1060.75-703)</f>
        <v>0.57023060796645697</v>
      </c>
    </row>
    <row r="755" spans="1:11" x14ac:dyDescent="0.2">
      <c r="A755" s="130" t="s">
        <v>968</v>
      </c>
      <c r="B755" s="344">
        <v>754</v>
      </c>
      <c r="C755" s="130">
        <v>0.125</v>
      </c>
      <c r="D755" s="130">
        <v>907.5</v>
      </c>
      <c r="E755" s="130">
        <v>0.27916289682956202</v>
      </c>
      <c r="F755" s="130">
        <f>(Table1[[#This Row],[Gasoil Open]]-MIN(Table1[Signal from Matlab]))/(MAX(Table1[Signal from Matlab])-MIN(Table1[Signal from Matlab]))</f>
        <v>0.57162823200559054</v>
      </c>
      <c r="G755" s="130">
        <v>907.5</v>
      </c>
      <c r="H755" s="130">
        <v>907.5</v>
      </c>
      <c r="I755" s="130">
        <v>0.57162823200559099</v>
      </c>
      <c r="J755" s="130">
        <f>(Table1[[#This Row],[Alpha]]-MIN(Table1[Alpha]))/(MAX(Table1[Alpha])-MIN(Table1[Alpha]))</f>
        <v>0.61876863894656897</v>
      </c>
      <c r="K755" s="130">
        <f>(Table1[[#This Row],[Signal from Matlab]]-703)/(1060.75-703)</f>
        <v>0.57162823200559054</v>
      </c>
    </row>
    <row r="756" spans="1:11" x14ac:dyDescent="0.2">
      <c r="A756" s="130" t="s">
        <v>969</v>
      </c>
      <c r="B756" s="344">
        <v>755</v>
      </c>
      <c r="C756" s="130">
        <v>0.125</v>
      </c>
      <c r="D756" s="130">
        <v>910.25</v>
      </c>
      <c r="E756" s="130">
        <v>0.273670977780472</v>
      </c>
      <c r="F756" s="130">
        <f>(Table1[[#This Row],[Gasoil Open]]-MIN(Table1[Signal from Matlab]))/(MAX(Table1[Signal from Matlab])-MIN(Table1[Signal from Matlab]))</f>
        <v>0.57931516422082463</v>
      </c>
      <c r="G756" s="130">
        <v>910.25</v>
      </c>
      <c r="H756" s="130">
        <v>910.25</v>
      </c>
      <c r="I756" s="130">
        <v>0.57931516422082496</v>
      </c>
      <c r="J756" s="130">
        <f>(Table1[[#This Row],[Alpha]]-MIN(Table1[Alpha]))/(MAX(Table1[Alpha])-MIN(Table1[Alpha]))</f>
        <v>0.61481608685661526</v>
      </c>
      <c r="K756" s="130">
        <f>(Table1[[#This Row],[Signal from Matlab]]-703)/(1060.75-703)</f>
        <v>0.57931516422082463</v>
      </c>
    </row>
    <row r="757" spans="1:11" x14ac:dyDescent="0.2">
      <c r="A757" s="130" t="s">
        <v>970</v>
      </c>
      <c r="B757" s="344">
        <v>756</v>
      </c>
      <c r="C757" s="130">
        <v>0.125</v>
      </c>
      <c r="D757" s="130">
        <v>909.25</v>
      </c>
      <c r="E757" s="130">
        <v>0.26700427539910498</v>
      </c>
      <c r="F757" s="130">
        <f>(Table1[[#This Row],[Gasoil Open]]-MIN(Table1[Signal from Matlab]))/(MAX(Table1[Signal from Matlab])-MIN(Table1[Signal from Matlab]))</f>
        <v>0.5765199161425576</v>
      </c>
      <c r="G757" s="130">
        <v>909.25</v>
      </c>
      <c r="H757" s="130">
        <v>909.25</v>
      </c>
      <c r="I757" s="130">
        <v>0.57651991614255804</v>
      </c>
      <c r="J757" s="130">
        <f>(Table1[[#This Row],[Alpha]]-MIN(Table1[Alpha]))/(MAX(Table1[Alpha])-MIN(Table1[Alpha]))</f>
        <v>0.61001803936264531</v>
      </c>
      <c r="K757" s="130">
        <f>(Table1[[#This Row],[Signal from Matlab]]-703)/(1060.75-703)</f>
        <v>0.5765199161425576</v>
      </c>
    </row>
    <row r="758" spans="1:11" x14ac:dyDescent="0.2">
      <c r="A758" s="130" t="s">
        <v>971</v>
      </c>
      <c r="B758" s="344">
        <v>757</v>
      </c>
      <c r="C758" s="130">
        <v>0.125</v>
      </c>
      <c r="D758" s="130">
        <v>899.5</v>
      </c>
      <c r="E758" s="130">
        <v>0.25705507530641403</v>
      </c>
      <c r="F758" s="130">
        <f>(Table1[[#This Row],[Gasoil Open]]-MIN(Table1[Signal from Matlab]))/(MAX(Table1[Signal from Matlab])-MIN(Table1[Signal from Matlab]))</f>
        <v>0.54926624737945495</v>
      </c>
      <c r="G758" s="130">
        <v>899.5</v>
      </c>
      <c r="H758" s="130">
        <v>899.5</v>
      </c>
      <c r="I758" s="130">
        <v>0.54926624737945495</v>
      </c>
      <c r="J758" s="130">
        <f>(Table1[[#This Row],[Alpha]]-MIN(Table1[Alpha]))/(MAX(Table1[Alpha])-MIN(Table1[Alpha]))</f>
        <v>0.60285756753700004</v>
      </c>
      <c r="K758" s="130">
        <f>(Table1[[#This Row],[Signal from Matlab]]-703)/(1060.75-703)</f>
        <v>0.54926624737945495</v>
      </c>
    </row>
    <row r="759" spans="1:11" x14ac:dyDescent="0.2">
      <c r="A759" s="130" t="s">
        <v>972</v>
      </c>
      <c r="B759" s="344">
        <v>758</v>
      </c>
      <c r="C759" s="130">
        <v>0.125</v>
      </c>
      <c r="D759" s="130">
        <v>906.25</v>
      </c>
      <c r="E759" s="130">
        <v>0.24402906935156801</v>
      </c>
      <c r="F759" s="130">
        <f>(Table1[[#This Row],[Gasoil Open]]-MIN(Table1[Signal from Matlab]))/(MAX(Table1[Signal from Matlab])-MIN(Table1[Signal from Matlab]))</f>
        <v>0.56813417190775684</v>
      </c>
      <c r="G759" s="130">
        <v>906.25</v>
      </c>
      <c r="H759" s="130">
        <v>906.25</v>
      </c>
      <c r="I759" s="130">
        <v>0.56813417190775695</v>
      </c>
      <c r="J759" s="130">
        <f>(Table1[[#This Row],[Alpha]]-MIN(Table1[Alpha]))/(MAX(Table1[Alpha])-MIN(Table1[Alpha]))</f>
        <v>0.5934827084758294</v>
      </c>
      <c r="K759" s="130">
        <f>(Table1[[#This Row],[Signal from Matlab]]-703)/(1060.75-703)</f>
        <v>0.56813417190775684</v>
      </c>
    </row>
    <row r="760" spans="1:11" x14ac:dyDescent="0.2">
      <c r="A760" s="130" t="s">
        <v>973</v>
      </c>
      <c r="B760" s="344">
        <v>759</v>
      </c>
      <c r="C760" s="130">
        <v>0.125</v>
      </c>
      <c r="D760" s="130">
        <v>900.5</v>
      </c>
      <c r="E760" s="130">
        <v>0.22719188249571101</v>
      </c>
      <c r="F760" s="130">
        <f>(Table1[[#This Row],[Gasoil Open]]-MIN(Table1[Signal from Matlab]))/(MAX(Table1[Signal from Matlab])-MIN(Table1[Signal from Matlab]))</f>
        <v>0.55206149545772187</v>
      </c>
      <c r="G760" s="130">
        <v>900.5</v>
      </c>
      <c r="H760" s="130">
        <v>900.5</v>
      </c>
      <c r="I760" s="130">
        <v>0.55206149545772198</v>
      </c>
      <c r="J760" s="130">
        <f>(Table1[[#This Row],[Alpha]]-MIN(Table1[Alpha]))/(MAX(Table1[Alpha])-MIN(Table1[Alpha]))</f>
        <v>0.58136493006336598</v>
      </c>
      <c r="K760" s="130">
        <f>(Table1[[#This Row],[Signal from Matlab]]-703)/(1060.75-703)</f>
        <v>0.55206149545772187</v>
      </c>
    </row>
    <row r="761" spans="1:11" x14ac:dyDescent="0.2">
      <c r="A761" s="130" t="s">
        <v>974</v>
      </c>
      <c r="B761" s="344">
        <v>760</v>
      </c>
      <c r="C761" s="130">
        <v>0.125</v>
      </c>
      <c r="D761" s="130">
        <v>899.75</v>
      </c>
      <c r="E761" s="130">
        <v>0.20199189982183799</v>
      </c>
      <c r="F761" s="130">
        <f>(Table1[[#This Row],[Gasoil Open]]-MIN(Table1[Signal from Matlab]))/(MAX(Table1[Signal from Matlab])-MIN(Table1[Signal from Matlab]))</f>
        <v>0.54996505939902163</v>
      </c>
      <c r="G761" s="130">
        <v>899.75</v>
      </c>
      <c r="H761" s="130">
        <v>899.75</v>
      </c>
      <c r="I761" s="130">
        <v>0.54996505939902196</v>
      </c>
      <c r="J761" s="130">
        <f>(Table1[[#This Row],[Alpha]]-MIN(Table1[Alpha]))/(MAX(Table1[Alpha])-MIN(Table1[Alpha]))</f>
        <v>0.56322842016689922</v>
      </c>
      <c r="K761" s="130">
        <f>(Table1[[#This Row],[Signal from Matlab]]-703)/(1060.75-703)</f>
        <v>0.54996505939902163</v>
      </c>
    </row>
    <row r="762" spans="1:11" x14ac:dyDescent="0.2">
      <c r="A762" s="130" t="s">
        <v>975</v>
      </c>
      <c r="B762" s="344">
        <v>761</v>
      </c>
      <c r="C762" s="130">
        <v>0.125</v>
      </c>
      <c r="D762" s="130">
        <v>908.5</v>
      </c>
      <c r="E762" s="130">
        <v>0.18195437128115399</v>
      </c>
      <c r="F762" s="130">
        <f>(Table1[[#This Row],[Gasoil Open]]-MIN(Table1[Signal from Matlab]))/(MAX(Table1[Signal from Matlab])-MIN(Table1[Signal from Matlab]))</f>
        <v>0.57442348008385746</v>
      </c>
      <c r="G762" s="130">
        <v>908.5</v>
      </c>
      <c r="H762" s="130">
        <v>908.5</v>
      </c>
      <c r="I762" s="130">
        <v>0.57442348008385802</v>
      </c>
      <c r="J762" s="130">
        <f>(Table1[[#This Row],[Alpha]]-MIN(Table1[Alpha]))/(MAX(Table1[Alpha])-MIN(Table1[Alpha]))</f>
        <v>0.54880734538355702</v>
      </c>
      <c r="K762" s="130">
        <f>(Table1[[#This Row],[Signal from Matlab]]-703)/(1060.75-703)</f>
        <v>0.57442348008385746</v>
      </c>
    </row>
    <row r="763" spans="1:11" x14ac:dyDescent="0.2">
      <c r="A763" s="130" t="s">
        <v>976</v>
      </c>
      <c r="B763" s="344">
        <v>762</v>
      </c>
      <c r="C763" s="130">
        <v>0.125</v>
      </c>
      <c r="D763" s="130">
        <v>905.5</v>
      </c>
      <c r="E763" s="130">
        <v>0.15818856748812099</v>
      </c>
      <c r="F763" s="130">
        <f>(Table1[[#This Row],[Gasoil Open]]-MIN(Table1[Signal from Matlab]))/(MAX(Table1[Signal from Matlab])-MIN(Table1[Signal from Matlab]))</f>
        <v>0.56603773584905659</v>
      </c>
      <c r="G763" s="130">
        <v>905.5</v>
      </c>
      <c r="H763" s="130">
        <v>905.5</v>
      </c>
      <c r="I763" s="130">
        <v>0.56603773584905703</v>
      </c>
      <c r="J763" s="130">
        <f>(Table1[[#This Row],[Alpha]]-MIN(Table1[Alpha]))/(MAX(Table1[Alpha])-MIN(Table1[Alpha]))</f>
        <v>0.53170301871524095</v>
      </c>
      <c r="K763" s="130">
        <f>(Table1[[#This Row],[Signal from Matlab]]-703)/(1060.75-703)</f>
        <v>0.56603773584905659</v>
      </c>
    </row>
    <row r="764" spans="1:11" x14ac:dyDescent="0.2">
      <c r="A764" s="130" t="s">
        <v>977</v>
      </c>
      <c r="B764" s="344">
        <v>763</v>
      </c>
      <c r="C764" s="130">
        <v>0.125</v>
      </c>
      <c r="D764" s="130">
        <v>911.25</v>
      </c>
      <c r="E764" s="130">
        <v>0.13538520339045501</v>
      </c>
      <c r="F764" s="130">
        <f>(Table1[[#This Row],[Gasoil Open]]-MIN(Table1[Signal from Matlab]))/(MAX(Table1[Signal from Matlab])-MIN(Table1[Signal from Matlab]))</f>
        <v>0.58211041229909155</v>
      </c>
      <c r="G764" s="130">
        <v>911.25</v>
      </c>
      <c r="H764" s="130">
        <v>911.25</v>
      </c>
      <c r="I764" s="130">
        <v>0.58211041229909199</v>
      </c>
      <c r="J764" s="130">
        <f>(Table1[[#This Row],[Alpha]]-MIN(Table1[Alpha]))/(MAX(Table1[Alpha])-MIN(Table1[Alpha]))</f>
        <v>0.51529136304141221</v>
      </c>
      <c r="K764" s="130">
        <f>(Table1[[#This Row],[Signal from Matlab]]-703)/(1060.75-703)</f>
        <v>0.58211041229909155</v>
      </c>
    </row>
    <row r="765" spans="1:11" x14ac:dyDescent="0.2">
      <c r="A765" s="130" t="s">
        <v>978</v>
      </c>
      <c r="B765" s="344">
        <v>764</v>
      </c>
      <c r="C765" s="130">
        <v>0.125</v>
      </c>
      <c r="D765" s="130">
        <v>908.75</v>
      </c>
      <c r="E765" s="130">
        <v>0.10444860016822601</v>
      </c>
      <c r="F765" s="130">
        <f>(Table1[[#This Row],[Gasoil Open]]-MIN(Table1[Signal from Matlab]))/(MAX(Table1[Signal from Matlab])-MIN(Table1[Signal from Matlab]))</f>
        <v>0.57512229210342414</v>
      </c>
      <c r="G765" s="130">
        <v>908.75</v>
      </c>
      <c r="H765" s="130">
        <v>908.75</v>
      </c>
      <c r="I765" s="130">
        <v>0.57512229210342403</v>
      </c>
      <c r="J765" s="130">
        <f>(Table1[[#This Row],[Alpha]]-MIN(Table1[Alpha]))/(MAX(Table1[Alpha])-MIN(Table1[Alpha]))</f>
        <v>0.49302618858616371</v>
      </c>
      <c r="K765" s="130">
        <f>(Table1[[#This Row],[Signal from Matlab]]-703)/(1060.75-703)</f>
        <v>0.57512229210342414</v>
      </c>
    </row>
    <row r="766" spans="1:11" x14ac:dyDescent="0.2">
      <c r="A766" s="130" t="s">
        <v>979</v>
      </c>
      <c r="B766" s="344">
        <v>765</v>
      </c>
      <c r="C766" s="130">
        <v>0.125</v>
      </c>
      <c r="D766" s="130">
        <v>914.25</v>
      </c>
      <c r="E766" s="130">
        <v>7.5623584149142706E-2</v>
      </c>
      <c r="F766" s="130">
        <f>(Table1[[#This Row],[Gasoil Open]]-MIN(Table1[Signal from Matlab]))/(MAX(Table1[Signal from Matlab])-MIN(Table1[Signal from Matlab]))</f>
        <v>0.59049615653389242</v>
      </c>
      <c r="G766" s="130">
        <v>914.25</v>
      </c>
      <c r="H766" s="130">
        <v>914.25</v>
      </c>
      <c r="I766" s="130">
        <v>0.59049615653389198</v>
      </c>
      <c r="J766" s="130">
        <f>(Table1[[#This Row],[Alpha]]-MIN(Table1[Alpha]))/(MAX(Table1[Alpha])-MIN(Table1[Alpha]))</f>
        <v>0.47228073034273665</v>
      </c>
      <c r="K766" s="130">
        <f>(Table1[[#This Row],[Signal from Matlab]]-703)/(1060.75-703)</f>
        <v>0.59049615653389242</v>
      </c>
    </row>
    <row r="767" spans="1:11" x14ac:dyDescent="0.2">
      <c r="A767" s="130" t="s">
        <v>980</v>
      </c>
      <c r="B767" s="344">
        <v>766</v>
      </c>
      <c r="C767" s="130">
        <v>0.125</v>
      </c>
      <c r="D767" s="130">
        <v>918.75</v>
      </c>
      <c r="E767" s="130">
        <v>4.6693396985256097E-2</v>
      </c>
      <c r="F767" s="130">
        <f>(Table1[[#This Row],[Gasoil Open]]-MIN(Table1[Signal from Matlab]))/(MAX(Table1[Signal from Matlab])-MIN(Table1[Signal from Matlab]))</f>
        <v>0.60307477288609368</v>
      </c>
      <c r="G767" s="130">
        <v>918.75</v>
      </c>
      <c r="H767" s="130">
        <v>918.75</v>
      </c>
      <c r="I767" s="130">
        <v>0.60307477288609401</v>
      </c>
      <c r="J767" s="130">
        <f>(Table1[[#This Row],[Alpha]]-MIN(Table1[Alpha]))/(MAX(Table1[Alpha])-MIN(Table1[Alpha]))</f>
        <v>0.45145958008264309</v>
      </c>
      <c r="K767" s="130">
        <f>(Table1[[#This Row],[Signal from Matlab]]-703)/(1060.75-703)</f>
        <v>0.60307477288609368</v>
      </c>
    </row>
    <row r="768" spans="1:11" x14ac:dyDescent="0.2">
      <c r="A768" s="130" t="s">
        <v>981</v>
      </c>
      <c r="B768" s="344">
        <v>767</v>
      </c>
      <c r="C768" s="130">
        <v>0.125</v>
      </c>
      <c r="D768" s="130">
        <v>919</v>
      </c>
      <c r="E768" s="130">
        <v>1.5893325272935199E-2</v>
      </c>
      <c r="F768" s="130">
        <f>(Table1[[#This Row],[Gasoil Open]]-MIN(Table1[Signal from Matlab]))/(MAX(Table1[Signal from Matlab])-MIN(Table1[Signal from Matlab]))</f>
        <v>0.60377358490566035</v>
      </c>
      <c r="G768" s="130">
        <v>919</v>
      </c>
      <c r="H768" s="130">
        <v>919</v>
      </c>
      <c r="I768" s="130">
        <v>0.60377358490566002</v>
      </c>
      <c r="J768" s="130">
        <f>(Table1[[#This Row],[Alpha]]-MIN(Table1[Alpha]))/(MAX(Table1[Alpha])-MIN(Table1[Alpha]))</f>
        <v>0.4292926678013283</v>
      </c>
      <c r="K768" s="130">
        <f>(Table1[[#This Row],[Signal from Matlab]]-703)/(1060.75-703)</f>
        <v>0.60377358490566035</v>
      </c>
    </row>
    <row r="769" spans="1:11" x14ac:dyDescent="0.2">
      <c r="A769" s="130" t="s">
        <v>982</v>
      </c>
      <c r="B769" s="344">
        <v>768</v>
      </c>
      <c r="C769" s="130">
        <v>0.125</v>
      </c>
      <c r="D769" s="130">
        <v>922.25</v>
      </c>
      <c r="E769" s="130">
        <v>-1.2573745149135901E-2</v>
      </c>
      <c r="F769" s="130">
        <f>(Table1[[#This Row],[Gasoil Open]]-MIN(Table1[Signal from Matlab]))/(MAX(Table1[Signal from Matlab])-MIN(Table1[Signal from Matlab]))</f>
        <v>0.6128581411600279</v>
      </c>
      <c r="G769" s="130">
        <v>922.25</v>
      </c>
      <c r="H769" s="130">
        <v>922.25</v>
      </c>
      <c r="I769" s="130">
        <v>0.61285814116002801</v>
      </c>
      <c r="J769" s="130">
        <f>(Table1[[#This Row],[Alpha]]-MIN(Table1[Alpha]))/(MAX(Table1[Alpha])-MIN(Table1[Alpha]))</f>
        <v>0.40880482417401526</v>
      </c>
      <c r="K769" s="130">
        <f>(Table1[[#This Row],[Signal from Matlab]]-703)/(1060.75-703)</f>
        <v>0.6128581411600279</v>
      </c>
    </row>
    <row r="770" spans="1:11" x14ac:dyDescent="0.2">
      <c r="A770" s="130" t="s">
        <v>983</v>
      </c>
      <c r="B770" s="344">
        <v>769</v>
      </c>
      <c r="C770" s="130">
        <v>0.125</v>
      </c>
      <c r="D770" s="130">
        <v>913.25</v>
      </c>
      <c r="E770" s="130">
        <v>-4.0032805158290399E-2</v>
      </c>
      <c r="F770" s="130">
        <f>(Table1[[#This Row],[Gasoil Open]]-MIN(Table1[Signal from Matlab]))/(MAX(Table1[Signal from Matlab])-MIN(Table1[Signal from Matlab]))</f>
        <v>0.58770090845562539</v>
      </c>
      <c r="G770" s="130">
        <v>913.25</v>
      </c>
      <c r="H770" s="130">
        <v>913.25</v>
      </c>
      <c r="I770" s="130">
        <v>0.58770090845562495</v>
      </c>
      <c r="J770" s="130">
        <f>(Table1[[#This Row],[Alpha]]-MIN(Table1[Alpha]))/(MAX(Table1[Alpha])-MIN(Table1[Alpha]))</f>
        <v>0.38904244893555778</v>
      </c>
      <c r="K770" s="130">
        <f>(Table1[[#This Row],[Signal from Matlab]]-703)/(1060.75-703)</f>
        <v>0.58770090845562539</v>
      </c>
    </row>
    <row r="771" spans="1:11" x14ac:dyDescent="0.2">
      <c r="A771" s="130" t="s">
        <v>984</v>
      </c>
      <c r="B771" s="344">
        <v>770</v>
      </c>
      <c r="C771" s="130">
        <v>0.125</v>
      </c>
      <c r="D771" s="130">
        <v>916.25</v>
      </c>
      <c r="E771" s="130">
        <v>-6.8691938683879905E-2</v>
      </c>
      <c r="F771" s="130">
        <f>(Table1[[#This Row],[Gasoil Open]]-MIN(Table1[Signal from Matlab]))/(MAX(Table1[Signal from Matlab])-MIN(Table1[Signal from Matlab]))</f>
        <v>0.59608665269042627</v>
      </c>
      <c r="G771" s="130">
        <v>916.25</v>
      </c>
      <c r="H771" s="130">
        <v>916.25</v>
      </c>
      <c r="I771" s="130">
        <v>0.59608665269042604</v>
      </c>
      <c r="J771" s="130">
        <f>(Table1[[#This Row],[Alpha]]-MIN(Table1[Alpha]))/(MAX(Table1[Alpha])-MIN(Table1[Alpha]))</f>
        <v>0.36841637686488476</v>
      </c>
      <c r="K771" s="130">
        <f>(Table1[[#This Row],[Signal from Matlab]]-703)/(1060.75-703)</f>
        <v>0.59608665269042627</v>
      </c>
    </row>
    <row r="772" spans="1:11" x14ac:dyDescent="0.2">
      <c r="A772" s="130" t="s">
        <v>985</v>
      </c>
      <c r="B772" s="344">
        <v>771</v>
      </c>
      <c r="C772" s="130">
        <v>0.125</v>
      </c>
      <c r="D772" s="130">
        <v>922.25</v>
      </c>
      <c r="E772" s="130">
        <v>-9.8666603156513003E-2</v>
      </c>
      <c r="F772" s="130">
        <f>(Table1[[#This Row],[Gasoil Open]]-MIN(Table1[Signal from Matlab]))/(MAX(Table1[Signal from Matlab])-MIN(Table1[Signal from Matlab]))</f>
        <v>0.6128581411600279</v>
      </c>
      <c r="G772" s="130">
        <v>922.25</v>
      </c>
      <c r="H772" s="130">
        <v>922.25</v>
      </c>
      <c r="I772" s="130">
        <v>0.61285814116002801</v>
      </c>
      <c r="J772" s="130">
        <f>(Table1[[#This Row],[Alpha]]-MIN(Table1[Alpha]))/(MAX(Table1[Alpha])-MIN(Table1[Alpha]))</f>
        <v>0.34684351287181486</v>
      </c>
      <c r="K772" s="130">
        <f>(Table1[[#This Row],[Signal from Matlab]]-703)/(1060.75-703)</f>
        <v>0.6128581411600279</v>
      </c>
    </row>
    <row r="773" spans="1:11" x14ac:dyDescent="0.2">
      <c r="A773" s="130" t="s">
        <v>986</v>
      </c>
      <c r="B773" s="344">
        <v>772</v>
      </c>
      <c r="C773" s="130">
        <v>0.125</v>
      </c>
      <c r="D773" s="130">
        <v>921.5</v>
      </c>
      <c r="E773" s="130">
        <v>-0.12609818525800401</v>
      </c>
      <c r="F773" s="130">
        <f>(Table1[[#This Row],[Gasoil Open]]-MIN(Table1[Signal from Matlab]))/(MAX(Table1[Signal from Matlab])-MIN(Table1[Signal from Matlab]))</f>
        <v>0.61076170510132777</v>
      </c>
      <c r="G773" s="130">
        <v>921.5</v>
      </c>
      <c r="H773" s="130">
        <v>921.5</v>
      </c>
      <c r="I773" s="130">
        <v>0.61076170510132799</v>
      </c>
      <c r="J773" s="130">
        <f>(Table1[[#This Row],[Alpha]]-MIN(Table1[Alpha]))/(MAX(Table1[Alpha])-MIN(Table1[Alpha]))</f>
        <v>0.32710091357331428</v>
      </c>
      <c r="K773" s="130">
        <f>(Table1[[#This Row],[Signal from Matlab]]-703)/(1060.75-703)</f>
        <v>0.61076170510132777</v>
      </c>
    </row>
    <row r="774" spans="1:11" x14ac:dyDescent="0.2">
      <c r="A774" s="130" t="s">
        <v>987</v>
      </c>
      <c r="B774" s="344">
        <v>773</v>
      </c>
      <c r="C774" s="130">
        <v>0.125</v>
      </c>
      <c r="D774" s="130">
        <v>902</v>
      </c>
      <c r="E774" s="130">
        <v>-0.152874946479577</v>
      </c>
      <c r="F774" s="130">
        <f>(Table1[[#This Row],[Gasoil Open]]-MIN(Table1[Signal from Matlab]))/(MAX(Table1[Signal from Matlab])-MIN(Table1[Signal from Matlab]))</f>
        <v>0.55625436757512225</v>
      </c>
      <c r="G774" s="130">
        <v>902</v>
      </c>
      <c r="H774" s="130">
        <v>902</v>
      </c>
      <c r="I774" s="130">
        <v>0.55625436757512203</v>
      </c>
      <c r="J774" s="130">
        <f>(Table1[[#This Row],[Alpha]]-MIN(Table1[Alpha]))/(MAX(Table1[Alpha])-MIN(Table1[Alpha]))</f>
        <v>0.30782959100237106</v>
      </c>
      <c r="K774" s="130">
        <f>(Table1[[#This Row],[Signal from Matlab]]-703)/(1060.75-703)</f>
        <v>0.55625436757512225</v>
      </c>
    </row>
    <row r="775" spans="1:11" x14ac:dyDescent="0.2">
      <c r="A775" s="130" t="s">
        <v>988</v>
      </c>
      <c r="B775" s="344">
        <v>774</v>
      </c>
      <c r="C775" s="130">
        <v>0.125</v>
      </c>
      <c r="D775" s="130">
        <v>900.5</v>
      </c>
      <c r="E775" s="130">
        <v>-0.17703137983997899</v>
      </c>
      <c r="F775" s="130">
        <f>(Table1[[#This Row],[Gasoil Open]]-MIN(Table1[Signal from Matlab]))/(MAX(Table1[Signal from Matlab])-MIN(Table1[Signal from Matlab]))</f>
        <v>0.55206149545772187</v>
      </c>
      <c r="G775" s="130">
        <v>900.5</v>
      </c>
      <c r="H775" s="130">
        <v>900.5</v>
      </c>
      <c r="I775" s="130">
        <v>0.55206149545772198</v>
      </c>
      <c r="J775" s="130">
        <f>(Table1[[#This Row],[Alpha]]-MIN(Table1[Alpha]))/(MAX(Table1[Alpha])-MIN(Table1[Alpha]))</f>
        <v>0.29044412695764771</v>
      </c>
      <c r="K775" s="130">
        <f>(Table1[[#This Row],[Signal from Matlab]]-703)/(1060.75-703)</f>
        <v>0.55206149545772187</v>
      </c>
    </row>
    <row r="776" spans="1:11" x14ac:dyDescent="0.2">
      <c r="A776" s="130" t="s">
        <v>989</v>
      </c>
      <c r="B776" s="344">
        <v>775</v>
      </c>
      <c r="C776" s="130">
        <v>0.125</v>
      </c>
      <c r="D776" s="130">
        <v>897</v>
      </c>
      <c r="E776" s="130">
        <v>-0.202666935215116</v>
      </c>
      <c r="F776" s="130">
        <f>(Table1[[#This Row],[Gasoil Open]]-MIN(Table1[Signal from Matlab]))/(MAX(Table1[Signal from Matlab])-MIN(Table1[Signal from Matlab]))</f>
        <v>0.54227812718378754</v>
      </c>
      <c r="G776" s="130">
        <v>897</v>
      </c>
      <c r="H776" s="130">
        <v>897</v>
      </c>
      <c r="I776" s="130">
        <v>0.54227812718378798</v>
      </c>
      <c r="J776" s="130">
        <f>(Table1[[#This Row],[Alpha]]-MIN(Table1[Alpha]))/(MAX(Table1[Alpha])-MIN(Table1[Alpha]))</f>
        <v>0.27199413396441291</v>
      </c>
      <c r="K776" s="130">
        <f>(Table1[[#This Row],[Signal from Matlab]]-703)/(1060.75-703)</f>
        <v>0.54227812718378754</v>
      </c>
    </row>
    <row r="777" spans="1:11" x14ac:dyDescent="0.2">
      <c r="A777" s="130" t="s">
        <v>990</v>
      </c>
      <c r="B777" s="344">
        <v>776</v>
      </c>
      <c r="C777" s="130">
        <v>0.125</v>
      </c>
      <c r="D777" s="130">
        <v>898.75</v>
      </c>
      <c r="E777" s="130">
        <v>-0.22314627153394101</v>
      </c>
      <c r="F777" s="130">
        <f>(Table1[[#This Row],[Gasoil Open]]-MIN(Table1[Signal from Matlab]))/(MAX(Table1[Signal from Matlab])-MIN(Table1[Signal from Matlab]))</f>
        <v>0.54716981132075471</v>
      </c>
      <c r="G777" s="130">
        <v>898.75</v>
      </c>
      <c r="H777" s="130">
        <v>898.75</v>
      </c>
      <c r="I777" s="130">
        <v>0.54716981132075504</v>
      </c>
      <c r="J777" s="130">
        <f>(Table1[[#This Row],[Alpha]]-MIN(Table1[Alpha]))/(MAX(Table1[Alpha])-MIN(Table1[Alpha]))</f>
        <v>0.25725508867909502</v>
      </c>
      <c r="K777" s="130">
        <f>(Table1[[#This Row],[Signal from Matlab]]-703)/(1060.75-703)</f>
        <v>0.54716981132075471</v>
      </c>
    </row>
    <row r="778" spans="1:11" x14ac:dyDescent="0.2">
      <c r="A778" s="130" t="s">
        <v>991</v>
      </c>
      <c r="B778" s="344">
        <v>777</v>
      </c>
      <c r="C778" s="130">
        <v>0.125</v>
      </c>
      <c r="D778" s="130">
        <v>905.25</v>
      </c>
      <c r="E778" s="130">
        <v>-0.24212242329008099</v>
      </c>
      <c r="F778" s="130">
        <f>(Table1[[#This Row],[Gasoil Open]]-MIN(Table1[Signal from Matlab]))/(MAX(Table1[Signal from Matlab])-MIN(Table1[Signal from Matlab]))</f>
        <v>0.56533892382948991</v>
      </c>
      <c r="G778" s="130">
        <v>905.25</v>
      </c>
      <c r="H778" s="130">
        <v>905.25</v>
      </c>
      <c r="I778" s="130">
        <v>0.56533892382949003</v>
      </c>
      <c r="J778" s="130">
        <f>(Table1[[#This Row],[Alpha]]-MIN(Table1[Alpha]))/(MAX(Table1[Alpha])-MIN(Table1[Alpha]))</f>
        <v>0.24359789023669653</v>
      </c>
      <c r="K778" s="130">
        <f>(Table1[[#This Row],[Signal from Matlab]]-703)/(1060.75-703)</f>
        <v>0.56533892382948991</v>
      </c>
    </row>
    <row r="779" spans="1:11" x14ac:dyDescent="0.2">
      <c r="A779" s="130" t="s">
        <v>96</v>
      </c>
      <c r="B779" s="344">
        <v>778</v>
      </c>
      <c r="C779" s="130">
        <v>0.125</v>
      </c>
      <c r="D779" s="130">
        <v>923.5</v>
      </c>
      <c r="E779" s="130">
        <v>-0.259215735243566</v>
      </c>
      <c r="F779" s="130">
        <f>(Table1[[#This Row],[Gasoil Open]]-MIN(Table1[Signal from Matlab]))/(MAX(Table1[Signal from Matlab])-MIN(Table1[Signal from Matlab]))</f>
        <v>0.61635220125786161</v>
      </c>
      <c r="G779" s="130">
        <v>923.5</v>
      </c>
      <c r="H779" s="130">
        <v>923.5</v>
      </c>
      <c r="I779" s="130">
        <v>0.61635220125786205</v>
      </c>
      <c r="J779" s="130">
        <f>(Table1[[#This Row],[Alpha]]-MIN(Table1[Alpha]))/(MAX(Table1[Alpha])-MIN(Table1[Alpha]))</f>
        <v>0.231295777754326</v>
      </c>
      <c r="K779" s="130">
        <f>(Table1[[#This Row],[Signal from Matlab]]-703)/(1060.75-703)</f>
        <v>0.61635220125786161</v>
      </c>
    </row>
    <row r="780" spans="1:11" x14ac:dyDescent="0.2">
      <c r="A780" s="130" t="s">
        <v>95</v>
      </c>
      <c r="B780" s="344">
        <v>779</v>
      </c>
      <c r="C780" s="130">
        <v>0.125</v>
      </c>
      <c r="D780" s="130">
        <v>912.75</v>
      </c>
      <c r="E780" s="130">
        <v>-0.26770994018633298</v>
      </c>
      <c r="F780" s="130">
        <f>(Table1[[#This Row],[Gasoil Open]]-MIN(Table1[Signal from Matlab]))/(MAX(Table1[Signal from Matlab])-MIN(Table1[Signal from Matlab]))</f>
        <v>0.58630328441649193</v>
      </c>
      <c r="G780" s="130">
        <v>912.75</v>
      </c>
      <c r="H780" s="130">
        <v>912.75</v>
      </c>
      <c r="I780" s="130">
        <v>0.58630328441649204</v>
      </c>
      <c r="J780" s="130">
        <f>(Table1[[#This Row],[Alpha]]-MIN(Table1[Alpha]))/(MAX(Table1[Alpha])-MIN(Table1[Alpha]))</f>
        <v>0.22518247069372899</v>
      </c>
      <c r="K780" s="130">
        <f>(Table1[[#This Row],[Signal from Matlab]]-703)/(1060.75-703)</f>
        <v>0.58630328441649193</v>
      </c>
    </row>
    <row r="781" spans="1:11" x14ac:dyDescent="0.2">
      <c r="A781" s="130" t="s">
        <v>94</v>
      </c>
      <c r="B781" s="344">
        <v>780</v>
      </c>
      <c r="C781" s="130">
        <v>0.125</v>
      </c>
      <c r="D781" s="130">
        <v>920</v>
      </c>
      <c r="E781" s="130">
        <v>-0.27561797263572702</v>
      </c>
      <c r="F781" s="130">
        <f>(Table1[[#This Row],[Gasoil Open]]-MIN(Table1[Signal from Matlab]))/(MAX(Table1[Signal from Matlab])-MIN(Table1[Signal from Matlab]))</f>
        <v>0.60656883298392728</v>
      </c>
      <c r="G781" s="130">
        <v>920</v>
      </c>
      <c r="H781" s="130">
        <v>920</v>
      </c>
      <c r="I781" s="130">
        <v>0.60656883298392705</v>
      </c>
      <c r="J781" s="130">
        <f>(Table1[[#This Row],[Alpha]]-MIN(Table1[Alpha]))/(MAX(Table1[Alpha])-MIN(Table1[Alpha]))</f>
        <v>0.21949103389251581</v>
      </c>
      <c r="K781" s="130">
        <f>(Table1[[#This Row],[Signal from Matlab]]-703)/(1060.75-703)</f>
        <v>0.60656883298392728</v>
      </c>
    </row>
    <row r="782" spans="1:11" x14ac:dyDescent="0.2">
      <c r="A782" s="130" t="s">
        <v>93</v>
      </c>
      <c r="B782" s="344">
        <v>781</v>
      </c>
      <c r="C782" s="130">
        <v>0.125</v>
      </c>
      <c r="D782" s="130">
        <v>917.5</v>
      </c>
      <c r="E782" s="130">
        <v>-0.26259013751771298</v>
      </c>
      <c r="F782" s="130">
        <f>(Table1[[#This Row],[Gasoil Open]]-MIN(Table1[Signal from Matlab]))/(MAX(Table1[Signal from Matlab])-MIN(Table1[Signal from Matlab]))</f>
        <v>0.59958071278825997</v>
      </c>
      <c r="G782" s="130">
        <v>917.5</v>
      </c>
      <c r="H782" s="130">
        <v>917.5</v>
      </c>
      <c r="I782" s="130">
        <v>0.59958071278825997</v>
      </c>
      <c r="J782" s="130">
        <f>(Table1[[#This Row],[Alpha]]-MIN(Table1[Alpha]))/(MAX(Table1[Alpha])-MIN(Table1[Alpha]))</f>
        <v>0.228867209408397</v>
      </c>
      <c r="K782" s="130">
        <f>(Table1[[#This Row],[Signal from Matlab]]-703)/(1060.75-703)</f>
        <v>0.59958071278825997</v>
      </c>
    </row>
    <row r="783" spans="1:11" x14ac:dyDescent="0.2">
      <c r="A783" s="130" t="s">
        <v>92</v>
      </c>
      <c r="B783" s="344">
        <v>782</v>
      </c>
      <c r="C783" s="130">
        <v>0.125</v>
      </c>
      <c r="D783" s="130">
        <v>921.25</v>
      </c>
      <c r="E783" s="130">
        <v>-0.24744087148281099</v>
      </c>
      <c r="F783" s="130">
        <f>(Table1[[#This Row],[Gasoil Open]]-MIN(Table1[Signal from Matlab]))/(MAX(Table1[Signal from Matlab])-MIN(Table1[Signal from Matlab]))</f>
        <v>0.61006289308176098</v>
      </c>
      <c r="G783" s="130">
        <v>921.25</v>
      </c>
      <c r="H783" s="130">
        <v>921.25</v>
      </c>
      <c r="I783" s="130">
        <v>0.61006289308176098</v>
      </c>
      <c r="J783" s="130">
        <f>(Table1[[#This Row],[Alpha]]-MIN(Table1[Alpha]))/(MAX(Table1[Alpha])-MIN(Table1[Alpha]))</f>
        <v>0.23977018568905412</v>
      </c>
      <c r="K783" s="130">
        <f>(Table1[[#This Row],[Signal from Matlab]]-703)/(1060.75-703)</f>
        <v>0.61006289308176098</v>
      </c>
    </row>
    <row r="784" spans="1:11" x14ac:dyDescent="0.2">
      <c r="A784" s="130" t="s">
        <v>992</v>
      </c>
      <c r="B784" s="344">
        <v>783</v>
      </c>
      <c r="C784" s="130">
        <v>0.125</v>
      </c>
      <c r="D784" s="130">
        <v>924.75</v>
      </c>
      <c r="E784" s="130">
        <v>-0.23294341624229201</v>
      </c>
      <c r="F784" s="130">
        <f>(Table1[[#This Row],[Gasoil Open]]-MIN(Table1[Signal from Matlab]))/(MAX(Table1[Signal from Matlab])-MIN(Table1[Signal from Matlab]))</f>
        <v>0.61984626135569532</v>
      </c>
      <c r="G784" s="130">
        <v>924.75</v>
      </c>
      <c r="H784" s="130">
        <v>924.75</v>
      </c>
      <c r="I784" s="130">
        <v>0.61984626135569498</v>
      </c>
      <c r="J784" s="130">
        <f>(Table1[[#This Row],[Alpha]]-MIN(Table1[Alpha]))/(MAX(Table1[Alpha])-MIN(Table1[Alpha]))</f>
        <v>0.25020405161055187</v>
      </c>
      <c r="K784" s="130">
        <f>(Table1[[#This Row],[Signal from Matlab]]-703)/(1060.75-703)</f>
        <v>0.61984626135569532</v>
      </c>
    </row>
    <row r="785" spans="1:11" x14ac:dyDescent="0.2">
      <c r="A785" s="130" t="s">
        <v>993</v>
      </c>
      <c r="B785" s="344">
        <v>784</v>
      </c>
      <c r="C785" s="130">
        <v>0.125</v>
      </c>
      <c r="D785" s="130">
        <v>925</v>
      </c>
      <c r="E785" s="130">
        <v>-0.228573146762797</v>
      </c>
      <c r="F785" s="130">
        <f>(Table1[[#This Row],[Gasoil Open]]-MIN(Table1[Signal from Matlab]))/(MAX(Table1[Signal from Matlab])-MIN(Table1[Signal from Matlab]))</f>
        <v>0.6205450733752621</v>
      </c>
      <c r="G785" s="130">
        <v>925</v>
      </c>
      <c r="H785" s="130">
        <v>925</v>
      </c>
      <c r="I785" s="130">
        <v>0.62054507337526199</v>
      </c>
      <c r="J785" s="130">
        <f>(Table1[[#This Row],[Alpha]]-MIN(Table1[Alpha]))/(MAX(Table1[Alpha])-MIN(Table1[Alpha]))</f>
        <v>0.25334934883915927</v>
      </c>
      <c r="K785" s="130">
        <f>(Table1[[#This Row],[Signal from Matlab]]-703)/(1060.75-703)</f>
        <v>0.6205450733752621</v>
      </c>
    </row>
    <row r="786" spans="1:11" x14ac:dyDescent="0.2">
      <c r="A786" s="130" t="s">
        <v>994</v>
      </c>
      <c r="B786" s="344">
        <v>785</v>
      </c>
      <c r="C786" s="130">
        <v>0.125</v>
      </c>
      <c r="D786" s="130">
        <v>934.75</v>
      </c>
      <c r="E786" s="130">
        <v>-0.22108162571672399</v>
      </c>
      <c r="F786" s="130">
        <f>(Table1[[#This Row],[Gasoil Open]]-MIN(Table1[Signal from Matlab]))/(MAX(Table1[Signal from Matlab])-MIN(Table1[Signal from Matlab]))</f>
        <v>0.64779874213836475</v>
      </c>
      <c r="G786" s="130">
        <v>934.75</v>
      </c>
      <c r="H786" s="130">
        <v>934.75</v>
      </c>
      <c r="I786" s="130">
        <v>0.64779874213836497</v>
      </c>
      <c r="J786" s="130">
        <f>(Table1[[#This Row],[Alpha]]-MIN(Table1[Alpha]))/(MAX(Table1[Alpha])-MIN(Table1[Alpha]))</f>
        <v>0.25874102102203583</v>
      </c>
      <c r="K786" s="130">
        <f>(Table1[[#This Row],[Signal from Matlab]]-703)/(1060.75-703)</f>
        <v>0.64779874213836475</v>
      </c>
    </row>
    <row r="787" spans="1:11" x14ac:dyDescent="0.2">
      <c r="A787" s="130" t="s">
        <v>995</v>
      </c>
      <c r="B787" s="344">
        <v>786</v>
      </c>
      <c r="C787" s="130">
        <v>0.125</v>
      </c>
      <c r="D787" s="130">
        <v>940.75</v>
      </c>
      <c r="E787" s="130">
        <v>-0.20822357084708501</v>
      </c>
      <c r="F787" s="130">
        <f>(Table1[[#This Row],[Gasoil Open]]-MIN(Table1[Signal from Matlab]))/(MAX(Table1[Signal from Matlab])-MIN(Table1[Signal from Matlab]))</f>
        <v>0.66457023060796649</v>
      </c>
      <c r="G787" s="130">
        <v>940.75</v>
      </c>
      <c r="H787" s="130">
        <v>940.75</v>
      </c>
      <c r="I787" s="130">
        <v>0.66457023060796705</v>
      </c>
      <c r="J787" s="130">
        <f>(Table1[[#This Row],[Alpha]]-MIN(Table1[Alpha]))/(MAX(Table1[Alpha])-MIN(Table1[Alpha]))</f>
        <v>0.26799500513823521</v>
      </c>
      <c r="K787" s="130">
        <f>(Table1[[#This Row],[Signal from Matlab]]-703)/(1060.75-703)</f>
        <v>0.66457023060796649</v>
      </c>
    </row>
    <row r="788" spans="1:11" x14ac:dyDescent="0.2">
      <c r="A788" s="130" t="s">
        <v>996</v>
      </c>
      <c r="B788" s="344">
        <v>787</v>
      </c>
      <c r="C788" s="130">
        <v>0.125</v>
      </c>
      <c r="D788" s="130">
        <v>937.75</v>
      </c>
      <c r="E788" s="130">
        <v>-0.194529199919733</v>
      </c>
      <c r="F788" s="130">
        <f>(Table1[[#This Row],[Gasoil Open]]-MIN(Table1[Signal from Matlab]))/(MAX(Table1[Signal from Matlab])-MIN(Table1[Signal from Matlab]))</f>
        <v>0.65618448637316562</v>
      </c>
      <c r="G788" s="130">
        <v>937.75</v>
      </c>
      <c r="H788" s="130">
        <v>937.75</v>
      </c>
      <c r="I788" s="130">
        <v>0.65618448637316595</v>
      </c>
      <c r="J788" s="130">
        <f>(Table1[[#This Row],[Alpha]]-MIN(Table1[Alpha]))/(MAX(Table1[Alpha])-MIN(Table1[Alpha]))</f>
        <v>0.27785088865466756</v>
      </c>
      <c r="K788" s="130">
        <f>(Table1[[#This Row],[Signal from Matlab]]-703)/(1060.75-703)</f>
        <v>0.65618448637316562</v>
      </c>
    </row>
    <row r="789" spans="1:11" x14ac:dyDescent="0.2">
      <c r="A789" s="130" t="s">
        <v>997</v>
      </c>
      <c r="B789" s="344">
        <v>788</v>
      </c>
      <c r="C789" s="130">
        <v>0.125</v>
      </c>
      <c r="D789" s="130">
        <v>930.25</v>
      </c>
      <c r="E789" s="130">
        <v>-0.180573842458121</v>
      </c>
      <c r="F789" s="130">
        <f>(Table1[[#This Row],[Gasoil Open]]-MIN(Table1[Signal from Matlab]))/(MAX(Table1[Signal from Matlab])-MIN(Table1[Signal from Matlab]))</f>
        <v>0.63522012578616349</v>
      </c>
      <c r="G789" s="130">
        <v>930.25</v>
      </c>
      <c r="H789" s="130">
        <v>930.25</v>
      </c>
      <c r="I789" s="130">
        <v>0.63522012578616405</v>
      </c>
      <c r="J789" s="130">
        <f>(Table1[[#This Row],[Alpha]]-MIN(Table1[Alpha]))/(MAX(Table1[Alpha])-MIN(Table1[Alpha]))</f>
        <v>0.2878946050328407</v>
      </c>
      <c r="K789" s="130">
        <f>(Table1[[#This Row],[Signal from Matlab]]-703)/(1060.75-703)</f>
        <v>0.63522012578616349</v>
      </c>
    </row>
    <row r="790" spans="1:11" x14ac:dyDescent="0.2">
      <c r="A790" s="130" t="s">
        <v>998</v>
      </c>
      <c r="B790" s="344">
        <v>789</v>
      </c>
      <c r="C790" s="130">
        <v>0.125</v>
      </c>
      <c r="D790" s="130">
        <v>931.25</v>
      </c>
      <c r="E790" s="130">
        <v>-0.168293209850821</v>
      </c>
      <c r="F790" s="130">
        <f>(Table1[[#This Row],[Gasoil Open]]-MIN(Table1[Signal from Matlab]))/(MAX(Table1[Signal from Matlab])-MIN(Table1[Signal from Matlab]))</f>
        <v>0.63801537386443041</v>
      </c>
      <c r="G790" s="130">
        <v>931.25</v>
      </c>
      <c r="H790" s="130">
        <v>931.25</v>
      </c>
      <c r="I790" s="130">
        <v>0.63801537386442997</v>
      </c>
      <c r="J790" s="130">
        <f>(Table1[[#This Row],[Alpha]]-MIN(Table1[Alpha]))/(MAX(Table1[Alpha])-MIN(Table1[Alpha]))</f>
        <v>0.29673301645953148</v>
      </c>
      <c r="K790" s="130">
        <f>(Table1[[#This Row],[Signal from Matlab]]-703)/(1060.75-703)</f>
        <v>0.63801537386443041</v>
      </c>
    </row>
    <row r="791" spans="1:11" x14ac:dyDescent="0.2">
      <c r="A791" s="130" t="s">
        <v>999</v>
      </c>
      <c r="B791" s="344">
        <v>790</v>
      </c>
      <c r="C791" s="130">
        <v>0.125</v>
      </c>
      <c r="D791" s="130">
        <v>924</v>
      </c>
      <c r="E791" s="130">
        <v>-0.15456482549575101</v>
      </c>
      <c r="F791" s="130">
        <f>(Table1[[#This Row],[Gasoil Open]]-MIN(Table1[Signal from Matlab]))/(MAX(Table1[Signal from Matlab])-MIN(Table1[Signal from Matlab]))</f>
        <v>0.61774982529699507</v>
      </c>
      <c r="G791" s="130">
        <v>924</v>
      </c>
      <c r="H791" s="130">
        <v>924</v>
      </c>
      <c r="I791" s="130">
        <v>0.61774982529699496</v>
      </c>
      <c r="J791" s="130">
        <f>(Table1[[#This Row],[Alpha]]-MIN(Table1[Alpha]))/(MAX(Table1[Alpha])-MIN(Table1[Alpha]))</f>
        <v>0.30661337955106527</v>
      </c>
      <c r="K791" s="130">
        <f>(Table1[[#This Row],[Signal from Matlab]]-703)/(1060.75-703)</f>
        <v>0.61774982529699507</v>
      </c>
    </row>
    <row r="792" spans="1:11" x14ac:dyDescent="0.2">
      <c r="A792" s="130" t="s">
        <v>1000</v>
      </c>
      <c r="B792" s="344">
        <v>791</v>
      </c>
      <c r="C792" s="130">
        <v>0.125</v>
      </c>
      <c r="D792" s="130">
        <v>923.25</v>
      </c>
      <c r="E792" s="130">
        <v>-0.137746223127725</v>
      </c>
      <c r="F792" s="130">
        <f>(Table1[[#This Row],[Gasoil Open]]-MIN(Table1[Signal from Matlab]))/(MAX(Table1[Signal from Matlab])-MIN(Table1[Signal from Matlab]))</f>
        <v>0.61565338923829493</v>
      </c>
      <c r="G792" s="130">
        <v>923.25</v>
      </c>
      <c r="H792" s="130">
        <v>923.25</v>
      </c>
      <c r="I792" s="130">
        <v>0.61565338923829505</v>
      </c>
      <c r="J792" s="130">
        <f>(Table1[[#This Row],[Alpha]]-MIN(Table1[Alpha]))/(MAX(Table1[Alpha])-MIN(Table1[Alpha]))</f>
        <v>0.31871778264689338</v>
      </c>
      <c r="K792" s="130">
        <f>(Table1[[#This Row],[Signal from Matlab]]-703)/(1060.75-703)</f>
        <v>0.61565338923829493</v>
      </c>
    </row>
    <row r="793" spans="1:11" x14ac:dyDescent="0.2">
      <c r="A793" s="130" t="s">
        <v>1001</v>
      </c>
      <c r="B793" s="344">
        <v>792</v>
      </c>
      <c r="C793" s="130">
        <v>0.125</v>
      </c>
      <c r="D793" s="130">
        <v>916.25</v>
      </c>
      <c r="E793" s="130">
        <v>-0.11850738782763</v>
      </c>
      <c r="F793" s="130">
        <f>(Table1[[#This Row],[Gasoil Open]]-MIN(Table1[Signal from Matlab]))/(MAX(Table1[Signal from Matlab])-MIN(Table1[Signal from Matlab]))</f>
        <v>0.59608665269042627</v>
      </c>
      <c r="G793" s="130">
        <v>916.25</v>
      </c>
      <c r="H793" s="130">
        <v>916.25</v>
      </c>
      <c r="I793" s="130">
        <v>0.59608665269042604</v>
      </c>
      <c r="J793" s="130">
        <f>(Table1[[#This Row],[Alpha]]-MIN(Table1[Alpha]))/(MAX(Table1[Alpha])-MIN(Table1[Alpha]))</f>
        <v>0.33256403529445683</v>
      </c>
      <c r="K793" s="130">
        <f>(Table1[[#This Row],[Signal from Matlab]]-703)/(1060.75-703)</f>
        <v>0.59608665269042627</v>
      </c>
    </row>
    <row r="794" spans="1:11" x14ac:dyDescent="0.2">
      <c r="A794" s="130" t="s">
        <v>1002</v>
      </c>
      <c r="B794" s="344">
        <v>793</v>
      </c>
      <c r="C794" s="130">
        <v>0.125</v>
      </c>
      <c r="D794" s="130">
        <v>929.75</v>
      </c>
      <c r="E794" s="130">
        <v>-9.3959368448577996E-2</v>
      </c>
      <c r="F794" s="130">
        <f>(Table1[[#This Row],[Gasoil Open]]-MIN(Table1[Signal from Matlab]))/(MAX(Table1[Signal from Matlab])-MIN(Table1[Signal from Matlab]))</f>
        <v>0.63382250174703003</v>
      </c>
      <c r="G794" s="130">
        <v>929.75</v>
      </c>
      <c r="H794" s="130">
        <v>929.75</v>
      </c>
      <c r="I794" s="130">
        <v>0.63382250174703003</v>
      </c>
      <c r="J794" s="130">
        <f>(Table1[[#This Row],[Alpha]]-MIN(Table1[Alpha]))/(MAX(Table1[Alpha])-MIN(Table1[Alpha]))</f>
        <v>0.35023132507670052</v>
      </c>
      <c r="K794" s="130">
        <f>(Table1[[#This Row],[Signal from Matlab]]-703)/(1060.75-703)</f>
        <v>0.63382250174703003</v>
      </c>
    </row>
    <row r="795" spans="1:11" x14ac:dyDescent="0.2">
      <c r="A795" s="130" t="s">
        <v>1003</v>
      </c>
      <c r="B795" s="344">
        <v>794</v>
      </c>
      <c r="C795" s="130">
        <v>0.125</v>
      </c>
      <c r="D795" s="130">
        <v>934.25</v>
      </c>
      <c r="E795" s="130">
        <v>-6.57445688692576E-2</v>
      </c>
      <c r="F795" s="130">
        <f>(Table1[[#This Row],[Gasoil Open]]-MIN(Table1[Signal from Matlab]))/(MAX(Table1[Signal from Matlab])-MIN(Table1[Signal from Matlab]))</f>
        <v>0.64640111809923129</v>
      </c>
      <c r="G795" s="130">
        <v>934.25</v>
      </c>
      <c r="H795" s="130">
        <v>934.25</v>
      </c>
      <c r="I795" s="130">
        <v>0.64640111809923095</v>
      </c>
      <c r="J795" s="130">
        <f>(Table1[[#This Row],[Alpha]]-MIN(Table1[Alpha]))/(MAX(Table1[Alpha])-MIN(Table1[Alpha]))</f>
        <v>0.3705376085539393</v>
      </c>
      <c r="K795" s="130">
        <f>(Table1[[#This Row],[Signal from Matlab]]-703)/(1060.75-703)</f>
        <v>0.64640111809923129</v>
      </c>
    </row>
    <row r="796" spans="1:11" x14ac:dyDescent="0.2">
      <c r="A796" s="130" t="s">
        <v>1004</v>
      </c>
      <c r="B796" s="344">
        <v>795</v>
      </c>
      <c r="C796" s="130">
        <v>0.125</v>
      </c>
      <c r="D796" s="130">
        <v>916.75</v>
      </c>
      <c r="E796" s="130">
        <v>-3.6706480526993102E-2</v>
      </c>
      <c r="F796" s="130">
        <f>(Table1[[#This Row],[Gasoil Open]]-MIN(Table1[Signal from Matlab]))/(MAX(Table1[Signal from Matlab])-MIN(Table1[Signal from Matlab]))</f>
        <v>0.59748427672955973</v>
      </c>
      <c r="G796" s="130">
        <v>916.75</v>
      </c>
      <c r="H796" s="130">
        <v>916.75</v>
      </c>
      <c r="I796" s="130">
        <v>0.59748427672955995</v>
      </c>
      <c r="J796" s="130">
        <f>(Table1[[#This Row],[Alpha]]-MIN(Table1[Alpha]))/(MAX(Table1[Alpha])-MIN(Table1[Alpha]))</f>
        <v>0.39143641564478621</v>
      </c>
      <c r="K796" s="130">
        <f>(Table1[[#This Row],[Signal from Matlab]]-703)/(1060.75-703)</f>
        <v>0.59748427672955973</v>
      </c>
    </row>
    <row r="797" spans="1:11" x14ac:dyDescent="0.2">
      <c r="A797" s="130" t="s">
        <v>1005</v>
      </c>
      <c r="B797" s="344">
        <v>796</v>
      </c>
      <c r="C797" s="130">
        <v>0.125</v>
      </c>
      <c r="D797" s="130">
        <v>903.75</v>
      </c>
      <c r="E797" s="130">
        <v>-8.4680578458364297E-3</v>
      </c>
      <c r="F797" s="130">
        <f>(Table1[[#This Row],[Gasoil Open]]-MIN(Table1[Signal from Matlab]))/(MAX(Table1[Signal from Matlab])-MIN(Table1[Signal from Matlab]))</f>
        <v>0.56114605171208942</v>
      </c>
      <c r="G797" s="130">
        <v>903.75</v>
      </c>
      <c r="H797" s="130">
        <v>903.75</v>
      </c>
      <c r="I797" s="130">
        <v>0.56114605171208898</v>
      </c>
      <c r="J797" s="130">
        <f>(Table1[[#This Row],[Alpha]]-MIN(Table1[Alpha]))/(MAX(Table1[Alpha])-MIN(Table1[Alpha]))</f>
        <v>0.41175970074562862</v>
      </c>
      <c r="K797" s="130">
        <f>(Table1[[#This Row],[Signal from Matlab]]-703)/(1060.75-703)</f>
        <v>0.56114605171208942</v>
      </c>
    </row>
    <row r="798" spans="1:11" x14ac:dyDescent="0.2">
      <c r="A798" s="130" t="s">
        <v>1006</v>
      </c>
      <c r="B798" s="344">
        <v>797</v>
      </c>
      <c r="C798" s="130">
        <v>0.125</v>
      </c>
      <c r="D798" s="130">
        <v>907</v>
      </c>
      <c r="E798" s="130">
        <v>1.8918916808786799E-2</v>
      </c>
      <c r="F798" s="130">
        <f>(Table1[[#This Row],[Gasoil Open]]-MIN(Table1[Signal from Matlab]))/(MAX(Table1[Signal from Matlab])-MIN(Table1[Signal from Matlab]))</f>
        <v>0.57023060796645697</v>
      </c>
      <c r="G798" s="130">
        <v>907</v>
      </c>
      <c r="H798" s="130">
        <v>907</v>
      </c>
      <c r="I798" s="130">
        <v>0.57023060796645697</v>
      </c>
      <c r="J798" s="130">
        <f>(Table1[[#This Row],[Alpha]]-MIN(Table1[Alpha]))/(MAX(Table1[Alpha])-MIN(Table1[Alpha]))</f>
        <v>0.43147019591881908</v>
      </c>
      <c r="K798" s="130">
        <f>(Table1[[#This Row],[Signal from Matlab]]-703)/(1060.75-703)</f>
        <v>0.57023060796645697</v>
      </c>
    </row>
    <row r="799" spans="1:11" x14ac:dyDescent="0.2">
      <c r="A799" s="130" t="s">
        <v>1007</v>
      </c>
      <c r="B799" s="344">
        <v>798</v>
      </c>
      <c r="C799" s="130">
        <v>0.125</v>
      </c>
      <c r="D799" s="130">
        <v>911.25</v>
      </c>
      <c r="E799" s="130">
        <v>4.4191907309468099E-2</v>
      </c>
      <c r="F799" s="130">
        <f>(Table1[[#This Row],[Gasoil Open]]-MIN(Table1[Signal from Matlab]))/(MAX(Table1[Signal from Matlab])-MIN(Table1[Signal from Matlab]))</f>
        <v>0.58211041229909155</v>
      </c>
      <c r="G799" s="130">
        <v>911.25</v>
      </c>
      <c r="H799" s="130">
        <v>911.25</v>
      </c>
      <c r="I799" s="130">
        <v>0.58211041229909199</v>
      </c>
      <c r="J799" s="130">
        <f>(Table1[[#This Row],[Alpha]]-MIN(Table1[Alpha]))/(MAX(Table1[Alpha])-MIN(Table1[Alpha]))</f>
        <v>0.44965924978686567</v>
      </c>
      <c r="K799" s="130">
        <f>(Table1[[#This Row],[Signal from Matlab]]-703)/(1060.75-703)</f>
        <v>0.58211041229909155</v>
      </c>
    </row>
    <row r="800" spans="1:11" x14ac:dyDescent="0.2">
      <c r="A800" s="130" t="s">
        <v>1008</v>
      </c>
      <c r="B800" s="344">
        <v>799</v>
      </c>
      <c r="C800" s="130">
        <v>0.125</v>
      </c>
      <c r="D800" s="130">
        <v>904</v>
      </c>
      <c r="E800" s="130">
        <v>6.3923268462004496E-2</v>
      </c>
      <c r="F800" s="130">
        <f>(Table1[[#This Row],[Gasoil Open]]-MIN(Table1[Signal from Matlab]))/(MAX(Table1[Signal from Matlab])-MIN(Table1[Signal from Matlab]))</f>
        <v>0.56184486373165621</v>
      </c>
      <c r="G800" s="130">
        <v>904</v>
      </c>
      <c r="H800" s="130">
        <v>904</v>
      </c>
      <c r="I800" s="130">
        <v>0.56184486373165599</v>
      </c>
      <c r="J800" s="130">
        <f>(Table1[[#This Row],[Alpha]]-MIN(Table1[Alpha]))/(MAX(Table1[Alpha])-MIN(Table1[Alpha]))</f>
        <v>0.46385997490025072</v>
      </c>
      <c r="K800" s="130">
        <f>(Table1[[#This Row],[Signal from Matlab]]-703)/(1060.75-703)</f>
        <v>0.56184486373165621</v>
      </c>
    </row>
    <row r="801" spans="1:11" x14ac:dyDescent="0.2">
      <c r="A801" s="130" t="s">
        <v>1009</v>
      </c>
      <c r="B801" s="344">
        <v>800</v>
      </c>
      <c r="C801" s="130">
        <v>0.125</v>
      </c>
      <c r="D801" s="130">
        <v>904.75</v>
      </c>
      <c r="E801" s="130">
        <v>7.9203000810747007E-2</v>
      </c>
      <c r="F801" s="130">
        <f>(Table1[[#This Row],[Gasoil Open]]-MIN(Table1[Signal from Matlab]))/(MAX(Table1[Signal from Matlab])-MIN(Table1[Signal from Matlab]))</f>
        <v>0.56394129979035634</v>
      </c>
      <c r="G801" s="130">
        <v>904.75</v>
      </c>
      <c r="H801" s="130">
        <v>904.75</v>
      </c>
      <c r="I801" s="130">
        <v>0.56394129979035601</v>
      </c>
      <c r="J801" s="130">
        <f>(Table1[[#This Row],[Alpha]]-MIN(Table1[Alpha]))/(MAX(Table1[Alpha])-MIN(Table1[Alpha]))</f>
        <v>0.47485684821340773</v>
      </c>
      <c r="K801" s="130">
        <f>(Table1[[#This Row],[Signal from Matlab]]-703)/(1060.75-703)</f>
        <v>0.56394129979035634</v>
      </c>
    </row>
    <row r="802" spans="1:11" x14ac:dyDescent="0.2">
      <c r="A802" s="130" t="s">
        <v>1010</v>
      </c>
      <c r="B802" s="344">
        <v>801</v>
      </c>
      <c r="C802" s="130">
        <v>0.125</v>
      </c>
      <c r="D802" s="130">
        <v>895.75</v>
      </c>
      <c r="E802" s="130">
        <v>8.9482948463297504E-2</v>
      </c>
      <c r="F802" s="130">
        <f>(Table1[[#This Row],[Gasoil Open]]-MIN(Table1[Signal from Matlab]))/(MAX(Table1[Signal from Matlab])-MIN(Table1[Signal from Matlab]))</f>
        <v>0.53878406708595383</v>
      </c>
      <c r="G802" s="130">
        <v>895.75</v>
      </c>
      <c r="H802" s="130">
        <v>895.75</v>
      </c>
      <c r="I802" s="130">
        <v>0.53878406708595405</v>
      </c>
      <c r="J802" s="130">
        <f>(Table1[[#This Row],[Alpha]]-MIN(Table1[Alpha]))/(MAX(Table1[Alpha])-MIN(Table1[Alpha]))</f>
        <v>0.4822553601389315</v>
      </c>
      <c r="K802" s="130">
        <f>(Table1[[#This Row],[Signal from Matlab]]-703)/(1060.75-703)</f>
        <v>0.53878406708595383</v>
      </c>
    </row>
    <row r="803" spans="1:11" x14ac:dyDescent="0.2">
      <c r="A803" s="130" t="s">
        <v>1011</v>
      </c>
      <c r="B803" s="344">
        <v>802</v>
      </c>
      <c r="C803" s="130">
        <v>0.125</v>
      </c>
      <c r="D803" s="130">
        <v>900.75</v>
      </c>
      <c r="E803" s="130">
        <v>9.7610981708780103E-2</v>
      </c>
      <c r="F803" s="130">
        <f>(Table1[[#This Row],[Gasoil Open]]-MIN(Table1[Signal from Matlab]))/(MAX(Table1[Signal from Matlab])-MIN(Table1[Signal from Matlab]))</f>
        <v>0.55276030747728866</v>
      </c>
      <c r="G803" s="130">
        <v>900.75</v>
      </c>
      <c r="H803" s="130">
        <v>900.75</v>
      </c>
      <c r="I803" s="130">
        <v>0.55276030747728899</v>
      </c>
      <c r="J803" s="130">
        <f>(Table1[[#This Row],[Alpha]]-MIN(Table1[Alpha]))/(MAX(Table1[Alpha])-MIN(Table1[Alpha]))</f>
        <v>0.48810513223216168</v>
      </c>
      <c r="K803" s="130">
        <f>(Table1[[#This Row],[Signal from Matlab]]-703)/(1060.75-703)</f>
        <v>0.55276030747728866</v>
      </c>
    </row>
    <row r="804" spans="1:11" x14ac:dyDescent="0.2">
      <c r="A804" s="130" t="s">
        <v>1012</v>
      </c>
      <c r="B804" s="344">
        <v>803</v>
      </c>
      <c r="C804" s="130">
        <v>0.125</v>
      </c>
      <c r="D804" s="130">
        <v>885.75</v>
      </c>
      <c r="E804" s="130">
        <v>0.106173955890521</v>
      </c>
      <c r="F804" s="130">
        <f>(Table1[[#This Row],[Gasoil Open]]-MIN(Table1[Signal from Matlab]))/(MAX(Table1[Signal from Matlab])-MIN(Table1[Signal from Matlab]))</f>
        <v>0.5108315863032844</v>
      </c>
      <c r="G804" s="130">
        <v>885.75</v>
      </c>
      <c r="H804" s="130">
        <v>885.75</v>
      </c>
      <c r="I804" s="130">
        <v>0.51083158630328396</v>
      </c>
      <c r="J804" s="130">
        <f>(Table1[[#This Row],[Alpha]]-MIN(Table1[Alpha]))/(MAX(Table1[Alpha])-MIN(Table1[Alpha]))</f>
        <v>0.4942679327388203</v>
      </c>
      <c r="K804" s="130">
        <f>(Table1[[#This Row],[Signal from Matlab]]-703)/(1060.75-703)</f>
        <v>0.5108315863032844</v>
      </c>
    </row>
    <row r="805" spans="1:11" x14ac:dyDescent="0.2">
      <c r="A805" s="130" t="s">
        <v>1013</v>
      </c>
      <c r="B805" s="344">
        <v>804</v>
      </c>
      <c r="C805" s="130">
        <v>0.125</v>
      </c>
      <c r="D805" s="130">
        <v>890.25</v>
      </c>
      <c r="E805" s="130">
        <v>0.11364433506924</v>
      </c>
      <c r="F805" s="130">
        <f>(Table1[[#This Row],[Gasoil Open]]-MIN(Table1[Signal from Matlab]))/(MAX(Table1[Signal from Matlab])-MIN(Table1[Signal from Matlab]))</f>
        <v>0.52341020265548566</v>
      </c>
      <c r="G805" s="130">
        <v>890.25</v>
      </c>
      <c r="H805" s="130">
        <v>890.25</v>
      </c>
      <c r="I805" s="130">
        <v>0.52341020265548599</v>
      </c>
      <c r="J805" s="130">
        <f>(Table1[[#This Row],[Alpha]]-MIN(Table1[Alpha]))/(MAX(Table1[Alpha])-MIN(Table1[Alpha]))</f>
        <v>0.49964438905066</v>
      </c>
      <c r="K805" s="130">
        <f>(Table1[[#This Row],[Signal from Matlab]]-703)/(1060.75-703)</f>
        <v>0.52341020265548566</v>
      </c>
    </row>
    <row r="806" spans="1:11" x14ac:dyDescent="0.2">
      <c r="A806" s="130" t="s">
        <v>1014</v>
      </c>
      <c r="B806" s="344">
        <v>805</v>
      </c>
      <c r="C806" s="130">
        <v>0.125</v>
      </c>
      <c r="D806" s="130">
        <v>885.75</v>
      </c>
      <c r="E806" s="130">
        <v>0.118669162881199</v>
      </c>
      <c r="F806" s="130">
        <f>(Table1[[#This Row],[Gasoil Open]]-MIN(Table1[Signal from Matlab]))/(MAX(Table1[Signal from Matlab])-MIN(Table1[Signal from Matlab]))</f>
        <v>0.5108315863032844</v>
      </c>
      <c r="G806" s="130">
        <v>885.75</v>
      </c>
      <c r="H806" s="130">
        <v>885.75</v>
      </c>
      <c r="I806" s="130">
        <v>0.51083158630328396</v>
      </c>
      <c r="J806" s="130">
        <f>(Table1[[#This Row],[Alpha]]-MIN(Table1[Alpha]))/(MAX(Table1[Alpha])-MIN(Table1[Alpha]))</f>
        <v>0.50326077405056402</v>
      </c>
      <c r="K806" s="130">
        <f>(Table1[[#This Row],[Signal from Matlab]]-703)/(1060.75-703)</f>
        <v>0.5108315863032844</v>
      </c>
    </row>
    <row r="807" spans="1:11" x14ac:dyDescent="0.2">
      <c r="A807" s="130" t="s">
        <v>1015</v>
      </c>
      <c r="B807" s="344">
        <v>806</v>
      </c>
      <c r="C807" s="130">
        <v>0.125</v>
      </c>
      <c r="D807" s="130">
        <v>890.5</v>
      </c>
      <c r="E807" s="130">
        <v>0.120914299574977</v>
      </c>
      <c r="F807" s="130">
        <f>(Table1[[#This Row],[Gasoil Open]]-MIN(Table1[Signal from Matlab]))/(MAX(Table1[Signal from Matlab])-MIN(Table1[Signal from Matlab]))</f>
        <v>0.52410901467505244</v>
      </c>
      <c r="G807" s="130">
        <v>890.5</v>
      </c>
      <c r="H807" s="130">
        <v>890.5</v>
      </c>
      <c r="I807" s="130">
        <v>0.524109014675052</v>
      </c>
      <c r="J807" s="130">
        <f>(Table1[[#This Row],[Alpha]]-MIN(Table1[Alpha]))/(MAX(Table1[Alpha])-MIN(Table1[Alpha]))</f>
        <v>0.5048766062672998</v>
      </c>
      <c r="K807" s="130">
        <f>(Table1[[#This Row],[Signal from Matlab]]-703)/(1060.75-703)</f>
        <v>0.52410901467505244</v>
      </c>
    </row>
    <row r="808" spans="1:11" x14ac:dyDescent="0.2">
      <c r="A808" s="130" t="s">
        <v>1016</v>
      </c>
      <c r="B808" s="344">
        <v>807</v>
      </c>
      <c r="C808" s="130">
        <v>0.125</v>
      </c>
      <c r="D808" s="130">
        <v>893</v>
      </c>
      <c r="E808" s="130">
        <v>0.12029058513181599</v>
      </c>
      <c r="F808" s="130">
        <f>(Table1[[#This Row],[Gasoil Open]]-MIN(Table1[Signal from Matlab]))/(MAX(Table1[Signal from Matlab])-MIN(Table1[Signal from Matlab]))</f>
        <v>0.53109713487071974</v>
      </c>
      <c r="G808" s="130">
        <v>893</v>
      </c>
      <c r="H808" s="130">
        <v>893</v>
      </c>
      <c r="I808" s="130">
        <v>0.53109713487071997</v>
      </c>
      <c r="J808" s="130">
        <f>(Table1[[#This Row],[Alpha]]-MIN(Table1[Alpha]))/(MAX(Table1[Alpha])-MIN(Table1[Alpha]))</f>
        <v>0.50442771694394772</v>
      </c>
      <c r="K808" s="130">
        <f>(Table1[[#This Row],[Signal from Matlab]]-703)/(1060.75-703)</f>
        <v>0.53109713487071974</v>
      </c>
    </row>
    <row r="809" spans="1:11" x14ac:dyDescent="0.2">
      <c r="A809" s="130" t="s">
        <v>1017</v>
      </c>
      <c r="B809" s="344">
        <v>808</v>
      </c>
      <c r="C809" s="130">
        <v>0.125</v>
      </c>
      <c r="D809" s="130">
        <v>891.25</v>
      </c>
      <c r="E809" s="130">
        <v>0.116658536147</v>
      </c>
      <c r="F809" s="130">
        <f>(Table1[[#This Row],[Gasoil Open]]-MIN(Table1[Signal from Matlab]))/(MAX(Table1[Signal from Matlab])-MIN(Table1[Signal from Matlab]))</f>
        <v>0.52620545073375258</v>
      </c>
      <c r="G809" s="130">
        <v>891.25</v>
      </c>
      <c r="H809" s="130">
        <v>891.25</v>
      </c>
      <c r="I809" s="130">
        <v>0.52620545073375302</v>
      </c>
      <c r="J809" s="130">
        <f>(Table1[[#This Row],[Alpha]]-MIN(Table1[Alpha]))/(MAX(Table1[Alpha])-MIN(Table1[Alpha]))</f>
        <v>0.5018137194182325</v>
      </c>
      <c r="K809" s="130">
        <f>(Table1[[#This Row],[Signal from Matlab]]-703)/(1060.75-703)</f>
        <v>0.52620545073375258</v>
      </c>
    </row>
    <row r="810" spans="1:11" x14ac:dyDescent="0.2">
      <c r="A810" s="130" t="s">
        <v>1018</v>
      </c>
      <c r="B810" s="344">
        <v>809</v>
      </c>
      <c r="C810" s="130">
        <v>0.125</v>
      </c>
      <c r="D810" s="130">
        <v>893.25</v>
      </c>
      <c r="E810" s="130">
        <v>0.110653951881031</v>
      </c>
      <c r="F810" s="130">
        <f>(Table1[[#This Row],[Gasoil Open]]-MIN(Table1[Signal from Matlab]))/(MAX(Table1[Signal from Matlab])-MIN(Table1[Signal from Matlab]))</f>
        <v>0.53179594689028653</v>
      </c>
      <c r="G810" s="130">
        <v>893.25</v>
      </c>
      <c r="H810" s="130">
        <v>893.25</v>
      </c>
      <c r="I810" s="130">
        <v>0.53179594689028697</v>
      </c>
      <c r="J810" s="130">
        <f>(Table1[[#This Row],[Alpha]]-MIN(Table1[Alpha]))/(MAX(Table1[Alpha])-MIN(Table1[Alpha]))</f>
        <v>0.49749220049604603</v>
      </c>
      <c r="K810" s="130">
        <f>(Table1[[#This Row],[Signal from Matlab]]-703)/(1060.75-703)</f>
        <v>0.53179594689028653</v>
      </c>
    </row>
    <row r="811" spans="1:11" x14ac:dyDescent="0.2">
      <c r="A811" s="130" t="s">
        <v>1019</v>
      </c>
      <c r="B811" s="344">
        <v>810</v>
      </c>
      <c r="C811" s="130">
        <v>0.125</v>
      </c>
      <c r="D811" s="130">
        <v>899.75</v>
      </c>
      <c r="E811" s="130">
        <v>0.105037639057242</v>
      </c>
      <c r="F811" s="130">
        <f>(Table1[[#This Row],[Gasoil Open]]-MIN(Table1[Signal from Matlab]))/(MAX(Table1[Signal from Matlab])-MIN(Table1[Signal from Matlab]))</f>
        <v>0.54996505939902163</v>
      </c>
      <c r="G811" s="130">
        <v>899.75</v>
      </c>
      <c r="H811" s="130">
        <v>899.75</v>
      </c>
      <c r="I811" s="130">
        <v>0.54996505939902196</v>
      </c>
      <c r="J811" s="130">
        <f>(Table1[[#This Row],[Alpha]]-MIN(Table1[Alpha]))/(MAX(Table1[Alpha])-MIN(Table1[Alpha]))</f>
        <v>0.49345012179986059</v>
      </c>
      <c r="K811" s="130">
        <f>(Table1[[#This Row],[Signal from Matlab]]-703)/(1060.75-703)</f>
        <v>0.54996505939902163</v>
      </c>
    </row>
    <row r="812" spans="1:11" x14ac:dyDescent="0.2">
      <c r="A812" s="130" t="s">
        <v>1020</v>
      </c>
      <c r="B812" s="344">
        <v>811</v>
      </c>
      <c r="C812" s="130">
        <v>0.125</v>
      </c>
      <c r="D812" s="130">
        <v>901</v>
      </c>
      <c r="E812" s="130">
        <v>9.45990274976517E-2</v>
      </c>
      <c r="F812" s="130">
        <f>(Table1[[#This Row],[Gasoil Open]]-MIN(Table1[Signal from Matlab]))/(MAX(Table1[Signal from Matlab])-MIN(Table1[Signal from Matlab]))</f>
        <v>0.55345911949685533</v>
      </c>
      <c r="G812" s="130">
        <v>901</v>
      </c>
      <c r="H812" s="130">
        <v>901</v>
      </c>
      <c r="I812" s="130">
        <v>0.553459119496855</v>
      </c>
      <c r="J812" s="130">
        <f>(Table1[[#This Row],[Alpha]]-MIN(Table1[Alpha]))/(MAX(Table1[Alpha])-MIN(Table1[Alpha]))</f>
        <v>0.48593741894184772</v>
      </c>
      <c r="K812" s="130">
        <f>(Table1[[#This Row],[Signal from Matlab]]-703)/(1060.75-703)</f>
        <v>0.55345911949685533</v>
      </c>
    </row>
    <row r="813" spans="1:11" x14ac:dyDescent="0.2">
      <c r="A813" s="130" t="s">
        <v>1021</v>
      </c>
      <c r="B813" s="344">
        <v>812</v>
      </c>
      <c r="C813" s="130">
        <v>0.125</v>
      </c>
      <c r="D813" s="130">
        <v>896.75</v>
      </c>
      <c r="E813" s="130">
        <v>8.3461521234972205E-2</v>
      </c>
      <c r="F813" s="130">
        <f>(Table1[[#This Row],[Gasoil Open]]-MIN(Table1[Signal from Matlab]))/(MAX(Table1[Signal from Matlab])-MIN(Table1[Signal from Matlab]))</f>
        <v>0.54157931516422086</v>
      </c>
      <c r="G813" s="130">
        <v>896.75</v>
      </c>
      <c r="H813" s="130">
        <v>896.75</v>
      </c>
      <c r="I813" s="130">
        <v>0.54157931516422098</v>
      </c>
      <c r="J813" s="130">
        <f>(Table1[[#This Row],[Alpha]]-MIN(Table1[Alpha]))/(MAX(Table1[Alpha])-MIN(Table1[Alpha]))</f>
        <v>0.47792171928168592</v>
      </c>
      <c r="K813" s="130">
        <f>(Table1[[#This Row],[Signal from Matlab]]-703)/(1060.75-703)</f>
        <v>0.54157931516422086</v>
      </c>
    </row>
    <row r="814" spans="1:11" x14ac:dyDescent="0.2">
      <c r="A814" s="130" t="s">
        <v>1022</v>
      </c>
      <c r="B814" s="344">
        <v>813</v>
      </c>
      <c r="C814" s="130">
        <v>0.125</v>
      </c>
      <c r="D814" s="130">
        <v>882</v>
      </c>
      <c r="E814" s="130">
        <v>6.6656799270857298E-2</v>
      </c>
      <c r="F814" s="130">
        <f>(Table1[[#This Row],[Gasoil Open]]-MIN(Table1[Signal from Matlab]))/(MAX(Table1[Signal from Matlab])-MIN(Table1[Signal from Matlab]))</f>
        <v>0.50034940600978339</v>
      </c>
      <c r="G814" s="130">
        <v>882</v>
      </c>
      <c r="H814" s="130">
        <v>882</v>
      </c>
      <c r="I814" s="130">
        <v>0.50034940600978295</v>
      </c>
      <c r="J814" s="130">
        <f>(Table1[[#This Row],[Alpha]]-MIN(Table1[Alpha]))/(MAX(Table1[Alpha])-MIN(Table1[Alpha]))</f>
        <v>0.46582730595792071</v>
      </c>
      <c r="K814" s="130">
        <f>(Table1[[#This Row],[Signal from Matlab]]-703)/(1060.75-703)</f>
        <v>0.50034940600978339</v>
      </c>
    </row>
    <row r="815" spans="1:11" x14ac:dyDescent="0.2">
      <c r="A815" s="130" t="s">
        <v>1023</v>
      </c>
      <c r="B815" s="344">
        <v>814</v>
      </c>
      <c r="C815" s="130">
        <v>0.125</v>
      </c>
      <c r="D815" s="130">
        <v>877</v>
      </c>
      <c r="E815" s="130">
        <v>4.6767589272990899E-2</v>
      </c>
      <c r="F815" s="130">
        <f>(Table1[[#This Row],[Gasoil Open]]-MIN(Table1[Signal from Matlab]))/(MAX(Table1[Signal from Matlab])-MIN(Table1[Signal from Matlab]))</f>
        <v>0.48637316561844862</v>
      </c>
      <c r="G815" s="130">
        <v>877</v>
      </c>
      <c r="H815" s="130">
        <v>877</v>
      </c>
      <c r="I815" s="130">
        <v>0.48637316561844901</v>
      </c>
      <c r="J815" s="130">
        <f>(Table1[[#This Row],[Alpha]]-MIN(Table1[Alpha]))/(MAX(Table1[Alpha])-MIN(Table1[Alpha]))</f>
        <v>0.45151297651462308</v>
      </c>
      <c r="K815" s="130">
        <f>(Table1[[#This Row],[Signal from Matlab]]-703)/(1060.75-703)</f>
        <v>0.48637316561844862</v>
      </c>
    </row>
    <row r="816" spans="1:11" x14ac:dyDescent="0.2">
      <c r="A816" s="130" t="s">
        <v>1024</v>
      </c>
      <c r="B816" s="344">
        <v>815</v>
      </c>
      <c r="C816" s="130">
        <v>0.125</v>
      </c>
      <c r="D816" s="130">
        <v>887.75</v>
      </c>
      <c r="E816" s="130">
        <v>2.1243463541985998E-2</v>
      </c>
      <c r="F816" s="130">
        <f>(Table1[[#This Row],[Gasoil Open]]-MIN(Table1[Signal from Matlab]))/(MAX(Table1[Signal from Matlab])-MIN(Table1[Signal from Matlab]))</f>
        <v>0.51642208245981835</v>
      </c>
      <c r="G816" s="130">
        <v>887.75</v>
      </c>
      <c r="H816" s="130">
        <v>887.75</v>
      </c>
      <c r="I816" s="130">
        <v>0.51642208245981802</v>
      </c>
      <c r="J816" s="130">
        <f>(Table1[[#This Row],[Alpha]]-MIN(Table1[Alpha]))/(MAX(Table1[Alpha])-MIN(Table1[Alpha]))</f>
        <v>0.43314317980047778</v>
      </c>
      <c r="K816" s="130">
        <f>(Table1[[#This Row],[Signal from Matlab]]-703)/(1060.75-703)</f>
        <v>0.51642208245981835</v>
      </c>
    </row>
    <row r="817" spans="1:11" x14ac:dyDescent="0.2">
      <c r="A817" s="130" t="s">
        <v>1025</v>
      </c>
      <c r="B817" s="344">
        <v>816</v>
      </c>
      <c r="C817" s="130">
        <v>0.125</v>
      </c>
      <c r="D817" s="130">
        <v>888.5</v>
      </c>
      <c r="E817" s="130">
        <v>-8.5366566396126407E-3</v>
      </c>
      <c r="F817" s="130">
        <f>(Table1[[#This Row],[Gasoil Open]]-MIN(Table1[Signal from Matlab]))/(MAX(Table1[Signal from Matlab])-MIN(Table1[Signal from Matlab]))</f>
        <v>0.51851851851851849</v>
      </c>
      <c r="G817" s="130">
        <v>888.5</v>
      </c>
      <c r="H817" s="130">
        <v>888.5</v>
      </c>
      <c r="I817" s="130">
        <v>0.51851851851851904</v>
      </c>
      <c r="J817" s="130">
        <f>(Table1[[#This Row],[Alpha]]-MIN(Table1[Alpha]))/(MAX(Table1[Alpha])-MIN(Table1[Alpha]))</f>
        <v>0.41171032996953283</v>
      </c>
      <c r="K817" s="130">
        <f>(Table1[[#This Row],[Signal from Matlab]]-703)/(1060.75-703)</f>
        <v>0.51851851851851849</v>
      </c>
    </row>
    <row r="818" spans="1:11" x14ac:dyDescent="0.2">
      <c r="A818" s="130" t="s">
        <v>1026</v>
      </c>
      <c r="B818" s="344">
        <v>817</v>
      </c>
      <c r="C818" s="130">
        <v>0.125</v>
      </c>
      <c r="D818" s="130">
        <v>887.25</v>
      </c>
      <c r="E818" s="130">
        <v>-4.19205294905413E-2</v>
      </c>
      <c r="F818" s="130">
        <f>(Table1[[#This Row],[Gasoil Open]]-MIN(Table1[Signal from Matlab]))/(MAX(Table1[Signal from Matlab])-MIN(Table1[Signal from Matlab]))</f>
        <v>0.51502445842068478</v>
      </c>
      <c r="G818" s="130">
        <v>887.25</v>
      </c>
      <c r="H818" s="130">
        <v>887.25</v>
      </c>
      <c r="I818" s="130">
        <v>0.51502445842068501</v>
      </c>
      <c r="J818" s="130">
        <f>(Table1[[#This Row],[Alpha]]-MIN(Table1[Alpha]))/(MAX(Table1[Alpha])-MIN(Table1[Alpha]))</f>
        <v>0.38768384756361457</v>
      </c>
      <c r="K818" s="130">
        <f>(Table1[[#This Row],[Signal from Matlab]]-703)/(1060.75-703)</f>
        <v>0.51502445842068478</v>
      </c>
    </row>
    <row r="819" spans="1:11" x14ac:dyDescent="0.2">
      <c r="A819" s="130" t="s">
        <v>1027</v>
      </c>
      <c r="B819" s="344">
        <v>818</v>
      </c>
      <c r="C819" s="130">
        <v>0.125</v>
      </c>
      <c r="D819" s="130">
        <v>898.25</v>
      </c>
      <c r="E819" s="130">
        <v>-8.1110688887169796E-2</v>
      </c>
      <c r="F819" s="130">
        <f>(Table1[[#This Row],[Gasoil Open]]-MIN(Table1[Signal from Matlab]))/(MAX(Table1[Signal from Matlab])-MIN(Table1[Signal from Matlab]))</f>
        <v>0.54577218728162125</v>
      </c>
      <c r="G819" s="130">
        <v>898.25</v>
      </c>
      <c r="H819" s="130">
        <v>898.25</v>
      </c>
      <c r="I819" s="130">
        <v>0.54577218728162102</v>
      </c>
      <c r="J819" s="130">
        <f>(Table1[[#This Row],[Alpha]]-MIN(Table1[Alpha]))/(MAX(Table1[Alpha])-MIN(Table1[Alpha]))</f>
        <v>0.35947856175292303</v>
      </c>
      <c r="K819" s="130">
        <f>(Table1[[#This Row],[Signal from Matlab]]-703)/(1060.75-703)</f>
        <v>0.54577218728162125</v>
      </c>
    </row>
    <row r="820" spans="1:11" x14ac:dyDescent="0.2">
      <c r="A820" s="130" t="s">
        <v>1028</v>
      </c>
      <c r="B820" s="344">
        <v>819</v>
      </c>
      <c r="C820" s="130">
        <v>0.125</v>
      </c>
      <c r="D820" s="130">
        <v>904.25</v>
      </c>
      <c r="E820" s="130">
        <v>-0.12121989584654499</v>
      </c>
      <c r="F820" s="130">
        <f>(Table1[[#This Row],[Gasoil Open]]-MIN(Table1[Signal from Matlab]))/(MAX(Table1[Signal from Matlab])-MIN(Table1[Signal from Matlab]))</f>
        <v>0.56254367575122288</v>
      </c>
      <c r="G820" s="130">
        <v>904.25</v>
      </c>
      <c r="H820" s="130">
        <v>904.25</v>
      </c>
      <c r="I820" s="130">
        <v>0.56254367575122299</v>
      </c>
      <c r="J820" s="130">
        <f>(Table1[[#This Row],[Alpha]]-MIN(Table1[Alpha]))/(MAX(Table1[Alpha])-MIN(Table1[Alpha]))</f>
        <v>0.33061183440741804</v>
      </c>
      <c r="K820" s="130">
        <f>(Table1[[#This Row],[Signal from Matlab]]-703)/(1060.75-703)</f>
        <v>0.56254367575122288</v>
      </c>
    </row>
    <row r="821" spans="1:11" x14ac:dyDescent="0.2">
      <c r="A821" s="130" t="s">
        <v>1029</v>
      </c>
      <c r="B821" s="344">
        <v>820</v>
      </c>
      <c r="C821" s="130">
        <v>0.125</v>
      </c>
      <c r="D821" s="130">
        <v>901.75</v>
      </c>
      <c r="E821" s="130">
        <v>-0.163605854229259</v>
      </c>
      <c r="F821" s="130">
        <f>(Table1[[#This Row],[Gasoil Open]]-MIN(Table1[Signal from Matlab]))/(MAX(Table1[Signal from Matlab])-MIN(Table1[Signal from Matlab]))</f>
        <v>0.55555555555555558</v>
      </c>
      <c r="G821" s="130">
        <v>901.75</v>
      </c>
      <c r="H821" s="130">
        <v>901.75</v>
      </c>
      <c r="I821" s="130">
        <v>0.55555555555555602</v>
      </c>
      <c r="J821" s="130">
        <f>(Table1[[#This Row],[Alpha]]-MIN(Table1[Alpha]))/(MAX(Table1[Alpha])-MIN(Table1[Alpha]))</f>
        <v>0.30010652162097978</v>
      </c>
      <c r="K821" s="130">
        <f>(Table1[[#This Row],[Signal from Matlab]]-703)/(1060.75-703)</f>
        <v>0.55555555555555558</v>
      </c>
    </row>
    <row r="822" spans="1:11" x14ac:dyDescent="0.2">
      <c r="A822" s="130" t="s">
        <v>1030</v>
      </c>
      <c r="B822" s="344">
        <v>821</v>
      </c>
      <c r="C822" s="130">
        <v>0.125</v>
      </c>
      <c r="D822" s="130">
        <v>903.25</v>
      </c>
      <c r="E822" s="130">
        <v>-0.20669346877890801</v>
      </c>
      <c r="F822" s="130">
        <f>(Table1[[#This Row],[Gasoil Open]]-MIN(Table1[Signal from Matlab]))/(MAX(Table1[Signal from Matlab])-MIN(Table1[Signal from Matlab]))</f>
        <v>0.55974842767295596</v>
      </c>
      <c r="G822" s="130">
        <v>903.25</v>
      </c>
      <c r="H822" s="130">
        <v>903.25</v>
      </c>
      <c r="I822" s="130">
        <v>0.55974842767295596</v>
      </c>
      <c r="J822" s="130">
        <f>(Table1[[#This Row],[Alpha]]-MIN(Table1[Alpha]))/(MAX(Table1[Alpha])-MIN(Table1[Alpha]))</f>
        <v>0.26909622459783694</v>
      </c>
      <c r="K822" s="130">
        <f>(Table1[[#This Row],[Signal from Matlab]]-703)/(1060.75-703)</f>
        <v>0.55974842767295596</v>
      </c>
    </row>
    <row r="823" spans="1:11" x14ac:dyDescent="0.2">
      <c r="A823" s="130" t="s">
        <v>1031</v>
      </c>
      <c r="B823" s="344">
        <v>822</v>
      </c>
      <c r="C823" s="130">
        <v>0.125</v>
      </c>
      <c r="D823" s="130">
        <v>912.75</v>
      </c>
      <c r="E823" s="130">
        <v>-0.25604142096189902</v>
      </c>
      <c r="F823" s="130">
        <f>(Table1[[#This Row],[Gasoil Open]]-MIN(Table1[Signal from Matlab]))/(MAX(Table1[Signal from Matlab])-MIN(Table1[Signal from Matlab]))</f>
        <v>0.58630328441649193</v>
      </c>
      <c r="G823" s="130">
        <v>912.75</v>
      </c>
      <c r="H823" s="130">
        <v>912.75</v>
      </c>
      <c r="I823" s="130">
        <v>0.58630328441649204</v>
      </c>
      <c r="J823" s="130">
        <f>(Table1[[#This Row],[Alpha]]-MIN(Table1[Alpha]))/(MAX(Table1[Alpha])-MIN(Table1[Alpha]))</f>
        <v>0.23358034211808001</v>
      </c>
      <c r="K823" s="130">
        <f>(Table1[[#This Row],[Signal from Matlab]]-703)/(1060.75-703)</f>
        <v>0.58630328441649193</v>
      </c>
    </row>
    <row r="824" spans="1:11" x14ac:dyDescent="0.2">
      <c r="A824" s="130" t="s">
        <v>1032</v>
      </c>
      <c r="B824" s="344">
        <v>823</v>
      </c>
      <c r="C824" s="130">
        <v>0.125</v>
      </c>
      <c r="D824" s="130">
        <v>918.5</v>
      </c>
      <c r="E824" s="130">
        <v>-0.31055951110727897</v>
      </c>
      <c r="F824" s="130">
        <f>(Table1[[#This Row],[Gasoil Open]]-MIN(Table1[Signal from Matlab]))/(MAX(Table1[Signal from Matlab])-MIN(Table1[Signal from Matlab]))</f>
        <v>0.60237596086652689</v>
      </c>
      <c r="G824" s="130">
        <v>918.5</v>
      </c>
      <c r="H824" s="130">
        <v>918.5</v>
      </c>
      <c r="I824" s="130">
        <v>0.602375960866527</v>
      </c>
      <c r="J824" s="130">
        <f>(Table1[[#This Row],[Alpha]]-MIN(Table1[Alpha]))/(MAX(Table1[Alpha])-MIN(Table1[Alpha]))</f>
        <v>0.19434349444820873</v>
      </c>
      <c r="K824" s="130">
        <f>(Table1[[#This Row],[Signal from Matlab]]-703)/(1060.75-703)</f>
        <v>0.60237596086652689</v>
      </c>
    </row>
    <row r="825" spans="1:11" x14ac:dyDescent="0.2">
      <c r="A825" s="130" t="s">
        <v>1033</v>
      </c>
      <c r="B825" s="344">
        <v>824</v>
      </c>
      <c r="C825" s="130">
        <v>0.125</v>
      </c>
      <c r="D825" s="130">
        <v>924.5</v>
      </c>
      <c r="E825" s="130">
        <v>-0.35894265105156697</v>
      </c>
      <c r="F825" s="130">
        <f>(Table1[[#This Row],[Gasoil Open]]-MIN(Table1[Signal from Matlab]))/(MAX(Table1[Signal from Matlab])-MIN(Table1[Signal from Matlab]))</f>
        <v>0.61914744933612853</v>
      </c>
      <c r="G825" s="130">
        <v>924.5</v>
      </c>
      <c r="H825" s="130">
        <v>924.5</v>
      </c>
      <c r="I825" s="130">
        <v>0.61914744933612897</v>
      </c>
      <c r="J825" s="130">
        <f>(Table1[[#This Row],[Alpha]]-MIN(Table1[Alpha]))/(MAX(Table1[Alpha])-MIN(Table1[Alpha]))</f>
        <v>0.15952199049013271</v>
      </c>
      <c r="K825" s="130">
        <f>(Table1[[#This Row],[Signal from Matlab]]-703)/(1060.75-703)</f>
        <v>0.61914744933612853</v>
      </c>
    </row>
    <row r="826" spans="1:11" x14ac:dyDescent="0.2">
      <c r="A826" s="130" t="s">
        <v>1034</v>
      </c>
      <c r="B826" s="344">
        <v>825</v>
      </c>
      <c r="C826" s="130">
        <v>0.125</v>
      </c>
      <c r="D826" s="130">
        <v>923.25</v>
      </c>
      <c r="E826" s="130">
        <v>-0.39450755458871101</v>
      </c>
      <c r="F826" s="130">
        <f>(Table1[[#This Row],[Gasoil Open]]-MIN(Table1[Signal from Matlab]))/(MAX(Table1[Signal from Matlab])-MIN(Table1[Signal from Matlab]))</f>
        <v>0.61565338923829493</v>
      </c>
      <c r="G826" s="130">
        <v>923.25</v>
      </c>
      <c r="H826" s="130">
        <v>923.25</v>
      </c>
      <c r="I826" s="130">
        <v>0.61565338923829505</v>
      </c>
      <c r="J826" s="130">
        <f>(Table1[[#This Row],[Alpha]]-MIN(Table1[Alpha]))/(MAX(Table1[Alpha])-MIN(Table1[Alpha]))</f>
        <v>0.13392581317065189</v>
      </c>
      <c r="K826" s="130">
        <f>(Table1[[#This Row],[Signal from Matlab]]-703)/(1060.75-703)</f>
        <v>0.61565338923829493</v>
      </c>
    </row>
    <row r="827" spans="1:11" x14ac:dyDescent="0.2">
      <c r="A827" s="130" t="s">
        <v>1035</v>
      </c>
      <c r="B827" s="344">
        <v>826</v>
      </c>
      <c r="C827" s="130">
        <v>0.125</v>
      </c>
      <c r="D827" s="130">
        <v>924.5</v>
      </c>
      <c r="E827" s="130">
        <v>-0.42362603746627597</v>
      </c>
      <c r="F827" s="130">
        <f>(Table1[[#This Row],[Gasoil Open]]-MIN(Table1[Signal from Matlab]))/(MAX(Table1[Signal from Matlab])-MIN(Table1[Signal from Matlab]))</f>
        <v>0.61914744933612853</v>
      </c>
      <c r="G827" s="130">
        <v>924.5</v>
      </c>
      <c r="H827" s="130">
        <v>924.5</v>
      </c>
      <c r="I827" s="130">
        <v>0.61914744933612897</v>
      </c>
      <c r="J827" s="130">
        <f>(Table1[[#This Row],[Alpha]]-MIN(Table1[Alpha]))/(MAX(Table1[Alpha])-MIN(Table1[Alpha]))</f>
        <v>0.11296914586997989</v>
      </c>
      <c r="K827" s="130">
        <f>(Table1[[#This Row],[Signal from Matlab]]-703)/(1060.75-703)</f>
        <v>0.61914744933612853</v>
      </c>
    </row>
    <row r="828" spans="1:11" x14ac:dyDescent="0.2">
      <c r="A828" s="130" t="s">
        <v>1036</v>
      </c>
      <c r="B828" s="344">
        <v>827</v>
      </c>
      <c r="C828" s="130">
        <v>0.125</v>
      </c>
      <c r="D828" s="130">
        <v>923.25</v>
      </c>
      <c r="E828" s="130">
        <v>-0.43887851809783102</v>
      </c>
      <c r="F828" s="130">
        <f>(Table1[[#This Row],[Gasoil Open]]-MIN(Table1[Signal from Matlab]))/(MAX(Table1[Signal from Matlab])-MIN(Table1[Signal from Matlab]))</f>
        <v>0.61565338923829493</v>
      </c>
      <c r="G828" s="130">
        <v>923.25</v>
      </c>
      <c r="H828" s="130">
        <v>923.25</v>
      </c>
      <c r="I828" s="130">
        <v>0.61565338923829505</v>
      </c>
      <c r="J828" s="130">
        <f>(Table1[[#This Row],[Alpha]]-MIN(Table1[Alpha]))/(MAX(Table1[Alpha])-MIN(Table1[Alpha]))</f>
        <v>0.10199188570675492</v>
      </c>
      <c r="K828" s="130">
        <f>(Table1[[#This Row],[Signal from Matlab]]-703)/(1060.75-703)</f>
        <v>0.61565338923829493</v>
      </c>
    </row>
    <row r="829" spans="1:11" x14ac:dyDescent="0.2">
      <c r="A829" s="130" t="s">
        <v>1037</v>
      </c>
      <c r="B829" s="344">
        <v>828</v>
      </c>
      <c r="C829" s="130">
        <v>0.125</v>
      </c>
      <c r="D829" s="130">
        <v>916.5</v>
      </c>
      <c r="E829" s="130">
        <v>-0.44848042763250401</v>
      </c>
      <c r="F829" s="130">
        <f>(Table1[[#This Row],[Gasoil Open]]-MIN(Table1[Signal from Matlab]))/(MAX(Table1[Signal from Matlab])-MIN(Table1[Signal from Matlab]))</f>
        <v>0.59678546470999305</v>
      </c>
      <c r="G829" s="130">
        <v>916.5</v>
      </c>
      <c r="H829" s="130">
        <v>916.5</v>
      </c>
      <c r="I829" s="130">
        <v>0.59678546470999305</v>
      </c>
      <c r="J829" s="130">
        <f>(Table1[[#This Row],[Alpha]]-MIN(Table1[Alpha]))/(MAX(Table1[Alpha])-MIN(Table1[Alpha]))</f>
        <v>9.5081360030833464E-2</v>
      </c>
      <c r="K829" s="130">
        <f>(Table1[[#This Row],[Signal from Matlab]]-703)/(1060.75-703)</f>
        <v>0.59678546470999305</v>
      </c>
    </row>
    <row r="830" spans="1:11" x14ac:dyDescent="0.2">
      <c r="A830" s="130" t="s">
        <v>1038</v>
      </c>
      <c r="B830" s="344">
        <v>829</v>
      </c>
      <c r="C830" s="130">
        <v>0.125</v>
      </c>
      <c r="D830" s="130">
        <v>928.75</v>
      </c>
      <c r="E830" s="130">
        <v>-0.44900906498513199</v>
      </c>
      <c r="F830" s="130">
        <f>(Table1[[#This Row],[Gasoil Open]]-MIN(Table1[Signal from Matlab]))/(MAX(Table1[Signal from Matlab])-MIN(Table1[Signal from Matlab]))</f>
        <v>0.63102725366876311</v>
      </c>
      <c r="G830" s="130">
        <v>928.75</v>
      </c>
      <c r="H830" s="130">
        <v>928.75</v>
      </c>
      <c r="I830" s="130">
        <v>0.631027253668763</v>
      </c>
      <c r="J830" s="130">
        <f>(Table1[[#This Row],[Alpha]]-MIN(Table1[Alpha]))/(MAX(Table1[Alpha])-MIN(Table1[Alpha]))</f>
        <v>9.470089800029724E-2</v>
      </c>
      <c r="K830" s="130">
        <f>(Table1[[#This Row],[Signal from Matlab]]-703)/(1060.75-703)</f>
        <v>0.63102725366876311</v>
      </c>
    </row>
    <row r="831" spans="1:11" x14ac:dyDescent="0.2">
      <c r="A831" s="130" t="s">
        <v>1039</v>
      </c>
      <c r="B831" s="344">
        <v>830</v>
      </c>
      <c r="C831" s="130">
        <v>0.125</v>
      </c>
      <c r="D831" s="130">
        <v>919.25</v>
      </c>
      <c r="E831" s="130">
        <v>-0.43508657410243601</v>
      </c>
      <c r="F831" s="130">
        <f>(Table1[[#This Row],[Gasoil Open]]-MIN(Table1[Signal from Matlab]))/(MAX(Table1[Signal from Matlab])-MIN(Table1[Signal from Matlab]))</f>
        <v>0.60447239692522714</v>
      </c>
      <c r="G831" s="130">
        <v>919.25</v>
      </c>
      <c r="H831" s="130">
        <v>919.25</v>
      </c>
      <c r="I831" s="130">
        <v>0.60447239692522703</v>
      </c>
      <c r="J831" s="130">
        <f>(Table1[[#This Row],[Alpha]]-MIN(Table1[Alpha]))/(MAX(Table1[Alpha])-MIN(Table1[Alpha]))</f>
        <v>0.10472096019420017</v>
      </c>
      <c r="K831" s="130">
        <f>(Table1[[#This Row],[Signal from Matlab]]-703)/(1060.75-703)</f>
        <v>0.60447239692522714</v>
      </c>
    </row>
    <row r="832" spans="1:11" x14ac:dyDescent="0.2">
      <c r="A832" s="130" t="s">
        <v>1040</v>
      </c>
      <c r="B832" s="344">
        <v>831</v>
      </c>
      <c r="C832" s="130">
        <v>0.125</v>
      </c>
      <c r="D832" s="130">
        <v>906.5</v>
      </c>
      <c r="E832" s="130">
        <v>-0.415167172166865</v>
      </c>
      <c r="F832" s="130">
        <f>(Table1[[#This Row],[Gasoil Open]]-MIN(Table1[Signal from Matlab]))/(MAX(Table1[Signal from Matlab])-MIN(Table1[Signal from Matlab]))</f>
        <v>0.56883298392732351</v>
      </c>
      <c r="G832" s="130">
        <v>906.5</v>
      </c>
      <c r="H832" s="130">
        <v>906.5</v>
      </c>
      <c r="I832" s="130">
        <v>0.56883298392732395</v>
      </c>
      <c r="J832" s="130">
        <f>(Table1[[#This Row],[Alpha]]-MIN(Table1[Alpha]))/(MAX(Table1[Alpha])-MIN(Table1[Alpha]))</f>
        <v>0.11905701887374605</v>
      </c>
      <c r="K832" s="130">
        <f>(Table1[[#This Row],[Signal from Matlab]]-703)/(1060.75-703)</f>
        <v>0.56883298392732351</v>
      </c>
    </row>
    <row r="833" spans="1:11" x14ac:dyDescent="0.2">
      <c r="A833" s="130" t="s">
        <v>1041</v>
      </c>
      <c r="B833" s="344">
        <v>832</v>
      </c>
      <c r="C833" s="130">
        <v>0.125</v>
      </c>
      <c r="D833" s="130">
        <v>911.5</v>
      </c>
      <c r="E833" s="130">
        <v>-0.37820572931531499</v>
      </c>
      <c r="F833" s="130">
        <f>(Table1[[#This Row],[Gasoil Open]]-MIN(Table1[Signal from Matlab]))/(MAX(Table1[Signal from Matlab])-MIN(Table1[Signal from Matlab]))</f>
        <v>0.58280922431865823</v>
      </c>
      <c r="G833" s="130">
        <v>911.5</v>
      </c>
      <c r="H833" s="130">
        <v>911.5</v>
      </c>
      <c r="I833" s="130">
        <v>0.582809224318658</v>
      </c>
      <c r="J833" s="130">
        <f>(Table1[[#This Row],[Alpha]]-MIN(Table1[Alpha]))/(MAX(Table1[Alpha])-MIN(Table1[Alpha]))</f>
        <v>0.14565829010239015</v>
      </c>
      <c r="K833" s="130">
        <f>(Table1[[#This Row],[Signal from Matlab]]-703)/(1060.75-703)</f>
        <v>0.58280922431865823</v>
      </c>
    </row>
    <row r="834" spans="1:11" x14ac:dyDescent="0.2">
      <c r="A834" s="130" t="s">
        <v>1042</v>
      </c>
      <c r="B834" s="344">
        <v>833</v>
      </c>
      <c r="C834" s="130">
        <v>0.125</v>
      </c>
      <c r="D834" s="130">
        <v>901.5</v>
      </c>
      <c r="E834" s="130">
        <v>-0.33564811139940998</v>
      </c>
      <c r="F834" s="130">
        <f>(Table1[[#This Row],[Gasoil Open]]-MIN(Table1[Signal from Matlab]))/(MAX(Table1[Signal from Matlab])-MIN(Table1[Signal from Matlab]))</f>
        <v>0.55485674353598879</v>
      </c>
      <c r="G834" s="130">
        <v>901.5</v>
      </c>
      <c r="H834" s="130">
        <v>901.5</v>
      </c>
      <c r="I834" s="130">
        <v>0.55485674353598902</v>
      </c>
      <c r="J834" s="130">
        <f>(Table1[[#This Row],[Alpha]]-MIN(Table1[Alpha]))/(MAX(Table1[Alpha])-MIN(Table1[Alpha]))</f>
        <v>0.17628714681593471</v>
      </c>
      <c r="K834" s="130">
        <f>(Table1[[#This Row],[Signal from Matlab]]-703)/(1060.75-703)</f>
        <v>0.55485674353598879</v>
      </c>
    </row>
    <row r="835" spans="1:11" x14ac:dyDescent="0.2">
      <c r="A835" s="130" t="s">
        <v>1043</v>
      </c>
      <c r="B835" s="344">
        <v>834</v>
      </c>
      <c r="C835" s="130">
        <v>0.125</v>
      </c>
      <c r="D835" s="130">
        <v>897.25</v>
      </c>
      <c r="E835" s="130">
        <v>-0.28519573639706097</v>
      </c>
      <c r="F835" s="130">
        <f>(Table1[[#This Row],[Gasoil Open]]-MIN(Table1[Signal from Matlab]))/(MAX(Table1[Signal from Matlab])-MIN(Table1[Signal from Matlab]))</f>
        <v>0.54297693920335433</v>
      </c>
      <c r="G835" s="130">
        <v>897.25</v>
      </c>
      <c r="H835" s="130">
        <v>897.25</v>
      </c>
      <c r="I835" s="130">
        <v>0.54297693920335399</v>
      </c>
      <c r="J835" s="130">
        <f>(Table1[[#This Row],[Alpha]]-MIN(Table1[Alpha]))/(MAX(Table1[Alpha])-MIN(Table1[Alpha]))</f>
        <v>0.21259788600858684</v>
      </c>
      <c r="K835" s="130">
        <f>(Table1[[#This Row],[Signal from Matlab]]-703)/(1060.75-703)</f>
        <v>0.54297693920335433</v>
      </c>
    </row>
    <row r="836" spans="1:11" x14ac:dyDescent="0.2">
      <c r="A836" s="130" t="s">
        <v>1044</v>
      </c>
      <c r="B836" s="344">
        <v>835</v>
      </c>
      <c r="C836" s="130">
        <v>0.125</v>
      </c>
      <c r="D836" s="130">
        <v>903.25</v>
      </c>
      <c r="E836" s="130">
        <v>-0.23180304352571099</v>
      </c>
      <c r="F836" s="130">
        <f>(Table1[[#This Row],[Gasoil Open]]-MIN(Table1[Signal from Matlab]))/(MAX(Table1[Signal from Matlab])-MIN(Table1[Signal from Matlab]))</f>
        <v>0.55974842767295596</v>
      </c>
      <c r="G836" s="130">
        <v>903.25</v>
      </c>
      <c r="H836" s="130">
        <v>903.25</v>
      </c>
      <c r="I836" s="130">
        <v>0.55974842767295596</v>
      </c>
      <c r="J836" s="130">
        <f>(Table1[[#This Row],[Alpha]]-MIN(Table1[Alpha]))/(MAX(Table1[Alpha])-MIN(Table1[Alpha]))</f>
        <v>0.25102478158198055</v>
      </c>
      <c r="K836" s="130">
        <f>(Table1[[#This Row],[Signal from Matlab]]-703)/(1060.75-703)</f>
        <v>0.55974842767295596</v>
      </c>
    </row>
    <row r="837" spans="1:11" x14ac:dyDescent="0.2">
      <c r="A837" s="130" t="s">
        <v>1045</v>
      </c>
      <c r="B837" s="344">
        <v>836</v>
      </c>
      <c r="C837" s="130">
        <v>0.125</v>
      </c>
      <c r="D837" s="130">
        <v>894.25</v>
      </c>
      <c r="E837" s="130">
        <v>-0.18130036397436</v>
      </c>
      <c r="F837" s="130">
        <f>(Table1[[#This Row],[Gasoil Open]]-MIN(Table1[Signal from Matlab]))/(MAX(Table1[Signal from Matlab])-MIN(Table1[Signal from Matlab]))</f>
        <v>0.53459119496855345</v>
      </c>
      <c r="G837" s="130">
        <v>894.25</v>
      </c>
      <c r="H837" s="130">
        <v>894.25</v>
      </c>
      <c r="I837" s="130">
        <v>0.53459119496855401</v>
      </c>
      <c r="J837" s="130">
        <f>(Table1[[#This Row],[Alpha]]-MIN(Table1[Alpha]))/(MAX(Table1[Alpha])-MIN(Table1[Alpha]))</f>
        <v>0.28737172512296971</v>
      </c>
      <c r="K837" s="130">
        <f>(Table1[[#This Row],[Signal from Matlab]]-703)/(1060.75-703)</f>
        <v>0.53459119496855345</v>
      </c>
    </row>
    <row r="838" spans="1:11" x14ac:dyDescent="0.2">
      <c r="A838" s="130" t="s">
        <v>1046</v>
      </c>
      <c r="B838" s="344">
        <v>837</v>
      </c>
      <c r="C838" s="130">
        <v>0.125</v>
      </c>
      <c r="D838" s="130">
        <v>892.5</v>
      </c>
      <c r="E838" s="130">
        <v>-0.13150769149397401</v>
      </c>
      <c r="F838" s="130">
        <f>(Table1[[#This Row],[Gasoil Open]]-MIN(Table1[Signal from Matlab]))/(MAX(Table1[Signal from Matlab])-MIN(Table1[Signal from Matlab]))</f>
        <v>0.52969951083158628</v>
      </c>
      <c r="G838" s="130">
        <v>892.5</v>
      </c>
      <c r="H838" s="130">
        <v>892.5</v>
      </c>
      <c r="I838" s="130">
        <v>0.52969951083158595</v>
      </c>
      <c r="J838" s="130">
        <f>(Table1[[#This Row],[Alpha]]-MIN(Table1[Alpha]))/(MAX(Table1[Alpha])-MIN(Table1[Alpha]))</f>
        <v>0.323207674254329</v>
      </c>
      <c r="K838" s="130">
        <f>(Table1[[#This Row],[Signal from Matlab]]-703)/(1060.75-703)</f>
        <v>0.52969951083158628</v>
      </c>
    </row>
    <row r="839" spans="1:11" x14ac:dyDescent="0.2">
      <c r="A839" s="130" t="s">
        <v>1047</v>
      </c>
      <c r="B839" s="344">
        <v>838</v>
      </c>
      <c r="C839" s="130">
        <v>0.125</v>
      </c>
      <c r="D839" s="130">
        <v>903</v>
      </c>
      <c r="E839" s="130">
        <v>-8.4177275964929105E-2</v>
      </c>
      <c r="F839" s="130">
        <f>(Table1[[#This Row],[Gasoil Open]]-MIN(Table1[Signal from Matlab]))/(MAX(Table1[Signal from Matlab])-MIN(Table1[Signal from Matlab]))</f>
        <v>0.55904961565338929</v>
      </c>
      <c r="G839" s="130">
        <v>903</v>
      </c>
      <c r="H839" s="130">
        <v>903</v>
      </c>
      <c r="I839" s="130">
        <v>0.55904961565338895</v>
      </c>
      <c r="J839" s="130">
        <f>(Table1[[#This Row],[Alpha]]-MIN(Table1[Alpha]))/(MAX(Table1[Alpha])-MIN(Table1[Alpha]))</f>
        <v>0.35727152900992748</v>
      </c>
      <c r="K839" s="130">
        <f>(Table1[[#This Row],[Signal from Matlab]]-703)/(1060.75-703)</f>
        <v>0.55904961565338929</v>
      </c>
    </row>
    <row r="840" spans="1:11" x14ac:dyDescent="0.2">
      <c r="A840" s="130" t="s">
        <v>1048</v>
      </c>
      <c r="B840" s="344">
        <v>839</v>
      </c>
      <c r="C840" s="130">
        <v>0.125</v>
      </c>
      <c r="D840" s="130">
        <v>900</v>
      </c>
      <c r="E840" s="130">
        <v>-3.8791993503570397E-2</v>
      </c>
      <c r="F840" s="130">
        <f>(Table1[[#This Row],[Gasoil Open]]-MIN(Table1[Signal from Matlab]))/(MAX(Table1[Signal from Matlab])-MIN(Table1[Signal from Matlab]))</f>
        <v>0.55066387141858841</v>
      </c>
      <c r="G840" s="130">
        <v>900</v>
      </c>
      <c r="H840" s="130">
        <v>900</v>
      </c>
      <c r="I840" s="130">
        <v>0.55066387141858797</v>
      </c>
      <c r="J840" s="130">
        <f>(Table1[[#This Row],[Alpha]]-MIN(Table1[Alpha]))/(MAX(Table1[Alpha])-MIN(Table1[Alpha]))</f>
        <v>0.38993546513904953</v>
      </c>
      <c r="K840" s="130">
        <f>(Table1[[#This Row],[Signal from Matlab]]-703)/(1060.75-703)</f>
        <v>0.55066387141858841</v>
      </c>
    </row>
    <row r="841" spans="1:11" x14ac:dyDescent="0.2">
      <c r="A841" s="130" t="s">
        <v>1049</v>
      </c>
      <c r="B841" s="344">
        <v>840</v>
      </c>
      <c r="C841" s="130">
        <v>0.125</v>
      </c>
      <c r="D841" s="130">
        <v>899.75</v>
      </c>
      <c r="E841" s="130">
        <v>7.9749847204853494E-3</v>
      </c>
      <c r="F841" s="130">
        <f>(Table1[[#This Row],[Gasoil Open]]-MIN(Table1[Signal from Matlab]))/(MAX(Table1[Signal from Matlab])-MIN(Table1[Signal from Matlab]))</f>
        <v>0.54996505939902163</v>
      </c>
      <c r="G841" s="130">
        <v>899.75</v>
      </c>
      <c r="H841" s="130">
        <v>899.75</v>
      </c>
      <c r="I841" s="130">
        <v>0.54996505939902196</v>
      </c>
      <c r="J841" s="130">
        <f>(Table1[[#This Row],[Alpha]]-MIN(Table1[Alpha]))/(MAX(Table1[Alpha])-MIN(Table1[Alpha]))</f>
        <v>0.42359381222465387</v>
      </c>
      <c r="K841" s="130">
        <f>(Table1[[#This Row],[Signal from Matlab]]-703)/(1060.75-703)</f>
        <v>0.54996505939902163</v>
      </c>
    </row>
    <row r="842" spans="1:11" x14ac:dyDescent="0.2">
      <c r="A842" s="130" t="s">
        <v>1050</v>
      </c>
      <c r="B842" s="344">
        <v>841</v>
      </c>
      <c r="C842" s="130">
        <v>0.125</v>
      </c>
      <c r="D842" s="130">
        <v>902</v>
      </c>
      <c r="E842" s="130">
        <v>5.5922935089343401E-2</v>
      </c>
      <c r="F842" s="130">
        <f>(Table1[[#This Row],[Gasoil Open]]-MIN(Table1[Signal from Matlab]))/(MAX(Table1[Signal from Matlab])-MIN(Table1[Signal from Matlab]))</f>
        <v>0.55625436757512225</v>
      </c>
      <c r="G842" s="130">
        <v>902</v>
      </c>
      <c r="H842" s="130">
        <v>902</v>
      </c>
      <c r="I842" s="130">
        <v>0.55625436757512203</v>
      </c>
      <c r="J842" s="130">
        <f>(Table1[[#This Row],[Alpha]]-MIN(Table1[Alpha]))/(MAX(Table1[Alpha])-MIN(Table1[Alpha]))</f>
        <v>0.45810210882287694</v>
      </c>
      <c r="K842" s="130">
        <f>(Table1[[#This Row],[Signal from Matlab]]-703)/(1060.75-703)</f>
        <v>0.55625436757512225</v>
      </c>
    </row>
    <row r="843" spans="1:11" x14ac:dyDescent="0.2">
      <c r="A843" s="130" t="s">
        <v>1051</v>
      </c>
      <c r="B843" s="344">
        <v>842</v>
      </c>
      <c r="C843" s="130">
        <v>0.125</v>
      </c>
      <c r="D843" s="130">
        <v>910.25</v>
      </c>
      <c r="E843" s="130">
        <v>0.109235163255197</v>
      </c>
      <c r="F843" s="130">
        <f>(Table1[[#This Row],[Gasoil Open]]-MIN(Table1[Signal from Matlab]))/(MAX(Table1[Signal from Matlab])-MIN(Table1[Signal from Matlab]))</f>
        <v>0.57931516422082463</v>
      </c>
      <c r="G843" s="130">
        <v>910.25</v>
      </c>
      <c r="H843" s="130">
        <v>910.25</v>
      </c>
      <c r="I843" s="130">
        <v>0.57931516422082496</v>
      </c>
      <c r="J843" s="130">
        <f>(Table1[[#This Row],[Alpha]]-MIN(Table1[Alpha]))/(MAX(Table1[Alpha])-MIN(Table1[Alpha]))</f>
        <v>0.49647109368472619</v>
      </c>
      <c r="K843" s="130">
        <f>(Table1[[#This Row],[Signal from Matlab]]-703)/(1060.75-703)</f>
        <v>0.57931516422082463</v>
      </c>
    </row>
    <row r="844" spans="1:11" x14ac:dyDescent="0.2">
      <c r="A844" s="130" t="s">
        <v>1052</v>
      </c>
      <c r="B844" s="344">
        <v>843</v>
      </c>
      <c r="C844" s="130">
        <v>0.125</v>
      </c>
      <c r="D844" s="130">
        <v>915</v>
      </c>
      <c r="E844" s="130">
        <v>0.156802418800221</v>
      </c>
      <c r="F844" s="130">
        <f>(Table1[[#This Row],[Gasoil Open]]-MIN(Table1[Signal from Matlab]))/(MAX(Table1[Signal from Matlab])-MIN(Table1[Signal from Matlab]))</f>
        <v>0.59259259259259256</v>
      </c>
      <c r="G844" s="130">
        <v>915</v>
      </c>
      <c r="H844" s="130">
        <v>915</v>
      </c>
      <c r="I844" s="130">
        <v>0.592592592592593</v>
      </c>
      <c r="J844" s="130">
        <f>(Table1[[#This Row],[Alpha]]-MIN(Table1[Alpha]))/(MAX(Table1[Alpha])-MIN(Table1[Alpha]))</f>
        <v>0.53070540297393576</v>
      </c>
      <c r="K844" s="130">
        <f>(Table1[[#This Row],[Signal from Matlab]]-703)/(1060.75-703)</f>
        <v>0.59259259259259256</v>
      </c>
    </row>
    <row r="845" spans="1:11" x14ac:dyDescent="0.2">
      <c r="A845" s="130" t="s">
        <v>1053</v>
      </c>
      <c r="B845" s="344">
        <v>844</v>
      </c>
      <c r="C845" s="130">
        <v>0.125</v>
      </c>
      <c r="D845" s="130">
        <v>910.75</v>
      </c>
      <c r="E845" s="130">
        <v>0.19440843849525</v>
      </c>
      <c r="F845" s="130">
        <f>(Table1[[#This Row],[Gasoil Open]]-MIN(Table1[Signal from Matlab]))/(MAX(Table1[Signal from Matlab])-MIN(Table1[Signal from Matlab]))</f>
        <v>0.58071278825995809</v>
      </c>
      <c r="G845" s="130">
        <v>910.75</v>
      </c>
      <c r="H845" s="130">
        <v>910.75</v>
      </c>
      <c r="I845" s="130">
        <v>0.58071278825995798</v>
      </c>
      <c r="J845" s="130">
        <f>(Table1[[#This Row],[Alpha]]-MIN(Table1[Alpha]))/(MAX(Table1[Alpha])-MIN(Table1[Alpha]))</f>
        <v>0.55777057826362952</v>
      </c>
      <c r="K845" s="130">
        <f>(Table1[[#This Row],[Signal from Matlab]]-703)/(1060.75-703)</f>
        <v>0.58071278825995809</v>
      </c>
    </row>
    <row r="846" spans="1:11" x14ac:dyDescent="0.2">
      <c r="A846" s="130" t="s">
        <v>1054</v>
      </c>
      <c r="B846" s="344">
        <v>845</v>
      </c>
      <c r="C846" s="130">
        <v>0.125</v>
      </c>
      <c r="D846" s="130">
        <v>912.5</v>
      </c>
      <c r="E846" s="130">
        <v>0.22693282561547301</v>
      </c>
      <c r="F846" s="130">
        <f>(Table1[[#This Row],[Gasoil Open]]-MIN(Table1[Signal from Matlab]))/(MAX(Table1[Signal from Matlab])-MIN(Table1[Signal from Matlab]))</f>
        <v>0.58560447239692526</v>
      </c>
      <c r="G846" s="130">
        <v>912.5</v>
      </c>
      <c r="H846" s="130">
        <v>912.5</v>
      </c>
      <c r="I846" s="130">
        <v>0.58560447239692504</v>
      </c>
      <c r="J846" s="130">
        <f>(Table1[[#This Row],[Alpha]]-MIN(Table1[Alpha]))/(MAX(Table1[Alpha])-MIN(Table1[Alpha]))</f>
        <v>0.58117848597993205</v>
      </c>
      <c r="K846" s="130">
        <f>(Table1[[#This Row],[Signal from Matlab]]-703)/(1060.75-703)</f>
        <v>0.58560447239692526</v>
      </c>
    </row>
    <row r="847" spans="1:11" x14ac:dyDescent="0.2">
      <c r="A847" s="130" t="s">
        <v>1055</v>
      </c>
      <c r="B847" s="344">
        <v>846</v>
      </c>
      <c r="C847" s="130">
        <v>0.125</v>
      </c>
      <c r="D847" s="130">
        <v>907.25</v>
      </c>
      <c r="E847" s="130">
        <v>0.251584758161217</v>
      </c>
      <c r="F847" s="130">
        <f>(Table1[[#This Row],[Gasoil Open]]-MIN(Table1[Signal from Matlab]))/(MAX(Table1[Signal from Matlab])-MIN(Table1[Signal from Matlab]))</f>
        <v>0.57092941998602376</v>
      </c>
      <c r="G847" s="130">
        <v>907.25</v>
      </c>
      <c r="H847" s="130">
        <v>907.25</v>
      </c>
      <c r="I847" s="130">
        <v>0.57092941998602398</v>
      </c>
      <c r="J847" s="130">
        <f>(Table1[[#This Row],[Alpha]]-MIN(Table1[Alpha]))/(MAX(Table1[Alpha])-MIN(Table1[Alpha]))</f>
        <v>0.59892056240788383</v>
      </c>
      <c r="K847" s="130">
        <f>(Table1[[#This Row],[Signal from Matlab]]-703)/(1060.75-703)</f>
        <v>0.57092941998602376</v>
      </c>
    </row>
    <row r="848" spans="1:11" x14ac:dyDescent="0.2">
      <c r="A848" s="130" t="s">
        <v>1056</v>
      </c>
      <c r="B848" s="344">
        <v>847</v>
      </c>
      <c r="C848" s="130">
        <v>0.125</v>
      </c>
      <c r="D848" s="130">
        <v>911.25</v>
      </c>
      <c r="E848" s="130">
        <v>0.27174483461322102</v>
      </c>
      <c r="F848" s="130">
        <f>(Table1[[#This Row],[Gasoil Open]]-MIN(Table1[Signal from Matlab]))/(MAX(Table1[Signal from Matlab])-MIN(Table1[Signal from Matlab]))</f>
        <v>0.58211041229909155</v>
      </c>
      <c r="G848" s="130">
        <v>911.25</v>
      </c>
      <c r="H848" s="130">
        <v>911.25</v>
      </c>
      <c r="I848" s="130">
        <v>0.58211041229909199</v>
      </c>
      <c r="J848" s="130">
        <f>(Table1[[#This Row],[Alpha]]-MIN(Table1[Alpha]))/(MAX(Table1[Alpha])-MIN(Table1[Alpha]))</f>
        <v>0.61342983532355067</v>
      </c>
      <c r="K848" s="130">
        <f>(Table1[[#This Row],[Signal from Matlab]]-703)/(1060.75-703)</f>
        <v>0.58211041229909155</v>
      </c>
    </row>
    <row r="849" spans="1:11" x14ac:dyDescent="0.2">
      <c r="A849" s="130" t="s">
        <v>1057</v>
      </c>
      <c r="B849" s="344">
        <v>848</v>
      </c>
      <c r="C849" s="130">
        <v>0.125</v>
      </c>
      <c r="D849" s="130">
        <v>912.5</v>
      </c>
      <c r="E849" s="130">
        <v>0.28306372898978299</v>
      </c>
      <c r="F849" s="130">
        <f>(Table1[[#This Row],[Gasoil Open]]-MIN(Table1[Signal from Matlab]))/(MAX(Table1[Signal from Matlab])-MIN(Table1[Signal from Matlab]))</f>
        <v>0.58560447239692526</v>
      </c>
      <c r="G849" s="130">
        <v>912.5</v>
      </c>
      <c r="H849" s="130">
        <v>912.5</v>
      </c>
      <c r="I849" s="130">
        <v>0.58560447239692504</v>
      </c>
      <c r="J849" s="130">
        <f>(Table1[[#This Row],[Alpha]]-MIN(Table1[Alpha]))/(MAX(Table1[Alpha])-MIN(Table1[Alpha]))</f>
        <v>0.6215760806021402</v>
      </c>
      <c r="K849" s="130">
        <f>(Table1[[#This Row],[Signal from Matlab]]-703)/(1060.75-703)</f>
        <v>0.58560447239692526</v>
      </c>
    </row>
    <row r="850" spans="1:11" x14ac:dyDescent="0.2">
      <c r="A850" s="130" t="s">
        <v>1058</v>
      </c>
      <c r="B850" s="344">
        <v>849</v>
      </c>
      <c r="C850" s="130">
        <v>0.125</v>
      </c>
      <c r="D850" s="130">
        <v>910.75</v>
      </c>
      <c r="E850" s="130">
        <v>0.28430652880614399</v>
      </c>
      <c r="F850" s="130">
        <f>(Table1[[#This Row],[Gasoil Open]]-MIN(Table1[Signal from Matlab]))/(MAX(Table1[Signal from Matlab])-MIN(Table1[Signal from Matlab]))</f>
        <v>0.58071278825995809</v>
      </c>
      <c r="G850" s="130">
        <v>910.75</v>
      </c>
      <c r="H850" s="130">
        <v>910.75</v>
      </c>
      <c r="I850" s="130">
        <v>0.58071278825995798</v>
      </c>
      <c r="J850" s="130">
        <f>(Table1[[#This Row],[Alpha]]-MIN(Table1[Alpha]))/(MAX(Table1[Alpha])-MIN(Table1[Alpha]))</f>
        <v>0.62247052769206335</v>
      </c>
      <c r="K850" s="130">
        <f>(Table1[[#This Row],[Signal from Matlab]]-703)/(1060.75-703)</f>
        <v>0.58071278825995809</v>
      </c>
    </row>
    <row r="851" spans="1:11" x14ac:dyDescent="0.2">
      <c r="A851" s="130" t="s">
        <v>1059</v>
      </c>
      <c r="B851" s="344">
        <v>850</v>
      </c>
      <c r="C851" s="130">
        <v>0.125</v>
      </c>
      <c r="D851" s="130">
        <v>911</v>
      </c>
      <c r="E851" s="130">
        <v>0.27747194772463302</v>
      </c>
      <c r="F851" s="130">
        <f>(Table1[[#This Row],[Gasoil Open]]-MIN(Table1[Signal from Matlab]))/(MAX(Table1[Signal from Matlab])-MIN(Table1[Signal from Matlab]))</f>
        <v>0.58141160027952477</v>
      </c>
      <c r="G851" s="130">
        <v>911</v>
      </c>
      <c r="H851" s="130">
        <v>911</v>
      </c>
      <c r="I851" s="130">
        <v>0.58141160027952499</v>
      </c>
      <c r="J851" s="130">
        <f>(Table1[[#This Row],[Alpha]]-MIN(Table1[Alpha]))/(MAX(Table1[Alpha])-MIN(Table1[Alpha]))</f>
        <v>0.61755165734888873</v>
      </c>
      <c r="K851" s="130">
        <f>(Table1[[#This Row],[Signal from Matlab]]-703)/(1060.75-703)</f>
        <v>0.58141160027952477</v>
      </c>
    </row>
    <row r="852" spans="1:11" x14ac:dyDescent="0.2">
      <c r="A852" s="130" t="s">
        <v>1060</v>
      </c>
      <c r="B852" s="344">
        <v>851</v>
      </c>
      <c r="C852" s="130">
        <v>0.125</v>
      </c>
      <c r="D852" s="130">
        <v>909.75</v>
      </c>
      <c r="E852" s="130">
        <v>0.25972517801283102</v>
      </c>
      <c r="F852" s="130">
        <f>(Table1[[#This Row],[Gasoil Open]]-MIN(Table1[Signal from Matlab]))/(MAX(Table1[Signal from Matlab])-MIN(Table1[Signal from Matlab]))</f>
        <v>0.57791754018169117</v>
      </c>
      <c r="G852" s="130">
        <v>909.75</v>
      </c>
      <c r="H852" s="130">
        <v>909.75</v>
      </c>
      <c r="I852" s="130">
        <v>0.57791754018169095</v>
      </c>
      <c r="J852" s="130">
        <f>(Table1[[#This Row],[Alpha]]-MIN(Table1[Alpha]))/(MAX(Table1[Alpha])-MIN(Table1[Alpha]))</f>
        <v>0.60477924918203241</v>
      </c>
      <c r="K852" s="130">
        <f>(Table1[[#This Row],[Signal from Matlab]]-703)/(1060.75-703)</f>
        <v>0.57791754018169117</v>
      </c>
    </row>
    <row r="853" spans="1:11" x14ac:dyDescent="0.2">
      <c r="A853" s="130" t="s">
        <v>1061</v>
      </c>
      <c r="B853" s="344">
        <v>852</v>
      </c>
      <c r="C853" s="130">
        <v>0.125</v>
      </c>
      <c r="D853" s="130">
        <v>908.5</v>
      </c>
      <c r="E853" s="130">
        <v>0.234321098917466</v>
      </c>
      <c r="F853" s="130">
        <f>(Table1[[#This Row],[Gasoil Open]]-MIN(Table1[Signal from Matlab]))/(MAX(Table1[Signal from Matlab])-MIN(Table1[Signal from Matlab]))</f>
        <v>0.57442348008385746</v>
      </c>
      <c r="G853" s="130">
        <v>908.5</v>
      </c>
      <c r="H853" s="130">
        <v>908.5</v>
      </c>
      <c r="I853" s="130">
        <v>0.57442348008385802</v>
      </c>
      <c r="J853" s="130">
        <f>(Table1[[#This Row],[Alpha]]-MIN(Table1[Alpha]))/(MAX(Table1[Alpha])-MIN(Table1[Alpha]))</f>
        <v>0.58649585042392915</v>
      </c>
      <c r="K853" s="130">
        <f>(Table1[[#This Row],[Signal from Matlab]]-703)/(1060.75-703)</f>
        <v>0.57442348008385746</v>
      </c>
    </row>
    <row r="854" spans="1:11" x14ac:dyDescent="0.2">
      <c r="A854" s="130" t="s">
        <v>1062</v>
      </c>
      <c r="B854" s="344">
        <v>853</v>
      </c>
      <c r="C854" s="130">
        <v>0.125</v>
      </c>
      <c r="D854" s="130">
        <v>904.25</v>
      </c>
      <c r="E854" s="130">
        <v>0.20661706617851999</v>
      </c>
      <c r="F854" s="130">
        <f>(Table1[[#This Row],[Gasoil Open]]-MIN(Table1[Signal from Matlab]))/(MAX(Table1[Signal from Matlab])-MIN(Table1[Signal from Matlab]))</f>
        <v>0.56254367575122288</v>
      </c>
      <c r="G854" s="130">
        <v>904.25</v>
      </c>
      <c r="H854" s="130">
        <v>904.25</v>
      </c>
      <c r="I854" s="130">
        <v>0.56254367575122299</v>
      </c>
      <c r="J854" s="130">
        <f>(Table1[[#This Row],[Alpha]]-MIN(Table1[Alpha]))/(MAX(Table1[Alpha])-MIN(Table1[Alpha]))</f>
        <v>0.56655716751114793</v>
      </c>
      <c r="K854" s="130">
        <f>(Table1[[#This Row],[Signal from Matlab]]-703)/(1060.75-703)</f>
        <v>0.56254367575122288</v>
      </c>
    </row>
    <row r="855" spans="1:11" x14ac:dyDescent="0.2">
      <c r="A855" s="130" t="s">
        <v>1063</v>
      </c>
      <c r="B855" s="344">
        <v>854</v>
      </c>
      <c r="C855" s="130">
        <v>0.125</v>
      </c>
      <c r="D855" s="130">
        <v>901.25</v>
      </c>
      <c r="E855" s="130">
        <v>0.17639527274788699</v>
      </c>
      <c r="F855" s="130">
        <f>(Table1[[#This Row],[Gasoil Open]]-MIN(Table1[Signal from Matlab]))/(MAX(Table1[Signal from Matlab])-MIN(Table1[Signal from Matlab]))</f>
        <v>0.55415793151642212</v>
      </c>
      <c r="G855" s="130">
        <v>901.25</v>
      </c>
      <c r="H855" s="130">
        <v>901.25</v>
      </c>
      <c r="I855" s="130">
        <v>0.55415793151642201</v>
      </c>
      <c r="J855" s="130">
        <f>(Table1[[#This Row],[Alpha]]-MIN(Table1[Alpha]))/(MAX(Table1[Alpha])-MIN(Table1[Alpha]))</f>
        <v>0.54480644399926514</v>
      </c>
      <c r="K855" s="130">
        <f>(Table1[[#This Row],[Signal from Matlab]]-703)/(1060.75-703)</f>
        <v>0.55415793151642212</v>
      </c>
    </row>
    <row r="856" spans="1:11" x14ac:dyDescent="0.2">
      <c r="A856" s="130" t="s">
        <v>1064</v>
      </c>
      <c r="B856" s="344">
        <v>855</v>
      </c>
      <c r="C856" s="130">
        <v>0.125</v>
      </c>
      <c r="D856" s="130">
        <v>893.75</v>
      </c>
      <c r="E856" s="130">
        <v>0.14457854301373799</v>
      </c>
      <c r="F856" s="130">
        <f>(Table1[[#This Row],[Gasoil Open]]-MIN(Table1[Signal from Matlab]))/(MAX(Table1[Signal from Matlab])-MIN(Table1[Signal from Matlab]))</f>
        <v>0.53319357092941999</v>
      </c>
      <c r="G856" s="130">
        <v>893.75</v>
      </c>
      <c r="H856" s="130">
        <v>893.75</v>
      </c>
      <c r="I856" s="130">
        <v>0.53319357092941999</v>
      </c>
      <c r="J856" s="130">
        <f>(Table1[[#This Row],[Alpha]]-MIN(Table1[Alpha]))/(MAX(Table1[Alpha])-MIN(Table1[Alpha]))</f>
        <v>0.52190783961669651</v>
      </c>
      <c r="K856" s="130">
        <f>(Table1[[#This Row],[Signal from Matlab]]-703)/(1060.75-703)</f>
        <v>0.53319357092941999</v>
      </c>
    </row>
    <row r="857" spans="1:11" x14ac:dyDescent="0.2">
      <c r="A857" s="130" t="s">
        <v>1065</v>
      </c>
      <c r="B857" s="344">
        <v>856</v>
      </c>
      <c r="C857" s="130">
        <v>0.125</v>
      </c>
      <c r="D857" s="130">
        <v>889.25</v>
      </c>
      <c r="E857" s="130">
        <v>0.11329635393611399</v>
      </c>
      <c r="F857" s="130">
        <f>(Table1[[#This Row],[Gasoil Open]]-MIN(Table1[Signal from Matlab]))/(MAX(Table1[Signal from Matlab])-MIN(Table1[Signal from Matlab]))</f>
        <v>0.52061495457721874</v>
      </c>
      <c r="G857" s="130">
        <v>889.25</v>
      </c>
      <c r="H857" s="130">
        <v>889.25</v>
      </c>
      <c r="I857" s="130">
        <v>0.52061495457721896</v>
      </c>
      <c r="J857" s="130">
        <f>(Table1[[#This Row],[Alpha]]-MIN(Table1[Alpha]))/(MAX(Table1[Alpha])-MIN(Table1[Alpha]))</f>
        <v>0.49939394589177377</v>
      </c>
      <c r="K857" s="130">
        <f>(Table1[[#This Row],[Signal from Matlab]]-703)/(1060.75-703)</f>
        <v>0.52061495457721874</v>
      </c>
    </row>
    <row r="858" spans="1:11" x14ac:dyDescent="0.2">
      <c r="A858" s="130" t="s">
        <v>1066</v>
      </c>
      <c r="B858" s="344">
        <v>857</v>
      </c>
      <c r="C858" s="130">
        <v>0.125</v>
      </c>
      <c r="D858" s="130">
        <v>886.5</v>
      </c>
      <c r="E858" s="130">
        <v>8.2781022760024706E-2</v>
      </c>
      <c r="F858" s="130">
        <f>(Table1[[#This Row],[Gasoil Open]]-MIN(Table1[Signal from Matlab]))/(MAX(Table1[Signal from Matlab])-MIN(Table1[Signal from Matlab]))</f>
        <v>0.51292802236198465</v>
      </c>
      <c r="G858" s="130">
        <v>886.5</v>
      </c>
      <c r="H858" s="130">
        <v>886.5</v>
      </c>
      <c r="I858" s="130">
        <v>0.51292802236198498</v>
      </c>
      <c r="J858" s="130">
        <f>(Table1[[#This Row],[Alpha]]-MIN(Table1[Alpha]))/(MAX(Table1[Alpha])-MIN(Table1[Alpha]))</f>
        <v>0.47743196230505869</v>
      </c>
      <c r="K858" s="130">
        <f>(Table1[[#This Row],[Signal from Matlab]]-703)/(1060.75-703)</f>
        <v>0.51292802236198465</v>
      </c>
    </row>
    <row r="859" spans="1:11" x14ac:dyDescent="0.2">
      <c r="A859" s="130" t="s">
        <v>1067</v>
      </c>
      <c r="B859" s="344">
        <v>858</v>
      </c>
      <c r="C859" s="130">
        <v>0.125</v>
      </c>
      <c r="D859" s="130">
        <v>880.75</v>
      </c>
      <c r="E859" s="130">
        <v>5.2858713885634297E-2</v>
      </c>
      <c r="F859" s="130">
        <f>(Table1[[#This Row],[Gasoil Open]]-MIN(Table1[Signal from Matlab]))/(MAX(Table1[Signal from Matlab])-MIN(Table1[Signal from Matlab]))</f>
        <v>0.49685534591194969</v>
      </c>
      <c r="G859" s="130">
        <v>880.75</v>
      </c>
      <c r="H859" s="130">
        <v>880.75</v>
      </c>
      <c r="I859" s="130">
        <v>0.49685534591195002</v>
      </c>
      <c r="J859" s="130">
        <f>(Table1[[#This Row],[Alpha]]-MIN(Table1[Alpha]))/(MAX(Table1[Alpha])-MIN(Table1[Alpha]))</f>
        <v>0.45589677880716817</v>
      </c>
      <c r="K859" s="130">
        <f>(Table1[[#This Row],[Signal from Matlab]]-703)/(1060.75-703)</f>
        <v>0.49685534591194969</v>
      </c>
    </row>
    <row r="860" spans="1:11" x14ac:dyDescent="0.2">
      <c r="A860" s="130" t="s">
        <v>1068</v>
      </c>
      <c r="B860" s="344">
        <v>859</v>
      </c>
      <c r="C860" s="130">
        <v>0.125</v>
      </c>
      <c r="D860" s="130">
        <v>891.25</v>
      </c>
      <c r="E860" s="130">
        <v>2.7628703851038699E-2</v>
      </c>
      <c r="F860" s="130">
        <f>(Table1[[#This Row],[Gasoil Open]]-MIN(Table1[Signal from Matlab]))/(MAX(Table1[Signal from Matlab])-MIN(Table1[Signal from Matlab]))</f>
        <v>0.52620545073375258</v>
      </c>
      <c r="G860" s="130">
        <v>891.25</v>
      </c>
      <c r="H860" s="130">
        <v>891.25</v>
      </c>
      <c r="I860" s="130">
        <v>0.52620545073375302</v>
      </c>
      <c r="J860" s="130">
        <f>(Table1[[#This Row],[Alpha]]-MIN(Table1[Alpha]))/(MAX(Table1[Alpha])-MIN(Table1[Alpha]))</f>
        <v>0.43773865812104495</v>
      </c>
      <c r="K860" s="130">
        <f>(Table1[[#This Row],[Signal from Matlab]]-703)/(1060.75-703)</f>
        <v>0.52620545073375258</v>
      </c>
    </row>
    <row r="861" spans="1:11" x14ac:dyDescent="0.2">
      <c r="A861" s="130" t="s">
        <v>1069</v>
      </c>
      <c r="B861" s="344">
        <v>860</v>
      </c>
      <c r="C861" s="130">
        <v>0.125</v>
      </c>
      <c r="D861" s="130">
        <v>884.75</v>
      </c>
      <c r="E861" s="130">
        <v>4.75305725925657E-3</v>
      </c>
      <c r="F861" s="130">
        <f>(Table1[[#This Row],[Gasoil Open]]-MIN(Table1[Signal from Matlab]))/(MAX(Table1[Signal from Matlab])-MIN(Table1[Signal from Matlab]))</f>
        <v>0.50803633822501748</v>
      </c>
      <c r="G861" s="130">
        <v>884.75</v>
      </c>
      <c r="H861" s="130">
        <v>884.75</v>
      </c>
      <c r="I861" s="130">
        <v>0.50803633822501804</v>
      </c>
      <c r="J861" s="130">
        <f>(Table1[[#This Row],[Alpha]]-MIN(Table1[Alpha]))/(MAX(Table1[Alpha])-MIN(Table1[Alpha]))</f>
        <v>0.42127498049994566</v>
      </c>
      <c r="K861" s="130">
        <f>(Table1[[#This Row],[Signal from Matlab]]-703)/(1060.75-703)</f>
        <v>0.50803633822501748</v>
      </c>
    </row>
    <row r="862" spans="1:11" x14ac:dyDescent="0.2">
      <c r="A862" s="130" t="s">
        <v>1070</v>
      </c>
      <c r="B862" s="344">
        <v>861</v>
      </c>
      <c r="C862" s="130">
        <v>0.125</v>
      </c>
      <c r="D862" s="130">
        <v>891.25</v>
      </c>
      <c r="E862" s="130">
        <v>-1.9095479618103001E-2</v>
      </c>
      <c r="F862" s="130">
        <f>(Table1[[#This Row],[Gasoil Open]]-MIN(Table1[Signal from Matlab]))/(MAX(Table1[Signal from Matlab])-MIN(Table1[Signal from Matlab]))</f>
        <v>0.52620545073375258</v>
      </c>
      <c r="G862" s="130">
        <v>891.25</v>
      </c>
      <c r="H862" s="130">
        <v>891.25</v>
      </c>
      <c r="I862" s="130">
        <v>0.52620545073375302</v>
      </c>
      <c r="J862" s="130">
        <f>(Table1[[#This Row],[Alpha]]-MIN(Table1[Alpha]))/(MAX(Table1[Alpha])-MIN(Table1[Alpha]))</f>
        <v>0.40411111056042687</v>
      </c>
      <c r="K862" s="130">
        <f>(Table1[[#This Row],[Signal from Matlab]]-703)/(1060.75-703)</f>
        <v>0.52620545073375258</v>
      </c>
    </row>
    <row r="863" spans="1:11" x14ac:dyDescent="0.2">
      <c r="A863" s="130" t="s">
        <v>1071</v>
      </c>
      <c r="B863" s="344">
        <v>862</v>
      </c>
      <c r="C863" s="130">
        <v>0.125</v>
      </c>
      <c r="D863" s="130">
        <v>889.5</v>
      </c>
      <c r="E863" s="130">
        <v>-4.0854693675773303E-2</v>
      </c>
      <c r="F863" s="130">
        <f>(Table1[[#This Row],[Gasoil Open]]-MIN(Table1[Signal from Matlab]))/(MAX(Table1[Signal from Matlab])-MIN(Table1[Signal from Matlab]))</f>
        <v>0.52131376659678541</v>
      </c>
      <c r="G863" s="130">
        <v>889.5</v>
      </c>
      <c r="H863" s="130">
        <v>889.5</v>
      </c>
      <c r="I863" s="130">
        <v>0.52131376659678497</v>
      </c>
      <c r="J863" s="130">
        <f>(Table1[[#This Row],[Alpha]]-MIN(Table1[Alpha]))/(MAX(Table1[Alpha])-MIN(Table1[Alpha]))</f>
        <v>0.38845093308318479</v>
      </c>
      <c r="K863" s="130">
        <f>(Table1[[#This Row],[Signal from Matlab]]-703)/(1060.75-703)</f>
        <v>0.52131376659678541</v>
      </c>
    </row>
    <row r="864" spans="1:11" x14ac:dyDescent="0.2">
      <c r="A864" s="130" t="s">
        <v>1072</v>
      </c>
      <c r="B864" s="344">
        <v>863</v>
      </c>
      <c r="C864" s="130">
        <v>0.125</v>
      </c>
      <c r="D864" s="130">
        <v>893.5</v>
      </c>
      <c r="E864" s="130">
        <v>-5.7789608557843097E-2</v>
      </c>
      <c r="F864" s="130">
        <f>(Table1[[#This Row],[Gasoil Open]]-MIN(Table1[Signal from Matlab]))/(MAX(Table1[Signal from Matlab])-MIN(Table1[Signal from Matlab]))</f>
        <v>0.53249475890985321</v>
      </c>
      <c r="G864" s="130">
        <v>893.5</v>
      </c>
      <c r="H864" s="130">
        <v>893.5</v>
      </c>
      <c r="I864" s="130">
        <v>0.53249475890985298</v>
      </c>
      <c r="J864" s="130">
        <f>(Table1[[#This Row],[Alpha]]-MIN(Table1[Alpha]))/(MAX(Table1[Alpha])-MIN(Table1[Alpha]))</f>
        <v>0.37626281949083218</v>
      </c>
      <c r="K864" s="130">
        <f>(Table1[[#This Row],[Signal from Matlab]]-703)/(1060.75-703)</f>
        <v>0.53249475890985321</v>
      </c>
    </row>
    <row r="865" spans="1:11" x14ac:dyDescent="0.2">
      <c r="A865" s="130" t="s">
        <v>1073</v>
      </c>
      <c r="B865" s="344">
        <v>864</v>
      </c>
      <c r="C865" s="130">
        <v>0.125</v>
      </c>
      <c r="D865" s="130">
        <v>920.5</v>
      </c>
      <c r="E865" s="130">
        <v>-6.8565823270025403E-2</v>
      </c>
      <c r="F865" s="130">
        <f>(Table1[[#This Row],[Gasoil Open]]-MIN(Table1[Signal from Matlab]))/(MAX(Table1[Signal from Matlab])-MIN(Table1[Signal from Matlab]))</f>
        <v>0.60796645702306085</v>
      </c>
      <c r="G865" s="130">
        <v>920.5</v>
      </c>
      <c r="H865" s="130">
        <v>920.5</v>
      </c>
      <c r="I865" s="130">
        <v>0.60796645702306096</v>
      </c>
      <c r="J865" s="130">
        <f>(Table1[[#This Row],[Alpha]]-MIN(Table1[Alpha]))/(MAX(Table1[Alpha])-MIN(Table1[Alpha]))</f>
        <v>0.36850714254044376</v>
      </c>
      <c r="K865" s="130">
        <f>(Table1[[#This Row],[Signal from Matlab]]-703)/(1060.75-703)</f>
        <v>0.60796645702306085</v>
      </c>
    </row>
    <row r="866" spans="1:11" x14ac:dyDescent="0.2">
      <c r="A866" s="130" t="s">
        <v>1074</v>
      </c>
      <c r="B866" s="344">
        <v>865</v>
      </c>
      <c r="C866" s="130">
        <v>0.125</v>
      </c>
      <c r="D866" s="130">
        <v>922.75</v>
      </c>
      <c r="E866" s="130">
        <v>-7.4459176421805703E-2</v>
      </c>
      <c r="F866" s="130">
        <f>(Table1[[#This Row],[Gasoil Open]]-MIN(Table1[Signal from Matlab]))/(MAX(Table1[Signal from Matlab])-MIN(Table1[Signal from Matlab]))</f>
        <v>0.61425576519916147</v>
      </c>
      <c r="G866" s="130">
        <v>922.75</v>
      </c>
      <c r="H866" s="130">
        <v>922.75</v>
      </c>
      <c r="I866" s="130">
        <v>0.61425576519916203</v>
      </c>
      <c r="J866" s="130">
        <f>(Table1[[#This Row],[Alpha]]-MIN(Table1[Alpha]))/(MAX(Table1[Alpha])-MIN(Table1[Alpha]))</f>
        <v>0.36426567701469748</v>
      </c>
      <c r="K866" s="130">
        <f>(Table1[[#This Row],[Signal from Matlab]]-703)/(1060.75-703)</f>
        <v>0.61425576519916147</v>
      </c>
    </row>
    <row r="867" spans="1:11" x14ac:dyDescent="0.2">
      <c r="A867" s="130" t="s">
        <v>1075</v>
      </c>
      <c r="B867" s="344">
        <v>866</v>
      </c>
      <c r="C867" s="130">
        <v>0.125</v>
      </c>
      <c r="D867" s="130">
        <v>922.25</v>
      </c>
      <c r="E867" s="130">
        <v>-7.9305020826613601E-2</v>
      </c>
      <c r="F867" s="130">
        <f>(Table1[[#This Row],[Gasoil Open]]-MIN(Table1[Signal from Matlab]))/(MAX(Table1[Signal from Matlab])-MIN(Table1[Signal from Matlab]))</f>
        <v>0.6128581411600279</v>
      </c>
      <c r="G867" s="130">
        <v>922.25</v>
      </c>
      <c r="H867" s="130">
        <v>922.25</v>
      </c>
      <c r="I867" s="130">
        <v>0.61285814116002801</v>
      </c>
      <c r="J867" s="130">
        <f>(Table1[[#This Row],[Alpha]]-MIN(Table1[Alpha]))/(MAX(Table1[Alpha])-MIN(Table1[Alpha]))</f>
        <v>0.36077810695792684</v>
      </c>
      <c r="K867" s="130">
        <f>(Table1[[#This Row],[Signal from Matlab]]-703)/(1060.75-703)</f>
        <v>0.6128581411600279</v>
      </c>
    </row>
    <row r="868" spans="1:11" x14ac:dyDescent="0.2">
      <c r="A868" s="130" t="s">
        <v>1076</v>
      </c>
      <c r="B868" s="344">
        <v>867</v>
      </c>
      <c r="C868" s="130">
        <v>0.125</v>
      </c>
      <c r="D868" s="130">
        <v>926.5</v>
      </c>
      <c r="E868" s="130">
        <v>-8.1559010527690004E-2</v>
      </c>
      <c r="F868" s="130">
        <f>(Table1[[#This Row],[Gasoil Open]]-MIN(Table1[Signal from Matlab]))/(MAX(Table1[Signal from Matlab])-MIN(Table1[Signal from Matlab]))</f>
        <v>0.62473794549266248</v>
      </c>
      <c r="G868" s="130">
        <v>926.5</v>
      </c>
      <c r="H868" s="130">
        <v>926.5</v>
      </c>
      <c r="I868" s="130">
        <v>0.62473794549266304</v>
      </c>
      <c r="J868" s="130">
        <f>(Table1[[#This Row],[Alpha]]-MIN(Table1[Alpha]))/(MAX(Table1[Alpha])-MIN(Table1[Alpha]))</f>
        <v>0.35915590320290247</v>
      </c>
      <c r="K868" s="130">
        <f>(Table1[[#This Row],[Signal from Matlab]]-703)/(1060.75-703)</f>
        <v>0.62473794549266248</v>
      </c>
    </row>
    <row r="869" spans="1:11" x14ac:dyDescent="0.2">
      <c r="A869" s="130" t="s">
        <v>1077</v>
      </c>
      <c r="B869" s="344">
        <v>868</v>
      </c>
      <c r="C869" s="130">
        <v>0.125</v>
      </c>
      <c r="D869" s="130">
        <v>934.5</v>
      </c>
      <c r="E869" s="130">
        <v>-8.3045799741537002E-2</v>
      </c>
      <c r="F869" s="130">
        <f>(Table1[[#This Row],[Gasoil Open]]-MIN(Table1[Signal from Matlab]))/(MAX(Table1[Signal from Matlab])-MIN(Table1[Signal from Matlab]))</f>
        <v>0.64709993011879807</v>
      </c>
      <c r="G869" s="130">
        <v>934.5</v>
      </c>
      <c r="H869" s="130">
        <v>934.5</v>
      </c>
      <c r="I869" s="130">
        <v>0.64709993011879796</v>
      </c>
      <c r="J869" s="130">
        <f>(Table1[[#This Row],[Alpha]]-MIN(Table1[Alpha]))/(MAX(Table1[Alpha])-MIN(Table1[Alpha]))</f>
        <v>0.35808585614612992</v>
      </c>
      <c r="K869" s="130">
        <f>(Table1[[#This Row],[Signal from Matlab]]-703)/(1060.75-703)</f>
        <v>0.64709993011879807</v>
      </c>
    </row>
    <row r="870" spans="1:11" x14ac:dyDescent="0.2">
      <c r="A870" s="130" t="s">
        <v>1078</v>
      </c>
      <c r="B870" s="344">
        <v>869</v>
      </c>
      <c r="C870" s="130">
        <v>0.125</v>
      </c>
      <c r="D870" s="130">
        <v>936.5</v>
      </c>
      <c r="E870" s="130">
        <v>-8.4312606684142796E-2</v>
      </c>
      <c r="F870" s="130">
        <f>(Table1[[#This Row],[Gasoil Open]]-MIN(Table1[Signal from Matlab]))/(MAX(Table1[Signal from Matlab])-MIN(Table1[Signal from Matlab]))</f>
        <v>0.65269042627533191</v>
      </c>
      <c r="G870" s="130">
        <v>936.5</v>
      </c>
      <c r="H870" s="130">
        <v>936.5</v>
      </c>
      <c r="I870" s="130">
        <v>0.65269042627533203</v>
      </c>
      <c r="J870" s="130">
        <f>(Table1[[#This Row],[Alpha]]-MIN(Table1[Alpha]))/(MAX(Table1[Alpha])-MIN(Table1[Alpha]))</f>
        <v>0.35717413104898121</v>
      </c>
      <c r="K870" s="130">
        <f>(Table1[[#This Row],[Signal from Matlab]]-703)/(1060.75-703)</f>
        <v>0.65269042627533191</v>
      </c>
    </row>
    <row r="871" spans="1:11" x14ac:dyDescent="0.2">
      <c r="A871" s="130" t="s">
        <v>1079</v>
      </c>
      <c r="B871" s="344">
        <v>870</v>
      </c>
      <c r="C871" s="130">
        <v>0.125</v>
      </c>
      <c r="D871" s="130">
        <v>935.5</v>
      </c>
      <c r="E871" s="130">
        <v>-8.5751675629506405E-2</v>
      </c>
      <c r="F871" s="130">
        <f>(Table1[[#This Row],[Gasoil Open]]-MIN(Table1[Signal from Matlab]))/(MAX(Table1[Signal from Matlab])-MIN(Table1[Signal from Matlab]))</f>
        <v>0.64989517819706499</v>
      </c>
      <c r="G871" s="130">
        <v>935.5</v>
      </c>
      <c r="H871" s="130">
        <v>935.5</v>
      </c>
      <c r="I871" s="130">
        <v>0.64989517819706499</v>
      </c>
      <c r="J871" s="130">
        <f>(Table1[[#This Row],[Alpha]]-MIN(Table1[Alpha]))/(MAX(Table1[Alpha])-MIN(Table1[Alpha]))</f>
        <v>0.35613842842540983</v>
      </c>
      <c r="K871" s="130">
        <f>(Table1[[#This Row],[Signal from Matlab]]-703)/(1060.75-703)</f>
        <v>0.64989517819706499</v>
      </c>
    </row>
    <row r="872" spans="1:11" x14ac:dyDescent="0.2">
      <c r="A872" s="130" t="s">
        <v>1080</v>
      </c>
      <c r="B872" s="344">
        <v>871</v>
      </c>
      <c r="C872" s="130">
        <v>0.125</v>
      </c>
      <c r="D872" s="130">
        <v>927.25</v>
      </c>
      <c r="E872" s="130">
        <v>-8.6407160040168504E-2</v>
      </c>
      <c r="F872" s="130">
        <f>(Table1[[#This Row],[Gasoil Open]]-MIN(Table1[Signal from Matlab]))/(MAX(Table1[Signal from Matlab])-MIN(Table1[Signal from Matlab]))</f>
        <v>0.62683438155136273</v>
      </c>
      <c r="G872" s="130">
        <v>927.25</v>
      </c>
      <c r="H872" s="130">
        <v>927.25</v>
      </c>
      <c r="I872" s="130">
        <v>0.62683438155136295</v>
      </c>
      <c r="J872" s="130">
        <f>(Table1[[#This Row],[Alpha]]-MIN(Table1[Alpha]))/(MAX(Table1[Alpha])-MIN(Table1[Alpha]))</f>
        <v>0.35566667415260711</v>
      </c>
      <c r="K872" s="130">
        <f>(Table1[[#This Row],[Signal from Matlab]]-703)/(1060.75-703)</f>
        <v>0.62683438155136273</v>
      </c>
    </row>
    <row r="873" spans="1:11" x14ac:dyDescent="0.2">
      <c r="A873" s="130" t="s">
        <v>1081</v>
      </c>
      <c r="B873" s="344">
        <v>872</v>
      </c>
      <c r="C873" s="130">
        <v>0.125</v>
      </c>
      <c r="D873" s="130">
        <v>932.75</v>
      </c>
      <c r="E873" s="130">
        <v>-8.6158602296093095E-2</v>
      </c>
      <c r="F873" s="130">
        <f>(Table1[[#This Row],[Gasoil Open]]-MIN(Table1[Signal from Matlab]))/(MAX(Table1[Signal from Matlab])-MIN(Table1[Signal from Matlab]))</f>
        <v>0.64220824598183091</v>
      </c>
      <c r="G873" s="130">
        <v>932.75</v>
      </c>
      <c r="H873" s="130">
        <v>932.75</v>
      </c>
      <c r="I873" s="130">
        <v>0.64220824598183102</v>
      </c>
      <c r="J873" s="130">
        <f>(Table1[[#This Row],[Alpha]]-MIN(Table1[Alpha]))/(MAX(Table1[Alpha])-MIN(Table1[Alpha]))</f>
        <v>0.35584556197342859</v>
      </c>
      <c r="K873" s="130">
        <f>(Table1[[#This Row],[Signal from Matlab]]-703)/(1060.75-703)</f>
        <v>0.64220824598183091</v>
      </c>
    </row>
    <row r="874" spans="1:11" x14ac:dyDescent="0.2">
      <c r="A874" s="130" t="s">
        <v>1082</v>
      </c>
      <c r="B874" s="344">
        <v>873</v>
      </c>
      <c r="C874" s="130">
        <v>0.125</v>
      </c>
      <c r="D874" s="130">
        <v>929.25</v>
      </c>
      <c r="E874" s="130">
        <v>-8.5377650431771396E-2</v>
      </c>
      <c r="F874" s="130">
        <f>(Table1[[#This Row],[Gasoil Open]]-MIN(Table1[Signal from Matlab]))/(MAX(Table1[Signal from Matlab])-MIN(Table1[Signal from Matlab]))</f>
        <v>0.63242487770789657</v>
      </c>
      <c r="G874" s="130">
        <v>929.25</v>
      </c>
      <c r="H874" s="130">
        <v>929.25</v>
      </c>
      <c r="I874" s="130">
        <v>0.63242487770789702</v>
      </c>
      <c r="J874" s="130">
        <f>(Table1[[#This Row],[Alpha]]-MIN(Table1[Alpha]))/(MAX(Table1[Alpha])-MIN(Table1[Alpha]))</f>
        <v>0.35640761558272016</v>
      </c>
      <c r="K874" s="130">
        <f>(Table1[[#This Row],[Signal from Matlab]]-703)/(1060.75-703)</f>
        <v>0.63242487770789657</v>
      </c>
    </row>
    <row r="875" spans="1:11" x14ac:dyDescent="0.2">
      <c r="A875" s="130" t="s">
        <v>1083</v>
      </c>
      <c r="B875" s="344">
        <v>874</v>
      </c>
      <c r="C875" s="130">
        <v>0.125</v>
      </c>
      <c r="D875" s="130">
        <v>922.75</v>
      </c>
      <c r="E875" s="130">
        <v>-8.3474910996439902E-2</v>
      </c>
      <c r="F875" s="130">
        <f>(Table1[[#This Row],[Gasoil Open]]-MIN(Table1[Signal from Matlab]))/(MAX(Table1[Signal from Matlab])-MIN(Table1[Signal from Matlab]))</f>
        <v>0.61425576519916147</v>
      </c>
      <c r="G875" s="130">
        <v>922.75</v>
      </c>
      <c r="H875" s="130">
        <v>922.75</v>
      </c>
      <c r="I875" s="130">
        <v>0.61425576519916203</v>
      </c>
      <c r="J875" s="130">
        <f>(Table1[[#This Row],[Alpha]]-MIN(Table1[Alpha]))/(MAX(Table1[Alpha])-MIN(Table1[Alpha]))</f>
        <v>0.35777702337342732</v>
      </c>
      <c r="K875" s="130">
        <f>(Table1[[#This Row],[Signal from Matlab]]-703)/(1060.75-703)</f>
        <v>0.61425576519916147</v>
      </c>
    </row>
    <row r="876" spans="1:11" x14ac:dyDescent="0.2">
      <c r="A876" s="130" t="s">
        <v>1084</v>
      </c>
      <c r="B876" s="344">
        <v>875</v>
      </c>
      <c r="C876" s="130">
        <v>0.125</v>
      </c>
      <c r="D876" s="130">
        <v>921.75</v>
      </c>
      <c r="E876" s="130">
        <v>-8.1012776572261497E-2</v>
      </c>
      <c r="F876" s="130">
        <f>(Table1[[#This Row],[Gasoil Open]]-MIN(Table1[Signal from Matlab]))/(MAX(Table1[Signal from Matlab])-MIN(Table1[Signal from Matlab]))</f>
        <v>0.61146051712089444</v>
      </c>
      <c r="G876" s="130">
        <v>921.75</v>
      </c>
      <c r="H876" s="130">
        <v>921.75</v>
      </c>
      <c r="I876" s="130">
        <v>0.611460517120894</v>
      </c>
      <c r="J876" s="130">
        <f>(Table1[[#This Row],[Alpha]]-MIN(Table1[Alpha]))/(MAX(Table1[Alpha])-MIN(Table1[Alpha]))</f>
        <v>0.35954902956598872</v>
      </c>
      <c r="K876" s="130">
        <f>(Table1[[#This Row],[Signal from Matlab]]-703)/(1060.75-703)</f>
        <v>0.61146051712089444</v>
      </c>
    </row>
    <row r="877" spans="1:11" x14ac:dyDescent="0.2">
      <c r="A877" s="130" t="s">
        <v>1085</v>
      </c>
      <c r="B877" s="344">
        <v>876</v>
      </c>
      <c r="C877" s="130">
        <v>0.125</v>
      </c>
      <c r="D877" s="130">
        <v>915.5</v>
      </c>
      <c r="E877" s="130">
        <v>-7.6832442116618493E-2</v>
      </c>
      <c r="F877" s="130">
        <f>(Table1[[#This Row],[Gasoil Open]]-MIN(Table1[Signal from Matlab]))/(MAX(Table1[Signal from Matlab])-MIN(Table1[Signal from Matlab]))</f>
        <v>0.59399021663172602</v>
      </c>
      <c r="G877" s="130">
        <v>915.5</v>
      </c>
      <c r="H877" s="130">
        <v>915.5</v>
      </c>
      <c r="I877" s="130">
        <v>0.59399021663172602</v>
      </c>
      <c r="J877" s="130">
        <f>(Table1[[#This Row],[Alpha]]-MIN(Table1[Alpha]))/(MAX(Table1[Alpha])-MIN(Table1[Alpha]))</f>
        <v>0.36255762993712765</v>
      </c>
      <c r="K877" s="130">
        <f>(Table1[[#This Row],[Signal from Matlab]]-703)/(1060.75-703)</f>
        <v>0.59399021663172602</v>
      </c>
    </row>
    <row r="878" spans="1:11" x14ac:dyDescent="0.2">
      <c r="A878" s="130" t="s">
        <v>1086</v>
      </c>
      <c r="B878" s="344">
        <v>877</v>
      </c>
      <c r="C878" s="130">
        <v>0.125</v>
      </c>
      <c r="D878" s="130">
        <v>916</v>
      </c>
      <c r="E878" s="130">
        <v>-7.24963264440147E-2</v>
      </c>
      <c r="F878" s="130">
        <f>(Table1[[#This Row],[Gasoil Open]]-MIN(Table1[Signal from Matlab]))/(MAX(Table1[Signal from Matlab])-MIN(Table1[Signal from Matlab]))</f>
        <v>0.59538784067085959</v>
      </c>
      <c r="G878" s="130">
        <v>916</v>
      </c>
      <c r="H878" s="130">
        <v>916</v>
      </c>
      <c r="I878" s="130">
        <v>0.59538784067086004</v>
      </c>
      <c r="J878" s="130">
        <f>(Table1[[#This Row],[Alpha]]-MIN(Table1[Alpha]))/(MAX(Table1[Alpha])-MIN(Table1[Alpha]))</f>
        <v>0.36567834655928383</v>
      </c>
      <c r="K878" s="130">
        <f>(Table1[[#This Row],[Signal from Matlab]]-703)/(1060.75-703)</f>
        <v>0.59538784067085959</v>
      </c>
    </row>
    <row r="879" spans="1:11" x14ac:dyDescent="0.2">
      <c r="A879" s="130" t="s">
        <v>1087</v>
      </c>
      <c r="B879" s="344">
        <v>878</v>
      </c>
      <c r="C879" s="130">
        <v>0.125</v>
      </c>
      <c r="D879" s="130">
        <v>905.5</v>
      </c>
      <c r="E879" s="130">
        <v>-6.3320869065808597E-2</v>
      </c>
      <c r="F879" s="130">
        <f>(Table1[[#This Row],[Gasoil Open]]-MIN(Table1[Signal from Matlab]))/(MAX(Table1[Signal from Matlab])-MIN(Table1[Signal from Matlab]))</f>
        <v>0.56603773584905659</v>
      </c>
      <c r="G879" s="130">
        <v>905.5</v>
      </c>
      <c r="H879" s="130">
        <v>905.5</v>
      </c>
      <c r="I879" s="130">
        <v>0.56603773584905703</v>
      </c>
      <c r="J879" s="130">
        <f>(Table1[[#This Row],[Alpha]]-MIN(Table1[Alpha]))/(MAX(Table1[Alpha])-MIN(Table1[Alpha]))</f>
        <v>0.37228195322433832</v>
      </c>
      <c r="K879" s="130">
        <f>(Table1[[#This Row],[Signal from Matlab]]-703)/(1060.75-703)</f>
        <v>0.56603773584905659</v>
      </c>
    </row>
    <row r="880" spans="1:11" x14ac:dyDescent="0.2">
      <c r="A880" s="130" t="s">
        <v>1088</v>
      </c>
      <c r="B880" s="344">
        <v>879</v>
      </c>
      <c r="C880" s="130">
        <v>0.125</v>
      </c>
      <c r="D880" s="130">
        <v>904.25</v>
      </c>
      <c r="E880" s="130">
        <v>-5.5203834745295999E-2</v>
      </c>
      <c r="F880" s="130">
        <f>(Table1[[#This Row],[Gasoil Open]]-MIN(Table1[Signal from Matlab]))/(MAX(Table1[Signal from Matlab])-MIN(Table1[Signal from Matlab]))</f>
        <v>0.56254367575122288</v>
      </c>
      <c r="G880" s="130">
        <v>904.25</v>
      </c>
      <c r="H880" s="130">
        <v>904.25</v>
      </c>
      <c r="I880" s="130">
        <v>0.56254367575122299</v>
      </c>
      <c r="J880" s="130">
        <f>(Table1[[#This Row],[Alpha]]-MIN(Table1[Alpha]))/(MAX(Table1[Alpha])-MIN(Table1[Alpha]))</f>
        <v>0.37812380935531759</v>
      </c>
      <c r="K880" s="130">
        <f>(Table1[[#This Row],[Signal from Matlab]]-703)/(1060.75-703)</f>
        <v>0.56254367575122288</v>
      </c>
    </row>
    <row r="881" spans="1:11" x14ac:dyDescent="0.2">
      <c r="A881" s="130" t="s">
        <v>1089</v>
      </c>
      <c r="B881" s="344">
        <v>880</v>
      </c>
      <c r="C881" s="130">
        <v>0.125</v>
      </c>
      <c r="D881" s="130">
        <v>899.75</v>
      </c>
      <c r="E881" s="130">
        <v>-4.6561601141805103E-2</v>
      </c>
      <c r="F881" s="130">
        <f>(Table1[[#This Row],[Gasoil Open]]-MIN(Table1[Signal from Matlab]))/(MAX(Table1[Signal from Matlab])-MIN(Table1[Signal from Matlab]))</f>
        <v>0.54996505939902163</v>
      </c>
      <c r="G881" s="130">
        <v>899.75</v>
      </c>
      <c r="H881" s="130">
        <v>899.75</v>
      </c>
      <c r="I881" s="130">
        <v>0.54996505939902196</v>
      </c>
      <c r="J881" s="130">
        <f>(Table1[[#This Row],[Alpha]]-MIN(Table1[Alpha]))/(MAX(Table1[Alpha])-MIN(Table1[Alpha]))</f>
        <v>0.38434365312686891</v>
      </c>
      <c r="K881" s="130">
        <f>(Table1[[#This Row],[Signal from Matlab]]-703)/(1060.75-703)</f>
        <v>0.54996505939902163</v>
      </c>
    </row>
    <row r="882" spans="1:11" x14ac:dyDescent="0.2">
      <c r="A882" s="130" t="s">
        <v>1090</v>
      </c>
      <c r="B882" s="344">
        <v>881</v>
      </c>
      <c r="C882" s="130">
        <v>0.125</v>
      </c>
      <c r="D882" s="130">
        <v>895.25</v>
      </c>
      <c r="E882" s="130">
        <v>-3.4130388321431802E-2</v>
      </c>
      <c r="F882" s="130">
        <f>(Table1[[#This Row],[Gasoil Open]]-MIN(Table1[Signal from Matlab]))/(MAX(Table1[Signal from Matlab])-MIN(Table1[Signal from Matlab]))</f>
        <v>0.53738644304682037</v>
      </c>
      <c r="G882" s="130">
        <v>895.25</v>
      </c>
      <c r="H882" s="130">
        <v>895.25</v>
      </c>
      <c r="I882" s="130">
        <v>0.53738644304682004</v>
      </c>
      <c r="J882" s="130">
        <f>(Table1[[#This Row],[Alpha]]-MIN(Table1[Alpha]))/(MAX(Table1[Alpha])-MIN(Table1[Alpha]))</f>
        <v>0.39329043762507959</v>
      </c>
      <c r="K882" s="130">
        <f>(Table1[[#This Row],[Signal from Matlab]]-703)/(1060.75-703)</f>
        <v>0.53738644304682037</v>
      </c>
    </row>
    <row r="883" spans="1:11" x14ac:dyDescent="0.2">
      <c r="A883" s="130" t="s">
        <v>1091</v>
      </c>
      <c r="B883" s="344">
        <v>882</v>
      </c>
      <c r="C883" s="130">
        <v>0.125</v>
      </c>
      <c r="D883" s="130">
        <v>886.25</v>
      </c>
      <c r="E883" s="130">
        <v>-2.0148780184109701E-2</v>
      </c>
      <c r="F883" s="130">
        <f>(Table1[[#This Row],[Gasoil Open]]-MIN(Table1[Signal from Matlab]))/(MAX(Table1[Signal from Matlab])-MIN(Table1[Signal from Matlab]))</f>
        <v>0.51222921034241786</v>
      </c>
      <c r="G883" s="130">
        <v>886.25</v>
      </c>
      <c r="H883" s="130">
        <v>886.25</v>
      </c>
      <c r="I883" s="130">
        <v>0.51222921034241797</v>
      </c>
      <c r="J883" s="130">
        <f>(Table1[[#This Row],[Alpha]]-MIN(Table1[Alpha]))/(MAX(Table1[Alpha])-MIN(Table1[Alpha]))</f>
        <v>0.40335304670036154</v>
      </c>
      <c r="K883" s="130">
        <f>(Table1[[#This Row],[Signal from Matlab]]-703)/(1060.75-703)</f>
        <v>0.51222921034241786</v>
      </c>
    </row>
    <row r="884" spans="1:11" x14ac:dyDescent="0.2">
      <c r="A884" s="130" t="s">
        <v>1092</v>
      </c>
      <c r="B884" s="344">
        <v>883</v>
      </c>
      <c r="C884" s="130">
        <v>0.125</v>
      </c>
      <c r="D884" s="130">
        <v>883.75</v>
      </c>
      <c r="E884" s="130">
        <v>-2.1441094045311299E-3</v>
      </c>
      <c r="F884" s="130">
        <f>(Table1[[#This Row],[Gasoil Open]]-MIN(Table1[Signal from Matlab]))/(MAX(Table1[Signal from Matlab])-MIN(Table1[Signal from Matlab]))</f>
        <v>0.50524109014675056</v>
      </c>
      <c r="G884" s="130">
        <v>883.75</v>
      </c>
      <c r="H884" s="130">
        <v>883.75</v>
      </c>
      <c r="I884" s="130">
        <v>0.505241090146751</v>
      </c>
      <c r="J884" s="130">
        <f>(Table1[[#This Row],[Alpha]]-MIN(Table1[Alpha]))/(MAX(Table1[Alpha])-MIN(Table1[Alpha]))</f>
        <v>0.41631106710864568</v>
      </c>
      <c r="K884" s="130">
        <f>(Table1[[#This Row],[Signal from Matlab]]-703)/(1060.75-703)</f>
        <v>0.50524109014675056</v>
      </c>
    </row>
    <row r="885" spans="1:11" x14ac:dyDescent="0.2">
      <c r="A885" s="130" t="s">
        <v>1093</v>
      </c>
      <c r="B885" s="344">
        <v>884</v>
      </c>
      <c r="C885" s="130">
        <v>0.125</v>
      </c>
      <c r="D885" s="130">
        <v>891.25</v>
      </c>
      <c r="E885" s="130">
        <v>2.0282330042416499E-2</v>
      </c>
      <c r="F885" s="130">
        <f>(Table1[[#This Row],[Gasoil Open]]-MIN(Table1[Signal from Matlab]))/(MAX(Table1[Signal from Matlab])-MIN(Table1[Signal from Matlab]))</f>
        <v>0.52620545073375258</v>
      </c>
      <c r="G885" s="130">
        <v>891.25</v>
      </c>
      <c r="H885" s="130">
        <v>891.25</v>
      </c>
      <c r="I885" s="130">
        <v>0.52620545073375302</v>
      </c>
      <c r="J885" s="130">
        <f>(Table1[[#This Row],[Alpha]]-MIN(Table1[Alpha]))/(MAX(Table1[Alpha])-MIN(Table1[Alpha]))</f>
        <v>0.43245144887937514</v>
      </c>
      <c r="K885" s="130">
        <f>(Table1[[#This Row],[Signal from Matlab]]-703)/(1060.75-703)</f>
        <v>0.52620545073375258</v>
      </c>
    </row>
    <row r="886" spans="1:11" x14ac:dyDescent="0.2">
      <c r="A886" s="130" t="s">
        <v>1094</v>
      </c>
      <c r="B886" s="344">
        <v>885</v>
      </c>
      <c r="C886" s="130">
        <v>0.125</v>
      </c>
      <c r="D886" s="130">
        <v>881.75</v>
      </c>
      <c r="E886" s="130">
        <v>4.4073927457348498E-2</v>
      </c>
      <c r="F886" s="130">
        <f>(Table1[[#This Row],[Gasoil Open]]-MIN(Table1[Signal from Matlab]))/(MAX(Table1[Signal from Matlab])-MIN(Table1[Signal from Matlab]))</f>
        <v>0.49965059399021661</v>
      </c>
      <c r="G886" s="130">
        <v>881.75</v>
      </c>
      <c r="H886" s="130">
        <v>881.75</v>
      </c>
      <c r="I886" s="130">
        <v>0.499650593990217</v>
      </c>
      <c r="J886" s="130">
        <f>(Table1[[#This Row],[Alpha]]-MIN(Table1[Alpha]))/(MAX(Table1[Alpha])-MIN(Table1[Alpha]))</f>
        <v>0.44957433930167839</v>
      </c>
      <c r="K886" s="130">
        <f>(Table1[[#This Row],[Signal from Matlab]]-703)/(1060.75-703)</f>
        <v>0.49965059399021661</v>
      </c>
    </row>
    <row r="887" spans="1:11" x14ac:dyDescent="0.2">
      <c r="A887" s="130" t="s">
        <v>1095</v>
      </c>
      <c r="B887" s="344">
        <v>886</v>
      </c>
      <c r="C887" s="130">
        <v>0.125</v>
      </c>
      <c r="D887" s="130">
        <v>884</v>
      </c>
      <c r="E887" s="130">
        <v>7.0145645480333099E-2</v>
      </c>
      <c r="F887" s="130">
        <f>(Table1[[#This Row],[Gasoil Open]]-MIN(Table1[Signal from Matlab]))/(MAX(Table1[Signal from Matlab])-MIN(Table1[Signal from Matlab]))</f>
        <v>0.50593990216631723</v>
      </c>
      <c r="G887" s="130">
        <v>884</v>
      </c>
      <c r="H887" s="130">
        <v>884</v>
      </c>
      <c r="I887" s="130">
        <v>0.50593990216631701</v>
      </c>
      <c r="J887" s="130">
        <f>(Table1[[#This Row],[Alpha]]-MIN(Table1[Alpha]))/(MAX(Table1[Alpha])-MIN(Table1[Alpha]))</f>
        <v>0.46833823997816554</v>
      </c>
      <c r="K887" s="130">
        <f>(Table1[[#This Row],[Signal from Matlab]]-703)/(1060.75-703)</f>
        <v>0.50593990216631723</v>
      </c>
    </row>
    <row r="888" spans="1:11" x14ac:dyDescent="0.2">
      <c r="A888" s="130" t="s">
        <v>1096</v>
      </c>
      <c r="B888" s="344">
        <v>887</v>
      </c>
      <c r="C888" s="130">
        <v>0.125</v>
      </c>
      <c r="D888" s="130">
        <v>877.5</v>
      </c>
      <c r="E888" s="130">
        <v>9.9035313218328203E-2</v>
      </c>
      <c r="F888" s="130">
        <f>(Table1[[#This Row],[Gasoil Open]]-MIN(Table1[Signal from Matlab]))/(MAX(Table1[Signal from Matlab])-MIN(Table1[Signal from Matlab]))</f>
        <v>0.48777078965758214</v>
      </c>
      <c r="G888" s="130">
        <v>877.5</v>
      </c>
      <c r="H888" s="130">
        <v>877.5</v>
      </c>
      <c r="I888" s="130">
        <v>0.48777078965758203</v>
      </c>
      <c r="J888" s="130">
        <f>(Table1[[#This Row],[Alpha]]-MIN(Table1[Alpha]))/(MAX(Table1[Alpha])-MIN(Table1[Alpha]))</f>
        <v>0.48913022827500741</v>
      </c>
      <c r="K888" s="130">
        <f>(Table1[[#This Row],[Signal from Matlab]]-703)/(1060.75-703)</f>
        <v>0.48777078965758214</v>
      </c>
    </row>
    <row r="889" spans="1:11" x14ac:dyDescent="0.2">
      <c r="A889" s="130" t="s">
        <v>1097</v>
      </c>
      <c r="B889" s="344">
        <v>888</v>
      </c>
      <c r="C889" s="130">
        <v>0.125</v>
      </c>
      <c r="D889" s="130">
        <v>880.25</v>
      </c>
      <c r="E889" s="130">
        <v>0.12510774218829401</v>
      </c>
      <c r="F889" s="130">
        <f>(Table1[[#This Row],[Gasoil Open]]-MIN(Table1[Signal from Matlab]))/(MAX(Table1[Signal from Matlab])-MIN(Table1[Signal from Matlab]))</f>
        <v>0.49545772187281623</v>
      </c>
      <c r="G889" s="130">
        <v>880.25</v>
      </c>
      <c r="H889" s="130">
        <v>880.25</v>
      </c>
      <c r="I889" s="130">
        <v>0.495457721872816</v>
      </c>
      <c r="J889" s="130">
        <f>(Table1[[#This Row],[Alpha]]-MIN(Table1[Alpha]))/(MAX(Table1[Alpha])-MIN(Table1[Alpha]))</f>
        <v>0.50789464062236067</v>
      </c>
      <c r="K889" s="130">
        <f>(Table1[[#This Row],[Signal from Matlab]]-703)/(1060.75-703)</f>
        <v>0.49545772187281623</v>
      </c>
    </row>
    <row r="890" spans="1:11" x14ac:dyDescent="0.2">
      <c r="A890" s="130" t="s">
        <v>1098</v>
      </c>
      <c r="B890" s="344">
        <v>889</v>
      </c>
      <c r="C890" s="130">
        <v>0.125</v>
      </c>
      <c r="D890" s="130">
        <v>885</v>
      </c>
      <c r="E890" s="130">
        <v>0.15075401181371001</v>
      </c>
      <c r="F890" s="130">
        <f>(Table1[[#This Row],[Gasoil Open]]-MIN(Table1[Signal from Matlab]))/(MAX(Table1[Signal from Matlab])-MIN(Table1[Signal from Matlab]))</f>
        <v>0.50873515024458416</v>
      </c>
      <c r="G890" s="130">
        <v>885</v>
      </c>
      <c r="H890" s="130">
        <v>885</v>
      </c>
      <c r="I890" s="130">
        <v>0.50873515024458404</v>
      </c>
      <c r="J890" s="130">
        <f>(Table1[[#This Row],[Alpha]]-MIN(Table1[Alpha]))/(MAX(Table1[Alpha])-MIN(Table1[Alpha]))</f>
        <v>0.52635234469654069</v>
      </c>
      <c r="K890" s="130">
        <f>(Table1[[#This Row],[Signal from Matlab]]-703)/(1060.75-703)</f>
        <v>0.50873515024458416</v>
      </c>
    </row>
    <row r="891" spans="1:11" x14ac:dyDescent="0.2">
      <c r="A891" s="130" t="s">
        <v>1099</v>
      </c>
      <c r="B891" s="344">
        <v>890</v>
      </c>
      <c r="C891" s="130">
        <v>0.125</v>
      </c>
      <c r="D891" s="130">
        <v>877</v>
      </c>
      <c r="E891" s="130">
        <v>0.17352085062859299</v>
      </c>
      <c r="F891" s="130">
        <f>(Table1[[#This Row],[Gasoil Open]]-MIN(Table1[Signal from Matlab]))/(MAX(Table1[Signal from Matlab])-MIN(Table1[Signal from Matlab]))</f>
        <v>0.48637316561844862</v>
      </c>
      <c r="G891" s="130">
        <v>877</v>
      </c>
      <c r="H891" s="130">
        <v>877</v>
      </c>
      <c r="I891" s="130">
        <v>0.48637316561844901</v>
      </c>
      <c r="J891" s="130">
        <f>(Table1[[#This Row],[Alpha]]-MIN(Table1[Alpha]))/(MAX(Table1[Alpha])-MIN(Table1[Alpha]))</f>
        <v>0.54273771300496776</v>
      </c>
      <c r="K891" s="130">
        <f>(Table1[[#This Row],[Signal from Matlab]]-703)/(1060.75-703)</f>
        <v>0.48637316561844862</v>
      </c>
    </row>
    <row r="892" spans="1:11" x14ac:dyDescent="0.2">
      <c r="A892" s="130" t="s">
        <v>1100</v>
      </c>
      <c r="B892" s="344">
        <v>891</v>
      </c>
      <c r="C892" s="130">
        <v>0.125</v>
      </c>
      <c r="D892" s="130">
        <v>880.75</v>
      </c>
      <c r="E892" s="130">
        <v>0.19422436844327201</v>
      </c>
      <c r="F892" s="130">
        <f>(Table1[[#This Row],[Gasoil Open]]-MIN(Table1[Signal from Matlab]))/(MAX(Table1[Signal from Matlab])-MIN(Table1[Signal from Matlab]))</f>
        <v>0.49685534591194969</v>
      </c>
      <c r="G892" s="130">
        <v>880.75</v>
      </c>
      <c r="H892" s="130">
        <v>880.75</v>
      </c>
      <c r="I892" s="130">
        <v>0.49685534591195002</v>
      </c>
      <c r="J892" s="130">
        <f>(Table1[[#This Row],[Alpha]]-MIN(Table1[Alpha]))/(MAX(Table1[Alpha])-MIN(Table1[Alpha]))</f>
        <v>0.55763810244558842</v>
      </c>
      <c r="K892" s="130">
        <f>(Table1[[#This Row],[Signal from Matlab]]-703)/(1060.75-703)</f>
        <v>0.49685534591194969</v>
      </c>
    </row>
    <row r="893" spans="1:11" x14ac:dyDescent="0.2">
      <c r="A893" s="130" t="s">
        <v>1101</v>
      </c>
      <c r="B893" s="344">
        <v>892</v>
      </c>
      <c r="C893" s="130">
        <v>0.125</v>
      </c>
      <c r="D893" s="130">
        <v>877.5</v>
      </c>
      <c r="E893" s="130">
        <v>0.20756515943522999</v>
      </c>
      <c r="F893" s="130">
        <f>(Table1[[#This Row],[Gasoil Open]]-MIN(Table1[Signal from Matlab]))/(MAX(Table1[Signal from Matlab])-MIN(Table1[Signal from Matlab]))</f>
        <v>0.48777078965758214</v>
      </c>
      <c r="G893" s="130">
        <v>877.5</v>
      </c>
      <c r="H893" s="130">
        <v>877.5</v>
      </c>
      <c r="I893" s="130">
        <v>0.48777078965758203</v>
      </c>
      <c r="J893" s="130">
        <f>(Table1[[#This Row],[Alpha]]-MIN(Table1[Alpha]))/(MAX(Table1[Alpha])-MIN(Table1[Alpha]))</f>
        <v>0.56723951332684264</v>
      </c>
      <c r="K893" s="130">
        <f>(Table1[[#This Row],[Signal from Matlab]]-703)/(1060.75-703)</f>
        <v>0.48777078965758214</v>
      </c>
    </row>
    <row r="894" spans="1:11" x14ac:dyDescent="0.2">
      <c r="A894" s="130" t="s">
        <v>1102</v>
      </c>
      <c r="B894" s="344">
        <v>893</v>
      </c>
      <c r="C894" s="130">
        <v>0.125</v>
      </c>
      <c r="D894" s="130">
        <v>887.75</v>
      </c>
      <c r="E894" s="130">
        <v>0.20661860278654201</v>
      </c>
      <c r="F894" s="130">
        <f>(Table1[[#This Row],[Gasoil Open]]-MIN(Table1[Signal from Matlab]))/(MAX(Table1[Signal from Matlab])-MIN(Table1[Signal from Matlab]))</f>
        <v>0.51642208245981835</v>
      </c>
      <c r="G894" s="130">
        <v>887.75</v>
      </c>
      <c r="H894" s="130">
        <v>887.75</v>
      </c>
      <c r="I894" s="130">
        <v>0.51642208245981802</v>
      </c>
      <c r="J894" s="130">
        <f>(Table1[[#This Row],[Alpha]]-MIN(Table1[Alpha]))/(MAX(Table1[Alpha])-MIN(Table1[Alpha]))</f>
        <v>0.56655827341296383</v>
      </c>
      <c r="K894" s="130">
        <f>(Table1[[#This Row],[Signal from Matlab]]-703)/(1060.75-703)</f>
        <v>0.51642208245981835</v>
      </c>
    </row>
    <row r="895" spans="1:11" x14ac:dyDescent="0.2">
      <c r="A895" s="130" t="s">
        <v>1103</v>
      </c>
      <c r="B895" s="344">
        <v>894</v>
      </c>
      <c r="C895" s="130">
        <v>0.125</v>
      </c>
      <c r="D895" s="130">
        <v>884.5</v>
      </c>
      <c r="E895" s="130">
        <v>0.20108746585471601</v>
      </c>
      <c r="F895" s="130">
        <f>(Table1[[#This Row],[Gasoil Open]]-MIN(Table1[Signal from Matlab]))/(MAX(Table1[Signal from Matlab])-MIN(Table1[Signal from Matlab]))</f>
        <v>0.5073375262054507</v>
      </c>
      <c r="G895" s="130">
        <v>884.5</v>
      </c>
      <c r="H895" s="130">
        <v>884.5</v>
      </c>
      <c r="I895" s="130">
        <v>0.50733752620545103</v>
      </c>
      <c r="J895" s="130">
        <f>(Table1[[#This Row],[Alpha]]-MIN(Table1[Alpha]))/(MAX(Table1[Alpha])-MIN(Table1[Alpha]))</f>
        <v>0.56257749608462149</v>
      </c>
      <c r="K895" s="130">
        <f>(Table1[[#This Row],[Signal from Matlab]]-703)/(1060.75-703)</f>
        <v>0.5073375262054507</v>
      </c>
    </row>
    <row r="896" spans="1:11" x14ac:dyDescent="0.2">
      <c r="A896" s="130" t="s">
        <v>1104</v>
      </c>
      <c r="B896" s="344">
        <v>895</v>
      </c>
      <c r="C896" s="130">
        <v>0.125</v>
      </c>
      <c r="D896" s="130">
        <v>895.5</v>
      </c>
      <c r="E896" s="130">
        <v>0.18688110570969499</v>
      </c>
      <c r="F896" s="130">
        <f>(Table1[[#This Row],[Gasoil Open]]-MIN(Table1[Signal from Matlab]))/(MAX(Table1[Signal from Matlab])-MIN(Table1[Signal from Matlab]))</f>
        <v>0.53808525506638716</v>
      </c>
      <c r="G896" s="130">
        <v>895.5</v>
      </c>
      <c r="H896" s="130">
        <v>895.5</v>
      </c>
      <c r="I896" s="130">
        <v>0.53808525506638705</v>
      </c>
      <c r="J896" s="130">
        <f>(Table1[[#This Row],[Alpha]]-MIN(Table1[Alpha]))/(MAX(Table1[Alpha])-MIN(Table1[Alpha]))</f>
        <v>0.55235313225479721</v>
      </c>
      <c r="K896" s="130">
        <f>(Table1[[#This Row],[Signal from Matlab]]-703)/(1060.75-703)</f>
        <v>0.53808525506638716</v>
      </c>
    </row>
    <row r="897" spans="1:11" x14ac:dyDescent="0.2">
      <c r="A897" s="130" t="s">
        <v>1105</v>
      </c>
      <c r="B897" s="344">
        <v>896</v>
      </c>
      <c r="C897" s="130">
        <v>0.125</v>
      </c>
      <c r="D897" s="130">
        <v>888.75</v>
      </c>
      <c r="E897" s="130">
        <v>0.16696032278623199</v>
      </c>
      <c r="F897" s="130">
        <f>(Table1[[#This Row],[Gasoil Open]]-MIN(Table1[Signal from Matlab]))/(MAX(Table1[Signal from Matlab])-MIN(Table1[Signal from Matlab]))</f>
        <v>0.51921733053808528</v>
      </c>
      <c r="G897" s="130">
        <v>888.75</v>
      </c>
      <c r="H897" s="130">
        <v>888.75</v>
      </c>
      <c r="I897" s="130">
        <v>0.51921733053808505</v>
      </c>
      <c r="J897" s="130">
        <f>(Table1[[#This Row],[Alpha]]-MIN(Table1[Alpha]))/(MAX(Table1[Alpha])-MIN(Table1[Alpha]))</f>
        <v>0.53801607967375165</v>
      </c>
      <c r="K897" s="130">
        <f>(Table1[[#This Row],[Signal from Matlab]]-703)/(1060.75-703)</f>
        <v>0.51921733053808528</v>
      </c>
    </row>
    <row r="898" spans="1:11" x14ac:dyDescent="0.2">
      <c r="A898" s="130" t="s">
        <v>1106</v>
      </c>
      <c r="B898" s="344">
        <v>897</v>
      </c>
      <c r="C898" s="130">
        <v>0.125</v>
      </c>
      <c r="D898" s="130">
        <v>891</v>
      </c>
      <c r="E898" s="130">
        <v>0.13818077481225399</v>
      </c>
      <c r="F898" s="130">
        <f>(Table1[[#This Row],[Gasoil Open]]-MIN(Table1[Signal from Matlab]))/(MAX(Table1[Signal from Matlab])-MIN(Table1[Signal from Matlab]))</f>
        <v>0.5255066387141859</v>
      </c>
      <c r="G898" s="130">
        <v>891</v>
      </c>
      <c r="H898" s="130">
        <v>891</v>
      </c>
      <c r="I898" s="130">
        <v>0.52550663871418601</v>
      </c>
      <c r="J898" s="130">
        <f>(Table1[[#This Row],[Alpha]]-MIN(Table1[Alpha]))/(MAX(Table1[Alpha])-MIN(Table1[Alpha]))</f>
        <v>0.51730334493099916</v>
      </c>
      <c r="K898" s="130">
        <f>(Table1[[#This Row],[Signal from Matlab]]-703)/(1060.75-703)</f>
        <v>0.5255066387141859</v>
      </c>
    </row>
    <row r="899" spans="1:11" x14ac:dyDescent="0.2">
      <c r="A899" s="130" t="s">
        <v>1107</v>
      </c>
      <c r="B899" s="344">
        <v>898</v>
      </c>
      <c r="C899" s="130">
        <v>0.125</v>
      </c>
      <c r="D899" s="130">
        <v>885.25</v>
      </c>
      <c r="E899" s="130">
        <v>0.101346923401215</v>
      </c>
      <c r="F899" s="130">
        <f>(Table1[[#This Row],[Gasoil Open]]-MIN(Table1[Signal from Matlab]))/(MAX(Table1[Signal from Matlab])-MIN(Table1[Signal from Matlab]))</f>
        <v>0.50943396226415094</v>
      </c>
      <c r="G899" s="130">
        <v>885.25</v>
      </c>
      <c r="H899" s="130">
        <v>885.25</v>
      </c>
      <c r="I899" s="130">
        <v>0.50943396226415105</v>
      </c>
      <c r="J899" s="130">
        <f>(Table1[[#This Row],[Alpha]]-MIN(Table1[Alpha]))/(MAX(Table1[Alpha])-MIN(Table1[Alpha]))</f>
        <v>0.49079390167912312</v>
      </c>
      <c r="K899" s="130">
        <f>(Table1[[#This Row],[Signal from Matlab]]-703)/(1060.75-703)</f>
        <v>0.50943396226415094</v>
      </c>
    </row>
    <row r="900" spans="1:11" x14ac:dyDescent="0.2">
      <c r="A900" s="130" t="s">
        <v>1108</v>
      </c>
      <c r="B900" s="344">
        <v>899</v>
      </c>
      <c r="C900" s="130">
        <v>0.125</v>
      </c>
      <c r="D900" s="130">
        <v>884.5</v>
      </c>
      <c r="E900" s="130">
        <v>5.9912387713198803E-2</v>
      </c>
      <c r="F900" s="130">
        <f>(Table1[[#This Row],[Gasoil Open]]-MIN(Table1[Signal from Matlab]))/(MAX(Table1[Signal from Matlab])-MIN(Table1[Signal from Matlab]))</f>
        <v>0.5073375262054507</v>
      </c>
      <c r="G900" s="130">
        <v>884.5</v>
      </c>
      <c r="H900" s="130">
        <v>884.5</v>
      </c>
      <c r="I900" s="130">
        <v>0.50733752620545103</v>
      </c>
      <c r="J900" s="130">
        <f>(Table1[[#This Row],[Alpha]]-MIN(Table1[Alpha]))/(MAX(Table1[Alpha])-MIN(Table1[Alpha]))</f>
        <v>0.46097333091578158</v>
      </c>
      <c r="K900" s="130">
        <f>(Table1[[#This Row],[Signal from Matlab]]-703)/(1060.75-703)</f>
        <v>0.5073375262054507</v>
      </c>
    </row>
    <row r="901" spans="1:11" x14ac:dyDescent="0.2">
      <c r="A901" s="130" t="s">
        <v>1109</v>
      </c>
      <c r="B901" s="344">
        <v>900</v>
      </c>
      <c r="C901" s="130">
        <v>0.125</v>
      </c>
      <c r="D901" s="130">
        <v>883</v>
      </c>
      <c r="E901" s="130">
        <v>1.20444920643749E-2</v>
      </c>
      <c r="F901" s="130">
        <f>(Table1[[#This Row],[Gasoil Open]]-MIN(Table1[Signal from Matlab]))/(MAX(Table1[Signal from Matlab])-MIN(Table1[Signal from Matlab]))</f>
        <v>0.50314465408805031</v>
      </c>
      <c r="G901" s="130">
        <v>883</v>
      </c>
      <c r="H901" s="130">
        <v>883</v>
      </c>
      <c r="I901" s="130">
        <v>0.50314465408804998</v>
      </c>
      <c r="J901" s="130">
        <f>(Table1[[#This Row],[Alpha]]-MIN(Table1[Alpha]))/(MAX(Table1[Alpha])-MIN(Table1[Alpha]))</f>
        <v>0.42652264996122574</v>
      </c>
      <c r="K901" s="130">
        <f>(Table1[[#This Row],[Signal from Matlab]]-703)/(1060.75-703)</f>
        <v>0.50314465408805031</v>
      </c>
    </row>
    <row r="902" spans="1:11" x14ac:dyDescent="0.2">
      <c r="A902" s="130" t="s">
        <v>1110</v>
      </c>
      <c r="B902" s="344">
        <v>901</v>
      </c>
      <c r="C902" s="130">
        <v>0.125</v>
      </c>
      <c r="D902" s="130">
        <v>881.5</v>
      </c>
      <c r="E902" s="130">
        <v>-3.8788419312707198E-2</v>
      </c>
      <c r="F902" s="130">
        <f>(Table1[[#This Row],[Gasoil Open]]-MIN(Table1[Signal from Matlab]))/(MAX(Table1[Signal from Matlab])-MIN(Table1[Signal from Matlab]))</f>
        <v>0.49895178197064988</v>
      </c>
      <c r="G902" s="130">
        <v>881.5</v>
      </c>
      <c r="H902" s="130">
        <v>881.5</v>
      </c>
      <c r="I902" s="130">
        <v>0.49895178197064999</v>
      </c>
      <c r="J902" s="130">
        <f>(Table1[[#This Row],[Alpha]]-MIN(Table1[Alpha]))/(MAX(Table1[Alpha])-MIN(Table1[Alpha]))</f>
        <v>0.38993803749589606</v>
      </c>
      <c r="K902" s="130">
        <f>(Table1[[#This Row],[Signal from Matlab]]-703)/(1060.75-703)</f>
        <v>0.49895178197064988</v>
      </c>
    </row>
    <row r="903" spans="1:11" x14ac:dyDescent="0.2">
      <c r="A903" s="130" t="s">
        <v>1111</v>
      </c>
      <c r="B903" s="344">
        <v>902</v>
      </c>
      <c r="C903" s="130">
        <v>0.125</v>
      </c>
      <c r="D903" s="130">
        <v>873</v>
      </c>
      <c r="E903" s="130">
        <v>-9.1022317221375701E-2</v>
      </c>
      <c r="F903" s="130">
        <f>(Table1[[#This Row],[Gasoil Open]]-MIN(Table1[Signal from Matlab]))/(MAX(Table1[Signal from Matlab])-MIN(Table1[Signal from Matlab]))</f>
        <v>0.47519217330538083</v>
      </c>
      <c r="G903" s="130">
        <v>873</v>
      </c>
      <c r="H903" s="130">
        <v>873</v>
      </c>
      <c r="I903" s="130">
        <v>0.47519217330538099</v>
      </c>
      <c r="J903" s="130">
        <f>(Table1[[#This Row],[Alpha]]-MIN(Table1[Alpha]))/(MAX(Table1[Alpha])-MIN(Table1[Alpha]))</f>
        <v>0.35234513044466259</v>
      </c>
      <c r="K903" s="130">
        <f>(Table1[[#This Row],[Signal from Matlab]]-703)/(1060.75-703)</f>
        <v>0.47519217330538083</v>
      </c>
    </row>
    <row r="904" spans="1:11" x14ac:dyDescent="0.2">
      <c r="A904" s="130" t="s">
        <v>1112</v>
      </c>
      <c r="B904" s="344">
        <v>903</v>
      </c>
      <c r="C904" s="130">
        <v>0.125</v>
      </c>
      <c r="D904" s="130">
        <v>880.5</v>
      </c>
      <c r="E904" s="130">
        <v>-0.14282566349692</v>
      </c>
      <c r="F904" s="130">
        <f>(Table1[[#This Row],[Gasoil Open]]-MIN(Table1[Signal from Matlab]))/(MAX(Table1[Signal from Matlab])-MIN(Table1[Signal from Matlab]))</f>
        <v>0.49615653389238296</v>
      </c>
      <c r="G904" s="130">
        <v>880.5</v>
      </c>
      <c r="H904" s="130">
        <v>880.5</v>
      </c>
      <c r="I904" s="130">
        <v>0.49615653389238301</v>
      </c>
      <c r="J904" s="130">
        <f>(Table1[[#This Row],[Alpha]]-MIN(Table1[Alpha]))/(MAX(Table1[Alpha])-MIN(Table1[Alpha]))</f>
        <v>0.31506209281104558</v>
      </c>
      <c r="K904" s="130">
        <f>(Table1[[#This Row],[Signal from Matlab]]-703)/(1060.75-703)</f>
        <v>0.49615653389238296</v>
      </c>
    </row>
    <row r="905" spans="1:11" x14ac:dyDescent="0.2">
      <c r="A905" s="130" t="s">
        <v>1113</v>
      </c>
      <c r="B905" s="344">
        <v>904</v>
      </c>
      <c r="C905" s="130">
        <v>0.125</v>
      </c>
      <c r="D905" s="130">
        <v>887.75</v>
      </c>
      <c r="E905" s="130">
        <v>-0.19350501688167801</v>
      </c>
      <c r="F905" s="130">
        <f>(Table1[[#This Row],[Gasoil Open]]-MIN(Table1[Signal from Matlab]))/(MAX(Table1[Signal from Matlab])-MIN(Table1[Signal from Matlab]))</f>
        <v>0.51642208245981835</v>
      </c>
      <c r="G905" s="130">
        <v>887.75</v>
      </c>
      <c r="H905" s="130">
        <v>887.75</v>
      </c>
      <c r="I905" s="130">
        <v>0.51642208245981802</v>
      </c>
      <c r="J905" s="130">
        <f>(Table1[[#This Row],[Alpha]]-MIN(Table1[Alpha]))/(MAX(Table1[Alpha])-MIN(Table1[Alpha]))</f>
        <v>0.27858799653469546</v>
      </c>
      <c r="K905" s="130">
        <f>(Table1[[#This Row],[Signal from Matlab]]-703)/(1060.75-703)</f>
        <v>0.51642208245981835</v>
      </c>
    </row>
    <row r="906" spans="1:11" x14ac:dyDescent="0.2">
      <c r="A906" s="130" t="s">
        <v>1114</v>
      </c>
      <c r="B906" s="344">
        <v>905</v>
      </c>
      <c r="C906" s="130">
        <v>0.125</v>
      </c>
      <c r="D906" s="130">
        <v>879.5</v>
      </c>
      <c r="E906" s="130">
        <v>-0.24005105667173099</v>
      </c>
      <c r="F906" s="130">
        <f>(Table1[[#This Row],[Gasoil Open]]-MIN(Table1[Signal from Matlab]))/(MAX(Table1[Signal from Matlab])-MIN(Table1[Signal from Matlab]))</f>
        <v>0.49336128581411598</v>
      </c>
      <c r="G906" s="130">
        <v>879.5</v>
      </c>
      <c r="H906" s="130">
        <v>879.5</v>
      </c>
      <c r="I906" s="130">
        <v>0.49336128581411598</v>
      </c>
      <c r="J906" s="130">
        <f>(Table1[[#This Row],[Alpha]]-MIN(Table1[Alpha]))/(MAX(Table1[Alpha])-MIN(Table1[Alpha]))</f>
        <v>0.24508865956217965</v>
      </c>
      <c r="K906" s="130">
        <f>(Table1[[#This Row],[Signal from Matlab]]-703)/(1060.75-703)</f>
        <v>0.49336128581411598</v>
      </c>
    </row>
    <row r="907" spans="1:11" x14ac:dyDescent="0.2">
      <c r="A907" s="130" t="s">
        <v>1115</v>
      </c>
      <c r="B907" s="344">
        <v>906</v>
      </c>
      <c r="C907" s="130">
        <v>0.125</v>
      </c>
      <c r="D907" s="130">
        <v>881.25</v>
      </c>
      <c r="E907" s="130">
        <v>-0.28014070225669202</v>
      </c>
      <c r="F907" s="130">
        <f>(Table1[[#This Row],[Gasoil Open]]-MIN(Table1[Signal from Matlab]))/(MAX(Table1[Signal from Matlab])-MIN(Table1[Signal from Matlab]))</f>
        <v>0.49825296995108315</v>
      </c>
      <c r="G907" s="130">
        <v>881.25</v>
      </c>
      <c r="H907" s="130">
        <v>881.25</v>
      </c>
      <c r="I907" s="130">
        <v>0.49825296995108298</v>
      </c>
      <c r="J907" s="130">
        <f>(Table1[[#This Row],[Alpha]]-MIN(Table1[Alpha]))/(MAX(Table1[Alpha])-MIN(Table1[Alpha]))</f>
        <v>0.21623601060177683</v>
      </c>
      <c r="K907" s="130">
        <f>(Table1[[#This Row],[Signal from Matlab]]-703)/(1060.75-703)</f>
        <v>0.49825296995108315</v>
      </c>
    </row>
    <row r="908" spans="1:11" x14ac:dyDescent="0.2">
      <c r="A908" s="130" t="s">
        <v>1116</v>
      </c>
      <c r="B908" s="344">
        <v>907</v>
      </c>
      <c r="C908" s="130">
        <v>0.125</v>
      </c>
      <c r="D908" s="130">
        <v>871</v>
      </c>
      <c r="E908" s="130">
        <v>-0.31404198852646498</v>
      </c>
      <c r="F908" s="130">
        <f>(Table1[[#This Row],[Gasoil Open]]-MIN(Table1[Signal from Matlab]))/(MAX(Table1[Signal from Matlab])-MIN(Table1[Signal from Matlab]))</f>
        <v>0.46960167714884699</v>
      </c>
      <c r="G908" s="130">
        <v>871</v>
      </c>
      <c r="H908" s="130">
        <v>871</v>
      </c>
      <c r="I908" s="130">
        <v>0.46960167714884699</v>
      </c>
      <c r="J908" s="130">
        <f>(Table1[[#This Row],[Alpha]]-MIN(Table1[Alpha]))/(MAX(Table1[Alpha])-MIN(Table1[Alpha]))</f>
        <v>0.19183714406715183</v>
      </c>
      <c r="K908" s="130">
        <f>(Table1[[#This Row],[Signal from Matlab]]-703)/(1060.75-703)</f>
        <v>0.46960167714884699</v>
      </c>
    </row>
    <row r="909" spans="1:11" x14ac:dyDescent="0.2">
      <c r="A909" s="130" t="s">
        <v>1117</v>
      </c>
      <c r="B909" s="344">
        <v>908</v>
      </c>
      <c r="C909" s="130">
        <v>0.125</v>
      </c>
      <c r="D909" s="130">
        <v>883.5</v>
      </c>
      <c r="E909" s="130">
        <v>-0.33823016265469702</v>
      </c>
      <c r="F909" s="130">
        <f>(Table1[[#This Row],[Gasoil Open]]-MIN(Table1[Signal from Matlab]))/(MAX(Table1[Signal from Matlab])-MIN(Table1[Signal from Matlab]))</f>
        <v>0.50454227812718377</v>
      </c>
      <c r="G909" s="130">
        <v>883.5</v>
      </c>
      <c r="H909" s="130">
        <v>883.5</v>
      </c>
      <c r="I909" s="130">
        <v>0.504542278127184</v>
      </c>
      <c r="J909" s="130">
        <f>(Table1[[#This Row],[Alpha]]-MIN(Table1[Alpha]))/(MAX(Table1[Alpha])-MIN(Table1[Alpha]))</f>
        <v>0.17442883608807658</v>
      </c>
      <c r="K909" s="130">
        <f>(Table1[[#This Row],[Signal from Matlab]]-703)/(1060.75-703)</f>
        <v>0.50454227812718377</v>
      </c>
    </row>
    <row r="910" spans="1:11" x14ac:dyDescent="0.2">
      <c r="A910" s="130" t="s">
        <v>1118</v>
      </c>
      <c r="B910" s="344">
        <v>909</v>
      </c>
      <c r="C910" s="130">
        <v>0.125</v>
      </c>
      <c r="D910" s="130">
        <v>861.5</v>
      </c>
      <c r="E910" s="130">
        <v>-0.35723574608365799</v>
      </c>
      <c r="F910" s="130">
        <f>(Table1[[#This Row],[Gasoil Open]]-MIN(Table1[Signal from Matlab]))/(MAX(Table1[Signal from Matlab])-MIN(Table1[Signal from Matlab]))</f>
        <v>0.44304682040531096</v>
      </c>
      <c r="G910" s="130">
        <v>861.5</v>
      </c>
      <c r="H910" s="130">
        <v>861.5</v>
      </c>
      <c r="I910" s="130">
        <v>0.44304682040531101</v>
      </c>
      <c r="J910" s="130">
        <f>(Table1[[#This Row],[Alpha]]-MIN(Table1[Alpha]))/(MAX(Table1[Alpha])-MIN(Table1[Alpha]))</f>
        <v>0.16075045557455145</v>
      </c>
      <c r="K910" s="130">
        <f>(Table1[[#This Row],[Signal from Matlab]]-703)/(1060.75-703)</f>
        <v>0.44304682040531096</v>
      </c>
    </row>
    <row r="911" spans="1:11" x14ac:dyDescent="0.2">
      <c r="A911" s="130" t="s">
        <v>1119</v>
      </c>
      <c r="B911" s="344">
        <v>910</v>
      </c>
      <c r="C911" s="130">
        <v>0.125</v>
      </c>
      <c r="D911" s="130">
        <v>864.5</v>
      </c>
      <c r="E911" s="130">
        <v>-0.36457670845710999</v>
      </c>
      <c r="F911" s="130">
        <f>(Table1[[#This Row],[Gasoil Open]]-MIN(Table1[Signal from Matlab]))/(MAX(Table1[Signal from Matlab])-MIN(Table1[Signal from Matlab]))</f>
        <v>0.45143256464011183</v>
      </c>
      <c r="G911" s="130">
        <v>864.5</v>
      </c>
      <c r="H911" s="130">
        <v>864.5</v>
      </c>
      <c r="I911" s="130">
        <v>0.451432564640112</v>
      </c>
      <c r="J911" s="130">
        <f>(Table1[[#This Row],[Alpha]]-MIN(Table1[Alpha]))/(MAX(Table1[Alpha])-MIN(Table1[Alpha]))</f>
        <v>0.15546714096046088</v>
      </c>
      <c r="K911" s="130">
        <f>(Table1[[#This Row],[Signal from Matlab]]-703)/(1060.75-703)</f>
        <v>0.45143256464011183</v>
      </c>
    </row>
    <row r="912" spans="1:11" x14ac:dyDescent="0.2">
      <c r="A912" s="130" t="s">
        <v>1120</v>
      </c>
      <c r="B912" s="344">
        <v>911</v>
      </c>
      <c r="C912" s="130">
        <v>0.125</v>
      </c>
      <c r="D912" s="130">
        <v>854.5</v>
      </c>
      <c r="E912" s="130">
        <v>-0.36460458281501001</v>
      </c>
      <c r="F912" s="130">
        <f>(Table1[[#This Row],[Gasoil Open]]-MIN(Table1[Signal from Matlab]))/(MAX(Table1[Signal from Matlab])-MIN(Table1[Signal from Matlab]))</f>
        <v>0.42348008385744235</v>
      </c>
      <c r="G912" s="130">
        <v>854.5</v>
      </c>
      <c r="H912" s="130">
        <v>854.5</v>
      </c>
      <c r="I912" s="130">
        <v>0.42348008385744201</v>
      </c>
      <c r="J912" s="130">
        <f>(Table1[[#This Row],[Alpha]]-MIN(Table1[Alpha]))/(MAX(Table1[Alpha])-MIN(Table1[Alpha]))</f>
        <v>0.15544707969397295</v>
      </c>
      <c r="K912" s="130">
        <f>(Table1[[#This Row],[Signal from Matlab]]-703)/(1060.75-703)</f>
        <v>0.42348008385744235</v>
      </c>
    </row>
    <row r="913" spans="1:11" x14ac:dyDescent="0.2">
      <c r="A913" s="130" t="s">
        <v>1121</v>
      </c>
      <c r="B913" s="344">
        <v>912</v>
      </c>
      <c r="C913" s="130">
        <v>0.125</v>
      </c>
      <c r="D913" s="130">
        <v>855</v>
      </c>
      <c r="E913" s="130">
        <v>-0.354874083166624</v>
      </c>
      <c r="F913" s="130">
        <f>(Table1[[#This Row],[Gasoil Open]]-MIN(Table1[Signal from Matlab]))/(MAX(Table1[Signal from Matlab])-MIN(Table1[Signal from Matlab]))</f>
        <v>0.42487770789657581</v>
      </c>
      <c r="G913" s="130">
        <v>855</v>
      </c>
      <c r="H913" s="130">
        <v>855</v>
      </c>
      <c r="I913" s="130">
        <v>0.42487770789657597</v>
      </c>
      <c r="J913" s="130">
        <f>(Table1[[#This Row],[Alpha]]-MIN(Table1[Alpha]))/(MAX(Table1[Alpha])-MIN(Table1[Alpha]))</f>
        <v>0.16245015209503014</v>
      </c>
      <c r="K913" s="130">
        <f>(Table1[[#This Row],[Signal from Matlab]]-703)/(1060.75-703)</f>
        <v>0.42487770789657581</v>
      </c>
    </row>
    <row r="914" spans="1:11" x14ac:dyDescent="0.2">
      <c r="A914" s="130" t="s">
        <v>1122</v>
      </c>
      <c r="B914" s="344">
        <v>913</v>
      </c>
      <c r="C914" s="130">
        <v>0.125</v>
      </c>
      <c r="D914" s="130">
        <v>858</v>
      </c>
      <c r="E914" s="130">
        <v>-0.33225831581202098</v>
      </c>
      <c r="F914" s="130">
        <f>(Table1[[#This Row],[Gasoil Open]]-MIN(Table1[Signal from Matlab]))/(MAX(Table1[Signal from Matlab])-MIN(Table1[Signal from Matlab]))</f>
        <v>0.43326345213137668</v>
      </c>
      <c r="G914" s="130">
        <v>858</v>
      </c>
      <c r="H914" s="130">
        <v>858</v>
      </c>
      <c r="I914" s="130">
        <v>0.43326345213137701</v>
      </c>
      <c r="J914" s="130">
        <f>(Table1[[#This Row],[Alpha]]-MIN(Table1[Alpha]))/(MAX(Table1[Alpha])-MIN(Table1[Alpha]))</f>
        <v>0.17872679377971698</v>
      </c>
      <c r="K914" s="130">
        <f>(Table1[[#This Row],[Signal from Matlab]]-703)/(1060.75-703)</f>
        <v>0.43326345213137668</v>
      </c>
    </row>
    <row r="915" spans="1:11" x14ac:dyDescent="0.2">
      <c r="A915" s="130" t="s">
        <v>1123</v>
      </c>
      <c r="B915" s="344">
        <v>914</v>
      </c>
      <c r="C915" s="130">
        <v>0.125</v>
      </c>
      <c r="D915" s="130">
        <v>858.75</v>
      </c>
      <c r="E915" s="130">
        <v>-0.30603515167547202</v>
      </c>
      <c r="F915" s="130">
        <f>(Table1[[#This Row],[Gasoil Open]]-MIN(Table1[Signal from Matlab]))/(MAX(Table1[Signal from Matlab])-MIN(Table1[Signal from Matlab]))</f>
        <v>0.43535988819007687</v>
      </c>
      <c r="G915" s="130">
        <v>858.75</v>
      </c>
      <c r="H915" s="130">
        <v>858.75</v>
      </c>
      <c r="I915" s="130">
        <v>0.43535988819007698</v>
      </c>
      <c r="J915" s="130">
        <f>(Table1[[#This Row],[Alpha]]-MIN(Table1[Alpha]))/(MAX(Table1[Alpha])-MIN(Table1[Alpha]))</f>
        <v>0.19759969071913769</v>
      </c>
      <c r="K915" s="130">
        <f>(Table1[[#This Row],[Signal from Matlab]]-703)/(1060.75-703)</f>
        <v>0.43535988819007687</v>
      </c>
    </row>
    <row r="916" spans="1:11" x14ac:dyDescent="0.2">
      <c r="A916" s="130" t="s">
        <v>1124</v>
      </c>
      <c r="B916" s="344">
        <v>915</v>
      </c>
      <c r="C916" s="130">
        <v>0.125</v>
      </c>
      <c r="D916" s="130">
        <v>856.25</v>
      </c>
      <c r="E916" s="130">
        <v>-0.276736457476849</v>
      </c>
      <c r="F916" s="130">
        <f>(Table1[[#This Row],[Gasoil Open]]-MIN(Table1[Signal from Matlab]))/(MAX(Table1[Signal from Matlab])-MIN(Table1[Signal from Matlab]))</f>
        <v>0.42837176799440951</v>
      </c>
      <c r="G916" s="130">
        <v>856.25</v>
      </c>
      <c r="H916" s="130">
        <v>856.25</v>
      </c>
      <c r="I916" s="130">
        <v>0.42837176799441001</v>
      </c>
      <c r="J916" s="130">
        <f>(Table1[[#This Row],[Alpha]]-MIN(Table1[Alpha]))/(MAX(Table1[Alpha])-MIN(Table1[Alpha]))</f>
        <v>0.21868605669659541</v>
      </c>
      <c r="K916" s="130">
        <f>(Table1[[#This Row],[Signal from Matlab]]-703)/(1060.75-703)</f>
        <v>0.42837176799440951</v>
      </c>
    </row>
    <row r="917" spans="1:11" x14ac:dyDescent="0.2">
      <c r="A917" s="130" t="s">
        <v>1125</v>
      </c>
      <c r="B917" s="344">
        <v>916</v>
      </c>
      <c r="C917" s="130">
        <v>0.125</v>
      </c>
      <c r="D917" s="130">
        <v>857.75</v>
      </c>
      <c r="E917" s="130">
        <v>-0.24661989290419301</v>
      </c>
      <c r="F917" s="130">
        <f>(Table1[[#This Row],[Gasoil Open]]-MIN(Table1[Signal from Matlab]))/(MAX(Table1[Signal from Matlab])-MIN(Table1[Signal from Matlab]))</f>
        <v>0.43256464011180995</v>
      </c>
      <c r="G917" s="130">
        <v>857.75</v>
      </c>
      <c r="H917" s="130">
        <v>857.75</v>
      </c>
      <c r="I917" s="130">
        <v>0.43256464011181001</v>
      </c>
      <c r="J917" s="130">
        <f>(Table1[[#This Row],[Alpha]]-MIN(Table1[Alpha]))/(MAX(Table1[Alpha])-MIN(Table1[Alpha]))</f>
        <v>0.24036104665545194</v>
      </c>
      <c r="K917" s="130">
        <f>(Table1[[#This Row],[Signal from Matlab]]-703)/(1060.75-703)</f>
        <v>0.43256464011180995</v>
      </c>
    </row>
    <row r="918" spans="1:11" x14ac:dyDescent="0.2">
      <c r="A918" s="130" t="s">
        <v>1126</v>
      </c>
      <c r="B918" s="344">
        <v>917</v>
      </c>
      <c r="C918" s="130">
        <v>0.125</v>
      </c>
      <c r="D918" s="130">
        <v>862</v>
      </c>
      <c r="E918" s="130">
        <v>-0.21513029861993299</v>
      </c>
      <c r="F918" s="130">
        <f>(Table1[[#This Row],[Gasoil Open]]-MIN(Table1[Signal from Matlab]))/(MAX(Table1[Signal from Matlab])-MIN(Table1[Signal from Matlab]))</f>
        <v>0.44444444444444442</v>
      </c>
      <c r="G918" s="130">
        <v>862</v>
      </c>
      <c r="H918" s="130">
        <v>862</v>
      </c>
      <c r="I918" s="130">
        <v>0.44444444444444398</v>
      </c>
      <c r="J918" s="130">
        <f>(Table1[[#This Row],[Alpha]]-MIN(Table1[Alpha]))/(MAX(Table1[Alpha])-MIN(Table1[Alpha]))</f>
        <v>0.26302421058549402</v>
      </c>
      <c r="K918" s="130">
        <f>(Table1[[#This Row],[Signal from Matlab]]-703)/(1060.75-703)</f>
        <v>0.44444444444444442</v>
      </c>
    </row>
    <row r="919" spans="1:11" x14ac:dyDescent="0.2">
      <c r="A919" s="130" t="s">
        <v>1127</v>
      </c>
      <c r="B919" s="344">
        <v>918</v>
      </c>
      <c r="C919" s="130">
        <v>0.125</v>
      </c>
      <c r="D919" s="130">
        <v>865</v>
      </c>
      <c r="E919" s="130">
        <v>-0.18918249770675499</v>
      </c>
      <c r="F919" s="130">
        <f>(Table1[[#This Row],[Gasoil Open]]-MIN(Table1[Signal from Matlab]))/(MAX(Table1[Signal from Matlab])-MIN(Table1[Signal from Matlab]))</f>
        <v>0.45283018867924529</v>
      </c>
      <c r="G919" s="130">
        <v>865</v>
      </c>
      <c r="H919" s="130">
        <v>865</v>
      </c>
      <c r="I919" s="130">
        <v>0.45283018867924502</v>
      </c>
      <c r="J919" s="130">
        <f>(Table1[[#This Row],[Alpha]]-MIN(Table1[Alpha]))/(MAX(Table1[Alpha])-MIN(Table1[Alpha]))</f>
        <v>0.28169892771303068</v>
      </c>
      <c r="K919" s="130">
        <f>(Table1[[#This Row],[Signal from Matlab]]-703)/(1060.75-703)</f>
        <v>0.45283018867924529</v>
      </c>
    </row>
    <row r="920" spans="1:11" x14ac:dyDescent="0.2">
      <c r="A920" s="130" t="s">
        <v>1128</v>
      </c>
      <c r="B920" s="344">
        <v>919</v>
      </c>
      <c r="C920" s="130">
        <v>0.125</v>
      </c>
      <c r="D920" s="130">
        <v>862.5</v>
      </c>
      <c r="E920" s="130">
        <v>-0.16213906228796399</v>
      </c>
      <c r="F920" s="130">
        <f>(Table1[[#This Row],[Gasoil Open]]-MIN(Table1[Signal from Matlab]))/(MAX(Table1[Signal from Matlab])-MIN(Table1[Signal from Matlab]))</f>
        <v>0.44584206848357794</v>
      </c>
      <c r="G920" s="130">
        <v>862.5</v>
      </c>
      <c r="H920" s="130">
        <v>862.5</v>
      </c>
      <c r="I920" s="130">
        <v>0.44584206848357799</v>
      </c>
      <c r="J920" s="130">
        <f>(Table1[[#This Row],[Alpha]]-MIN(Table1[Alpha]))/(MAX(Table1[Alpha])-MIN(Table1[Alpha]))</f>
        <v>0.30116217657533562</v>
      </c>
      <c r="K920" s="130">
        <f>(Table1[[#This Row],[Signal from Matlab]]-703)/(1060.75-703)</f>
        <v>0.44584206848357794</v>
      </c>
    </row>
    <row r="921" spans="1:11" x14ac:dyDescent="0.2">
      <c r="A921" s="130" t="s">
        <v>1129</v>
      </c>
      <c r="B921" s="344">
        <v>920</v>
      </c>
      <c r="C921" s="130">
        <v>0.125</v>
      </c>
      <c r="D921" s="130">
        <v>869.25</v>
      </c>
      <c r="E921" s="130">
        <v>-0.14483766327640199</v>
      </c>
      <c r="F921" s="130">
        <f>(Table1[[#This Row],[Gasoil Open]]-MIN(Table1[Signal from Matlab]))/(MAX(Table1[Signal from Matlab])-MIN(Table1[Signal from Matlab]))</f>
        <v>0.46470999301187982</v>
      </c>
      <c r="G921" s="130">
        <v>869.25</v>
      </c>
      <c r="H921" s="130">
        <v>869.25</v>
      </c>
      <c r="I921" s="130">
        <v>0.46470999301187998</v>
      </c>
      <c r="J921" s="130">
        <f>(Table1[[#This Row],[Alpha]]-MIN(Table1[Alpha]))/(MAX(Table1[Alpha])-MIN(Table1[Alpha]))</f>
        <v>0.31361404999353615</v>
      </c>
      <c r="K921" s="130">
        <f>(Table1[[#This Row],[Signal from Matlab]]-703)/(1060.75-703)</f>
        <v>0.46470999301187982</v>
      </c>
    </row>
    <row r="922" spans="1:11" x14ac:dyDescent="0.2">
      <c r="A922" s="130" t="s">
        <v>1130</v>
      </c>
      <c r="B922" s="344">
        <v>921</v>
      </c>
      <c r="C922" s="130">
        <v>0.125</v>
      </c>
      <c r="D922" s="130">
        <v>867</v>
      </c>
      <c r="E922" s="130">
        <v>-0.12639557399818799</v>
      </c>
      <c r="F922" s="130">
        <f>(Table1[[#This Row],[Gasoil Open]]-MIN(Table1[Signal from Matlab]))/(MAX(Table1[Signal from Matlab])-MIN(Table1[Signal from Matlab]))</f>
        <v>0.45842068483577919</v>
      </c>
      <c r="G922" s="130">
        <v>867</v>
      </c>
      <c r="H922" s="130">
        <v>867</v>
      </c>
      <c r="I922" s="130">
        <v>0.45842068483577902</v>
      </c>
      <c r="J922" s="130">
        <f>(Table1[[#This Row],[Alpha]]-MIN(Table1[Alpha]))/(MAX(Table1[Alpha])-MIN(Table1[Alpha]))</f>
        <v>0.32688688192498944</v>
      </c>
      <c r="K922" s="130">
        <f>(Table1[[#This Row],[Signal from Matlab]]-703)/(1060.75-703)</f>
        <v>0.45842068483577919</v>
      </c>
    </row>
    <row r="923" spans="1:11" x14ac:dyDescent="0.2">
      <c r="A923" s="130" t="s">
        <v>1131</v>
      </c>
      <c r="B923" s="344">
        <v>922</v>
      </c>
      <c r="C923" s="130">
        <v>0.125</v>
      </c>
      <c r="D923" s="130">
        <v>850.75</v>
      </c>
      <c r="E923" s="130">
        <v>-0.1155698832718</v>
      </c>
      <c r="F923" s="130">
        <f>(Table1[[#This Row],[Gasoil Open]]-MIN(Table1[Signal from Matlab]))/(MAX(Table1[Signal from Matlab])-MIN(Table1[Signal from Matlab]))</f>
        <v>0.41299790356394128</v>
      </c>
      <c r="G923" s="130">
        <v>850.75</v>
      </c>
      <c r="H923" s="130">
        <v>850.75</v>
      </c>
      <c r="I923" s="130">
        <v>0.412997903563941</v>
      </c>
      <c r="J923" s="130">
        <f>(Table1[[#This Row],[Alpha]]-MIN(Table1[Alpha]))/(MAX(Table1[Alpha])-MIN(Table1[Alpha]))</f>
        <v>0.33467816692451396</v>
      </c>
      <c r="K923" s="130">
        <f>(Table1[[#This Row],[Signal from Matlab]]-703)/(1060.75-703)</f>
        <v>0.41299790356394128</v>
      </c>
    </row>
    <row r="924" spans="1:11" x14ac:dyDescent="0.2">
      <c r="A924" s="130" t="s">
        <v>1132</v>
      </c>
      <c r="B924" s="344">
        <v>923</v>
      </c>
      <c r="C924" s="130">
        <v>0.125</v>
      </c>
      <c r="D924" s="130">
        <v>866.75</v>
      </c>
      <c r="E924" s="130">
        <v>-0.10831812433325801</v>
      </c>
      <c r="F924" s="130">
        <f>(Table1[[#This Row],[Gasoil Open]]-MIN(Table1[Signal from Matlab]))/(MAX(Table1[Signal from Matlab])-MIN(Table1[Signal from Matlab]))</f>
        <v>0.45772187281621246</v>
      </c>
      <c r="G924" s="130">
        <v>866.75</v>
      </c>
      <c r="H924" s="130">
        <v>866.75</v>
      </c>
      <c r="I924" s="130">
        <v>0.45772187281621202</v>
      </c>
      <c r="J924" s="130">
        <f>(Table1[[#This Row],[Alpha]]-MIN(Table1[Alpha]))/(MAX(Table1[Alpha])-MIN(Table1[Alpha]))</f>
        <v>0.33989728153493864</v>
      </c>
      <c r="K924" s="130">
        <f>(Table1[[#This Row],[Signal from Matlab]]-703)/(1060.75-703)</f>
        <v>0.45772187281621246</v>
      </c>
    </row>
    <row r="925" spans="1:11" x14ac:dyDescent="0.2">
      <c r="A925" s="130" t="s">
        <v>1133</v>
      </c>
      <c r="B925" s="344">
        <v>924</v>
      </c>
      <c r="C925" s="130">
        <v>0.125</v>
      </c>
      <c r="D925" s="130">
        <v>862.75</v>
      </c>
      <c r="E925" s="130">
        <v>-0.10507077961419201</v>
      </c>
      <c r="F925" s="130">
        <f>(Table1[[#This Row],[Gasoil Open]]-MIN(Table1[Signal from Matlab]))/(MAX(Table1[Signal from Matlab])-MIN(Table1[Signal from Matlab]))</f>
        <v>0.44654088050314467</v>
      </c>
      <c r="G925" s="130">
        <v>862.75</v>
      </c>
      <c r="H925" s="130">
        <v>862.75</v>
      </c>
      <c r="I925" s="130">
        <v>0.446540880503145</v>
      </c>
      <c r="J925" s="130">
        <f>(Table1[[#This Row],[Alpha]]-MIN(Table1[Alpha]))/(MAX(Table1[Alpha])-MIN(Table1[Alpha]))</f>
        <v>0.34223440614318851</v>
      </c>
      <c r="K925" s="130">
        <f>(Table1[[#This Row],[Signal from Matlab]]-703)/(1060.75-703)</f>
        <v>0.44654088050314467</v>
      </c>
    </row>
    <row r="926" spans="1:11" x14ac:dyDescent="0.2">
      <c r="A926" s="130" t="s">
        <v>1134</v>
      </c>
      <c r="B926" s="344">
        <v>925</v>
      </c>
      <c r="C926" s="130">
        <v>0.125</v>
      </c>
      <c r="D926" s="130">
        <v>856.5</v>
      </c>
      <c r="E926" s="130">
        <v>-0.104168456285103</v>
      </c>
      <c r="F926" s="130">
        <f>(Table1[[#This Row],[Gasoil Open]]-MIN(Table1[Signal from Matlab]))/(MAX(Table1[Signal from Matlab])-MIN(Table1[Signal from Matlab]))</f>
        <v>0.42907058001397624</v>
      </c>
      <c r="G926" s="130">
        <v>856.5</v>
      </c>
      <c r="H926" s="130">
        <v>856.5</v>
      </c>
      <c r="I926" s="130">
        <v>0.42907058001397602</v>
      </c>
      <c r="J926" s="130">
        <f>(Table1[[#This Row],[Alpha]]-MIN(Table1[Alpha]))/(MAX(Table1[Alpha])-MIN(Table1[Alpha]))</f>
        <v>0.34288381119237538</v>
      </c>
      <c r="K926" s="130">
        <f>(Table1[[#This Row],[Signal from Matlab]]-703)/(1060.75-703)</f>
        <v>0.42907058001397624</v>
      </c>
    </row>
    <row r="927" spans="1:11" x14ac:dyDescent="0.2">
      <c r="A927" s="130" t="s">
        <v>1135</v>
      </c>
      <c r="B927" s="344">
        <v>926</v>
      </c>
      <c r="C927" s="130">
        <v>0.125</v>
      </c>
      <c r="D927" s="130">
        <v>851.75</v>
      </c>
      <c r="E927" s="130">
        <v>-0.106923980178718</v>
      </c>
      <c r="F927" s="130">
        <f>(Table1[[#This Row],[Gasoil Open]]-MIN(Table1[Signal from Matlab]))/(MAX(Table1[Signal from Matlab])-MIN(Table1[Signal from Matlab]))</f>
        <v>0.41579315164220826</v>
      </c>
      <c r="G927" s="130">
        <v>851.75</v>
      </c>
      <c r="H927" s="130">
        <v>851.75</v>
      </c>
      <c r="I927" s="130">
        <v>0.41579315164220798</v>
      </c>
      <c r="J927" s="130">
        <f>(Table1[[#This Row],[Alpha]]-MIN(Table1[Alpha]))/(MAX(Table1[Alpha])-MIN(Table1[Alpha]))</f>
        <v>0.34090065163971772</v>
      </c>
      <c r="K927" s="130">
        <f>(Table1[[#This Row],[Signal from Matlab]]-703)/(1060.75-703)</f>
        <v>0.41579315164220826</v>
      </c>
    </row>
    <row r="928" spans="1:11" x14ac:dyDescent="0.2">
      <c r="A928" s="130" t="s">
        <v>1136</v>
      </c>
      <c r="B928" s="344">
        <v>927</v>
      </c>
      <c r="C928" s="130">
        <v>0.125</v>
      </c>
      <c r="D928" s="130">
        <v>846.5</v>
      </c>
      <c r="E928" s="130">
        <v>-0.111355822030903</v>
      </c>
      <c r="F928" s="130">
        <f>(Table1[[#This Row],[Gasoil Open]]-MIN(Table1[Signal from Matlab]))/(MAX(Table1[Signal from Matlab])-MIN(Table1[Signal from Matlab]))</f>
        <v>0.40111809923130676</v>
      </c>
      <c r="G928" s="130">
        <v>846.5</v>
      </c>
      <c r="H928" s="130">
        <v>846.5</v>
      </c>
      <c r="I928" s="130">
        <v>0.40111809923130698</v>
      </c>
      <c r="J928" s="130">
        <f>(Table1[[#This Row],[Alpha]]-MIN(Table1[Alpha]))/(MAX(Table1[Alpha])-MIN(Table1[Alpha]))</f>
        <v>0.3377110405732362</v>
      </c>
      <c r="K928" s="130">
        <f>(Table1[[#This Row],[Signal from Matlab]]-703)/(1060.75-703)</f>
        <v>0.40111809923130676</v>
      </c>
    </row>
    <row r="929" spans="1:11" x14ac:dyDescent="0.2">
      <c r="A929" s="130" t="s">
        <v>1137</v>
      </c>
      <c r="B929" s="344">
        <v>928</v>
      </c>
      <c r="C929" s="130">
        <v>0.125</v>
      </c>
      <c r="D929" s="130">
        <v>836.25</v>
      </c>
      <c r="E929" s="130">
        <v>-0.117283826212857</v>
      </c>
      <c r="F929" s="130">
        <f>(Table1[[#This Row],[Gasoil Open]]-MIN(Table1[Signal from Matlab]))/(MAX(Table1[Signal from Matlab])-MIN(Table1[Signal from Matlab]))</f>
        <v>0.3724668064290706</v>
      </c>
      <c r="G929" s="130">
        <v>836.25</v>
      </c>
      <c r="H929" s="130">
        <v>836.25</v>
      </c>
      <c r="I929" s="130">
        <v>0.37246680642907098</v>
      </c>
      <c r="J929" s="130">
        <f>(Table1[[#This Row],[Alpha]]-MIN(Table1[Alpha]))/(MAX(Table1[Alpha])-MIN(Table1[Alpha]))</f>
        <v>0.33344463658781703</v>
      </c>
      <c r="K929" s="130">
        <f>(Table1[[#This Row],[Signal from Matlab]]-703)/(1060.75-703)</f>
        <v>0.3724668064290706</v>
      </c>
    </row>
    <row r="930" spans="1:11" x14ac:dyDescent="0.2">
      <c r="A930" s="130" t="s">
        <v>1138</v>
      </c>
      <c r="B930" s="344">
        <v>929</v>
      </c>
      <c r="C930" s="130">
        <v>0.125</v>
      </c>
      <c r="D930" s="130">
        <v>835.25</v>
      </c>
      <c r="E930" s="130">
        <v>-0.12493466606256599</v>
      </c>
      <c r="F930" s="130">
        <f>(Table1[[#This Row],[Gasoil Open]]-MIN(Table1[Signal from Matlab]))/(MAX(Table1[Signal from Matlab])-MIN(Table1[Signal from Matlab]))</f>
        <v>0.36967155835080362</v>
      </c>
      <c r="G930" s="130">
        <v>835.25</v>
      </c>
      <c r="H930" s="130">
        <v>835.25</v>
      </c>
      <c r="I930" s="130">
        <v>0.36967155835080401</v>
      </c>
      <c r="J930" s="130">
        <f>(Table1[[#This Row],[Alpha]]-MIN(Table1[Alpha]))/(MAX(Table1[Alpha])-MIN(Table1[Alpha]))</f>
        <v>0.3279383021412306</v>
      </c>
      <c r="K930" s="130">
        <f>(Table1[[#This Row],[Signal from Matlab]]-703)/(1060.75-703)</f>
        <v>0.36967155835080362</v>
      </c>
    </row>
    <row r="931" spans="1:11" x14ac:dyDescent="0.2">
      <c r="A931" s="130" t="s">
        <v>1139</v>
      </c>
      <c r="B931" s="344">
        <v>930</v>
      </c>
      <c r="C931" s="130">
        <v>0.125</v>
      </c>
      <c r="D931" s="130">
        <v>826</v>
      </c>
      <c r="E931" s="130">
        <v>-0.13366969408574</v>
      </c>
      <c r="F931" s="130">
        <f>(Table1[[#This Row],[Gasoil Open]]-MIN(Table1[Signal from Matlab]))/(MAX(Table1[Signal from Matlab])-MIN(Table1[Signal from Matlab]))</f>
        <v>0.34381551362683438</v>
      </c>
      <c r="G931" s="130">
        <v>826</v>
      </c>
      <c r="H931" s="130">
        <v>826</v>
      </c>
      <c r="I931" s="130">
        <v>0.34381551362683399</v>
      </c>
      <c r="J931" s="130">
        <f>(Table1[[#This Row],[Alpha]]-MIN(Table1[Alpha]))/(MAX(Table1[Alpha])-MIN(Table1[Alpha]))</f>
        <v>0.32165167392253496</v>
      </c>
      <c r="K931" s="130">
        <f>(Table1[[#This Row],[Signal from Matlab]]-703)/(1060.75-703)</f>
        <v>0.34381551362683438</v>
      </c>
    </row>
    <row r="932" spans="1:11" x14ac:dyDescent="0.2">
      <c r="A932" s="130" t="s">
        <v>1140</v>
      </c>
      <c r="B932" s="344">
        <v>931</v>
      </c>
      <c r="C932" s="130">
        <v>0.125</v>
      </c>
      <c r="D932" s="130">
        <v>829.75</v>
      </c>
      <c r="E932" s="130">
        <v>-0.143477544093294</v>
      </c>
      <c r="F932" s="130">
        <f>(Table1[[#This Row],[Gasoil Open]]-MIN(Table1[Signal from Matlab]))/(MAX(Table1[Signal from Matlab])-MIN(Table1[Signal from Matlab]))</f>
        <v>0.35429769392033544</v>
      </c>
      <c r="G932" s="130">
        <v>829.75</v>
      </c>
      <c r="H932" s="130">
        <v>829.75</v>
      </c>
      <c r="I932" s="130">
        <v>0.354297693920335</v>
      </c>
      <c r="J932" s="130">
        <f>(Table1[[#This Row],[Alpha]]-MIN(Table1[Alpha]))/(MAX(Table1[Alpha])-MIN(Table1[Alpha]))</f>
        <v>0.31459293221516516</v>
      </c>
      <c r="K932" s="130">
        <f>(Table1[[#This Row],[Signal from Matlab]]-703)/(1060.75-703)</f>
        <v>0.35429769392033544</v>
      </c>
    </row>
    <row r="933" spans="1:11" x14ac:dyDescent="0.2">
      <c r="A933" s="130" t="s">
        <v>1141</v>
      </c>
      <c r="B933" s="344">
        <v>932</v>
      </c>
      <c r="C933" s="130">
        <v>0.125</v>
      </c>
      <c r="D933" s="130">
        <v>834</v>
      </c>
      <c r="E933" s="130">
        <v>-0.15564767889533701</v>
      </c>
      <c r="F933" s="130">
        <f>(Table1[[#This Row],[Gasoil Open]]-MIN(Table1[Signal from Matlab]))/(MAX(Table1[Signal from Matlab])-MIN(Table1[Signal from Matlab]))</f>
        <v>0.36617749825296997</v>
      </c>
      <c r="G933" s="130">
        <v>834</v>
      </c>
      <c r="H933" s="130">
        <v>834</v>
      </c>
      <c r="I933" s="130">
        <v>0.36617749825297002</v>
      </c>
      <c r="J933" s="130">
        <f>(Table1[[#This Row],[Alpha]]-MIN(Table1[Alpha]))/(MAX(Table1[Alpha])-MIN(Table1[Alpha]))</f>
        <v>0.30583404642007961</v>
      </c>
      <c r="K933" s="130">
        <f>(Table1[[#This Row],[Signal from Matlab]]-703)/(1060.75-703)</f>
        <v>0.36617749825296997</v>
      </c>
    </row>
    <row r="934" spans="1:11" x14ac:dyDescent="0.2">
      <c r="A934" s="130" t="s">
        <v>1142</v>
      </c>
      <c r="B934" s="344">
        <v>933</v>
      </c>
      <c r="C934" s="130">
        <v>0.125</v>
      </c>
      <c r="D934" s="130">
        <v>830.25</v>
      </c>
      <c r="E934" s="130">
        <v>-0.17709254255367601</v>
      </c>
      <c r="F934" s="130">
        <f>(Table1[[#This Row],[Gasoil Open]]-MIN(Table1[Signal from Matlab]))/(MAX(Table1[Signal from Matlab])-MIN(Table1[Signal from Matlab]))</f>
        <v>0.3556953179594689</v>
      </c>
      <c r="G934" s="130">
        <v>830.25</v>
      </c>
      <c r="H934" s="130">
        <v>830.25</v>
      </c>
      <c r="I934" s="130">
        <v>0.35569531795946902</v>
      </c>
      <c r="J934" s="130">
        <f>(Table1[[#This Row],[Alpha]]-MIN(Table1[Alpha]))/(MAX(Table1[Alpha])-MIN(Table1[Alpha]))</f>
        <v>0.29040010795268978</v>
      </c>
      <c r="K934" s="130">
        <f>(Table1[[#This Row],[Signal from Matlab]]-703)/(1060.75-703)</f>
        <v>0.3556953179594689</v>
      </c>
    </row>
    <row r="935" spans="1:11" x14ac:dyDescent="0.2">
      <c r="A935" s="130" t="s">
        <v>1143</v>
      </c>
      <c r="B935" s="344">
        <v>934</v>
      </c>
      <c r="C935" s="130">
        <v>0.125</v>
      </c>
      <c r="D935" s="130">
        <v>821.75</v>
      </c>
      <c r="E935" s="130">
        <v>-0.19796740519911499</v>
      </c>
      <c r="F935" s="130">
        <f>(Table1[[#This Row],[Gasoil Open]]-MIN(Table1[Signal from Matlab]))/(MAX(Table1[Signal from Matlab])-MIN(Table1[Signal from Matlab]))</f>
        <v>0.33193570929419985</v>
      </c>
      <c r="G935" s="130">
        <v>821.75</v>
      </c>
      <c r="H935" s="130">
        <v>821.75</v>
      </c>
      <c r="I935" s="130">
        <v>0.33193570929420002</v>
      </c>
      <c r="J935" s="130">
        <f>(Table1[[#This Row],[Alpha]]-MIN(Table1[Alpha]))/(MAX(Table1[Alpha])-MIN(Table1[Alpha]))</f>
        <v>0.27537640107733097</v>
      </c>
      <c r="K935" s="130">
        <f>(Table1[[#This Row],[Signal from Matlab]]-703)/(1060.75-703)</f>
        <v>0.33193570929419985</v>
      </c>
    </row>
    <row r="936" spans="1:11" x14ac:dyDescent="0.2">
      <c r="A936" s="130" t="s">
        <v>1144</v>
      </c>
      <c r="B936" s="344">
        <v>935</v>
      </c>
      <c r="C936" s="130">
        <v>0.125</v>
      </c>
      <c r="D936" s="130">
        <v>821.25</v>
      </c>
      <c r="E936" s="130">
        <v>-0.22038506878682601</v>
      </c>
      <c r="F936" s="130">
        <f>(Table1[[#This Row],[Gasoil Open]]-MIN(Table1[Signal from Matlab]))/(MAX(Table1[Signal from Matlab])-MIN(Table1[Signal from Matlab]))</f>
        <v>0.33053808525506639</v>
      </c>
      <c r="G936" s="130">
        <v>821.25</v>
      </c>
      <c r="H936" s="130">
        <v>821.25</v>
      </c>
      <c r="I936" s="130">
        <v>0.33053808525506601</v>
      </c>
      <c r="J936" s="130">
        <f>(Table1[[#This Row],[Alpha]]-MIN(Table1[Alpha]))/(MAX(Table1[Alpha])-MIN(Table1[Alpha]))</f>
        <v>0.25924233532117796</v>
      </c>
      <c r="K936" s="130">
        <f>(Table1[[#This Row],[Signal from Matlab]]-703)/(1060.75-703)</f>
        <v>0.33053808525506639</v>
      </c>
    </row>
    <row r="937" spans="1:11" x14ac:dyDescent="0.2">
      <c r="A937" s="130" t="s">
        <v>1145</v>
      </c>
      <c r="B937" s="344">
        <v>936</v>
      </c>
      <c r="C937" s="130">
        <v>0.125</v>
      </c>
      <c r="D937" s="130">
        <v>813.25</v>
      </c>
      <c r="E937" s="130">
        <v>-0.24361341462341601</v>
      </c>
      <c r="F937" s="130">
        <f>(Table1[[#This Row],[Gasoil Open]]-MIN(Table1[Signal from Matlab]))/(MAX(Table1[Signal from Matlab])-MIN(Table1[Signal from Matlab]))</f>
        <v>0.3081761006289308</v>
      </c>
      <c r="G937" s="130">
        <v>813.25</v>
      </c>
      <c r="H937" s="130">
        <v>813.25</v>
      </c>
      <c r="I937" s="130">
        <v>0.30817610062893103</v>
      </c>
      <c r="J937" s="130">
        <f>(Table1[[#This Row],[Alpha]]-MIN(Table1[Alpha]))/(MAX(Table1[Alpha])-MIN(Table1[Alpha]))</f>
        <v>0.24252481890079386</v>
      </c>
      <c r="K937" s="130">
        <f>(Table1[[#This Row],[Signal from Matlab]]-703)/(1060.75-703)</f>
        <v>0.3081761006289308</v>
      </c>
    </row>
    <row r="938" spans="1:11" x14ac:dyDescent="0.2">
      <c r="A938" s="130" t="s">
        <v>1146</v>
      </c>
      <c r="B938" s="344">
        <v>937</v>
      </c>
      <c r="C938" s="130">
        <v>0.125</v>
      </c>
      <c r="D938" s="130">
        <v>810.5</v>
      </c>
      <c r="E938" s="130">
        <v>-0.26874909887589998</v>
      </c>
      <c r="F938" s="130">
        <f>(Table1[[#This Row],[Gasoil Open]]-MIN(Table1[Signal from Matlab]))/(MAX(Table1[Signal from Matlab])-MIN(Table1[Signal from Matlab]))</f>
        <v>0.30048916841369672</v>
      </c>
      <c r="G938" s="130">
        <v>810.5</v>
      </c>
      <c r="H938" s="130">
        <v>810.5</v>
      </c>
      <c r="I938" s="130">
        <v>0.30048916841369699</v>
      </c>
      <c r="J938" s="130">
        <f>(Table1[[#This Row],[Alpha]]-MIN(Table1[Alpha]))/(MAX(Table1[Alpha])-MIN(Table1[Alpha]))</f>
        <v>0.22443458478836004</v>
      </c>
      <c r="K938" s="130">
        <f>(Table1[[#This Row],[Signal from Matlab]]-703)/(1060.75-703)</f>
        <v>0.30048916841369672</v>
      </c>
    </row>
    <row r="939" spans="1:11" x14ac:dyDescent="0.2">
      <c r="A939" s="130" t="s">
        <v>1147</v>
      </c>
      <c r="B939" s="344">
        <v>938</v>
      </c>
      <c r="C939" s="130">
        <v>0.125</v>
      </c>
      <c r="D939" s="130">
        <v>811.75</v>
      </c>
      <c r="E939" s="130">
        <v>-0.28775196453937402</v>
      </c>
      <c r="F939" s="130">
        <f>(Table1[[#This Row],[Gasoil Open]]-MIN(Table1[Signal from Matlab]))/(MAX(Table1[Signal from Matlab])-MIN(Table1[Signal from Matlab]))</f>
        <v>0.30398322851153042</v>
      </c>
      <c r="G939" s="130">
        <v>811.75</v>
      </c>
      <c r="H939" s="130">
        <v>811.75</v>
      </c>
      <c r="I939" s="130">
        <v>0.30398322851152998</v>
      </c>
      <c r="J939" s="130">
        <f>(Table1[[#This Row],[Alpha]]-MIN(Table1[Alpha]))/(MAX(Table1[Alpha])-MIN(Table1[Alpha]))</f>
        <v>0.21075816025953886</v>
      </c>
      <c r="K939" s="130">
        <f>(Table1[[#This Row],[Signal from Matlab]]-703)/(1060.75-703)</f>
        <v>0.30398322851153042</v>
      </c>
    </row>
    <row r="940" spans="1:11" x14ac:dyDescent="0.2">
      <c r="A940" s="130" t="s">
        <v>1148</v>
      </c>
      <c r="B940" s="344">
        <v>939</v>
      </c>
      <c r="C940" s="130">
        <v>0.125</v>
      </c>
      <c r="D940" s="130">
        <v>813</v>
      </c>
      <c r="E940" s="130">
        <v>-0.31414441369749502</v>
      </c>
      <c r="F940" s="130">
        <f>(Table1[[#This Row],[Gasoil Open]]-MIN(Table1[Signal from Matlab]))/(MAX(Table1[Signal from Matlab])-MIN(Table1[Signal from Matlab]))</f>
        <v>0.30747728860936407</v>
      </c>
      <c r="G940" s="130">
        <v>813</v>
      </c>
      <c r="H940" s="130">
        <v>813</v>
      </c>
      <c r="I940" s="130">
        <v>0.30747728860936402</v>
      </c>
      <c r="J940" s="130">
        <f>(Table1[[#This Row],[Alpha]]-MIN(Table1[Alpha]))/(MAX(Table1[Alpha])-MIN(Table1[Alpha]))</f>
        <v>0.19176342833678509</v>
      </c>
      <c r="K940" s="130">
        <f>(Table1[[#This Row],[Signal from Matlab]]-703)/(1060.75-703)</f>
        <v>0.30747728860936407</v>
      </c>
    </row>
    <row r="941" spans="1:11" x14ac:dyDescent="0.2">
      <c r="A941" s="130" t="s">
        <v>1149</v>
      </c>
      <c r="B941" s="344">
        <v>940</v>
      </c>
      <c r="C941" s="130">
        <v>0.125</v>
      </c>
      <c r="D941" s="130">
        <v>816</v>
      </c>
      <c r="E941" s="130">
        <v>-0.33708284561043</v>
      </c>
      <c r="F941" s="130">
        <f>(Table1[[#This Row],[Gasoil Open]]-MIN(Table1[Signal from Matlab]))/(MAX(Table1[Signal from Matlab])-MIN(Table1[Signal from Matlab]))</f>
        <v>0.31586303284416489</v>
      </c>
      <c r="G941" s="130">
        <v>816</v>
      </c>
      <c r="H941" s="130">
        <v>816</v>
      </c>
      <c r="I941" s="130">
        <v>0.315863032844165</v>
      </c>
      <c r="J941" s="130">
        <f>(Table1[[#This Row],[Alpha]]-MIN(Table1[Alpha]))/(MAX(Table1[Alpha])-MIN(Table1[Alpha]))</f>
        <v>0.17525456391483843</v>
      </c>
      <c r="K941" s="130">
        <f>(Table1[[#This Row],[Signal from Matlab]]-703)/(1060.75-703)</f>
        <v>0.31586303284416489</v>
      </c>
    </row>
    <row r="942" spans="1:11" x14ac:dyDescent="0.2">
      <c r="A942" s="130" t="s">
        <v>1150</v>
      </c>
      <c r="B942" s="344">
        <v>941</v>
      </c>
      <c r="C942" s="130">
        <v>0.125</v>
      </c>
      <c r="D942" s="130">
        <v>817.25</v>
      </c>
      <c r="E942" s="130">
        <v>-0.36923156931573697</v>
      </c>
      <c r="F942" s="130">
        <f>(Table1[[#This Row],[Gasoil Open]]-MIN(Table1[Signal from Matlab]))/(MAX(Table1[Signal from Matlab])-MIN(Table1[Signal from Matlab]))</f>
        <v>0.3193570929419986</v>
      </c>
      <c r="G942" s="130">
        <v>817.25</v>
      </c>
      <c r="H942" s="130">
        <v>817.25</v>
      </c>
      <c r="I942" s="130">
        <v>0.31935709294199899</v>
      </c>
      <c r="J942" s="130">
        <f>(Table1[[#This Row],[Alpha]]-MIN(Table1[Alpha]))/(MAX(Table1[Alpha])-MIN(Table1[Alpha]))</f>
        <v>0.15211702238610594</v>
      </c>
      <c r="K942" s="130">
        <f>(Table1[[#This Row],[Signal from Matlab]]-703)/(1060.75-703)</f>
        <v>0.3193570929419986</v>
      </c>
    </row>
    <row r="943" spans="1:11" x14ac:dyDescent="0.2">
      <c r="A943" s="130" t="s">
        <v>1151</v>
      </c>
      <c r="B943" s="344">
        <v>942</v>
      </c>
      <c r="C943" s="130">
        <v>0.125</v>
      </c>
      <c r="D943" s="130">
        <v>802.25</v>
      </c>
      <c r="E943" s="130">
        <v>-0.40061452833496403</v>
      </c>
      <c r="F943" s="130">
        <f>(Table1[[#This Row],[Gasoil Open]]-MIN(Table1[Signal from Matlab]))/(MAX(Table1[Signal from Matlab])-MIN(Table1[Signal from Matlab]))</f>
        <v>0.2774283717679944</v>
      </c>
      <c r="G943" s="130">
        <v>802.25</v>
      </c>
      <c r="H943" s="130">
        <v>802.25</v>
      </c>
      <c r="I943" s="130">
        <v>0.27742837176799401</v>
      </c>
      <c r="J943" s="130">
        <f>(Table1[[#This Row],[Alpha]]-MIN(Table1[Alpha]))/(MAX(Table1[Alpha])-MIN(Table1[Alpha]))</f>
        <v>0.12953060420484516</v>
      </c>
      <c r="K943" s="130">
        <f>(Table1[[#This Row],[Signal from Matlab]]-703)/(1060.75-703)</f>
        <v>0.2774283717679944</v>
      </c>
    </row>
    <row r="944" spans="1:11" x14ac:dyDescent="0.2">
      <c r="A944" s="130"/>
      <c r="B944" s="344"/>
      <c r="C944" s="130"/>
      <c r="D944" s="130"/>
      <c r="K944" s="130">
        <f>(Table1[[#This Row],[Signal from Matlab]]-703)/(1060.75-703)</f>
        <v>-1.9650593990216632</v>
      </c>
    </row>
    <row r="945" spans="1:11" x14ac:dyDescent="0.2">
      <c r="A945" s="130"/>
      <c r="B945" s="344"/>
      <c r="C945" s="130"/>
      <c r="D945" s="130"/>
      <c r="K945" s="130">
        <f>(Table1[[#This Row],[Signal from Matlab]]-703)/(1060.75-703)</f>
        <v>-1.9650593990216632</v>
      </c>
    </row>
    <row r="946" spans="1:11" x14ac:dyDescent="0.2">
      <c r="A946" s="130"/>
      <c r="B946" s="344"/>
      <c r="C946" s="130"/>
      <c r="D946" s="130"/>
      <c r="K946" s="130">
        <f>(Table1[[#This Row],[Signal from Matlab]]-703)/(1060.75-703)</f>
        <v>-1.9650593990216632</v>
      </c>
    </row>
    <row r="947" spans="1:11" x14ac:dyDescent="0.2">
      <c r="A947" s="130"/>
      <c r="B947" s="344"/>
      <c r="C947" s="130"/>
      <c r="D947" s="130"/>
      <c r="K947" s="130">
        <f>(Table1[[#This Row],[Signal from Matlab]]-703)/(1060.75-703)</f>
        <v>-1.9650593990216632</v>
      </c>
    </row>
    <row r="948" spans="1:11" x14ac:dyDescent="0.2">
      <c r="A948" s="130"/>
      <c r="B948" s="344"/>
      <c r="C948" s="130"/>
      <c r="D948" s="130"/>
      <c r="K948" s="130">
        <f>(Table1[[#This Row],[Signal from Matlab]]-703)/(1060.75-703)</f>
        <v>-1.9650593990216632</v>
      </c>
    </row>
    <row r="949" spans="1:11" x14ac:dyDescent="0.2">
      <c r="A949" s="130"/>
      <c r="B949" s="344"/>
      <c r="C949" s="130"/>
      <c r="D949" s="130"/>
      <c r="K949" s="130">
        <f>(Table1[[#This Row],[Signal from Matlab]]-703)/(1060.75-703)</f>
        <v>-1.9650593990216632</v>
      </c>
    </row>
    <row r="950" spans="1:11" x14ac:dyDescent="0.2">
      <c r="A950" s="130"/>
      <c r="B950" s="344"/>
      <c r="C950" s="130"/>
      <c r="D950" s="130"/>
      <c r="K950" s="130">
        <f>(Table1[[#This Row],[Signal from Matlab]]-703)/(1060.75-703)</f>
        <v>-1.9650593990216632</v>
      </c>
    </row>
    <row r="951" spans="1:11" x14ac:dyDescent="0.2">
      <c r="A951" s="130"/>
      <c r="B951" s="344"/>
      <c r="C951" s="130"/>
      <c r="D951" s="130"/>
      <c r="K951" s="130">
        <f>(Table1[[#This Row],[Signal from Matlab]]-703)/(1060.75-703)</f>
        <v>-1.9650593990216632</v>
      </c>
    </row>
    <row r="952" spans="1:11" x14ac:dyDescent="0.2">
      <c r="A952" s="130"/>
      <c r="B952" s="344"/>
      <c r="C952" s="130"/>
      <c r="D952" s="130"/>
      <c r="K952" s="130">
        <f>(Table1[[#This Row],[Signal from Matlab]]-703)/(1060.75-703)</f>
        <v>-1.9650593990216632</v>
      </c>
    </row>
    <row r="953" spans="1:11" x14ac:dyDescent="0.2">
      <c r="A953" s="130"/>
      <c r="B953" s="344"/>
      <c r="C953" s="130"/>
      <c r="D953" s="130"/>
      <c r="K953" s="130">
        <f>(Table1[[#This Row],[Signal from Matlab]]-703)/(1060.75-703)</f>
        <v>-1.9650593990216632</v>
      </c>
    </row>
    <row r="954" spans="1:11" x14ac:dyDescent="0.2">
      <c r="A954" s="130"/>
      <c r="B954" s="344"/>
      <c r="C954" s="130"/>
      <c r="D954" s="130"/>
      <c r="K954" s="130">
        <f>(Table1[[#This Row],[Signal from Matlab]]-703)/(1060.75-703)</f>
        <v>-1.9650593990216632</v>
      </c>
    </row>
    <row r="955" spans="1:11" x14ac:dyDescent="0.2">
      <c r="A955" s="130"/>
      <c r="B955" s="344"/>
      <c r="C955" s="130"/>
      <c r="D955" s="130"/>
      <c r="K955" s="130">
        <f>(Table1[[#This Row],[Signal from Matlab]]-703)/(1060.75-703)</f>
        <v>-1.9650593990216632</v>
      </c>
    </row>
    <row r="956" spans="1:11" x14ac:dyDescent="0.2">
      <c r="A956" s="130"/>
      <c r="B956" s="344"/>
      <c r="C956" s="130"/>
      <c r="D956" s="130"/>
      <c r="K956" s="130">
        <f>(Table1[[#This Row],[Signal from Matlab]]-703)/(1060.75-703)</f>
        <v>-1.9650593990216632</v>
      </c>
    </row>
    <row r="957" spans="1:11" x14ac:dyDescent="0.2">
      <c r="A957" s="130"/>
      <c r="B957" s="344"/>
      <c r="C957" s="130"/>
      <c r="D957" s="130"/>
      <c r="K957" s="130">
        <f>(Table1[[#This Row],[Signal from Matlab]]-703)/(1060.75-703)</f>
        <v>-1.9650593990216632</v>
      </c>
    </row>
    <row r="958" spans="1:11" x14ac:dyDescent="0.2">
      <c r="A958" s="130"/>
      <c r="B958" s="344"/>
      <c r="C958" s="130"/>
      <c r="D958" s="130"/>
      <c r="K958" s="130">
        <f>(Table1[[#This Row],[Signal from Matlab]]-703)/(1060.75-703)</f>
        <v>-1.9650593990216632</v>
      </c>
    </row>
    <row r="959" spans="1:11" x14ac:dyDescent="0.2">
      <c r="A959" s="130"/>
      <c r="B959" s="344"/>
      <c r="C959" s="130"/>
      <c r="D959" s="130"/>
      <c r="K959" s="130">
        <f>(Table1[[#This Row],[Signal from Matlab]]-703)/(1060.75-703)</f>
        <v>-1.9650593990216632</v>
      </c>
    </row>
    <row r="960" spans="1:11" x14ac:dyDescent="0.2">
      <c r="A960" s="130"/>
      <c r="B960" s="344"/>
      <c r="C960" s="130"/>
      <c r="D960" s="130"/>
      <c r="K960" s="130">
        <f>(Table1[[#This Row],[Signal from Matlab]]-703)/(1060.75-703)</f>
        <v>-1.9650593990216632</v>
      </c>
    </row>
    <row r="961" spans="1:11" x14ac:dyDescent="0.2">
      <c r="A961" s="130"/>
      <c r="B961" s="344"/>
      <c r="C961" s="130"/>
      <c r="D961" s="130"/>
      <c r="K961" s="130">
        <f>(Table1[[#This Row],[Signal from Matlab]]-703)/(1060.75-703)</f>
        <v>-1.9650593990216632</v>
      </c>
    </row>
    <row r="962" spans="1:11" x14ac:dyDescent="0.2">
      <c r="A962" s="130"/>
      <c r="B962" s="344"/>
      <c r="C962" s="130"/>
      <c r="D962" s="130"/>
      <c r="K962" s="130">
        <f>(Table1[[#This Row],[Signal from Matlab]]-703)/(1060.75-703)</f>
        <v>-1.9650593990216632</v>
      </c>
    </row>
    <row r="963" spans="1:11" x14ac:dyDescent="0.2">
      <c r="A963" s="130"/>
      <c r="B963" s="344"/>
      <c r="C963" s="130"/>
      <c r="D963" s="130"/>
      <c r="K963" s="130">
        <f>(Table1[[#This Row],[Signal from Matlab]]-703)/(1060.75-703)</f>
        <v>-1.9650593990216632</v>
      </c>
    </row>
    <row r="964" spans="1:11" x14ac:dyDescent="0.2">
      <c r="A964" s="130"/>
      <c r="B964" s="344"/>
      <c r="C964" s="130"/>
      <c r="D964" s="130"/>
      <c r="K964" s="130">
        <f>(Table1[[#This Row],[Signal from Matlab]]-703)/(1060.75-703)</f>
        <v>-1.9650593990216632</v>
      </c>
    </row>
    <row r="965" spans="1:11" x14ac:dyDescent="0.2">
      <c r="A965" s="130"/>
      <c r="B965" s="344"/>
      <c r="C965" s="130"/>
      <c r="D965" s="130"/>
      <c r="K965" s="130">
        <f>(Table1[[#This Row],[Signal from Matlab]]-703)/(1060.75-703)</f>
        <v>-1.9650593990216632</v>
      </c>
    </row>
    <row r="966" spans="1:11" x14ac:dyDescent="0.2">
      <c r="A966" s="130"/>
      <c r="B966" s="344"/>
      <c r="C966" s="130"/>
      <c r="D966" s="130"/>
      <c r="K966" s="130">
        <f>(Table1[[#This Row],[Signal from Matlab]]-703)/(1060.75-703)</f>
        <v>-1.9650593990216632</v>
      </c>
    </row>
    <row r="967" spans="1:11" x14ac:dyDescent="0.2">
      <c r="A967" s="130"/>
      <c r="B967" s="344"/>
      <c r="C967" s="130"/>
      <c r="D967" s="130"/>
      <c r="K967" s="130">
        <f>(Table1[[#This Row],[Signal from Matlab]]-703)/(1060.75-703)</f>
        <v>-1.9650593990216632</v>
      </c>
    </row>
    <row r="968" spans="1:11" x14ac:dyDescent="0.2">
      <c r="A968" s="130"/>
      <c r="B968" s="344"/>
      <c r="C968" s="130"/>
      <c r="D968" s="130"/>
      <c r="K968" s="130">
        <f>(Table1[[#This Row],[Signal from Matlab]]-703)/(1060.75-703)</f>
        <v>-1.9650593990216632</v>
      </c>
    </row>
    <row r="969" spans="1:11" x14ac:dyDescent="0.2">
      <c r="A969" s="130"/>
      <c r="B969" s="344"/>
      <c r="C969" s="130"/>
      <c r="D969" s="130"/>
      <c r="K969" s="130">
        <f>(Table1[[#This Row],[Signal from Matlab]]-703)/(1060.75-703)</f>
        <v>-1.9650593990216632</v>
      </c>
    </row>
    <row r="970" spans="1:11" x14ac:dyDescent="0.2">
      <c r="A970" s="130"/>
      <c r="B970" s="344"/>
      <c r="C970" s="130"/>
      <c r="D970" s="130"/>
      <c r="K970" s="130">
        <f>(Table1[[#This Row],[Signal from Matlab]]-703)/(1060.75-703)</f>
        <v>-1.9650593990216632</v>
      </c>
    </row>
  </sheetData>
  <mergeCells count="25">
    <mergeCell ref="X1:Y1"/>
    <mergeCell ref="L56:Q56"/>
    <mergeCell ref="R56:S56"/>
    <mergeCell ref="T56:U56"/>
    <mergeCell ref="V56:W56"/>
    <mergeCell ref="X56:Y56"/>
    <mergeCell ref="L1:Q1"/>
    <mergeCell ref="R1:S1"/>
    <mergeCell ref="T1:U1"/>
    <mergeCell ref="V1:W1"/>
    <mergeCell ref="L111:Q111"/>
    <mergeCell ref="R111:S111"/>
    <mergeCell ref="T111:U111"/>
    <mergeCell ref="V111:W111"/>
    <mergeCell ref="X111:Y111"/>
    <mergeCell ref="L166:Q166"/>
    <mergeCell ref="R166:S166"/>
    <mergeCell ref="T166:U166"/>
    <mergeCell ref="V166:W166"/>
    <mergeCell ref="X166:Y166"/>
    <mergeCell ref="L221:Q221"/>
    <mergeCell ref="R221:S221"/>
    <mergeCell ref="T221:U221"/>
    <mergeCell ref="V221:W221"/>
    <mergeCell ref="X221:Y221"/>
  </mergeCells>
  <pageMargins left="0.7" right="0.7" top="0.75" bottom="0.75" header="0.3" footer="0.3"/>
  <legacy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V923"/>
  <sheetViews>
    <sheetView zoomScale="60" zoomScaleNormal="60" zoomScalePageLayoutView="60" workbookViewId="0">
      <selection activeCell="G36" sqref="G36"/>
    </sheetView>
  </sheetViews>
  <sheetFormatPr baseColWidth="10" defaultRowHeight="15" x14ac:dyDescent="0.2"/>
  <sheetData>
    <row r="1" spans="1:906" ht="19" x14ac:dyDescent="0.2">
      <c r="A1" s="538" t="s">
        <v>1204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335"/>
    </row>
    <row r="2" spans="1:906" x14ac:dyDescent="0.2">
      <c r="A2" s="96" t="s">
        <v>43</v>
      </c>
      <c r="B2" s="96"/>
      <c r="C2" s="99"/>
      <c r="D2" s="96"/>
      <c r="E2" s="96"/>
      <c r="F2" s="96"/>
      <c r="G2" s="96"/>
      <c r="H2" s="96" t="s">
        <v>44</v>
      </c>
      <c r="I2" s="96"/>
      <c r="J2" s="96"/>
      <c r="K2" s="96"/>
      <c r="L2" s="96"/>
      <c r="M2" s="96"/>
      <c r="N2" s="96"/>
      <c r="O2" s="96" t="s">
        <v>45</v>
      </c>
      <c r="P2" s="96"/>
      <c r="Q2" s="96"/>
      <c r="R2" s="96"/>
      <c r="S2" s="96"/>
      <c r="T2" s="96"/>
      <c r="U2" s="96"/>
      <c r="V2" s="96" t="s">
        <v>46</v>
      </c>
      <c r="W2" s="96"/>
      <c r="X2" s="96"/>
      <c r="Y2" s="96"/>
      <c r="Z2" s="96"/>
      <c r="AA2" s="96"/>
      <c r="AB2" s="96"/>
      <c r="AC2" s="96" t="s">
        <v>47</v>
      </c>
      <c r="AD2" s="96"/>
      <c r="AE2" s="96"/>
      <c r="AF2" s="96"/>
      <c r="AG2" s="96"/>
      <c r="AH2" s="96"/>
      <c r="AI2" s="96"/>
      <c r="AJ2" s="96"/>
      <c r="AK2" s="96"/>
      <c r="AHU2">
        <v>817.25</v>
      </c>
      <c r="AHV2">
        <v>802.25</v>
      </c>
    </row>
    <row r="3" spans="1:906" x14ac:dyDescent="0.2">
      <c r="A3" s="97" t="s">
        <v>48</v>
      </c>
      <c r="B3" s="130"/>
      <c r="C3" s="130"/>
      <c r="D3" s="130"/>
      <c r="E3" s="130"/>
      <c r="F3" s="130"/>
      <c r="G3" s="130"/>
      <c r="H3" s="97" t="s">
        <v>48</v>
      </c>
      <c r="I3" s="130"/>
      <c r="J3" s="130"/>
      <c r="K3" s="130"/>
      <c r="L3" s="130"/>
      <c r="M3" s="130"/>
      <c r="N3" s="130"/>
      <c r="O3" s="97" t="s">
        <v>48</v>
      </c>
      <c r="P3" s="130"/>
      <c r="Q3" s="130"/>
      <c r="R3" s="130"/>
      <c r="S3" s="130"/>
      <c r="T3" s="130"/>
      <c r="U3" s="130"/>
      <c r="V3" s="97" t="s">
        <v>48</v>
      </c>
      <c r="W3" s="130"/>
      <c r="X3" s="130"/>
      <c r="Y3" s="130"/>
      <c r="Z3" s="130"/>
      <c r="AA3" s="130"/>
      <c r="AB3" s="130"/>
      <c r="AC3" s="97" t="s">
        <v>48</v>
      </c>
      <c r="AD3" s="130"/>
      <c r="AE3" s="130"/>
      <c r="AF3" s="130"/>
      <c r="AG3" s="130"/>
      <c r="AH3" s="130"/>
      <c r="AI3" s="130"/>
      <c r="AJ3" s="130"/>
      <c r="AK3" s="130"/>
    </row>
    <row r="4" spans="1:906" x14ac:dyDescent="0.2">
      <c r="A4" s="130" t="s">
        <v>49</v>
      </c>
      <c r="B4" s="130"/>
      <c r="C4" s="130"/>
      <c r="D4" s="130"/>
      <c r="E4" s="130"/>
      <c r="F4" s="130"/>
      <c r="G4" s="130"/>
      <c r="H4" s="130" t="s">
        <v>49</v>
      </c>
      <c r="I4" s="130"/>
      <c r="J4" s="130"/>
      <c r="K4" s="130"/>
      <c r="L4" s="130"/>
      <c r="M4" s="130"/>
      <c r="N4" s="130"/>
      <c r="O4" s="130" t="s">
        <v>49</v>
      </c>
      <c r="P4" s="130"/>
      <c r="Q4" s="130"/>
      <c r="R4" s="130"/>
      <c r="S4" s="130"/>
      <c r="T4" s="130"/>
      <c r="U4" s="130"/>
      <c r="V4" s="130" t="s">
        <v>49</v>
      </c>
      <c r="W4" s="130"/>
      <c r="X4" s="130"/>
      <c r="Y4" s="130"/>
      <c r="Z4" s="130"/>
      <c r="AA4" s="130"/>
      <c r="AB4" s="130"/>
      <c r="AC4" s="130" t="s">
        <v>49</v>
      </c>
      <c r="AD4" s="130"/>
      <c r="AE4" s="130"/>
      <c r="AF4" s="130"/>
      <c r="AG4" s="130"/>
      <c r="AH4" s="130"/>
      <c r="AI4" s="130"/>
      <c r="AJ4" s="130"/>
      <c r="AK4" s="130"/>
    </row>
    <row r="5" spans="1:906" x14ac:dyDescent="0.2">
      <c r="A5" s="130"/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</row>
    <row r="6" spans="1:906" x14ac:dyDescent="0.2">
      <c r="A6" s="130"/>
      <c r="B6" s="130"/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</row>
    <row r="7" spans="1:906" x14ac:dyDescent="0.2">
      <c r="A7" s="130"/>
      <c r="B7" s="130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</row>
    <row r="8" spans="1:906" x14ac:dyDescent="0.2">
      <c r="A8" s="130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</row>
    <row r="9" spans="1:906" x14ac:dyDescent="0.2">
      <c r="A9" s="130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</row>
    <row r="10" spans="1:906" x14ac:dyDescent="0.2">
      <c r="A10" s="130"/>
      <c r="B10" s="130"/>
      <c r="C10" s="130"/>
      <c r="D10" s="130"/>
      <c r="E10" s="130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</row>
    <row r="11" spans="1:906" x14ac:dyDescent="0.2">
      <c r="A11" s="130"/>
      <c r="B11" s="130"/>
      <c r="C11" s="130"/>
      <c r="D11" s="130"/>
      <c r="E11" s="130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</row>
    <row r="12" spans="1:906" x14ac:dyDescent="0.2">
      <c r="A12" s="130"/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</row>
    <row r="13" spans="1:906" x14ac:dyDescent="0.2">
      <c r="A13" s="130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</row>
    <row r="14" spans="1:906" x14ac:dyDescent="0.2">
      <c r="A14" s="130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</row>
    <row r="15" spans="1:906" x14ac:dyDescent="0.2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</row>
    <row r="16" spans="1:906" x14ac:dyDescent="0.2">
      <c r="A16" s="130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</row>
    <row r="17" spans="1:37" x14ac:dyDescent="0.2">
      <c r="A17" s="130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</row>
    <row r="18" spans="1:37" x14ac:dyDescent="0.2">
      <c r="A18" s="130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</row>
    <row r="19" spans="1:37" x14ac:dyDescent="0.2">
      <c r="A19" s="130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</row>
    <row r="20" spans="1:37" ht="19" x14ac:dyDescent="0.2">
      <c r="A20" s="538" t="s">
        <v>1205</v>
      </c>
      <c r="B20" s="538"/>
      <c r="C20" s="538"/>
      <c r="D20" s="538"/>
      <c r="E20" s="538"/>
      <c r="F20" s="538"/>
      <c r="G20" s="538"/>
      <c r="H20" s="538"/>
      <c r="I20" s="538"/>
      <c r="J20" s="538"/>
      <c r="K20" s="538"/>
      <c r="L20" s="538"/>
      <c r="M20" s="538"/>
      <c r="N20" s="538"/>
      <c r="O20" s="538"/>
      <c r="P20" s="538"/>
      <c r="Q20" s="538"/>
      <c r="R20" s="538"/>
      <c r="S20" s="538"/>
      <c r="T20" s="538"/>
      <c r="U20" s="538"/>
      <c r="V20" s="538"/>
      <c r="W20" s="538"/>
      <c r="X20" s="538"/>
      <c r="Y20" s="538"/>
      <c r="Z20" s="538"/>
      <c r="AA20" s="538"/>
      <c r="AB20" s="538"/>
      <c r="AC20" s="538"/>
      <c r="AD20" s="538"/>
      <c r="AE20" s="538"/>
      <c r="AF20" s="538"/>
      <c r="AG20" s="538"/>
      <c r="AH20" s="538"/>
      <c r="AI20" s="538"/>
      <c r="AJ20" s="538"/>
      <c r="AK20" s="335"/>
    </row>
    <row r="21" spans="1:37" x14ac:dyDescent="0.2">
      <c r="A21" s="96" t="s">
        <v>43</v>
      </c>
      <c r="B21" s="96"/>
      <c r="C21" s="99"/>
      <c r="D21" s="96"/>
      <c r="E21" s="96"/>
      <c r="F21" s="96"/>
      <c r="G21" s="96"/>
      <c r="H21" s="96" t="s">
        <v>44</v>
      </c>
      <c r="I21" s="96"/>
      <c r="J21" s="96"/>
      <c r="K21" s="96"/>
      <c r="L21" s="96"/>
      <c r="M21" s="96"/>
      <c r="N21" s="96"/>
      <c r="O21" s="96" t="s">
        <v>45</v>
      </c>
      <c r="P21" s="96"/>
      <c r="Q21" s="96"/>
      <c r="R21" s="96"/>
      <c r="S21" s="96"/>
      <c r="T21" s="96"/>
      <c r="U21" s="96"/>
      <c r="V21" s="96" t="s">
        <v>46</v>
      </c>
      <c r="W21" s="96"/>
      <c r="X21" s="96"/>
      <c r="Y21" s="96"/>
      <c r="Z21" s="96"/>
      <c r="AA21" s="96"/>
      <c r="AB21" s="96"/>
      <c r="AC21" s="96" t="s">
        <v>47</v>
      </c>
      <c r="AD21" s="96"/>
      <c r="AE21" s="96"/>
      <c r="AF21" s="96"/>
      <c r="AG21" s="96"/>
      <c r="AH21" s="96"/>
      <c r="AI21" s="96"/>
      <c r="AJ21" s="96"/>
      <c r="AK21" s="96"/>
    </row>
    <row r="22" spans="1:37" x14ac:dyDescent="0.2">
      <c r="A22" s="97" t="s">
        <v>48</v>
      </c>
      <c r="B22" s="130"/>
      <c r="C22" s="130"/>
      <c r="D22" s="130"/>
      <c r="E22" s="130"/>
      <c r="F22" s="130"/>
      <c r="G22" s="130"/>
      <c r="H22" s="97" t="s">
        <v>48</v>
      </c>
      <c r="I22" s="130"/>
      <c r="J22" s="130"/>
      <c r="K22" s="130"/>
      <c r="L22" s="130"/>
      <c r="M22" s="130"/>
      <c r="N22" s="130"/>
      <c r="O22" s="97" t="s">
        <v>48</v>
      </c>
      <c r="P22" s="130"/>
      <c r="Q22" s="130"/>
      <c r="R22" s="130"/>
      <c r="S22" s="130"/>
      <c r="T22" s="130"/>
      <c r="U22" s="130"/>
      <c r="V22" s="97" t="s">
        <v>48</v>
      </c>
      <c r="W22" s="130"/>
      <c r="X22" s="130"/>
      <c r="Y22" s="130"/>
      <c r="Z22" s="130"/>
      <c r="AA22" s="130"/>
      <c r="AB22" s="130"/>
      <c r="AC22" s="97" t="s">
        <v>48</v>
      </c>
      <c r="AD22" s="130"/>
      <c r="AE22" s="130"/>
      <c r="AF22" s="130"/>
      <c r="AG22" s="130"/>
      <c r="AH22" s="130"/>
      <c r="AI22" s="130"/>
      <c r="AJ22" s="130"/>
      <c r="AK22" s="130"/>
    </row>
    <row r="23" spans="1:37" x14ac:dyDescent="0.2">
      <c r="A23" s="130" t="s">
        <v>49</v>
      </c>
      <c r="B23" s="130"/>
      <c r="C23" s="130"/>
      <c r="D23" s="130"/>
      <c r="E23" s="130"/>
      <c r="F23" s="130"/>
      <c r="G23" s="130"/>
      <c r="H23" s="130" t="s">
        <v>49</v>
      </c>
      <c r="I23" s="130"/>
      <c r="J23" s="130"/>
      <c r="K23" s="130"/>
      <c r="L23" s="130"/>
      <c r="M23" s="130"/>
      <c r="N23" s="130"/>
      <c r="O23" s="130" t="s">
        <v>49</v>
      </c>
      <c r="P23" s="130"/>
      <c r="Q23" s="130"/>
      <c r="R23" s="130"/>
      <c r="S23" s="130"/>
      <c r="T23" s="130"/>
      <c r="U23" s="130"/>
      <c r="V23" s="130" t="s">
        <v>49</v>
      </c>
      <c r="W23" s="130"/>
      <c r="X23" s="130"/>
      <c r="Y23" s="130"/>
      <c r="Z23" s="130"/>
      <c r="AA23" s="130"/>
      <c r="AB23" s="130"/>
      <c r="AC23" s="130" t="s">
        <v>49</v>
      </c>
      <c r="AD23" s="130"/>
      <c r="AE23" s="130"/>
      <c r="AF23" s="130"/>
      <c r="AG23" s="130"/>
      <c r="AH23" s="130"/>
      <c r="AI23" s="130"/>
      <c r="AJ23" s="130"/>
      <c r="AK23" s="130"/>
    </row>
    <row r="24" spans="1:37" x14ac:dyDescent="0.2">
      <c r="A24" s="130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</row>
    <row r="25" spans="1:37" x14ac:dyDescent="0.2">
      <c r="A25" s="130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30"/>
      <c r="AG25" s="130"/>
      <c r="AH25" s="130"/>
      <c r="AI25" s="130"/>
      <c r="AJ25" s="130"/>
      <c r="AK25" s="130"/>
    </row>
    <row r="26" spans="1:37" x14ac:dyDescent="0.2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</row>
    <row r="27" spans="1:37" x14ac:dyDescent="0.2">
      <c r="A27" s="130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</row>
    <row r="28" spans="1:37" x14ac:dyDescent="0.2">
      <c r="A28" s="130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</row>
    <row r="29" spans="1:37" x14ac:dyDescent="0.2">
      <c r="A29" s="130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30"/>
      <c r="AG29" s="130"/>
      <c r="AH29" s="130"/>
      <c r="AI29" s="130"/>
      <c r="AJ29" s="130"/>
      <c r="AK29" s="130"/>
    </row>
    <row r="30" spans="1:37" x14ac:dyDescent="0.2">
      <c r="A30" s="130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</row>
    <row r="31" spans="1:37" x14ac:dyDescent="0.2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</row>
    <row r="32" spans="1:37" x14ac:dyDescent="0.2">
      <c r="A32" s="130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</row>
    <row r="33" spans="1:906" x14ac:dyDescent="0.2">
      <c r="A33" s="130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</row>
    <row r="34" spans="1:906" x14ac:dyDescent="0.2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</row>
    <row r="35" spans="1:906" x14ac:dyDescent="0.2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</row>
    <row r="36" spans="1:906" x14ac:dyDescent="0.2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</row>
    <row r="37" spans="1:906" x14ac:dyDescent="0.2">
      <c r="A37" s="130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</row>
    <row r="38" spans="1:906" x14ac:dyDescent="0.2">
      <c r="A38" s="130"/>
      <c r="B38" s="130"/>
      <c r="C38" s="130" t="s">
        <v>172</v>
      </c>
      <c r="D38" s="130" t="s">
        <v>173</v>
      </c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</row>
    <row r="39" spans="1:906" x14ac:dyDescent="0.2">
      <c r="A39" s="130" t="s">
        <v>50</v>
      </c>
      <c r="B39" s="130"/>
      <c r="C39" s="130">
        <f>'30 point (2)'!P16</f>
        <v>917.45188078759861</v>
      </c>
      <c r="D39" s="245">
        <f>'30 point (2)'!L57</f>
        <v>913.5</v>
      </c>
      <c r="E39" s="130"/>
      <c r="F39" s="130"/>
      <c r="G39" s="130"/>
      <c r="H39" s="130" t="s">
        <v>50</v>
      </c>
      <c r="I39" s="130"/>
      <c r="J39" s="245">
        <f>'30 point (2)'!Y16</f>
        <v>918.97480519476255</v>
      </c>
      <c r="K39" s="130">
        <f>'30 point (2)'!U57</f>
        <v>923.49800347282508</v>
      </c>
      <c r="L39" s="130"/>
      <c r="M39" s="130"/>
      <c r="N39" s="130"/>
      <c r="O39" s="130" t="s">
        <v>50</v>
      </c>
      <c r="P39" s="130"/>
      <c r="Q39" s="130">
        <f>'30 point (2)'!AH16</f>
        <v>923.30248054847505</v>
      </c>
      <c r="R39" s="130">
        <f>'30 point (2)'!AD57</f>
        <v>912.75</v>
      </c>
      <c r="S39" s="130"/>
      <c r="T39" s="130"/>
      <c r="U39" s="130"/>
      <c r="V39" s="130" t="s">
        <v>50</v>
      </c>
      <c r="W39" s="130"/>
      <c r="X39" s="130">
        <f>'30 point (2)'!AQ16</f>
        <v>915.57672871897648</v>
      </c>
      <c r="Y39" s="130">
        <f>'30 point (2)'!AM57</f>
        <v>920</v>
      </c>
      <c r="Z39" s="130"/>
      <c r="AA39" s="130"/>
      <c r="AB39" s="130"/>
      <c r="AC39" s="130" t="s">
        <v>50</v>
      </c>
      <c r="AD39" s="130"/>
      <c r="AE39" s="130">
        <f>'30 point (2)'!AZ16</f>
        <v>921.86195224586129</v>
      </c>
      <c r="AF39" s="130">
        <f>'30 point (2)'!AV57</f>
        <v>917.5</v>
      </c>
      <c r="AG39" s="130"/>
      <c r="AH39" s="130"/>
      <c r="AI39" s="130"/>
      <c r="AJ39" s="130"/>
      <c r="AK39" s="130"/>
    </row>
    <row r="40" spans="1:906" x14ac:dyDescent="0.2">
      <c r="A40" s="130" t="s">
        <v>51</v>
      </c>
      <c r="B40" s="130"/>
      <c r="C40" s="245">
        <f>'30 point (2)'!K16</f>
        <v>917.5</v>
      </c>
      <c r="D40" s="130"/>
      <c r="E40" s="130"/>
      <c r="F40" s="130"/>
      <c r="G40" s="130"/>
      <c r="H40" s="130" t="s">
        <v>51</v>
      </c>
      <c r="I40" s="130"/>
      <c r="J40" s="245">
        <f>'30 point (2)'!T16</f>
        <v>918.5</v>
      </c>
      <c r="K40" s="130"/>
      <c r="L40" s="130"/>
      <c r="M40" s="130"/>
      <c r="N40" s="130"/>
      <c r="O40" s="130" t="s">
        <v>51</v>
      </c>
      <c r="P40" s="130"/>
      <c r="Q40" s="245">
        <f>'30 point (2)'!AC16</f>
        <v>918</v>
      </c>
      <c r="R40" s="130"/>
      <c r="S40" s="130"/>
      <c r="T40" s="130"/>
      <c r="U40" s="130"/>
      <c r="V40" s="130" t="s">
        <v>51</v>
      </c>
      <c r="W40" s="130"/>
      <c r="X40" s="245">
        <f>'30 point (2)'!AL16</f>
        <v>917.25</v>
      </c>
      <c r="Y40" s="130"/>
      <c r="Z40" s="130"/>
      <c r="AA40" s="130"/>
      <c r="AB40" s="130"/>
      <c r="AC40" s="130" t="s">
        <v>51</v>
      </c>
      <c r="AD40" s="130"/>
      <c r="AE40" s="245">
        <f>'30 point (2)'!AU16</f>
        <v>921</v>
      </c>
      <c r="AF40" s="130"/>
      <c r="AG40" s="130"/>
      <c r="AH40" s="130"/>
      <c r="AI40" s="130"/>
      <c r="AJ40" s="130"/>
      <c r="AK40" s="130"/>
    </row>
    <row r="41" spans="1:906" x14ac:dyDescent="0.2">
      <c r="A41" s="130" t="s">
        <v>52</v>
      </c>
      <c r="B41" s="130"/>
      <c r="C41" s="98">
        <f>IF(C40&lt;0, 1-(C39/C40), C39/C40-1)</f>
        <v>-5.244600806686428E-5</v>
      </c>
      <c r="D41" s="98">
        <f>IF(C40&lt;0, 1-(D39/C40), D39/C40-1)</f>
        <v>-4.3596730245231141E-3</v>
      </c>
      <c r="E41" s="98"/>
      <c r="F41" s="98"/>
      <c r="G41" s="98"/>
      <c r="H41" s="130" t="s">
        <v>52</v>
      </c>
      <c r="I41" s="98"/>
      <c r="J41" s="98">
        <f>IF(J40&lt;0, 1-(J39/J40), J39/J40-1)</f>
        <v>5.169354325122999E-4</v>
      </c>
      <c r="K41" s="98">
        <f>IF(J40&lt;0, 1-(K39/J40), K39/J40-1)</f>
        <v>5.4414844559880216E-3</v>
      </c>
      <c r="L41" s="98"/>
      <c r="M41" s="98"/>
      <c r="N41" s="98"/>
      <c r="O41" s="130" t="s">
        <v>52</v>
      </c>
      <c r="P41" s="98"/>
      <c r="Q41" s="98">
        <f>IF(Q40&lt;0, 1-(Q39/Q40), Q39/Q40-1)</f>
        <v>5.7761226018246958E-3</v>
      </c>
      <c r="R41" s="98">
        <f>IF(Q40&lt;0, 1-(R39/Q40), R39/Q40-1)</f>
        <v>-5.7189542483659928E-3</v>
      </c>
      <c r="S41" s="98"/>
      <c r="T41" s="98"/>
      <c r="U41" s="98"/>
      <c r="V41" s="130" t="s">
        <v>52</v>
      </c>
      <c r="W41" s="98"/>
      <c r="X41" s="98">
        <f>IF(X40&lt;0, 1-(X39/X40), X39/X40-1)</f>
        <v>-1.8242259809468919E-3</v>
      </c>
      <c r="Y41" s="98">
        <f>IF(X40&lt;0, 1-(Y39/X40), Y39/X40-1)</f>
        <v>2.9980921231942403E-3</v>
      </c>
      <c r="Z41" s="98"/>
      <c r="AA41" s="98"/>
      <c r="AB41" s="98"/>
      <c r="AC41" s="130" t="s">
        <v>52</v>
      </c>
      <c r="AD41" s="98"/>
      <c r="AE41" s="98">
        <f>IF(AE40&lt;0, 1-(AE39/AE40), AE39/AE40-1)</f>
        <v>9.3588734621197212E-4</v>
      </c>
      <c r="AF41" s="98">
        <f>IF(AE40&lt;0, 1-(AF39/AE40), AF39/AE40-1)</f>
        <v>-3.8002171552660169E-3</v>
      </c>
      <c r="AG41" s="130"/>
      <c r="AH41" s="130"/>
      <c r="AI41" s="130"/>
      <c r="AJ41" s="130"/>
      <c r="AK41" s="130"/>
    </row>
    <row r="42" spans="1:906" ht="17" x14ac:dyDescent="0.2">
      <c r="A42" s="130" t="s">
        <v>53</v>
      </c>
      <c r="B42" s="130"/>
      <c r="C42" s="130">
        <v>0.90549999999999997</v>
      </c>
      <c r="D42" s="130"/>
      <c r="E42" s="130"/>
      <c r="F42" s="130"/>
      <c r="G42" s="130"/>
      <c r="H42" s="130" t="s">
        <v>53</v>
      </c>
      <c r="I42" s="130"/>
      <c r="J42" s="130">
        <v>0.935998</v>
      </c>
      <c r="K42" s="130"/>
      <c r="L42" s="130"/>
      <c r="M42" s="130"/>
      <c r="N42" s="130"/>
      <c r="O42" s="130" t="s">
        <v>53</v>
      </c>
      <c r="P42" s="130"/>
      <c r="Q42" s="130">
        <v>0.97052671999999995</v>
      </c>
      <c r="R42" s="130"/>
      <c r="S42" s="130"/>
      <c r="T42" s="130"/>
      <c r="U42" s="130"/>
      <c r="V42" s="130" t="s">
        <v>53</v>
      </c>
      <c r="W42" s="130"/>
      <c r="X42" s="130">
        <v>0.90553112999999996</v>
      </c>
      <c r="Y42" s="130"/>
      <c r="Z42" s="130"/>
      <c r="AA42" s="130"/>
      <c r="AB42" s="130"/>
      <c r="AC42" s="130" t="s">
        <v>53</v>
      </c>
      <c r="AD42" s="130"/>
      <c r="AE42" s="265">
        <v>0.87343545</v>
      </c>
      <c r="AF42" s="130"/>
      <c r="AG42" s="130"/>
      <c r="AH42" s="130"/>
      <c r="AI42" s="130"/>
      <c r="AJ42" s="130"/>
      <c r="AK42" s="130"/>
    </row>
    <row r="43" spans="1:906" x14ac:dyDescent="0.2">
      <c r="A43" s="130" t="s">
        <v>54</v>
      </c>
      <c r="B43" s="130"/>
      <c r="C43" s="130">
        <v>0.246</v>
      </c>
      <c r="D43" s="130"/>
      <c r="E43" s="130"/>
      <c r="F43" s="130"/>
      <c r="G43" s="130"/>
      <c r="H43" s="130" t="s">
        <v>54</v>
      </c>
      <c r="I43" s="130"/>
      <c r="J43" s="130">
        <v>0.17299999999999999</v>
      </c>
      <c r="K43" s="130"/>
      <c r="L43" s="130"/>
      <c r="M43" s="130"/>
      <c r="N43" s="130"/>
      <c r="O43" s="130" t="s">
        <v>54</v>
      </c>
      <c r="P43" s="130"/>
      <c r="Q43" s="130">
        <v>0.153</v>
      </c>
      <c r="R43" s="130"/>
      <c r="S43" s="130"/>
      <c r="T43" s="130"/>
      <c r="U43" s="130"/>
      <c r="V43" s="130" t="s">
        <v>54</v>
      </c>
      <c r="W43" s="130"/>
      <c r="X43" s="130">
        <v>0.246</v>
      </c>
      <c r="Y43" s="130"/>
      <c r="Z43" s="130"/>
      <c r="AA43" s="130"/>
      <c r="AB43" s="130"/>
      <c r="AC43" s="130" t="s">
        <v>54</v>
      </c>
      <c r="AD43" s="130"/>
      <c r="AE43" s="130">
        <v>0.32200000000000001</v>
      </c>
      <c r="AF43" s="130"/>
      <c r="AG43" s="130"/>
      <c r="AH43" s="130"/>
      <c r="AI43" s="130"/>
      <c r="AJ43" s="130"/>
      <c r="AK43" s="130"/>
    </row>
    <row r="44" spans="1:906" x14ac:dyDescent="0.2">
      <c r="A44" s="130" t="s">
        <v>55</v>
      </c>
      <c r="B44" s="130"/>
      <c r="C44" s="130"/>
      <c r="D44" s="130"/>
      <c r="E44" s="130"/>
      <c r="F44" s="130"/>
      <c r="G44" s="130"/>
      <c r="H44" s="130" t="s">
        <v>55</v>
      </c>
      <c r="I44" s="130"/>
      <c r="J44" s="130"/>
      <c r="K44" s="130"/>
      <c r="L44" s="130"/>
      <c r="M44" s="130"/>
      <c r="N44" s="130"/>
      <c r="O44" s="130" t="s">
        <v>55</v>
      </c>
      <c r="P44" s="130"/>
      <c r="Q44" s="130"/>
      <c r="R44" s="130"/>
      <c r="S44" s="130"/>
      <c r="T44" s="130"/>
      <c r="U44" s="130"/>
      <c r="V44" s="130" t="s">
        <v>55</v>
      </c>
      <c r="W44" s="130"/>
      <c r="X44" s="130"/>
      <c r="Y44" s="130"/>
      <c r="Z44" s="130"/>
      <c r="AA44" s="130"/>
      <c r="AB44" s="130"/>
      <c r="AC44" s="130" t="s">
        <v>55</v>
      </c>
      <c r="AD44" s="130"/>
      <c r="AE44" s="130"/>
      <c r="AF44" s="130"/>
      <c r="AG44" s="130"/>
      <c r="AH44" s="130"/>
      <c r="AI44" s="130"/>
      <c r="AJ44" s="130"/>
      <c r="AK44" s="130"/>
    </row>
    <row r="45" spans="1:906" x14ac:dyDescent="0.2">
      <c r="A45" s="130"/>
      <c r="C45" s="130"/>
    </row>
    <row r="46" spans="1:906" x14ac:dyDescent="0.2">
      <c r="A46" s="130"/>
      <c r="C46" s="130"/>
    </row>
    <row r="47" spans="1:906" s="130" customFormat="1" ht="19" x14ac:dyDescent="0.2">
      <c r="A47" s="538" t="s">
        <v>1206</v>
      </c>
      <c r="B47" s="538"/>
      <c r="C47" s="538"/>
      <c r="D47" s="538"/>
      <c r="E47" s="538"/>
      <c r="F47" s="538"/>
      <c r="G47" s="538"/>
      <c r="H47" s="538"/>
      <c r="I47" s="538"/>
      <c r="J47" s="538"/>
      <c r="K47" s="538"/>
      <c r="L47" s="538"/>
      <c r="M47" s="538"/>
      <c r="N47" s="538"/>
      <c r="O47" s="538"/>
      <c r="P47" s="538"/>
      <c r="Q47" s="538"/>
      <c r="R47" s="538"/>
      <c r="S47" s="538"/>
      <c r="T47" s="538"/>
      <c r="U47" s="538"/>
      <c r="V47" s="538"/>
      <c r="W47" s="538"/>
      <c r="X47" s="538"/>
      <c r="Y47" s="538"/>
      <c r="Z47" s="538"/>
      <c r="AA47" s="538"/>
      <c r="AB47" s="538"/>
      <c r="AC47" s="538"/>
      <c r="AD47" s="538"/>
      <c r="AE47" s="538"/>
      <c r="AF47" s="538"/>
      <c r="AG47" s="538"/>
      <c r="AH47" s="538"/>
      <c r="AI47" s="538"/>
      <c r="AJ47" s="538"/>
      <c r="AK47" s="335"/>
    </row>
    <row r="48" spans="1:906" s="130" customFormat="1" x14ac:dyDescent="0.2">
      <c r="A48" s="96" t="s">
        <v>43</v>
      </c>
      <c r="B48" s="96"/>
      <c r="C48" s="99"/>
      <c r="D48" s="96"/>
      <c r="E48" s="96"/>
      <c r="F48" s="96"/>
      <c r="G48" s="96"/>
      <c r="H48" s="96" t="s">
        <v>44</v>
      </c>
      <c r="I48" s="96"/>
      <c r="J48" s="96"/>
      <c r="K48" s="96"/>
      <c r="L48" s="96"/>
      <c r="M48" s="96"/>
      <c r="N48" s="96"/>
      <c r="O48" s="96" t="s">
        <v>45</v>
      </c>
      <c r="P48" s="96"/>
      <c r="Q48" s="96"/>
      <c r="R48" s="96"/>
      <c r="S48" s="96"/>
      <c r="T48" s="96"/>
      <c r="U48" s="96"/>
      <c r="V48" s="96" t="s">
        <v>46</v>
      </c>
      <c r="W48" s="96"/>
      <c r="X48" s="96"/>
      <c r="Y48" s="96"/>
      <c r="Z48" s="96"/>
      <c r="AA48" s="96"/>
      <c r="AB48" s="96"/>
      <c r="AC48" s="96" t="s">
        <v>47</v>
      </c>
      <c r="AD48" s="96"/>
      <c r="AE48" s="96"/>
      <c r="AF48" s="96"/>
      <c r="AG48" s="96"/>
      <c r="AH48" s="96"/>
      <c r="AI48" s="96"/>
      <c r="AJ48" s="96"/>
      <c r="AK48" s="96"/>
      <c r="AHU48" s="130">
        <v>817.25</v>
      </c>
      <c r="AHV48" s="130">
        <v>802.25</v>
      </c>
    </row>
    <row r="49" spans="1:29" s="130" customFormat="1" x14ac:dyDescent="0.2">
      <c r="A49" s="97" t="s">
        <v>48</v>
      </c>
      <c r="H49" s="97" t="s">
        <v>48</v>
      </c>
      <c r="O49" s="97" t="s">
        <v>48</v>
      </c>
      <c r="V49" s="97" t="s">
        <v>48</v>
      </c>
      <c r="AC49" s="97" t="s">
        <v>48</v>
      </c>
    </row>
    <row r="50" spans="1:29" s="130" customFormat="1" x14ac:dyDescent="0.2">
      <c r="A50" s="130" t="s">
        <v>49</v>
      </c>
      <c r="H50" s="130" t="s">
        <v>49</v>
      </c>
      <c r="O50" s="130" t="s">
        <v>49</v>
      </c>
      <c r="V50" s="130" t="s">
        <v>49</v>
      </c>
      <c r="AC50" s="130" t="s">
        <v>49</v>
      </c>
    </row>
    <row r="51" spans="1:29" s="130" customFormat="1" x14ac:dyDescent="0.2"/>
    <row r="52" spans="1:29" s="130" customFormat="1" x14ac:dyDescent="0.2"/>
    <row r="53" spans="1:29" s="130" customFormat="1" x14ac:dyDescent="0.2"/>
    <row r="54" spans="1:29" s="130" customFormat="1" x14ac:dyDescent="0.2"/>
    <row r="55" spans="1:29" s="130" customFormat="1" x14ac:dyDescent="0.2"/>
    <row r="56" spans="1:29" s="130" customFormat="1" x14ac:dyDescent="0.2"/>
    <row r="57" spans="1:29" s="130" customFormat="1" x14ac:dyDescent="0.2"/>
    <row r="58" spans="1:29" s="130" customFormat="1" x14ac:dyDescent="0.2"/>
    <row r="59" spans="1:29" s="130" customFormat="1" x14ac:dyDescent="0.2"/>
    <row r="60" spans="1:29" s="130" customFormat="1" x14ac:dyDescent="0.2"/>
    <row r="61" spans="1:29" s="130" customFormat="1" x14ac:dyDescent="0.2"/>
    <row r="62" spans="1:29" s="130" customFormat="1" x14ac:dyDescent="0.2"/>
    <row r="63" spans="1:29" s="130" customFormat="1" x14ac:dyDescent="0.2"/>
    <row r="64" spans="1:29" s="130" customFormat="1" x14ac:dyDescent="0.2"/>
    <row r="65" spans="1:37" s="130" customFormat="1" x14ac:dyDescent="0.2"/>
    <row r="66" spans="1:37" s="130" customFormat="1" ht="19" x14ac:dyDescent="0.2">
      <c r="A66" s="538" t="s">
        <v>1207</v>
      </c>
      <c r="B66" s="538"/>
      <c r="C66" s="538"/>
      <c r="D66" s="538"/>
      <c r="E66" s="538"/>
      <c r="F66" s="538"/>
      <c r="G66" s="538"/>
      <c r="H66" s="538"/>
      <c r="I66" s="538"/>
      <c r="J66" s="538"/>
      <c r="K66" s="538"/>
      <c r="L66" s="538"/>
      <c r="M66" s="538"/>
      <c r="N66" s="538"/>
      <c r="O66" s="538"/>
      <c r="P66" s="538"/>
      <c r="Q66" s="538"/>
      <c r="R66" s="538"/>
      <c r="S66" s="538"/>
      <c r="T66" s="538"/>
      <c r="U66" s="538"/>
      <c r="V66" s="538"/>
      <c r="W66" s="538"/>
      <c r="X66" s="538"/>
      <c r="Y66" s="538"/>
      <c r="Z66" s="538"/>
      <c r="AA66" s="538"/>
      <c r="AB66" s="538"/>
      <c r="AC66" s="538"/>
      <c r="AD66" s="538"/>
      <c r="AE66" s="538"/>
      <c r="AF66" s="538"/>
      <c r="AG66" s="538"/>
      <c r="AH66" s="538"/>
      <c r="AI66" s="538"/>
      <c r="AJ66" s="538"/>
      <c r="AK66" s="335"/>
    </row>
    <row r="67" spans="1:37" s="130" customFormat="1" x14ac:dyDescent="0.2">
      <c r="A67" s="96" t="s">
        <v>43</v>
      </c>
      <c r="B67" s="96"/>
      <c r="C67" s="99"/>
      <c r="D67" s="96"/>
      <c r="E67" s="96"/>
      <c r="F67" s="96"/>
      <c r="G67" s="96"/>
      <c r="H67" s="96" t="s">
        <v>44</v>
      </c>
      <c r="I67" s="96"/>
      <c r="J67" s="96"/>
      <c r="K67" s="96"/>
      <c r="L67" s="96"/>
      <c r="M67" s="96"/>
      <c r="N67" s="96"/>
      <c r="O67" s="96" t="s">
        <v>45</v>
      </c>
      <c r="P67" s="96"/>
      <c r="Q67" s="96"/>
      <c r="R67" s="96"/>
      <c r="S67" s="96"/>
      <c r="T67" s="96"/>
      <c r="U67" s="96"/>
      <c r="V67" s="96" t="s">
        <v>46</v>
      </c>
      <c r="W67" s="96"/>
      <c r="X67" s="96"/>
      <c r="Y67" s="96"/>
      <c r="Z67" s="96"/>
      <c r="AA67" s="96"/>
      <c r="AB67" s="96"/>
      <c r="AC67" s="96" t="s">
        <v>47</v>
      </c>
      <c r="AD67" s="96"/>
      <c r="AE67" s="96"/>
      <c r="AF67" s="96"/>
      <c r="AG67" s="96"/>
      <c r="AH67" s="96"/>
      <c r="AI67" s="96"/>
      <c r="AJ67" s="96"/>
      <c r="AK67" s="96"/>
    </row>
    <row r="68" spans="1:37" s="130" customFormat="1" x14ac:dyDescent="0.2">
      <c r="A68" s="97" t="s">
        <v>48</v>
      </c>
      <c r="H68" s="97" t="s">
        <v>48</v>
      </c>
      <c r="O68" s="97" t="s">
        <v>48</v>
      </c>
      <c r="V68" s="97" t="s">
        <v>48</v>
      </c>
      <c r="AC68" s="97" t="s">
        <v>48</v>
      </c>
    </row>
    <row r="69" spans="1:37" s="130" customFormat="1" x14ac:dyDescent="0.2">
      <c r="A69" s="130" t="s">
        <v>49</v>
      </c>
      <c r="H69" s="130" t="s">
        <v>49</v>
      </c>
      <c r="O69" s="130" t="s">
        <v>49</v>
      </c>
      <c r="V69" s="130" t="s">
        <v>49</v>
      </c>
      <c r="AC69" s="130" t="s">
        <v>49</v>
      </c>
    </row>
    <row r="70" spans="1:37" s="130" customFormat="1" x14ac:dyDescent="0.2"/>
    <row r="71" spans="1:37" s="130" customFormat="1" x14ac:dyDescent="0.2"/>
    <row r="72" spans="1:37" s="130" customFormat="1" x14ac:dyDescent="0.2"/>
    <row r="73" spans="1:37" s="130" customFormat="1" x14ac:dyDescent="0.2"/>
    <row r="74" spans="1:37" s="130" customFormat="1" x14ac:dyDescent="0.2"/>
    <row r="75" spans="1:37" s="130" customFormat="1" x14ac:dyDescent="0.2"/>
    <row r="76" spans="1:37" s="130" customFormat="1" x14ac:dyDescent="0.2"/>
    <row r="77" spans="1:37" s="130" customFormat="1" x14ac:dyDescent="0.2"/>
    <row r="78" spans="1:37" s="130" customFormat="1" x14ac:dyDescent="0.2"/>
    <row r="79" spans="1:37" s="130" customFormat="1" x14ac:dyDescent="0.2"/>
    <row r="80" spans="1:37" s="130" customFormat="1" x14ac:dyDescent="0.2"/>
    <row r="81" spans="1:32" s="130" customFormat="1" x14ac:dyDescent="0.2"/>
    <row r="82" spans="1:32" s="130" customFormat="1" x14ac:dyDescent="0.2"/>
    <row r="83" spans="1:32" s="130" customFormat="1" x14ac:dyDescent="0.2"/>
    <row r="84" spans="1:32" s="130" customFormat="1" x14ac:dyDescent="0.2">
      <c r="C84" s="130" t="s">
        <v>172</v>
      </c>
      <c r="D84" s="130" t="s">
        <v>173</v>
      </c>
    </row>
    <row r="85" spans="1:32" s="130" customFormat="1" x14ac:dyDescent="0.2">
      <c r="A85" s="130" t="s">
        <v>50</v>
      </c>
      <c r="C85" s="130">
        <f>'30 point (2)'!P62</f>
        <v>0</v>
      </c>
      <c r="D85" s="245">
        <f>'30 point (2)'!L103</f>
        <v>0</v>
      </c>
      <c r="H85" s="130" t="s">
        <v>50</v>
      </c>
      <c r="J85" s="245">
        <f>'30 point (2)'!Y62</f>
        <v>0</v>
      </c>
      <c r="K85" s="130">
        <f>'30 point (2)'!U103</f>
        <v>0</v>
      </c>
      <c r="O85" s="130" t="s">
        <v>50</v>
      </c>
      <c r="Q85" s="130">
        <f>'30 point (2)'!AH62</f>
        <v>0</v>
      </c>
      <c r="R85" s="130">
        <f>'30 point (2)'!AD103</f>
        <v>0</v>
      </c>
      <c r="V85" s="130" t="s">
        <v>50</v>
      </c>
      <c r="X85" s="130">
        <f>'30 point (2)'!AQ62</f>
        <v>0</v>
      </c>
      <c r="Y85" s="130">
        <f>'30 point (2)'!AM103</f>
        <v>0</v>
      </c>
      <c r="AC85" s="130" t="s">
        <v>50</v>
      </c>
      <c r="AE85" s="130">
        <f>'30 point (2)'!AZ62</f>
        <v>0</v>
      </c>
      <c r="AF85" s="130">
        <f>'30 point (2)'!AV103</f>
        <v>0</v>
      </c>
    </row>
    <row r="86" spans="1:32" s="130" customFormat="1" x14ac:dyDescent="0.2">
      <c r="A86" s="130" t="s">
        <v>51</v>
      </c>
      <c r="C86" s="245">
        <f>'30 point (2)'!K62</f>
        <v>0</v>
      </c>
      <c r="H86" s="130" t="s">
        <v>51</v>
      </c>
      <c r="J86" s="245">
        <f>'30 point (2)'!T62</f>
        <v>0</v>
      </c>
      <c r="O86" s="130" t="s">
        <v>51</v>
      </c>
      <c r="Q86" s="245">
        <f>'30 point (2)'!AC62</f>
        <v>0</v>
      </c>
      <c r="V86" s="130" t="s">
        <v>51</v>
      </c>
      <c r="X86" s="245">
        <f>'30 point (2)'!AL62</f>
        <v>0</v>
      </c>
      <c r="AC86" s="130" t="s">
        <v>51</v>
      </c>
      <c r="AE86" s="245">
        <f>'30 point (2)'!AU62</f>
        <v>0</v>
      </c>
    </row>
    <row r="87" spans="1:32" s="130" customFormat="1" x14ac:dyDescent="0.2">
      <c r="A87" s="130" t="s">
        <v>52</v>
      </c>
      <c r="C87" s="98" t="e">
        <f>IF(C86&lt;0, 1-(C85/C86), C85/C86-1)</f>
        <v>#DIV/0!</v>
      </c>
      <c r="D87" s="98" t="e">
        <f>IF(C86&lt;0, 1-(D85/C86), D85/C86-1)</f>
        <v>#DIV/0!</v>
      </c>
      <c r="E87" s="98"/>
      <c r="F87" s="98"/>
      <c r="G87" s="98"/>
      <c r="H87" s="130" t="s">
        <v>52</v>
      </c>
      <c r="I87" s="98"/>
      <c r="J87" s="98" t="e">
        <f>IF(J86&lt;0, 1-(J85/J86), J85/J86-1)</f>
        <v>#DIV/0!</v>
      </c>
      <c r="K87" s="98" t="e">
        <f>IF(J86&lt;0, 1-(K85/J86), K85/J86-1)</f>
        <v>#DIV/0!</v>
      </c>
      <c r="L87" s="98"/>
      <c r="M87" s="98"/>
      <c r="N87" s="98"/>
      <c r="O87" s="130" t="s">
        <v>52</v>
      </c>
      <c r="P87" s="98"/>
      <c r="Q87" s="98" t="e">
        <f>IF(Q86&lt;0, 1-(Q85/Q86), Q85/Q86-1)</f>
        <v>#DIV/0!</v>
      </c>
      <c r="R87" s="98" t="e">
        <f>IF(Q86&lt;0, 1-(R85/Q86), R85/Q86-1)</f>
        <v>#DIV/0!</v>
      </c>
      <c r="S87" s="98"/>
      <c r="T87" s="98"/>
      <c r="U87" s="98"/>
      <c r="V87" s="130" t="s">
        <v>52</v>
      </c>
      <c r="W87" s="98"/>
      <c r="X87" s="98" t="e">
        <f>IF(X86&lt;0, 1-(X85/X86), X85/X86-1)</f>
        <v>#DIV/0!</v>
      </c>
      <c r="Y87" s="98" t="e">
        <f>IF(X86&lt;0, 1-(Y85/X86), Y85/X86-1)</f>
        <v>#DIV/0!</v>
      </c>
      <c r="Z87" s="98"/>
      <c r="AA87" s="98"/>
      <c r="AB87" s="98"/>
      <c r="AC87" s="130" t="s">
        <v>52</v>
      </c>
      <c r="AD87" s="98"/>
      <c r="AE87" s="98" t="e">
        <f>IF(AE86&lt;0, 1-(AE85/AE86), AE85/AE86-1)</f>
        <v>#DIV/0!</v>
      </c>
      <c r="AF87" s="98" t="e">
        <f>IF(AE86&lt;0, 1-(AF85/AE86), AF85/AE86-1)</f>
        <v>#DIV/0!</v>
      </c>
    </row>
    <row r="88" spans="1:32" s="130" customFormat="1" ht="17" x14ac:dyDescent="0.2">
      <c r="A88" s="130" t="s">
        <v>53</v>
      </c>
      <c r="C88" s="130">
        <v>0.90549999999999997</v>
      </c>
      <c r="H88" s="130" t="s">
        <v>53</v>
      </c>
      <c r="J88" s="130">
        <v>0.935998</v>
      </c>
      <c r="O88" s="130" t="s">
        <v>53</v>
      </c>
      <c r="Q88" s="130">
        <v>0.97052671999999995</v>
      </c>
      <c r="V88" s="130" t="s">
        <v>53</v>
      </c>
      <c r="X88" s="130">
        <v>0.90553112999999996</v>
      </c>
      <c r="AC88" s="130" t="s">
        <v>53</v>
      </c>
      <c r="AE88" s="265">
        <v>0.87343545</v>
      </c>
    </row>
    <row r="89" spans="1:32" s="130" customFormat="1" x14ac:dyDescent="0.2">
      <c r="A89" s="130" t="s">
        <v>54</v>
      </c>
      <c r="C89" s="130">
        <v>0.246</v>
      </c>
      <c r="H89" s="130" t="s">
        <v>54</v>
      </c>
      <c r="J89" s="130">
        <v>0.17299999999999999</v>
      </c>
      <c r="O89" s="130" t="s">
        <v>54</v>
      </c>
      <c r="Q89" s="130">
        <v>0.153</v>
      </c>
      <c r="V89" s="130" t="s">
        <v>54</v>
      </c>
      <c r="X89" s="130">
        <v>0.246</v>
      </c>
      <c r="AC89" s="130" t="s">
        <v>54</v>
      </c>
      <c r="AE89" s="130">
        <v>0.32200000000000001</v>
      </c>
    </row>
    <row r="90" spans="1:32" s="130" customFormat="1" x14ac:dyDescent="0.2">
      <c r="A90" s="130" t="s">
        <v>55</v>
      </c>
      <c r="H90" s="130" t="s">
        <v>55</v>
      </c>
      <c r="O90" s="130" t="s">
        <v>55</v>
      </c>
      <c r="V90" s="130" t="s">
        <v>55</v>
      </c>
      <c r="AC90" s="130" t="s">
        <v>55</v>
      </c>
    </row>
    <row r="91" spans="1:32" x14ac:dyDescent="0.2">
      <c r="A91" s="130"/>
      <c r="C91" s="130"/>
    </row>
    <row r="92" spans="1:32" x14ac:dyDescent="0.2">
      <c r="A92" s="130"/>
      <c r="C92" s="130"/>
    </row>
    <row r="93" spans="1:32" x14ac:dyDescent="0.2">
      <c r="A93" s="130"/>
      <c r="C93" s="130"/>
    </row>
    <row r="94" spans="1:32" x14ac:dyDescent="0.2">
      <c r="A94" s="130"/>
      <c r="C94" s="130"/>
    </row>
    <row r="95" spans="1:32" x14ac:dyDescent="0.2">
      <c r="A95" s="130"/>
      <c r="C95" s="130"/>
    </row>
    <row r="96" spans="1:32" x14ac:dyDescent="0.2">
      <c r="A96" s="130"/>
      <c r="C96" s="130"/>
    </row>
    <row r="97" spans="1:3" x14ac:dyDescent="0.2">
      <c r="A97" s="130"/>
      <c r="C97" s="130"/>
    </row>
    <row r="98" spans="1:3" x14ac:dyDescent="0.2">
      <c r="A98" s="130"/>
      <c r="C98" s="130"/>
    </row>
    <row r="99" spans="1:3" x14ac:dyDescent="0.2">
      <c r="A99" s="130"/>
      <c r="C99" s="130"/>
    </row>
    <row r="100" spans="1:3" x14ac:dyDescent="0.2">
      <c r="A100" s="130"/>
      <c r="C100" s="130"/>
    </row>
    <row r="101" spans="1:3" x14ac:dyDescent="0.2">
      <c r="A101" s="130"/>
      <c r="C101" s="130"/>
    </row>
    <row r="102" spans="1:3" x14ac:dyDescent="0.2">
      <c r="A102" s="130"/>
      <c r="C102" s="130"/>
    </row>
    <row r="103" spans="1:3" x14ac:dyDescent="0.2">
      <c r="A103" s="130"/>
      <c r="C103" s="130"/>
    </row>
    <row r="104" spans="1:3" x14ac:dyDescent="0.2">
      <c r="A104" s="130"/>
      <c r="C104" s="130"/>
    </row>
    <row r="105" spans="1:3" x14ac:dyDescent="0.2">
      <c r="A105" s="130"/>
      <c r="C105" s="130"/>
    </row>
    <row r="106" spans="1:3" x14ac:dyDescent="0.2">
      <c r="A106" s="130"/>
      <c r="C106" s="130"/>
    </row>
    <row r="107" spans="1:3" x14ac:dyDescent="0.2">
      <c r="A107" s="130"/>
      <c r="C107" s="130"/>
    </row>
    <row r="108" spans="1:3" x14ac:dyDescent="0.2">
      <c r="A108" s="130"/>
      <c r="C108" s="130"/>
    </row>
    <row r="109" spans="1:3" x14ac:dyDescent="0.2">
      <c r="A109" s="130"/>
      <c r="C109" s="130"/>
    </row>
    <row r="110" spans="1:3" x14ac:dyDescent="0.2">
      <c r="A110" s="130"/>
      <c r="C110" s="130"/>
    </row>
    <row r="111" spans="1:3" x14ac:dyDescent="0.2">
      <c r="A111" s="130"/>
      <c r="C111" s="130"/>
    </row>
    <row r="112" spans="1:3" x14ac:dyDescent="0.2">
      <c r="A112" s="130"/>
      <c r="C112" s="130"/>
    </row>
    <row r="113" spans="1:3" x14ac:dyDescent="0.2">
      <c r="A113" s="130"/>
      <c r="C113" s="130"/>
    </row>
    <row r="114" spans="1:3" x14ac:dyDescent="0.2">
      <c r="A114" s="130"/>
      <c r="C114" s="130"/>
    </row>
    <row r="115" spans="1:3" x14ac:dyDescent="0.2">
      <c r="A115" s="130"/>
      <c r="C115" s="130"/>
    </row>
    <row r="116" spans="1:3" x14ac:dyDescent="0.2">
      <c r="A116" s="130"/>
      <c r="C116" s="130"/>
    </row>
    <row r="117" spans="1:3" x14ac:dyDescent="0.2">
      <c r="A117" s="130"/>
      <c r="C117" s="130"/>
    </row>
    <row r="118" spans="1:3" x14ac:dyDescent="0.2">
      <c r="A118" s="130"/>
      <c r="C118" s="130"/>
    </row>
    <row r="119" spans="1:3" x14ac:dyDescent="0.2">
      <c r="A119" s="130"/>
      <c r="C119" s="130"/>
    </row>
    <row r="120" spans="1:3" x14ac:dyDescent="0.2">
      <c r="A120" s="130"/>
      <c r="C120" s="130"/>
    </row>
    <row r="121" spans="1:3" x14ac:dyDescent="0.2">
      <c r="A121" s="130"/>
      <c r="C121" s="130"/>
    </row>
    <row r="122" spans="1:3" x14ac:dyDescent="0.2">
      <c r="A122" s="130"/>
      <c r="C122" s="130"/>
    </row>
    <row r="123" spans="1:3" x14ac:dyDescent="0.2">
      <c r="A123" s="130"/>
      <c r="C123" s="130"/>
    </row>
    <row r="124" spans="1:3" x14ac:dyDescent="0.2">
      <c r="A124" s="130"/>
      <c r="C124" s="130"/>
    </row>
    <row r="125" spans="1:3" x14ac:dyDescent="0.2">
      <c r="A125" s="130"/>
      <c r="C125" s="130"/>
    </row>
    <row r="126" spans="1:3" x14ac:dyDescent="0.2">
      <c r="A126" s="130"/>
      <c r="C126" s="130"/>
    </row>
    <row r="127" spans="1:3" x14ac:dyDescent="0.2">
      <c r="A127" s="130"/>
      <c r="C127" s="130"/>
    </row>
    <row r="128" spans="1:3" x14ac:dyDescent="0.2">
      <c r="A128" s="130"/>
      <c r="C128" s="130"/>
    </row>
    <row r="129" spans="1:3" x14ac:dyDescent="0.2">
      <c r="A129" s="130"/>
      <c r="C129" s="130"/>
    </row>
    <row r="130" spans="1:3" x14ac:dyDescent="0.2">
      <c r="A130" s="130"/>
      <c r="C130" s="130"/>
    </row>
    <row r="131" spans="1:3" x14ac:dyDescent="0.2">
      <c r="A131" s="130"/>
      <c r="C131" s="130"/>
    </row>
    <row r="132" spans="1:3" x14ac:dyDescent="0.2">
      <c r="A132" s="130"/>
      <c r="C132" s="130"/>
    </row>
    <row r="133" spans="1:3" x14ac:dyDescent="0.2">
      <c r="A133" s="130"/>
      <c r="C133" s="130"/>
    </row>
    <row r="134" spans="1:3" x14ac:dyDescent="0.2">
      <c r="A134" s="130"/>
      <c r="C134" s="130"/>
    </row>
    <row r="135" spans="1:3" x14ac:dyDescent="0.2">
      <c r="A135" s="130"/>
      <c r="C135" s="130"/>
    </row>
    <row r="136" spans="1:3" x14ac:dyDescent="0.2">
      <c r="A136" s="130"/>
      <c r="C136" s="130"/>
    </row>
    <row r="137" spans="1:3" x14ac:dyDescent="0.2">
      <c r="A137" s="130"/>
      <c r="C137" s="130"/>
    </row>
    <row r="138" spans="1:3" x14ac:dyDescent="0.2">
      <c r="A138" s="130"/>
      <c r="C138" s="130"/>
    </row>
    <row r="139" spans="1:3" x14ac:dyDescent="0.2">
      <c r="A139" s="130"/>
      <c r="C139" s="130"/>
    </row>
    <row r="140" spans="1:3" x14ac:dyDescent="0.2">
      <c r="A140" s="130"/>
      <c r="C140" s="130"/>
    </row>
    <row r="141" spans="1:3" x14ac:dyDescent="0.2">
      <c r="A141" s="130"/>
      <c r="C141" s="130"/>
    </row>
    <row r="142" spans="1:3" x14ac:dyDescent="0.2">
      <c r="A142" s="130"/>
      <c r="C142" s="130"/>
    </row>
    <row r="143" spans="1:3" x14ac:dyDescent="0.2">
      <c r="A143" s="130"/>
      <c r="C143" s="130"/>
    </row>
    <row r="144" spans="1:3" x14ac:dyDescent="0.2">
      <c r="A144" s="130"/>
      <c r="C144" s="130"/>
    </row>
    <row r="145" spans="1:3" x14ac:dyDescent="0.2">
      <c r="A145" s="130"/>
      <c r="C145" s="130"/>
    </row>
    <row r="146" spans="1:3" x14ac:dyDescent="0.2">
      <c r="A146" s="130"/>
      <c r="C146" s="130"/>
    </row>
    <row r="147" spans="1:3" x14ac:dyDescent="0.2">
      <c r="A147" s="130"/>
      <c r="C147" s="130"/>
    </row>
    <row r="148" spans="1:3" x14ac:dyDescent="0.2">
      <c r="A148" s="130"/>
      <c r="C148" s="130"/>
    </row>
    <row r="149" spans="1:3" x14ac:dyDescent="0.2">
      <c r="A149" s="130"/>
      <c r="C149" s="130"/>
    </row>
    <row r="150" spans="1:3" x14ac:dyDescent="0.2">
      <c r="A150" s="130"/>
      <c r="C150" s="130"/>
    </row>
    <row r="151" spans="1:3" x14ac:dyDescent="0.2">
      <c r="A151" s="130"/>
      <c r="C151" s="130"/>
    </row>
    <row r="152" spans="1:3" x14ac:dyDescent="0.2">
      <c r="A152" s="130"/>
      <c r="C152" s="130"/>
    </row>
    <row r="153" spans="1:3" x14ac:dyDescent="0.2">
      <c r="A153" s="130"/>
      <c r="C153" s="130"/>
    </row>
    <row r="154" spans="1:3" x14ac:dyDescent="0.2">
      <c r="A154" s="130"/>
      <c r="C154" s="130"/>
    </row>
    <row r="155" spans="1:3" x14ac:dyDescent="0.2">
      <c r="A155" s="130"/>
      <c r="C155" s="130"/>
    </row>
    <row r="156" spans="1:3" x14ac:dyDescent="0.2">
      <c r="A156" s="130"/>
      <c r="C156" s="130"/>
    </row>
    <row r="157" spans="1:3" x14ac:dyDescent="0.2">
      <c r="A157" s="130"/>
      <c r="C157" s="130"/>
    </row>
    <row r="158" spans="1:3" x14ac:dyDescent="0.2">
      <c r="A158" s="130"/>
      <c r="C158" s="130"/>
    </row>
    <row r="159" spans="1:3" x14ac:dyDescent="0.2">
      <c r="A159" s="130"/>
      <c r="C159" s="130"/>
    </row>
    <row r="160" spans="1:3" x14ac:dyDescent="0.2">
      <c r="A160" s="130"/>
      <c r="C160" s="130"/>
    </row>
    <row r="161" spans="1:3" x14ac:dyDescent="0.2">
      <c r="A161" s="130"/>
      <c r="C161" s="130"/>
    </row>
    <row r="162" spans="1:3" x14ac:dyDescent="0.2">
      <c r="A162" s="130"/>
      <c r="C162" s="130"/>
    </row>
    <row r="163" spans="1:3" x14ac:dyDescent="0.2">
      <c r="A163" s="130"/>
      <c r="C163" s="130"/>
    </row>
    <row r="164" spans="1:3" x14ac:dyDescent="0.2">
      <c r="A164" s="130"/>
      <c r="C164" s="130"/>
    </row>
    <row r="165" spans="1:3" x14ac:dyDescent="0.2">
      <c r="A165" s="130"/>
      <c r="C165" s="130"/>
    </row>
    <row r="166" spans="1:3" x14ac:dyDescent="0.2">
      <c r="A166" s="130"/>
      <c r="C166" s="130"/>
    </row>
    <row r="167" spans="1:3" x14ac:dyDescent="0.2">
      <c r="A167" s="130"/>
      <c r="C167" s="130"/>
    </row>
    <row r="168" spans="1:3" x14ac:dyDescent="0.2">
      <c r="A168" s="130"/>
      <c r="C168" s="130"/>
    </row>
    <row r="169" spans="1:3" x14ac:dyDescent="0.2">
      <c r="A169" s="130"/>
      <c r="C169" s="130"/>
    </row>
    <row r="170" spans="1:3" x14ac:dyDescent="0.2">
      <c r="A170" s="130"/>
      <c r="C170" s="130"/>
    </row>
    <row r="171" spans="1:3" x14ac:dyDescent="0.2">
      <c r="A171" s="130"/>
      <c r="C171" s="130"/>
    </row>
    <row r="172" spans="1:3" x14ac:dyDescent="0.2">
      <c r="A172" s="130"/>
      <c r="C172" s="130"/>
    </row>
    <row r="173" spans="1:3" x14ac:dyDescent="0.2">
      <c r="A173" s="130"/>
      <c r="C173" s="130"/>
    </row>
    <row r="174" spans="1:3" x14ac:dyDescent="0.2">
      <c r="A174" s="130"/>
      <c r="C174" s="130"/>
    </row>
    <row r="175" spans="1:3" x14ac:dyDescent="0.2">
      <c r="A175" s="130"/>
      <c r="C175" s="130"/>
    </row>
    <row r="176" spans="1:3" x14ac:dyDescent="0.2">
      <c r="A176" s="130"/>
      <c r="C176" s="130"/>
    </row>
    <row r="177" spans="1:3" x14ac:dyDescent="0.2">
      <c r="A177" s="130"/>
      <c r="C177" s="130"/>
    </row>
    <row r="178" spans="1:3" x14ac:dyDescent="0.2">
      <c r="A178" s="130"/>
      <c r="C178" s="130"/>
    </row>
    <row r="179" spans="1:3" x14ac:dyDescent="0.2">
      <c r="A179" s="130"/>
      <c r="C179" s="130"/>
    </row>
    <row r="180" spans="1:3" x14ac:dyDescent="0.2">
      <c r="A180" s="130"/>
      <c r="C180" s="130"/>
    </row>
    <row r="181" spans="1:3" x14ac:dyDescent="0.2">
      <c r="A181" s="130"/>
      <c r="C181" s="130"/>
    </row>
    <row r="182" spans="1:3" x14ac:dyDescent="0.2">
      <c r="A182" s="130"/>
      <c r="C182" s="130"/>
    </row>
    <row r="183" spans="1:3" x14ac:dyDescent="0.2">
      <c r="A183" s="130"/>
      <c r="C183" s="130"/>
    </row>
    <row r="184" spans="1:3" x14ac:dyDescent="0.2">
      <c r="A184" s="130"/>
      <c r="C184" s="130"/>
    </row>
    <row r="185" spans="1:3" x14ac:dyDescent="0.2">
      <c r="A185" s="130"/>
      <c r="C185" s="130"/>
    </row>
    <row r="186" spans="1:3" x14ac:dyDescent="0.2">
      <c r="A186" s="130"/>
      <c r="C186" s="130"/>
    </row>
    <row r="187" spans="1:3" x14ac:dyDescent="0.2">
      <c r="A187" s="130"/>
      <c r="C187" s="130"/>
    </row>
    <row r="188" spans="1:3" x14ac:dyDescent="0.2">
      <c r="A188" s="130"/>
      <c r="C188" s="130"/>
    </row>
    <row r="189" spans="1:3" x14ac:dyDescent="0.2">
      <c r="A189" s="130"/>
      <c r="C189" s="130"/>
    </row>
    <row r="190" spans="1:3" x14ac:dyDescent="0.2">
      <c r="A190" s="130"/>
      <c r="C190" s="130"/>
    </row>
    <row r="191" spans="1:3" x14ac:dyDescent="0.2">
      <c r="A191" s="130"/>
      <c r="C191" s="130"/>
    </row>
    <row r="192" spans="1:3" x14ac:dyDescent="0.2">
      <c r="A192" s="130"/>
      <c r="C192" s="130"/>
    </row>
    <row r="193" spans="1:3" x14ac:dyDescent="0.2">
      <c r="A193" s="130"/>
      <c r="C193" s="130"/>
    </row>
    <row r="194" spans="1:3" x14ac:dyDescent="0.2">
      <c r="A194" s="130"/>
      <c r="C194" s="130"/>
    </row>
    <row r="195" spans="1:3" x14ac:dyDescent="0.2">
      <c r="A195" s="130"/>
      <c r="C195" s="130"/>
    </row>
    <row r="196" spans="1:3" x14ac:dyDescent="0.2">
      <c r="A196" s="130"/>
      <c r="C196" s="130"/>
    </row>
    <row r="197" spans="1:3" x14ac:dyDescent="0.2">
      <c r="A197" s="130"/>
      <c r="C197" s="130"/>
    </row>
    <row r="198" spans="1:3" x14ac:dyDescent="0.2">
      <c r="A198" s="130"/>
      <c r="C198" s="130"/>
    </row>
    <row r="199" spans="1:3" x14ac:dyDescent="0.2">
      <c r="A199" s="130"/>
      <c r="C199" s="130"/>
    </row>
    <row r="200" spans="1:3" x14ac:dyDescent="0.2">
      <c r="A200" s="130"/>
      <c r="C200" s="130"/>
    </row>
    <row r="201" spans="1:3" x14ac:dyDescent="0.2">
      <c r="A201" s="130"/>
      <c r="C201" s="130"/>
    </row>
    <row r="202" spans="1:3" x14ac:dyDescent="0.2">
      <c r="A202" s="130"/>
      <c r="C202" s="130"/>
    </row>
    <row r="203" spans="1:3" x14ac:dyDescent="0.2">
      <c r="A203" s="130"/>
      <c r="C203" s="130"/>
    </row>
    <row r="204" spans="1:3" x14ac:dyDescent="0.2">
      <c r="A204" s="130"/>
      <c r="C204" s="130"/>
    </row>
    <row r="205" spans="1:3" x14ac:dyDescent="0.2">
      <c r="A205" s="130"/>
      <c r="C205" s="130"/>
    </row>
    <row r="206" spans="1:3" x14ac:dyDescent="0.2">
      <c r="A206" s="130"/>
      <c r="C206" s="130"/>
    </row>
    <row r="207" spans="1:3" x14ac:dyDescent="0.2">
      <c r="A207" s="130"/>
      <c r="C207" s="130"/>
    </row>
    <row r="208" spans="1:3" x14ac:dyDescent="0.2">
      <c r="A208" s="130"/>
      <c r="C208" s="130"/>
    </row>
    <row r="209" spans="1:3" x14ac:dyDescent="0.2">
      <c r="A209" s="130"/>
      <c r="C209" s="130"/>
    </row>
    <row r="210" spans="1:3" x14ac:dyDescent="0.2">
      <c r="A210" s="130"/>
      <c r="C210" s="130"/>
    </row>
    <row r="211" spans="1:3" x14ac:dyDescent="0.2">
      <c r="A211" s="130"/>
      <c r="C211" s="130"/>
    </row>
    <row r="212" spans="1:3" x14ac:dyDescent="0.2">
      <c r="A212" s="130"/>
      <c r="C212" s="130"/>
    </row>
    <row r="213" spans="1:3" x14ac:dyDescent="0.2">
      <c r="A213" s="130"/>
      <c r="C213" s="130"/>
    </row>
    <row r="214" spans="1:3" x14ac:dyDescent="0.2">
      <c r="A214" s="130"/>
      <c r="C214" s="130"/>
    </row>
    <row r="215" spans="1:3" x14ac:dyDescent="0.2">
      <c r="A215" s="130"/>
      <c r="C215" s="130"/>
    </row>
    <row r="216" spans="1:3" x14ac:dyDescent="0.2">
      <c r="A216" s="130"/>
      <c r="C216" s="130"/>
    </row>
    <row r="217" spans="1:3" x14ac:dyDescent="0.2">
      <c r="A217" s="130"/>
      <c r="C217" s="130"/>
    </row>
    <row r="218" spans="1:3" x14ac:dyDescent="0.2">
      <c r="A218" s="130"/>
      <c r="C218" s="130"/>
    </row>
    <row r="219" spans="1:3" x14ac:dyDescent="0.2">
      <c r="A219" s="130"/>
      <c r="C219" s="130"/>
    </row>
    <row r="220" spans="1:3" x14ac:dyDescent="0.2">
      <c r="A220" s="130"/>
      <c r="C220" s="130"/>
    </row>
    <row r="221" spans="1:3" x14ac:dyDescent="0.2">
      <c r="A221" s="130"/>
      <c r="C221" s="130"/>
    </row>
    <row r="222" spans="1:3" x14ac:dyDescent="0.2">
      <c r="A222" s="130"/>
      <c r="C222" s="130"/>
    </row>
    <row r="223" spans="1:3" x14ac:dyDescent="0.2">
      <c r="A223" s="130"/>
      <c r="C223" s="130"/>
    </row>
    <row r="224" spans="1:3" x14ac:dyDescent="0.2">
      <c r="A224" s="130"/>
      <c r="C224" s="130"/>
    </row>
    <row r="225" spans="1:3" x14ac:dyDescent="0.2">
      <c r="A225" s="130"/>
      <c r="C225" s="130"/>
    </row>
    <row r="226" spans="1:3" x14ac:dyDescent="0.2">
      <c r="A226" s="130"/>
      <c r="C226" s="130"/>
    </row>
    <row r="227" spans="1:3" x14ac:dyDescent="0.2">
      <c r="A227" s="130"/>
      <c r="C227" s="130"/>
    </row>
    <row r="228" spans="1:3" x14ac:dyDescent="0.2">
      <c r="A228" s="130"/>
      <c r="C228" s="130"/>
    </row>
    <row r="229" spans="1:3" x14ac:dyDescent="0.2">
      <c r="A229" s="130"/>
      <c r="C229" s="130"/>
    </row>
    <row r="230" spans="1:3" x14ac:dyDescent="0.2">
      <c r="A230" s="130"/>
      <c r="C230" s="130"/>
    </row>
    <row r="231" spans="1:3" x14ac:dyDescent="0.2">
      <c r="A231" s="130"/>
      <c r="C231" s="130"/>
    </row>
    <row r="232" spans="1:3" x14ac:dyDescent="0.2">
      <c r="A232" s="130"/>
      <c r="C232" s="130"/>
    </row>
    <row r="233" spans="1:3" x14ac:dyDescent="0.2">
      <c r="A233" s="130"/>
      <c r="C233" s="130"/>
    </row>
    <row r="234" spans="1:3" x14ac:dyDescent="0.2">
      <c r="A234" s="130"/>
      <c r="C234" s="130"/>
    </row>
    <row r="235" spans="1:3" x14ac:dyDescent="0.2">
      <c r="A235" s="130"/>
      <c r="C235" s="130"/>
    </row>
    <row r="236" spans="1:3" x14ac:dyDescent="0.2">
      <c r="A236" s="130"/>
      <c r="C236" s="130"/>
    </row>
    <row r="237" spans="1:3" x14ac:dyDescent="0.2">
      <c r="A237" s="130"/>
      <c r="C237" s="130"/>
    </row>
    <row r="238" spans="1:3" x14ac:dyDescent="0.2">
      <c r="A238" s="130"/>
      <c r="C238" s="130"/>
    </row>
    <row r="239" spans="1:3" x14ac:dyDescent="0.2">
      <c r="A239" s="130"/>
      <c r="C239" s="130"/>
    </row>
    <row r="240" spans="1:3" x14ac:dyDescent="0.2">
      <c r="A240" s="130"/>
      <c r="C240" s="130"/>
    </row>
    <row r="241" spans="1:3" x14ac:dyDescent="0.2">
      <c r="A241" s="130"/>
      <c r="C241" s="130"/>
    </row>
    <row r="242" spans="1:3" x14ac:dyDescent="0.2">
      <c r="A242" s="130"/>
      <c r="C242" s="130"/>
    </row>
    <row r="243" spans="1:3" x14ac:dyDescent="0.2">
      <c r="A243" s="130"/>
      <c r="C243" s="130"/>
    </row>
    <row r="244" spans="1:3" x14ac:dyDescent="0.2">
      <c r="A244" s="130"/>
      <c r="C244" s="130"/>
    </row>
    <row r="245" spans="1:3" x14ac:dyDescent="0.2">
      <c r="A245" s="130"/>
      <c r="C245" s="130"/>
    </row>
    <row r="246" spans="1:3" x14ac:dyDescent="0.2">
      <c r="A246" s="130"/>
      <c r="C246" s="130"/>
    </row>
    <row r="247" spans="1:3" x14ac:dyDescent="0.2">
      <c r="A247" s="130"/>
      <c r="C247" s="130"/>
    </row>
    <row r="248" spans="1:3" x14ac:dyDescent="0.2">
      <c r="A248" s="130"/>
      <c r="C248" s="130"/>
    </row>
    <row r="249" spans="1:3" x14ac:dyDescent="0.2">
      <c r="A249" s="130"/>
      <c r="C249" s="130"/>
    </row>
    <row r="250" spans="1:3" x14ac:dyDescent="0.2">
      <c r="A250" s="130"/>
      <c r="C250" s="130"/>
    </row>
    <row r="251" spans="1:3" x14ac:dyDescent="0.2">
      <c r="A251" s="130"/>
      <c r="C251" s="130"/>
    </row>
    <row r="252" spans="1:3" x14ac:dyDescent="0.2">
      <c r="A252" s="130"/>
      <c r="C252" s="130"/>
    </row>
    <row r="253" spans="1:3" x14ac:dyDescent="0.2">
      <c r="A253" s="130"/>
      <c r="C253" s="130"/>
    </row>
    <row r="254" spans="1:3" x14ac:dyDescent="0.2">
      <c r="A254" s="130"/>
      <c r="C254" s="130"/>
    </row>
    <row r="255" spans="1:3" x14ac:dyDescent="0.2">
      <c r="A255" s="130"/>
      <c r="C255" s="130"/>
    </row>
    <row r="256" spans="1:3" x14ac:dyDescent="0.2">
      <c r="A256" s="130"/>
      <c r="C256" s="130"/>
    </row>
    <row r="257" spans="1:3" x14ac:dyDescent="0.2">
      <c r="A257" s="130"/>
      <c r="C257" s="130"/>
    </row>
    <row r="258" spans="1:3" x14ac:dyDescent="0.2">
      <c r="A258" s="130"/>
      <c r="C258" s="130"/>
    </row>
    <row r="259" spans="1:3" x14ac:dyDescent="0.2">
      <c r="A259" s="130"/>
      <c r="C259" s="130"/>
    </row>
    <row r="260" spans="1:3" x14ac:dyDescent="0.2">
      <c r="A260" s="130"/>
      <c r="C260" s="130"/>
    </row>
    <row r="261" spans="1:3" x14ac:dyDescent="0.2">
      <c r="A261" s="130"/>
      <c r="C261" s="130"/>
    </row>
    <row r="262" spans="1:3" x14ac:dyDescent="0.2">
      <c r="A262" s="130"/>
      <c r="C262" s="130"/>
    </row>
    <row r="263" spans="1:3" x14ac:dyDescent="0.2">
      <c r="A263" s="130"/>
      <c r="C263" s="130"/>
    </row>
    <row r="264" spans="1:3" x14ac:dyDescent="0.2">
      <c r="A264" s="130"/>
      <c r="C264" s="130"/>
    </row>
    <row r="265" spans="1:3" x14ac:dyDescent="0.2">
      <c r="A265" s="130"/>
      <c r="C265" s="130"/>
    </row>
    <row r="266" spans="1:3" x14ac:dyDescent="0.2">
      <c r="A266" s="130"/>
      <c r="C266" s="130"/>
    </row>
    <row r="267" spans="1:3" x14ac:dyDescent="0.2">
      <c r="A267" s="130"/>
      <c r="C267" s="130"/>
    </row>
    <row r="268" spans="1:3" x14ac:dyDescent="0.2">
      <c r="A268" s="130"/>
      <c r="C268" s="130"/>
    </row>
    <row r="269" spans="1:3" x14ac:dyDescent="0.2">
      <c r="A269" s="130"/>
      <c r="C269" s="130"/>
    </row>
    <row r="270" spans="1:3" x14ac:dyDescent="0.2">
      <c r="A270" s="130"/>
      <c r="C270" s="130"/>
    </row>
    <row r="271" spans="1:3" x14ac:dyDescent="0.2">
      <c r="A271" s="130"/>
      <c r="C271" s="130"/>
    </row>
    <row r="272" spans="1:3" x14ac:dyDescent="0.2">
      <c r="A272" s="130"/>
      <c r="C272" s="130"/>
    </row>
    <row r="273" spans="1:3" x14ac:dyDescent="0.2">
      <c r="A273" s="130"/>
      <c r="C273" s="130"/>
    </row>
    <row r="274" spans="1:3" x14ac:dyDescent="0.2">
      <c r="A274" s="130"/>
      <c r="C274" s="130"/>
    </row>
    <row r="275" spans="1:3" x14ac:dyDescent="0.2">
      <c r="A275" s="130"/>
      <c r="C275" s="130"/>
    </row>
    <row r="276" spans="1:3" x14ac:dyDescent="0.2">
      <c r="A276" s="130"/>
      <c r="C276" s="130"/>
    </row>
    <row r="277" spans="1:3" x14ac:dyDescent="0.2">
      <c r="A277" s="130"/>
      <c r="C277" s="130"/>
    </row>
    <row r="278" spans="1:3" x14ac:dyDescent="0.2">
      <c r="A278" s="130"/>
      <c r="C278" s="130"/>
    </row>
    <row r="279" spans="1:3" x14ac:dyDescent="0.2">
      <c r="A279" s="130"/>
      <c r="C279" s="130"/>
    </row>
    <row r="280" spans="1:3" x14ac:dyDescent="0.2">
      <c r="A280" s="130"/>
      <c r="C280" s="130"/>
    </row>
    <row r="281" spans="1:3" x14ac:dyDescent="0.2">
      <c r="A281" s="130"/>
      <c r="C281" s="130"/>
    </row>
    <row r="282" spans="1:3" x14ac:dyDescent="0.2">
      <c r="A282" s="130"/>
      <c r="C282" s="130"/>
    </row>
    <row r="283" spans="1:3" x14ac:dyDescent="0.2">
      <c r="A283" s="130"/>
      <c r="C283" s="130"/>
    </row>
    <row r="284" spans="1:3" x14ac:dyDescent="0.2">
      <c r="A284" s="130"/>
      <c r="C284" s="130"/>
    </row>
    <row r="285" spans="1:3" x14ac:dyDescent="0.2">
      <c r="A285" s="130"/>
      <c r="C285" s="130"/>
    </row>
    <row r="286" spans="1:3" x14ac:dyDescent="0.2">
      <c r="A286" s="130"/>
      <c r="C286" s="130"/>
    </row>
    <row r="287" spans="1:3" x14ac:dyDescent="0.2">
      <c r="A287" s="130"/>
      <c r="C287" s="130"/>
    </row>
    <row r="288" spans="1:3" x14ac:dyDescent="0.2">
      <c r="A288" s="130"/>
      <c r="C288" s="130"/>
    </row>
    <row r="289" spans="1:3" x14ac:dyDescent="0.2">
      <c r="A289" s="130"/>
      <c r="C289" s="130"/>
    </row>
    <row r="290" spans="1:3" x14ac:dyDescent="0.2">
      <c r="A290" s="130"/>
      <c r="C290" s="130"/>
    </row>
    <row r="291" spans="1:3" x14ac:dyDescent="0.2">
      <c r="A291" s="130"/>
      <c r="C291" s="130"/>
    </row>
    <row r="292" spans="1:3" x14ac:dyDescent="0.2">
      <c r="A292" s="130"/>
      <c r="C292" s="130"/>
    </row>
    <row r="293" spans="1:3" x14ac:dyDescent="0.2">
      <c r="A293" s="130"/>
      <c r="C293" s="130"/>
    </row>
    <row r="294" spans="1:3" x14ac:dyDescent="0.2">
      <c r="A294" s="130"/>
      <c r="C294" s="130"/>
    </row>
    <row r="295" spans="1:3" x14ac:dyDescent="0.2">
      <c r="A295" s="130"/>
      <c r="C295" s="130"/>
    </row>
    <row r="296" spans="1:3" x14ac:dyDescent="0.2">
      <c r="A296" s="130"/>
      <c r="C296" s="130"/>
    </row>
    <row r="297" spans="1:3" x14ac:dyDescent="0.2">
      <c r="A297" s="130"/>
      <c r="C297" s="130"/>
    </row>
    <row r="298" spans="1:3" x14ac:dyDescent="0.2">
      <c r="A298" s="130"/>
      <c r="C298" s="130"/>
    </row>
    <row r="299" spans="1:3" x14ac:dyDescent="0.2">
      <c r="A299" s="130"/>
      <c r="C299" s="130"/>
    </row>
    <row r="300" spans="1:3" x14ac:dyDescent="0.2">
      <c r="A300" s="130"/>
      <c r="C300" s="130"/>
    </row>
    <row r="301" spans="1:3" x14ac:dyDescent="0.2">
      <c r="A301" s="130"/>
      <c r="C301" s="130"/>
    </row>
    <row r="302" spans="1:3" x14ac:dyDescent="0.2">
      <c r="A302" s="130"/>
      <c r="C302" s="130"/>
    </row>
    <row r="303" spans="1:3" x14ac:dyDescent="0.2">
      <c r="A303" s="130"/>
      <c r="C303" s="130"/>
    </row>
    <row r="304" spans="1:3" x14ac:dyDescent="0.2">
      <c r="A304" s="130"/>
      <c r="C304" s="130"/>
    </row>
    <row r="305" spans="1:3" x14ac:dyDescent="0.2">
      <c r="A305" s="130"/>
      <c r="C305" s="130"/>
    </row>
    <row r="306" spans="1:3" x14ac:dyDescent="0.2">
      <c r="A306" s="130"/>
      <c r="C306" s="130"/>
    </row>
    <row r="307" spans="1:3" x14ac:dyDescent="0.2">
      <c r="A307" s="130"/>
      <c r="C307" s="130"/>
    </row>
    <row r="308" spans="1:3" x14ac:dyDescent="0.2">
      <c r="A308" s="130"/>
      <c r="C308" s="130"/>
    </row>
    <row r="309" spans="1:3" x14ac:dyDescent="0.2">
      <c r="A309" s="130"/>
      <c r="C309" s="130"/>
    </row>
    <row r="310" spans="1:3" x14ac:dyDescent="0.2">
      <c r="A310" s="130"/>
      <c r="C310" s="130"/>
    </row>
    <row r="311" spans="1:3" x14ac:dyDescent="0.2">
      <c r="A311" s="130"/>
      <c r="C311" s="130"/>
    </row>
    <row r="312" spans="1:3" x14ac:dyDescent="0.2">
      <c r="A312" s="130"/>
      <c r="C312" s="130"/>
    </row>
    <row r="313" spans="1:3" x14ac:dyDescent="0.2">
      <c r="A313" s="130"/>
      <c r="C313" s="130"/>
    </row>
    <row r="314" spans="1:3" x14ac:dyDescent="0.2">
      <c r="A314" s="130"/>
      <c r="C314" s="130"/>
    </row>
    <row r="315" spans="1:3" x14ac:dyDescent="0.2">
      <c r="A315" s="130"/>
      <c r="C315" s="130"/>
    </row>
    <row r="316" spans="1:3" x14ac:dyDescent="0.2">
      <c r="A316" s="130"/>
      <c r="C316" s="130"/>
    </row>
    <row r="317" spans="1:3" x14ac:dyDescent="0.2">
      <c r="A317" s="130"/>
      <c r="C317" s="130"/>
    </row>
    <row r="318" spans="1:3" x14ac:dyDescent="0.2">
      <c r="A318" s="130"/>
      <c r="C318" s="130"/>
    </row>
    <row r="319" spans="1:3" x14ac:dyDescent="0.2">
      <c r="A319" s="130"/>
      <c r="C319" s="130"/>
    </row>
    <row r="320" spans="1:3" x14ac:dyDescent="0.2">
      <c r="A320" s="130"/>
      <c r="C320" s="130"/>
    </row>
    <row r="321" spans="1:3" x14ac:dyDescent="0.2">
      <c r="A321" s="130"/>
      <c r="C321" s="130"/>
    </row>
    <row r="322" spans="1:3" x14ac:dyDescent="0.2">
      <c r="A322" s="130"/>
      <c r="C322" s="130"/>
    </row>
    <row r="323" spans="1:3" x14ac:dyDescent="0.2">
      <c r="A323" s="130"/>
      <c r="C323" s="130"/>
    </row>
    <row r="324" spans="1:3" x14ac:dyDescent="0.2">
      <c r="A324" s="130"/>
      <c r="C324" s="130"/>
    </row>
    <row r="325" spans="1:3" x14ac:dyDescent="0.2">
      <c r="A325" s="130"/>
      <c r="C325" s="130"/>
    </row>
    <row r="326" spans="1:3" x14ac:dyDescent="0.2">
      <c r="A326" s="130"/>
      <c r="C326" s="130"/>
    </row>
    <row r="327" spans="1:3" x14ac:dyDescent="0.2">
      <c r="A327" s="130"/>
      <c r="C327" s="130"/>
    </row>
    <row r="328" spans="1:3" x14ac:dyDescent="0.2">
      <c r="A328" s="130"/>
      <c r="C328" s="130"/>
    </row>
    <row r="329" spans="1:3" x14ac:dyDescent="0.2">
      <c r="A329" s="130"/>
      <c r="C329" s="130"/>
    </row>
    <row r="330" spans="1:3" x14ac:dyDescent="0.2">
      <c r="A330" s="130"/>
      <c r="C330" s="130"/>
    </row>
    <row r="331" spans="1:3" x14ac:dyDescent="0.2">
      <c r="A331" s="130"/>
      <c r="C331" s="130"/>
    </row>
    <row r="332" spans="1:3" x14ac:dyDescent="0.2">
      <c r="A332" s="130"/>
      <c r="C332" s="130"/>
    </row>
    <row r="333" spans="1:3" x14ac:dyDescent="0.2">
      <c r="A333" s="130"/>
      <c r="C333" s="130"/>
    </row>
    <row r="334" spans="1:3" x14ac:dyDescent="0.2">
      <c r="A334" s="130"/>
      <c r="C334" s="130"/>
    </row>
    <row r="335" spans="1:3" x14ac:dyDescent="0.2">
      <c r="A335" s="130"/>
      <c r="C335" s="130"/>
    </row>
    <row r="336" spans="1:3" x14ac:dyDescent="0.2">
      <c r="A336" s="130"/>
      <c r="C336" s="130"/>
    </row>
    <row r="337" spans="1:3" x14ac:dyDescent="0.2">
      <c r="A337" s="130"/>
      <c r="C337" s="130"/>
    </row>
    <row r="338" spans="1:3" x14ac:dyDescent="0.2">
      <c r="A338" s="130"/>
      <c r="C338" s="130"/>
    </row>
    <row r="339" spans="1:3" x14ac:dyDescent="0.2">
      <c r="A339" s="130"/>
      <c r="C339" s="130"/>
    </row>
    <row r="340" spans="1:3" x14ac:dyDescent="0.2">
      <c r="A340" s="130"/>
      <c r="C340" s="130"/>
    </row>
    <row r="341" spans="1:3" x14ac:dyDescent="0.2">
      <c r="A341" s="130"/>
      <c r="C341" s="130"/>
    </row>
    <row r="342" spans="1:3" x14ac:dyDescent="0.2">
      <c r="A342" s="130"/>
      <c r="C342" s="130"/>
    </row>
    <row r="343" spans="1:3" x14ac:dyDescent="0.2">
      <c r="A343" s="130"/>
      <c r="C343" s="130"/>
    </row>
    <row r="344" spans="1:3" x14ac:dyDescent="0.2">
      <c r="A344" s="130"/>
      <c r="C344" s="130"/>
    </row>
    <row r="345" spans="1:3" x14ac:dyDescent="0.2">
      <c r="A345" s="130"/>
      <c r="C345" s="130"/>
    </row>
    <row r="346" spans="1:3" x14ac:dyDescent="0.2">
      <c r="A346" s="130"/>
      <c r="C346" s="130"/>
    </row>
    <row r="347" spans="1:3" x14ac:dyDescent="0.2">
      <c r="A347" s="130"/>
      <c r="C347" s="130"/>
    </row>
    <row r="348" spans="1:3" x14ac:dyDescent="0.2">
      <c r="A348" s="130"/>
      <c r="C348" s="130"/>
    </row>
    <row r="349" spans="1:3" x14ac:dyDescent="0.2">
      <c r="A349" s="130"/>
      <c r="C349" s="130"/>
    </row>
    <row r="350" spans="1:3" x14ac:dyDescent="0.2">
      <c r="A350" s="130"/>
      <c r="C350" s="130"/>
    </row>
    <row r="351" spans="1:3" x14ac:dyDescent="0.2">
      <c r="A351" s="130"/>
      <c r="C351" s="130"/>
    </row>
    <row r="352" spans="1:3" x14ac:dyDescent="0.2">
      <c r="A352" s="130"/>
      <c r="C352" s="130"/>
    </row>
    <row r="353" spans="1:3" x14ac:dyDescent="0.2">
      <c r="A353" s="130"/>
      <c r="C353" s="130"/>
    </row>
    <row r="354" spans="1:3" x14ac:dyDescent="0.2">
      <c r="A354" s="130"/>
      <c r="C354" s="130"/>
    </row>
    <row r="355" spans="1:3" x14ac:dyDescent="0.2">
      <c r="A355" s="130"/>
      <c r="C355" s="130"/>
    </row>
    <row r="356" spans="1:3" x14ac:dyDescent="0.2">
      <c r="A356" s="130"/>
      <c r="C356" s="130"/>
    </row>
    <row r="357" spans="1:3" x14ac:dyDescent="0.2">
      <c r="A357" s="130"/>
      <c r="C357" s="130"/>
    </row>
    <row r="358" spans="1:3" x14ac:dyDescent="0.2">
      <c r="A358" s="130"/>
      <c r="C358" s="130"/>
    </row>
    <row r="359" spans="1:3" x14ac:dyDescent="0.2">
      <c r="A359" s="130"/>
      <c r="C359" s="130"/>
    </row>
    <row r="360" spans="1:3" x14ac:dyDescent="0.2">
      <c r="A360" s="130"/>
      <c r="C360" s="130"/>
    </row>
    <row r="361" spans="1:3" x14ac:dyDescent="0.2">
      <c r="A361" s="130"/>
      <c r="C361" s="130"/>
    </row>
    <row r="362" spans="1:3" x14ac:dyDescent="0.2">
      <c r="A362" s="130"/>
      <c r="C362" s="130"/>
    </row>
    <row r="363" spans="1:3" x14ac:dyDescent="0.2">
      <c r="A363" s="130"/>
      <c r="C363" s="130"/>
    </row>
    <row r="364" spans="1:3" x14ac:dyDescent="0.2">
      <c r="A364" s="130"/>
      <c r="C364" s="130"/>
    </row>
    <row r="365" spans="1:3" x14ac:dyDescent="0.2">
      <c r="A365" s="130"/>
      <c r="C365" s="130"/>
    </row>
    <row r="366" spans="1:3" x14ac:dyDescent="0.2">
      <c r="A366" s="130"/>
      <c r="C366" s="130"/>
    </row>
    <row r="367" spans="1:3" x14ac:dyDescent="0.2">
      <c r="A367" s="130"/>
      <c r="C367" s="130"/>
    </row>
    <row r="368" spans="1:3" x14ac:dyDescent="0.2">
      <c r="A368" s="130"/>
      <c r="C368" s="130"/>
    </row>
    <row r="369" spans="1:3" x14ac:dyDescent="0.2">
      <c r="A369" s="130"/>
      <c r="C369" s="130"/>
    </row>
    <row r="370" spans="1:3" x14ac:dyDescent="0.2">
      <c r="A370" s="130"/>
      <c r="C370" s="130"/>
    </row>
    <row r="371" spans="1:3" x14ac:dyDescent="0.2">
      <c r="A371" s="130"/>
      <c r="C371" s="130"/>
    </row>
    <row r="372" spans="1:3" x14ac:dyDescent="0.2">
      <c r="A372" s="130"/>
      <c r="C372" s="130"/>
    </row>
    <row r="373" spans="1:3" x14ac:dyDescent="0.2">
      <c r="A373" s="130"/>
      <c r="C373" s="130"/>
    </row>
    <row r="374" spans="1:3" x14ac:dyDescent="0.2">
      <c r="A374" s="130"/>
      <c r="C374" s="130"/>
    </row>
    <row r="375" spans="1:3" x14ac:dyDescent="0.2">
      <c r="A375" s="130"/>
      <c r="C375" s="130"/>
    </row>
    <row r="376" spans="1:3" x14ac:dyDescent="0.2">
      <c r="A376" s="130"/>
      <c r="C376" s="130"/>
    </row>
    <row r="377" spans="1:3" x14ac:dyDescent="0.2">
      <c r="A377" s="130"/>
      <c r="C377" s="130"/>
    </row>
    <row r="378" spans="1:3" x14ac:dyDescent="0.2">
      <c r="A378" s="130"/>
      <c r="C378" s="130"/>
    </row>
    <row r="379" spans="1:3" x14ac:dyDescent="0.2">
      <c r="A379" s="130"/>
      <c r="C379" s="130"/>
    </row>
    <row r="380" spans="1:3" x14ac:dyDescent="0.2">
      <c r="A380" s="130"/>
      <c r="C380" s="130"/>
    </row>
    <row r="381" spans="1:3" x14ac:dyDescent="0.2">
      <c r="A381" s="130"/>
      <c r="C381" s="130"/>
    </row>
    <row r="382" spans="1:3" x14ac:dyDescent="0.2">
      <c r="A382" s="130"/>
      <c r="C382" s="130"/>
    </row>
    <row r="383" spans="1:3" x14ac:dyDescent="0.2">
      <c r="A383" s="130"/>
      <c r="C383" s="130"/>
    </row>
    <row r="384" spans="1:3" x14ac:dyDescent="0.2">
      <c r="A384" s="130"/>
      <c r="C384" s="130"/>
    </row>
    <row r="385" spans="1:3" x14ac:dyDescent="0.2">
      <c r="A385" s="130"/>
      <c r="C385" s="130"/>
    </row>
    <row r="386" spans="1:3" x14ac:dyDescent="0.2">
      <c r="A386" s="130"/>
      <c r="C386" s="130"/>
    </row>
    <row r="387" spans="1:3" x14ac:dyDescent="0.2">
      <c r="A387" s="130"/>
      <c r="C387" s="130"/>
    </row>
    <row r="388" spans="1:3" x14ac:dyDescent="0.2">
      <c r="A388" s="130"/>
      <c r="C388" s="130"/>
    </row>
    <row r="389" spans="1:3" x14ac:dyDescent="0.2">
      <c r="A389" s="130"/>
      <c r="C389" s="130"/>
    </row>
    <row r="390" spans="1:3" x14ac:dyDescent="0.2">
      <c r="A390" s="130"/>
      <c r="C390" s="130"/>
    </row>
    <row r="391" spans="1:3" x14ac:dyDescent="0.2">
      <c r="A391" s="130"/>
      <c r="C391" s="130"/>
    </row>
    <row r="392" spans="1:3" x14ac:dyDescent="0.2">
      <c r="A392" s="130"/>
      <c r="C392" s="130"/>
    </row>
    <row r="393" spans="1:3" x14ac:dyDescent="0.2">
      <c r="A393" s="130"/>
      <c r="C393" s="130"/>
    </row>
    <row r="394" spans="1:3" x14ac:dyDescent="0.2">
      <c r="A394" s="130"/>
      <c r="C394" s="130"/>
    </row>
    <row r="395" spans="1:3" x14ac:dyDescent="0.2">
      <c r="A395" s="130"/>
      <c r="C395" s="130"/>
    </row>
    <row r="396" spans="1:3" x14ac:dyDescent="0.2">
      <c r="A396" s="130"/>
      <c r="C396" s="130"/>
    </row>
    <row r="397" spans="1:3" x14ac:dyDescent="0.2">
      <c r="A397" s="130"/>
      <c r="C397" s="130"/>
    </row>
    <row r="398" spans="1:3" x14ac:dyDescent="0.2">
      <c r="A398" s="130"/>
      <c r="C398" s="130"/>
    </row>
    <row r="399" spans="1:3" x14ac:dyDescent="0.2">
      <c r="A399" s="130"/>
      <c r="C399" s="130"/>
    </row>
    <row r="400" spans="1:3" x14ac:dyDescent="0.2">
      <c r="A400" s="130"/>
      <c r="C400" s="130"/>
    </row>
    <row r="401" spans="1:3" x14ac:dyDescent="0.2">
      <c r="A401" s="130"/>
      <c r="C401" s="130"/>
    </row>
    <row r="402" spans="1:3" x14ac:dyDescent="0.2">
      <c r="A402" s="130"/>
      <c r="C402" s="130"/>
    </row>
    <row r="403" spans="1:3" x14ac:dyDescent="0.2">
      <c r="A403" s="130"/>
      <c r="C403" s="130"/>
    </row>
    <row r="404" spans="1:3" x14ac:dyDescent="0.2">
      <c r="A404" s="130"/>
      <c r="C404" s="130"/>
    </row>
    <row r="405" spans="1:3" x14ac:dyDescent="0.2">
      <c r="A405" s="130"/>
      <c r="C405" s="130"/>
    </row>
    <row r="406" spans="1:3" x14ac:dyDescent="0.2">
      <c r="A406" s="130"/>
      <c r="C406" s="130"/>
    </row>
    <row r="407" spans="1:3" x14ac:dyDescent="0.2">
      <c r="A407" s="130"/>
      <c r="C407" s="130"/>
    </row>
    <row r="408" spans="1:3" x14ac:dyDescent="0.2">
      <c r="A408" s="130"/>
      <c r="C408" s="130"/>
    </row>
    <row r="409" spans="1:3" x14ac:dyDescent="0.2">
      <c r="A409" s="130"/>
      <c r="C409" s="130"/>
    </row>
    <row r="410" spans="1:3" x14ac:dyDescent="0.2">
      <c r="A410" s="130"/>
      <c r="C410" s="130"/>
    </row>
    <row r="411" spans="1:3" x14ac:dyDescent="0.2">
      <c r="A411" s="130"/>
      <c r="C411" s="130"/>
    </row>
    <row r="412" spans="1:3" x14ac:dyDescent="0.2">
      <c r="A412" s="130"/>
      <c r="C412" s="130"/>
    </row>
    <row r="413" spans="1:3" x14ac:dyDescent="0.2">
      <c r="A413" s="130"/>
      <c r="C413" s="130"/>
    </row>
    <row r="414" spans="1:3" x14ac:dyDescent="0.2">
      <c r="A414" s="130"/>
      <c r="C414" s="130"/>
    </row>
    <row r="415" spans="1:3" x14ac:dyDescent="0.2">
      <c r="A415" s="130"/>
      <c r="C415" s="130"/>
    </row>
    <row r="416" spans="1:3" x14ac:dyDescent="0.2">
      <c r="A416" s="130"/>
      <c r="C416" s="130"/>
    </row>
    <row r="417" spans="1:3" x14ac:dyDescent="0.2">
      <c r="A417" s="130"/>
      <c r="C417" s="130"/>
    </row>
    <row r="418" spans="1:3" x14ac:dyDescent="0.2">
      <c r="A418" s="130"/>
      <c r="C418" s="130"/>
    </row>
    <row r="419" spans="1:3" x14ac:dyDescent="0.2">
      <c r="A419" s="130"/>
      <c r="C419" s="130"/>
    </row>
    <row r="420" spans="1:3" x14ac:dyDescent="0.2">
      <c r="A420" s="130"/>
      <c r="C420" s="130"/>
    </row>
    <row r="421" spans="1:3" x14ac:dyDescent="0.2">
      <c r="A421" s="130"/>
      <c r="C421" s="130"/>
    </row>
    <row r="422" spans="1:3" x14ac:dyDescent="0.2">
      <c r="A422" s="130"/>
      <c r="C422" s="130"/>
    </row>
    <row r="423" spans="1:3" x14ac:dyDescent="0.2">
      <c r="A423" s="130"/>
      <c r="C423" s="130"/>
    </row>
    <row r="424" spans="1:3" x14ac:dyDescent="0.2">
      <c r="A424" s="130"/>
      <c r="C424" s="130"/>
    </row>
    <row r="425" spans="1:3" x14ac:dyDescent="0.2">
      <c r="A425" s="130"/>
      <c r="C425" s="130"/>
    </row>
    <row r="426" spans="1:3" x14ac:dyDescent="0.2">
      <c r="A426" s="130"/>
      <c r="C426" s="130"/>
    </row>
    <row r="427" spans="1:3" x14ac:dyDescent="0.2">
      <c r="A427" s="130"/>
      <c r="C427" s="130"/>
    </row>
    <row r="428" spans="1:3" x14ac:dyDescent="0.2">
      <c r="A428" s="130"/>
      <c r="C428" s="130"/>
    </row>
    <row r="429" spans="1:3" x14ac:dyDescent="0.2">
      <c r="A429" s="130"/>
      <c r="C429" s="130"/>
    </row>
    <row r="430" spans="1:3" x14ac:dyDescent="0.2">
      <c r="A430" s="130"/>
      <c r="C430" s="130"/>
    </row>
    <row r="431" spans="1:3" x14ac:dyDescent="0.2">
      <c r="A431" s="130"/>
      <c r="C431" s="130"/>
    </row>
    <row r="432" spans="1:3" x14ac:dyDescent="0.2">
      <c r="A432" s="130"/>
      <c r="C432" s="130"/>
    </row>
    <row r="433" spans="1:3" x14ac:dyDescent="0.2">
      <c r="A433" s="130"/>
      <c r="C433" s="130"/>
    </row>
    <row r="434" spans="1:3" x14ac:dyDescent="0.2">
      <c r="A434" s="130"/>
      <c r="C434" s="130"/>
    </row>
    <row r="435" spans="1:3" x14ac:dyDescent="0.2">
      <c r="A435" s="130"/>
      <c r="C435" s="130"/>
    </row>
    <row r="436" spans="1:3" x14ac:dyDescent="0.2">
      <c r="A436" s="130"/>
      <c r="C436" s="130"/>
    </row>
    <row r="437" spans="1:3" x14ac:dyDescent="0.2">
      <c r="A437" s="130"/>
      <c r="C437" s="130"/>
    </row>
    <row r="438" spans="1:3" x14ac:dyDescent="0.2">
      <c r="A438" s="130"/>
      <c r="C438" s="130"/>
    </row>
    <row r="439" spans="1:3" x14ac:dyDescent="0.2">
      <c r="A439" s="130"/>
      <c r="C439" s="130"/>
    </row>
    <row r="440" spans="1:3" x14ac:dyDescent="0.2">
      <c r="A440" s="130"/>
      <c r="C440" s="130"/>
    </row>
    <row r="441" spans="1:3" x14ac:dyDescent="0.2">
      <c r="A441" s="130"/>
      <c r="C441" s="130"/>
    </row>
    <row r="442" spans="1:3" x14ac:dyDescent="0.2">
      <c r="A442" s="130"/>
      <c r="C442" s="130"/>
    </row>
    <row r="443" spans="1:3" x14ac:dyDescent="0.2">
      <c r="A443" s="130"/>
      <c r="C443" s="130"/>
    </row>
    <row r="444" spans="1:3" x14ac:dyDescent="0.2">
      <c r="A444" s="130"/>
      <c r="C444" s="130"/>
    </row>
    <row r="445" spans="1:3" x14ac:dyDescent="0.2">
      <c r="A445" s="130"/>
      <c r="C445" s="130"/>
    </row>
    <row r="446" spans="1:3" x14ac:dyDescent="0.2">
      <c r="A446" s="130"/>
      <c r="C446" s="130"/>
    </row>
    <row r="447" spans="1:3" x14ac:dyDescent="0.2">
      <c r="A447" s="130"/>
      <c r="C447" s="130"/>
    </row>
    <row r="448" spans="1:3" x14ac:dyDescent="0.2">
      <c r="A448" s="130"/>
      <c r="C448" s="130"/>
    </row>
    <row r="449" spans="1:3" x14ac:dyDescent="0.2">
      <c r="A449" s="130"/>
      <c r="C449" s="130"/>
    </row>
    <row r="450" spans="1:3" x14ac:dyDescent="0.2">
      <c r="A450" s="130"/>
      <c r="C450" s="130"/>
    </row>
    <row r="451" spans="1:3" x14ac:dyDescent="0.2">
      <c r="A451" s="130"/>
      <c r="C451" s="130"/>
    </row>
    <row r="452" spans="1:3" x14ac:dyDescent="0.2">
      <c r="A452" s="130"/>
      <c r="C452" s="130"/>
    </row>
    <row r="453" spans="1:3" x14ac:dyDescent="0.2">
      <c r="A453" s="130"/>
      <c r="C453" s="130"/>
    </row>
    <row r="454" spans="1:3" x14ac:dyDescent="0.2">
      <c r="A454" s="130"/>
      <c r="C454" s="130"/>
    </row>
    <row r="455" spans="1:3" x14ac:dyDescent="0.2">
      <c r="A455" s="130"/>
      <c r="C455" s="130"/>
    </row>
    <row r="456" spans="1:3" x14ac:dyDescent="0.2">
      <c r="A456" s="130"/>
      <c r="C456" s="130"/>
    </row>
    <row r="457" spans="1:3" x14ac:dyDescent="0.2">
      <c r="A457" s="130"/>
      <c r="C457" s="130"/>
    </row>
    <row r="458" spans="1:3" x14ac:dyDescent="0.2">
      <c r="A458" s="130"/>
      <c r="C458" s="130"/>
    </row>
    <row r="459" spans="1:3" x14ac:dyDescent="0.2">
      <c r="A459" s="130"/>
      <c r="C459" s="130"/>
    </row>
    <row r="460" spans="1:3" x14ac:dyDescent="0.2">
      <c r="A460" s="130"/>
      <c r="C460" s="130"/>
    </row>
    <row r="461" spans="1:3" x14ac:dyDescent="0.2">
      <c r="A461" s="130"/>
      <c r="C461" s="130"/>
    </row>
    <row r="462" spans="1:3" x14ac:dyDescent="0.2">
      <c r="A462" s="130"/>
      <c r="C462" s="130"/>
    </row>
    <row r="463" spans="1:3" x14ac:dyDescent="0.2">
      <c r="A463" s="130"/>
      <c r="C463" s="130"/>
    </row>
    <row r="464" spans="1:3" x14ac:dyDescent="0.2">
      <c r="A464" s="130"/>
      <c r="C464" s="130"/>
    </row>
    <row r="465" spans="1:3" x14ac:dyDescent="0.2">
      <c r="A465" s="130"/>
      <c r="C465" s="130"/>
    </row>
    <row r="466" spans="1:3" x14ac:dyDescent="0.2">
      <c r="A466" s="130"/>
      <c r="C466" s="130"/>
    </row>
    <row r="467" spans="1:3" x14ac:dyDescent="0.2">
      <c r="A467" s="130"/>
      <c r="C467" s="130"/>
    </row>
    <row r="468" spans="1:3" x14ac:dyDescent="0.2">
      <c r="A468" s="130"/>
      <c r="C468" s="130"/>
    </row>
    <row r="469" spans="1:3" x14ac:dyDescent="0.2">
      <c r="A469" s="130"/>
      <c r="C469" s="130"/>
    </row>
    <row r="470" spans="1:3" x14ac:dyDescent="0.2">
      <c r="A470" s="130"/>
      <c r="C470" s="130"/>
    </row>
    <row r="471" spans="1:3" x14ac:dyDescent="0.2">
      <c r="A471" s="130"/>
      <c r="C471" s="130"/>
    </row>
    <row r="472" spans="1:3" x14ac:dyDescent="0.2">
      <c r="A472" s="130"/>
      <c r="C472" s="130"/>
    </row>
    <row r="473" spans="1:3" x14ac:dyDescent="0.2">
      <c r="A473" s="130"/>
      <c r="C473" s="130"/>
    </row>
    <row r="474" spans="1:3" x14ac:dyDescent="0.2">
      <c r="A474" s="130"/>
      <c r="C474" s="130"/>
    </row>
    <row r="475" spans="1:3" x14ac:dyDescent="0.2">
      <c r="A475" s="130"/>
      <c r="C475" s="130"/>
    </row>
    <row r="476" spans="1:3" x14ac:dyDescent="0.2">
      <c r="A476" s="130"/>
      <c r="C476" s="130"/>
    </row>
    <row r="477" spans="1:3" x14ac:dyDescent="0.2">
      <c r="A477" s="130"/>
      <c r="C477" s="130"/>
    </row>
    <row r="478" spans="1:3" x14ac:dyDescent="0.2">
      <c r="A478" s="130"/>
      <c r="C478" s="130"/>
    </row>
    <row r="479" spans="1:3" x14ac:dyDescent="0.2">
      <c r="A479" s="130"/>
      <c r="C479" s="130"/>
    </row>
    <row r="480" spans="1:3" x14ac:dyDescent="0.2">
      <c r="A480" s="130"/>
      <c r="C480" s="130"/>
    </row>
    <row r="481" spans="1:3" x14ac:dyDescent="0.2">
      <c r="A481" s="130"/>
      <c r="C481" s="130"/>
    </row>
    <row r="482" spans="1:3" x14ac:dyDescent="0.2">
      <c r="A482" s="130"/>
      <c r="C482" s="130"/>
    </row>
    <row r="483" spans="1:3" x14ac:dyDescent="0.2">
      <c r="A483" s="130"/>
      <c r="C483" s="130"/>
    </row>
    <row r="484" spans="1:3" x14ac:dyDescent="0.2">
      <c r="A484" s="130"/>
      <c r="C484" s="130"/>
    </row>
    <row r="485" spans="1:3" x14ac:dyDescent="0.2">
      <c r="A485" s="130"/>
      <c r="C485" s="130"/>
    </row>
    <row r="486" spans="1:3" x14ac:dyDescent="0.2">
      <c r="A486" s="130"/>
      <c r="C486" s="130"/>
    </row>
    <row r="487" spans="1:3" x14ac:dyDescent="0.2">
      <c r="A487" s="130"/>
      <c r="C487" s="130"/>
    </row>
    <row r="488" spans="1:3" x14ac:dyDescent="0.2">
      <c r="A488" s="130"/>
      <c r="C488" s="130"/>
    </row>
    <row r="489" spans="1:3" x14ac:dyDescent="0.2">
      <c r="A489" s="130"/>
      <c r="C489" s="130"/>
    </row>
    <row r="490" spans="1:3" x14ac:dyDescent="0.2">
      <c r="A490" s="130"/>
      <c r="C490" s="130"/>
    </row>
    <row r="491" spans="1:3" x14ac:dyDescent="0.2">
      <c r="A491" s="130"/>
      <c r="C491" s="130"/>
    </row>
    <row r="492" spans="1:3" x14ac:dyDescent="0.2">
      <c r="A492" s="130"/>
      <c r="C492" s="130"/>
    </row>
    <row r="493" spans="1:3" x14ac:dyDescent="0.2">
      <c r="A493" s="130"/>
      <c r="C493" s="130"/>
    </row>
    <row r="494" spans="1:3" x14ac:dyDescent="0.2">
      <c r="A494" s="130"/>
      <c r="C494" s="130"/>
    </row>
    <row r="495" spans="1:3" x14ac:dyDescent="0.2">
      <c r="A495" s="130"/>
      <c r="C495" s="130"/>
    </row>
    <row r="496" spans="1:3" x14ac:dyDescent="0.2">
      <c r="A496" s="130"/>
      <c r="C496" s="130"/>
    </row>
    <row r="497" spans="1:3" x14ac:dyDescent="0.2">
      <c r="A497" s="130"/>
      <c r="C497" s="130"/>
    </row>
    <row r="498" spans="1:3" x14ac:dyDescent="0.2">
      <c r="A498" s="130"/>
      <c r="C498" s="130"/>
    </row>
    <row r="499" spans="1:3" x14ac:dyDescent="0.2">
      <c r="A499" s="130"/>
      <c r="C499" s="130"/>
    </row>
    <row r="500" spans="1:3" x14ac:dyDescent="0.2">
      <c r="A500" s="130"/>
      <c r="C500" s="130"/>
    </row>
    <row r="501" spans="1:3" x14ac:dyDescent="0.2">
      <c r="A501" s="130"/>
      <c r="C501" s="130"/>
    </row>
    <row r="502" spans="1:3" x14ac:dyDescent="0.2">
      <c r="A502" s="130"/>
      <c r="C502" s="130"/>
    </row>
    <row r="503" spans="1:3" x14ac:dyDescent="0.2">
      <c r="A503" s="130"/>
      <c r="C503" s="130"/>
    </row>
    <row r="504" spans="1:3" x14ac:dyDescent="0.2">
      <c r="A504" s="130"/>
      <c r="C504" s="130"/>
    </row>
    <row r="505" spans="1:3" x14ac:dyDescent="0.2">
      <c r="A505" s="130"/>
      <c r="C505" s="130"/>
    </row>
    <row r="506" spans="1:3" x14ac:dyDescent="0.2">
      <c r="A506" s="130"/>
      <c r="C506" s="130"/>
    </row>
    <row r="507" spans="1:3" x14ac:dyDescent="0.2">
      <c r="A507" s="130"/>
      <c r="C507" s="130"/>
    </row>
    <row r="508" spans="1:3" x14ac:dyDescent="0.2">
      <c r="A508" s="130"/>
      <c r="C508" s="130"/>
    </row>
    <row r="509" spans="1:3" x14ac:dyDescent="0.2">
      <c r="A509" s="130"/>
      <c r="C509" s="130"/>
    </row>
    <row r="510" spans="1:3" x14ac:dyDescent="0.2">
      <c r="A510" s="130"/>
      <c r="C510" s="130"/>
    </row>
    <row r="511" spans="1:3" x14ac:dyDescent="0.2">
      <c r="A511" s="130"/>
      <c r="C511" s="130"/>
    </row>
    <row r="512" spans="1:3" x14ac:dyDescent="0.2">
      <c r="A512" s="130"/>
      <c r="C512" s="130"/>
    </row>
    <row r="513" spans="1:3" x14ac:dyDescent="0.2">
      <c r="A513" s="130"/>
      <c r="C513" s="130"/>
    </row>
    <row r="514" spans="1:3" x14ac:dyDescent="0.2">
      <c r="A514" s="130"/>
      <c r="C514" s="130"/>
    </row>
    <row r="515" spans="1:3" x14ac:dyDescent="0.2">
      <c r="A515" s="130"/>
      <c r="C515" s="130"/>
    </row>
    <row r="516" spans="1:3" x14ac:dyDescent="0.2">
      <c r="A516" s="130"/>
      <c r="C516" s="130"/>
    </row>
    <row r="517" spans="1:3" x14ac:dyDescent="0.2">
      <c r="A517" s="130"/>
      <c r="C517" s="130"/>
    </row>
    <row r="518" spans="1:3" x14ac:dyDescent="0.2">
      <c r="A518" s="130"/>
      <c r="C518" s="130"/>
    </row>
    <row r="519" spans="1:3" x14ac:dyDescent="0.2">
      <c r="A519" s="130"/>
      <c r="C519" s="130"/>
    </row>
    <row r="520" spans="1:3" x14ac:dyDescent="0.2">
      <c r="A520" s="130"/>
      <c r="C520" s="130"/>
    </row>
    <row r="521" spans="1:3" x14ac:dyDescent="0.2">
      <c r="A521" s="130"/>
      <c r="C521" s="130"/>
    </row>
    <row r="522" spans="1:3" x14ac:dyDescent="0.2">
      <c r="A522" s="130"/>
      <c r="C522" s="130"/>
    </row>
    <row r="523" spans="1:3" x14ac:dyDescent="0.2">
      <c r="A523" s="130"/>
      <c r="C523" s="130"/>
    </row>
    <row r="524" spans="1:3" x14ac:dyDescent="0.2">
      <c r="A524" s="130"/>
      <c r="C524" s="130"/>
    </row>
    <row r="525" spans="1:3" x14ac:dyDescent="0.2">
      <c r="A525" s="130"/>
      <c r="C525" s="130"/>
    </row>
    <row r="526" spans="1:3" x14ac:dyDescent="0.2">
      <c r="A526" s="130"/>
      <c r="C526" s="130"/>
    </row>
    <row r="527" spans="1:3" x14ac:dyDescent="0.2">
      <c r="A527" s="130"/>
      <c r="C527" s="130"/>
    </row>
    <row r="528" spans="1:3" x14ac:dyDescent="0.2">
      <c r="A528" s="130"/>
      <c r="C528" s="130"/>
    </row>
    <row r="529" spans="1:3" x14ac:dyDescent="0.2">
      <c r="A529" s="130"/>
      <c r="C529" s="130"/>
    </row>
    <row r="530" spans="1:3" x14ac:dyDescent="0.2">
      <c r="A530" s="130"/>
      <c r="C530" s="130"/>
    </row>
    <row r="531" spans="1:3" x14ac:dyDescent="0.2">
      <c r="A531" s="130"/>
      <c r="C531" s="130"/>
    </row>
    <row r="532" spans="1:3" x14ac:dyDescent="0.2">
      <c r="A532" s="130"/>
      <c r="C532" s="130"/>
    </row>
    <row r="533" spans="1:3" x14ac:dyDescent="0.2">
      <c r="A533" s="130"/>
      <c r="C533" s="130"/>
    </row>
    <row r="534" spans="1:3" x14ac:dyDescent="0.2">
      <c r="A534" s="130"/>
      <c r="C534" s="130"/>
    </row>
    <row r="535" spans="1:3" x14ac:dyDescent="0.2">
      <c r="A535" s="130"/>
      <c r="C535" s="130"/>
    </row>
    <row r="536" spans="1:3" x14ac:dyDescent="0.2">
      <c r="A536" s="130"/>
      <c r="C536" s="130"/>
    </row>
    <row r="537" spans="1:3" x14ac:dyDescent="0.2">
      <c r="A537" s="130"/>
      <c r="C537" s="130"/>
    </row>
    <row r="538" spans="1:3" x14ac:dyDescent="0.2">
      <c r="A538" s="130"/>
      <c r="C538" s="130"/>
    </row>
    <row r="539" spans="1:3" x14ac:dyDescent="0.2">
      <c r="A539" s="130"/>
      <c r="C539" s="130"/>
    </row>
    <row r="540" spans="1:3" x14ac:dyDescent="0.2">
      <c r="A540" s="130"/>
      <c r="C540" s="130"/>
    </row>
    <row r="541" spans="1:3" x14ac:dyDescent="0.2">
      <c r="A541" s="130"/>
      <c r="C541" s="130"/>
    </row>
    <row r="542" spans="1:3" x14ac:dyDescent="0.2">
      <c r="A542" s="130"/>
      <c r="C542" s="130"/>
    </row>
    <row r="543" spans="1:3" x14ac:dyDescent="0.2">
      <c r="A543" s="130"/>
      <c r="C543" s="130"/>
    </row>
    <row r="544" spans="1:3" x14ac:dyDescent="0.2">
      <c r="A544" s="130"/>
      <c r="C544" s="130"/>
    </row>
    <row r="545" spans="1:3" x14ac:dyDescent="0.2">
      <c r="A545" s="130"/>
      <c r="C545" s="130"/>
    </row>
    <row r="546" spans="1:3" x14ac:dyDescent="0.2">
      <c r="A546" s="130"/>
      <c r="C546" s="130"/>
    </row>
    <row r="547" spans="1:3" x14ac:dyDescent="0.2">
      <c r="A547" s="130"/>
      <c r="C547" s="130"/>
    </row>
    <row r="548" spans="1:3" x14ac:dyDescent="0.2">
      <c r="A548" s="130"/>
      <c r="C548" s="130"/>
    </row>
    <row r="549" spans="1:3" x14ac:dyDescent="0.2">
      <c r="A549" s="130"/>
      <c r="C549" s="130"/>
    </row>
    <row r="550" spans="1:3" x14ac:dyDescent="0.2">
      <c r="A550" s="130"/>
      <c r="C550" s="130"/>
    </row>
    <row r="551" spans="1:3" x14ac:dyDescent="0.2">
      <c r="A551" s="130"/>
      <c r="C551" s="130"/>
    </row>
    <row r="552" spans="1:3" x14ac:dyDescent="0.2">
      <c r="A552" s="130"/>
      <c r="C552" s="130"/>
    </row>
    <row r="553" spans="1:3" x14ac:dyDescent="0.2">
      <c r="A553" s="130"/>
      <c r="C553" s="130"/>
    </row>
    <row r="554" spans="1:3" x14ac:dyDescent="0.2">
      <c r="A554" s="130"/>
      <c r="C554" s="130"/>
    </row>
    <row r="555" spans="1:3" x14ac:dyDescent="0.2">
      <c r="A555" s="130"/>
      <c r="C555" s="130"/>
    </row>
    <row r="556" spans="1:3" x14ac:dyDescent="0.2">
      <c r="A556" s="130"/>
      <c r="C556" s="130"/>
    </row>
    <row r="557" spans="1:3" x14ac:dyDescent="0.2">
      <c r="A557" s="130"/>
      <c r="C557" s="130"/>
    </row>
    <row r="558" spans="1:3" x14ac:dyDescent="0.2">
      <c r="A558" s="130"/>
      <c r="C558" s="130"/>
    </row>
    <row r="559" spans="1:3" x14ac:dyDescent="0.2">
      <c r="A559" s="130"/>
      <c r="C559" s="130"/>
    </row>
    <row r="560" spans="1:3" x14ac:dyDescent="0.2">
      <c r="A560" s="130"/>
      <c r="C560" s="130"/>
    </row>
    <row r="561" spans="1:3" x14ac:dyDescent="0.2">
      <c r="A561" s="130"/>
      <c r="C561" s="130"/>
    </row>
    <row r="562" spans="1:3" x14ac:dyDescent="0.2">
      <c r="A562" s="130"/>
      <c r="C562" s="130"/>
    </row>
    <row r="563" spans="1:3" x14ac:dyDescent="0.2">
      <c r="A563" s="130"/>
      <c r="C563" s="130"/>
    </row>
    <row r="564" spans="1:3" x14ac:dyDescent="0.2">
      <c r="A564" s="130"/>
      <c r="C564" s="130"/>
    </row>
    <row r="565" spans="1:3" x14ac:dyDescent="0.2">
      <c r="A565" s="130"/>
      <c r="C565" s="130"/>
    </row>
    <row r="566" spans="1:3" x14ac:dyDescent="0.2">
      <c r="A566" s="130"/>
      <c r="C566" s="130"/>
    </row>
    <row r="567" spans="1:3" x14ac:dyDescent="0.2">
      <c r="A567" s="130"/>
      <c r="C567" s="130"/>
    </row>
    <row r="568" spans="1:3" x14ac:dyDescent="0.2">
      <c r="A568" s="130"/>
      <c r="C568" s="130"/>
    </row>
    <row r="569" spans="1:3" x14ac:dyDescent="0.2">
      <c r="A569" s="130"/>
      <c r="C569" s="130"/>
    </row>
    <row r="570" spans="1:3" x14ac:dyDescent="0.2">
      <c r="A570" s="130"/>
      <c r="C570" s="130"/>
    </row>
    <row r="571" spans="1:3" x14ac:dyDescent="0.2">
      <c r="A571" s="130"/>
      <c r="C571" s="130"/>
    </row>
    <row r="572" spans="1:3" x14ac:dyDescent="0.2">
      <c r="A572" s="130"/>
      <c r="C572" s="130"/>
    </row>
    <row r="573" spans="1:3" x14ac:dyDescent="0.2">
      <c r="A573" s="130"/>
      <c r="C573" s="130"/>
    </row>
    <row r="574" spans="1:3" x14ac:dyDescent="0.2">
      <c r="A574" s="130"/>
      <c r="C574" s="130"/>
    </row>
    <row r="575" spans="1:3" x14ac:dyDescent="0.2">
      <c r="A575" s="130"/>
      <c r="C575" s="130"/>
    </row>
    <row r="576" spans="1:3" x14ac:dyDescent="0.2">
      <c r="A576" s="130"/>
      <c r="C576" s="130"/>
    </row>
    <row r="577" spans="1:3" x14ac:dyDescent="0.2">
      <c r="A577" s="130"/>
      <c r="C577" s="130"/>
    </row>
    <row r="578" spans="1:3" x14ac:dyDescent="0.2">
      <c r="A578" s="130"/>
      <c r="C578" s="130"/>
    </row>
    <row r="579" spans="1:3" x14ac:dyDescent="0.2">
      <c r="A579" s="130"/>
      <c r="C579" s="130"/>
    </row>
    <row r="580" spans="1:3" x14ac:dyDescent="0.2">
      <c r="A580" s="130"/>
      <c r="C580" s="130"/>
    </row>
    <row r="581" spans="1:3" x14ac:dyDescent="0.2">
      <c r="A581" s="130"/>
      <c r="C581" s="130"/>
    </row>
    <row r="582" spans="1:3" x14ac:dyDescent="0.2">
      <c r="A582" s="130"/>
      <c r="C582" s="130"/>
    </row>
    <row r="583" spans="1:3" x14ac:dyDescent="0.2">
      <c r="A583" s="130"/>
      <c r="C583" s="130"/>
    </row>
    <row r="584" spans="1:3" x14ac:dyDescent="0.2">
      <c r="A584" s="130"/>
      <c r="C584" s="130"/>
    </row>
    <row r="585" spans="1:3" x14ac:dyDescent="0.2">
      <c r="A585" s="130"/>
      <c r="C585" s="130"/>
    </row>
    <row r="586" spans="1:3" x14ac:dyDescent="0.2">
      <c r="A586" s="130"/>
      <c r="C586" s="130"/>
    </row>
    <row r="587" spans="1:3" x14ac:dyDescent="0.2">
      <c r="A587" s="130"/>
      <c r="C587" s="130"/>
    </row>
    <row r="588" spans="1:3" x14ac:dyDescent="0.2">
      <c r="A588" s="130"/>
      <c r="C588" s="130"/>
    </row>
    <row r="589" spans="1:3" x14ac:dyDescent="0.2">
      <c r="A589" s="130"/>
      <c r="C589" s="130"/>
    </row>
    <row r="590" spans="1:3" x14ac:dyDescent="0.2">
      <c r="A590" s="130"/>
      <c r="C590" s="130"/>
    </row>
    <row r="591" spans="1:3" x14ac:dyDescent="0.2">
      <c r="A591" s="130"/>
      <c r="C591" s="130"/>
    </row>
    <row r="592" spans="1:3" x14ac:dyDescent="0.2">
      <c r="A592" s="130"/>
      <c r="C592" s="130"/>
    </row>
    <row r="593" spans="1:3" x14ac:dyDescent="0.2">
      <c r="A593" s="130"/>
      <c r="C593" s="130"/>
    </row>
    <row r="594" spans="1:3" x14ac:dyDescent="0.2">
      <c r="A594" s="130"/>
      <c r="C594" s="130"/>
    </row>
    <row r="595" spans="1:3" x14ac:dyDescent="0.2">
      <c r="A595" s="130"/>
      <c r="C595" s="130"/>
    </row>
    <row r="596" spans="1:3" x14ac:dyDescent="0.2">
      <c r="A596" s="130"/>
      <c r="C596" s="130"/>
    </row>
    <row r="597" spans="1:3" x14ac:dyDescent="0.2">
      <c r="A597" s="130"/>
      <c r="C597" s="130"/>
    </row>
    <row r="598" spans="1:3" x14ac:dyDescent="0.2">
      <c r="A598" s="130"/>
      <c r="C598" s="130"/>
    </row>
    <row r="599" spans="1:3" x14ac:dyDescent="0.2">
      <c r="A599" s="130"/>
      <c r="C599" s="130"/>
    </row>
    <row r="600" spans="1:3" x14ac:dyDescent="0.2">
      <c r="A600" s="130"/>
      <c r="C600" s="130"/>
    </row>
    <row r="601" spans="1:3" x14ac:dyDescent="0.2">
      <c r="A601" s="130"/>
      <c r="C601" s="130"/>
    </row>
    <row r="602" spans="1:3" x14ac:dyDescent="0.2">
      <c r="A602" s="130"/>
      <c r="C602" s="130"/>
    </row>
    <row r="603" spans="1:3" x14ac:dyDescent="0.2">
      <c r="A603" s="130"/>
      <c r="C603" s="130"/>
    </row>
    <row r="604" spans="1:3" x14ac:dyDescent="0.2">
      <c r="A604" s="130"/>
      <c r="C604" s="130"/>
    </row>
    <row r="605" spans="1:3" x14ac:dyDescent="0.2">
      <c r="A605" s="130"/>
      <c r="C605" s="130"/>
    </row>
    <row r="606" spans="1:3" x14ac:dyDescent="0.2">
      <c r="A606" s="130"/>
      <c r="C606" s="130"/>
    </row>
    <row r="607" spans="1:3" x14ac:dyDescent="0.2">
      <c r="A607" s="130"/>
      <c r="C607" s="130"/>
    </row>
    <row r="608" spans="1:3" x14ac:dyDescent="0.2">
      <c r="A608" s="130"/>
      <c r="C608" s="130"/>
    </row>
    <row r="609" spans="1:3" x14ac:dyDescent="0.2">
      <c r="A609" s="130"/>
      <c r="C609" s="130"/>
    </row>
    <row r="610" spans="1:3" x14ac:dyDescent="0.2">
      <c r="A610" s="130"/>
      <c r="C610" s="130"/>
    </row>
    <row r="611" spans="1:3" x14ac:dyDescent="0.2">
      <c r="A611" s="130"/>
      <c r="C611" s="130"/>
    </row>
    <row r="612" spans="1:3" x14ac:dyDescent="0.2">
      <c r="A612" s="130"/>
      <c r="C612" s="130"/>
    </row>
    <row r="613" spans="1:3" x14ac:dyDescent="0.2">
      <c r="A613" s="130"/>
      <c r="C613" s="130"/>
    </row>
    <row r="614" spans="1:3" x14ac:dyDescent="0.2">
      <c r="A614" s="130"/>
      <c r="C614" s="130"/>
    </row>
    <row r="615" spans="1:3" x14ac:dyDescent="0.2">
      <c r="A615" s="130"/>
      <c r="C615" s="130"/>
    </row>
    <row r="616" spans="1:3" x14ac:dyDescent="0.2">
      <c r="A616" s="130"/>
      <c r="C616" s="130"/>
    </row>
    <row r="617" spans="1:3" x14ac:dyDescent="0.2">
      <c r="A617" s="130"/>
      <c r="C617" s="130"/>
    </row>
    <row r="618" spans="1:3" x14ac:dyDescent="0.2">
      <c r="A618" s="130"/>
      <c r="C618" s="130"/>
    </row>
    <row r="619" spans="1:3" x14ac:dyDescent="0.2">
      <c r="A619" s="130"/>
      <c r="C619" s="130"/>
    </row>
    <row r="620" spans="1:3" x14ac:dyDescent="0.2">
      <c r="A620" s="130"/>
      <c r="C620" s="130"/>
    </row>
    <row r="621" spans="1:3" x14ac:dyDescent="0.2">
      <c r="A621" s="130"/>
      <c r="C621" s="130"/>
    </row>
    <row r="622" spans="1:3" x14ac:dyDescent="0.2">
      <c r="A622" s="130"/>
      <c r="C622" s="130"/>
    </row>
    <row r="623" spans="1:3" x14ac:dyDescent="0.2">
      <c r="A623" s="130"/>
      <c r="C623" s="130"/>
    </row>
    <row r="624" spans="1:3" x14ac:dyDescent="0.2">
      <c r="A624" s="130"/>
      <c r="C624" s="130"/>
    </row>
    <row r="625" spans="1:3" x14ac:dyDescent="0.2">
      <c r="A625" s="130"/>
      <c r="C625" s="130"/>
    </row>
    <row r="626" spans="1:3" x14ac:dyDescent="0.2">
      <c r="A626" s="130"/>
      <c r="C626" s="130"/>
    </row>
    <row r="627" spans="1:3" x14ac:dyDescent="0.2">
      <c r="A627" s="130"/>
      <c r="C627" s="130"/>
    </row>
    <row r="628" spans="1:3" x14ac:dyDescent="0.2">
      <c r="A628" s="130"/>
      <c r="C628" s="130"/>
    </row>
    <row r="629" spans="1:3" x14ac:dyDescent="0.2">
      <c r="A629" s="130"/>
      <c r="C629" s="130"/>
    </row>
    <row r="630" spans="1:3" x14ac:dyDescent="0.2">
      <c r="A630" s="130"/>
      <c r="C630" s="130"/>
    </row>
    <row r="631" spans="1:3" x14ac:dyDescent="0.2">
      <c r="A631" s="130"/>
      <c r="C631" s="130"/>
    </row>
    <row r="632" spans="1:3" x14ac:dyDescent="0.2">
      <c r="A632" s="130"/>
      <c r="C632" s="130"/>
    </row>
    <row r="633" spans="1:3" x14ac:dyDescent="0.2">
      <c r="A633" s="130"/>
      <c r="C633" s="130"/>
    </row>
    <row r="634" spans="1:3" x14ac:dyDescent="0.2">
      <c r="A634" s="130"/>
      <c r="C634" s="130"/>
    </row>
    <row r="635" spans="1:3" x14ac:dyDescent="0.2">
      <c r="A635" s="130"/>
      <c r="C635" s="130"/>
    </row>
    <row r="636" spans="1:3" x14ac:dyDescent="0.2">
      <c r="A636" s="130"/>
      <c r="C636" s="130"/>
    </row>
    <row r="637" spans="1:3" x14ac:dyDescent="0.2">
      <c r="A637" s="130"/>
      <c r="C637" s="130"/>
    </row>
    <row r="638" spans="1:3" x14ac:dyDescent="0.2">
      <c r="A638" s="130"/>
      <c r="C638" s="130"/>
    </row>
    <row r="639" spans="1:3" x14ac:dyDescent="0.2">
      <c r="A639" s="130"/>
      <c r="C639" s="130"/>
    </row>
    <row r="640" spans="1:3" x14ac:dyDescent="0.2">
      <c r="A640" s="130"/>
      <c r="C640" s="130"/>
    </row>
    <row r="641" spans="1:3" x14ac:dyDescent="0.2">
      <c r="A641" s="130"/>
      <c r="C641" s="130"/>
    </row>
    <row r="642" spans="1:3" x14ac:dyDescent="0.2">
      <c r="A642" s="130"/>
      <c r="C642" s="130"/>
    </row>
    <row r="643" spans="1:3" x14ac:dyDescent="0.2">
      <c r="A643" s="130"/>
      <c r="C643" s="130"/>
    </row>
    <row r="644" spans="1:3" x14ac:dyDescent="0.2">
      <c r="A644" s="130"/>
      <c r="C644" s="130"/>
    </row>
    <row r="645" spans="1:3" x14ac:dyDescent="0.2">
      <c r="A645" s="130"/>
      <c r="C645" s="130"/>
    </row>
    <row r="646" spans="1:3" x14ac:dyDescent="0.2">
      <c r="A646" s="130"/>
      <c r="C646" s="130"/>
    </row>
    <row r="647" spans="1:3" x14ac:dyDescent="0.2">
      <c r="A647" s="130"/>
      <c r="C647" s="130"/>
    </row>
    <row r="648" spans="1:3" x14ac:dyDescent="0.2">
      <c r="A648" s="130"/>
      <c r="C648" s="130"/>
    </row>
    <row r="649" spans="1:3" x14ac:dyDescent="0.2">
      <c r="A649" s="130"/>
      <c r="C649" s="130"/>
    </row>
    <row r="650" spans="1:3" x14ac:dyDescent="0.2">
      <c r="A650" s="130"/>
      <c r="C650" s="130"/>
    </row>
    <row r="651" spans="1:3" x14ac:dyDescent="0.2">
      <c r="A651" s="130"/>
      <c r="C651" s="130"/>
    </row>
    <row r="652" spans="1:3" x14ac:dyDescent="0.2">
      <c r="A652" s="130"/>
      <c r="C652" s="130"/>
    </row>
    <row r="653" spans="1:3" x14ac:dyDescent="0.2">
      <c r="A653" s="130"/>
      <c r="C653" s="130"/>
    </row>
    <row r="654" spans="1:3" x14ac:dyDescent="0.2">
      <c r="A654" s="130"/>
      <c r="C654" s="130"/>
    </row>
    <row r="655" spans="1:3" x14ac:dyDescent="0.2">
      <c r="A655" s="130"/>
      <c r="C655" s="130"/>
    </row>
    <row r="656" spans="1:3" x14ac:dyDescent="0.2">
      <c r="A656" s="130"/>
      <c r="C656" s="130"/>
    </row>
    <row r="657" spans="1:3" x14ac:dyDescent="0.2">
      <c r="A657" s="130"/>
      <c r="C657" s="130"/>
    </row>
    <row r="658" spans="1:3" x14ac:dyDescent="0.2">
      <c r="A658" s="130"/>
      <c r="C658" s="130"/>
    </row>
    <row r="659" spans="1:3" x14ac:dyDescent="0.2">
      <c r="A659" s="130"/>
      <c r="C659" s="130"/>
    </row>
    <row r="660" spans="1:3" x14ac:dyDescent="0.2">
      <c r="A660" s="130"/>
      <c r="C660" s="130"/>
    </row>
    <row r="661" spans="1:3" x14ac:dyDescent="0.2">
      <c r="A661" s="130"/>
      <c r="C661" s="130"/>
    </row>
    <row r="662" spans="1:3" x14ac:dyDescent="0.2">
      <c r="A662" s="130"/>
      <c r="C662" s="130"/>
    </row>
    <row r="663" spans="1:3" x14ac:dyDescent="0.2">
      <c r="A663" s="130"/>
      <c r="C663" s="130"/>
    </row>
    <row r="664" spans="1:3" x14ac:dyDescent="0.2">
      <c r="A664" s="130"/>
      <c r="C664" s="130"/>
    </row>
    <row r="665" spans="1:3" x14ac:dyDescent="0.2">
      <c r="A665" s="130"/>
      <c r="C665" s="130"/>
    </row>
    <row r="666" spans="1:3" x14ac:dyDescent="0.2">
      <c r="A666" s="130"/>
      <c r="C666" s="130"/>
    </row>
    <row r="667" spans="1:3" x14ac:dyDescent="0.2">
      <c r="A667" s="130"/>
      <c r="C667" s="130"/>
    </row>
    <row r="668" spans="1:3" x14ac:dyDescent="0.2">
      <c r="A668" s="130"/>
      <c r="C668" s="130"/>
    </row>
    <row r="669" spans="1:3" x14ac:dyDescent="0.2">
      <c r="A669" s="130"/>
      <c r="C669" s="130"/>
    </row>
    <row r="670" spans="1:3" x14ac:dyDescent="0.2">
      <c r="A670" s="130"/>
      <c r="C670" s="130"/>
    </row>
    <row r="671" spans="1:3" x14ac:dyDescent="0.2">
      <c r="A671" s="130"/>
      <c r="C671" s="130"/>
    </row>
    <row r="672" spans="1:3" x14ac:dyDescent="0.2">
      <c r="A672" s="130"/>
      <c r="C672" s="130"/>
    </row>
    <row r="673" spans="1:3" x14ac:dyDescent="0.2">
      <c r="A673" s="130"/>
      <c r="C673" s="130"/>
    </row>
    <row r="674" spans="1:3" x14ac:dyDescent="0.2">
      <c r="A674" s="130"/>
      <c r="C674" s="130"/>
    </row>
    <row r="675" spans="1:3" x14ac:dyDescent="0.2">
      <c r="A675" s="130"/>
      <c r="C675" s="130"/>
    </row>
    <row r="676" spans="1:3" x14ac:dyDescent="0.2">
      <c r="A676" s="130"/>
      <c r="C676" s="130"/>
    </row>
    <row r="677" spans="1:3" x14ac:dyDescent="0.2">
      <c r="A677" s="130"/>
      <c r="C677" s="130"/>
    </row>
    <row r="678" spans="1:3" x14ac:dyDescent="0.2">
      <c r="A678" s="130"/>
      <c r="C678" s="130"/>
    </row>
    <row r="679" spans="1:3" x14ac:dyDescent="0.2">
      <c r="A679" s="130"/>
      <c r="C679" s="130"/>
    </row>
    <row r="680" spans="1:3" x14ac:dyDescent="0.2">
      <c r="A680" s="130"/>
      <c r="C680" s="130"/>
    </row>
    <row r="681" spans="1:3" x14ac:dyDescent="0.2">
      <c r="A681" s="130"/>
      <c r="C681" s="130"/>
    </row>
    <row r="682" spans="1:3" x14ac:dyDescent="0.2">
      <c r="A682" s="130"/>
      <c r="C682" s="130"/>
    </row>
    <row r="683" spans="1:3" x14ac:dyDescent="0.2">
      <c r="A683" s="130"/>
      <c r="C683" s="130"/>
    </row>
    <row r="684" spans="1:3" x14ac:dyDescent="0.2">
      <c r="A684" s="130"/>
      <c r="C684" s="130"/>
    </row>
    <row r="685" spans="1:3" x14ac:dyDescent="0.2">
      <c r="A685" s="130"/>
      <c r="C685" s="130"/>
    </row>
    <row r="686" spans="1:3" x14ac:dyDescent="0.2">
      <c r="A686" s="130"/>
      <c r="C686" s="130"/>
    </row>
    <row r="687" spans="1:3" x14ac:dyDescent="0.2">
      <c r="A687" s="130"/>
      <c r="C687" s="130"/>
    </row>
    <row r="688" spans="1:3" x14ac:dyDescent="0.2">
      <c r="A688" s="130"/>
      <c r="C688" s="130"/>
    </row>
    <row r="689" spans="1:3" x14ac:dyDescent="0.2">
      <c r="A689" s="130"/>
      <c r="C689" s="130"/>
    </row>
    <row r="690" spans="1:3" x14ac:dyDescent="0.2">
      <c r="A690" s="130"/>
      <c r="C690" s="130"/>
    </row>
    <row r="691" spans="1:3" x14ac:dyDescent="0.2">
      <c r="A691" s="130"/>
      <c r="C691" s="130"/>
    </row>
    <row r="692" spans="1:3" x14ac:dyDescent="0.2">
      <c r="A692" s="130"/>
      <c r="C692" s="130"/>
    </row>
    <row r="693" spans="1:3" x14ac:dyDescent="0.2">
      <c r="A693" s="130"/>
      <c r="C693" s="130"/>
    </row>
    <row r="694" spans="1:3" x14ac:dyDescent="0.2">
      <c r="A694" s="130"/>
      <c r="C694" s="130"/>
    </row>
    <row r="695" spans="1:3" x14ac:dyDescent="0.2">
      <c r="A695" s="130"/>
      <c r="C695" s="130"/>
    </row>
    <row r="696" spans="1:3" x14ac:dyDescent="0.2">
      <c r="A696" s="130"/>
      <c r="C696" s="130"/>
    </row>
    <row r="697" spans="1:3" x14ac:dyDescent="0.2">
      <c r="A697" s="130"/>
      <c r="C697" s="130"/>
    </row>
    <row r="698" spans="1:3" x14ac:dyDescent="0.2">
      <c r="A698" s="130"/>
      <c r="C698" s="130"/>
    </row>
    <row r="699" spans="1:3" x14ac:dyDescent="0.2">
      <c r="A699" s="130"/>
      <c r="C699" s="130"/>
    </row>
    <row r="700" spans="1:3" x14ac:dyDescent="0.2">
      <c r="A700" s="130"/>
      <c r="C700" s="130"/>
    </row>
    <row r="701" spans="1:3" x14ac:dyDescent="0.2">
      <c r="A701" s="130"/>
      <c r="C701" s="130"/>
    </row>
    <row r="702" spans="1:3" x14ac:dyDescent="0.2">
      <c r="A702" s="130"/>
      <c r="C702" s="130"/>
    </row>
    <row r="703" spans="1:3" x14ac:dyDescent="0.2">
      <c r="A703" s="130"/>
      <c r="C703" s="130"/>
    </row>
    <row r="704" spans="1:3" x14ac:dyDescent="0.2">
      <c r="A704" s="130"/>
      <c r="C704" s="130"/>
    </row>
    <row r="705" spans="1:3" x14ac:dyDescent="0.2">
      <c r="A705" s="130"/>
      <c r="C705" s="130"/>
    </row>
    <row r="706" spans="1:3" x14ac:dyDescent="0.2">
      <c r="A706" s="130"/>
      <c r="C706" s="130"/>
    </row>
    <row r="707" spans="1:3" x14ac:dyDescent="0.2">
      <c r="A707" s="130"/>
      <c r="C707" s="130"/>
    </row>
    <row r="708" spans="1:3" x14ac:dyDescent="0.2">
      <c r="A708" s="130"/>
      <c r="C708" s="130"/>
    </row>
    <row r="709" spans="1:3" x14ac:dyDescent="0.2">
      <c r="A709" s="130"/>
      <c r="C709" s="130"/>
    </row>
    <row r="710" spans="1:3" x14ac:dyDescent="0.2">
      <c r="A710" s="130"/>
      <c r="C710" s="130"/>
    </row>
    <row r="711" spans="1:3" x14ac:dyDescent="0.2">
      <c r="A711" s="130"/>
      <c r="C711" s="130"/>
    </row>
    <row r="712" spans="1:3" x14ac:dyDescent="0.2">
      <c r="A712" s="130"/>
      <c r="C712" s="130"/>
    </row>
    <row r="713" spans="1:3" x14ac:dyDescent="0.2">
      <c r="A713" s="130"/>
      <c r="C713" s="130"/>
    </row>
    <row r="714" spans="1:3" x14ac:dyDescent="0.2">
      <c r="A714" s="130"/>
      <c r="C714" s="130"/>
    </row>
    <row r="715" spans="1:3" x14ac:dyDescent="0.2">
      <c r="A715" s="130"/>
      <c r="C715" s="130"/>
    </row>
    <row r="716" spans="1:3" x14ac:dyDescent="0.2">
      <c r="A716" s="130"/>
      <c r="C716" s="130"/>
    </row>
    <row r="717" spans="1:3" x14ac:dyDescent="0.2">
      <c r="A717" s="130"/>
      <c r="C717" s="130"/>
    </row>
    <row r="718" spans="1:3" x14ac:dyDescent="0.2">
      <c r="A718" s="130"/>
      <c r="C718" s="130"/>
    </row>
    <row r="719" spans="1:3" x14ac:dyDescent="0.2">
      <c r="A719" s="130"/>
      <c r="C719" s="130"/>
    </row>
    <row r="720" spans="1:3" x14ac:dyDescent="0.2">
      <c r="A720" s="130"/>
      <c r="C720" s="130"/>
    </row>
    <row r="721" spans="1:3" x14ac:dyDescent="0.2">
      <c r="A721" s="130"/>
      <c r="C721" s="130"/>
    </row>
    <row r="722" spans="1:3" x14ac:dyDescent="0.2">
      <c r="A722" s="130"/>
      <c r="C722" s="130"/>
    </row>
    <row r="723" spans="1:3" x14ac:dyDescent="0.2">
      <c r="A723" s="130"/>
      <c r="C723" s="130"/>
    </row>
    <row r="724" spans="1:3" x14ac:dyDescent="0.2">
      <c r="A724" s="130"/>
      <c r="C724" s="130"/>
    </row>
    <row r="725" spans="1:3" x14ac:dyDescent="0.2">
      <c r="A725" s="130"/>
      <c r="C725" s="130"/>
    </row>
    <row r="726" spans="1:3" x14ac:dyDescent="0.2">
      <c r="A726" s="130"/>
      <c r="C726" s="130"/>
    </row>
    <row r="727" spans="1:3" x14ac:dyDescent="0.2">
      <c r="A727" s="130"/>
      <c r="C727" s="130"/>
    </row>
    <row r="728" spans="1:3" x14ac:dyDescent="0.2">
      <c r="A728" s="130"/>
      <c r="C728" s="130"/>
    </row>
    <row r="729" spans="1:3" x14ac:dyDescent="0.2">
      <c r="A729" s="130"/>
      <c r="C729" s="130"/>
    </row>
    <row r="730" spans="1:3" x14ac:dyDescent="0.2">
      <c r="A730" s="130"/>
      <c r="C730" s="130"/>
    </row>
    <row r="731" spans="1:3" x14ac:dyDescent="0.2">
      <c r="A731" s="130"/>
      <c r="C731" s="130"/>
    </row>
    <row r="732" spans="1:3" x14ac:dyDescent="0.2">
      <c r="A732" s="130"/>
      <c r="C732" s="130"/>
    </row>
    <row r="733" spans="1:3" x14ac:dyDescent="0.2">
      <c r="A733" s="130"/>
      <c r="C733" s="130"/>
    </row>
    <row r="734" spans="1:3" x14ac:dyDescent="0.2">
      <c r="A734" s="130"/>
      <c r="C734" s="130"/>
    </row>
    <row r="735" spans="1:3" x14ac:dyDescent="0.2">
      <c r="A735" s="130"/>
      <c r="C735" s="130"/>
    </row>
    <row r="736" spans="1:3" x14ac:dyDescent="0.2">
      <c r="A736" s="130"/>
      <c r="C736" s="130"/>
    </row>
    <row r="737" spans="1:3" x14ac:dyDescent="0.2">
      <c r="A737" s="130"/>
      <c r="C737" s="130"/>
    </row>
    <row r="738" spans="1:3" x14ac:dyDescent="0.2">
      <c r="A738" s="130"/>
      <c r="C738" s="130"/>
    </row>
    <row r="739" spans="1:3" x14ac:dyDescent="0.2">
      <c r="A739" s="130"/>
      <c r="C739" s="130"/>
    </row>
    <row r="740" spans="1:3" x14ac:dyDescent="0.2">
      <c r="A740" s="130"/>
      <c r="C740" s="130"/>
    </row>
    <row r="741" spans="1:3" x14ac:dyDescent="0.2">
      <c r="A741" s="130"/>
      <c r="C741" s="130"/>
    </row>
    <row r="742" spans="1:3" x14ac:dyDescent="0.2">
      <c r="A742" s="130"/>
      <c r="C742" s="130"/>
    </row>
    <row r="743" spans="1:3" x14ac:dyDescent="0.2">
      <c r="A743" s="130"/>
      <c r="C743" s="130"/>
    </row>
    <row r="744" spans="1:3" x14ac:dyDescent="0.2">
      <c r="A744" s="130"/>
      <c r="C744" s="130"/>
    </row>
    <row r="745" spans="1:3" x14ac:dyDescent="0.2">
      <c r="A745" s="130"/>
      <c r="C745" s="130"/>
    </row>
    <row r="746" spans="1:3" x14ac:dyDescent="0.2">
      <c r="A746" s="130"/>
      <c r="C746" s="130"/>
    </row>
    <row r="747" spans="1:3" x14ac:dyDescent="0.2">
      <c r="A747" s="130"/>
      <c r="C747" s="130"/>
    </row>
    <row r="748" spans="1:3" x14ac:dyDescent="0.2">
      <c r="A748" s="130"/>
      <c r="C748" s="130"/>
    </row>
    <row r="749" spans="1:3" x14ac:dyDescent="0.2">
      <c r="A749" s="130"/>
      <c r="C749" s="130"/>
    </row>
    <row r="750" spans="1:3" x14ac:dyDescent="0.2">
      <c r="A750" s="130"/>
      <c r="C750" s="130"/>
    </row>
    <row r="751" spans="1:3" x14ac:dyDescent="0.2">
      <c r="A751" s="130"/>
      <c r="C751" s="130"/>
    </row>
    <row r="752" spans="1:3" x14ac:dyDescent="0.2">
      <c r="A752" s="130"/>
      <c r="C752" s="130"/>
    </row>
    <row r="753" spans="1:3" x14ac:dyDescent="0.2">
      <c r="A753" s="130"/>
      <c r="C753" s="130"/>
    </row>
    <row r="754" spans="1:3" x14ac:dyDescent="0.2">
      <c r="A754" s="130"/>
      <c r="C754" s="130"/>
    </row>
    <row r="755" spans="1:3" x14ac:dyDescent="0.2">
      <c r="A755" s="130"/>
      <c r="C755" s="130"/>
    </row>
    <row r="756" spans="1:3" x14ac:dyDescent="0.2">
      <c r="A756" s="130"/>
      <c r="C756" s="130"/>
    </row>
    <row r="757" spans="1:3" x14ac:dyDescent="0.2">
      <c r="A757" s="130"/>
      <c r="C757" s="130"/>
    </row>
    <row r="758" spans="1:3" x14ac:dyDescent="0.2">
      <c r="A758" s="130"/>
      <c r="C758" s="130"/>
    </row>
    <row r="759" spans="1:3" x14ac:dyDescent="0.2">
      <c r="A759" s="130"/>
      <c r="C759" s="130"/>
    </row>
    <row r="760" spans="1:3" x14ac:dyDescent="0.2">
      <c r="A760" s="130"/>
      <c r="C760" s="130"/>
    </row>
    <row r="761" spans="1:3" x14ac:dyDescent="0.2">
      <c r="A761" s="130"/>
      <c r="C761" s="130"/>
    </row>
    <row r="762" spans="1:3" x14ac:dyDescent="0.2">
      <c r="A762" s="130"/>
      <c r="C762" s="130"/>
    </row>
    <row r="763" spans="1:3" x14ac:dyDescent="0.2">
      <c r="A763" s="130"/>
      <c r="C763" s="130"/>
    </row>
    <row r="764" spans="1:3" x14ac:dyDescent="0.2">
      <c r="A764" s="130"/>
      <c r="C764" s="130"/>
    </row>
    <row r="765" spans="1:3" x14ac:dyDescent="0.2">
      <c r="A765" s="130"/>
      <c r="C765" s="130"/>
    </row>
    <row r="766" spans="1:3" x14ac:dyDescent="0.2">
      <c r="A766" s="130"/>
      <c r="C766" s="130"/>
    </row>
    <row r="767" spans="1:3" x14ac:dyDescent="0.2">
      <c r="A767" s="130"/>
      <c r="C767" s="130"/>
    </row>
    <row r="768" spans="1:3" x14ac:dyDescent="0.2">
      <c r="A768" s="130"/>
      <c r="C768" s="130"/>
    </row>
    <row r="769" spans="1:3" x14ac:dyDescent="0.2">
      <c r="A769" s="130"/>
      <c r="C769" s="130"/>
    </row>
    <row r="770" spans="1:3" x14ac:dyDescent="0.2">
      <c r="A770" s="130"/>
      <c r="C770" s="130"/>
    </row>
    <row r="771" spans="1:3" x14ac:dyDescent="0.2">
      <c r="A771" s="130"/>
      <c r="C771" s="130"/>
    </row>
    <row r="772" spans="1:3" x14ac:dyDescent="0.2">
      <c r="A772" s="130"/>
      <c r="C772" s="130"/>
    </row>
    <row r="773" spans="1:3" x14ac:dyDescent="0.2">
      <c r="A773" s="130"/>
      <c r="C773" s="130"/>
    </row>
    <row r="774" spans="1:3" x14ac:dyDescent="0.2">
      <c r="A774" s="130"/>
      <c r="C774" s="130"/>
    </row>
    <row r="775" spans="1:3" x14ac:dyDescent="0.2">
      <c r="A775" s="130"/>
      <c r="C775" s="130"/>
    </row>
    <row r="776" spans="1:3" x14ac:dyDescent="0.2">
      <c r="A776" s="130"/>
      <c r="C776" s="130"/>
    </row>
    <row r="777" spans="1:3" x14ac:dyDescent="0.2">
      <c r="A777" s="130"/>
      <c r="C777" s="130"/>
    </row>
    <row r="778" spans="1:3" x14ac:dyDescent="0.2">
      <c r="A778" s="130"/>
      <c r="C778" s="130"/>
    </row>
    <row r="779" spans="1:3" x14ac:dyDescent="0.2">
      <c r="A779" s="130"/>
      <c r="C779" s="130"/>
    </row>
    <row r="780" spans="1:3" x14ac:dyDescent="0.2">
      <c r="A780" s="130"/>
      <c r="C780" s="130"/>
    </row>
    <row r="781" spans="1:3" x14ac:dyDescent="0.2">
      <c r="A781" s="130"/>
      <c r="C781" s="130"/>
    </row>
    <row r="782" spans="1:3" x14ac:dyDescent="0.2">
      <c r="A782" s="130"/>
      <c r="C782" s="130"/>
    </row>
    <row r="783" spans="1:3" x14ac:dyDescent="0.2">
      <c r="A783" s="130"/>
      <c r="C783" s="130"/>
    </row>
    <row r="784" spans="1:3" x14ac:dyDescent="0.2">
      <c r="A784" s="130"/>
      <c r="C784" s="130"/>
    </row>
    <row r="785" spans="1:3" x14ac:dyDescent="0.2">
      <c r="A785" s="130"/>
      <c r="C785" s="130"/>
    </row>
    <row r="786" spans="1:3" x14ac:dyDescent="0.2">
      <c r="A786" s="130"/>
      <c r="C786" s="130"/>
    </row>
    <row r="787" spans="1:3" x14ac:dyDescent="0.2">
      <c r="A787" s="130"/>
      <c r="C787" s="130"/>
    </row>
    <row r="788" spans="1:3" x14ac:dyDescent="0.2">
      <c r="A788" s="130"/>
      <c r="C788" s="130"/>
    </row>
    <row r="789" spans="1:3" x14ac:dyDescent="0.2">
      <c r="A789" s="130"/>
      <c r="C789" s="130"/>
    </row>
    <row r="790" spans="1:3" x14ac:dyDescent="0.2">
      <c r="A790" s="130"/>
      <c r="C790" s="130"/>
    </row>
    <row r="791" spans="1:3" x14ac:dyDescent="0.2">
      <c r="A791" s="130"/>
      <c r="C791" s="130"/>
    </row>
    <row r="792" spans="1:3" x14ac:dyDescent="0.2">
      <c r="A792" s="130"/>
      <c r="C792" s="130"/>
    </row>
    <row r="793" spans="1:3" x14ac:dyDescent="0.2">
      <c r="A793" s="130"/>
      <c r="C793" s="130"/>
    </row>
    <row r="794" spans="1:3" x14ac:dyDescent="0.2">
      <c r="A794" s="130"/>
      <c r="C794" s="130"/>
    </row>
    <row r="795" spans="1:3" x14ac:dyDescent="0.2">
      <c r="A795" s="130"/>
      <c r="C795" s="130"/>
    </row>
    <row r="796" spans="1:3" x14ac:dyDescent="0.2">
      <c r="A796" s="130"/>
      <c r="C796" s="130"/>
    </row>
    <row r="797" spans="1:3" x14ac:dyDescent="0.2">
      <c r="A797" s="130"/>
      <c r="C797" s="130"/>
    </row>
    <row r="798" spans="1:3" x14ac:dyDescent="0.2">
      <c r="A798" s="130"/>
      <c r="C798" s="130"/>
    </row>
    <row r="799" spans="1:3" x14ac:dyDescent="0.2">
      <c r="A799" s="130"/>
      <c r="C799" s="130"/>
    </row>
    <row r="800" spans="1:3" x14ac:dyDescent="0.2">
      <c r="A800" s="130"/>
      <c r="C800" s="130"/>
    </row>
    <row r="801" spans="1:3" x14ac:dyDescent="0.2">
      <c r="A801" s="130"/>
      <c r="C801" s="130"/>
    </row>
    <row r="802" spans="1:3" x14ac:dyDescent="0.2">
      <c r="A802" s="130"/>
      <c r="C802" s="130"/>
    </row>
    <row r="803" spans="1:3" x14ac:dyDescent="0.2">
      <c r="A803" s="130"/>
      <c r="C803" s="130"/>
    </row>
    <row r="804" spans="1:3" x14ac:dyDescent="0.2">
      <c r="A804" s="130"/>
      <c r="C804" s="130"/>
    </row>
    <row r="805" spans="1:3" x14ac:dyDescent="0.2">
      <c r="A805" s="130"/>
      <c r="C805" s="130"/>
    </row>
    <row r="806" spans="1:3" x14ac:dyDescent="0.2">
      <c r="A806" s="130"/>
      <c r="C806" s="130"/>
    </row>
    <row r="807" spans="1:3" x14ac:dyDescent="0.2">
      <c r="A807" s="130"/>
      <c r="C807" s="130"/>
    </row>
    <row r="808" spans="1:3" x14ac:dyDescent="0.2">
      <c r="A808" s="130"/>
      <c r="C808" s="130"/>
    </row>
    <row r="809" spans="1:3" x14ac:dyDescent="0.2">
      <c r="A809" s="130"/>
      <c r="C809" s="130"/>
    </row>
    <row r="810" spans="1:3" x14ac:dyDescent="0.2">
      <c r="A810" s="130"/>
      <c r="C810" s="130"/>
    </row>
    <row r="811" spans="1:3" x14ac:dyDescent="0.2">
      <c r="A811" s="130"/>
      <c r="C811" s="130"/>
    </row>
    <row r="812" spans="1:3" x14ac:dyDescent="0.2">
      <c r="A812" s="130"/>
      <c r="C812" s="130"/>
    </row>
    <row r="813" spans="1:3" x14ac:dyDescent="0.2">
      <c r="A813" s="130"/>
      <c r="C813" s="130"/>
    </row>
    <row r="814" spans="1:3" x14ac:dyDescent="0.2">
      <c r="A814" s="130"/>
      <c r="C814" s="130"/>
    </row>
    <row r="815" spans="1:3" x14ac:dyDescent="0.2">
      <c r="A815" s="130"/>
      <c r="C815" s="130"/>
    </row>
    <row r="816" spans="1:3" x14ac:dyDescent="0.2">
      <c r="A816" s="130"/>
      <c r="C816" s="130"/>
    </row>
    <row r="817" spans="1:3" x14ac:dyDescent="0.2">
      <c r="A817" s="130"/>
      <c r="C817" s="130"/>
    </row>
    <row r="818" spans="1:3" x14ac:dyDescent="0.2">
      <c r="A818" s="130"/>
      <c r="C818" s="130"/>
    </row>
    <row r="819" spans="1:3" x14ac:dyDescent="0.2">
      <c r="A819" s="130"/>
      <c r="C819" s="130"/>
    </row>
    <row r="820" spans="1:3" x14ac:dyDescent="0.2">
      <c r="A820" s="130"/>
      <c r="C820" s="130"/>
    </row>
    <row r="821" spans="1:3" x14ac:dyDescent="0.2">
      <c r="A821" s="130"/>
      <c r="C821" s="130"/>
    </row>
    <row r="822" spans="1:3" x14ac:dyDescent="0.2">
      <c r="A822" s="130"/>
      <c r="C822" s="130"/>
    </row>
    <row r="823" spans="1:3" x14ac:dyDescent="0.2">
      <c r="A823" s="130"/>
      <c r="C823" s="130"/>
    </row>
    <row r="824" spans="1:3" x14ac:dyDescent="0.2">
      <c r="A824" s="130"/>
      <c r="C824" s="130"/>
    </row>
    <row r="825" spans="1:3" x14ac:dyDescent="0.2">
      <c r="A825" s="130"/>
      <c r="C825" s="130"/>
    </row>
    <row r="826" spans="1:3" x14ac:dyDescent="0.2">
      <c r="A826" s="130"/>
      <c r="C826" s="130"/>
    </row>
    <row r="827" spans="1:3" x14ac:dyDescent="0.2">
      <c r="A827" s="130"/>
      <c r="C827" s="130"/>
    </row>
    <row r="828" spans="1:3" x14ac:dyDescent="0.2">
      <c r="A828" s="130"/>
      <c r="C828" s="130"/>
    </row>
    <row r="829" spans="1:3" x14ac:dyDescent="0.2">
      <c r="A829" s="130"/>
      <c r="C829" s="130"/>
    </row>
    <row r="830" spans="1:3" x14ac:dyDescent="0.2">
      <c r="A830" s="130"/>
      <c r="C830" s="130"/>
    </row>
    <row r="831" spans="1:3" x14ac:dyDescent="0.2">
      <c r="A831" s="130"/>
      <c r="C831" s="130"/>
    </row>
    <row r="832" spans="1:3" x14ac:dyDescent="0.2">
      <c r="A832" s="130"/>
      <c r="C832" s="130"/>
    </row>
    <row r="833" spans="1:3" x14ac:dyDescent="0.2">
      <c r="A833" s="130"/>
      <c r="C833" s="130"/>
    </row>
    <row r="834" spans="1:3" x14ac:dyDescent="0.2">
      <c r="A834" s="130"/>
      <c r="C834" s="130"/>
    </row>
    <row r="835" spans="1:3" x14ac:dyDescent="0.2">
      <c r="A835" s="130"/>
      <c r="C835" s="130"/>
    </row>
    <row r="836" spans="1:3" x14ac:dyDescent="0.2">
      <c r="A836" s="130"/>
      <c r="C836" s="130"/>
    </row>
    <row r="837" spans="1:3" x14ac:dyDescent="0.2">
      <c r="A837" s="130"/>
      <c r="C837" s="130"/>
    </row>
    <row r="838" spans="1:3" x14ac:dyDescent="0.2">
      <c r="A838" s="130"/>
      <c r="C838" s="130"/>
    </row>
    <row r="839" spans="1:3" x14ac:dyDescent="0.2">
      <c r="A839" s="130"/>
      <c r="C839" s="130"/>
    </row>
    <row r="840" spans="1:3" x14ac:dyDescent="0.2">
      <c r="A840" s="130"/>
      <c r="C840" s="130"/>
    </row>
    <row r="841" spans="1:3" x14ac:dyDescent="0.2">
      <c r="A841" s="130"/>
      <c r="C841" s="130"/>
    </row>
    <row r="842" spans="1:3" x14ac:dyDescent="0.2">
      <c r="A842" s="130"/>
      <c r="C842" s="130"/>
    </row>
    <row r="843" spans="1:3" x14ac:dyDescent="0.2">
      <c r="A843" s="130"/>
      <c r="C843" s="130"/>
    </row>
    <row r="844" spans="1:3" x14ac:dyDescent="0.2">
      <c r="A844" s="130"/>
      <c r="C844" s="130"/>
    </row>
    <row r="845" spans="1:3" x14ac:dyDescent="0.2">
      <c r="A845" s="130"/>
      <c r="C845" s="130"/>
    </row>
    <row r="846" spans="1:3" x14ac:dyDescent="0.2">
      <c r="A846" s="130"/>
      <c r="C846" s="130"/>
    </row>
    <row r="847" spans="1:3" x14ac:dyDescent="0.2">
      <c r="A847" s="130"/>
      <c r="C847" s="130"/>
    </row>
    <row r="848" spans="1:3" x14ac:dyDescent="0.2">
      <c r="A848" s="130"/>
      <c r="C848" s="130"/>
    </row>
    <row r="849" spans="1:3" x14ac:dyDescent="0.2">
      <c r="A849" s="130"/>
      <c r="C849" s="130"/>
    </row>
    <row r="850" spans="1:3" x14ac:dyDescent="0.2">
      <c r="A850" s="130"/>
      <c r="C850" s="130"/>
    </row>
    <row r="851" spans="1:3" x14ac:dyDescent="0.2">
      <c r="A851" s="130"/>
      <c r="C851" s="130"/>
    </row>
    <row r="852" spans="1:3" x14ac:dyDescent="0.2">
      <c r="A852" s="130"/>
      <c r="C852" s="130"/>
    </row>
    <row r="853" spans="1:3" x14ac:dyDescent="0.2">
      <c r="A853" s="130"/>
      <c r="C853" s="130"/>
    </row>
    <row r="854" spans="1:3" x14ac:dyDescent="0.2">
      <c r="A854" s="130"/>
      <c r="C854" s="130"/>
    </row>
    <row r="855" spans="1:3" x14ac:dyDescent="0.2">
      <c r="A855" s="130"/>
      <c r="C855" s="130"/>
    </row>
    <row r="856" spans="1:3" x14ac:dyDescent="0.2">
      <c r="A856" s="130"/>
      <c r="C856" s="130"/>
    </row>
    <row r="857" spans="1:3" x14ac:dyDescent="0.2">
      <c r="A857" s="130"/>
      <c r="C857" s="130"/>
    </row>
    <row r="858" spans="1:3" x14ac:dyDescent="0.2">
      <c r="A858" s="130"/>
      <c r="C858" s="130"/>
    </row>
    <row r="859" spans="1:3" x14ac:dyDescent="0.2">
      <c r="A859" s="130"/>
      <c r="C859" s="130"/>
    </row>
    <row r="860" spans="1:3" x14ac:dyDescent="0.2">
      <c r="A860" s="130"/>
      <c r="C860" s="130"/>
    </row>
    <row r="861" spans="1:3" x14ac:dyDescent="0.2">
      <c r="A861" s="130"/>
      <c r="C861" s="130"/>
    </row>
    <row r="862" spans="1:3" x14ac:dyDescent="0.2">
      <c r="A862" s="130"/>
      <c r="C862" s="130"/>
    </row>
    <row r="863" spans="1:3" x14ac:dyDescent="0.2">
      <c r="A863" s="130"/>
      <c r="C863" s="130"/>
    </row>
    <row r="864" spans="1:3" x14ac:dyDescent="0.2">
      <c r="A864" s="130"/>
      <c r="C864" s="130"/>
    </row>
    <row r="865" spans="1:3" x14ac:dyDescent="0.2">
      <c r="A865" s="130"/>
      <c r="C865" s="130"/>
    </row>
    <row r="866" spans="1:3" x14ac:dyDescent="0.2">
      <c r="A866" s="130"/>
      <c r="C866" s="130"/>
    </row>
    <row r="867" spans="1:3" x14ac:dyDescent="0.2">
      <c r="A867" s="130"/>
      <c r="C867" s="130"/>
    </row>
    <row r="868" spans="1:3" x14ac:dyDescent="0.2">
      <c r="A868" s="130"/>
      <c r="C868" s="130"/>
    </row>
    <row r="869" spans="1:3" x14ac:dyDescent="0.2">
      <c r="A869" s="130"/>
      <c r="C869" s="130"/>
    </row>
    <row r="870" spans="1:3" x14ac:dyDescent="0.2">
      <c r="A870" s="130"/>
      <c r="C870" s="130"/>
    </row>
    <row r="871" spans="1:3" x14ac:dyDescent="0.2">
      <c r="A871" s="130"/>
      <c r="C871" s="130"/>
    </row>
    <row r="872" spans="1:3" x14ac:dyDescent="0.2">
      <c r="A872" s="130"/>
      <c r="C872" s="130"/>
    </row>
    <row r="873" spans="1:3" x14ac:dyDescent="0.2">
      <c r="A873" s="130"/>
      <c r="C873" s="130"/>
    </row>
    <row r="874" spans="1:3" x14ac:dyDescent="0.2">
      <c r="A874" s="130"/>
      <c r="C874" s="130"/>
    </row>
    <row r="875" spans="1:3" x14ac:dyDescent="0.2">
      <c r="A875" s="130"/>
      <c r="C875" s="130"/>
    </row>
    <row r="876" spans="1:3" x14ac:dyDescent="0.2">
      <c r="A876" s="130"/>
      <c r="C876" s="130"/>
    </row>
    <row r="877" spans="1:3" x14ac:dyDescent="0.2">
      <c r="A877" s="130"/>
      <c r="C877" s="130"/>
    </row>
    <row r="878" spans="1:3" x14ac:dyDescent="0.2">
      <c r="A878" s="130"/>
      <c r="C878" s="130"/>
    </row>
    <row r="879" spans="1:3" x14ac:dyDescent="0.2">
      <c r="A879" s="130"/>
      <c r="C879" s="130"/>
    </row>
    <row r="880" spans="1:3" x14ac:dyDescent="0.2">
      <c r="A880" s="130"/>
      <c r="C880" s="130"/>
    </row>
    <row r="881" spans="1:3" x14ac:dyDescent="0.2">
      <c r="A881" s="130"/>
      <c r="C881" s="130"/>
    </row>
    <row r="882" spans="1:3" x14ac:dyDescent="0.2">
      <c r="A882" s="130"/>
      <c r="C882" s="130"/>
    </row>
    <row r="883" spans="1:3" x14ac:dyDescent="0.2">
      <c r="A883" s="130"/>
      <c r="C883" s="130"/>
    </row>
    <row r="884" spans="1:3" x14ac:dyDescent="0.2">
      <c r="A884" s="130"/>
      <c r="C884" s="130"/>
    </row>
    <row r="885" spans="1:3" x14ac:dyDescent="0.2">
      <c r="A885" s="130"/>
      <c r="C885" s="130"/>
    </row>
    <row r="886" spans="1:3" x14ac:dyDescent="0.2">
      <c r="A886" s="130"/>
      <c r="C886" s="130"/>
    </row>
    <row r="887" spans="1:3" x14ac:dyDescent="0.2">
      <c r="A887" s="130"/>
      <c r="C887" s="130"/>
    </row>
    <row r="888" spans="1:3" x14ac:dyDescent="0.2">
      <c r="A888" s="130"/>
      <c r="C888" s="130"/>
    </row>
    <row r="889" spans="1:3" x14ac:dyDescent="0.2">
      <c r="A889" s="130"/>
      <c r="C889" s="130"/>
    </row>
    <row r="890" spans="1:3" x14ac:dyDescent="0.2">
      <c r="A890" s="130"/>
      <c r="C890" s="130"/>
    </row>
    <row r="891" spans="1:3" x14ac:dyDescent="0.2">
      <c r="A891" s="130"/>
      <c r="C891" s="130"/>
    </row>
    <row r="892" spans="1:3" x14ac:dyDescent="0.2">
      <c r="A892" s="130"/>
      <c r="C892" s="130"/>
    </row>
    <row r="893" spans="1:3" x14ac:dyDescent="0.2">
      <c r="A893" s="130"/>
      <c r="C893" s="130"/>
    </row>
    <row r="894" spans="1:3" x14ac:dyDescent="0.2">
      <c r="A894" s="130"/>
      <c r="C894" s="130"/>
    </row>
    <row r="895" spans="1:3" x14ac:dyDescent="0.2">
      <c r="A895" s="130"/>
      <c r="C895" s="130"/>
    </row>
    <row r="896" spans="1:3" x14ac:dyDescent="0.2">
      <c r="A896" s="130"/>
      <c r="C896" s="130"/>
    </row>
    <row r="897" spans="1:3" x14ac:dyDescent="0.2">
      <c r="A897" s="130"/>
      <c r="C897" s="130"/>
    </row>
    <row r="898" spans="1:3" x14ac:dyDescent="0.2">
      <c r="A898" s="130"/>
      <c r="C898" s="130"/>
    </row>
    <row r="899" spans="1:3" x14ac:dyDescent="0.2">
      <c r="A899" s="130"/>
      <c r="C899" s="130"/>
    </row>
    <row r="900" spans="1:3" x14ac:dyDescent="0.2">
      <c r="A900" s="130"/>
      <c r="C900" s="130"/>
    </row>
    <row r="901" spans="1:3" x14ac:dyDescent="0.2">
      <c r="A901" s="130"/>
      <c r="C901" s="130"/>
    </row>
    <row r="902" spans="1:3" x14ac:dyDescent="0.2">
      <c r="A902" s="130"/>
      <c r="C902" s="130"/>
    </row>
    <row r="903" spans="1:3" x14ac:dyDescent="0.2">
      <c r="A903" s="130"/>
      <c r="C903" s="130"/>
    </row>
    <row r="904" spans="1:3" x14ac:dyDescent="0.2">
      <c r="A904" s="130"/>
      <c r="C904" s="130"/>
    </row>
    <row r="905" spans="1:3" x14ac:dyDescent="0.2">
      <c r="A905" s="130"/>
      <c r="C905" s="130"/>
    </row>
    <row r="906" spans="1:3" x14ac:dyDescent="0.2">
      <c r="A906" s="130"/>
      <c r="C906" s="130"/>
    </row>
    <row r="907" spans="1:3" x14ac:dyDescent="0.2">
      <c r="A907" s="130"/>
      <c r="C907" s="130"/>
    </row>
    <row r="908" spans="1:3" x14ac:dyDescent="0.2">
      <c r="A908" s="130"/>
      <c r="C908" s="130"/>
    </row>
    <row r="909" spans="1:3" x14ac:dyDescent="0.2">
      <c r="A909" s="130"/>
      <c r="C909" s="130"/>
    </row>
    <row r="910" spans="1:3" x14ac:dyDescent="0.2">
      <c r="A910" s="130"/>
      <c r="C910" s="130"/>
    </row>
    <row r="911" spans="1:3" x14ac:dyDescent="0.2">
      <c r="A911" s="130"/>
      <c r="C911" s="130"/>
    </row>
    <row r="912" spans="1:3" x14ac:dyDescent="0.2">
      <c r="A912" s="130"/>
      <c r="C912" s="130"/>
    </row>
    <row r="913" spans="1:3" x14ac:dyDescent="0.2">
      <c r="A913" s="130"/>
      <c r="C913" s="130"/>
    </row>
    <row r="914" spans="1:3" x14ac:dyDescent="0.2">
      <c r="A914" s="130"/>
      <c r="C914" s="130"/>
    </row>
    <row r="915" spans="1:3" x14ac:dyDescent="0.2">
      <c r="A915" s="130"/>
      <c r="C915" s="130"/>
    </row>
    <row r="916" spans="1:3" x14ac:dyDescent="0.2">
      <c r="A916" s="130"/>
      <c r="C916" s="130"/>
    </row>
    <row r="917" spans="1:3" x14ac:dyDescent="0.2">
      <c r="A917" s="130"/>
      <c r="C917" s="130"/>
    </row>
    <row r="918" spans="1:3" x14ac:dyDescent="0.2">
      <c r="A918" s="130"/>
      <c r="C918" s="130"/>
    </row>
    <row r="919" spans="1:3" x14ac:dyDescent="0.2">
      <c r="A919" s="130"/>
      <c r="C919" s="130"/>
    </row>
    <row r="920" spans="1:3" x14ac:dyDescent="0.2">
      <c r="A920" s="130"/>
      <c r="C920" s="130"/>
    </row>
    <row r="921" spans="1:3" x14ac:dyDescent="0.2">
      <c r="A921" s="130"/>
      <c r="C921" s="130"/>
    </row>
    <row r="922" spans="1:3" x14ac:dyDescent="0.2">
      <c r="A922" s="130"/>
      <c r="C922" s="130"/>
    </row>
    <row r="923" spans="1:3" x14ac:dyDescent="0.2">
      <c r="C923" s="130">
        <v>802.25</v>
      </c>
    </row>
  </sheetData>
  <mergeCells count="4">
    <mergeCell ref="A1:AJ1"/>
    <mergeCell ref="A20:AJ20"/>
    <mergeCell ref="A47:AJ47"/>
    <mergeCell ref="A66:AJ6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L923"/>
  <sheetViews>
    <sheetView zoomScale="70" zoomScaleNormal="70" zoomScalePageLayoutView="70" workbookViewId="0">
      <selection activeCell="AF37" sqref="AF37"/>
    </sheetView>
  </sheetViews>
  <sheetFormatPr baseColWidth="10" defaultColWidth="4.6640625" defaultRowHeight="15" x14ac:dyDescent="0.2"/>
  <cols>
    <col min="1" max="16384" width="4.6640625" style="130"/>
  </cols>
  <sheetData>
    <row r="1" spans="2:38" ht="19" x14ac:dyDescent="0.2">
      <c r="B1" s="538" t="s">
        <v>211</v>
      </c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  <c r="AF1" s="538"/>
      <c r="AG1" s="538"/>
      <c r="AH1" s="538"/>
      <c r="AI1" s="538"/>
      <c r="AJ1" s="538"/>
      <c r="AK1" s="538"/>
      <c r="AL1" s="335"/>
    </row>
    <row r="2" spans="2:38" x14ac:dyDescent="0.2">
      <c r="B2" s="96"/>
      <c r="C2" s="96"/>
      <c r="D2" s="99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</row>
    <row r="3" spans="2:38" x14ac:dyDescent="0.2">
      <c r="B3" s="97"/>
      <c r="I3" s="97"/>
      <c r="P3" s="97"/>
      <c r="W3" s="97"/>
      <c r="AD3" s="97"/>
    </row>
    <row r="20" spans="38:38" ht="19" x14ac:dyDescent="0.2">
      <c r="AL20" s="335"/>
    </row>
    <row r="21" spans="38:38" x14ac:dyDescent="0.2">
      <c r="AL21" s="96"/>
    </row>
    <row r="50" spans="2:37" ht="19" x14ac:dyDescent="0.2">
      <c r="B50" s="538" t="s">
        <v>212</v>
      </c>
      <c r="C50" s="538"/>
      <c r="D50" s="538"/>
      <c r="E50" s="538"/>
      <c r="F50" s="538"/>
      <c r="G50" s="538"/>
      <c r="H50" s="538"/>
      <c r="I50" s="538"/>
      <c r="J50" s="538"/>
      <c r="K50" s="538"/>
      <c r="L50" s="538"/>
      <c r="M50" s="538"/>
      <c r="N50" s="538"/>
      <c r="O50" s="538"/>
      <c r="P50" s="538"/>
      <c r="Q50" s="538"/>
      <c r="R50" s="538"/>
      <c r="S50" s="538"/>
      <c r="T50" s="538"/>
      <c r="U50" s="538"/>
      <c r="V50" s="538"/>
      <c r="W50" s="538"/>
      <c r="X50" s="538"/>
      <c r="Y50" s="538"/>
      <c r="Z50" s="538"/>
      <c r="AA50" s="538"/>
      <c r="AB50" s="538"/>
      <c r="AC50" s="538"/>
      <c r="AD50" s="538"/>
      <c r="AE50" s="538"/>
      <c r="AF50" s="538"/>
      <c r="AG50" s="538"/>
      <c r="AH50" s="538"/>
      <c r="AI50" s="538"/>
      <c r="AJ50" s="538"/>
      <c r="AK50" s="538"/>
    </row>
    <row r="51" spans="2:37" x14ac:dyDescent="0.2">
      <c r="B51" s="96" t="s">
        <v>43</v>
      </c>
      <c r="C51" s="96"/>
      <c r="D51" s="99"/>
      <c r="E51" s="96"/>
      <c r="F51" s="96"/>
      <c r="G51" s="96"/>
      <c r="H51" s="96"/>
      <c r="I51" s="96" t="s">
        <v>44</v>
      </c>
      <c r="J51" s="96"/>
      <c r="K51" s="96"/>
      <c r="L51" s="96"/>
      <c r="M51" s="96"/>
      <c r="N51" s="96"/>
      <c r="O51" s="96"/>
      <c r="P51" s="96" t="s">
        <v>45</v>
      </c>
      <c r="Q51" s="96"/>
      <c r="R51" s="96"/>
      <c r="S51" s="96"/>
      <c r="T51" s="96"/>
      <c r="U51" s="96"/>
      <c r="V51" s="96"/>
      <c r="W51" s="96" t="s">
        <v>46</v>
      </c>
      <c r="X51" s="96"/>
      <c r="Y51" s="96"/>
      <c r="Z51" s="96"/>
      <c r="AA51" s="96"/>
      <c r="AB51" s="96"/>
      <c r="AC51" s="96"/>
      <c r="AD51" s="96" t="s">
        <v>47</v>
      </c>
      <c r="AE51" s="96"/>
      <c r="AF51" s="96"/>
      <c r="AG51" s="96"/>
      <c r="AH51" s="96"/>
      <c r="AI51" s="96"/>
      <c r="AJ51" s="96"/>
      <c r="AK51" s="96"/>
    </row>
    <row r="52" spans="2:37" x14ac:dyDescent="0.2">
      <c r="B52" s="97" t="s">
        <v>48</v>
      </c>
      <c r="I52" s="97" t="s">
        <v>48</v>
      </c>
      <c r="P52" s="97" t="s">
        <v>48</v>
      </c>
      <c r="W52" s="97" t="s">
        <v>48</v>
      </c>
      <c r="AD52" s="97" t="s">
        <v>48</v>
      </c>
    </row>
    <row r="53" spans="2:37" x14ac:dyDescent="0.2">
      <c r="B53" s="130" t="s">
        <v>49</v>
      </c>
      <c r="I53" s="130" t="s">
        <v>49</v>
      </c>
      <c r="P53" s="130" t="s">
        <v>49</v>
      </c>
      <c r="W53" s="130" t="s">
        <v>49</v>
      </c>
      <c r="AD53" s="130" t="s">
        <v>49</v>
      </c>
    </row>
    <row r="69" spans="4:33" x14ac:dyDescent="0.2">
      <c r="E69" s="245"/>
      <c r="K69" s="245"/>
    </row>
    <row r="70" spans="4:33" x14ac:dyDescent="0.2">
      <c r="D70" s="245"/>
      <c r="K70" s="245"/>
      <c r="R70" s="245"/>
      <c r="Y70" s="245"/>
      <c r="AF70" s="245"/>
    </row>
    <row r="71" spans="4:33" x14ac:dyDescent="0.2">
      <c r="D71" s="98"/>
      <c r="E71" s="98"/>
      <c r="F71" s="98"/>
      <c r="G71" s="98"/>
      <c r="H71" s="98"/>
      <c r="J71" s="98"/>
      <c r="K71" s="98"/>
      <c r="L71" s="98"/>
      <c r="M71" s="98"/>
      <c r="N71" s="98"/>
      <c r="O71" s="98"/>
      <c r="Q71" s="98"/>
      <c r="R71" s="98"/>
      <c r="S71" s="98"/>
      <c r="T71" s="98"/>
      <c r="U71" s="98"/>
      <c r="V71" s="98"/>
      <c r="X71" s="98"/>
      <c r="Y71" s="98"/>
      <c r="Z71" s="98"/>
      <c r="AA71" s="98"/>
      <c r="AB71" s="98"/>
      <c r="AC71" s="98"/>
      <c r="AE71" s="98"/>
      <c r="AF71" s="98"/>
      <c r="AG71" s="98"/>
    </row>
    <row r="72" spans="4:33" x14ac:dyDescent="0.2">
      <c r="AF72" s="265"/>
    </row>
    <row r="93" spans="1:36" ht="19" x14ac:dyDescent="0.2">
      <c r="A93" s="538" t="s">
        <v>1206</v>
      </c>
      <c r="B93" s="538"/>
      <c r="C93" s="538"/>
      <c r="D93" s="538"/>
      <c r="E93" s="538"/>
      <c r="F93" s="538"/>
      <c r="G93" s="538"/>
      <c r="H93" s="538"/>
      <c r="I93" s="538"/>
      <c r="J93" s="538"/>
      <c r="K93" s="538"/>
      <c r="L93" s="538"/>
      <c r="M93" s="538"/>
      <c r="N93" s="538"/>
      <c r="O93" s="538"/>
      <c r="P93" s="538"/>
      <c r="Q93" s="538"/>
      <c r="R93" s="538"/>
      <c r="S93" s="538"/>
      <c r="T93" s="538"/>
      <c r="U93" s="538"/>
      <c r="V93" s="538"/>
      <c r="W93" s="538"/>
      <c r="X93" s="538"/>
      <c r="Y93" s="538"/>
      <c r="Z93" s="538"/>
      <c r="AA93" s="538"/>
      <c r="AB93" s="538"/>
      <c r="AC93" s="538"/>
      <c r="AD93" s="538"/>
      <c r="AE93" s="538"/>
      <c r="AF93" s="538"/>
      <c r="AG93" s="538"/>
      <c r="AH93" s="538"/>
      <c r="AI93" s="538"/>
      <c r="AJ93" s="538"/>
    </row>
    <row r="94" spans="1:36" x14ac:dyDescent="0.2">
      <c r="A94" s="96" t="s">
        <v>43</v>
      </c>
      <c r="B94" s="96"/>
      <c r="C94" s="99"/>
      <c r="D94" s="96"/>
      <c r="E94" s="96"/>
      <c r="F94" s="96"/>
      <c r="G94" s="96"/>
      <c r="H94" s="96" t="s">
        <v>44</v>
      </c>
      <c r="I94" s="96"/>
      <c r="J94" s="96"/>
      <c r="K94" s="96"/>
      <c r="L94" s="96"/>
      <c r="M94" s="96"/>
      <c r="N94" s="96"/>
      <c r="O94" s="96" t="s">
        <v>45</v>
      </c>
      <c r="P94" s="96"/>
      <c r="Q94" s="96"/>
      <c r="R94" s="96"/>
      <c r="S94" s="96"/>
      <c r="T94" s="96"/>
      <c r="U94" s="96"/>
      <c r="V94" s="96" t="s">
        <v>46</v>
      </c>
      <c r="W94" s="96"/>
      <c r="X94" s="96"/>
      <c r="Y94" s="96"/>
      <c r="Z94" s="96"/>
      <c r="AA94" s="96"/>
      <c r="AB94" s="96"/>
      <c r="AC94" s="96" t="s">
        <v>47</v>
      </c>
      <c r="AD94" s="96"/>
      <c r="AE94" s="96"/>
      <c r="AF94" s="96"/>
      <c r="AG94" s="96"/>
      <c r="AH94" s="96"/>
      <c r="AI94" s="96"/>
      <c r="AJ94" s="96"/>
    </row>
    <row r="95" spans="1:36" x14ac:dyDescent="0.2">
      <c r="A95" s="97" t="s">
        <v>48</v>
      </c>
      <c r="H95" s="97" t="s">
        <v>48</v>
      </c>
      <c r="O95" s="97" t="s">
        <v>48</v>
      </c>
      <c r="V95" s="97" t="s">
        <v>48</v>
      </c>
      <c r="AC95" s="97" t="s">
        <v>48</v>
      </c>
    </row>
    <row r="96" spans="1:36" x14ac:dyDescent="0.2">
      <c r="A96" s="130" t="s">
        <v>49</v>
      </c>
      <c r="H96" s="130" t="s">
        <v>49</v>
      </c>
      <c r="O96" s="130" t="s">
        <v>49</v>
      </c>
      <c r="V96" s="130" t="s">
        <v>49</v>
      </c>
      <c r="AC96" s="130" t="s">
        <v>49</v>
      </c>
    </row>
    <row r="138" spans="1:36" ht="19" x14ac:dyDescent="0.2">
      <c r="A138" s="538" t="s">
        <v>1207</v>
      </c>
      <c r="B138" s="538"/>
      <c r="C138" s="538"/>
      <c r="D138" s="538"/>
      <c r="E138" s="538"/>
      <c r="F138" s="538"/>
      <c r="G138" s="538"/>
      <c r="H138" s="538"/>
      <c r="I138" s="538"/>
      <c r="J138" s="538"/>
      <c r="K138" s="538"/>
      <c r="L138" s="538"/>
      <c r="M138" s="538"/>
      <c r="N138" s="538"/>
      <c r="O138" s="538"/>
      <c r="P138" s="538"/>
      <c r="Q138" s="538"/>
      <c r="R138" s="538"/>
      <c r="S138" s="538"/>
      <c r="T138" s="538"/>
      <c r="U138" s="538"/>
      <c r="V138" s="538"/>
      <c r="W138" s="538"/>
      <c r="X138" s="538"/>
      <c r="Y138" s="538"/>
      <c r="Z138" s="538"/>
      <c r="AA138" s="538"/>
      <c r="AB138" s="538"/>
      <c r="AC138" s="538"/>
      <c r="AD138" s="538"/>
      <c r="AE138" s="538"/>
      <c r="AF138" s="538"/>
      <c r="AG138" s="538"/>
      <c r="AH138" s="538"/>
      <c r="AI138" s="538"/>
      <c r="AJ138" s="538"/>
    </row>
    <row r="139" spans="1:36" x14ac:dyDescent="0.2">
      <c r="A139" s="96" t="s">
        <v>43</v>
      </c>
      <c r="B139" s="96"/>
      <c r="C139" s="99"/>
      <c r="D139" s="96"/>
      <c r="E139" s="96"/>
      <c r="F139" s="96"/>
      <c r="G139" s="96"/>
      <c r="H139" s="96" t="s">
        <v>44</v>
      </c>
      <c r="I139" s="96"/>
      <c r="J139" s="96"/>
      <c r="K139" s="96"/>
      <c r="L139" s="96"/>
      <c r="M139" s="96"/>
      <c r="N139" s="96"/>
      <c r="O139" s="96" t="s">
        <v>45</v>
      </c>
      <c r="P139" s="96"/>
      <c r="Q139" s="96"/>
      <c r="R139" s="96"/>
      <c r="S139" s="96"/>
      <c r="T139" s="96"/>
      <c r="U139" s="96"/>
      <c r="V139" s="96" t="s">
        <v>46</v>
      </c>
      <c r="W139" s="96"/>
      <c r="X139" s="96"/>
      <c r="Y139" s="96"/>
      <c r="Z139" s="96"/>
      <c r="AA139" s="96"/>
      <c r="AB139" s="96"/>
      <c r="AC139" s="96" t="s">
        <v>47</v>
      </c>
      <c r="AD139" s="96"/>
      <c r="AE139" s="96"/>
      <c r="AF139" s="96"/>
      <c r="AG139" s="96"/>
      <c r="AH139" s="96"/>
      <c r="AI139" s="96"/>
      <c r="AJ139" s="96"/>
    </row>
    <row r="140" spans="1:36" x14ac:dyDescent="0.2">
      <c r="A140" s="97" t="s">
        <v>48</v>
      </c>
      <c r="H140" s="97" t="s">
        <v>48</v>
      </c>
      <c r="O140" s="97" t="s">
        <v>48</v>
      </c>
      <c r="V140" s="97" t="s">
        <v>48</v>
      </c>
      <c r="AC140" s="97" t="s">
        <v>48</v>
      </c>
    </row>
    <row r="141" spans="1:36" x14ac:dyDescent="0.2">
      <c r="A141" s="130" t="s">
        <v>49</v>
      </c>
      <c r="H141" s="130" t="s">
        <v>49</v>
      </c>
      <c r="O141" s="130" t="s">
        <v>49</v>
      </c>
      <c r="V141" s="130" t="s">
        <v>49</v>
      </c>
      <c r="AC141" s="130" t="s">
        <v>49</v>
      </c>
    </row>
    <row r="923" spans="4:4" x14ac:dyDescent="0.2">
      <c r="D923" s="130">
        <v>802.25</v>
      </c>
    </row>
  </sheetData>
  <mergeCells count="4">
    <mergeCell ref="B1:AK1"/>
    <mergeCell ref="B50:AK50"/>
    <mergeCell ref="A93:AJ93"/>
    <mergeCell ref="A138:AJ138"/>
  </mergeCells>
  <phoneticPr fontId="23" type="noConversion"/>
  <pageMargins left="0.7" right="0.7" top="0.75" bottom="0.75" header="0.3" footer="0.3"/>
  <pageSetup paperSize="8" scale="67" orientation="landscape" horizontalDpi="0" verticalDpi="0"/>
  <rowBreaks count="1" manualBreakCount="1">
    <brk id="43" max="16383" man="1"/>
  </rowBreaks>
  <colBreaks count="1" manualBreakCount="1">
    <brk id="28" max="1048575" man="1"/>
  </col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5"/>
  <sheetViews>
    <sheetView workbookViewId="0">
      <selection activeCell="B10" sqref="B10:H23"/>
    </sheetView>
  </sheetViews>
  <sheetFormatPr baseColWidth="10" defaultRowHeight="15" x14ac:dyDescent="0.2"/>
  <sheetData>
    <row r="1" spans="2:8" ht="20" thickBot="1" x14ac:dyDescent="0.25">
      <c r="B1" s="539" t="s">
        <v>214</v>
      </c>
      <c r="C1" s="540"/>
      <c r="D1" s="540"/>
      <c r="E1" s="540"/>
      <c r="F1" s="540"/>
      <c r="G1" s="540"/>
      <c r="H1" s="541"/>
    </row>
    <row r="2" spans="2:8" ht="16" thickBot="1" x14ac:dyDescent="0.25">
      <c r="B2" s="277"/>
      <c r="C2" s="278"/>
      <c r="D2" s="494" t="s">
        <v>82</v>
      </c>
      <c r="E2" s="494" t="s">
        <v>44</v>
      </c>
      <c r="F2" s="494" t="s">
        <v>45</v>
      </c>
      <c r="G2" s="494" t="s">
        <v>46</v>
      </c>
      <c r="H2" s="334" t="s">
        <v>47</v>
      </c>
    </row>
    <row r="3" spans="2:8" x14ac:dyDescent="0.2">
      <c r="B3" s="191" t="s">
        <v>51</v>
      </c>
      <c r="C3" s="106"/>
      <c r="D3" s="500">
        <f>'GO_Daily '!$P$32</f>
        <v>0.21523410202655485</v>
      </c>
      <c r="E3" s="500">
        <f>'GO_Daily '!$P$87</f>
        <v>0.70440251572327039</v>
      </c>
      <c r="F3" s="500">
        <f>'GO_Daily '!$P$142</f>
        <v>0.67854647099930121</v>
      </c>
      <c r="G3" s="500">
        <f>'GO_Daily '!P$197</f>
        <v>0.56254367575122288</v>
      </c>
      <c r="H3" s="500">
        <f>'GO_Daily '!P$252</f>
        <v>0.68273934311670159</v>
      </c>
    </row>
    <row r="4" spans="2:8" x14ac:dyDescent="0.2">
      <c r="B4" s="101" t="s">
        <v>195</v>
      </c>
      <c r="C4" s="102"/>
      <c r="D4" s="501">
        <f>'GO_Daily '!$Y$32</f>
        <v>0.22135621953882678</v>
      </c>
      <c r="E4" s="501">
        <f>'GO_Daily '!$Y$87</f>
        <v>0.72365782829607195</v>
      </c>
      <c r="F4" s="501">
        <f>'GO_Daily '!$Y$142</f>
        <v>0.67995147191248317</v>
      </c>
      <c r="G4" s="501">
        <f>'GO_Daily '!Y$197</f>
        <v>0.56014256946636432</v>
      </c>
      <c r="H4" s="501">
        <f>'GO_Daily '!Y$252</f>
        <v>0.68045979511105659</v>
      </c>
    </row>
    <row r="5" spans="2:8" x14ac:dyDescent="0.2">
      <c r="B5" s="101" t="s">
        <v>132</v>
      </c>
      <c r="C5" s="102"/>
      <c r="D5" s="502">
        <f>IF(D4&gt;0, 1-(D3/D4), D3/D4-1)</f>
        <v>2.7657309674996911E-2</v>
      </c>
      <c r="E5" s="502">
        <f>IF(E4&gt;0, 1-(E3/E4), E3/E4-1)</f>
        <v>2.6608311027520037E-2</v>
      </c>
      <c r="F5" s="502">
        <f>IF(F4&gt;0, 1-(F3/F4), F3/F4-1)</f>
        <v>2.0663252764644424E-3</v>
      </c>
      <c r="G5" s="502">
        <f>IF(G4&gt;0, 1-(G3/G4), G3/G4-1)</f>
        <v>-4.2865984764308696E-3</v>
      </c>
      <c r="H5" s="502">
        <f>IF(H4&gt;0, 1-(H3/H4), H3/H4-1)</f>
        <v>-3.3500113041549096E-3</v>
      </c>
    </row>
    <row r="6" spans="2:8" x14ac:dyDescent="0.2">
      <c r="B6" s="101" t="s">
        <v>203</v>
      </c>
      <c r="C6" s="102"/>
      <c r="D6" s="502">
        <f>ABS(D5)</f>
        <v>2.7657309674996911E-2</v>
      </c>
      <c r="E6" s="502">
        <f>ABS(E5)</f>
        <v>2.6608311027520037E-2</v>
      </c>
      <c r="F6" s="502">
        <f>ABS(F5)</f>
        <v>2.0663252764644424E-3</v>
      </c>
      <c r="G6" s="502">
        <f>ABS(G5)</f>
        <v>4.2865984764308696E-3</v>
      </c>
      <c r="H6" s="502">
        <f>ABS(H5)</f>
        <v>3.3500113041549096E-3</v>
      </c>
    </row>
    <row r="7" spans="2:8" ht="16" thickBot="1" x14ac:dyDescent="0.25">
      <c r="B7" s="101" t="s">
        <v>52</v>
      </c>
      <c r="C7" s="102"/>
      <c r="D7" s="503">
        <f>D4-D3</f>
        <v>6.1221175122719296E-3</v>
      </c>
      <c r="E7" s="503">
        <f>E4-E3</f>
        <v>1.9255312572801553E-2</v>
      </c>
      <c r="F7" s="503">
        <f>F4-F3</f>
        <v>1.4050009131819641E-3</v>
      </c>
      <c r="G7" s="503">
        <f>G4-G3</f>
        <v>-2.4011062848585674E-3</v>
      </c>
      <c r="H7" s="503">
        <f>H4-H3</f>
        <v>-2.2795480056450046E-3</v>
      </c>
    </row>
    <row r="8" spans="2:8" ht="16" thickBot="1" x14ac:dyDescent="0.25">
      <c r="B8" s="552" t="s">
        <v>79</v>
      </c>
      <c r="C8" s="553"/>
      <c r="D8" s="198">
        <f>AVERAGE(D5,E5,F5,G5,H5)</f>
        <v>9.7390672396791226E-3</v>
      </c>
      <c r="E8" s="106"/>
      <c r="F8" s="106"/>
      <c r="G8" s="106"/>
      <c r="H8" s="195"/>
    </row>
    <row r="9" spans="2:8" ht="16" thickBot="1" x14ac:dyDescent="0.25">
      <c r="B9" s="552" t="s">
        <v>202</v>
      </c>
      <c r="C9" s="553"/>
      <c r="D9" s="279">
        <f>AVERAGE(D6,E6,F6,G6,H6)</f>
        <v>1.2793711151913434E-2</v>
      </c>
      <c r="E9" s="189"/>
      <c r="F9" s="189"/>
      <c r="G9" s="189"/>
      <c r="H9" s="280"/>
    </row>
    <row r="10" spans="2:8" ht="20" thickBot="1" x14ac:dyDescent="0.25">
      <c r="B10" s="539" t="s">
        <v>197</v>
      </c>
      <c r="C10" s="540"/>
      <c r="D10" s="540"/>
      <c r="E10" s="540"/>
      <c r="F10" s="540"/>
      <c r="G10" s="540"/>
      <c r="H10" s="541"/>
    </row>
    <row r="11" spans="2:8" ht="16" thickBot="1" x14ac:dyDescent="0.25">
      <c r="B11" s="277"/>
      <c r="C11" s="278"/>
      <c r="D11" s="494" t="s">
        <v>1208</v>
      </c>
      <c r="E11" s="494" t="s">
        <v>1209</v>
      </c>
      <c r="F11" s="494" t="s">
        <v>1210</v>
      </c>
      <c r="G11" s="494" t="s">
        <v>1211</v>
      </c>
      <c r="H11" s="494" t="s">
        <v>1212</v>
      </c>
    </row>
    <row r="12" spans="2:8" s="130" customFormat="1" ht="16" thickBot="1" x14ac:dyDescent="0.25">
      <c r="B12" s="191" t="s">
        <v>1215</v>
      </c>
      <c r="C12" s="106"/>
      <c r="D12" s="497">
        <f>'GO_Daily '!$P$32</f>
        <v>0.21523410202655485</v>
      </c>
      <c r="E12" s="497">
        <f>'GO_Daily '!$P$87</f>
        <v>0.70440251572327039</v>
      </c>
      <c r="F12" s="497">
        <f>'GO_Daily '!$P$142</f>
        <v>0.67854647099930121</v>
      </c>
      <c r="G12" s="497">
        <f>'GO_Daily '!P$197</f>
        <v>0.56254367575122288</v>
      </c>
      <c r="H12" s="497">
        <f>'GO_Daily '!P$252</f>
        <v>0.68273934311670159</v>
      </c>
    </row>
    <row r="13" spans="2:8" x14ac:dyDescent="0.2">
      <c r="B13" s="191" t="s">
        <v>1216</v>
      </c>
      <c r="C13" s="106"/>
      <c r="D13" s="497">
        <f>'GO_Daily '!$P$33</f>
        <v>0.20894479385045422</v>
      </c>
      <c r="E13" s="497">
        <f>'GO_Daily '!$P$88</f>
        <v>0.72327044025157228</v>
      </c>
      <c r="F13" s="497">
        <f>'GO_Daily '!$P$143</f>
        <v>0.67225716282320058</v>
      </c>
      <c r="G13" s="497">
        <f>'GO_Daily '!P$198</f>
        <v>0.45352900069881202</v>
      </c>
      <c r="H13" s="497">
        <f>'GO_Daily '!P$253</f>
        <v>0.64709993011879807</v>
      </c>
    </row>
    <row r="14" spans="2:8" x14ac:dyDescent="0.2">
      <c r="B14" s="101" t="s">
        <v>1217</v>
      </c>
      <c r="C14" s="102"/>
      <c r="D14" s="498">
        <f>'GO_Daily '!$Y$33</f>
        <v>0.21388664923856382</v>
      </c>
      <c r="E14" s="498">
        <f>'GO_Daily '!$Y$88</f>
        <v>0.69185385658721288</v>
      </c>
      <c r="F14" s="498">
        <f>'GO_Daily '!$Y$143</f>
        <v>0.68545744263666153</v>
      </c>
      <c r="G14" s="498">
        <f>'GO_Daily '!Y$198</f>
        <v>0.54720178927093466</v>
      </c>
      <c r="H14" s="498">
        <f>'GO_Daily '!Y$253</f>
        <v>0.62984896399252688</v>
      </c>
    </row>
    <row r="15" spans="2:8" x14ac:dyDescent="0.2">
      <c r="B15" s="101" t="s">
        <v>132</v>
      </c>
      <c r="C15" s="102"/>
      <c r="D15" s="499">
        <f>IF(D14&gt;0, 1-(D13/D14), D13/D14-1)</f>
        <v>2.3105020372718887E-2</v>
      </c>
      <c r="E15" s="499">
        <f>IF(E14&gt;0, 1-(E13/E14), E13/E14-1)</f>
        <v>-4.5409277357116418E-2</v>
      </c>
      <c r="F15" s="499">
        <f>IF(F14&gt;0, 1-(F13/F14), F13/F14-1)</f>
        <v>1.9257621250248769E-2</v>
      </c>
      <c r="G15" s="499">
        <f>IF(G14&gt;0, 1-(G13/G14), G13/G14-1)</f>
        <v>0.17118509187794828</v>
      </c>
      <c r="H15" s="499">
        <f>IF(H14&gt;0, 1-(H13/H14), H13/H14-1)</f>
        <v>-2.7389052157710481E-2</v>
      </c>
    </row>
    <row r="16" spans="2:8" x14ac:dyDescent="0.2">
      <c r="B16" s="101" t="s">
        <v>203</v>
      </c>
      <c r="C16" s="102"/>
      <c r="D16" s="499">
        <f>ABS(D15)</f>
        <v>2.3105020372718887E-2</v>
      </c>
      <c r="E16" s="499">
        <f>ABS(E15)</f>
        <v>4.5409277357116418E-2</v>
      </c>
      <c r="F16" s="499">
        <f>ABS(F15)</f>
        <v>1.9257621250248769E-2</v>
      </c>
      <c r="G16" s="499">
        <f>ABS(G15)</f>
        <v>0.17118509187794828</v>
      </c>
      <c r="H16" s="499">
        <f>ABS(H15)</f>
        <v>2.7389052157710481E-2</v>
      </c>
    </row>
    <row r="17" spans="2:8" x14ac:dyDescent="0.2">
      <c r="B17" s="101" t="s">
        <v>52</v>
      </c>
      <c r="C17" s="102"/>
      <c r="D17" s="498">
        <f>D14-D13</f>
        <v>4.941855388109595E-3</v>
      </c>
      <c r="E17" s="498">
        <f>E14-E13</f>
        <v>-3.1416583664359399E-2</v>
      </c>
      <c r="F17" s="498">
        <f>F14-F13</f>
        <v>1.3200279813460947E-2</v>
      </c>
      <c r="G17" s="498">
        <f>G14-G13</f>
        <v>9.3672788572122634E-2</v>
      </c>
      <c r="H17" s="498">
        <f>H14-H13</f>
        <v>-1.7250966126271194E-2</v>
      </c>
    </row>
    <row r="18" spans="2:8" x14ac:dyDescent="0.2">
      <c r="B18" s="101" t="s">
        <v>218</v>
      </c>
      <c r="C18" s="102"/>
      <c r="D18" s="498">
        <f>'GO_Daily '!$P$33-'GO_Daily '!$P$32</f>
        <v>-6.2893081761006275E-3</v>
      </c>
      <c r="E18" s="498">
        <f>'GO_Daily '!$P$88-'GO_Daily '!$P$87</f>
        <v>1.8867924528301883E-2</v>
      </c>
      <c r="F18" s="498">
        <f>'GO_Daily '!$P$143-'GO_Daily '!$P$142</f>
        <v>-6.2893081761006275E-3</v>
      </c>
      <c r="G18" s="498">
        <f>'GO_Daily '!$P$198-'GO_Daily '!$P$197</f>
        <v>-0.10901467505241086</v>
      </c>
      <c r="H18" s="498">
        <f>'GO_Daily '!$P$253-'GO_Daily '!$P$252</f>
        <v>-3.5639412997903519E-2</v>
      </c>
    </row>
    <row r="19" spans="2:8" x14ac:dyDescent="0.2">
      <c r="B19" s="101" t="s">
        <v>219</v>
      </c>
      <c r="C19" s="102"/>
      <c r="D19" s="498">
        <f>'GO_Daily '!$Y$33-'GO_Daily '!$Y$32</f>
        <v>-7.4695703002629621E-3</v>
      </c>
      <c r="E19" s="498">
        <f>'GO_Daily '!$Y$88-'GO_Daily '!$Y$87</f>
        <v>-3.1803971708859069E-2</v>
      </c>
      <c r="F19" s="498">
        <f>'GO_Daily '!$Y$143-'GO_Daily '!$Y$142</f>
        <v>5.5059707241783551E-3</v>
      </c>
      <c r="G19" s="498">
        <f>'GO_Daily '!$Y$198-'GO_Daily '!$Y$197</f>
        <v>-1.2940780195429658E-2</v>
      </c>
      <c r="H19" s="498">
        <f>'GO_Daily '!$Y$253-'GO_Daily '!$Y$252</f>
        <v>-5.0610831118529709E-2</v>
      </c>
    </row>
    <row r="20" spans="2:8" s="130" customFormat="1" x14ac:dyDescent="0.2">
      <c r="B20" s="101" t="s">
        <v>1213</v>
      </c>
      <c r="C20" s="102"/>
      <c r="D20" s="498" t="str">
        <f>IF(AND(D18&lt;0, D19&lt;0), "True", IF(AND(D18&gt;0, D19&gt;0),"True","False"))</f>
        <v>True</v>
      </c>
      <c r="E20" s="498" t="str">
        <f t="shared" ref="E20:H20" si="0">IF(AND(E18&lt;0, E19&lt;0), "True", IF(AND(E18&gt;0, E19&gt;0),"True","False"))</f>
        <v>False</v>
      </c>
      <c r="F20" s="498" t="str">
        <f t="shared" si="0"/>
        <v>False</v>
      </c>
      <c r="G20" s="498" t="str">
        <f t="shared" si="0"/>
        <v>True</v>
      </c>
      <c r="H20" s="498" t="str">
        <f t="shared" si="0"/>
        <v>True</v>
      </c>
    </row>
    <row r="21" spans="2:8" ht="16" thickBot="1" x14ac:dyDescent="0.25">
      <c r="B21" s="101" t="s">
        <v>220</v>
      </c>
      <c r="C21" s="102"/>
      <c r="D21" s="185">
        <f>IF(D19&lt;0,D3-D13,D13-D3)</f>
        <v>6.2893081761006275E-3</v>
      </c>
      <c r="E21" s="185">
        <f>IF(E19&lt;0,E3-E13,E13-E3)</f>
        <v>-1.8867924528301883E-2</v>
      </c>
      <c r="F21" s="185">
        <f>IF(F19&lt;0,F3-F13,F13-F3)</f>
        <v>-6.2893081761006275E-3</v>
      </c>
      <c r="G21" s="185">
        <f>IF(G19&lt;0,G3-G13,G13-G3)</f>
        <v>0.10901467505241086</v>
      </c>
      <c r="H21" s="185">
        <f>IF(H19&lt;0,H3-H13,H13-H3)</f>
        <v>3.5639412997903519E-2</v>
      </c>
    </row>
    <row r="22" spans="2:8" ht="16" thickBot="1" x14ac:dyDescent="0.25">
      <c r="B22" s="552" t="s">
        <v>79</v>
      </c>
      <c r="C22" s="553"/>
      <c r="D22" s="198">
        <f>AVERAGE(D15,E15,F15,G15,H15)</f>
        <v>2.8149880797217808E-2</v>
      </c>
      <c r="E22" s="106"/>
      <c r="F22" s="106"/>
      <c r="G22" s="106"/>
      <c r="H22" s="195"/>
    </row>
    <row r="23" spans="2:8" ht="16" thickBot="1" x14ac:dyDescent="0.25">
      <c r="B23" s="552" t="s">
        <v>202</v>
      </c>
      <c r="C23" s="553"/>
      <c r="D23" s="279">
        <f>AVERAGE(D16,E16,F16,G16,H16)</f>
        <v>5.7269212603148566E-2</v>
      </c>
      <c r="E23" s="189"/>
      <c r="F23" s="189"/>
      <c r="G23" s="189" t="s">
        <v>1214</v>
      </c>
      <c r="H23" s="504">
        <f>SUM(D21:H21)</f>
        <v>0.1257861635220125</v>
      </c>
    </row>
    <row r="24" spans="2:8" ht="20" thickBot="1" x14ac:dyDescent="0.25">
      <c r="B24" s="539" t="s">
        <v>198</v>
      </c>
      <c r="C24" s="540"/>
      <c r="D24" s="540"/>
      <c r="E24" s="540"/>
      <c r="F24" s="540"/>
      <c r="G24" s="540"/>
      <c r="H24" s="541"/>
    </row>
    <row r="25" spans="2:8" ht="16" thickBot="1" x14ac:dyDescent="0.25">
      <c r="B25" s="277"/>
      <c r="C25" s="278"/>
      <c r="D25" s="495" t="s">
        <v>1208</v>
      </c>
      <c r="E25" s="495" t="s">
        <v>1209</v>
      </c>
      <c r="F25" s="495" t="s">
        <v>1210</v>
      </c>
      <c r="G25" s="495" t="s">
        <v>1211</v>
      </c>
      <c r="H25" s="495" t="s">
        <v>1212</v>
      </c>
    </row>
    <row r="26" spans="2:8" x14ac:dyDescent="0.2">
      <c r="B26" s="191" t="s">
        <v>51</v>
      </c>
      <c r="C26" s="106"/>
      <c r="D26" s="497">
        <f>'GO_Daily '!$P$34</f>
        <v>0.21523410202655485</v>
      </c>
      <c r="E26" s="497">
        <f>'GO_Daily '!$P$89</f>
        <v>0.65129280223619845</v>
      </c>
      <c r="F26" s="497">
        <f>'GO_Daily '!$P$144</f>
        <v>0.67435359888190072</v>
      </c>
      <c r="G26" s="497">
        <f>'GO_Daily '!P$199</f>
        <v>0.5073375262054507</v>
      </c>
      <c r="H26" s="497">
        <f>'GO_Daily '!P$254</f>
        <v>0.66806429070580009</v>
      </c>
    </row>
    <row r="27" spans="2:8" x14ac:dyDescent="0.2">
      <c r="B27" s="101" t="s">
        <v>195</v>
      </c>
      <c r="C27" s="102"/>
      <c r="D27" s="498">
        <f>'GO_Daily '!$Y$34</f>
        <v>0.19302882939534569</v>
      </c>
      <c r="E27" s="498">
        <f>'GO_Daily '!$Y$89</f>
        <v>0.67249139374135736</v>
      </c>
      <c r="F27" s="498">
        <f>'GO_Daily '!$Y$144</f>
        <v>0.68442945456382154</v>
      </c>
      <c r="G27" s="498">
        <f>'GO_Daily '!Y$199</f>
        <v>0.51889442602004354</v>
      </c>
      <c r="H27" s="498">
        <f>'GO_Daily '!Y$254</f>
        <v>0.54562001761059842</v>
      </c>
    </row>
    <row r="28" spans="2:8" x14ac:dyDescent="0.2">
      <c r="B28" s="101" t="s">
        <v>132</v>
      </c>
      <c r="C28" s="102"/>
      <c r="D28" s="499">
        <f>IF(D27&gt;0, 1-(D26/D27), D26/D27-1)</f>
        <v>-0.11503604254745881</v>
      </c>
      <c r="E28" s="499">
        <f>IF(E27&gt;0, 1-(E26/E27), E26/E27-1)</f>
        <v>3.1522472558677794E-2</v>
      </c>
      <c r="F28" s="499">
        <f>IF(F27&gt;0, 1-(F26/F27), F26/F27-1)</f>
        <v>1.4721540130592459E-2</v>
      </c>
      <c r="G28" s="499">
        <f>IF(G27&gt;0, 1-(G26/G27), G26/G27-1)</f>
        <v>2.2272160260488949E-2</v>
      </c>
      <c r="H28" s="499">
        <f>IF(H27&gt;0, 1-(H26/H27), H26/H27-1)</f>
        <v>-0.22441308812571559</v>
      </c>
    </row>
    <row r="29" spans="2:8" x14ac:dyDescent="0.2">
      <c r="B29" s="101" t="s">
        <v>203</v>
      </c>
      <c r="C29" s="102"/>
      <c r="D29" s="499">
        <f>ABS(D28)</f>
        <v>0.11503604254745881</v>
      </c>
      <c r="E29" s="499">
        <f>ABS(E28)</f>
        <v>3.1522472558677794E-2</v>
      </c>
      <c r="F29" s="499">
        <f>ABS(F28)</f>
        <v>1.4721540130592459E-2</v>
      </c>
      <c r="G29" s="499">
        <f>ABS(G28)</f>
        <v>2.2272160260488949E-2</v>
      </c>
      <c r="H29" s="499">
        <f>ABS(H28)</f>
        <v>0.22441308812571559</v>
      </c>
    </row>
    <row r="30" spans="2:8" x14ac:dyDescent="0.2">
      <c r="B30" s="101" t="s">
        <v>52</v>
      </c>
      <c r="C30" s="102"/>
      <c r="D30" s="498">
        <f>D27-D26</f>
        <v>-2.2205272631209166E-2</v>
      </c>
      <c r="E30" s="498">
        <f>E27-E26</f>
        <v>2.1198591505158904E-2</v>
      </c>
      <c r="F30" s="498">
        <f>F27-F26</f>
        <v>1.007585568192082E-2</v>
      </c>
      <c r="G30" s="498">
        <f>G27-G26</f>
        <v>1.1556899814592847E-2</v>
      </c>
      <c r="H30" s="498">
        <f>H27-H26</f>
        <v>-0.12244427309520167</v>
      </c>
    </row>
    <row r="31" spans="2:8" x14ac:dyDescent="0.2">
      <c r="B31" s="101" t="s">
        <v>218</v>
      </c>
      <c r="C31" s="102"/>
      <c r="D31" s="498">
        <f>D26-D13</f>
        <v>6.2893081761006275E-3</v>
      </c>
      <c r="E31" s="498">
        <f t="shared" ref="E31:H31" si="1">E26-E13</f>
        <v>-7.1977638015373824E-2</v>
      </c>
      <c r="F31" s="498">
        <f t="shared" si="1"/>
        <v>2.0964360587001352E-3</v>
      </c>
      <c r="G31" s="498">
        <f t="shared" si="1"/>
        <v>5.3808525506638671E-2</v>
      </c>
      <c r="H31" s="498">
        <f t="shared" si="1"/>
        <v>2.0964360587002018E-2</v>
      </c>
    </row>
    <row r="32" spans="2:8" x14ac:dyDescent="0.2">
      <c r="B32" s="101" t="s">
        <v>219</v>
      </c>
      <c r="C32" s="102"/>
      <c r="D32" s="498">
        <f>D27-D13</f>
        <v>-1.5915964455108539E-2</v>
      </c>
      <c r="E32" s="498">
        <f t="shared" ref="E32:H32" si="2">E27-E13</f>
        <v>-5.077904651021492E-2</v>
      </c>
      <c r="F32" s="498">
        <f t="shared" si="2"/>
        <v>1.2172291740620955E-2</v>
      </c>
      <c r="G32" s="498">
        <f t="shared" si="2"/>
        <v>6.5365425321231518E-2</v>
      </c>
      <c r="H32" s="498">
        <f t="shared" si="2"/>
        <v>-0.10147991250819965</v>
      </c>
    </row>
    <row r="33" spans="2:8" x14ac:dyDescent="0.2">
      <c r="B33" s="101" t="s">
        <v>1213</v>
      </c>
      <c r="C33" s="102"/>
      <c r="D33" s="498" t="str">
        <f>IF(AND(D31&lt;0, D32&lt;0), "True", IF(AND(D31&gt;0, D32&gt;0),"True","False"))</f>
        <v>False</v>
      </c>
      <c r="E33" s="498" t="str">
        <f t="shared" ref="E33" si="3">IF(AND(E31&lt;0, E32&lt;0), "True", IF(AND(E31&gt;0, E32&gt;0),"True","False"))</f>
        <v>True</v>
      </c>
      <c r="F33" s="498" t="str">
        <f t="shared" ref="F33" si="4">IF(AND(F31&lt;0, F32&lt;0), "True", IF(AND(F31&gt;0, F32&gt;0),"True","False"))</f>
        <v>True</v>
      </c>
      <c r="G33" s="498" t="str">
        <f t="shared" ref="G33" si="5">IF(AND(G31&lt;0, G32&lt;0), "True", IF(AND(G31&gt;0, G32&gt;0),"True","False"))</f>
        <v>True</v>
      </c>
      <c r="H33" s="498" t="str">
        <f t="shared" ref="H33" si="6">IF(AND(H31&lt;0, H32&lt;0), "True", IF(AND(H31&gt;0, H32&gt;0),"True","False"))</f>
        <v>False</v>
      </c>
    </row>
    <row r="34" spans="2:8" ht="16" thickBot="1" x14ac:dyDescent="0.25">
      <c r="B34" s="101" t="s">
        <v>220</v>
      </c>
      <c r="C34" s="102"/>
      <c r="D34" s="185">
        <f>IF(D32&lt;0,D13-D26,D26-D13)</f>
        <v>-6.2893081761006275E-3</v>
      </c>
      <c r="E34" s="185">
        <f t="shared" ref="E34:H34" si="7">IF(E32&lt;0,E13-E26,E26-E13)</f>
        <v>7.1977638015373824E-2</v>
      </c>
      <c r="F34" s="185">
        <f t="shared" si="7"/>
        <v>2.0964360587001352E-3</v>
      </c>
      <c r="G34" s="185">
        <f t="shared" si="7"/>
        <v>5.3808525506638671E-2</v>
      </c>
      <c r="H34" s="185">
        <f t="shared" si="7"/>
        <v>-2.0964360587002018E-2</v>
      </c>
    </row>
    <row r="35" spans="2:8" ht="16" thickBot="1" x14ac:dyDescent="0.25">
      <c r="B35" s="552" t="s">
        <v>79</v>
      </c>
      <c r="C35" s="553"/>
      <c r="D35" s="198">
        <f>AVERAGE(D28,E28,F28,G28,H28)</f>
        <v>-5.4186591544683041E-2</v>
      </c>
      <c r="E35" s="106"/>
      <c r="F35" s="106"/>
      <c r="G35" s="106"/>
      <c r="H35" s="195"/>
    </row>
    <row r="36" spans="2:8" ht="16" thickBot="1" x14ac:dyDescent="0.25">
      <c r="B36" s="552" t="s">
        <v>202</v>
      </c>
      <c r="C36" s="553"/>
      <c r="D36" s="279">
        <f>AVERAGE(D29,E29,F29,G29,H29)</f>
        <v>8.1593060724586719E-2</v>
      </c>
      <c r="E36" s="189"/>
      <c r="F36" s="189"/>
      <c r="G36" s="189" t="s">
        <v>1214</v>
      </c>
      <c r="H36" s="504">
        <f>SUM(D34:H34)</f>
        <v>0.10062893081760999</v>
      </c>
    </row>
    <row r="37" spans="2:8" ht="20" thickBot="1" x14ac:dyDescent="0.25">
      <c r="B37" s="539" t="s">
        <v>199</v>
      </c>
      <c r="C37" s="540"/>
      <c r="D37" s="540"/>
      <c r="E37" s="540"/>
      <c r="F37" s="540"/>
      <c r="G37" s="540"/>
      <c r="H37" s="541"/>
    </row>
    <row r="38" spans="2:8" ht="16" thickBot="1" x14ac:dyDescent="0.25">
      <c r="B38" s="277"/>
      <c r="C38" s="278"/>
      <c r="D38" s="495" t="s">
        <v>1208</v>
      </c>
      <c r="E38" s="495" t="s">
        <v>1209</v>
      </c>
      <c r="F38" s="495" t="s">
        <v>1210</v>
      </c>
      <c r="G38" s="495" t="s">
        <v>1211</v>
      </c>
      <c r="H38" s="495" t="s">
        <v>1212</v>
      </c>
    </row>
    <row r="39" spans="2:8" x14ac:dyDescent="0.2">
      <c r="B39" s="191" t="s">
        <v>51</v>
      </c>
      <c r="C39" s="106"/>
      <c r="D39" s="497">
        <f>'GO_Daily '!$P$35</f>
        <v>0.21523410202655485</v>
      </c>
      <c r="E39" s="497">
        <f>'GO_Daily '!$P$90</f>
        <v>0.68693221523410197</v>
      </c>
      <c r="F39" s="497">
        <f>'GO_Daily '!$P$145</f>
        <v>0.68413696715583505</v>
      </c>
      <c r="G39" s="497">
        <f>'GO_Daily '!P$200</f>
        <v>0.54856743535988817</v>
      </c>
      <c r="H39" s="497">
        <f>'GO_Daily '!P$255</f>
        <v>0.68483577917540184</v>
      </c>
    </row>
    <row r="40" spans="2:8" x14ac:dyDescent="0.2">
      <c r="B40" s="101" t="s">
        <v>195</v>
      </c>
      <c r="C40" s="102"/>
      <c r="D40" s="498">
        <f>'GO_Daily '!$Y$35</f>
        <v>0.16037796193312398</v>
      </c>
      <c r="E40" s="498">
        <f>'GO_Daily '!$Y$90</f>
        <v>0.63645371137897833</v>
      </c>
      <c r="F40" s="498">
        <f>'GO_Daily '!$Y$145</f>
        <v>0.79620784297621805</v>
      </c>
      <c r="G40" s="498">
        <f>'GO_Daily '!Y$200</f>
        <v>0.49778453466693345</v>
      </c>
      <c r="H40" s="498">
        <f>'GO_Daily '!Y$255</f>
        <v>0.39727951883129559</v>
      </c>
    </row>
    <row r="41" spans="2:8" x14ac:dyDescent="0.2">
      <c r="B41" s="101" t="s">
        <v>132</v>
      </c>
      <c r="C41" s="102"/>
      <c r="D41" s="499">
        <f>IF(D40&gt;0, 1-(D39/D40), D39/D40-1)</f>
        <v>-0.34204288065654143</v>
      </c>
      <c r="E41" s="499">
        <f>IF(E40&gt;0, 1-(E39/E40), E39/E40-1)</f>
        <v>-7.9312136849283066E-2</v>
      </c>
      <c r="F41" s="499">
        <f>IF(F40&gt;0, 1-(F39/F40), F39/F40-1)</f>
        <v>0.14075580491830253</v>
      </c>
      <c r="G41" s="499">
        <f>IF(G40&gt;0, 1-(G39/G40), G39/G40-1)</f>
        <v>-0.10201783534101438</v>
      </c>
      <c r="H41" s="499">
        <f>IF(H40&gt;0, 1-(H39/H40), H39/H40-1)</f>
        <v>-0.72381345303183564</v>
      </c>
    </row>
    <row r="42" spans="2:8" x14ac:dyDescent="0.2">
      <c r="B42" s="101" t="s">
        <v>203</v>
      </c>
      <c r="C42" s="102"/>
      <c r="D42" s="499">
        <f>ABS(D41)</f>
        <v>0.34204288065654143</v>
      </c>
      <c r="E42" s="499">
        <f>ABS(E41)</f>
        <v>7.9312136849283066E-2</v>
      </c>
      <c r="F42" s="499">
        <f>ABS(F41)</f>
        <v>0.14075580491830253</v>
      </c>
      <c r="G42" s="499">
        <f>ABS(G41)</f>
        <v>0.10201783534101438</v>
      </c>
      <c r="H42" s="499">
        <f>ABS(H41)</f>
        <v>0.72381345303183564</v>
      </c>
    </row>
    <row r="43" spans="2:8" x14ac:dyDescent="0.2">
      <c r="B43" s="101" t="s">
        <v>52</v>
      </c>
      <c r="C43" s="102"/>
      <c r="D43" s="498">
        <f>D40-D39</f>
        <v>-5.4856140093430872E-2</v>
      </c>
      <c r="E43" s="498">
        <f>E40-E39</f>
        <v>-5.0478503855123646E-2</v>
      </c>
      <c r="F43" s="498">
        <f>F40-F39</f>
        <v>0.112070875820383</v>
      </c>
      <c r="G43" s="498">
        <f>G40-G39</f>
        <v>-5.0782900692954713E-2</v>
      </c>
      <c r="H43" s="498">
        <f>H40-H39</f>
        <v>-0.28755626034410625</v>
      </c>
    </row>
    <row r="44" spans="2:8" x14ac:dyDescent="0.2">
      <c r="B44" s="101" t="s">
        <v>218</v>
      </c>
      <c r="C44" s="102"/>
      <c r="D44" s="498">
        <f>D39-D26</f>
        <v>0</v>
      </c>
      <c r="E44" s="498">
        <f t="shared" ref="E44:H44" si="8">E39-E26</f>
        <v>3.5639412997903519E-2</v>
      </c>
      <c r="F44" s="498">
        <f t="shared" si="8"/>
        <v>9.7833682739343342E-3</v>
      </c>
      <c r="G44" s="498">
        <f t="shared" si="8"/>
        <v>4.1229909154437472E-2</v>
      </c>
      <c r="H44" s="498">
        <f t="shared" si="8"/>
        <v>1.6771488469601747E-2</v>
      </c>
    </row>
    <row r="45" spans="2:8" x14ac:dyDescent="0.2">
      <c r="B45" s="101" t="s">
        <v>219</v>
      </c>
      <c r="C45" s="102"/>
      <c r="D45" s="498">
        <f>D40-D26</f>
        <v>-5.4856140093430872E-2</v>
      </c>
      <c r="E45" s="498">
        <f t="shared" ref="E45:H45" si="9">E40-E26</f>
        <v>-1.4839090857220127E-2</v>
      </c>
      <c r="F45" s="498">
        <f t="shared" si="9"/>
        <v>0.12185424409431733</v>
      </c>
      <c r="G45" s="498">
        <f t="shared" si="9"/>
        <v>-9.5529915385172415E-3</v>
      </c>
      <c r="H45" s="498">
        <f t="shared" si="9"/>
        <v>-0.2707847718745045</v>
      </c>
    </row>
    <row r="46" spans="2:8" x14ac:dyDescent="0.2">
      <c r="B46" s="101" t="s">
        <v>1213</v>
      </c>
      <c r="C46" s="102"/>
      <c r="D46" s="498" t="str">
        <f>IF(AND(D44&lt;0, D45&lt;0), "True", IF(AND(D44&gt;0, D45&gt;0),"True","False"))</f>
        <v>False</v>
      </c>
      <c r="E46" s="498" t="str">
        <f t="shared" ref="E46" si="10">IF(AND(E44&lt;0, E45&lt;0), "True", IF(AND(E44&gt;0, E45&gt;0),"True","False"))</f>
        <v>False</v>
      </c>
      <c r="F46" s="498" t="str">
        <f t="shared" ref="F46" si="11">IF(AND(F44&lt;0, F45&lt;0), "True", IF(AND(F44&gt;0, F45&gt;0),"True","False"))</f>
        <v>True</v>
      </c>
      <c r="G46" s="498" t="str">
        <f t="shared" ref="G46" si="12">IF(AND(G44&lt;0, G45&lt;0), "True", IF(AND(G44&gt;0, G45&gt;0),"True","False"))</f>
        <v>False</v>
      </c>
      <c r="H46" s="498" t="str">
        <f t="shared" ref="H46" si="13">IF(AND(H44&lt;0, H45&lt;0), "True", IF(AND(H44&gt;0, H45&gt;0),"True","False"))</f>
        <v>False</v>
      </c>
    </row>
    <row r="47" spans="2:8" ht="16" thickBot="1" x14ac:dyDescent="0.25">
      <c r="B47" s="101" t="s">
        <v>220</v>
      </c>
      <c r="C47" s="102"/>
      <c r="D47" s="498">
        <f>IF(D45&lt;0,D26-D39,D39-D26)</f>
        <v>0</v>
      </c>
      <c r="E47" s="498">
        <f t="shared" ref="E47:H47" si="14">IF(E45&lt;0,E26-E39,E39-E26)</f>
        <v>-3.5639412997903519E-2</v>
      </c>
      <c r="F47" s="498">
        <f t="shared" si="14"/>
        <v>9.7833682739343342E-3</v>
      </c>
      <c r="G47" s="498">
        <f t="shared" si="14"/>
        <v>-4.1229909154437472E-2</v>
      </c>
      <c r="H47" s="498">
        <f t="shared" si="14"/>
        <v>-1.6771488469601747E-2</v>
      </c>
    </row>
    <row r="48" spans="2:8" ht="16" thickBot="1" x14ac:dyDescent="0.25">
      <c r="B48" s="552" t="s">
        <v>79</v>
      </c>
      <c r="C48" s="553"/>
      <c r="D48" s="198">
        <f>AVERAGE(D41,E41,F41,G41,H41)</f>
        <v>-0.22128610019207437</v>
      </c>
      <c r="E48" s="106"/>
      <c r="F48" s="106"/>
      <c r="G48" s="106"/>
      <c r="H48" s="195"/>
    </row>
    <row r="49" spans="2:8" ht="16" thickBot="1" x14ac:dyDescent="0.25">
      <c r="B49" s="552" t="s">
        <v>202</v>
      </c>
      <c r="C49" s="553"/>
      <c r="D49" s="279">
        <f>AVERAGE(D42,E42,F42,G42,H42)</f>
        <v>0.27758842215939544</v>
      </c>
      <c r="E49" s="189"/>
      <c r="F49" s="189"/>
      <c r="G49" s="189" t="s">
        <v>1214</v>
      </c>
      <c r="H49" s="504">
        <f>SUM(D47:H47)</f>
        <v>-8.3857442348008404E-2</v>
      </c>
    </row>
    <row r="50" spans="2:8" ht="20" thickBot="1" x14ac:dyDescent="0.25">
      <c r="B50" s="539" t="s">
        <v>200</v>
      </c>
      <c r="C50" s="540"/>
      <c r="D50" s="540"/>
      <c r="E50" s="540"/>
      <c r="F50" s="540"/>
      <c r="G50" s="540"/>
      <c r="H50" s="541"/>
    </row>
    <row r="51" spans="2:8" ht="16" thickBot="1" x14ac:dyDescent="0.25">
      <c r="B51" s="277"/>
      <c r="C51" s="278"/>
      <c r="D51" s="495" t="s">
        <v>1208</v>
      </c>
      <c r="E51" s="495" t="s">
        <v>1209</v>
      </c>
      <c r="F51" s="495" t="s">
        <v>1210</v>
      </c>
      <c r="G51" s="495" t="s">
        <v>1211</v>
      </c>
      <c r="H51" s="495" t="s">
        <v>1212</v>
      </c>
    </row>
    <row r="52" spans="2:8" x14ac:dyDescent="0.2">
      <c r="B52" s="191" t="s">
        <v>51</v>
      </c>
      <c r="C52" s="106"/>
      <c r="D52" s="497">
        <f>'GO_Daily '!$P$36</f>
        <v>0.22292103424178897</v>
      </c>
      <c r="E52" s="497">
        <f>'GO_Daily '!$P$91</f>
        <v>0.78546470999301188</v>
      </c>
      <c r="F52" s="497">
        <f>'GO_Daily '!$P$146</f>
        <v>0.73025856044723969</v>
      </c>
      <c r="G52" s="497">
        <f>'GO_Daily '!P$201</f>
        <v>0.56743535988819005</v>
      </c>
      <c r="H52" s="497">
        <f>'GO_Daily '!P$256</f>
        <v>0.69671558350803631</v>
      </c>
    </row>
    <row r="53" spans="2:8" x14ac:dyDescent="0.2">
      <c r="B53" s="101" t="s">
        <v>195</v>
      </c>
      <c r="C53" s="102"/>
      <c r="D53" s="498">
        <f>'GO_Daily '!$Y$36</f>
        <v>0.1266206811752105</v>
      </c>
      <c r="E53" s="498">
        <f>'GO_Daily '!$Y$91</f>
        <v>0.61662263312534171</v>
      </c>
      <c r="F53" s="498">
        <f>'GO_Daily '!$Y$146</f>
        <v>0.90789898570089278</v>
      </c>
      <c r="G53" s="498">
        <f>'GO_Daily '!Y$201</f>
        <v>0.44569694179076463</v>
      </c>
      <c r="H53" s="498">
        <f>'GO_Daily '!Y$256</f>
        <v>0.24095890615506457</v>
      </c>
    </row>
    <row r="54" spans="2:8" x14ac:dyDescent="0.2">
      <c r="B54" s="101" t="s">
        <v>132</v>
      </c>
      <c r="C54" s="102"/>
      <c r="D54" s="499">
        <f>IF(D53&gt;0, 1-(D52/D53), D52/D53-1)</f>
        <v>-0.76054205500066385</v>
      </c>
      <c r="E54" s="499">
        <f>IF(E53&gt;0, 1-(E52/E53), E52/E53-1)</f>
        <v>-0.27381751463110726</v>
      </c>
      <c r="F54" s="499">
        <f>IF(F53&gt;0, 1-(F52/F53), F52/F53-1)</f>
        <v>0.19566100199629111</v>
      </c>
      <c r="G54" s="499">
        <f>IF(G53&gt;0, 1-(G52/G53), G52/G53-1)</f>
        <v>-0.27314169491110474</v>
      </c>
      <c r="H54" s="499">
        <f>IF(H53&gt;0, 1-(H52/H53), H52/H53-1)</f>
        <v>-1.8914290599396981</v>
      </c>
    </row>
    <row r="55" spans="2:8" x14ac:dyDescent="0.2">
      <c r="B55" s="101" t="s">
        <v>203</v>
      </c>
      <c r="C55" s="102"/>
      <c r="D55" s="499">
        <f>ABS(D54)</f>
        <v>0.76054205500066385</v>
      </c>
      <c r="E55" s="499">
        <f>ABS(E54)</f>
        <v>0.27381751463110726</v>
      </c>
      <c r="F55" s="499">
        <f>ABS(F54)</f>
        <v>0.19566100199629111</v>
      </c>
      <c r="G55" s="499">
        <f>ABS(G54)</f>
        <v>0.27314169491110474</v>
      </c>
      <c r="H55" s="499">
        <f>ABS(H54)</f>
        <v>1.8914290599396981</v>
      </c>
    </row>
    <row r="56" spans="2:8" x14ac:dyDescent="0.2">
      <c r="B56" s="101" t="s">
        <v>52</v>
      </c>
      <c r="C56" s="102"/>
      <c r="D56" s="498">
        <f>D53-D52</f>
        <v>-9.630035306657847E-2</v>
      </c>
      <c r="E56" s="498">
        <f>E53-E52</f>
        <v>-0.16884207686767017</v>
      </c>
      <c r="F56" s="498">
        <f>F53-F52</f>
        <v>0.17764042525365309</v>
      </c>
      <c r="G56" s="498">
        <f>G53-G52</f>
        <v>-0.12173841809742542</v>
      </c>
      <c r="H56" s="498">
        <f>H53-H52</f>
        <v>-0.45575667735297176</v>
      </c>
    </row>
    <row r="57" spans="2:8" x14ac:dyDescent="0.2">
      <c r="B57" s="101" t="s">
        <v>218</v>
      </c>
      <c r="C57" s="102"/>
      <c r="D57" s="498">
        <f>D52-D39</f>
        <v>7.6869322152341157E-3</v>
      </c>
      <c r="E57" s="498">
        <f t="shared" ref="E57:H57" si="15">E52-E39</f>
        <v>9.8532494758909905E-2</v>
      </c>
      <c r="F57" s="498">
        <f t="shared" si="15"/>
        <v>4.6121593291404639E-2</v>
      </c>
      <c r="G57" s="498">
        <f t="shared" si="15"/>
        <v>1.8867924528301883E-2</v>
      </c>
      <c r="H57" s="498">
        <f t="shared" si="15"/>
        <v>1.1879804332634469E-2</v>
      </c>
    </row>
    <row r="58" spans="2:8" x14ac:dyDescent="0.2">
      <c r="B58" s="101" t="s">
        <v>219</v>
      </c>
      <c r="C58" s="102"/>
      <c r="D58" s="498">
        <f>D53-D39</f>
        <v>-8.8613420851344354E-2</v>
      </c>
      <c r="E58" s="498">
        <f t="shared" ref="E58:H58" si="16">E53-E39</f>
        <v>-7.030958210876026E-2</v>
      </c>
      <c r="F58" s="498">
        <f t="shared" si="16"/>
        <v>0.22376201854505773</v>
      </c>
      <c r="G58" s="498">
        <f t="shared" si="16"/>
        <v>-0.10287049356912353</v>
      </c>
      <c r="H58" s="498">
        <f t="shared" si="16"/>
        <v>-0.44387687302033729</v>
      </c>
    </row>
    <row r="59" spans="2:8" x14ac:dyDescent="0.2">
      <c r="B59" s="101" t="s">
        <v>1213</v>
      </c>
      <c r="C59" s="102"/>
      <c r="D59" s="498" t="str">
        <f>IF(AND(D57&lt;0, D58&lt;0), "True", IF(AND(D57&gt;0, D58&gt;0),"True","False"))</f>
        <v>False</v>
      </c>
      <c r="E59" s="498" t="str">
        <f t="shared" ref="E59" si="17">IF(AND(E57&lt;0, E58&lt;0), "True", IF(AND(E57&gt;0, E58&gt;0),"True","False"))</f>
        <v>False</v>
      </c>
      <c r="F59" s="498" t="str">
        <f t="shared" ref="F59" si="18">IF(AND(F57&lt;0, F58&lt;0), "True", IF(AND(F57&gt;0, F58&gt;0),"True","False"))</f>
        <v>True</v>
      </c>
      <c r="G59" s="498" t="str">
        <f t="shared" ref="G59" si="19">IF(AND(G57&lt;0, G58&lt;0), "True", IF(AND(G57&gt;0, G58&gt;0),"True","False"))</f>
        <v>False</v>
      </c>
      <c r="H59" s="498" t="str">
        <f t="shared" ref="H59" si="20">IF(AND(H57&lt;0, H58&lt;0), "True", IF(AND(H57&gt;0, H58&gt;0),"True","False"))</f>
        <v>False</v>
      </c>
    </row>
    <row r="60" spans="2:8" ht="16" thickBot="1" x14ac:dyDescent="0.25">
      <c r="B60" s="101" t="s">
        <v>220</v>
      </c>
      <c r="C60" s="102"/>
      <c r="D60" s="498">
        <f>IF(D58&lt;0,D39-D52,D52-D39)</f>
        <v>-7.6869322152341157E-3</v>
      </c>
      <c r="E60" s="498">
        <f t="shared" ref="E60:H60" si="21">IF(E58&lt;0,E39-E52,E52-E39)</f>
        <v>-9.8532494758909905E-2</v>
      </c>
      <c r="F60" s="498">
        <f t="shared" si="21"/>
        <v>4.6121593291404639E-2</v>
      </c>
      <c r="G60" s="498">
        <f t="shared" si="21"/>
        <v>-1.8867924528301883E-2</v>
      </c>
      <c r="H60" s="498">
        <f t="shared" si="21"/>
        <v>-1.1879804332634469E-2</v>
      </c>
    </row>
    <row r="61" spans="2:8" ht="16" thickBot="1" x14ac:dyDescent="0.25">
      <c r="B61" s="552" t="s">
        <v>79</v>
      </c>
      <c r="C61" s="553"/>
      <c r="D61" s="198">
        <f>AVERAGE(D54,E54,F54,G54,H54)</f>
        <v>-0.60065386449725655</v>
      </c>
      <c r="E61" s="106"/>
      <c r="F61" s="106"/>
      <c r="G61" s="106"/>
      <c r="H61" s="195"/>
    </row>
    <row r="62" spans="2:8" ht="16" thickBot="1" x14ac:dyDescent="0.25">
      <c r="B62" s="552" t="s">
        <v>202</v>
      </c>
      <c r="C62" s="553"/>
      <c r="D62" s="279">
        <f>AVERAGE(D55,E55,F55,G55,H55)</f>
        <v>0.67891826529577304</v>
      </c>
      <c r="E62" s="189"/>
      <c r="F62" s="189"/>
      <c r="G62" s="189" t="s">
        <v>1214</v>
      </c>
      <c r="H62" s="504">
        <f>SUM(D60:H60)</f>
        <v>-9.0845562543675734E-2</v>
      </c>
    </row>
    <row r="63" spans="2:8" ht="20" thickBot="1" x14ac:dyDescent="0.25">
      <c r="B63" s="539" t="s">
        <v>201</v>
      </c>
      <c r="C63" s="540"/>
      <c r="D63" s="540"/>
      <c r="E63" s="540"/>
      <c r="F63" s="540"/>
      <c r="G63" s="540"/>
      <c r="H63" s="541"/>
    </row>
    <row r="64" spans="2:8" ht="16" thickBot="1" x14ac:dyDescent="0.25">
      <c r="B64" s="277"/>
      <c r="C64" s="278"/>
      <c r="D64" s="495" t="s">
        <v>1208</v>
      </c>
      <c r="E64" s="495" t="s">
        <v>1209</v>
      </c>
      <c r="F64" s="495" t="s">
        <v>1210</v>
      </c>
      <c r="G64" s="495" t="s">
        <v>1211</v>
      </c>
      <c r="H64" s="495" t="s">
        <v>1212</v>
      </c>
    </row>
    <row r="65" spans="2:8" x14ac:dyDescent="0.2">
      <c r="B65" s="191" t="s">
        <v>51</v>
      </c>
      <c r="C65" s="106"/>
      <c r="D65" s="497">
        <f>'GO_Daily '!$P$37</f>
        <v>0.24318658280922431</v>
      </c>
      <c r="E65" s="497">
        <f>'GO_Daily '!$P$92</f>
        <v>0.77148846960167716</v>
      </c>
      <c r="F65" s="497">
        <f>'GO_Daily '!$P$147</f>
        <v>0.69601677148846963</v>
      </c>
      <c r="G65" s="497">
        <f>'GO_Daily '!P$202</f>
        <v>0.58211041229909155</v>
      </c>
      <c r="H65" s="497">
        <f>'GO_Daily '!P$257</f>
        <v>0.70929419986023756</v>
      </c>
    </row>
    <row r="66" spans="2:8" x14ac:dyDescent="0.2">
      <c r="B66" s="101" t="s">
        <v>195</v>
      </c>
      <c r="C66" s="102"/>
      <c r="D66" s="498">
        <f>'GO_Daily '!$Y$37</f>
        <v>8.8848429395243997E-2</v>
      </c>
      <c r="E66" s="498">
        <f>'GO_Daily '!$Y$92</f>
        <v>0.65244219343330301</v>
      </c>
      <c r="F66" s="498">
        <f>'GO_Daily '!$Y$147</f>
        <v>0.93271761100737616</v>
      </c>
      <c r="G66" s="498">
        <f>'GO_Daily '!Y$202</f>
        <v>0.24655311030665264</v>
      </c>
      <c r="H66" s="498">
        <f>'GO_Daily '!Y$257</f>
        <v>-2.533044373762583E-2</v>
      </c>
    </row>
    <row r="67" spans="2:8" x14ac:dyDescent="0.2">
      <c r="B67" s="101" t="s">
        <v>132</v>
      </c>
      <c r="C67" s="102"/>
      <c r="D67" s="499">
        <f>IF(D66&gt;0, 1-(D65/D66), D65/D66-1)</f>
        <v>-1.7370948981822063</v>
      </c>
      <c r="E67" s="499">
        <f>IF(E66&gt;0, 1-(E65/E66), E65/E66-1)</f>
        <v>-0.18246256506177949</v>
      </c>
      <c r="F67" s="499">
        <f>IF(F66&gt;0, 1-(F65/F66), F65/F66-1)</f>
        <v>0.25377545864418616</v>
      </c>
      <c r="G67" s="499">
        <f>IF(G66&gt;0, 1-(G65/G66), G65/G66-1)</f>
        <v>-1.3609939926334187</v>
      </c>
      <c r="H67" s="499">
        <f>IF(H66&gt;0, 1-(H65/H66), H65/H66-1)</f>
        <v>-29.001649209431427</v>
      </c>
    </row>
    <row r="68" spans="2:8" x14ac:dyDescent="0.2">
      <c r="B68" s="101" t="s">
        <v>203</v>
      </c>
      <c r="C68" s="102"/>
      <c r="D68" s="499">
        <f>ABS(D67)</f>
        <v>1.7370948981822063</v>
      </c>
      <c r="E68" s="499">
        <f>ABS(E67)</f>
        <v>0.18246256506177949</v>
      </c>
      <c r="F68" s="499">
        <f>ABS(F67)</f>
        <v>0.25377545864418616</v>
      </c>
      <c r="G68" s="499">
        <f>ABS(G67)</f>
        <v>1.3609939926334187</v>
      </c>
      <c r="H68" s="499">
        <f>ABS(H67)</f>
        <v>29.001649209431427</v>
      </c>
    </row>
    <row r="69" spans="2:8" x14ac:dyDescent="0.2">
      <c r="B69" s="101" t="s">
        <v>52</v>
      </c>
      <c r="C69" s="102"/>
      <c r="D69" s="498">
        <f>D66-D65</f>
        <v>-0.15433815341398033</v>
      </c>
      <c r="E69" s="498">
        <f>E66-E65</f>
        <v>-0.11904627616837415</v>
      </c>
      <c r="F69" s="498">
        <f>F66-F65</f>
        <v>0.23670083951890653</v>
      </c>
      <c r="G69" s="498">
        <f>G66-G65</f>
        <v>-0.33555730199243894</v>
      </c>
      <c r="H69" s="498">
        <f>H66-H65</f>
        <v>-0.73462464359786339</v>
      </c>
    </row>
    <row r="70" spans="2:8" x14ac:dyDescent="0.2">
      <c r="B70" s="101" t="s">
        <v>218</v>
      </c>
      <c r="C70" s="102"/>
      <c r="D70" s="498">
        <f>D65-D52</f>
        <v>2.0265548567435343E-2</v>
      </c>
      <c r="E70" s="498">
        <f t="shared" ref="E70:H70" si="22">E65-E52</f>
        <v>-1.3976240391334716E-2</v>
      </c>
      <c r="F70" s="498">
        <f t="shared" si="22"/>
        <v>-3.4241788958770059E-2</v>
      </c>
      <c r="G70" s="498">
        <f t="shared" si="22"/>
        <v>1.4675052410901501E-2</v>
      </c>
      <c r="H70" s="498">
        <f t="shared" si="22"/>
        <v>1.2578616352201255E-2</v>
      </c>
    </row>
    <row r="71" spans="2:8" x14ac:dyDescent="0.2">
      <c r="B71" s="101" t="s">
        <v>219</v>
      </c>
      <c r="C71" s="102"/>
      <c r="D71" s="498">
        <f>D66-D52</f>
        <v>-0.13407260484654498</v>
      </c>
      <c r="E71" s="498">
        <f t="shared" ref="E71:H71" si="23">E66-E52</f>
        <v>-0.13302251655970887</v>
      </c>
      <c r="F71" s="498">
        <f t="shared" si="23"/>
        <v>0.20245905056013647</v>
      </c>
      <c r="G71" s="498">
        <f t="shared" si="23"/>
        <v>-0.32088224958153744</v>
      </c>
      <c r="H71" s="498">
        <f t="shared" si="23"/>
        <v>-0.72204602724566214</v>
      </c>
    </row>
    <row r="72" spans="2:8" x14ac:dyDescent="0.2">
      <c r="B72" s="101" t="s">
        <v>1213</v>
      </c>
      <c r="C72" s="102"/>
      <c r="D72" s="498" t="str">
        <f>IF(AND(D70&lt;0, D71&lt;0), "True", IF(AND(D70&gt;0, D71&gt;0),"True","False"))</f>
        <v>False</v>
      </c>
      <c r="E72" s="498" t="str">
        <f t="shared" ref="E72" si="24">IF(AND(E70&lt;0, E71&lt;0), "True", IF(AND(E70&gt;0, E71&gt;0),"True","False"))</f>
        <v>True</v>
      </c>
      <c r="F72" s="498" t="str">
        <f t="shared" ref="F72" si="25">IF(AND(F70&lt;0, F71&lt;0), "True", IF(AND(F70&gt;0, F71&gt;0),"True","False"))</f>
        <v>False</v>
      </c>
      <c r="G72" s="498" t="str">
        <f t="shared" ref="G72" si="26">IF(AND(G70&lt;0, G71&lt;0), "True", IF(AND(G70&gt;0, G71&gt;0),"True","False"))</f>
        <v>False</v>
      </c>
      <c r="H72" s="498" t="str">
        <f t="shared" ref="H72" si="27">IF(AND(H70&lt;0, H71&lt;0), "True", IF(AND(H70&gt;0, H71&gt;0),"True","False"))</f>
        <v>False</v>
      </c>
    </row>
    <row r="73" spans="2:8" ht="16" thickBot="1" x14ac:dyDescent="0.25">
      <c r="B73" s="101" t="s">
        <v>220</v>
      </c>
      <c r="C73" s="102"/>
      <c r="D73" s="498">
        <f>IF(D71&lt;0,D52-D65,D65-D52)</f>
        <v>-2.0265548567435343E-2</v>
      </c>
      <c r="E73" s="498">
        <f t="shared" ref="E73:H73" si="28">IF(E71&lt;0,E52-E65,E65-E52)</f>
        <v>1.3976240391334716E-2</v>
      </c>
      <c r="F73" s="498">
        <f t="shared" si="28"/>
        <v>-3.4241788958770059E-2</v>
      </c>
      <c r="G73" s="498">
        <f t="shared" si="28"/>
        <v>-1.4675052410901501E-2</v>
      </c>
      <c r="H73" s="498">
        <f t="shared" si="28"/>
        <v>-1.2578616352201255E-2</v>
      </c>
    </row>
    <row r="74" spans="2:8" ht="16" thickBot="1" x14ac:dyDescent="0.25">
      <c r="B74" s="552" t="s">
        <v>79</v>
      </c>
      <c r="C74" s="553"/>
      <c r="D74" s="198">
        <f>AVERAGE(D67,E67,F67,G67,H67)</f>
        <v>-6.4056850413329283</v>
      </c>
      <c r="E74" s="106"/>
      <c r="F74" s="106"/>
      <c r="G74" s="106"/>
      <c r="H74" s="195"/>
    </row>
    <row r="75" spans="2:8" ht="16" thickBot="1" x14ac:dyDescent="0.25">
      <c r="B75" s="552" t="s">
        <v>202</v>
      </c>
      <c r="C75" s="553"/>
      <c r="D75" s="279">
        <f>AVERAGE(D68,E68,F68,G68,H68)</f>
        <v>6.5071952247906042</v>
      </c>
      <c r="E75" s="189"/>
      <c r="F75" s="189"/>
      <c r="G75" s="189" t="s">
        <v>1214</v>
      </c>
      <c r="H75" s="504">
        <f>SUM(D73:H73)</f>
        <v>-6.7784765897973442E-2</v>
      </c>
    </row>
  </sheetData>
  <mergeCells count="18">
    <mergeCell ref="B61:C61"/>
    <mergeCell ref="B62:C62"/>
    <mergeCell ref="B63:H63"/>
    <mergeCell ref="B74:C74"/>
    <mergeCell ref="B75:C75"/>
    <mergeCell ref="B48:C48"/>
    <mergeCell ref="B49:C49"/>
    <mergeCell ref="B50:H50"/>
    <mergeCell ref="B1:H1"/>
    <mergeCell ref="B8:C8"/>
    <mergeCell ref="B9:C9"/>
    <mergeCell ref="B10:H10"/>
    <mergeCell ref="B22:C22"/>
    <mergeCell ref="B23:C23"/>
    <mergeCell ref="B24:H24"/>
    <mergeCell ref="B35:C35"/>
    <mergeCell ref="B36:C36"/>
    <mergeCell ref="B37:H37"/>
  </mergeCells>
  <conditionalFormatting sqref="D21:H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6095"/>
  <sheetViews>
    <sheetView topLeftCell="A4716" workbookViewId="0">
      <selection activeCell="C4731" sqref="C4731"/>
    </sheetView>
  </sheetViews>
  <sheetFormatPr baseColWidth="10" defaultRowHeight="15" x14ac:dyDescent="0.2"/>
  <cols>
    <col min="1" max="4" width="10.83203125" style="130"/>
    <col min="5" max="5" width="12.6640625" style="130" bestFit="1" customWidth="1"/>
    <col min="6" max="7" width="13.6640625" style="130" customWidth="1"/>
    <col min="8" max="8" width="19" style="130" customWidth="1"/>
    <col min="9" max="9" width="13" style="130" bestFit="1" customWidth="1"/>
    <col min="10" max="10" width="13" style="130" customWidth="1"/>
    <col min="11" max="12" width="10.83203125" style="130"/>
    <col min="13" max="13" width="10.83203125" style="513"/>
    <col min="14" max="14" width="10.83203125" style="245"/>
    <col min="15" max="15" width="10.83203125" style="130"/>
    <col min="16" max="16" width="7.5" style="245" bestFit="1" customWidth="1"/>
    <col min="17" max="17" width="7.5" style="130" bestFit="1" customWidth="1"/>
    <col min="18" max="18" width="7.5" style="245" bestFit="1" customWidth="1"/>
    <col min="19" max="19" width="7.1640625" style="130" customWidth="1"/>
    <col min="20" max="20" width="7.5" style="245" bestFit="1" customWidth="1"/>
    <col min="21" max="21" width="7.5" style="130" bestFit="1" customWidth="1"/>
    <col min="22" max="26" width="10.83203125" style="130"/>
    <col min="27" max="28" width="10.83203125" style="130" hidden="1" customWidth="1"/>
    <col min="29" max="16384" width="10.83203125" style="130"/>
  </cols>
  <sheetData>
    <row r="1" spans="1:29" s="351" customFormat="1" ht="31" thickBot="1" x14ac:dyDescent="0.25">
      <c r="A1" s="349" t="s">
        <v>11</v>
      </c>
      <c r="B1" s="350" t="s">
        <v>15</v>
      </c>
      <c r="C1" s="350" t="s">
        <v>1155</v>
      </c>
      <c r="D1" s="350" t="s">
        <v>14</v>
      </c>
      <c r="E1" s="350" t="s">
        <v>1152</v>
      </c>
      <c r="F1" s="350" t="s">
        <v>1157</v>
      </c>
      <c r="G1" s="350" t="s">
        <v>1158</v>
      </c>
      <c r="H1" s="350" t="s">
        <v>1154</v>
      </c>
      <c r="I1" s="350" t="s">
        <v>1153</v>
      </c>
      <c r="J1" s="350" t="s">
        <v>1156</v>
      </c>
      <c r="K1" s="549" t="s">
        <v>1163</v>
      </c>
      <c r="L1" s="550"/>
      <c r="M1" s="550"/>
      <c r="N1" s="550"/>
      <c r="O1" s="551"/>
      <c r="P1" s="550" t="s">
        <v>1159</v>
      </c>
      <c r="Q1" s="551"/>
      <c r="R1" s="550" t="s">
        <v>1160</v>
      </c>
      <c r="S1" s="551"/>
      <c r="T1" s="550" t="s">
        <v>1161</v>
      </c>
      <c r="U1" s="551"/>
      <c r="V1" s="549" t="s">
        <v>1162</v>
      </c>
      <c r="W1" s="551"/>
      <c r="X1" s="467" t="s">
        <v>1172</v>
      </c>
      <c r="Y1" s="468"/>
      <c r="Z1" s="468" t="s">
        <v>14</v>
      </c>
      <c r="AA1" s="468" t="s">
        <v>1188</v>
      </c>
      <c r="AB1" s="468" t="s">
        <v>54</v>
      </c>
    </row>
    <row r="2" spans="1:29" ht="16" thickBot="1" x14ac:dyDescent="0.25">
      <c r="A2" s="505">
        <v>34045</v>
      </c>
      <c r="B2" s="506">
        <v>1</v>
      </c>
      <c r="C2" s="507">
        <v>18.8</v>
      </c>
      <c r="D2" s="130">
        <v>0</v>
      </c>
      <c r="E2" s="130">
        <f>(Table13[[#This Row],[Gasoil Open]]-MIN(Table13[Gasoil Open]))/(MAX(Table13[Gasoil Open])-MIN(Table13[Gasoil Open]))</f>
        <v>6.6617862371888728E-2</v>
      </c>
      <c r="I2" s="130">
        <f>(Table13[[#This Row],[Alpha]]-MIN(Table13[Alpha]))/(MAX(Table13[Alpha])-MIN(Table13[Alpha]))</f>
        <v>0.41785418965510296</v>
      </c>
      <c r="J2" s="130">
        <f>(Table13[[#This Row],[Signal from Matlab]]-703)/(1060.75-703)</f>
        <v>-1.9650593990216632</v>
      </c>
      <c r="K2" s="348" t="s">
        <v>15</v>
      </c>
      <c r="L2" s="355" t="s">
        <v>1167</v>
      </c>
      <c r="M2" s="509" t="s">
        <v>11</v>
      </c>
      <c r="N2" s="365" t="s">
        <v>155</v>
      </c>
      <c r="O2" s="6" t="s">
        <v>14</v>
      </c>
      <c r="P2" s="469" t="s">
        <v>14</v>
      </c>
      <c r="Q2" s="6" t="s">
        <v>155</v>
      </c>
      <c r="R2" s="469" t="s">
        <v>14</v>
      </c>
      <c r="S2" s="6" t="s">
        <v>155</v>
      </c>
      <c r="T2" s="469" t="s">
        <v>14</v>
      </c>
      <c r="U2" s="6" t="s">
        <v>155</v>
      </c>
      <c r="V2" s="110" t="s">
        <v>14</v>
      </c>
      <c r="W2" s="6" t="s">
        <v>155</v>
      </c>
      <c r="X2" s="130" t="s">
        <v>1164</v>
      </c>
      <c r="Y2" s="130" t="s">
        <v>1189</v>
      </c>
      <c r="Z2" s="130" t="s">
        <v>1164</v>
      </c>
      <c r="AA2" s="213">
        <v>110</v>
      </c>
      <c r="AB2" s="130">
        <v>0.16300000000000001</v>
      </c>
      <c r="AC2" s="130" t="s">
        <v>1185</v>
      </c>
    </row>
    <row r="3" spans="1:29" ht="16" thickBot="1" x14ac:dyDescent="0.25">
      <c r="A3" s="505">
        <v>34046</v>
      </c>
      <c r="B3" s="506">
        <v>2</v>
      </c>
      <c r="C3" s="507">
        <v>18.87</v>
      </c>
      <c r="D3" s="130">
        <v>0</v>
      </c>
      <c r="E3" s="130">
        <f>(Table13[[#This Row],[Gasoil Open]]-MIN(Table13[Gasoil Open]))/(MAX(Table13[Gasoil Open])-MIN(Table13[Gasoil Open]))</f>
        <v>6.7130307467057102E-2</v>
      </c>
      <c r="F3" s="130">
        <v>724</v>
      </c>
      <c r="I3" s="130">
        <f>(Table13[[#This Row],[Alpha]]-MIN(Table13[Alpha]))/(MAX(Table13[Alpha])-MIN(Table13[Alpha]))</f>
        <v>0.41785418965510296</v>
      </c>
      <c r="J3" s="130">
        <f>(Table13[[#This Row],[Signal from Matlab]]-703)/(1060.75-703)</f>
        <v>-1.9650593990216632</v>
      </c>
      <c r="K3" s="363">
        <v>4470</v>
      </c>
      <c r="L3" s="363">
        <v>1</v>
      </c>
      <c r="M3" s="510">
        <f>INDEX(Table13[Date],MATCH($K3,Table13[Index],0))</f>
        <v>40483</v>
      </c>
      <c r="N3" s="225">
        <f>INDEX(Table13[Norm Open],MATCH($K3,Table13[Index],0))</f>
        <v>0.53755490483162505</v>
      </c>
      <c r="O3" s="357">
        <f>INDEX(Table13[Alpha],MATCH($K3,Table13[Index],0))</f>
        <v>0</v>
      </c>
      <c r="P3" s="470"/>
      <c r="Q3" s="496"/>
      <c r="R3" s="470"/>
      <c r="S3" s="496"/>
      <c r="T3" s="470">
        <f t="shared" ref="T3:T34" si="0" xml:space="preserve"> 0.0132600732241764 + 0.00427537431431413*L3^2 + 4.18254376774365E-08*L3^5 + 0.00379721135809261*SIN(SIN(0.0136952776113412*L3^5)) - 0.0258433813641859*L3 - 0.000145717912659283*L3^3</f>
        <v>-8.4016093003284834E-3</v>
      </c>
      <c r="U3" s="496">
        <f t="shared" ref="U3:U34" si="1" xml:space="preserve"> 0.0434829820755649 + 0.0682888274414957/L3 + 0.000662795960561278*L3^2 + 0.350616793889411*SIN(0.0000232817760578541*L3 + 0.00665763525514584*L3^2 - 5.96969342178034E-06*L3^4) - 0.0247760892542244*L3</f>
        <v>8.9998847479381472E-2</v>
      </c>
      <c r="V3" s="352">
        <f>AVERAGE(P3,R3,T3)</f>
        <v>-8.4016093003284834E-3</v>
      </c>
      <c r="W3" s="352">
        <f>AVERAGE(Q3,S3,U3)</f>
        <v>8.9998847479381472E-2</v>
      </c>
      <c r="X3" s="130" t="s">
        <v>80</v>
      </c>
      <c r="Y3" s="130">
        <v>0.98335099000000004</v>
      </c>
      <c r="Z3" s="130" t="s">
        <v>80</v>
      </c>
      <c r="AC3" s="130">
        <v>0.9612482</v>
      </c>
    </row>
    <row r="4" spans="1:29" ht="16" thickBot="1" x14ac:dyDescent="0.25">
      <c r="A4" s="505">
        <v>34047</v>
      </c>
      <c r="B4" s="506">
        <v>3</v>
      </c>
      <c r="C4" s="507">
        <v>18.89</v>
      </c>
      <c r="D4" s="130">
        <v>0</v>
      </c>
      <c r="E4" s="130">
        <f>(Table13[[#This Row],[Gasoil Open]]-MIN(Table13[Gasoil Open]))/(MAX(Table13[Gasoil Open])-MIN(Table13[Gasoil Open]))</f>
        <v>6.7276720351390915E-2</v>
      </c>
      <c r="F4" s="130">
        <v>720</v>
      </c>
      <c r="I4" s="130">
        <f>(Table13[[#This Row],[Alpha]]-MIN(Table13[Alpha]))/(MAX(Table13[Alpha])-MIN(Table13[Alpha]))</f>
        <v>0.41785418965510296</v>
      </c>
      <c r="J4" s="130">
        <f>(Table13[[#This Row],[Signal from Matlab]]-703)/(1060.75-703)</f>
        <v>-1.9650593990216632</v>
      </c>
      <c r="K4" s="363">
        <v>4471</v>
      </c>
      <c r="L4" s="363">
        <v>2</v>
      </c>
      <c r="M4" s="511">
        <f>INDEX(Table13[Date],MATCH($K4,Table13[Index],0))</f>
        <v>40484</v>
      </c>
      <c r="N4" s="226">
        <f>INDEX(Table13[Norm Open],MATCH($K4,Table13[Index],0))</f>
        <v>0.54846266471449479</v>
      </c>
      <c r="O4" s="359">
        <f>INDEX(Table13[Alpha],MATCH($K4,Table13[Index],0))</f>
        <v>0</v>
      </c>
      <c r="P4" s="471"/>
      <c r="Q4" s="33"/>
      <c r="R4" s="471"/>
      <c r="S4" s="33"/>
      <c r="T4" s="471">
        <f t="shared" si="0"/>
        <v>-2.0926161395495111E-2</v>
      </c>
      <c r="U4" s="33">
        <f t="shared" si="1"/>
        <v>4.0045255298154378E-2</v>
      </c>
      <c r="V4" s="353">
        <f t="shared" ref="V4:W54" si="2">AVERAGE(P4,R4,T4)</f>
        <v>-2.0926161395495111E-2</v>
      </c>
      <c r="W4" s="33">
        <f t="shared" si="2"/>
        <v>4.0045255298154378E-2</v>
      </c>
    </row>
    <row r="5" spans="1:29" ht="16" thickBot="1" x14ac:dyDescent="0.25">
      <c r="A5" s="505">
        <v>34050</v>
      </c>
      <c r="B5" s="506">
        <v>4</v>
      </c>
      <c r="C5" s="507">
        <v>18.5</v>
      </c>
      <c r="D5" s="130">
        <v>0</v>
      </c>
      <c r="E5" s="130">
        <f>(Table13[[#This Row],[Gasoil Open]]-MIN(Table13[Gasoil Open]))/(MAX(Table13[Gasoil Open])-MIN(Table13[Gasoil Open]))</f>
        <v>6.4421669106881393E-2</v>
      </c>
      <c r="F5" s="130">
        <v>725.75</v>
      </c>
      <c r="I5" s="130">
        <f>(Table13[[#This Row],[Alpha]]-MIN(Table13[Alpha]))/(MAX(Table13[Alpha])-MIN(Table13[Alpha]))</f>
        <v>0.41785418965510296</v>
      </c>
      <c r="J5" s="130">
        <f>(Table13[[#This Row],[Signal from Matlab]]-703)/(1060.75-703)</f>
        <v>-1.9650593990216632</v>
      </c>
      <c r="K5" s="363">
        <v>4472</v>
      </c>
      <c r="L5" s="363">
        <v>3</v>
      </c>
      <c r="M5" s="511">
        <f>INDEX(Table13[Date],MATCH($K5,Table13[Index],0))</f>
        <v>40485</v>
      </c>
      <c r="N5" s="226">
        <f>INDEX(Table13[Norm Open],MATCH($K5,Table13[Index],0))</f>
        <v>0.55768667642752545</v>
      </c>
      <c r="O5" s="359">
        <f>INDEX(Table13[Alpha],MATCH($K5,Table13[Index],0))</f>
        <v>0</v>
      </c>
      <c r="P5" s="471"/>
      <c r="Q5" s="33"/>
      <c r="R5" s="471"/>
      <c r="S5" s="33"/>
      <c r="T5" s="471">
        <f t="shared" si="0"/>
        <v>-3.0415462084053164E-2</v>
      </c>
      <c r="U5" s="33">
        <f t="shared" si="1"/>
        <v>1.8733968673229504E-2</v>
      </c>
      <c r="V5" s="353">
        <f t="shared" si="2"/>
        <v>-3.0415462084053164E-2</v>
      </c>
      <c r="W5" s="33">
        <f t="shared" si="2"/>
        <v>1.8733968673229504E-2</v>
      </c>
      <c r="X5" s="130" t="s">
        <v>1165</v>
      </c>
      <c r="Y5" s="130" t="s">
        <v>1190</v>
      </c>
      <c r="Z5" s="130" t="s">
        <v>1165</v>
      </c>
      <c r="AA5" s="130">
        <v>132</v>
      </c>
      <c r="AB5" s="130">
        <v>4.2999999999999997E-2</v>
      </c>
      <c r="AC5" s="130" t="s">
        <v>1186</v>
      </c>
    </row>
    <row r="6" spans="1:29" ht="16" thickBot="1" x14ac:dyDescent="0.25">
      <c r="A6" s="505">
        <v>34051</v>
      </c>
      <c r="B6" s="506">
        <v>5</v>
      </c>
      <c r="C6" s="507">
        <v>18.61</v>
      </c>
      <c r="D6" s="130">
        <v>0</v>
      </c>
      <c r="E6" s="130">
        <f>(Table13[[#This Row],[Gasoil Open]]-MIN(Table13[Gasoil Open]))/(MAX(Table13[Gasoil Open])-MIN(Table13[Gasoil Open]))</f>
        <v>6.5226939970717407E-2</v>
      </c>
      <c r="F6" s="130">
        <v>729</v>
      </c>
      <c r="I6" s="130">
        <f>(Table13[[#This Row],[Alpha]]-MIN(Table13[Alpha]))/(MAX(Table13[Alpha])-MIN(Table13[Alpha]))</f>
        <v>0.41785418965510296</v>
      </c>
      <c r="J6" s="130">
        <f>(Table13[[#This Row],[Signal from Matlab]]-703)/(1060.75-703)</f>
        <v>-1.9650593990216632</v>
      </c>
      <c r="K6" s="363">
        <v>4473</v>
      </c>
      <c r="L6" s="363">
        <v>4</v>
      </c>
      <c r="M6" s="511">
        <f>INDEX(Table13[Date],MATCH($K6,Table13[Index],0))</f>
        <v>40486</v>
      </c>
      <c r="N6" s="226">
        <f>INDEX(Table13[Norm Open],MATCH($K6,Table13[Index],0))</f>
        <v>0.56405563689604676</v>
      </c>
      <c r="O6" s="359">
        <f>INDEX(Table13[Alpha],MATCH($K6,Table13[Index],0))</f>
        <v>0</v>
      </c>
      <c r="P6" s="471"/>
      <c r="Q6" s="33"/>
      <c r="R6" s="471"/>
      <c r="S6" s="33"/>
      <c r="T6" s="471">
        <f t="shared" si="0"/>
        <v>-2.7808534249023277E-2</v>
      </c>
      <c r="U6" s="33">
        <f t="shared" si="1"/>
        <v>8.8330736436617874E-3</v>
      </c>
      <c r="V6" s="353">
        <f t="shared" si="2"/>
        <v>-2.7808534249023277E-2</v>
      </c>
      <c r="W6" s="33">
        <f t="shared" si="2"/>
        <v>8.8330736436617874E-3</v>
      </c>
      <c r="X6" s="130" t="s">
        <v>80</v>
      </c>
      <c r="Y6" s="130">
        <v>0.96185765000000001</v>
      </c>
      <c r="Z6" s="130" t="s">
        <v>80</v>
      </c>
      <c r="AC6" s="130">
        <v>0.9612482</v>
      </c>
    </row>
    <row r="7" spans="1:29" ht="16" thickBot="1" x14ac:dyDescent="0.25">
      <c r="A7" s="505">
        <v>34052</v>
      </c>
      <c r="B7" s="506">
        <v>6</v>
      </c>
      <c r="C7" s="507">
        <v>18.75</v>
      </c>
      <c r="D7" s="130">
        <v>0</v>
      </c>
      <c r="E7" s="130">
        <f>(Table13[[#This Row],[Gasoil Open]]-MIN(Table13[Gasoil Open]))/(MAX(Table13[Gasoil Open])-MIN(Table13[Gasoil Open]))</f>
        <v>6.6251830161054168E-2</v>
      </c>
      <c r="F7" s="130">
        <v>709.5</v>
      </c>
      <c r="I7" s="130">
        <f>(Table13[[#This Row],[Alpha]]-MIN(Table13[Alpha]))/(MAX(Table13[Alpha])-MIN(Table13[Alpha]))</f>
        <v>0.41785418965510296</v>
      </c>
      <c r="J7" s="130">
        <f>(Table13[[#This Row],[Signal from Matlab]]-703)/(1060.75-703)</f>
        <v>-1.9650593990216632</v>
      </c>
      <c r="K7" s="363">
        <v>4474</v>
      </c>
      <c r="L7" s="363">
        <v>5</v>
      </c>
      <c r="M7" s="511">
        <f>INDEX(Table13[Date],MATCH($K7,Table13[Index],0))</f>
        <v>40487</v>
      </c>
      <c r="N7" s="226">
        <f>INDEX(Table13[Norm Open],MATCH($K7,Table13[Index],0))</f>
        <v>0.57525622254758413</v>
      </c>
      <c r="O7" s="359">
        <f>INDEX(Table13[Alpha],MATCH($K7,Table13[Index],0))</f>
        <v>0</v>
      </c>
      <c r="P7" s="471"/>
      <c r="Q7" s="33"/>
      <c r="R7" s="471"/>
      <c r="S7" s="33"/>
      <c r="T7" s="471">
        <f t="shared" si="0"/>
        <v>-3.0192082071013534E-2</v>
      </c>
      <c r="U7" s="33">
        <f t="shared" si="1"/>
        <v>6.6678822851874431E-3</v>
      </c>
      <c r="V7" s="353">
        <f t="shared" si="2"/>
        <v>-3.0192082071013534E-2</v>
      </c>
      <c r="W7" s="33">
        <f t="shared" si="2"/>
        <v>6.6678822851874431E-3</v>
      </c>
    </row>
    <row r="8" spans="1:29" ht="16" thickBot="1" x14ac:dyDescent="0.25">
      <c r="A8" s="505">
        <v>34053</v>
      </c>
      <c r="B8" s="506">
        <v>7</v>
      </c>
      <c r="C8" s="507">
        <v>18.78</v>
      </c>
      <c r="D8" s="130">
        <v>0</v>
      </c>
      <c r="E8" s="130">
        <f>(Table13[[#This Row],[Gasoil Open]]-MIN(Table13[Gasoil Open]))/(MAX(Table13[Gasoil Open])-MIN(Table13[Gasoil Open]))</f>
        <v>6.6471449487554901E-2</v>
      </c>
      <c r="F8" s="130">
        <v>721.5</v>
      </c>
      <c r="I8" s="130">
        <f>(Table13[[#This Row],[Alpha]]-MIN(Table13[Alpha]))/(MAX(Table13[Alpha])-MIN(Table13[Alpha]))</f>
        <v>0.41785418965510296</v>
      </c>
      <c r="J8" s="130">
        <f>(Table13[[#This Row],[Signal from Matlab]]-703)/(1060.75-703)</f>
        <v>-1.9650593990216632</v>
      </c>
      <c r="K8" s="363">
        <v>4475</v>
      </c>
      <c r="L8" s="363">
        <v>6</v>
      </c>
      <c r="M8" s="511">
        <f>INDEX(Table13[Date],MATCH($K8,Table13[Index],0))</f>
        <v>40490</v>
      </c>
      <c r="N8" s="226">
        <f>INDEX(Table13[Norm Open],MATCH($K8,Table13[Index],0))</f>
        <v>0.57540263543191783</v>
      </c>
      <c r="O8" s="359">
        <f>INDEX(Table13[Alpha],MATCH($K8,Table13[Index],0))</f>
        <v>0</v>
      </c>
      <c r="P8" s="471"/>
      <c r="Q8" s="33"/>
      <c r="R8" s="471"/>
      <c r="S8" s="33"/>
      <c r="T8" s="471">
        <f t="shared" si="0"/>
        <v>-2.0210321788600528E-2</v>
      </c>
      <c r="U8" s="33">
        <f t="shared" si="1"/>
        <v>1.0710487616469588E-2</v>
      </c>
      <c r="V8" s="353">
        <f t="shared" si="2"/>
        <v>-2.0210321788600528E-2</v>
      </c>
      <c r="W8" s="33">
        <f t="shared" si="2"/>
        <v>1.0710487616469588E-2</v>
      </c>
      <c r="X8" s="130" t="s">
        <v>1166</v>
      </c>
      <c r="Y8" s="130" t="s">
        <v>1191</v>
      </c>
      <c r="Z8" s="130" t="s">
        <v>1166</v>
      </c>
      <c r="AA8" s="130">
        <v>104</v>
      </c>
      <c r="AB8" s="130">
        <v>2.1999999999999999E-2</v>
      </c>
      <c r="AC8" s="130" t="s">
        <v>1187</v>
      </c>
    </row>
    <row r="9" spans="1:29" ht="16" thickBot="1" x14ac:dyDescent="0.25">
      <c r="A9" s="505">
        <v>34054</v>
      </c>
      <c r="B9" s="506">
        <v>8</v>
      </c>
      <c r="C9" s="507">
        <v>18.78</v>
      </c>
      <c r="D9" s="130">
        <v>0</v>
      </c>
      <c r="E9" s="130">
        <f>(Table13[[#This Row],[Gasoil Open]]-MIN(Table13[Gasoil Open]))/(MAX(Table13[Gasoil Open])-MIN(Table13[Gasoil Open]))</f>
        <v>6.6471449487554901E-2</v>
      </c>
      <c r="F9" s="130">
        <v>719.25</v>
      </c>
      <c r="I9" s="130">
        <f>(Table13[[#This Row],[Alpha]]-MIN(Table13[Alpha]))/(MAX(Table13[Alpha])-MIN(Table13[Alpha]))</f>
        <v>0.41785418965510296</v>
      </c>
      <c r="J9" s="130">
        <f>(Table13[[#This Row],[Signal from Matlab]]-703)/(1060.75-703)</f>
        <v>-1.9650593990216632</v>
      </c>
      <c r="K9" s="363">
        <v>4476</v>
      </c>
      <c r="L9" s="363">
        <v>7</v>
      </c>
      <c r="M9" s="511">
        <f>INDEX(Table13[Date],MATCH($K9,Table13[Index],0))</f>
        <v>40491</v>
      </c>
      <c r="N9" s="226">
        <f>INDEX(Table13[Norm Open],MATCH($K9,Table13[Index],0))</f>
        <v>0.57327964860907754</v>
      </c>
      <c r="O9" s="359">
        <f>INDEX(Table13[Alpha],MATCH($K9,Table13[Index],0))</f>
        <v>0</v>
      </c>
      <c r="P9" s="471"/>
      <c r="Q9" s="33"/>
      <c r="R9" s="471"/>
      <c r="S9" s="33"/>
      <c r="T9" s="471">
        <f t="shared" si="0"/>
        <v>-1.0002442456682178E-2</v>
      </c>
      <c r="U9" s="33">
        <f t="shared" si="1"/>
        <v>1.9927155497613785E-2</v>
      </c>
      <c r="V9" s="353">
        <f t="shared" si="2"/>
        <v>-1.0002442456682178E-2</v>
      </c>
      <c r="W9" s="33">
        <f t="shared" si="2"/>
        <v>1.9927155497613785E-2</v>
      </c>
      <c r="X9" s="130" t="s">
        <v>80</v>
      </c>
      <c r="Y9" s="130">
        <v>0.95042841</v>
      </c>
      <c r="Z9" s="130" t="s">
        <v>80</v>
      </c>
      <c r="AC9" s="130">
        <v>0.9612482</v>
      </c>
    </row>
    <row r="10" spans="1:29" ht="16" thickBot="1" x14ac:dyDescent="0.25">
      <c r="A10" s="505">
        <v>34057</v>
      </c>
      <c r="B10" s="506">
        <v>9</v>
      </c>
      <c r="C10" s="507">
        <v>18.850000000000001</v>
      </c>
      <c r="D10" s="130">
        <v>0</v>
      </c>
      <c r="E10" s="130">
        <f>(Table13[[#This Row],[Gasoil Open]]-MIN(Table13[Gasoil Open]))/(MAX(Table13[Gasoil Open])-MIN(Table13[Gasoil Open]))</f>
        <v>6.6983894582723288E-2</v>
      </c>
      <c r="F10" s="130">
        <v>712.5</v>
      </c>
      <c r="I10" s="130">
        <f>(Table13[[#This Row],[Alpha]]-MIN(Table13[Alpha]))/(MAX(Table13[Alpha])-MIN(Table13[Alpha]))</f>
        <v>0.41785418965510296</v>
      </c>
      <c r="J10" s="130">
        <f>(Table13[[#This Row],[Signal from Matlab]]-703)/(1060.75-703)</f>
        <v>-1.9650593990216632</v>
      </c>
      <c r="K10" s="363">
        <v>4477</v>
      </c>
      <c r="L10" s="363">
        <v>8</v>
      </c>
      <c r="M10" s="511">
        <f>INDEX(Table13[Date],MATCH($K10,Table13[Index],0))</f>
        <v>40492</v>
      </c>
      <c r="N10" s="226">
        <f>INDEX(Table13[Norm Open],MATCH($K10,Table13[Index],0))</f>
        <v>0.57357247437774506</v>
      </c>
      <c r="O10" s="359">
        <f>INDEX(Table13[Alpha],MATCH($K10,Table13[Index],0))</f>
        <v>0</v>
      </c>
      <c r="P10" s="471"/>
      <c r="Q10" s="33"/>
      <c r="R10" s="471"/>
      <c r="S10" s="33"/>
      <c r="T10" s="471">
        <f t="shared" si="0"/>
        <v>8.5944494746153649E-3</v>
      </c>
      <c r="U10" s="33">
        <f t="shared" si="1"/>
        <v>3.335442996286575E-2</v>
      </c>
      <c r="V10" s="353">
        <f t="shared" si="2"/>
        <v>8.5944494746153649E-3</v>
      </c>
      <c r="W10" s="33">
        <f t="shared" si="2"/>
        <v>3.335442996286575E-2</v>
      </c>
    </row>
    <row r="11" spans="1:29" ht="16" thickBot="1" x14ac:dyDescent="0.25">
      <c r="A11" s="505">
        <v>34058</v>
      </c>
      <c r="B11" s="506">
        <v>10</v>
      </c>
      <c r="C11" s="507">
        <v>18.77</v>
      </c>
      <c r="D11" s="130">
        <v>0</v>
      </c>
      <c r="E11" s="130">
        <f>(Table13[[#This Row],[Gasoil Open]]-MIN(Table13[Gasoil Open]))/(MAX(Table13[Gasoil Open])-MIN(Table13[Gasoil Open]))</f>
        <v>6.6398243045387981E-2</v>
      </c>
      <c r="F11" s="130">
        <v>727</v>
      </c>
      <c r="I11" s="130">
        <f>(Table13[[#This Row],[Alpha]]-MIN(Table13[Alpha]))/(MAX(Table13[Alpha])-MIN(Table13[Alpha]))</f>
        <v>0.41785418965510296</v>
      </c>
      <c r="J11" s="130">
        <f>(Table13[[#This Row],[Signal from Matlab]]-703)/(1060.75-703)</f>
        <v>-1.9650593990216632</v>
      </c>
      <c r="K11" s="363">
        <v>4478</v>
      </c>
      <c r="L11" s="363">
        <v>9</v>
      </c>
      <c r="M11" s="511">
        <f>INDEX(Table13[Date],MATCH($K11,Table13[Index],0))</f>
        <v>40493</v>
      </c>
      <c r="N11" s="226">
        <f>INDEX(Table13[Norm Open],MATCH($K11,Table13[Index],0))</f>
        <v>0.58169838945827224</v>
      </c>
      <c r="O11" s="359">
        <f>INDEX(Table13[Alpha],MATCH($K11,Table13[Index],0))</f>
        <v>0</v>
      </c>
      <c r="P11" s="471"/>
      <c r="Q11" s="33"/>
      <c r="R11" s="471"/>
      <c r="S11" s="33"/>
      <c r="T11" s="471">
        <f t="shared" si="0"/>
        <v>2.0096173531084727E-2</v>
      </c>
      <c r="U11" s="33">
        <f t="shared" si="1"/>
        <v>4.9962578070021052E-2</v>
      </c>
      <c r="V11" s="353">
        <f t="shared" si="2"/>
        <v>2.0096173531084727E-2</v>
      </c>
      <c r="W11" s="33">
        <f t="shared" si="2"/>
        <v>4.9962578070021052E-2</v>
      </c>
    </row>
    <row r="12" spans="1:29" ht="16" thickBot="1" x14ac:dyDescent="0.25">
      <c r="A12" s="505">
        <v>34059</v>
      </c>
      <c r="B12" s="506">
        <v>11</v>
      </c>
      <c r="C12" s="507">
        <v>19</v>
      </c>
      <c r="E12" s="130">
        <f>(Table13[[#This Row],[Gasoil Open]]-MIN(Table13[Gasoil Open]))/(MAX(Table13[Gasoil Open])-MIN(Table13[Gasoil Open]))</f>
        <v>6.8081991215226928E-2</v>
      </c>
      <c r="F12" s="130">
        <v>716.5</v>
      </c>
      <c r="I12" s="130">
        <f>(Table13[[#This Row],[Alpha]]-MIN(Table13[Alpha]))/(MAX(Table13[Alpha])-MIN(Table13[Alpha]))</f>
        <v>0.41785418965510296</v>
      </c>
      <c r="J12" s="130">
        <f>(Table13[[#This Row],[Signal from Matlab]]-703)/(1060.75-703)</f>
        <v>-1.9650593990216632</v>
      </c>
      <c r="K12" s="363">
        <v>4479</v>
      </c>
      <c r="L12" s="363">
        <v>10</v>
      </c>
      <c r="M12" s="511">
        <f>INDEX(Table13[Date],MATCH($K12,Table13[Index],0))</f>
        <v>40494</v>
      </c>
      <c r="N12" s="226">
        <f>INDEX(Table13[Norm Open],MATCH($K12,Table13[Index],0))</f>
        <v>0.57825768667642741</v>
      </c>
      <c r="O12" s="359">
        <f>INDEX(Table13[Alpha],MATCH($K12,Table13[Index],0))</f>
        <v>0</v>
      </c>
      <c r="P12" s="471"/>
      <c r="Q12" s="33"/>
      <c r="R12" s="471"/>
      <c r="S12" s="33"/>
      <c r="T12" s="471">
        <f t="shared" si="0"/>
        <v>4.0054708298253833E-2</v>
      </c>
      <c r="U12" s="33">
        <f t="shared" si="1"/>
        <v>6.8622663082425817E-2</v>
      </c>
      <c r="V12" s="353">
        <f t="shared" si="2"/>
        <v>4.0054708298253833E-2</v>
      </c>
      <c r="W12" s="33">
        <f t="shared" si="2"/>
        <v>6.8622663082425817E-2</v>
      </c>
    </row>
    <row r="13" spans="1:29" ht="16" thickBot="1" x14ac:dyDescent="0.25">
      <c r="A13" s="505">
        <v>34060</v>
      </c>
      <c r="B13" s="506">
        <v>12</v>
      </c>
      <c r="C13" s="507">
        <v>19.059999999999999</v>
      </c>
      <c r="E13" s="130">
        <f>(Table13[[#This Row],[Gasoil Open]]-MIN(Table13[Gasoil Open]))/(MAX(Table13[Gasoil Open])-MIN(Table13[Gasoil Open]))</f>
        <v>6.8521229868228395E-2</v>
      </c>
      <c r="F13" s="130">
        <v>700.5</v>
      </c>
      <c r="I13" s="130">
        <f>(Table13[[#This Row],[Alpha]]-MIN(Table13[Alpha]))/(MAX(Table13[Alpha])-MIN(Table13[Alpha]))</f>
        <v>0.41785418965510296</v>
      </c>
      <c r="J13" s="130">
        <f>(Table13[[#This Row],[Signal from Matlab]]-703)/(1060.75-703)</f>
        <v>-1.9650593990216632</v>
      </c>
      <c r="K13" s="363">
        <v>4480</v>
      </c>
      <c r="L13" s="363">
        <v>11</v>
      </c>
      <c r="M13" s="511">
        <f>INDEX(Table13[Date],MATCH($K13,Table13[Index],0))</f>
        <v>40497</v>
      </c>
      <c r="N13" s="226">
        <f>INDEX(Table13[Norm Open],MATCH($K13,Table13[Index],0))</f>
        <v>0.56178623718887244</v>
      </c>
      <c r="O13" s="359">
        <f>INDEX(Table13[Alpha],MATCH($K13,Table13[Index],0))</f>
        <v>0</v>
      </c>
      <c r="P13" s="471"/>
      <c r="Q13" s="33"/>
      <c r="R13" s="471">
        <f t="shared" ref="R13:R54" si="3">0.0648404436397299*L13 + 4.60540675444524E-07*L13^4 + 0.000164838411812451*L13*SIN(5.86119153634295 + L13^2*COS(4.60540675444524E-07*L13^3)^2) - 0.433335012847362 - 0.00191245514981385*L13^2 - 0.00345016719780213*SIN(-0.653508990125767*L13)</f>
        <v>5.9648056204896854E-2</v>
      </c>
      <c r="S13" s="33">
        <f t="shared" ref="S13:S54" si="4" xml:space="preserve"> 0.0155850686104013*L13 + 4188676555352.15/L13^12 + 24642.8459628124/L13^4 + -55105483.0929628/L13^7 - 0.262119503522886 - 0.0093256722739152*SIN(L13^2)</f>
        <v>8.9999999990701796E-2</v>
      </c>
      <c r="T13" s="471">
        <f t="shared" si="0"/>
        <v>5.9983188851757019E-2</v>
      </c>
      <c r="U13" s="33">
        <f t="shared" si="1"/>
        <v>8.8128984999517768E-2</v>
      </c>
      <c r="V13" s="353">
        <f t="shared" si="2"/>
        <v>5.9815622528326937E-2</v>
      </c>
      <c r="W13" s="33">
        <f t="shared" si="2"/>
        <v>8.9064492495109782E-2</v>
      </c>
    </row>
    <row r="14" spans="1:29" ht="16" thickBot="1" x14ac:dyDescent="0.25">
      <c r="A14" s="505">
        <v>34061</v>
      </c>
      <c r="B14" s="506">
        <v>13</v>
      </c>
      <c r="C14" s="507">
        <v>19.2</v>
      </c>
      <c r="E14" s="130">
        <f>(Table13[[#This Row],[Gasoil Open]]-MIN(Table13[Gasoil Open]))/(MAX(Table13[Gasoil Open])-MIN(Table13[Gasoil Open]))</f>
        <v>6.9546120058565142E-2</v>
      </c>
      <c r="F14" s="130">
        <v>716.75</v>
      </c>
      <c r="I14" s="130">
        <f>(Table13[[#This Row],[Alpha]]-MIN(Table13[Alpha]))/(MAX(Table13[Alpha])-MIN(Table13[Alpha]))</f>
        <v>0.41785418965510296</v>
      </c>
      <c r="J14" s="130">
        <f>(Table13[[#This Row],[Signal from Matlab]]-703)/(1060.75-703)</f>
        <v>-1.9650593990216632</v>
      </c>
      <c r="K14" s="363">
        <v>4481</v>
      </c>
      <c r="L14" s="363">
        <v>12</v>
      </c>
      <c r="M14" s="511">
        <f>INDEX(Table13[Date],MATCH($K14,Table13[Index],0))</f>
        <v>40498</v>
      </c>
      <c r="N14" s="226">
        <f>INDEX(Table13[Norm Open],MATCH($K14,Table13[Index],0))</f>
        <v>-7.1010248901903356E-2</v>
      </c>
      <c r="O14" s="359">
        <f>INDEX(Table13[Alpha],MATCH($K14,Table13[Index],0))</f>
        <v>0</v>
      </c>
      <c r="P14" s="471"/>
      <c r="Q14" s="33"/>
      <c r="R14" s="471">
        <f t="shared" si="3"/>
        <v>8.07645111465429E-2</v>
      </c>
      <c r="S14" s="33">
        <f t="shared" si="4"/>
        <v>4.9784329743337484E-2</v>
      </c>
      <c r="T14" s="471">
        <f t="shared" si="0"/>
        <v>7.9905973314580048E-2</v>
      </c>
      <c r="U14" s="33">
        <f t="shared" si="1"/>
        <v>0.1072592832535354</v>
      </c>
      <c r="V14" s="353">
        <f t="shared" si="2"/>
        <v>8.0335242230561474E-2</v>
      </c>
      <c r="W14" s="33">
        <f t="shared" si="2"/>
        <v>7.8521806498436444E-2</v>
      </c>
    </row>
    <row r="15" spans="1:29" ht="16" thickBot="1" x14ac:dyDescent="0.25">
      <c r="A15" s="505">
        <v>34064</v>
      </c>
      <c r="B15" s="506">
        <v>14</v>
      </c>
      <c r="C15" s="507">
        <v>19.16</v>
      </c>
      <c r="E15" s="130">
        <f>(Table13[[#This Row],[Gasoil Open]]-MIN(Table13[Gasoil Open]))/(MAX(Table13[Gasoil Open])-MIN(Table13[Gasoil Open]))</f>
        <v>6.9253294289897502E-2</v>
      </c>
      <c r="F15" s="130">
        <v>693.25</v>
      </c>
      <c r="I15" s="130">
        <f>(Table13[[#This Row],[Alpha]]-MIN(Table13[Alpha]))/(MAX(Table13[Alpha])-MIN(Table13[Alpha]))</f>
        <v>0.41785418965510296</v>
      </c>
      <c r="J15" s="130">
        <f>(Table13[[#This Row],[Signal from Matlab]]-703)/(1060.75-703)</f>
        <v>-1.9650593990216632</v>
      </c>
      <c r="K15" s="363">
        <v>4482</v>
      </c>
      <c r="L15" s="363">
        <v>13</v>
      </c>
      <c r="M15" s="511">
        <f>INDEX(Table13[Date],MATCH($K15,Table13[Index],0))</f>
        <v>40499</v>
      </c>
      <c r="N15" s="226">
        <f>INDEX(Table13[Norm Open],MATCH($K15,Table13[Index],0))</f>
        <v>0.54904831625183004</v>
      </c>
      <c r="O15" s="359">
        <f>INDEX(Table13[Alpha],MATCH($K15,Table13[Index],0))</f>
        <v>0</v>
      </c>
      <c r="P15" s="471"/>
      <c r="Q15" s="33"/>
      <c r="R15" s="471">
        <f t="shared" si="3"/>
        <v>0.10042546135481273</v>
      </c>
      <c r="S15" s="33">
        <f t="shared" si="4"/>
        <v>0.11050549517453553</v>
      </c>
      <c r="T15" s="471">
        <f t="shared" si="0"/>
        <v>9.8326543347288353E-2</v>
      </c>
      <c r="U15" s="33">
        <f t="shared" si="1"/>
        <v>0.12486100873014977</v>
      </c>
      <c r="V15" s="353">
        <f t="shared" si="2"/>
        <v>9.9376002351050541E-2</v>
      </c>
      <c r="W15" s="33">
        <f t="shared" si="2"/>
        <v>0.11768325195234265</v>
      </c>
    </row>
    <row r="16" spans="1:29" ht="16" thickBot="1" x14ac:dyDescent="0.25">
      <c r="A16" s="505">
        <v>34065</v>
      </c>
      <c r="B16" s="506">
        <v>15</v>
      </c>
      <c r="C16" s="507">
        <v>19.079999999999998</v>
      </c>
      <c r="E16" s="130">
        <f>(Table13[[#This Row],[Gasoil Open]]-MIN(Table13[Gasoil Open]))/(MAX(Table13[Gasoil Open])-MIN(Table13[Gasoil Open]))</f>
        <v>6.8667642752562208E-2</v>
      </c>
      <c r="F16" s="130">
        <v>707</v>
      </c>
      <c r="I16" s="130">
        <f>(Table13[[#This Row],[Alpha]]-MIN(Table13[Alpha]))/(MAX(Table13[Alpha])-MIN(Table13[Alpha]))</f>
        <v>0.41785418965510296</v>
      </c>
      <c r="J16" s="130">
        <f>(Table13[[#This Row],[Signal from Matlab]]-703)/(1060.75-703)</f>
        <v>-1.9650593990216632</v>
      </c>
      <c r="K16" s="363">
        <v>4483</v>
      </c>
      <c r="L16" s="363">
        <v>14</v>
      </c>
      <c r="M16" s="511">
        <f>INDEX(Table13[Date],MATCH($K16,Table13[Index],0))</f>
        <v>40500</v>
      </c>
      <c r="N16" s="226">
        <f>INDEX(Table13[Norm Open],MATCH($K16,Table13[Index],0))</f>
        <v>0.54026354319180081</v>
      </c>
      <c r="O16" s="359">
        <f>INDEX(Table13[Alpha],MATCH($K16,Table13[Index],0))</f>
        <v>0</v>
      </c>
      <c r="P16" s="471"/>
      <c r="Q16" s="33"/>
      <c r="R16" s="471">
        <f t="shared" si="3"/>
        <v>0.1198749453040332</v>
      </c>
      <c r="S16" s="33">
        <f t="shared" si="4"/>
        <v>0.13991006170086445</v>
      </c>
      <c r="T16" s="471">
        <f t="shared" si="0"/>
        <v>0.11523063883315154</v>
      </c>
      <c r="U16" s="33">
        <f t="shared" si="1"/>
        <v>0.1399510408707198</v>
      </c>
      <c r="V16" s="353">
        <f t="shared" si="2"/>
        <v>0.11755279206859237</v>
      </c>
      <c r="W16" s="33">
        <f t="shared" si="2"/>
        <v>0.13993055128579213</v>
      </c>
    </row>
    <row r="17" spans="1:23" ht="16" thickBot="1" x14ac:dyDescent="0.25">
      <c r="A17" s="505">
        <v>34066</v>
      </c>
      <c r="B17" s="506">
        <v>16</v>
      </c>
      <c r="C17" s="507">
        <v>19.100000000000001</v>
      </c>
      <c r="E17" s="130">
        <f>(Table13[[#This Row],[Gasoil Open]]-MIN(Table13[Gasoil Open]))/(MAX(Table13[Gasoil Open])-MIN(Table13[Gasoil Open]))</f>
        <v>6.8814055636896049E-2</v>
      </c>
      <c r="F17" s="130">
        <v>700</v>
      </c>
      <c r="I17" s="130">
        <f>(Table13[[#This Row],[Alpha]]-MIN(Table13[Alpha]))/(MAX(Table13[Alpha])-MIN(Table13[Alpha]))</f>
        <v>0.41785418965510296</v>
      </c>
      <c r="J17" s="130">
        <f>(Table13[[#This Row],[Signal from Matlab]]-703)/(1060.75-703)</f>
        <v>-1.9650593990216632</v>
      </c>
      <c r="K17" s="363">
        <v>4484</v>
      </c>
      <c r="L17" s="363">
        <v>15</v>
      </c>
      <c r="M17" s="511">
        <f>INDEX(Table13[Date],MATCH($K17,Table13[Index],0))</f>
        <v>40501</v>
      </c>
      <c r="N17" s="226">
        <f>INDEX(Table13[Norm Open],MATCH($K17,Table13[Index],0))</f>
        <v>0.55270863836017559</v>
      </c>
      <c r="O17" s="359">
        <f>INDEX(Table13[Alpha],MATCH($K17,Table13[Index],0))</f>
        <v>0</v>
      </c>
      <c r="P17" s="471"/>
      <c r="Q17" s="33"/>
      <c r="R17" s="471">
        <f t="shared" si="3"/>
        <v>0.12854132306649899</v>
      </c>
      <c r="S17" s="33">
        <f t="shared" si="4"/>
        <v>0.17686661675182674</v>
      </c>
      <c r="T17" s="471">
        <f t="shared" si="0"/>
        <v>0.13056322576834267</v>
      </c>
      <c r="U17" s="33">
        <f t="shared" si="1"/>
        <v>0.15181408847862626</v>
      </c>
      <c r="V17" s="353">
        <f t="shared" si="2"/>
        <v>0.12955227441742084</v>
      </c>
      <c r="W17" s="33">
        <f t="shared" si="2"/>
        <v>0.1643403526152265</v>
      </c>
    </row>
    <row r="18" spans="1:23" ht="16" thickBot="1" x14ac:dyDescent="0.25">
      <c r="A18" s="505">
        <v>34067</v>
      </c>
      <c r="B18" s="506">
        <v>17</v>
      </c>
      <c r="C18" s="507">
        <v>18.88</v>
      </c>
      <c r="E18" s="130">
        <f>(Table13[[#This Row],[Gasoil Open]]-MIN(Table13[Gasoil Open]))/(MAX(Table13[Gasoil Open])-MIN(Table13[Gasoil Open]))</f>
        <v>6.7203513909223994E-2</v>
      </c>
      <c r="F18" s="130">
        <v>710.25</v>
      </c>
      <c r="I18" s="130">
        <f>(Table13[[#This Row],[Alpha]]-MIN(Table13[Alpha]))/(MAX(Table13[Alpha])-MIN(Table13[Alpha]))</f>
        <v>0.41785418965510296</v>
      </c>
      <c r="J18" s="130">
        <f>(Table13[[#This Row],[Signal from Matlab]]-703)/(1060.75-703)</f>
        <v>-1.9650593990216632</v>
      </c>
      <c r="K18" s="363">
        <v>4485</v>
      </c>
      <c r="L18" s="363">
        <v>16</v>
      </c>
      <c r="M18" s="511">
        <f>INDEX(Table13[Date],MATCH($K18,Table13[Index],0))</f>
        <v>40504</v>
      </c>
      <c r="N18" s="226">
        <f>INDEX(Table13[Norm Open],MATCH($K18,Table13[Index],0))</f>
        <v>0.54641288433382129</v>
      </c>
      <c r="O18" s="359">
        <f>INDEX(Table13[Alpha],MATCH($K18,Table13[Index],0))</f>
        <v>0</v>
      </c>
      <c r="P18" s="471"/>
      <c r="Q18" s="33"/>
      <c r="R18" s="471">
        <f t="shared" si="3"/>
        <v>0.13938522765284087</v>
      </c>
      <c r="S18" s="33">
        <f t="shared" si="4"/>
        <v>0.18217711628531363</v>
      </c>
      <c r="T18" s="471">
        <f t="shared" si="0"/>
        <v>0.14008556923649607</v>
      </c>
      <c r="U18" s="33">
        <f t="shared" si="1"/>
        <v>0.16008414865083764</v>
      </c>
      <c r="V18" s="353">
        <f t="shared" si="2"/>
        <v>0.13973539844466848</v>
      </c>
      <c r="W18" s="33">
        <f t="shared" si="2"/>
        <v>0.17113063246807564</v>
      </c>
    </row>
    <row r="19" spans="1:23" ht="16" thickBot="1" x14ac:dyDescent="0.25">
      <c r="A19" s="505">
        <v>34072</v>
      </c>
      <c r="B19" s="506">
        <v>18</v>
      </c>
      <c r="C19" s="507">
        <v>19.18</v>
      </c>
      <c r="E19" s="130">
        <f>(Table13[[#This Row],[Gasoil Open]]-MIN(Table13[Gasoil Open]))/(MAX(Table13[Gasoil Open])-MIN(Table13[Gasoil Open]))</f>
        <v>6.9399707174231329E-2</v>
      </c>
      <c r="F19" s="130">
        <v>709.5</v>
      </c>
      <c r="I19" s="130">
        <f>(Table13[[#This Row],[Alpha]]-MIN(Table13[Alpha]))/(MAX(Table13[Alpha])-MIN(Table13[Alpha]))</f>
        <v>0.41785418965510296</v>
      </c>
      <c r="J19" s="130">
        <f>(Table13[[#This Row],[Signal from Matlab]]-703)/(1060.75-703)</f>
        <v>-1.9650593990216632</v>
      </c>
      <c r="K19" s="363">
        <v>4486</v>
      </c>
      <c r="L19" s="363">
        <v>17</v>
      </c>
      <c r="M19" s="511">
        <f>INDEX(Table13[Date],MATCH($K19,Table13[Index],0))</f>
        <v>40505</v>
      </c>
      <c r="N19" s="226">
        <f>INDEX(Table13[Norm Open],MATCH($K19,Table13[Index],0))</f>
        <v>0.54209370424597358</v>
      </c>
      <c r="O19" s="359">
        <f>INDEX(Table13[Alpha],MATCH($K19,Table13[Index],0))</f>
        <v>0</v>
      </c>
      <c r="P19" s="471"/>
      <c r="Q19" s="33"/>
      <c r="R19" s="471">
        <f t="shared" si="3"/>
        <v>0.1500711900260395</v>
      </c>
      <c r="S19" s="33">
        <f t="shared" si="4"/>
        <v>0.17102035390403605</v>
      </c>
      <c r="T19" s="471">
        <f t="shared" si="0"/>
        <v>0.15000229785737018</v>
      </c>
      <c r="U19" s="33">
        <f t="shared" si="1"/>
        <v>0.16479497973845342</v>
      </c>
      <c r="V19" s="353">
        <f t="shared" si="2"/>
        <v>0.15003674394170485</v>
      </c>
      <c r="W19" s="33">
        <f t="shared" si="2"/>
        <v>0.16790766682124475</v>
      </c>
    </row>
    <row r="20" spans="1:23" ht="16" thickBot="1" x14ac:dyDescent="0.25">
      <c r="A20" s="505">
        <v>34073</v>
      </c>
      <c r="B20" s="506">
        <v>19</v>
      </c>
      <c r="C20" s="507">
        <v>19.11</v>
      </c>
      <c r="E20" s="130">
        <f>(Table13[[#This Row],[Gasoil Open]]-MIN(Table13[Gasoil Open]))/(MAX(Table13[Gasoil Open])-MIN(Table13[Gasoil Open]))</f>
        <v>6.8887262079062941E-2</v>
      </c>
      <c r="F20" s="130">
        <v>708</v>
      </c>
      <c r="I20" s="130">
        <f>(Table13[[#This Row],[Alpha]]-MIN(Table13[Alpha]))/(MAX(Table13[Alpha])-MIN(Table13[Alpha]))</f>
        <v>0.41785418965510296</v>
      </c>
      <c r="J20" s="130">
        <f>(Table13[[#This Row],[Signal from Matlab]]-703)/(1060.75-703)</f>
        <v>-1.9650593990216632</v>
      </c>
      <c r="K20" s="363">
        <v>4487</v>
      </c>
      <c r="L20" s="363">
        <v>18</v>
      </c>
      <c r="M20" s="511">
        <f>INDEX(Table13[Date],MATCH($K20,Table13[Index],0))</f>
        <v>40506</v>
      </c>
      <c r="N20" s="226">
        <f>INDEX(Table13[Norm Open],MATCH($K20,Table13[Index],0))</f>
        <v>0.53879941434846257</v>
      </c>
      <c r="O20" s="359">
        <f>INDEX(Table13[Alpha],MATCH($K20,Table13[Index],0))</f>
        <v>0</v>
      </c>
      <c r="P20" s="471"/>
      <c r="Q20" s="33"/>
      <c r="R20" s="471">
        <f t="shared" si="3"/>
        <v>0.16004537052600287</v>
      </c>
      <c r="S20" s="33">
        <f t="shared" si="4"/>
        <v>0.17053887942572973</v>
      </c>
      <c r="T20" s="471">
        <f t="shared" si="0"/>
        <v>0.15989624408152148</v>
      </c>
      <c r="U20" s="33">
        <f t="shared" si="1"/>
        <v>0.16638973713244948</v>
      </c>
      <c r="V20" s="353">
        <f t="shared" si="2"/>
        <v>0.15997080730376217</v>
      </c>
      <c r="W20" s="33">
        <f t="shared" si="2"/>
        <v>0.16846430827908959</v>
      </c>
    </row>
    <row r="21" spans="1:23" ht="16" thickBot="1" x14ac:dyDescent="0.25">
      <c r="A21" s="505">
        <v>34074</v>
      </c>
      <c r="B21" s="506">
        <v>20</v>
      </c>
      <c r="C21" s="507">
        <v>19.14</v>
      </c>
      <c r="E21" s="130">
        <f>(Table13[[#This Row],[Gasoil Open]]-MIN(Table13[Gasoil Open]))/(MAX(Table13[Gasoil Open])-MIN(Table13[Gasoil Open]))</f>
        <v>6.9106881405563689E-2</v>
      </c>
      <c r="F21" s="130">
        <v>704.75</v>
      </c>
      <c r="I21" s="130">
        <f>(Table13[[#This Row],[Alpha]]-MIN(Table13[Alpha]))/(MAX(Table13[Alpha])-MIN(Table13[Alpha]))</f>
        <v>0.41785418965510296</v>
      </c>
      <c r="J21" s="130">
        <f>(Table13[[#This Row],[Signal from Matlab]]-703)/(1060.75-703)</f>
        <v>-1.9650593990216632</v>
      </c>
      <c r="K21" s="363">
        <v>4488</v>
      </c>
      <c r="L21" s="363">
        <v>19</v>
      </c>
      <c r="M21" s="511">
        <f>INDEX(Table13[Date],MATCH($K21,Table13[Index],0))</f>
        <v>40507</v>
      </c>
      <c r="N21" s="226">
        <f>INDEX(Table13[Norm Open],MATCH($K21,Table13[Index],0))</f>
        <v>0.55732064421669092</v>
      </c>
      <c r="O21" s="359">
        <f>INDEX(Table13[Alpha],MATCH($K21,Table13[Index],0))</f>
        <v>0</v>
      </c>
      <c r="P21" s="471"/>
      <c r="Q21" s="33"/>
      <c r="R21" s="471">
        <f t="shared" si="3"/>
        <v>0.16977919589397153</v>
      </c>
      <c r="S21" s="33">
        <f t="shared" si="4"/>
        <v>0.16072917354443975</v>
      </c>
      <c r="T21" s="471">
        <f t="shared" si="0"/>
        <v>0.17151779846553994</v>
      </c>
      <c r="U21" s="33">
        <f t="shared" si="1"/>
        <v>0.16568593183076352</v>
      </c>
      <c r="V21" s="353">
        <f t="shared" si="2"/>
        <v>0.17064849717975572</v>
      </c>
      <c r="W21" s="33">
        <f t="shared" si="2"/>
        <v>0.16320755268760162</v>
      </c>
    </row>
    <row r="22" spans="1:23" ht="16" thickBot="1" x14ac:dyDescent="0.25">
      <c r="A22" s="505">
        <v>34075</v>
      </c>
      <c r="B22" s="506">
        <v>21</v>
      </c>
      <c r="C22" s="507">
        <v>19.05</v>
      </c>
      <c r="E22" s="130">
        <f>(Table13[[#This Row],[Gasoil Open]]-MIN(Table13[Gasoil Open]))/(MAX(Table13[Gasoil Open])-MIN(Table13[Gasoil Open]))</f>
        <v>6.8448023426061488E-2</v>
      </c>
      <c r="F22" s="130">
        <v>703.5</v>
      </c>
      <c r="I22" s="130">
        <f>(Table13[[#This Row],[Alpha]]-MIN(Table13[Alpha]))/(MAX(Table13[Alpha])-MIN(Table13[Alpha]))</f>
        <v>0.41785418965510296</v>
      </c>
      <c r="J22" s="130">
        <f>(Table13[[#This Row],[Signal from Matlab]]-703)/(1060.75-703)</f>
        <v>-1.9650593990216632</v>
      </c>
      <c r="K22" s="363">
        <v>4489</v>
      </c>
      <c r="L22" s="363">
        <v>20</v>
      </c>
      <c r="M22" s="511">
        <f>INDEX(Table13[Date],MATCH($K22,Table13[Index],0))</f>
        <v>40508</v>
      </c>
      <c r="N22" s="226">
        <f>INDEX(Table13[Norm Open],MATCH($K22,Table13[Index],0))</f>
        <v>0.55775988286969247</v>
      </c>
      <c r="O22" s="359">
        <f>INDEX(Table13[Alpha],MATCH($K22,Table13[Index],0))</f>
        <v>0</v>
      </c>
      <c r="P22" s="471">
        <f t="shared" ref="P22:P54" si="5" xml:space="preserve"> SIN(5.37165392685144 + 0.102487808223078*L22 + 1.00433631420318E-14*L22^9 - 0.00243113408097812*L22^2) - 0.00361842812632107*COS(L22^2 + L22*SIN(0.0204451519811414*L22^2))</f>
        <v>0.1716359045097853</v>
      </c>
      <c r="Q22" s="33">
        <f t="shared" ref="Q22:Q54" si="6" xml:space="preserve"> 0.0394113850860955*L22 + 0.000135543311375905/SIN(L22) + 0.000521587859361989*L22*SIN(0.936633764256954*L22) - 0.398161345449616 - 0.000629752518118819*L22^2</f>
        <v>0.13709732097353799</v>
      </c>
      <c r="R22" s="471">
        <f t="shared" si="3"/>
        <v>0.17200888657907548</v>
      </c>
      <c r="S22" s="33">
        <f t="shared" si="4"/>
        <v>0.16950651847801157</v>
      </c>
      <c r="T22" s="471">
        <f t="shared" si="0"/>
        <v>0.17343408907838831</v>
      </c>
      <c r="U22" s="33">
        <f t="shared" si="1"/>
        <v>0.16379812739608368</v>
      </c>
      <c r="V22" s="353">
        <f t="shared" si="2"/>
        <v>0.17235962672241636</v>
      </c>
      <c r="W22" s="33">
        <f t="shared" si="2"/>
        <v>0.15680065561587775</v>
      </c>
    </row>
    <row r="23" spans="1:23" ht="16" thickBot="1" x14ac:dyDescent="0.25">
      <c r="A23" s="505">
        <v>34078</v>
      </c>
      <c r="B23" s="506">
        <v>22</v>
      </c>
      <c r="C23" s="507">
        <v>19.05</v>
      </c>
      <c r="E23" s="130">
        <f>(Table13[[#This Row],[Gasoil Open]]-MIN(Table13[Signal from Matlab]))/(MAX(Table13[Signal from Matlab])-MIN(Table13[Signal from Matlab]))</f>
        <v>-1.911809923130678</v>
      </c>
      <c r="F23" s="130">
        <v>704.25</v>
      </c>
      <c r="G23" s="130">
        <v>704.25</v>
      </c>
      <c r="H23" s="130">
        <v>3.4940600978336802E-3</v>
      </c>
      <c r="I23" s="130">
        <f>(Table13[[#This Row],[Alpha]]-MIN(Table13[Alpha]))/(MAX(Table13[Alpha])-MIN(Table13[Alpha]))</f>
        <v>0.41785418965510296</v>
      </c>
      <c r="J23" s="130">
        <f>(Table13[[#This Row],[Signal from Matlab]]-703)/(1060.75-703)</f>
        <v>3.4940600978336828E-3</v>
      </c>
      <c r="K23" s="363">
        <v>4490</v>
      </c>
      <c r="L23" s="363">
        <v>21</v>
      </c>
      <c r="M23" s="511">
        <f>INDEX(Table13[Date],MATCH($K23,Table13[Index],0))</f>
        <v>40511</v>
      </c>
      <c r="N23" s="226">
        <f>INDEX(Table13[Norm Open],MATCH($K23,Table13[Index],0))</f>
        <v>0.55490483162518289</v>
      </c>
      <c r="O23" s="359">
        <f>INDEX(Table13[Alpha],MATCH($K23,Table13[Index],0))</f>
        <v>0</v>
      </c>
      <c r="P23" s="471">
        <f t="shared" si="5"/>
        <v>0.17924643468471205</v>
      </c>
      <c r="Q23" s="33">
        <f t="shared" si="6"/>
        <v>0.15992553449174612</v>
      </c>
      <c r="R23" s="471">
        <f t="shared" si="3"/>
        <v>0.17999939956659514</v>
      </c>
      <c r="S23" s="33">
        <f t="shared" si="4"/>
        <v>0.15323955512659554</v>
      </c>
      <c r="T23" s="471">
        <f t="shared" si="0"/>
        <v>0.17724417630192546</v>
      </c>
      <c r="U23" s="33">
        <f t="shared" si="1"/>
        <v>0.16202532737120978</v>
      </c>
      <c r="V23" s="353">
        <f t="shared" si="2"/>
        <v>0.17883000351774422</v>
      </c>
      <c r="W23" s="33">
        <f t="shared" si="2"/>
        <v>0.15839680566318382</v>
      </c>
    </row>
    <row r="24" spans="1:23" ht="16" thickBot="1" x14ac:dyDescent="0.25">
      <c r="A24" s="505">
        <v>34079</v>
      </c>
      <c r="B24" s="506">
        <v>23</v>
      </c>
      <c r="C24" s="507">
        <v>19.059999999999999</v>
      </c>
      <c r="E24" s="130">
        <f>(Table13[[#This Row],[Gasoil Open]]-MIN(Table13[Signal from Matlab]))/(MAX(Table13[Signal from Matlab])-MIN(Table13[Signal from Matlab]))</f>
        <v>-1.9117819706498953</v>
      </c>
      <c r="F24" s="130">
        <v>714</v>
      </c>
      <c r="G24" s="130">
        <v>714</v>
      </c>
      <c r="H24" s="130">
        <v>3.0747728860936401E-2</v>
      </c>
      <c r="I24" s="130">
        <f>(Table13[[#This Row],[Alpha]]-MIN(Table13[Alpha]))/(MAX(Table13[Alpha])-MIN(Table13[Alpha]))</f>
        <v>0.41785418965510296</v>
      </c>
      <c r="J24" s="130">
        <f>(Table13[[#This Row],[Signal from Matlab]]-703)/(1060.75-703)</f>
        <v>3.0747728860936407E-2</v>
      </c>
      <c r="K24" s="363">
        <v>4491</v>
      </c>
      <c r="L24" s="363">
        <v>22</v>
      </c>
      <c r="M24" s="511">
        <f>INDEX(Table13[Date],MATCH($K24,Table13[Index],0))</f>
        <v>40512</v>
      </c>
      <c r="N24" s="226">
        <f>INDEX(Table13[Norm Open],MATCH($K24,Table13[Index],0))</f>
        <v>0.56991215226939962</v>
      </c>
      <c r="O24" s="359">
        <f>INDEX(Table13[Alpha],MATCH($K24,Table13[Index],0))</f>
        <v>0</v>
      </c>
      <c r="P24" s="471">
        <f t="shared" si="5"/>
        <v>0.18109764888506802</v>
      </c>
      <c r="Q24" s="33">
        <f t="shared" si="6"/>
        <v>0.16005342377686343</v>
      </c>
      <c r="R24" s="471">
        <f t="shared" si="3"/>
        <v>0.17790397921270404</v>
      </c>
      <c r="S24" s="33">
        <f t="shared" si="4"/>
        <v>0.16237747034882122</v>
      </c>
      <c r="T24" s="471">
        <f t="shared" si="0"/>
        <v>0.1811006247413649</v>
      </c>
      <c r="U24" s="33">
        <f t="shared" si="1"/>
        <v>0.1617110025312144</v>
      </c>
      <c r="V24" s="353">
        <f t="shared" si="2"/>
        <v>0.18003408427971232</v>
      </c>
      <c r="W24" s="33">
        <f t="shared" si="2"/>
        <v>0.16138063221896634</v>
      </c>
    </row>
    <row r="25" spans="1:23" ht="16" thickBot="1" x14ac:dyDescent="0.25">
      <c r="A25" s="505">
        <v>34080</v>
      </c>
      <c r="B25" s="506">
        <v>24</v>
      </c>
      <c r="C25" s="507">
        <v>19.13</v>
      </c>
      <c r="E25" s="130">
        <f>(Table13[[#This Row],[Gasoil Open]]-MIN(Table13[Signal from Matlab]))/(MAX(Table13[Signal from Matlab])-MIN(Table13[Signal from Matlab]))</f>
        <v>-1.9115863032844165</v>
      </c>
      <c r="F25" s="130">
        <v>720.5</v>
      </c>
      <c r="G25" s="130">
        <v>720.5</v>
      </c>
      <c r="H25" s="130">
        <v>4.8916841369671601E-2</v>
      </c>
      <c r="I25" s="130">
        <f>(Table13[[#This Row],[Alpha]]-MIN(Table13[Alpha]))/(MAX(Table13[Alpha])-MIN(Table13[Alpha]))</f>
        <v>0.41785418965510296</v>
      </c>
      <c r="J25" s="130">
        <f>(Table13[[#This Row],[Signal from Matlab]]-703)/(1060.75-703)</f>
        <v>4.891684136967156E-2</v>
      </c>
      <c r="K25" s="363">
        <v>4492</v>
      </c>
      <c r="L25" s="363">
        <v>23</v>
      </c>
      <c r="M25" s="511">
        <f>INDEX(Table13[Date],MATCH($K25,Table13[Index],0))</f>
        <v>40513</v>
      </c>
      <c r="N25" s="226">
        <f>INDEX(Table13[Norm Open],MATCH($K25,Table13[Index],0))</f>
        <v>0.55644216691068793</v>
      </c>
      <c r="O25" s="359">
        <f>INDEX(Table13[Alpha],MATCH($K25,Table13[Index],0))</f>
        <v>0</v>
      </c>
      <c r="P25" s="471">
        <f t="shared" si="5"/>
        <v>0.179809533233731</v>
      </c>
      <c r="Q25" s="33">
        <f t="shared" si="6"/>
        <v>0.18020389662442188</v>
      </c>
      <c r="R25" s="471">
        <f t="shared" si="3"/>
        <v>0.17999630643779738</v>
      </c>
      <c r="S25" s="33">
        <f t="shared" si="4"/>
        <v>0.15967061917185016</v>
      </c>
      <c r="T25" s="471">
        <f t="shared" si="0"/>
        <v>0.17906305002299838</v>
      </c>
      <c r="U25" s="33">
        <f t="shared" si="1"/>
        <v>0.16408003658448644</v>
      </c>
      <c r="V25" s="353">
        <f t="shared" si="2"/>
        <v>0.17962296323150892</v>
      </c>
      <c r="W25" s="33">
        <f t="shared" si="2"/>
        <v>0.16798485079358616</v>
      </c>
    </row>
    <row r="26" spans="1:23" ht="16" thickBot="1" x14ac:dyDescent="0.25">
      <c r="A26" s="505">
        <v>34081</v>
      </c>
      <c r="B26" s="506">
        <v>25</v>
      </c>
      <c r="C26" s="507">
        <v>19</v>
      </c>
      <c r="E26" s="130">
        <f>(Table13[[#This Row],[Gasoil Open]]-MIN(Table13[Signal from Matlab]))/(MAX(Table13[Signal from Matlab])-MIN(Table13[Signal from Matlab]))</f>
        <v>-1.9119496855345912</v>
      </c>
      <c r="F26" s="130">
        <v>744.25</v>
      </c>
      <c r="G26" s="130">
        <v>744.25</v>
      </c>
      <c r="H26" s="130">
        <v>0.115303983228512</v>
      </c>
      <c r="I26" s="130">
        <f>(Table13[[#This Row],[Alpha]]-MIN(Table13[Alpha]))/(MAX(Table13[Alpha])-MIN(Table13[Alpha]))</f>
        <v>0.41785418965510296</v>
      </c>
      <c r="J26" s="130">
        <f>(Table13[[#This Row],[Signal from Matlab]]-703)/(1060.75-703)</f>
        <v>0.11530398322851153</v>
      </c>
      <c r="K26" s="363">
        <v>4493</v>
      </c>
      <c r="L26" s="363">
        <v>24</v>
      </c>
      <c r="M26" s="511">
        <f>INDEX(Table13[Date],MATCH($K26,Table13[Index],0))</f>
        <v>40514</v>
      </c>
      <c r="N26" s="226">
        <f>INDEX(Table13[Norm Open],MATCH($K26,Table13[Index],0))</f>
        <v>0.5791361639824304</v>
      </c>
      <c r="O26" s="359">
        <f>INDEX(Table13[Alpha],MATCH($K26,Table13[Index],0))</f>
        <v>0</v>
      </c>
      <c r="P26" s="471">
        <f t="shared" si="5"/>
        <v>0.16998833120249557</v>
      </c>
      <c r="Q26" s="33">
        <f t="shared" si="6"/>
        <v>0.17895484333413825</v>
      </c>
      <c r="R26" s="471">
        <f t="shared" si="3"/>
        <v>0.17176700312382912</v>
      </c>
      <c r="S26" s="33">
        <f t="shared" si="4"/>
        <v>0.18255970771036512</v>
      </c>
      <c r="T26" s="471">
        <f t="shared" si="0"/>
        <v>0.17219126694022302</v>
      </c>
      <c r="U26" s="33">
        <f t="shared" si="1"/>
        <v>0.17004857764106518</v>
      </c>
      <c r="V26" s="353">
        <f t="shared" si="2"/>
        <v>0.17131553375551589</v>
      </c>
      <c r="W26" s="33">
        <f t="shared" si="2"/>
        <v>0.17718770956185617</v>
      </c>
    </row>
    <row r="27" spans="1:23" ht="16" thickBot="1" x14ac:dyDescent="0.25">
      <c r="A27" s="505">
        <v>34082</v>
      </c>
      <c r="B27" s="506">
        <v>26</v>
      </c>
      <c r="C27" s="507">
        <v>19</v>
      </c>
      <c r="E27" s="130">
        <f>(Table13[[#This Row],[Gasoil Open]]-MIN(Table13[Signal from Matlab]))/(MAX(Table13[Signal from Matlab])-MIN(Table13[Signal from Matlab]))</f>
        <v>-1.9119496855345912</v>
      </c>
      <c r="F27" s="130">
        <v>746.25</v>
      </c>
      <c r="G27" s="130">
        <v>746.25</v>
      </c>
      <c r="H27" s="130">
        <v>0.120894479385045</v>
      </c>
      <c r="I27" s="130">
        <f>(Table13[[#This Row],[Alpha]]-MIN(Table13[Alpha]))/(MAX(Table13[Alpha])-MIN(Table13[Alpha]))</f>
        <v>0.41785418965510296</v>
      </c>
      <c r="J27" s="130">
        <f>(Table13[[#This Row],[Signal from Matlab]]-703)/(1060.75-703)</f>
        <v>0.12089447938504543</v>
      </c>
      <c r="K27" s="363">
        <v>4494</v>
      </c>
      <c r="L27" s="363">
        <v>25</v>
      </c>
      <c r="M27" s="511">
        <f>INDEX(Table13[Date],MATCH($K27,Table13[Index],0))</f>
        <v>40515</v>
      </c>
      <c r="N27" s="226">
        <f>INDEX(Table13[Norm Open],MATCH($K27,Table13[Index],0))</f>
        <v>0.59128843338213755</v>
      </c>
      <c r="O27" s="359">
        <f>INDEX(Table13[Alpha],MATCH($K27,Table13[Index],0))</f>
        <v>0</v>
      </c>
      <c r="P27" s="471">
        <f t="shared" si="5"/>
        <v>0.17000633721409161</v>
      </c>
      <c r="Q27" s="33">
        <f t="shared" si="6"/>
        <v>0.17960306882830712</v>
      </c>
      <c r="R27" s="471">
        <f t="shared" si="3"/>
        <v>0.17269047960819042</v>
      </c>
      <c r="S27" s="33">
        <f t="shared" si="4"/>
        <v>0.17999321930799389</v>
      </c>
      <c r="T27" s="471">
        <f t="shared" si="0"/>
        <v>0.16815438880211619</v>
      </c>
      <c r="U27" s="33">
        <f t="shared" si="1"/>
        <v>0.17999161615756365</v>
      </c>
      <c r="V27" s="353">
        <f t="shared" si="2"/>
        <v>0.17028373520813275</v>
      </c>
      <c r="W27" s="33">
        <f t="shared" si="2"/>
        <v>0.17986263476462158</v>
      </c>
    </row>
    <row r="28" spans="1:23" ht="16" thickBot="1" x14ac:dyDescent="0.25">
      <c r="A28" s="505">
        <v>34085</v>
      </c>
      <c r="B28" s="506">
        <v>27</v>
      </c>
      <c r="C28" s="507">
        <v>19.13</v>
      </c>
      <c r="E28" s="130">
        <f>(Table13[[#This Row],[Gasoil Open]]-MIN(Table13[Signal from Matlab]))/(MAX(Table13[Signal from Matlab])-MIN(Table13[Signal from Matlab]))</f>
        <v>-1.9115863032844165</v>
      </c>
      <c r="F28" s="130">
        <v>745.5</v>
      </c>
      <c r="G28" s="130">
        <v>745.5</v>
      </c>
      <c r="H28" s="130">
        <v>0.118798043326345</v>
      </c>
      <c r="I28" s="130">
        <f>(Table13[[#This Row],[Alpha]]-MIN(Table13[Alpha]))/(MAX(Table13[Alpha])-MIN(Table13[Alpha]))</f>
        <v>0.41785418965510296</v>
      </c>
      <c r="J28" s="130">
        <f>(Table13[[#This Row],[Signal from Matlab]]-703)/(1060.75-703)</f>
        <v>0.11879804332634521</v>
      </c>
      <c r="K28" s="363">
        <v>4495</v>
      </c>
      <c r="L28" s="363">
        <v>26</v>
      </c>
      <c r="M28" s="511">
        <f>INDEX(Table13[Date],MATCH($K28,Table13[Index],0))</f>
        <v>40518</v>
      </c>
      <c r="N28" s="226">
        <f>INDEX(Table13[Norm Open],MATCH($K28,Table13[Index],0))</f>
        <v>0.59853587115666163</v>
      </c>
      <c r="O28" s="359">
        <f>INDEX(Table13[Alpha],MATCH($K28,Table13[Index],0))</f>
        <v>0</v>
      </c>
      <c r="P28" s="471">
        <f t="shared" si="5"/>
        <v>0.16708339847641615</v>
      </c>
      <c r="Q28" s="33">
        <f t="shared" si="6"/>
        <v>0.19145980178031569</v>
      </c>
      <c r="R28" s="471">
        <f t="shared" si="3"/>
        <v>0.16645361539468867</v>
      </c>
      <c r="S28" s="33">
        <f t="shared" si="4"/>
        <v>0.1951357062454652</v>
      </c>
      <c r="T28" s="471">
        <f t="shared" si="0"/>
        <v>0.16747594827882528</v>
      </c>
      <c r="U28" s="33">
        <f t="shared" si="1"/>
        <v>0.19344341011373922</v>
      </c>
      <c r="V28" s="353">
        <f t="shared" si="2"/>
        <v>0.16700432071664337</v>
      </c>
      <c r="W28" s="33">
        <f t="shared" si="2"/>
        <v>0.19334630604650671</v>
      </c>
    </row>
    <row r="29" spans="1:23" ht="16" thickBot="1" x14ac:dyDescent="0.25">
      <c r="A29" s="505">
        <v>34086</v>
      </c>
      <c r="B29" s="506">
        <v>28</v>
      </c>
      <c r="C29" s="507">
        <v>19.11</v>
      </c>
      <c r="E29" s="130">
        <f>(Table13[[#This Row],[Gasoil Open]]-MIN(Table13[Signal from Matlab]))/(MAX(Table13[Signal from Matlab])-MIN(Table13[Signal from Matlab]))</f>
        <v>-1.9116422082459819</v>
      </c>
      <c r="F29" s="130">
        <v>749.5</v>
      </c>
      <c r="G29" s="130">
        <v>749.5</v>
      </c>
      <c r="H29" s="130">
        <v>0.12997903563941299</v>
      </c>
      <c r="I29" s="130">
        <f>(Table13[[#This Row],[Alpha]]-MIN(Table13[Alpha]))/(MAX(Table13[Alpha])-MIN(Table13[Alpha]))</f>
        <v>0.41785418965510296</v>
      </c>
      <c r="J29" s="130">
        <f>(Table13[[#This Row],[Signal from Matlab]]-703)/(1060.75-703)</f>
        <v>0.12997903563941299</v>
      </c>
      <c r="K29" s="363">
        <v>4496</v>
      </c>
      <c r="L29" s="363">
        <v>27</v>
      </c>
      <c r="M29" s="511">
        <f>INDEX(Table13[Date],MATCH($K29,Table13[Index],0))</f>
        <v>40519</v>
      </c>
      <c r="N29" s="226">
        <f>INDEX(Table13[Norm Open],MATCH($K29,Table13[Index],0))</f>
        <v>0.59494875549048298</v>
      </c>
      <c r="O29" s="359">
        <f>INDEX(Table13[Alpha],MATCH($K29,Table13[Index],0))</f>
        <v>0</v>
      </c>
      <c r="P29" s="471">
        <f t="shared" si="5"/>
        <v>0.15656248703542944</v>
      </c>
      <c r="Q29" s="33">
        <f t="shared" si="6"/>
        <v>0.20919137319043396</v>
      </c>
      <c r="R29" s="471">
        <f t="shared" si="3"/>
        <v>0.16325763658375111</v>
      </c>
      <c r="S29" s="33">
        <f t="shared" si="4"/>
        <v>0.19840882375637559</v>
      </c>
      <c r="T29" s="471">
        <f t="shared" si="0"/>
        <v>0.16208783832032969</v>
      </c>
      <c r="U29" s="33">
        <f t="shared" si="1"/>
        <v>0.20870638434654287</v>
      </c>
      <c r="V29" s="353">
        <f t="shared" si="2"/>
        <v>0.16063598731317008</v>
      </c>
      <c r="W29" s="33">
        <f t="shared" si="2"/>
        <v>0.20543552709778412</v>
      </c>
    </row>
    <row r="30" spans="1:23" ht="16" thickBot="1" x14ac:dyDescent="0.25">
      <c r="A30" s="505">
        <v>34087</v>
      </c>
      <c r="B30" s="506">
        <v>29</v>
      </c>
      <c r="C30" s="507">
        <v>19.07</v>
      </c>
      <c r="E30" s="130">
        <f>(Table13[[#This Row],[Gasoil Open]]-MIN(Table13[Signal from Matlab]))/(MAX(Table13[Signal from Matlab])-MIN(Table13[Signal from Matlab]))</f>
        <v>-1.9117540181691124</v>
      </c>
      <c r="F30" s="130">
        <v>760</v>
      </c>
      <c r="G30" s="130">
        <v>760</v>
      </c>
      <c r="H30" s="130">
        <v>0.15932914046121599</v>
      </c>
      <c r="I30" s="130">
        <f>(Table13[[#This Row],[Alpha]]-MIN(Table13[Alpha]))/(MAX(Table13[Alpha])-MIN(Table13[Alpha]))</f>
        <v>0.41785418965510296</v>
      </c>
      <c r="J30" s="130">
        <f>(Table13[[#This Row],[Signal from Matlab]]-703)/(1060.75-703)</f>
        <v>0.15932914046121593</v>
      </c>
      <c r="K30" s="363">
        <v>4497</v>
      </c>
      <c r="L30" s="363">
        <v>28</v>
      </c>
      <c r="M30" s="511">
        <f>INDEX(Table13[Date],MATCH($K30,Table13[Index],0))</f>
        <v>40520</v>
      </c>
      <c r="N30" s="226">
        <f>INDEX(Table13[Norm Open],MATCH($K30,Table13[Index],0))</f>
        <v>0.59407027818448011</v>
      </c>
      <c r="O30" s="359">
        <f>INDEX(Table13[Alpha],MATCH($K30,Table13[Index],0))</f>
        <v>0</v>
      </c>
      <c r="P30" s="471">
        <f t="shared" si="5"/>
        <v>0.16019843227700331</v>
      </c>
      <c r="Q30" s="33">
        <f t="shared" si="6"/>
        <v>0.22510073663119362</v>
      </c>
      <c r="R30" s="471">
        <f t="shared" si="3"/>
        <v>0.15973226921575198</v>
      </c>
      <c r="S30" s="33">
        <f t="shared" si="4"/>
        <v>0.21947557666593123</v>
      </c>
      <c r="T30" s="471">
        <f t="shared" si="0"/>
        <v>0.16125066928175391</v>
      </c>
      <c r="U30" s="33">
        <f t="shared" si="1"/>
        <v>0.22237101011435001</v>
      </c>
      <c r="V30" s="353">
        <f t="shared" si="2"/>
        <v>0.16039379025816972</v>
      </c>
      <c r="W30" s="33">
        <f t="shared" si="2"/>
        <v>0.22231577447049164</v>
      </c>
    </row>
    <row r="31" spans="1:23" ht="16" thickBot="1" x14ac:dyDescent="0.25">
      <c r="A31" s="505">
        <v>34088</v>
      </c>
      <c r="B31" s="506">
        <v>30</v>
      </c>
      <c r="C31" s="507">
        <v>19.149999999999999</v>
      </c>
      <c r="E31" s="130">
        <f>(Table13[[#This Row],[Gasoil Open]]-MIN(Table13[Signal from Matlab]))/(MAX(Table13[Signal from Matlab])-MIN(Table13[Signal from Matlab]))</f>
        <v>-1.9115303983228513</v>
      </c>
      <c r="F31" s="130">
        <v>752</v>
      </c>
      <c r="G31" s="130">
        <v>752</v>
      </c>
      <c r="H31" s="130">
        <v>0.13696715583508001</v>
      </c>
      <c r="I31" s="130">
        <f>(Table13[[#This Row],[Alpha]]-MIN(Table13[Alpha]))/(MAX(Table13[Alpha])-MIN(Table13[Alpha]))</f>
        <v>0.41785418965510296</v>
      </c>
      <c r="J31" s="130">
        <f>(Table13[[#This Row],[Signal from Matlab]]-703)/(1060.75-703)</f>
        <v>0.13696715583508037</v>
      </c>
      <c r="K31" s="363">
        <v>4498</v>
      </c>
      <c r="L31" s="363">
        <v>29</v>
      </c>
      <c r="M31" s="511">
        <f>INDEX(Table13[Date],MATCH($K31,Table13[Index],0))</f>
        <v>40521</v>
      </c>
      <c r="N31" s="226">
        <f>INDEX(Table13[Norm Open],MATCH($K31,Table13[Index],0))</f>
        <v>0.59714494875549029</v>
      </c>
      <c r="O31" s="359">
        <f>INDEX(Table13[Alpha],MATCH($K31,Table13[Index],0))</f>
        <v>0</v>
      </c>
      <c r="P31" s="471">
        <f t="shared" si="5"/>
        <v>0.16103308434819247</v>
      </c>
      <c r="Q31" s="33">
        <f t="shared" si="6"/>
        <v>0.22850421293415801</v>
      </c>
      <c r="R31" s="471">
        <f t="shared" si="3"/>
        <v>0.15998839068741252</v>
      </c>
      <c r="S31" s="33">
        <f t="shared" si="4"/>
        <v>0.22907486245315481</v>
      </c>
      <c r="T31" s="471">
        <f t="shared" si="0"/>
        <v>0.1620135504949296</v>
      </c>
      <c r="U31" s="33">
        <f t="shared" si="1"/>
        <v>0.22882932638321962</v>
      </c>
      <c r="V31" s="353">
        <f t="shared" si="2"/>
        <v>0.16101167517684487</v>
      </c>
      <c r="W31" s="33">
        <f t="shared" si="2"/>
        <v>0.22880280059017746</v>
      </c>
    </row>
    <row r="32" spans="1:23" ht="16" thickBot="1" x14ac:dyDescent="0.25">
      <c r="A32" s="505">
        <v>34089</v>
      </c>
      <c r="B32" s="506">
        <v>31</v>
      </c>
      <c r="C32" s="507">
        <v>19.350000000000001</v>
      </c>
      <c r="E32" s="130">
        <f>(Table13[[#This Row],[Gasoil Open]]-MIN(Table13[Signal from Matlab]))/(MAX(Table13[Signal from Matlab])-MIN(Table13[Signal from Matlab]))</f>
        <v>-1.9109713487071978</v>
      </c>
      <c r="F32" s="130">
        <v>740</v>
      </c>
      <c r="G32" s="130">
        <v>740</v>
      </c>
      <c r="H32" s="130">
        <v>0.103424178895877</v>
      </c>
      <c r="I32" s="130">
        <f>(Table13[[#This Row],[Alpha]]-MIN(Table13[Alpha]))/(MAX(Table13[Alpha])-MIN(Table13[Alpha]))</f>
        <v>0.41785418965510296</v>
      </c>
      <c r="J32" s="130">
        <f>(Table13[[#This Row],[Signal from Matlab]]-703)/(1060.75-703)</f>
        <v>0.103424178895877</v>
      </c>
      <c r="K32" s="363">
        <v>4499</v>
      </c>
      <c r="L32" s="363">
        <v>30</v>
      </c>
      <c r="M32" s="511">
        <f>INDEX(Table13[Date],MATCH($K32,Table13[Index],0))</f>
        <v>40522</v>
      </c>
      <c r="N32" s="226">
        <f>INDEX(Table13[Norm Open],MATCH($K32,Table13[Index],0))</f>
        <v>0.59560761346998525</v>
      </c>
      <c r="O32" s="359">
        <f>INDEX(Table13[Alpha],MATCH($K32,Table13[Index],0))</f>
        <v>0</v>
      </c>
      <c r="P32" s="471">
        <f t="shared" si="5"/>
        <v>0.1701106036557655</v>
      </c>
      <c r="Q32" s="33">
        <f t="shared" si="6"/>
        <v>0.21999508168868498</v>
      </c>
      <c r="R32" s="471">
        <f t="shared" si="3"/>
        <v>0.17007602879291059</v>
      </c>
      <c r="S32" s="33">
        <f t="shared" si="4"/>
        <v>0.22403883308648448</v>
      </c>
      <c r="T32" s="471">
        <f t="shared" si="0"/>
        <v>0.16797098015808043</v>
      </c>
      <c r="U32" s="33">
        <f t="shared" si="1"/>
        <v>0.22003474384131094</v>
      </c>
      <c r="V32" s="353">
        <f t="shared" si="2"/>
        <v>0.16938587086891885</v>
      </c>
      <c r="W32" s="33">
        <f t="shared" si="2"/>
        <v>0.22135621953882678</v>
      </c>
    </row>
    <row r="33" spans="1:23" ht="16" thickBot="1" x14ac:dyDescent="0.25">
      <c r="A33" s="505">
        <v>34093</v>
      </c>
      <c r="B33" s="506">
        <v>32</v>
      </c>
      <c r="C33" s="507">
        <v>19.22</v>
      </c>
      <c r="D33" s="130">
        <v>-9.6874557466899401E-3</v>
      </c>
      <c r="E33" s="130">
        <f>(Table13[[#This Row],[Gasoil Open]]-MIN(Table13[Signal from Matlab]))/(MAX(Table13[Signal from Matlab])-MIN(Table13[Signal from Matlab]))</f>
        <v>-1.9113347309573725</v>
      </c>
      <c r="F33" s="130">
        <v>735</v>
      </c>
      <c r="G33" s="130">
        <v>735</v>
      </c>
      <c r="H33" s="130">
        <v>8.9447938504542301E-2</v>
      </c>
      <c r="I33" s="130">
        <f>(Table13[[#This Row],[Alpha]]-MIN(Table13[Alpha]))/(MAX(Table13[Alpha])-MIN(Table13[Alpha]))</f>
        <v>0.4108820960907853</v>
      </c>
      <c r="J33" s="130">
        <f>(Table13[[#This Row],[Signal from Matlab]]-703)/(1060.75-703)</f>
        <v>8.9447938504542274E-2</v>
      </c>
      <c r="K33" s="363">
        <v>4500</v>
      </c>
      <c r="L33" s="363">
        <v>31</v>
      </c>
      <c r="M33" s="511">
        <f>INDEX(Table13[Date],MATCH($K33,Table13[Index],0))</f>
        <v>40525</v>
      </c>
      <c r="N33" s="226">
        <f>INDEX(Table13[Norm Open],MATCH($K33,Table13[Index],0))</f>
        <v>0.59260614934114197</v>
      </c>
      <c r="O33" s="359">
        <f>INDEX(Table13[Alpha],MATCH($K33,Table13[Index],0))</f>
        <v>0</v>
      </c>
      <c r="P33" s="471">
        <f t="shared" si="5"/>
        <v>0.19717661842539205</v>
      </c>
      <c r="Q33" s="33">
        <f t="shared" si="6"/>
        <v>0.2069092488321137</v>
      </c>
      <c r="R33" s="471">
        <f t="shared" si="3"/>
        <v>0.16347658114028404</v>
      </c>
      <c r="S33" s="33">
        <f t="shared" si="4"/>
        <v>0.24870215024342374</v>
      </c>
      <c r="T33" s="471">
        <f t="shared" si="0"/>
        <v>0.17967001101575164</v>
      </c>
      <c r="U33" s="33">
        <f t="shared" si="1"/>
        <v>0.18604854864015397</v>
      </c>
      <c r="V33" s="353">
        <f t="shared" si="2"/>
        <v>0.1801077368604759</v>
      </c>
      <c r="W33" s="33">
        <f t="shared" si="2"/>
        <v>0.21388664923856382</v>
      </c>
    </row>
    <row r="34" spans="1:23" ht="16" thickBot="1" x14ac:dyDescent="0.25">
      <c r="A34" s="505">
        <v>34094</v>
      </c>
      <c r="B34" s="506">
        <v>33</v>
      </c>
      <c r="C34" s="507">
        <v>19.2</v>
      </c>
      <c r="D34" s="130">
        <v>-1.9447483414741399E-2</v>
      </c>
      <c r="E34" s="130">
        <f>(Table13[[#This Row],[Gasoil Open]]-MIN(Table13[Signal from Matlab]))/(MAX(Table13[Signal from Matlab])-MIN(Table13[Signal from Matlab]))</f>
        <v>-1.9113906359189377</v>
      </c>
      <c r="F34" s="130">
        <v>718.5</v>
      </c>
      <c r="G34" s="130">
        <v>718.5</v>
      </c>
      <c r="H34" s="130">
        <v>4.3326345213137697E-2</v>
      </c>
      <c r="I34" s="130">
        <f>(Table13[[#This Row],[Alpha]]-MIN(Table13[Alpha]))/(MAX(Table13[Alpha])-MIN(Table13[Alpha]))</f>
        <v>0.40385777227746261</v>
      </c>
      <c r="J34" s="130">
        <f>(Table13[[#This Row],[Signal from Matlab]]-703)/(1060.75-703)</f>
        <v>4.3326345213137663E-2</v>
      </c>
      <c r="K34" s="363">
        <v>4501</v>
      </c>
      <c r="L34" s="363">
        <v>32</v>
      </c>
      <c r="M34" s="511">
        <f>INDEX(Table13[Date],MATCH($K34,Table13[Index],0))</f>
        <v>40526</v>
      </c>
      <c r="N34" s="226">
        <f>INDEX(Table13[Norm Open],MATCH($K34,Table13[Index],0))</f>
        <v>0.59553440702781835</v>
      </c>
      <c r="O34" s="359">
        <f>INDEX(Table13[Alpha],MATCH($K34,Table13[Index],0))</f>
        <v>0</v>
      </c>
      <c r="P34" s="471">
        <f t="shared" si="5"/>
        <v>0.23289498650819074</v>
      </c>
      <c r="Q34" s="33">
        <f t="shared" si="6"/>
        <v>0.20182613207137634</v>
      </c>
      <c r="R34" s="471">
        <f t="shared" si="3"/>
        <v>0.16532165438279287</v>
      </c>
      <c r="S34" s="33">
        <f t="shared" si="4"/>
        <v>0.25998222409521443</v>
      </c>
      <c r="T34" s="471">
        <f t="shared" si="0"/>
        <v>0.19031129006561986</v>
      </c>
      <c r="U34" s="33">
        <f t="shared" si="1"/>
        <v>0.11727813201944626</v>
      </c>
      <c r="V34" s="353">
        <f t="shared" si="2"/>
        <v>0.19617597698553449</v>
      </c>
      <c r="W34" s="33">
        <f t="shared" si="2"/>
        <v>0.19302882939534569</v>
      </c>
    </row>
    <row r="35" spans="1:23" ht="16" thickBot="1" x14ac:dyDescent="0.25">
      <c r="A35" s="505">
        <v>34095</v>
      </c>
      <c r="B35" s="506">
        <v>34</v>
      </c>
      <c r="C35" s="507">
        <v>19.3</v>
      </c>
      <c r="D35" s="130">
        <v>-2.6654460316760199E-2</v>
      </c>
      <c r="E35" s="130">
        <f>(Table13[[#This Row],[Gasoil Open]]-MIN(Table13[Signal from Matlab]))/(MAX(Table13[Signal from Matlab])-MIN(Table13[Signal from Matlab]))</f>
        <v>-1.9111111111111112</v>
      </c>
      <c r="F35" s="130">
        <v>706.75</v>
      </c>
      <c r="G35" s="130">
        <v>706.75</v>
      </c>
      <c r="H35" s="130">
        <v>1.0482180293501E-2</v>
      </c>
      <c r="I35" s="130">
        <f>(Table13[[#This Row],[Alpha]]-MIN(Table13[Alpha]))/(MAX(Table13[Alpha])-MIN(Table13[Alpha]))</f>
        <v>0.39867088744509371</v>
      </c>
      <c r="J35" s="130">
        <f>(Table13[[#This Row],[Signal from Matlab]]-703)/(1060.75-703)</f>
        <v>1.0482180293501049E-2</v>
      </c>
      <c r="K35" s="363">
        <v>4502</v>
      </c>
      <c r="L35" s="363">
        <v>33</v>
      </c>
      <c r="M35" s="511">
        <f>INDEX(Table13[Date],MATCH($K35,Table13[Index],0))</f>
        <v>40527</v>
      </c>
      <c r="N35" s="226">
        <f>INDEX(Table13[Norm Open],MATCH($K35,Table13[Index],0))</f>
        <v>0.59502196193265</v>
      </c>
      <c r="O35" s="359">
        <f>INDEX(Table13[Alpha],MATCH($K35,Table13[Index],0))</f>
        <v>0</v>
      </c>
      <c r="P35" s="471">
        <f t="shared" si="5"/>
        <v>0.28224057470569447</v>
      </c>
      <c r="Q35" s="33">
        <f t="shared" si="6"/>
        <v>0.2083916422020563</v>
      </c>
      <c r="R35" s="471">
        <f t="shared" si="3"/>
        <v>0.17654913700735625</v>
      </c>
      <c r="S35" s="33">
        <f t="shared" si="4"/>
        <v>0.26323200702540522</v>
      </c>
      <c r="T35" s="471">
        <f t="shared" ref="T35:T54" si="7" xml:space="preserve"> 0.0132600732241764 + 0.00427537431431413*L35^2 + 4.18254376774365E-08*L35^5 + 0.00379721135809261*SIN(SIN(0.0136952776113412*L35^5)) - 0.0258433813641859*L35 - 0.000145717912659283*L35^3</f>
        <v>0.21964266083435202</v>
      </c>
      <c r="U35" s="33">
        <f t="shared" ref="U35:U54" si="8" xml:space="preserve"> 0.0434829820755649 + 0.0682888274414957/L35 + 0.000662795960561278*L35^2 + 0.350616793889411*SIN(0.0000232817760578541*L35 + 0.00665763525514584*L35^2 - 5.96969342178034E-06*L35^4) - 0.0247760892542244*L35</f>
        <v>9.5102365719104132E-3</v>
      </c>
      <c r="V35" s="353">
        <f t="shared" si="2"/>
        <v>0.22614412418246757</v>
      </c>
      <c r="W35" s="33">
        <f t="shared" si="2"/>
        <v>0.16037796193312398</v>
      </c>
    </row>
    <row r="36" spans="1:23" ht="16" thickBot="1" x14ac:dyDescent="0.25">
      <c r="A36" s="505">
        <v>34096</v>
      </c>
      <c r="B36" s="506">
        <v>35</v>
      </c>
      <c r="C36" s="507">
        <v>19.3</v>
      </c>
      <c r="D36" s="130">
        <v>-2.77030706977183E-2</v>
      </c>
      <c r="E36" s="130">
        <f>(Table13[[#This Row],[Gasoil Open]]-MIN(Table13[Signal from Matlab]))/(MAX(Table13[Signal from Matlab])-MIN(Table13[Signal from Matlab]))</f>
        <v>-1.9111111111111112</v>
      </c>
      <c r="F36" s="130">
        <v>715.75</v>
      </c>
      <c r="G36" s="130">
        <v>715.75</v>
      </c>
      <c r="H36" s="130">
        <v>3.5639412997903602E-2</v>
      </c>
      <c r="I36" s="130">
        <f>(Table13[[#This Row],[Alpha]]-MIN(Table13[Alpha]))/(MAX(Table13[Alpha])-MIN(Table13[Alpha]))</f>
        <v>0.39791619912653781</v>
      </c>
      <c r="J36" s="130">
        <f>(Table13[[#This Row],[Signal from Matlab]]-703)/(1060.75-703)</f>
        <v>3.5639412997903561E-2</v>
      </c>
      <c r="K36" s="363">
        <v>4503</v>
      </c>
      <c r="L36" s="363">
        <v>34</v>
      </c>
      <c r="M36" s="511">
        <f>INDEX(Table13[Date],MATCH($K36,Table13[Index],0))</f>
        <v>40528</v>
      </c>
      <c r="N36" s="226">
        <f>INDEX(Table13[Norm Open],MATCH($K36,Table13[Index],0))</f>
        <v>0.60278184480234254</v>
      </c>
      <c r="O36" s="359">
        <f>INDEX(Table13[Alpha],MATCH($K36,Table13[Index],0))</f>
        <v>0</v>
      </c>
      <c r="P36" s="471">
        <f t="shared" si="5"/>
        <v>0.36701485192189648</v>
      </c>
      <c r="Q36" s="33">
        <f t="shared" si="6"/>
        <v>0.22147470089421795</v>
      </c>
      <c r="R36" s="471">
        <f t="shared" si="3"/>
        <v>0.17068484429551173</v>
      </c>
      <c r="S36" s="33">
        <f t="shared" si="4"/>
        <v>0.28615359524802497</v>
      </c>
      <c r="T36" s="471">
        <f t="shared" si="7"/>
        <v>0.25313094850178519</v>
      </c>
      <c r="U36" s="33">
        <f t="shared" si="8"/>
        <v>-0.12776625261661145</v>
      </c>
      <c r="V36" s="353">
        <f t="shared" si="2"/>
        <v>0.2636102149063978</v>
      </c>
      <c r="W36" s="33">
        <f t="shared" si="2"/>
        <v>0.1266206811752105</v>
      </c>
    </row>
    <row r="37" spans="1:23" ht="16" thickBot="1" x14ac:dyDescent="0.25">
      <c r="A37" s="505">
        <v>34099</v>
      </c>
      <c r="B37" s="506">
        <v>36</v>
      </c>
      <c r="C37" s="507">
        <v>19.27</v>
      </c>
      <c r="D37" s="130">
        <v>-2.74019473500547E-2</v>
      </c>
      <c r="E37" s="130">
        <f>(Table13[[#This Row],[Gasoil Open]]-MIN(Table13[Signal from Matlab]))/(MAX(Table13[Signal from Matlab])-MIN(Table13[Signal from Matlab]))</f>
        <v>-1.9111949685534593</v>
      </c>
      <c r="F37" s="130">
        <v>710.5</v>
      </c>
      <c r="G37" s="130">
        <v>710.5</v>
      </c>
      <c r="H37" s="130">
        <v>2.0964360587002101E-2</v>
      </c>
      <c r="I37" s="130">
        <f>(Table13[[#This Row],[Alpha]]-MIN(Table13[Alpha]))/(MAX(Table13[Alpha])-MIN(Table13[Alpha]))</f>
        <v>0.39813291858407218</v>
      </c>
      <c r="J37" s="130">
        <f>(Table13[[#This Row],[Signal from Matlab]]-703)/(1060.75-703)</f>
        <v>2.0964360587002098E-2</v>
      </c>
      <c r="K37" s="363">
        <v>4504</v>
      </c>
      <c r="L37" s="363">
        <v>35</v>
      </c>
      <c r="M37" s="511">
        <f>INDEX(Table13[Date],MATCH($K37,Table13[Index],0))</f>
        <v>40529</v>
      </c>
      <c r="N37" s="226">
        <f>INDEX(Table13[Norm Open],MATCH($K37,Table13[Index],0))</f>
        <v>-7.1010248901903356E-2</v>
      </c>
      <c r="O37" s="359">
        <f>INDEX(Table13[Alpha],MATCH($K37,Table13[Index],0))</f>
        <v>0</v>
      </c>
      <c r="P37" s="471">
        <f t="shared" si="5"/>
        <v>0.47330794981895374</v>
      </c>
      <c r="Q37" s="33">
        <f t="shared" si="6"/>
        <v>0.22734876774946911</v>
      </c>
      <c r="R37" s="471">
        <f t="shared" si="3"/>
        <v>0.17656426219294372</v>
      </c>
      <c r="S37" s="33">
        <f t="shared" si="4"/>
        <v>0.30096984169592184</v>
      </c>
      <c r="T37" s="471">
        <f t="shared" si="7"/>
        <v>0.29702837886160527</v>
      </c>
      <c r="U37" s="33">
        <f t="shared" si="8"/>
        <v>-0.26177332125965891</v>
      </c>
      <c r="V37" s="353">
        <f t="shared" si="2"/>
        <v>0.31563353029116759</v>
      </c>
      <c r="W37" s="33">
        <f t="shared" si="2"/>
        <v>8.8848429395243997E-2</v>
      </c>
    </row>
    <row r="38" spans="1:23" ht="16" thickBot="1" x14ac:dyDescent="0.25">
      <c r="A38" s="505">
        <v>34100</v>
      </c>
      <c r="B38" s="506">
        <v>37</v>
      </c>
      <c r="C38" s="507">
        <v>19.2</v>
      </c>
      <c r="D38" s="130">
        <v>-2.29232085720791E-2</v>
      </c>
      <c r="E38" s="130">
        <f>(Table13[[#This Row],[Gasoil Open]]-MIN(Table13[Signal from Matlab]))/(MAX(Table13[Signal from Matlab])-MIN(Table13[Signal from Matlab]))</f>
        <v>-1.9113906359189377</v>
      </c>
      <c r="F38" s="130">
        <v>705.25</v>
      </c>
      <c r="G38" s="130">
        <v>705.25</v>
      </c>
      <c r="H38" s="130">
        <v>6.2893081761006301E-3</v>
      </c>
      <c r="I38" s="130">
        <f>(Table13[[#This Row],[Alpha]]-MIN(Table13[Alpha]))/(MAX(Table13[Alpha])-MIN(Table13[Alpha]))</f>
        <v>0.40135628152132774</v>
      </c>
      <c r="J38" s="130">
        <f>(Table13[[#This Row],[Signal from Matlab]]-703)/(1060.75-703)</f>
        <v>6.2893081761006293E-3</v>
      </c>
      <c r="K38" s="363">
        <v>4505</v>
      </c>
      <c r="L38" s="363">
        <v>36</v>
      </c>
      <c r="M38" s="511">
        <f>INDEX(Table13[Date],MATCH($K38,Table13[Index],0))</f>
        <v>40532</v>
      </c>
      <c r="N38" s="226">
        <f>INDEX(Table13[Norm Open],MATCH($K38,Table13[Index],0))</f>
        <v>0.59992679355783296</v>
      </c>
      <c r="O38" s="359">
        <f>INDEX(Table13[Alpha],MATCH($K38,Table13[Index],0))</f>
        <v>0</v>
      </c>
      <c r="P38" s="471">
        <f t="shared" si="5"/>
        <v>0.6005032374611331</v>
      </c>
      <c r="Q38" s="33">
        <f t="shared" si="6"/>
        <v>0.2183186138467641</v>
      </c>
      <c r="R38" s="471">
        <f t="shared" si="3"/>
        <v>0.19602344868077526</v>
      </c>
      <c r="S38" s="33">
        <f t="shared" si="4"/>
        <v>0.30362702104647876</v>
      </c>
      <c r="T38" s="471">
        <f t="shared" si="7"/>
        <v>0.35661922782246247</v>
      </c>
      <c r="U38" s="33">
        <f t="shared" si="8"/>
        <v>-0.33295053371808225</v>
      </c>
      <c r="V38" s="353">
        <f t="shared" si="2"/>
        <v>0.38438197132145691</v>
      </c>
      <c r="W38" s="33">
        <f t="shared" si="2"/>
        <v>6.2998367058386864E-2</v>
      </c>
    </row>
    <row r="39" spans="1:23" ht="16" thickBot="1" x14ac:dyDescent="0.25">
      <c r="A39" s="505">
        <v>34101</v>
      </c>
      <c r="B39" s="506">
        <v>38</v>
      </c>
      <c r="C39" s="507">
        <v>19.21</v>
      </c>
      <c r="D39" s="130">
        <v>-1.4090533752671301E-2</v>
      </c>
      <c r="E39" s="130">
        <f>(Table13[[#This Row],[Gasoil Open]]-MIN(Table13[Signal from Matlab]))/(MAX(Table13[Signal from Matlab])-MIN(Table13[Signal from Matlab]))</f>
        <v>-1.911362683438155</v>
      </c>
      <c r="F39" s="130">
        <v>703</v>
      </c>
      <c r="G39" s="130">
        <v>703</v>
      </c>
      <c r="H39" s="130">
        <v>0</v>
      </c>
      <c r="I39" s="130">
        <f>(Table13[[#This Row],[Alpha]]-MIN(Table13[Alpha]))/(MAX(Table13[Alpha])-MIN(Table13[Alpha]))</f>
        <v>0.40771318645843108</v>
      </c>
      <c r="J39" s="130">
        <f>(Table13[[#This Row],[Signal from Matlab]]-703)/(1060.75-703)</f>
        <v>0</v>
      </c>
      <c r="K39" s="363">
        <v>4506</v>
      </c>
      <c r="L39" s="363">
        <v>37</v>
      </c>
      <c r="M39" s="511">
        <f>INDEX(Table13[Date],MATCH($K39,Table13[Index],0))</f>
        <v>40533</v>
      </c>
      <c r="N39" s="226">
        <f>INDEX(Table13[Norm Open],MATCH($K39,Table13[Index],0))</f>
        <v>0.60761346998535859</v>
      </c>
      <c r="O39" s="359">
        <f>INDEX(Table13[Alpha],MATCH($K39,Table13[Index],0))</f>
        <v>0</v>
      </c>
      <c r="P39" s="471">
        <f t="shared" si="5"/>
        <v>0.7597544471828731</v>
      </c>
      <c r="Q39" s="33">
        <f t="shared" si="6"/>
        <v>0.19583117441436571</v>
      </c>
      <c r="R39" s="471">
        <f t="shared" si="3"/>
        <v>0.20215638359833335</v>
      </c>
      <c r="S39" s="33">
        <f t="shared" si="4"/>
        <v>0.3333464352596639</v>
      </c>
      <c r="T39" s="471">
        <f t="shared" si="7"/>
        <v>0.42983325250055948</v>
      </c>
      <c r="U39" s="33">
        <f t="shared" si="8"/>
        <v>-0.2713425956380221</v>
      </c>
      <c r="V39" s="353">
        <f t="shared" si="2"/>
        <v>0.46391469442725536</v>
      </c>
      <c r="W39" s="33">
        <f t="shared" si="2"/>
        <v>8.5945004678669168E-2</v>
      </c>
    </row>
    <row r="40" spans="1:23" ht="16" thickBot="1" x14ac:dyDescent="0.25">
      <c r="A40" s="505">
        <v>34102</v>
      </c>
      <c r="B40" s="506">
        <v>39</v>
      </c>
      <c r="C40" s="507">
        <v>19.170000000000002</v>
      </c>
      <c r="D40" s="130">
        <v>-2.33516934820952E-3</v>
      </c>
      <c r="E40" s="130">
        <f>(Table13[[#This Row],[Gasoil Open]]-MIN(Table13[Signal from Matlab]))/(MAX(Table13[Signal from Matlab])-MIN(Table13[Signal from Matlab]))</f>
        <v>-1.9114744933612859</v>
      </c>
      <c r="F40" s="130">
        <v>722</v>
      </c>
      <c r="G40" s="130">
        <v>722</v>
      </c>
      <c r="H40" s="130">
        <v>5.3109713487071997E-2</v>
      </c>
      <c r="I40" s="130">
        <f>(Table13[[#This Row],[Alpha]]-MIN(Table13[Alpha]))/(MAX(Table13[Alpha])-MIN(Table13[Alpha]))</f>
        <v>0.41617356064270139</v>
      </c>
      <c r="J40" s="130">
        <f>(Table13[[#This Row],[Signal from Matlab]]-703)/(1060.75-703)</f>
        <v>5.3109713487071976E-2</v>
      </c>
      <c r="K40" s="363">
        <v>4507</v>
      </c>
      <c r="L40" s="363">
        <v>38</v>
      </c>
      <c r="M40" s="511">
        <f>INDEX(Table13[Date],MATCH($K40,Table13[Index],0))</f>
        <v>40534</v>
      </c>
      <c r="N40" s="226">
        <f>INDEX(Table13[Norm Open],MATCH($K40,Table13[Index],0))</f>
        <v>0.61332357247437763</v>
      </c>
      <c r="O40" s="359">
        <f>INDEX(Table13[Alpha],MATCH($K40,Table13[Index],0))</f>
        <v>0</v>
      </c>
      <c r="P40" s="471">
        <f t="shared" si="5"/>
        <v>0.90203342199955161</v>
      </c>
      <c r="Q40" s="33">
        <f t="shared" si="6"/>
        <v>0.17352765057149733</v>
      </c>
      <c r="R40" s="471">
        <f t="shared" si="3"/>
        <v>0.22442367671499652</v>
      </c>
      <c r="S40" s="33">
        <f t="shared" si="4"/>
        <v>0.34989492989864973</v>
      </c>
      <c r="T40" s="471">
        <f t="shared" si="7"/>
        <v>0.52083314849994888</v>
      </c>
      <c r="U40" s="33">
        <f t="shared" si="8"/>
        <v>-4.5584993795031892E-2</v>
      </c>
      <c r="V40" s="353">
        <f t="shared" si="2"/>
        <v>0.54909674907149897</v>
      </c>
      <c r="W40" s="33">
        <f t="shared" si="2"/>
        <v>0.15927919555837175</v>
      </c>
    </row>
    <row r="41" spans="1:23" ht="16" thickBot="1" x14ac:dyDescent="0.25">
      <c r="A41" s="505">
        <v>34103</v>
      </c>
      <c r="B41" s="506">
        <v>40</v>
      </c>
      <c r="C41" s="507">
        <v>18.8</v>
      </c>
      <c r="D41" s="130">
        <v>1.5442258325357301E-2</v>
      </c>
      <c r="E41" s="130">
        <f>(Table13[[#This Row],[Gasoil Open]]-MIN(Table13[Signal from Matlab]))/(MAX(Table13[Signal from Matlab])-MIN(Table13[Signal from Matlab]))</f>
        <v>-1.9125087351502448</v>
      </c>
      <c r="F41" s="130">
        <v>722</v>
      </c>
      <c r="G41" s="130">
        <v>722</v>
      </c>
      <c r="H41" s="130">
        <v>5.3109713487071997E-2</v>
      </c>
      <c r="I41" s="130">
        <f>(Table13[[#This Row],[Alpha]]-MIN(Table13[Alpha]))/(MAX(Table13[Alpha])-MIN(Table13[Alpha]))</f>
        <v>0.4289680334448453</v>
      </c>
      <c r="J41" s="130">
        <f>(Table13[[#This Row],[Signal from Matlab]]-703)/(1060.75-703)</f>
        <v>5.3109713487071976E-2</v>
      </c>
      <c r="K41" s="363">
        <v>4508</v>
      </c>
      <c r="L41" s="363">
        <v>39</v>
      </c>
      <c r="M41" s="511">
        <f>INDEX(Table13[Date],MATCH($K41,Table13[Index],0))</f>
        <v>40535</v>
      </c>
      <c r="N41" s="226">
        <f>INDEX(Table13[Norm Open],MATCH($K41,Table13[Index],0))</f>
        <v>0.61566617862371875</v>
      </c>
      <c r="O41" s="359">
        <f>INDEX(Table13[Alpha],MATCH($K41,Table13[Index],0))</f>
        <v>0</v>
      </c>
      <c r="P41" s="471">
        <f t="shared" si="5"/>
        <v>0.99374697674012979</v>
      </c>
      <c r="Q41" s="33">
        <f t="shared" si="6"/>
        <v>0.1624367530715789</v>
      </c>
      <c r="R41" s="471">
        <f t="shared" si="3"/>
        <v>0.24753503291679263</v>
      </c>
      <c r="S41" s="33">
        <f t="shared" si="4"/>
        <v>0.35173254182912622</v>
      </c>
      <c r="T41" s="471">
        <f t="shared" si="7"/>
        <v>0.63982871043201683</v>
      </c>
      <c r="U41" s="33">
        <f t="shared" si="8"/>
        <v>0.26787576591523621</v>
      </c>
      <c r="V41" s="353">
        <f t="shared" si="2"/>
        <v>0.62703690669631307</v>
      </c>
      <c r="W41" s="33">
        <f t="shared" si="2"/>
        <v>0.26068168693864707</v>
      </c>
    </row>
    <row r="42" spans="1:23" ht="16" thickBot="1" x14ac:dyDescent="0.25">
      <c r="A42" s="505">
        <v>34106</v>
      </c>
      <c r="B42" s="506">
        <v>41</v>
      </c>
      <c r="C42" s="507">
        <v>18.8</v>
      </c>
      <c r="D42" s="130">
        <v>3.6564688085118001E-2</v>
      </c>
      <c r="E42" s="130">
        <f>(Table13[[#This Row],[Gasoil Open]]-MIN(Table13[Signal from Matlab]))/(MAX(Table13[Signal from Matlab])-MIN(Table13[Signal from Matlab]))</f>
        <v>-1.9125087351502448</v>
      </c>
      <c r="F42" s="130">
        <v>723</v>
      </c>
      <c r="G42" s="130">
        <v>723</v>
      </c>
      <c r="H42" s="130">
        <v>5.5904961565338897E-2</v>
      </c>
      <c r="I42" s="130">
        <f>(Table13[[#This Row],[Alpha]]-MIN(Table13[Alpha]))/(MAX(Table13[Alpha])-MIN(Table13[Alpha]))</f>
        <v>0.44416991518155396</v>
      </c>
      <c r="J42" s="130">
        <f>(Table13[[#This Row],[Signal from Matlab]]-703)/(1060.75-703)</f>
        <v>5.5904961565338925E-2</v>
      </c>
      <c r="K42" s="363">
        <v>4509</v>
      </c>
      <c r="L42" s="363">
        <v>40</v>
      </c>
      <c r="M42" s="511">
        <f>INDEX(Table13[Date],MATCH($K42,Table13[Index],0))</f>
        <v>40536</v>
      </c>
      <c r="N42" s="226">
        <f>INDEX(Table13[Norm Open],MATCH($K42,Table13[Index],0))</f>
        <v>0.62042459736456801</v>
      </c>
      <c r="O42" s="359">
        <f>INDEX(Table13[Alpha],MATCH($K42,Table13[Index],0))</f>
        <v>0</v>
      </c>
      <c r="P42" s="471">
        <f t="shared" si="5"/>
        <v>0.93525035783511645</v>
      </c>
      <c r="Q42" s="33">
        <f t="shared" si="6"/>
        <v>0.16603915330720764</v>
      </c>
      <c r="R42" s="471">
        <f t="shared" si="3"/>
        <v>0.2873473127603785</v>
      </c>
      <c r="S42" s="33">
        <f t="shared" si="4"/>
        <v>0.3780452249004756</v>
      </c>
      <c r="T42" s="471">
        <f t="shared" si="7"/>
        <v>0.78006469744000917</v>
      </c>
      <c r="U42" s="33">
        <f t="shared" si="8"/>
        <v>0.46402642268155181</v>
      </c>
      <c r="V42" s="353">
        <f t="shared" si="2"/>
        <v>0.66755412267850145</v>
      </c>
      <c r="W42" s="33">
        <f t="shared" si="2"/>
        <v>0.33603693362974502</v>
      </c>
    </row>
    <row r="43" spans="1:23" ht="16" thickBot="1" x14ac:dyDescent="0.25">
      <c r="A43" s="505">
        <v>34107</v>
      </c>
      <c r="B43" s="506">
        <v>42</v>
      </c>
      <c r="C43" s="507">
        <v>18.760000000000002</v>
      </c>
      <c r="D43" s="130">
        <v>5.7589639462428101E-2</v>
      </c>
      <c r="E43" s="130">
        <f>(Table13[[#This Row],[Gasoil Open]]-MIN(Table13[Signal from Matlab]))/(MAX(Table13[Signal from Matlab])-MIN(Table13[Signal from Matlab]))</f>
        <v>-1.9126205450733753</v>
      </c>
      <c r="F43" s="130">
        <v>735.5</v>
      </c>
      <c r="G43" s="130">
        <v>735.5</v>
      </c>
      <c r="H43" s="130">
        <v>9.0845562543675804E-2</v>
      </c>
      <c r="I43" s="130">
        <f>(Table13[[#This Row],[Alpha]]-MIN(Table13[Alpha]))/(MAX(Table13[Alpha])-MIN(Table13[Alpha]))</f>
        <v>0.45930164140780505</v>
      </c>
      <c r="J43" s="130">
        <f>(Table13[[#This Row],[Signal from Matlab]]-703)/(1060.75-703)</f>
        <v>9.0845562543675748E-2</v>
      </c>
      <c r="K43" s="363">
        <v>4510</v>
      </c>
      <c r="L43" s="363">
        <v>41</v>
      </c>
      <c r="M43" s="511">
        <f>INDEX(Table13[Date],MATCH($K43,Table13[Index],0))</f>
        <v>40539</v>
      </c>
      <c r="N43" s="226">
        <f>INDEX(Table13[Norm Open],MATCH($K43,Table13[Index],0))</f>
        <v>0.61537335285505113</v>
      </c>
      <c r="O43" s="359">
        <f>INDEX(Table13[Alpha],MATCH($K43,Table13[Index],0))</f>
        <v>0</v>
      </c>
      <c r="P43" s="471">
        <f t="shared" si="5"/>
        <v>0.60468094130401606</v>
      </c>
      <c r="Q43" s="33">
        <f t="shared" si="6"/>
        <v>0.17206054593105535</v>
      </c>
      <c r="R43" s="471">
        <f t="shared" si="3"/>
        <v>0.32156395133058147</v>
      </c>
      <c r="S43" s="33">
        <f t="shared" si="4"/>
        <v>0.38759483074360324</v>
      </c>
      <c r="T43" s="471">
        <f t="shared" si="7"/>
        <v>0.94512267970233843</v>
      </c>
      <c r="U43" s="33">
        <f t="shared" si="8"/>
        <v>0.34339579862567104</v>
      </c>
      <c r="V43" s="353">
        <f t="shared" si="2"/>
        <v>0.62378919077897865</v>
      </c>
      <c r="W43" s="33">
        <f t="shared" si="2"/>
        <v>0.30101705843344323</v>
      </c>
    </row>
    <row r="44" spans="1:23" ht="16" thickBot="1" x14ac:dyDescent="0.25">
      <c r="A44" s="505">
        <v>34108</v>
      </c>
      <c r="B44" s="506">
        <v>43</v>
      </c>
      <c r="C44" s="507">
        <v>18.75</v>
      </c>
      <c r="D44" s="130">
        <v>7.9957790113210997E-2</v>
      </c>
      <c r="E44" s="130">
        <f>(Table13[[#This Row],[Gasoil Open]]-MIN(Table13[Signal from Matlab]))/(MAX(Table13[Signal from Matlab])-MIN(Table13[Signal from Matlab]))</f>
        <v>-1.912648497554158</v>
      </c>
      <c r="F44" s="130">
        <v>719.75</v>
      </c>
      <c r="G44" s="130">
        <v>719.75</v>
      </c>
      <c r="H44" s="130">
        <v>4.6820405310971397E-2</v>
      </c>
      <c r="I44" s="130">
        <f>(Table13[[#This Row],[Alpha]]-MIN(Table13[Alpha]))/(MAX(Table13[Alpha])-MIN(Table13[Alpha]))</f>
        <v>0.47540007254141797</v>
      </c>
      <c r="J44" s="130">
        <f>(Table13[[#This Row],[Signal from Matlab]]-703)/(1060.75-703)</f>
        <v>4.6820405310971348E-2</v>
      </c>
      <c r="K44" s="363">
        <v>4511</v>
      </c>
      <c r="L44" s="363">
        <v>42</v>
      </c>
      <c r="M44" s="511">
        <f>INDEX(Table13[Date],MATCH($K44,Table13[Index],0))</f>
        <v>40540</v>
      </c>
      <c r="N44" s="226">
        <f>INDEX(Table13[Norm Open],MATCH($K44,Table13[Index],0))</f>
        <v>0.61639824304538793</v>
      </c>
      <c r="O44" s="359">
        <f>INDEX(Table13[Alpha],MATCH($K44,Table13[Index],0))</f>
        <v>0</v>
      </c>
      <c r="P44" s="471">
        <f t="shared" si="5"/>
        <v>-5.0365686984115789E-2</v>
      </c>
      <c r="Q44" s="33">
        <f t="shared" si="6"/>
        <v>0.16794049645897635</v>
      </c>
      <c r="R44" s="471">
        <f t="shared" si="3"/>
        <v>0.3574530596859769</v>
      </c>
      <c r="S44" s="33">
        <f t="shared" si="4"/>
        <v>0.40945950156402761</v>
      </c>
      <c r="T44" s="471">
        <f t="shared" si="7"/>
        <v>1.1378469895042613</v>
      </c>
      <c r="U44" s="33">
        <f t="shared" si="8"/>
        <v>-8.8715755768700166E-3</v>
      </c>
      <c r="V44" s="353">
        <f t="shared" si="2"/>
        <v>0.48164478740204081</v>
      </c>
      <c r="W44" s="33">
        <f t="shared" si="2"/>
        <v>0.18950947414871133</v>
      </c>
    </row>
    <row r="45" spans="1:23" ht="16" thickBot="1" x14ac:dyDescent="0.25">
      <c r="A45" s="505">
        <v>34109</v>
      </c>
      <c r="B45" s="506">
        <v>44</v>
      </c>
      <c r="C45" s="507">
        <v>18.8</v>
      </c>
      <c r="D45" s="130">
        <v>9.8789363139182795E-2</v>
      </c>
      <c r="E45" s="130">
        <f>(Table13[[#This Row],[Gasoil Open]]-MIN(Table13[Signal from Matlab]))/(MAX(Table13[Signal from Matlab])-MIN(Table13[Signal from Matlab]))</f>
        <v>-1.9125087351502448</v>
      </c>
      <c r="F45" s="130">
        <v>740.75</v>
      </c>
      <c r="G45" s="130">
        <v>740.75</v>
      </c>
      <c r="H45" s="130">
        <v>0.105520614954577</v>
      </c>
      <c r="I45" s="130">
        <f>(Table13[[#This Row],[Alpha]]-MIN(Table13[Alpha]))/(MAX(Table13[Alpha])-MIN(Table13[Alpha]))</f>
        <v>0.48895321719915924</v>
      </c>
      <c r="J45" s="130">
        <f>(Table13[[#This Row],[Signal from Matlab]]-703)/(1060.75-703)</f>
        <v>0.10552061495457722</v>
      </c>
      <c r="K45" s="363">
        <v>4512</v>
      </c>
      <c r="L45" s="363">
        <v>43</v>
      </c>
      <c r="M45" s="511">
        <f>INDEX(Table13[Date],MATCH($K45,Table13[Index],0))</f>
        <v>40541</v>
      </c>
      <c r="N45" s="226">
        <f>INDEX(Table13[Norm Open],MATCH($K45,Table13[Index],0))</f>
        <v>0.61961932650073193</v>
      </c>
      <c r="O45" s="359">
        <f>INDEX(Table13[Alpha],MATCH($K45,Table13[Index],0))</f>
        <v>0</v>
      </c>
      <c r="P45" s="471">
        <f t="shared" si="5"/>
        <v>-0.79089993077933696</v>
      </c>
      <c r="Q45" s="33">
        <f t="shared" si="6"/>
        <v>0.1439698780972678</v>
      </c>
      <c r="R45" s="471">
        <f t="shared" si="3"/>
        <v>0.3872787040930093</v>
      </c>
      <c r="S45" s="33">
        <f t="shared" si="4"/>
        <v>0.40585695050916565</v>
      </c>
      <c r="T45" s="471">
        <f t="shared" si="7"/>
        <v>1.3716039552358747</v>
      </c>
      <c r="U45" s="33">
        <f t="shared" si="8"/>
        <v>-0.13500168946611169</v>
      </c>
      <c r="V45" s="353">
        <f t="shared" si="2"/>
        <v>0.32266090951651566</v>
      </c>
      <c r="W45" s="33">
        <f t="shared" si="2"/>
        <v>0.13827504638010724</v>
      </c>
    </row>
    <row r="46" spans="1:23" ht="16" thickBot="1" x14ac:dyDescent="0.25">
      <c r="A46" s="505">
        <v>34110</v>
      </c>
      <c r="B46" s="506">
        <v>45</v>
      </c>
      <c r="C46" s="507">
        <v>18.899999999999999</v>
      </c>
      <c r="D46" s="130">
        <v>0.117134266292151</v>
      </c>
      <c r="E46" s="130">
        <f>(Table13[[#This Row],[Gasoil Open]]-MIN(Table13[Signal from Matlab]))/(MAX(Table13[Signal from Matlab])-MIN(Table13[Signal from Matlab]))</f>
        <v>-1.9122292103424179</v>
      </c>
      <c r="F46" s="130">
        <v>754.25</v>
      </c>
      <c r="G46" s="130">
        <v>754.25</v>
      </c>
      <c r="H46" s="130">
        <v>0.143256464011181</v>
      </c>
      <c r="I46" s="130">
        <f>(Table13[[#This Row],[Alpha]]-MIN(Table13[Alpha]))/(MAX(Table13[Alpha])-MIN(Table13[Alpha]))</f>
        <v>0.50215610395862054</v>
      </c>
      <c r="J46" s="130">
        <f>(Table13[[#This Row],[Signal from Matlab]]-703)/(1060.75-703)</f>
        <v>0.143256464011181</v>
      </c>
      <c r="K46" s="363">
        <v>4513</v>
      </c>
      <c r="L46" s="363">
        <v>44</v>
      </c>
      <c r="M46" s="511">
        <f>INDEX(Table13[Date],MATCH($K46,Table13[Index],0))</f>
        <v>40542</v>
      </c>
      <c r="N46" s="226">
        <f>INDEX(Table13[Norm Open],MATCH($K46,Table13[Index],0))</f>
        <v>0.61844802342606142</v>
      </c>
      <c r="O46" s="359">
        <f>INDEX(Table13[Alpha],MATCH($K46,Table13[Index],0))</f>
        <v>0</v>
      </c>
      <c r="P46" s="471">
        <f t="shared" si="5"/>
        <v>-0.92696278742438076</v>
      </c>
      <c r="Q46" s="33">
        <f t="shared" si="6"/>
        <v>0.11607141242053798</v>
      </c>
      <c r="R46" s="471">
        <f t="shared" si="3"/>
        <v>0.4380819071079724</v>
      </c>
      <c r="S46" s="33">
        <f t="shared" si="4"/>
        <v>0.42347433935537215</v>
      </c>
      <c r="T46" s="471">
        <f t="shared" si="7"/>
        <v>1.6406895661816492</v>
      </c>
      <c r="U46" s="33">
        <f t="shared" si="8"/>
        <v>0.25908437892793468</v>
      </c>
      <c r="V46" s="353">
        <f t="shared" si="2"/>
        <v>0.38393622862174692</v>
      </c>
      <c r="W46" s="33">
        <f t="shared" si="2"/>
        <v>0.26621004356794825</v>
      </c>
    </row>
    <row r="47" spans="1:23" ht="16" thickBot="1" x14ac:dyDescent="0.25">
      <c r="A47" s="505">
        <v>34113</v>
      </c>
      <c r="B47" s="506">
        <v>46</v>
      </c>
      <c r="C47" s="507">
        <v>18.78</v>
      </c>
      <c r="D47" s="130">
        <v>0.131065862722551</v>
      </c>
      <c r="E47" s="130">
        <f>(Table13[[#This Row],[Gasoil Open]]-MIN(Table13[Signal from Matlab]))/(MAX(Table13[Signal from Matlab])-MIN(Table13[Signal from Matlab]))</f>
        <v>-1.9125646401118099</v>
      </c>
      <c r="F47" s="130">
        <v>771.25</v>
      </c>
      <c r="G47" s="130">
        <v>771.25</v>
      </c>
      <c r="H47" s="130">
        <v>0.19077568134171899</v>
      </c>
      <c r="I47" s="130">
        <f>(Table13[[#This Row],[Alpha]]-MIN(Table13[Alpha]))/(MAX(Table13[Alpha])-MIN(Table13[Alpha]))</f>
        <v>0.51218271944496752</v>
      </c>
      <c r="J47" s="130">
        <f>(Table13[[#This Row],[Signal from Matlab]]-703)/(1060.75-703)</f>
        <v>0.19077568134171907</v>
      </c>
      <c r="K47" s="363">
        <v>4514</v>
      </c>
      <c r="L47" s="363">
        <v>45</v>
      </c>
      <c r="M47" s="511">
        <f>INDEX(Table13[Date],MATCH($K47,Table13[Index],0))</f>
        <v>40543</v>
      </c>
      <c r="N47" s="226">
        <f>INDEX(Table13[Norm Open],MATCH($K47,Table13[Index],0))</f>
        <v>0.60885797950219611</v>
      </c>
      <c r="O47" s="359">
        <f>INDEX(Table13[Alpha],MATCH($K47,Table13[Index],0))</f>
        <v>0</v>
      </c>
      <c r="P47" s="471">
        <f t="shared" si="5"/>
        <v>9.7259024683631748E-2</v>
      </c>
      <c r="Q47" s="33">
        <f t="shared" si="6"/>
        <v>7.7596940936178083E-2</v>
      </c>
      <c r="R47" s="471">
        <f t="shared" si="3"/>
        <v>0.49102528057811518</v>
      </c>
      <c r="S47" s="33">
        <f t="shared" si="4"/>
        <v>0.43602022022724785</v>
      </c>
      <c r="T47" s="471">
        <f t="shared" si="7"/>
        <v>1.9448794775476976</v>
      </c>
      <c r="U47" s="33">
        <f t="shared" si="8"/>
        <v>0.62285488103810893</v>
      </c>
      <c r="V47" s="353">
        <f t="shared" si="2"/>
        <v>0.84438792760314818</v>
      </c>
      <c r="W47" s="33">
        <f t="shared" si="2"/>
        <v>0.37882401406717831</v>
      </c>
    </row>
    <row r="48" spans="1:23" ht="16" thickBot="1" x14ac:dyDescent="0.25">
      <c r="A48" s="505">
        <v>34114</v>
      </c>
      <c r="B48" s="506">
        <v>47</v>
      </c>
      <c r="C48" s="507">
        <v>18.899999999999999</v>
      </c>
      <c r="D48" s="130">
        <v>0.143404310330985</v>
      </c>
      <c r="E48" s="130">
        <f>(Table13[[#This Row],[Gasoil Open]]-MIN(Table13[Signal from Matlab]))/(MAX(Table13[Signal from Matlab])-MIN(Table13[Signal from Matlab]))</f>
        <v>-1.9122292103424179</v>
      </c>
      <c r="F48" s="130">
        <v>762.5</v>
      </c>
      <c r="G48" s="130">
        <v>762.5</v>
      </c>
      <c r="H48" s="130">
        <v>0.16631726065688299</v>
      </c>
      <c r="I48" s="130">
        <f>(Table13[[#This Row],[Alpha]]-MIN(Table13[Alpha]))/(MAX(Table13[Alpha])-MIN(Table13[Alpha]))</f>
        <v>0.52106274051694257</v>
      </c>
      <c r="J48" s="130">
        <f>(Table13[[#This Row],[Signal from Matlab]]-703)/(1060.75-703)</f>
        <v>0.16631726065688329</v>
      </c>
      <c r="K48" s="363">
        <v>4515</v>
      </c>
      <c r="L48" s="363">
        <v>46</v>
      </c>
      <c r="M48" s="511">
        <f>INDEX(Table13[Date],MATCH($K48,Table13[Index],0))</f>
        <v>40546</v>
      </c>
      <c r="N48" s="226">
        <f>INDEX(Table13[Norm Open],MATCH($K48,Table13[Index],0))</f>
        <v>0.62262079062957532</v>
      </c>
      <c r="O48" s="359">
        <f>INDEX(Table13[Alpha],MATCH($K48,Table13[Index],0))</f>
        <v>0</v>
      </c>
      <c r="P48" s="471">
        <f t="shared" si="5"/>
        <v>0.99440267601708154</v>
      </c>
      <c r="Q48" s="33">
        <f t="shared" si="6"/>
        <v>6.3604622067803263E-2</v>
      </c>
      <c r="R48" s="471">
        <f t="shared" si="3"/>
        <v>0.56259771678438564</v>
      </c>
      <c r="S48" s="33">
        <f t="shared" si="4"/>
        <v>0.46940886699205758</v>
      </c>
      <c r="T48" s="471">
        <f t="shared" si="7"/>
        <v>2.3008429724721609</v>
      </c>
      <c r="U48" s="33">
        <f t="shared" si="8"/>
        <v>0.28180706476943573</v>
      </c>
      <c r="V48" s="353">
        <f t="shared" si="2"/>
        <v>1.2859477884245427</v>
      </c>
      <c r="W48" s="33">
        <f t="shared" si="2"/>
        <v>0.27160685127643219</v>
      </c>
    </row>
    <row r="49" spans="1:29" ht="16" thickBot="1" x14ac:dyDescent="0.25">
      <c r="A49" s="505">
        <v>34115</v>
      </c>
      <c r="B49" s="506">
        <v>48</v>
      </c>
      <c r="C49" s="507">
        <v>18.84</v>
      </c>
      <c r="D49" s="130">
        <v>0.15364947211506699</v>
      </c>
      <c r="E49" s="130">
        <f>(Table13[[#This Row],[Gasoil Open]]-MIN(Table13[Signal from Matlab]))/(MAX(Table13[Signal from Matlab])-MIN(Table13[Signal from Matlab]))</f>
        <v>-1.9123969252271138</v>
      </c>
      <c r="F49" s="130">
        <v>758.25</v>
      </c>
      <c r="G49" s="130">
        <v>758.25</v>
      </c>
      <c r="H49" s="130">
        <v>0.15443745632424899</v>
      </c>
      <c r="I49" s="130">
        <f>(Table13[[#This Row],[Alpha]]-MIN(Table13[Alpha]))/(MAX(Table13[Alpha])-MIN(Table13[Alpha]))</f>
        <v>0.52843621693923204</v>
      </c>
      <c r="J49" s="130">
        <f>(Table13[[#This Row],[Signal from Matlab]]-703)/(1060.75-703)</f>
        <v>0.15443745632424877</v>
      </c>
      <c r="K49" s="363">
        <v>4516</v>
      </c>
      <c r="L49" s="363">
        <v>47</v>
      </c>
      <c r="M49" s="511">
        <f>INDEX(Table13[Date],MATCH($K49,Table13[Index],0))</f>
        <v>40547</v>
      </c>
      <c r="N49" s="226">
        <f>INDEX(Table13[Norm Open],MATCH($K49,Table13[Index],0))</f>
        <v>0.62386530014641273</v>
      </c>
      <c r="O49" s="359">
        <f>INDEX(Table13[Alpha],MATCH($K49,Table13[Index],0))</f>
        <v>0</v>
      </c>
      <c r="P49" s="471">
        <f t="shared" si="5"/>
        <v>-0.33935492362111191</v>
      </c>
      <c r="Q49" s="33">
        <f t="shared" si="6"/>
        <v>6.5115133804308556E-2</v>
      </c>
      <c r="R49" s="471">
        <f t="shared" si="3"/>
        <v>0.62720756089345908</v>
      </c>
      <c r="S49" s="33">
        <f t="shared" si="4"/>
        <v>0.47946324104709814</v>
      </c>
      <c r="T49" s="471">
        <f t="shared" si="7"/>
        <v>2.7034624435471333</v>
      </c>
      <c r="U49" s="33">
        <f t="shared" si="8"/>
        <v>8.1244287779962399E-3</v>
      </c>
      <c r="V49" s="353">
        <f t="shared" si="2"/>
        <v>0.99710502693982683</v>
      </c>
      <c r="W49" s="33">
        <f t="shared" si="2"/>
        <v>0.18423426787646766</v>
      </c>
    </row>
    <row r="50" spans="1:29" ht="16" thickBot="1" x14ac:dyDescent="0.25">
      <c r="A50" s="505">
        <v>34116</v>
      </c>
      <c r="B50" s="506">
        <v>49</v>
      </c>
      <c r="C50" s="507">
        <v>18.850000000000001</v>
      </c>
      <c r="D50" s="130">
        <v>0.16220767978487799</v>
      </c>
      <c r="E50" s="130">
        <f>(Table13[[#This Row],[Gasoil Open]]-MIN(Table13[Signal from Matlab]))/(MAX(Table13[Signal from Matlab])-MIN(Table13[Signal from Matlab]))</f>
        <v>-1.9123689727463311</v>
      </c>
      <c r="F50" s="130">
        <v>763</v>
      </c>
      <c r="G50" s="130">
        <v>763</v>
      </c>
      <c r="H50" s="130">
        <v>0.167714884696017</v>
      </c>
      <c r="I50" s="130">
        <f>(Table13[[#This Row],[Alpha]]-MIN(Table13[Alpha]))/(MAX(Table13[Alpha])-MIN(Table13[Alpha]))</f>
        <v>0.53459558697167553</v>
      </c>
      <c r="J50" s="130">
        <f>(Table13[[#This Row],[Signal from Matlab]]-703)/(1060.75-703)</f>
        <v>0.16771488469601678</v>
      </c>
      <c r="K50" s="363">
        <v>4517</v>
      </c>
      <c r="L50" s="363">
        <v>48</v>
      </c>
      <c r="M50" s="511">
        <f>INDEX(Table13[Date],MATCH($K50,Table13[Index],0))</f>
        <v>40548</v>
      </c>
      <c r="N50" s="226">
        <f>INDEX(Table13[Norm Open],MATCH($K50,Table13[Index],0))</f>
        <v>0.61237188872620774</v>
      </c>
      <c r="O50" s="359">
        <f>INDEX(Table13[Alpha],MATCH($K50,Table13[Index],0))</f>
        <v>0</v>
      </c>
      <c r="P50" s="471">
        <f t="shared" si="5"/>
        <v>-0.54572130143129272</v>
      </c>
      <c r="Q50" s="33">
        <f t="shared" si="6"/>
        <v>6.3197203080725295E-2</v>
      </c>
      <c r="R50" s="471">
        <f t="shared" si="3"/>
        <v>0.71022803932630774</v>
      </c>
      <c r="S50" s="33">
        <f t="shared" si="4"/>
        <v>0.49924590329172186</v>
      </c>
      <c r="T50" s="471">
        <f t="shared" si="7"/>
        <v>3.1625698430116138</v>
      </c>
      <c r="U50" s="33">
        <f t="shared" si="8"/>
        <v>0.59249971027395687</v>
      </c>
      <c r="V50" s="353">
        <f t="shared" si="2"/>
        <v>1.1090255269688762</v>
      </c>
      <c r="W50" s="33">
        <f t="shared" si="2"/>
        <v>0.38498093888213464</v>
      </c>
    </row>
    <row r="51" spans="1:29" ht="16" thickBot="1" x14ac:dyDescent="0.25">
      <c r="A51" s="505">
        <v>34117</v>
      </c>
      <c r="B51" s="506">
        <v>50</v>
      </c>
      <c r="C51" s="507">
        <v>19.05</v>
      </c>
      <c r="D51" s="130">
        <v>0.167378765598442</v>
      </c>
      <c r="E51" s="130">
        <f>(Table13[[#This Row],[Gasoil Open]]-MIN(Table13[Signal from Matlab]))/(MAX(Table13[Signal from Matlab])-MIN(Table13[Signal from Matlab]))</f>
        <v>-1.911809923130678</v>
      </c>
      <c r="F51" s="130">
        <v>760</v>
      </c>
      <c r="G51" s="130">
        <v>760</v>
      </c>
      <c r="H51" s="130">
        <v>0.15932914046121599</v>
      </c>
      <c r="I51" s="130">
        <f>(Table13[[#This Row],[Alpha]]-MIN(Table13[Alpha]))/(MAX(Table13[Alpha])-MIN(Table13[Alpha]))</f>
        <v>0.53831723433337852</v>
      </c>
      <c r="J51" s="130">
        <f>(Table13[[#This Row],[Signal from Matlab]]-703)/(1060.75-703)</f>
        <v>0.15932914046121593</v>
      </c>
      <c r="K51" s="363">
        <v>4518</v>
      </c>
      <c r="L51" s="363">
        <v>49</v>
      </c>
      <c r="M51" s="511">
        <f>INDEX(Table13[Date],MATCH($K51,Table13[Index],0))</f>
        <v>40549</v>
      </c>
      <c r="N51" s="226">
        <f>INDEX(Table13[Norm Open],MATCH($K51,Table13[Index],0))</f>
        <v>0.62957540263543177</v>
      </c>
      <c r="O51" s="359">
        <f>INDEX(Table13[Alpha],MATCH($K51,Table13[Index],0))</f>
        <v>0</v>
      </c>
      <c r="P51" s="471">
        <f t="shared" si="5"/>
        <v>0.87867873627695881</v>
      </c>
      <c r="Q51" s="33">
        <f t="shared" si="6"/>
        <v>4.4896591917807038E-2</v>
      </c>
      <c r="R51" s="471">
        <f t="shared" si="3"/>
        <v>0.80610730691207533</v>
      </c>
      <c r="S51" s="33">
        <f t="shared" si="4"/>
        <v>0.49890350868095978</v>
      </c>
      <c r="T51" s="471">
        <f t="shared" si="7"/>
        <v>3.6858886962774378</v>
      </c>
      <c r="U51" s="33">
        <f t="shared" si="8"/>
        <v>0.56569606914222859</v>
      </c>
      <c r="V51" s="353">
        <f t="shared" si="2"/>
        <v>1.7902249131554904</v>
      </c>
      <c r="W51" s="33">
        <f t="shared" si="2"/>
        <v>0.36983205658033186</v>
      </c>
    </row>
    <row r="52" spans="1:29" ht="16" thickBot="1" x14ac:dyDescent="0.25">
      <c r="A52" s="505">
        <v>34121</v>
      </c>
      <c r="B52" s="506">
        <v>51</v>
      </c>
      <c r="C52" s="507">
        <v>18.96</v>
      </c>
      <c r="D52" s="130">
        <v>0.16816847192408901</v>
      </c>
      <c r="E52" s="130">
        <f>(Table13[[#This Row],[Gasoil Open]]-MIN(Table13[Signal from Matlab]))/(MAX(Table13[Signal from Matlab])-MIN(Table13[Signal from Matlab]))</f>
        <v>-1.9120614954577217</v>
      </c>
      <c r="F52" s="130">
        <v>763.5</v>
      </c>
      <c r="G52" s="130">
        <v>763.5</v>
      </c>
      <c r="H52" s="130">
        <v>0.16911250873514999</v>
      </c>
      <c r="I52" s="130">
        <f>(Table13[[#This Row],[Alpha]]-MIN(Table13[Alpha]))/(MAX(Table13[Alpha])-MIN(Table13[Alpha]))</f>
        <v>0.53888558855709978</v>
      </c>
      <c r="J52" s="130">
        <f>(Table13[[#This Row],[Signal from Matlab]]-703)/(1060.75-703)</f>
        <v>0.16911250873515024</v>
      </c>
      <c r="K52" s="363">
        <v>4519</v>
      </c>
      <c r="L52" s="363">
        <v>50</v>
      </c>
      <c r="M52" s="511">
        <f>INDEX(Table13[Date],MATCH($K52,Table13[Index],0))</f>
        <v>40550</v>
      </c>
      <c r="N52" s="226">
        <f>INDEX(Table13[Norm Open],MATCH($K52,Table13[Index],0))</f>
        <v>0.61991215226939955</v>
      </c>
      <c r="O52" s="359">
        <f>INDEX(Table13[Alpha],MATCH($K52,Table13[Index],0))</f>
        <v>0</v>
      </c>
      <c r="P52" s="471">
        <f t="shared" si="5"/>
        <v>-0.89273275117332496</v>
      </c>
      <c r="Q52" s="33">
        <f t="shared" si="6"/>
        <v>5.0224728090908499E-3</v>
      </c>
      <c r="R52" s="471">
        <f t="shared" si="3"/>
        <v>0.90905536294166822</v>
      </c>
      <c r="S52" s="33">
        <f t="shared" si="4"/>
        <v>0.52706914071080091</v>
      </c>
      <c r="T52" s="471">
        <f t="shared" si="7"/>
        <v>4.2684120922988242</v>
      </c>
      <c r="U52" s="33">
        <f t="shared" si="8"/>
        <v>0.12288600790729864</v>
      </c>
      <c r="V52" s="353">
        <f t="shared" si="2"/>
        <v>1.4282449013557226</v>
      </c>
      <c r="W52" s="33">
        <f t="shared" si="2"/>
        <v>0.21832587380906346</v>
      </c>
    </row>
    <row r="53" spans="1:29" ht="16" thickBot="1" x14ac:dyDescent="0.25">
      <c r="A53" s="505">
        <v>34122</v>
      </c>
      <c r="B53" s="506">
        <v>52</v>
      </c>
      <c r="C53" s="507">
        <v>18.98</v>
      </c>
      <c r="D53" s="130">
        <v>0.17594919704975601</v>
      </c>
      <c r="E53" s="130">
        <f>(Table13[[#This Row],[Gasoil Open]]-MIN(Table13[Signal from Matlab]))/(MAX(Table13[Signal from Matlab])-MIN(Table13[Signal from Matlab]))</f>
        <v>-1.9120055904961566</v>
      </c>
      <c r="F53" s="130">
        <v>761.5</v>
      </c>
      <c r="G53" s="130">
        <v>761.5</v>
      </c>
      <c r="H53" s="130">
        <v>0.16352201257861601</v>
      </c>
      <c r="I53" s="130">
        <f>(Table13[[#This Row],[Alpha]]-MIN(Table13[Alpha]))/(MAX(Table13[Alpha])-MIN(Table13[Alpha]))</f>
        <v>0.54448540186132299</v>
      </c>
      <c r="J53" s="130">
        <f>(Table13[[#This Row],[Signal from Matlab]]-703)/(1060.75-703)</f>
        <v>0.16352201257861634</v>
      </c>
      <c r="K53" s="363">
        <v>4520</v>
      </c>
      <c r="L53" s="363">
        <v>51</v>
      </c>
      <c r="M53" s="511">
        <f>INDEX(Table13[Date],MATCH($K53,Table13[Index],0))</f>
        <v>40553</v>
      </c>
      <c r="N53" s="226">
        <f>INDEX(Table13[Norm Open],MATCH($K53,Table13[Index],0))</f>
        <v>0.61566617862371875</v>
      </c>
      <c r="O53" s="359">
        <f>INDEX(Table13[Alpha],MATCH($K53,Table13[Index],0))</f>
        <v>0</v>
      </c>
      <c r="P53" s="471">
        <f t="shared" si="5"/>
        <v>0.52680253310591652</v>
      </c>
      <c r="Q53" s="33">
        <f t="shared" si="6"/>
        <v>-4.1945166768943887E-2</v>
      </c>
      <c r="R53" s="471">
        <f t="shared" si="3"/>
        <v>1.0248768332797444</v>
      </c>
      <c r="S53" s="33">
        <f t="shared" si="4"/>
        <v>0.53850530767381743</v>
      </c>
      <c r="T53" s="471">
        <f t="shared" si="7"/>
        <v>4.914973194280936</v>
      </c>
      <c r="U53" s="33">
        <f t="shared" si="8"/>
        <v>0.8139607144849339</v>
      </c>
      <c r="V53" s="353">
        <f t="shared" si="2"/>
        <v>2.1555508535555323</v>
      </c>
      <c r="W53" s="33">
        <f t="shared" si="2"/>
        <v>0.43684028512993578</v>
      </c>
    </row>
    <row r="54" spans="1:29" ht="16" thickBot="1" x14ac:dyDescent="0.25">
      <c r="A54" s="505">
        <v>34123</v>
      </c>
      <c r="B54" s="506">
        <v>53</v>
      </c>
      <c r="C54" s="507">
        <v>18.829999999999998</v>
      </c>
      <c r="D54" s="130">
        <v>0.17847939895794501</v>
      </c>
      <c r="E54" s="130">
        <f>(Table13[[#This Row],[Gasoil Open]]-MIN(Table13[Signal from Matlab]))/(MAX(Table13[Signal from Matlab])-MIN(Table13[Signal from Matlab]))</f>
        <v>-1.9124248777078965</v>
      </c>
      <c r="F54" s="130">
        <v>761.5</v>
      </c>
      <c r="G54" s="130">
        <v>761.5</v>
      </c>
      <c r="H54" s="130">
        <v>0.16352201257861601</v>
      </c>
      <c r="I54" s="130">
        <f>(Table13[[#This Row],[Alpha]]-MIN(Table13[Alpha]))/(MAX(Table13[Alpha])-MIN(Table13[Alpha]))</f>
        <v>0.54630639644460521</v>
      </c>
      <c r="J54" s="130">
        <f>(Table13[[#This Row],[Signal from Matlab]]-703)/(1060.75-703)</f>
        <v>0.16352201257861634</v>
      </c>
      <c r="K54" s="362">
        <v>4521</v>
      </c>
      <c r="L54" s="362">
        <v>52</v>
      </c>
      <c r="M54" s="512">
        <f>INDEX(Table13[Date],MATCH($K54,Table13[Index],0))</f>
        <v>40554</v>
      </c>
      <c r="N54" s="228">
        <f>INDEX(Table13[Norm Open],MATCH($K54,Table13[Index],0))</f>
        <v>0.62906295754026342</v>
      </c>
      <c r="O54" s="361">
        <f>INDEX(Table13[Alpha],MATCH($K54,Table13[Index],0))</f>
        <v>0</v>
      </c>
      <c r="P54" s="472">
        <f t="shared" si="5"/>
        <v>0.59340138487585181</v>
      </c>
      <c r="Q54" s="83">
        <f t="shared" si="6"/>
        <v>-7.8603888007398259E-2</v>
      </c>
      <c r="R54" s="472">
        <f t="shared" si="3"/>
        <v>1.1370305914330823</v>
      </c>
      <c r="S54" s="83">
        <f t="shared" si="4"/>
        <v>0.54425090015110489</v>
      </c>
      <c r="T54" s="472">
        <f t="shared" si="7"/>
        <v>5.6399170341252294</v>
      </c>
      <c r="U54" s="83">
        <f t="shared" si="8"/>
        <v>0.37689308989649906</v>
      </c>
      <c r="V54" s="354">
        <f t="shared" si="2"/>
        <v>2.4567830034780545</v>
      </c>
      <c r="W54" s="83">
        <f t="shared" si="2"/>
        <v>0.28084670068006856</v>
      </c>
    </row>
    <row r="55" spans="1:29" ht="16" thickBot="1" x14ac:dyDescent="0.25">
      <c r="A55" s="505">
        <v>34124</v>
      </c>
      <c r="B55" s="506">
        <v>54</v>
      </c>
      <c r="C55" s="507">
        <v>18.850000000000001</v>
      </c>
      <c r="D55" s="130">
        <v>0.17804946553637499</v>
      </c>
      <c r="E55" s="130">
        <f>(Table13[[#This Row],[Gasoil Open]]-MIN(Table13[Signal from Matlab]))/(MAX(Table13[Signal from Matlab])-MIN(Table13[Signal from Matlab]))</f>
        <v>-1.9123689727463311</v>
      </c>
      <c r="F55" s="130">
        <v>768</v>
      </c>
      <c r="G55" s="130">
        <v>768</v>
      </c>
      <c r="H55" s="130">
        <v>0.181691125087352</v>
      </c>
      <c r="I55" s="130">
        <f>(Table13[[#This Row],[Alpha]]-MIN(Table13[Alpha]))/(MAX(Table13[Alpha])-MIN(Table13[Alpha]))</f>
        <v>0.54599697195586494</v>
      </c>
      <c r="J55" s="130">
        <f>(Table13[[#This Row],[Signal from Matlab]]-703)/(1060.75-703)</f>
        <v>0.1816911250873515</v>
      </c>
    </row>
    <row r="56" spans="1:29" ht="16" thickBot="1" x14ac:dyDescent="0.25">
      <c r="A56" s="505">
        <v>34127</v>
      </c>
      <c r="B56" s="506">
        <v>55</v>
      </c>
      <c r="C56" s="507">
        <v>18.670000000000002</v>
      </c>
      <c r="D56" s="130">
        <v>0.17223471165835999</v>
      </c>
      <c r="E56" s="130">
        <f>(Table13[[#This Row],[Gasoil Open]]-MIN(Table13[Signal from Matlab]))/(MAX(Table13[Signal from Matlab])-MIN(Table13[Signal from Matlab]))</f>
        <v>-1.9128721174004193</v>
      </c>
      <c r="F56" s="130">
        <v>767.75</v>
      </c>
      <c r="G56" s="130">
        <v>767.75</v>
      </c>
      <c r="H56" s="130">
        <v>0.18099231306778499</v>
      </c>
      <c r="I56" s="130">
        <f>(Table13[[#This Row],[Alpha]]-MIN(Table13[Alpha]))/(MAX(Table13[Alpha])-MIN(Table13[Alpha]))</f>
        <v>0.5418120745843491</v>
      </c>
      <c r="J56" s="130">
        <f>(Table13[[#This Row],[Signal from Matlab]]-703)/(1060.75-703)</f>
        <v>0.18099231306778477</v>
      </c>
      <c r="K56" s="569" t="s">
        <v>1168</v>
      </c>
      <c r="L56" s="570"/>
      <c r="M56" s="570"/>
      <c r="N56" s="570"/>
      <c r="O56" s="571"/>
      <c r="P56" s="570" t="s">
        <v>1159</v>
      </c>
      <c r="Q56" s="571"/>
      <c r="R56" s="570" t="s">
        <v>1160</v>
      </c>
      <c r="S56" s="571"/>
      <c r="T56" s="570" t="s">
        <v>1161</v>
      </c>
      <c r="U56" s="571"/>
      <c r="V56" s="569" t="s">
        <v>1162</v>
      </c>
      <c r="W56" s="571"/>
    </row>
    <row r="57" spans="1:29" ht="16" thickBot="1" x14ac:dyDescent="0.25">
      <c r="A57" s="505">
        <v>34128</v>
      </c>
      <c r="B57" s="506">
        <v>56</v>
      </c>
      <c r="C57" s="507">
        <v>18.809999999999999</v>
      </c>
      <c r="D57" s="130">
        <v>0.17056709010899601</v>
      </c>
      <c r="E57" s="130">
        <f>(Table13[[#This Row],[Gasoil Open]]-MIN(Table13[Signal from Matlab]))/(MAX(Table13[Signal from Matlab])-MIN(Table13[Signal from Matlab]))</f>
        <v>-1.9124807826694621</v>
      </c>
      <c r="F57" s="130">
        <v>766.75</v>
      </c>
      <c r="G57" s="130">
        <v>766.75</v>
      </c>
      <c r="H57" s="130">
        <v>0.17819706498951801</v>
      </c>
      <c r="I57" s="130">
        <f>(Table13[[#This Row],[Alpha]]-MIN(Table13[Alpha]))/(MAX(Table13[Alpha])-MIN(Table13[Alpha]))</f>
        <v>0.54061188190465492</v>
      </c>
      <c r="J57" s="130">
        <f>(Table13[[#This Row],[Signal from Matlab]]-703)/(1060.75-703)</f>
        <v>0.17819706498951782</v>
      </c>
      <c r="K57" s="372" t="s">
        <v>15</v>
      </c>
      <c r="L57" s="373" t="s">
        <v>1167</v>
      </c>
      <c r="M57" s="514" t="s">
        <v>11</v>
      </c>
      <c r="N57" s="375" t="s">
        <v>155</v>
      </c>
      <c r="O57" s="376" t="s">
        <v>14</v>
      </c>
      <c r="P57" s="473" t="s">
        <v>14</v>
      </c>
      <c r="Q57" s="376" t="s">
        <v>155</v>
      </c>
      <c r="R57" s="473" t="s">
        <v>14</v>
      </c>
      <c r="S57" s="376" t="s">
        <v>155</v>
      </c>
      <c r="T57" s="473" t="s">
        <v>14</v>
      </c>
      <c r="U57" s="376" t="s">
        <v>155</v>
      </c>
      <c r="V57" s="377" t="s">
        <v>14</v>
      </c>
      <c r="W57" s="376" t="s">
        <v>155</v>
      </c>
      <c r="X57" s="130" t="s">
        <v>1164</v>
      </c>
      <c r="Y57" s="130" t="s">
        <v>1192</v>
      </c>
      <c r="Z57" s="130" t="s">
        <v>1164</v>
      </c>
      <c r="AA57" s="130">
        <v>86</v>
      </c>
      <c r="AB57" s="130">
        <v>2.4E-2</v>
      </c>
      <c r="AC57" s="130" t="s">
        <v>1182</v>
      </c>
    </row>
    <row r="58" spans="1:29" ht="16" thickBot="1" x14ac:dyDescent="0.25">
      <c r="A58" s="505">
        <v>34129</v>
      </c>
      <c r="B58" s="506">
        <v>57</v>
      </c>
      <c r="C58" s="507">
        <v>18.88</v>
      </c>
      <c r="D58" s="130">
        <v>0.168186938537466</v>
      </c>
      <c r="E58" s="130">
        <f>(Table13[[#This Row],[Gasoil Open]]-MIN(Table13[Signal from Matlab]))/(MAX(Table13[Signal from Matlab])-MIN(Table13[Signal from Matlab]))</f>
        <v>-1.9122851153039833</v>
      </c>
      <c r="F58" s="130">
        <v>772.5</v>
      </c>
      <c r="G58" s="130">
        <v>772.5</v>
      </c>
      <c r="H58" s="130">
        <v>0.194269741439553</v>
      </c>
      <c r="I58" s="130">
        <f>(Table13[[#This Row],[Alpha]]-MIN(Table13[Alpha]))/(MAX(Table13[Alpha])-MIN(Table13[Alpha]))</f>
        <v>0.53889887903910538</v>
      </c>
      <c r="J58" s="130">
        <f>(Table13[[#This Row],[Signal from Matlab]]-703)/(1060.75-703)</f>
        <v>0.19426974143955275</v>
      </c>
      <c r="K58" s="378">
        <f>K54+1</f>
        <v>4522</v>
      </c>
      <c r="L58" s="378">
        <v>1</v>
      </c>
      <c r="M58" s="515">
        <f>INDEX(Table13[Date],MATCH($K58,Table13[Index],0))</f>
        <v>40555</v>
      </c>
      <c r="N58" s="381">
        <f>INDEX(Table13[Norm Open],MATCH($K58,Table13[Index],0))</f>
        <v>0.64377745241581241</v>
      </c>
      <c r="O58" s="382">
        <f>INDEX(Table13[Alpha],MATCH($K58,Table13[Index],0))</f>
        <v>0</v>
      </c>
      <c r="P58" s="474"/>
      <c r="Q58" s="384"/>
      <c r="R58" s="474"/>
      <c r="S58" s="490"/>
      <c r="T58" s="474">
        <f t="shared" ref="T58:T89" si="9" xml:space="preserve"> 0.49100517304964 + 0.000156947573520768/SIN(0.880958471108858*L58) + 0.00409394099700071*SIN(5.60313002500724 - 0.880958471108858*L58) + (0.000210118629270018*SIN(L58) - 0.00170578902670465*L58)/(0.0401657953653645 + 0.00313768358239055*L58 + 3.47574539847758E-06*L58^4)</f>
        <v>0.4518092468500674</v>
      </c>
      <c r="U58" s="384">
        <f t="shared" ref="U58:U89" si="10" xml:space="preserve"> 0.246644564713535 + 0.073276176383734*L58 + 0.000350805223467043/SIN(L58) + 0.000576524652891019*L58^3 - 9.91471321311903E-06*L58^4 - 0.0103628146007595*L58^2 - 5.82901903739689E-08*L58^4*SIN(L58)</f>
        <v>0.31054138259733316</v>
      </c>
      <c r="V58" s="383">
        <f>AVERAGE(P58,R58,T58)</f>
        <v>0.4518092468500674</v>
      </c>
      <c r="W58" s="493">
        <f>AVERAGE(Q58,S58,U58)</f>
        <v>0.31054138259733316</v>
      </c>
      <c r="X58" s="130" t="s">
        <v>80</v>
      </c>
      <c r="Y58" s="130">
        <v>0.94772736999999996</v>
      </c>
      <c r="Z58" s="130" t="s">
        <v>80</v>
      </c>
      <c r="AC58" s="130">
        <v>0.9981487</v>
      </c>
    </row>
    <row r="59" spans="1:29" ht="16" thickBot="1" x14ac:dyDescent="0.25">
      <c r="A59" s="505">
        <v>34130</v>
      </c>
      <c r="B59" s="506">
        <v>58</v>
      </c>
      <c r="C59" s="507">
        <v>18.88</v>
      </c>
      <c r="D59" s="130">
        <v>0.16145931577898401</v>
      </c>
      <c r="E59" s="130">
        <f>(Table13[[#This Row],[Gasoil Open]]-MIN(Table13[Signal from Matlab]))/(MAX(Table13[Signal from Matlab])-MIN(Table13[Signal from Matlab]))</f>
        <v>-1.9122851153039833</v>
      </c>
      <c r="F59" s="130">
        <v>778</v>
      </c>
      <c r="G59" s="130">
        <v>778</v>
      </c>
      <c r="H59" s="130">
        <v>0.20964360587002101</v>
      </c>
      <c r="I59" s="130">
        <f>(Table13[[#This Row],[Alpha]]-MIN(Table13[Alpha]))/(MAX(Table13[Alpha])-MIN(Table13[Alpha]))</f>
        <v>0.53405698695060766</v>
      </c>
      <c r="J59" s="130">
        <f>(Table13[[#This Row],[Signal from Matlab]]-703)/(1060.75-703)</f>
        <v>0.20964360587002095</v>
      </c>
      <c r="K59" s="378">
        <f>K58+1</f>
        <v>4523</v>
      </c>
      <c r="L59" s="378">
        <v>2</v>
      </c>
      <c r="M59" s="516">
        <f>INDEX(Table13[Date],MATCH($K59,Table13[Index],0))</f>
        <v>40556</v>
      </c>
      <c r="N59" s="368">
        <f>INDEX(Table13[Norm Open],MATCH($K59,Table13[Index],0))</f>
        <v>0.64802342606149332</v>
      </c>
      <c r="O59" s="369">
        <f>INDEX(Table13[Alpha],MATCH($K59,Table13[Index],0))</f>
        <v>0</v>
      </c>
      <c r="P59" s="475"/>
      <c r="Q59" s="371"/>
      <c r="R59" s="475"/>
      <c r="S59" s="491"/>
      <c r="T59" s="475">
        <f t="shared" si="9"/>
        <v>0.41926558059524799</v>
      </c>
      <c r="U59" s="371">
        <f t="shared" si="10"/>
        <v>0.35658417094400952</v>
      </c>
      <c r="V59" s="370">
        <f t="shared" ref="V59:W109" si="11">AVERAGE(P59,R59,T59)</f>
        <v>0.41926558059524799</v>
      </c>
      <c r="W59" s="371">
        <f t="shared" si="11"/>
        <v>0.35658417094400952</v>
      </c>
    </row>
    <row r="60" spans="1:29" ht="16" thickBot="1" x14ac:dyDescent="0.25">
      <c r="A60" s="505">
        <v>34131</v>
      </c>
      <c r="B60" s="506">
        <v>59</v>
      </c>
      <c r="C60" s="507">
        <v>18.63</v>
      </c>
      <c r="D60" s="130">
        <v>0.16343618935499099</v>
      </c>
      <c r="E60" s="130">
        <f>(Table13[[#This Row],[Gasoil Open]]-MIN(Table13[Signal from Matlab]))/(MAX(Table13[Signal from Matlab])-MIN(Table13[Signal from Matlab]))</f>
        <v>-1.91298392732355</v>
      </c>
      <c r="F60" s="130">
        <v>780.25</v>
      </c>
      <c r="G60" s="130">
        <v>780.25</v>
      </c>
      <c r="H60" s="130">
        <v>0.215932914046122</v>
      </c>
      <c r="I60" s="130">
        <f>(Table13[[#This Row],[Alpha]]-MIN(Table13[Alpha]))/(MAX(Table13[Alpha])-MIN(Table13[Alpha]))</f>
        <v>0.53547974932466624</v>
      </c>
      <c r="J60" s="130">
        <f>(Table13[[#This Row],[Signal from Matlab]]-703)/(1060.75-703)</f>
        <v>0.21593291404612158</v>
      </c>
      <c r="K60" s="378">
        <f t="shared" ref="K60:K109" si="12">K59+1</f>
        <v>4524</v>
      </c>
      <c r="L60" s="378">
        <v>3</v>
      </c>
      <c r="M60" s="516">
        <f>INDEX(Table13[Date],MATCH($K60,Table13[Index],0))</f>
        <v>40557</v>
      </c>
      <c r="N60" s="368">
        <f>INDEX(Table13[Norm Open],MATCH($K60,Table13[Index],0))</f>
        <v>0.64963396778916527</v>
      </c>
      <c r="O60" s="369">
        <f>INDEX(Table13[Alpha],MATCH($K60,Table13[Index],0))</f>
        <v>0</v>
      </c>
      <c r="P60" s="475"/>
      <c r="Q60" s="371"/>
      <c r="R60" s="475"/>
      <c r="S60" s="491"/>
      <c r="T60" s="475">
        <f t="shared" si="9"/>
        <v>0.3900324008596307</v>
      </c>
      <c r="U60" s="371">
        <f t="shared" si="10"/>
        <v>0.3904560345535999</v>
      </c>
      <c r="V60" s="370">
        <f t="shared" si="11"/>
        <v>0.3900324008596307</v>
      </c>
      <c r="W60" s="371">
        <f t="shared" si="11"/>
        <v>0.3904560345535999</v>
      </c>
      <c r="X60" s="130" t="s">
        <v>1165</v>
      </c>
      <c r="Y60" s="130" t="s">
        <v>1193</v>
      </c>
      <c r="Z60" s="130" t="s">
        <v>1165</v>
      </c>
      <c r="AA60" s="130">
        <v>132</v>
      </c>
      <c r="AB60" s="130">
        <v>3.2000000000000001E-2</v>
      </c>
      <c r="AC60" s="130" t="s">
        <v>1183</v>
      </c>
    </row>
    <row r="61" spans="1:29" ht="16" thickBot="1" x14ac:dyDescent="0.25">
      <c r="A61" s="505">
        <v>34134</v>
      </c>
      <c r="B61" s="506">
        <v>60</v>
      </c>
      <c r="C61" s="507">
        <v>18.420000000000002</v>
      </c>
      <c r="D61" s="130">
        <v>0.16224726145165499</v>
      </c>
      <c r="E61" s="130">
        <f>(Table13[[#This Row],[Gasoil Open]]-MIN(Table13[Signal from Matlab]))/(MAX(Table13[Signal from Matlab])-MIN(Table13[Signal from Matlab]))</f>
        <v>-1.9135709294199861</v>
      </c>
      <c r="F61" s="130">
        <v>785.5</v>
      </c>
      <c r="G61" s="130">
        <v>785.5</v>
      </c>
      <c r="H61" s="130">
        <v>0.230607966457023</v>
      </c>
      <c r="I61" s="130">
        <f>(Table13[[#This Row],[Alpha]]-MIN(Table13[Alpha]))/(MAX(Table13[Alpha])-MIN(Table13[Alpha]))</f>
        <v>0.53462407402662748</v>
      </c>
      <c r="J61" s="130">
        <f>(Table13[[#This Row],[Signal from Matlab]]-703)/(1060.75-703)</f>
        <v>0.23060796645702306</v>
      </c>
      <c r="K61" s="378">
        <f t="shared" si="12"/>
        <v>4525</v>
      </c>
      <c r="L61" s="378">
        <v>4</v>
      </c>
      <c r="M61" s="516">
        <f>INDEX(Table13[Date],MATCH($K61,Table13[Index],0))</f>
        <v>40560</v>
      </c>
      <c r="N61" s="368">
        <f>INDEX(Table13[Norm Open],MATCH($K61,Table13[Index],0))</f>
        <v>-7.1010248901903356E-2</v>
      </c>
      <c r="O61" s="369">
        <f>INDEX(Table13[Alpha],MATCH($K61,Table13[Index],0))</f>
        <v>0</v>
      </c>
      <c r="P61" s="475"/>
      <c r="Q61" s="371"/>
      <c r="R61" s="475"/>
      <c r="S61" s="491"/>
      <c r="T61" s="475">
        <f t="shared" si="9"/>
        <v>0.36391127284144265</v>
      </c>
      <c r="U61" s="371">
        <f t="shared" si="10"/>
        <v>0.40785140503506434</v>
      </c>
      <c r="V61" s="370">
        <f t="shared" si="11"/>
        <v>0.36391127284144265</v>
      </c>
      <c r="W61" s="371">
        <f t="shared" si="11"/>
        <v>0.40785140503506434</v>
      </c>
      <c r="X61" s="130" t="s">
        <v>80</v>
      </c>
      <c r="Y61" s="130">
        <v>0.97762747999999999</v>
      </c>
      <c r="Z61" s="130" t="s">
        <v>80</v>
      </c>
      <c r="AC61" s="130">
        <v>0.99714776000000005</v>
      </c>
    </row>
    <row r="62" spans="1:29" ht="16" thickBot="1" x14ac:dyDescent="0.25">
      <c r="A62" s="505">
        <v>34135</v>
      </c>
      <c r="B62" s="506">
        <v>61</v>
      </c>
      <c r="C62" s="507">
        <v>18.350000000000001</v>
      </c>
      <c r="D62" s="130">
        <v>0.166330602130879</v>
      </c>
      <c r="E62" s="130">
        <f>(Table13[[#This Row],[Gasoil Open]]-MIN(Table13[Signal from Matlab]))/(MAX(Table13[Signal from Matlab])-MIN(Table13[Signal from Matlab]))</f>
        <v>-1.9137665967854647</v>
      </c>
      <c r="F62" s="130">
        <v>780</v>
      </c>
      <c r="G62" s="130">
        <v>780</v>
      </c>
      <c r="H62" s="130">
        <v>0.21523410202655499</v>
      </c>
      <c r="I62" s="130">
        <f>(Table13[[#This Row],[Alpha]]-MIN(Table13[Alpha]))/(MAX(Table13[Alpha])-MIN(Table13[Alpha]))</f>
        <v>0.53756286765985373</v>
      </c>
      <c r="J62" s="130">
        <f>(Table13[[#This Row],[Signal from Matlab]]-703)/(1060.75-703)</f>
        <v>0.21523410202655485</v>
      </c>
      <c r="K62" s="378">
        <f t="shared" si="12"/>
        <v>4526</v>
      </c>
      <c r="L62" s="378">
        <v>5</v>
      </c>
      <c r="M62" s="516">
        <f>INDEX(Table13[Date],MATCH($K62,Table13[Index],0))</f>
        <v>40561</v>
      </c>
      <c r="N62" s="368">
        <f>INDEX(Table13[Norm Open],MATCH($K62,Table13[Index],0))</f>
        <v>0.64202049780380666</v>
      </c>
      <c r="O62" s="369">
        <f>INDEX(Table13[Alpha],MATCH($K62,Table13[Index],0))</f>
        <v>0</v>
      </c>
      <c r="P62" s="475"/>
      <c r="Q62" s="371"/>
      <c r="R62" s="475"/>
      <c r="S62" s="491"/>
      <c r="T62" s="475">
        <f t="shared" si="9"/>
        <v>0.34419791447097192</v>
      </c>
      <c r="U62" s="371">
        <f t="shared" si="10"/>
        <v>0.41949307035061767</v>
      </c>
      <c r="V62" s="370">
        <f t="shared" si="11"/>
        <v>0.34419791447097192</v>
      </c>
      <c r="W62" s="371">
        <f t="shared" si="11"/>
        <v>0.41949307035061767</v>
      </c>
    </row>
    <row r="63" spans="1:29" ht="16" thickBot="1" x14ac:dyDescent="0.25">
      <c r="A63" s="505">
        <v>34136</v>
      </c>
      <c r="B63" s="506">
        <v>62</v>
      </c>
      <c r="C63" s="507">
        <v>18.420000000000002</v>
      </c>
      <c r="D63" s="130">
        <v>0.17964597048183101</v>
      </c>
      <c r="E63" s="130">
        <f>(Table13[[#This Row],[Gasoil Open]]-MIN(Table13[Signal from Matlab]))/(MAX(Table13[Signal from Matlab])-MIN(Table13[Signal from Matlab]))</f>
        <v>-1.9135709294199861</v>
      </c>
      <c r="F63" s="130">
        <v>777.75</v>
      </c>
      <c r="G63" s="130">
        <v>777.75</v>
      </c>
      <c r="H63" s="130">
        <v>0.208944793850454</v>
      </c>
      <c r="I63" s="130">
        <f>(Table13[[#This Row],[Alpha]]-MIN(Table13[Alpha]))/(MAX(Table13[Alpha])-MIN(Table13[Alpha]))</f>
        <v>0.54714598178328211</v>
      </c>
      <c r="J63" s="130">
        <f>(Table13[[#This Row],[Signal from Matlab]]-703)/(1060.75-703)</f>
        <v>0.20894479385045422</v>
      </c>
      <c r="K63" s="378">
        <f t="shared" si="12"/>
        <v>4527</v>
      </c>
      <c r="L63" s="378">
        <v>6</v>
      </c>
      <c r="M63" s="516">
        <f>INDEX(Table13[Date],MATCH($K63,Table13[Index],0))</f>
        <v>40562</v>
      </c>
      <c r="N63" s="368">
        <f>INDEX(Table13[Norm Open],MATCH($K63,Table13[Index],0))</f>
        <v>0.6445827232796485</v>
      </c>
      <c r="O63" s="369">
        <f>INDEX(Table13[Alpha],MATCH($K63,Table13[Index],0))</f>
        <v>0</v>
      </c>
      <c r="P63" s="475"/>
      <c r="Q63" s="371"/>
      <c r="R63" s="475"/>
      <c r="S63" s="491"/>
      <c r="T63" s="475">
        <f t="shared" si="9"/>
        <v>0.32998545763619669</v>
      </c>
      <c r="U63" s="371">
        <f t="shared" si="10"/>
        <v>0.42368576562204235</v>
      </c>
      <c r="V63" s="370">
        <f t="shared" si="11"/>
        <v>0.32998545763619669</v>
      </c>
      <c r="W63" s="371">
        <f t="shared" si="11"/>
        <v>0.42368576562204235</v>
      </c>
      <c r="X63" s="130" t="s">
        <v>1166</v>
      </c>
      <c r="Y63" s="130" t="s">
        <v>1194</v>
      </c>
      <c r="Z63" s="130" t="s">
        <v>1166</v>
      </c>
      <c r="AA63" s="130">
        <v>50</v>
      </c>
      <c r="AB63" s="130">
        <v>3.7999999999999999E-2</v>
      </c>
      <c r="AC63" s="130" t="s">
        <v>1184</v>
      </c>
    </row>
    <row r="64" spans="1:29" ht="16" thickBot="1" x14ac:dyDescent="0.25">
      <c r="A64" s="505">
        <v>34137</v>
      </c>
      <c r="B64" s="506">
        <v>63</v>
      </c>
      <c r="C64" s="507">
        <v>18.5</v>
      </c>
      <c r="D64" s="130">
        <v>0.19318031784897099</v>
      </c>
      <c r="E64" s="130">
        <f>(Table13[[#This Row],[Gasoil Open]]-MIN(Table13[Signal from Matlab]))/(MAX(Table13[Signal from Matlab])-MIN(Table13[Signal from Matlab]))</f>
        <v>-1.9133473095737246</v>
      </c>
      <c r="F64" s="130">
        <v>780</v>
      </c>
      <c r="G64" s="130">
        <v>780</v>
      </c>
      <c r="H64" s="130">
        <v>0.21523410202655499</v>
      </c>
      <c r="I64" s="130">
        <f>(Table13[[#This Row],[Alpha]]-MIN(Table13[Alpha]))/(MAX(Table13[Alpha])-MIN(Table13[Alpha]))</f>
        <v>0.55688669582039318</v>
      </c>
      <c r="J64" s="130">
        <f>(Table13[[#This Row],[Signal from Matlab]]-703)/(1060.75-703)</f>
        <v>0.21523410202655485</v>
      </c>
      <c r="K64" s="378">
        <f t="shared" si="12"/>
        <v>4528</v>
      </c>
      <c r="L64" s="378">
        <v>7</v>
      </c>
      <c r="M64" s="516">
        <f>INDEX(Table13[Date],MATCH($K64,Table13[Index],0))</f>
        <v>40563</v>
      </c>
      <c r="N64" s="368">
        <f>INDEX(Table13[Norm Open],MATCH($K64,Table13[Index],0))</f>
        <v>0.64553440702781828</v>
      </c>
      <c r="O64" s="369">
        <f>INDEX(Table13[Alpha],MATCH($K64,Table13[Index],0))</f>
        <v>0</v>
      </c>
      <c r="P64" s="475"/>
      <c r="Q64" s="371"/>
      <c r="R64" s="475"/>
      <c r="S64" s="491"/>
      <c r="T64" s="475">
        <f t="shared" si="9"/>
        <v>0.31999681736822994</v>
      </c>
      <c r="U64" s="371">
        <f t="shared" si="10"/>
        <v>0.42618462608950652</v>
      </c>
      <c r="V64" s="370">
        <f t="shared" si="11"/>
        <v>0.31999681736822994</v>
      </c>
      <c r="W64" s="371">
        <f t="shared" si="11"/>
        <v>0.42618462608950652</v>
      </c>
      <c r="X64" s="130" t="s">
        <v>80</v>
      </c>
      <c r="Y64" s="130">
        <v>0.97734416999999996</v>
      </c>
      <c r="Z64" s="130" t="s">
        <v>80</v>
      </c>
      <c r="AC64" s="130">
        <v>0.99773909000000005</v>
      </c>
    </row>
    <row r="65" spans="1:23" ht="16" thickBot="1" x14ac:dyDescent="0.25">
      <c r="A65" s="505">
        <v>34138</v>
      </c>
      <c r="B65" s="506">
        <v>64</v>
      </c>
      <c r="C65" s="507">
        <v>18.350000000000001</v>
      </c>
      <c r="D65" s="130">
        <v>0.21663601969367099</v>
      </c>
      <c r="E65" s="130">
        <f>(Table13[[#This Row],[Gasoil Open]]-MIN(Table13[Signal from Matlab]))/(MAX(Table13[Signal from Matlab])-MIN(Table13[Signal from Matlab]))</f>
        <v>-1.9137665967854647</v>
      </c>
      <c r="F65" s="130">
        <v>780</v>
      </c>
      <c r="G65" s="130">
        <v>780</v>
      </c>
      <c r="H65" s="130">
        <v>0.21523410202655499</v>
      </c>
      <c r="I65" s="130">
        <f>(Table13[[#This Row],[Alpha]]-MIN(Table13[Alpha]))/(MAX(Table13[Alpha])-MIN(Table13[Alpha]))</f>
        <v>0.57376784110292667</v>
      </c>
      <c r="J65" s="130">
        <f>(Table13[[#This Row],[Signal from Matlab]]-703)/(1060.75-703)</f>
        <v>0.21523410202655485</v>
      </c>
      <c r="K65" s="378">
        <f t="shared" si="12"/>
        <v>4529</v>
      </c>
      <c r="L65" s="378">
        <v>8</v>
      </c>
      <c r="M65" s="516">
        <f>INDEX(Table13[Date],MATCH($K65,Table13[Index],0))</f>
        <v>40564</v>
      </c>
      <c r="N65" s="368">
        <f>INDEX(Table13[Norm Open],MATCH($K65,Table13[Index],0))</f>
        <v>0.63426061493411412</v>
      </c>
      <c r="O65" s="369">
        <f>INDEX(Table13[Alpha],MATCH($K65,Table13[Index],0))</f>
        <v>0</v>
      </c>
      <c r="P65" s="475"/>
      <c r="Q65" s="371"/>
      <c r="R65" s="475"/>
      <c r="S65" s="491"/>
      <c r="T65" s="475">
        <f t="shared" si="9"/>
        <v>0.31814204719325123</v>
      </c>
      <c r="U65" s="371">
        <f t="shared" si="10"/>
        <v>0.42432216102442483</v>
      </c>
      <c r="V65" s="370">
        <f t="shared" si="11"/>
        <v>0.31814204719325123</v>
      </c>
      <c r="W65" s="371">
        <f t="shared" si="11"/>
        <v>0.42432216102442483</v>
      </c>
    </row>
    <row r="66" spans="1:23" ht="16" thickBot="1" x14ac:dyDescent="0.25">
      <c r="A66" s="505">
        <v>34141</v>
      </c>
      <c r="B66" s="506">
        <v>65</v>
      </c>
      <c r="C66" s="507">
        <v>18.399999999999999</v>
      </c>
      <c r="D66" s="130">
        <v>0.244020869204605</v>
      </c>
      <c r="E66" s="130">
        <f>(Table13[[#This Row],[Gasoil Open]]-MIN(Table13[Signal from Matlab]))/(MAX(Table13[Signal from Matlab])-MIN(Table13[Signal from Matlab]))</f>
        <v>-1.9136268343815515</v>
      </c>
      <c r="F66" s="130">
        <v>782.75</v>
      </c>
      <c r="G66" s="130">
        <v>782.75</v>
      </c>
      <c r="H66" s="130">
        <v>0.222921034241789</v>
      </c>
      <c r="I66" s="130">
        <f>(Table13[[#This Row],[Alpha]]-MIN(Table13[Alpha]))/(MAX(Table13[Alpha])-MIN(Table13[Alpha]))</f>
        <v>0.59347680680325798</v>
      </c>
      <c r="J66" s="130">
        <f>(Table13[[#This Row],[Signal from Matlab]]-703)/(1060.75-703)</f>
        <v>0.22292103424178897</v>
      </c>
      <c r="K66" s="378">
        <f t="shared" si="12"/>
        <v>4530</v>
      </c>
      <c r="L66" s="378">
        <v>9</v>
      </c>
      <c r="M66" s="516">
        <f>INDEX(Table13[Date],MATCH($K66,Table13[Index],0))</f>
        <v>40567</v>
      </c>
      <c r="N66" s="368">
        <f>INDEX(Table13[Norm Open],MATCH($K66,Table13[Index],0))</f>
        <v>0.64341142020497788</v>
      </c>
      <c r="O66" s="369">
        <f>INDEX(Table13[Alpha],MATCH($K66,Table13[Index],0))</f>
        <v>0</v>
      </c>
      <c r="P66" s="475"/>
      <c r="Q66" s="371"/>
      <c r="R66" s="475"/>
      <c r="S66" s="491"/>
      <c r="T66" s="475">
        <f t="shared" si="9"/>
        <v>0.32081235727599267</v>
      </c>
      <c r="U66" s="371">
        <f t="shared" si="10"/>
        <v>0.42267182086851979</v>
      </c>
      <c r="V66" s="370">
        <f t="shared" si="11"/>
        <v>0.32081235727599267</v>
      </c>
      <c r="W66" s="371">
        <f t="shared" si="11"/>
        <v>0.42267182086851979</v>
      </c>
    </row>
    <row r="67" spans="1:23" ht="16" thickBot="1" x14ac:dyDescent="0.25">
      <c r="A67" s="505">
        <v>34142</v>
      </c>
      <c r="B67" s="506">
        <v>66</v>
      </c>
      <c r="C67" s="507">
        <v>18.260000000000002</v>
      </c>
      <c r="D67" s="130">
        <v>0.27931125316128902</v>
      </c>
      <c r="E67" s="130">
        <f>(Table13[[#This Row],[Gasoil Open]]-MIN(Table13[Signal from Matlab]))/(MAX(Table13[Signal from Matlab])-MIN(Table13[Signal from Matlab]))</f>
        <v>-1.9140181691125087</v>
      </c>
      <c r="F67" s="130">
        <v>790</v>
      </c>
      <c r="G67" s="130">
        <v>790</v>
      </c>
      <c r="H67" s="130">
        <v>0.24318658280922401</v>
      </c>
      <c r="I67" s="130">
        <f>(Table13[[#This Row],[Alpha]]-MIN(Table13[Alpha]))/(MAX(Table13[Alpha])-MIN(Table13[Alpha]))</f>
        <v>0.61887541148341529</v>
      </c>
      <c r="J67" s="130">
        <f>(Table13[[#This Row],[Signal from Matlab]]-703)/(1060.75-703)</f>
        <v>0.24318658280922431</v>
      </c>
      <c r="K67" s="378">
        <f t="shared" si="12"/>
        <v>4531</v>
      </c>
      <c r="L67" s="378">
        <v>10</v>
      </c>
      <c r="M67" s="516">
        <f>INDEX(Table13[Date],MATCH($K67,Table13[Index],0))</f>
        <v>40568</v>
      </c>
      <c r="N67" s="368">
        <f>INDEX(Table13[Norm Open],MATCH($K67,Table13[Index],0))</f>
        <v>0.63462664714494865</v>
      </c>
      <c r="O67" s="369">
        <f>INDEX(Table13[Alpha],MATCH($K67,Table13[Index],0))</f>
        <v>0</v>
      </c>
      <c r="P67" s="475"/>
      <c r="Q67" s="371"/>
      <c r="R67" s="475"/>
      <c r="S67" s="491"/>
      <c r="T67" s="475">
        <f t="shared" si="9"/>
        <v>0.32999793134577338</v>
      </c>
      <c r="U67" s="371">
        <f t="shared" si="10"/>
        <v>0.42017466265689685</v>
      </c>
      <c r="V67" s="370">
        <f t="shared" si="11"/>
        <v>0.32999793134577338</v>
      </c>
      <c r="W67" s="371">
        <f t="shared" si="11"/>
        <v>0.42017466265689685</v>
      </c>
    </row>
    <row r="68" spans="1:23" ht="16" thickBot="1" x14ac:dyDescent="0.25">
      <c r="A68" s="505">
        <v>34143</v>
      </c>
      <c r="B68" s="506">
        <v>67</v>
      </c>
      <c r="C68" s="507">
        <v>18.18</v>
      </c>
      <c r="D68" s="130">
        <v>0.31321785647603201</v>
      </c>
      <c r="E68" s="130">
        <f>(Table13[[#This Row],[Gasoil Open]]-MIN(Table13[Signal from Matlab]))/(MAX(Table13[Signal from Matlab])-MIN(Table13[Signal from Matlab]))</f>
        <v>-1.9142417889587702</v>
      </c>
      <c r="F68" s="130">
        <v>772.25</v>
      </c>
      <c r="G68" s="130">
        <v>772.25</v>
      </c>
      <c r="H68" s="130">
        <v>0.19357092941998599</v>
      </c>
      <c r="I68" s="130">
        <f>(Table13[[#This Row],[Alpha]]-MIN(Table13[Alpha]))/(MAX(Table13[Alpha])-MIN(Table13[Alpha]))</f>
        <v>0.64327810471268398</v>
      </c>
      <c r="J68" s="130">
        <f>(Table13[[#This Row],[Signal from Matlab]]-703)/(1060.75-703)</f>
        <v>0.19357092941998602</v>
      </c>
      <c r="K68" s="378">
        <f t="shared" si="12"/>
        <v>4532</v>
      </c>
      <c r="L68" s="378">
        <v>11</v>
      </c>
      <c r="M68" s="516">
        <f>INDEX(Table13[Date],MATCH($K68,Table13[Index],0))</f>
        <v>40569</v>
      </c>
      <c r="N68" s="368">
        <f>INDEX(Table13[Norm Open],MATCH($K68,Table13[Index],0))</f>
        <v>0.62730600292825756</v>
      </c>
      <c r="O68" s="369">
        <f>INDEX(Table13[Alpha],MATCH($K68,Table13[Index],0))</f>
        <v>0</v>
      </c>
      <c r="P68" s="475"/>
      <c r="Q68" s="371"/>
      <c r="R68" s="475">
        <f t="shared" ref="R68:R109" si="13" xml:space="preserve"> 0.138052262079828 + 0.0229792123926715*L68 + 0.00212149418839357*COS(L68) + 0.00021039552362968/COS(0.303404850271128 + L68) - 0.000399539435763892*L68^2 - 0.000148001351617926*L68*COS(5.75250273296294 + L68*COS(L68) + 0.0207418597489627/(L68*COS(L68)) + 0.0229792123926715*L68*COS(0.303404850271128 + L68))</f>
        <v>0.34155544124803755</v>
      </c>
      <c r="S68" s="491">
        <f t="shared" ref="S68:S109" si="14" xml:space="preserve"> 0.247606189678217 + 0.0164101943641162*L68 + 0.0173555482529458*SIN(SIN(1.03492358744032*L68)) + 0.00220144591549947*L68*SIN(L68)*SIN(1.03492358744032*L68) + 0.0544517492380515*SIN(2.5217375248285 + 0.00880270828830702*L68^2) - SIN(0.000780508708943262*L68*SIN(L68))</f>
        <v>0.42179628869059316</v>
      </c>
      <c r="T68" s="475">
        <f t="shared" si="9"/>
        <v>0.34262480149809543</v>
      </c>
      <c r="U68" s="371">
        <f t="shared" si="10"/>
        <v>0.42147754474756077</v>
      </c>
      <c r="V68" s="370">
        <f t="shared" si="11"/>
        <v>0.34209012137306649</v>
      </c>
      <c r="W68" s="371">
        <f t="shared" si="11"/>
        <v>0.42163691671907699</v>
      </c>
    </row>
    <row r="69" spans="1:23" ht="16" thickBot="1" x14ac:dyDescent="0.25">
      <c r="A69" s="505">
        <v>34144</v>
      </c>
      <c r="B69" s="506">
        <v>68</v>
      </c>
      <c r="C69" s="507">
        <v>18.43</v>
      </c>
      <c r="D69" s="130">
        <v>0.34548850433967598</v>
      </c>
      <c r="E69" s="130">
        <f>(Table13[[#This Row],[Gasoil Open]]-MIN(Table13[Signal from Matlab]))/(MAX(Table13[Signal from Matlab])-MIN(Table13[Signal from Matlab]))</f>
        <v>-1.9135429769392034</v>
      </c>
      <c r="F69" s="130">
        <v>787</v>
      </c>
      <c r="G69" s="130">
        <v>787</v>
      </c>
      <c r="H69" s="130">
        <v>0.23480083857442399</v>
      </c>
      <c r="I69" s="130">
        <f>(Table13[[#This Row],[Alpha]]-MIN(Table13[Alpha]))/(MAX(Table13[Alpha])-MIN(Table13[Alpha]))</f>
        <v>0.66650339545668036</v>
      </c>
      <c r="J69" s="130">
        <f>(Table13[[#This Row],[Signal from Matlab]]-703)/(1060.75-703)</f>
        <v>0.23480083857442349</v>
      </c>
      <c r="K69" s="378">
        <f t="shared" si="12"/>
        <v>4533</v>
      </c>
      <c r="L69" s="378">
        <v>12</v>
      </c>
      <c r="M69" s="516">
        <f>INDEX(Table13[Date],MATCH($K69,Table13[Index],0))</f>
        <v>40570</v>
      </c>
      <c r="N69" s="368">
        <f>INDEX(Table13[Norm Open],MATCH($K69,Table13[Index],0))</f>
        <v>0.64751098096632498</v>
      </c>
      <c r="O69" s="369">
        <f>INDEX(Table13[Alpha],MATCH($K69,Table13[Index],0))</f>
        <v>0</v>
      </c>
      <c r="P69" s="475"/>
      <c r="Q69" s="371"/>
      <c r="R69" s="475">
        <f t="shared" si="13"/>
        <v>0.359884777966194</v>
      </c>
      <c r="S69" s="491">
        <f t="shared" si="14"/>
        <v>0.41624125969754311</v>
      </c>
      <c r="T69" s="475">
        <f t="shared" si="9"/>
        <v>0.357479031657923</v>
      </c>
      <c r="U69" s="371">
        <f t="shared" si="10"/>
        <v>0.42435125585647299</v>
      </c>
      <c r="V69" s="370">
        <f t="shared" si="11"/>
        <v>0.35868190481205853</v>
      </c>
      <c r="W69" s="371">
        <f t="shared" si="11"/>
        <v>0.42029625777700808</v>
      </c>
    </row>
    <row r="70" spans="1:23" ht="16" thickBot="1" x14ac:dyDescent="0.25">
      <c r="A70" s="505">
        <v>34145</v>
      </c>
      <c r="B70" s="506">
        <v>69</v>
      </c>
      <c r="C70" s="507">
        <v>18.28</v>
      </c>
      <c r="D70" s="130">
        <v>0.378937216968324</v>
      </c>
      <c r="E70" s="130">
        <f>(Table13[[#This Row],[Gasoil Open]]-MIN(Table13[Signal from Matlab]))/(MAX(Table13[Signal from Matlab])-MIN(Table13[Signal from Matlab]))</f>
        <v>-1.9139622641509435</v>
      </c>
      <c r="F70" s="130">
        <v>776</v>
      </c>
      <c r="G70" s="130">
        <v>776</v>
      </c>
      <c r="H70" s="130">
        <v>0.204053109713487</v>
      </c>
      <c r="I70" s="130">
        <f>(Table13[[#This Row],[Alpha]]-MIN(Table13[Alpha]))/(MAX(Table13[Alpha])-MIN(Table13[Alpha]))</f>
        <v>0.69057654326255191</v>
      </c>
      <c r="J70" s="130">
        <f>(Table13[[#This Row],[Signal from Matlab]]-703)/(1060.75-703)</f>
        <v>0.20405310971348709</v>
      </c>
      <c r="K70" s="378">
        <f t="shared" si="12"/>
        <v>4534</v>
      </c>
      <c r="L70" s="378">
        <v>13</v>
      </c>
      <c r="M70" s="516">
        <f>INDEX(Table13[Date],MATCH($K70,Table13[Index],0))</f>
        <v>40571</v>
      </c>
      <c r="N70" s="368">
        <f>INDEX(Table13[Norm Open],MATCH($K70,Table13[Index],0))</f>
        <v>0.64231332357247428</v>
      </c>
      <c r="O70" s="369">
        <f>INDEX(Table13[Alpha],MATCH($K70,Table13[Index],0))</f>
        <v>0</v>
      </c>
      <c r="P70" s="475"/>
      <c r="Q70" s="371"/>
      <c r="R70" s="475">
        <f t="shared" si="13"/>
        <v>0.37055769827468343</v>
      </c>
      <c r="S70" s="491">
        <f t="shared" si="14"/>
        <v>0.43661094933474326</v>
      </c>
      <c r="T70" s="475">
        <f t="shared" si="9"/>
        <v>0.37000003689030747</v>
      </c>
      <c r="U70" s="371">
        <f t="shared" si="10"/>
        <v>0.43150514191403677</v>
      </c>
      <c r="V70" s="370">
        <f t="shared" si="11"/>
        <v>0.37027886758249545</v>
      </c>
      <c r="W70" s="371">
        <f t="shared" si="11"/>
        <v>0.43405804562438999</v>
      </c>
    </row>
    <row r="71" spans="1:23" ht="16" thickBot="1" x14ac:dyDescent="0.25">
      <c r="A71" s="505">
        <v>34148</v>
      </c>
      <c r="B71" s="506">
        <v>70</v>
      </c>
      <c r="C71" s="507">
        <v>18.39</v>
      </c>
      <c r="D71" s="130">
        <v>0.41022941261139201</v>
      </c>
      <c r="E71" s="130">
        <f>(Table13[[#This Row],[Gasoil Open]]-MIN(Table13[Signal from Matlab]))/(MAX(Table13[Signal from Matlab])-MIN(Table13[Signal from Matlab]))</f>
        <v>-1.9136547868623341</v>
      </c>
      <c r="F71" s="130">
        <v>773.75</v>
      </c>
      <c r="G71" s="130">
        <v>773.75</v>
      </c>
      <c r="H71" s="130">
        <v>0.19776380153738601</v>
      </c>
      <c r="I71" s="130">
        <f>(Table13[[#This Row],[Alpha]]-MIN(Table13[Alpha]))/(MAX(Table13[Alpha])-MIN(Table13[Alpha]))</f>
        <v>0.71309763874533116</v>
      </c>
      <c r="J71" s="130">
        <f>(Table13[[#This Row],[Signal from Matlab]]-703)/(1060.75-703)</f>
        <v>0.19776380153738643</v>
      </c>
      <c r="K71" s="378">
        <f t="shared" si="12"/>
        <v>4535</v>
      </c>
      <c r="L71" s="378">
        <v>14</v>
      </c>
      <c r="M71" s="516">
        <f>INDEX(Table13[Date],MATCH($K71,Table13[Index],0))</f>
        <v>40574</v>
      </c>
      <c r="N71" s="368">
        <f>INDEX(Table13[Norm Open],MATCH($K71,Table13[Index],0))</f>
        <v>0.65819912152269389</v>
      </c>
      <c r="O71" s="369">
        <f>INDEX(Table13[Alpha],MATCH($K71,Table13[Index],0))</f>
        <v>0</v>
      </c>
      <c r="P71" s="475"/>
      <c r="Q71" s="371"/>
      <c r="R71" s="475">
        <f t="shared" si="13"/>
        <v>0.37999863626931157</v>
      </c>
      <c r="S71" s="491">
        <f t="shared" si="14"/>
        <v>0.46052655439555679</v>
      </c>
      <c r="T71" s="475">
        <f t="shared" si="9"/>
        <v>0.37977316206955825</v>
      </c>
      <c r="U71" s="371">
        <f t="shared" si="10"/>
        <v>0.44063528529810375</v>
      </c>
      <c r="V71" s="370">
        <f t="shared" si="11"/>
        <v>0.37988589916943494</v>
      </c>
      <c r="W71" s="371">
        <f t="shared" si="11"/>
        <v>0.45058091984683024</v>
      </c>
    </row>
    <row r="72" spans="1:23" ht="16" thickBot="1" x14ac:dyDescent="0.25">
      <c r="A72" s="505">
        <v>34149</v>
      </c>
      <c r="B72" s="506">
        <v>71</v>
      </c>
      <c r="C72" s="507">
        <v>18.420000000000002</v>
      </c>
      <c r="D72" s="130">
        <v>0.44804751175482799</v>
      </c>
      <c r="E72" s="130">
        <f>(Table13[[#This Row],[Gasoil Open]]-MIN(Table13[Signal from Matlab]))/(MAX(Table13[Signal from Matlab])-MIN(Table13[Signal from Matlab]))</f>
        <v>-1.9135709294199861</v>
      </c>
      <c r="F72" s="130">
        <v>786.75</v>
      </c>
      <c r="G72" s="130">
        <v>786.75</v>
      </c>
      <c r="H72" s="130">
        <v>0.23410202655485701</v>
      </c>
      <c r="I72" s="130">
        <f>(Table13[[#This Row],[Alpha]]-MIN(Table13[Alpha]))/(MAX(Table13[Alpha])-MIN(Table13[Alpha]))</f>
        <v>0.74031544830722462</v>
      </c>
      <c r="J72" s="130">
        <f>(Table13[[#This Row],[Signal from Matlab]]-703)/(1060.75-703)</f>
        <v>0.23410202655485673</v>
      </c>
      <c r="K72" s="378">
        <f t="shared" si="12"/>
        <v>4536</v>
      </c>
      <c r="L72" s="378">
        <v>15</v>
      </c>
      <c r="M72" s="516">
        <f>INDEX(Table13[Date],MATCH($K72,Table13[Index],0))</f>
        <v>40575</v>
      </c>
      <c r="N72" s="368">
        <f>INDEX(Table13[Norm Open],MATCH($K72,Table13[Index],0))</f>
        <v>0.66844802342606136</v>
      </c>
      <c r="O72" s="369">
        <f>INDEX(Table13[Alpha],MATCH($K72,Table13[Index],0))</f>
        <v>0</v>
      </c>
      <c r="P72" s="475"/>
      <c r="Q72" s="371"/>
      <c r="R72" s="475">
        <f t="shared" si="13"/>
        <v>0.38889738875693441</v>
      </c>
      <c r="S72" s="491">
        <f t="shared" si="14"/>
        <v>0.43998161026124111</v>
      </c>
      <c r="T72" s="475">
        <f t="shared" si="9"/>
        <v>0.39059255670589094</v>
      </c>
      <c r="U72" s="371">
        <f t="shared" si="10"/>
        <v>0.45661277286894886</v>
      </c>
      <c r="V72" s="370">
        <f t="shared" si="11"/>
        <v>0.38974497273141268</v>
      </c>
      <c r="W72" s="371">
        <f t="shared" si="11"/>
        <v>0.44829719156509495</v>
      </c>
    </row>
    <row r="73" spans="1:23" ht="16" thickBot="1" x14ac:dyDescent="0.25">
      <c r="A73" s="505">
        <v>34150</v>
      </c>
      <c r="B73" s="506">
        <v>72</v>
      </c>
      <c r="C73" s="507">
        <v>18.32</v>
      </c>
      <c r="D73" s="130">
        <v>0.47623176239847997</v>
      </c>
      <c r="E73" s="130">
        <f>(Table13[[#This Row],[Gasoil Open]]-MIN(Table13[Signal from Matlab]))/(MAX(Table13[Signal from Matlab])-MIN(Table13[Signal from Matlab]))</f>
        <v>-1.9138504542278125</v>
      </c>
      <c r="F73" s="130">
        <v>802.5</v>
      </c>
      <c r="G73" s="130">
        <v>802.5</v>
      </c>
      <c r="H73" s="130">
        <v>0.27812718378756102</v>
      </c>
      <c r="I73" s="130">
        <f>(Table13[[#This Row],[Alpha]]-MIN(Table13[Alpha]))/(MAX(Table13[Alpha])-MIN(Table13[Alpha]))</f>
        <v>0.76059974561561372</v>
      </c>
      <c r="J73" s="130">
        <f>(Table13[[#This Row],[Signal from Matlab]]-703)/(1060.75-703)</f>
        <v>0.27812718378756113</v>
      </c>
      <c r="K73" s="378">
        <f t="shared" si="12"/>
        <v>4537</v>
      </c>
      <c r="L73" s="378">
        <v>16</v>
      </c>
      <c r="M73" s="516">
        <f>INDEX(Table13[Date],MATCH($K73,Table13[Index],0))</f>
        <v>40576</v>
      </c>
      <c r="N73" s="368">
        <f>INDEX(Table13[Norm Open],MATCH($K73,Table13[Index],0))</f>
        <v>0.67349926793557824</v>
      </c>
      <c r="O73" s="369">
        <f>INDEX(Table13[Alpha],MATCH($K73,Table13[Index],0))</f>
        <v>0</v>
      </c>
      <c r="P73" s="475"/>
      <c r="Q73" s="371"/>
      <c r="R73" s="475">
        <f t="shared" si="13"/>
        <v>0.40328299424734965</v>
      </c>
      <c r="S73" s="491">
        <f t="shared" si="14"/>
        <v>0.45519120061701662</v>
      </c>
      <c r="T73" s="475">
        <f t="shared" si="9"/>
        <v>0.40190004803813117</v>
      </c>
      <c r="U73" s="371">
        <f t="shared" si="10"/>
        <v>0.47773852058422966</v>
      </c>
      <c r="V73" s="370">
        <f t="shared" si="11"/>
        <v>0.40259152114274044</v>
      </c>
      <c r="W73" s="371">
        <f t="shared" si="11"/>
        <v>0.46646486060062314</v>
      </c>
    </row>
    <row r="74" spans="1:23" ht="16" thickBot="1" x14ac:dyDescent="0.25">
      <c r="A74" s="505">
        <v>34151</v>
      </c>
      <c r="B74" s="506">
        <v>73</v>
      </c>
      <c r="C74" s="507">
        <v>18.05</v>
      </c>
      <c r="D74" s="130">
        <v>0.50219300308335002</v>
      </c>
      <c r="E74" s="130">
        <f>(Table13[[#This Row],[Gasoil Open]]-MIN(Table13[Signal from Matlab]))/(MAX(Table13[Signal from Matlab])-MIN(Table13[Signal from Matlab]))</f>
        <v>-1.9146051712089449</v>
      </c>
      <c r="F74" s="130">
        <v>807.75</v>
      </c>
      <c r="G74" s="130">
        <v>807.75</v>
      </c>
      <c r="H74" s="130">
        <v>0.29280223619846302</v>
      </c>
      <c r="I74" s="130">
        <f>(Table13[[#This Row],[Alpha]]-MIN(Table13[Alpha]))/(MAX(Table13[Alpha])-MIN(Table13[Alpha]))</f>
        <v>0.77928413539076491</v>
      </c>
      <c r="J74" s="130">
        <f>(Table13[[#This Row],[Signal from Matlab]]-703)/(1060.75-703)</f>
        <v>0.29280223619846263</v>
      </c>
      <c r="K74" s="378">
        <f t="shared" si="12"/>
        <v>4538</v>
      </c>
      <c r="L74" s="378">
        <v>17</v>
      </c>
      <c r="M74" s="516">
        <f>INDEX(Table13[Date],MATCH($K74,Table13[Index],0))</f>
        <v>40577</v>
      </c>
      <c r="N74" s="368">
        <f>INDEX(Table13[Norm Open],MATCH($K74,Table13[Index],0))</f>
        <v>0.68023426061493397</v>
      </c>
      <c r="O74" s="369">
        <f>INDEX(Table13[Alpha],MATCH($K74,Table13[Index],0))</f>
        <v>0</v>
      </c>
      <c r="P74" s="475"/>
      <c r="Q74" s="371"/>
      <c r="R74" s="475">
        <f t="shared" si="13"/>
        <v>0.41999998725653376</v>
      </c>
      <c r="S74" s="491">
        <f t="shared" si="14"/>
        <v>0.50833230746032576</v>
      </c>
      <c r="T74" s="475">
        <f t="shared" si="9"/>
        <v>0.41494730714316153</v>
      </c>
      <c r="U74" s="371">
        <f t="shared" si="10"/>
        <v>0.50618063048661244</v>
      </c>
      <c r="V74" s="370">
        <f t="shared" si="11"/>
        <v>0.41747364719984764</v>
      </c>
      <c r="W74" s="371">
        <f t="shared" si="11"/>
        <v>0.5072564689734691</v>
      </c>
    </row>
    <row r="75" spans="1:23" ht="16" thickBot="1" x14ac:dyDescent="0.25">
      <c r="A75" s="505">
        <v>34152</v>
      </c>
      <c r="B75" s="506">
        <v>74</v>
      </c>
      <c r="C75" s="507">
        <v>17.850000000000001</v>
      </c>
      <c r="D75" s="130">
        <v>0.52589740378514505</v>
      </c>
      <c r="E75" s="130">
        <f>(Table13[[#This Row],[Gasoil Open]]-MIN(Table13[Signal from Matlab]))/(MAX(Table13[Signal from Matlab])-MIN(Table13[Signal from Matlab]))</f>
        <v>-1.915164220824598</v>
      </c>
      <c r="F75" s="130">
        <v>807.5</v>
      </c>
      <c r="G75" s="130">
        <v>807.5</v>
      </c>
      <c r="H75" s="130">
        <v>0.29210342417889601</v>
      </c>
      <c r="I75" s="130">
        <f>(Table13[[#This Row],[Alpha]]-MIN(Table13[Alpha]))/(MAX(Table13[Alpha])-MIN(Table13[Alpha]))</f>
        <v>0.79634427005362118</v>
      </c>
      <c r="J75" s="130">
        <f>(Table13[[#This Row],[Signal from Matlab]]-703)/(1060.75-703)</f>
        <v>0.2921034241788959</v>
      </c>
      <c r="K75" s="378">
        <f t="shared" si="12"/>
        <v>4539</v>
      </c>
      <c r="L75" s="378">
        <v>18</v>
      </c>
      <c r="M75" s="516">
        <f>INDEX(Table13[Date],MATCH($K75,Table13[Index],0))</f>
        <v>40578</v>
      </c>
      <c r="N75" s="368">
        <f>INDEX(Table13[Norm Open],MATCH($K75,Table13[Index],0))</f>
        <v>0.67467057101024874</v>
      </c>
      <c r="O75" s="369">
        <f>INDEX(Table13[Alpha],MATCH($K75,Table13[Index],0))</f>
        <v>0</v>
      </c>
      <c r="P75" s="475"/>
      <c r="Q75" s="371"/>
      <c r="R75" s="475">
        <f t="shared" si="13"/>
        <v>0.42212851214857106</v>
      </c>
      <c r="S75" s="491">
        <f t="shared" si="14"/>
        <v>0.51331978428982061</v>
      </c>
      <c r="T75" s="475">
        <f t="shared" si="9"/>
        <v>0.42609797883611911</v>
      </c>
      <c r="U75" s="371">
        <f t="shared" si="10"/>
        <v>0.53367686926912417</v>
      </c>
      <c r="V75" s="370">
        <f t="shared" si="11"/>
        <v>0.42411324549234508</v>
      </c>
      <c r="W75" s="371">
        <f t="shared" si="11"/>
        <v>0.52349832677947239</v>
      </c>
    </row>
    <row r="76" spans="1:23" ht="16" thickBot="1" x14ac:dyDescent="0.25">
      <c r="A76" s="505">
        <v>34155</v>
      </c>
      <c r="B76" s="506">
        <v>75</v>
      </c>
      <c r="C76" s="507">
        <v>17.850000000000001</v>
      </c>
      <c r="D76" s="130">
        <v>0.53551349022973604</v>
      </c>
      <c r="E76" s="130">
        <f>(Table13[[#This Row],[Gasoil Open]]-MIN(Table13[Signal from Matlab]))/(MAX(Table13[Signal from Matlab])-MIN(Table13[Signal from Matlab]))</f>
        <v>-1.915164220824598</v>
      </c>
      <c r="F76" s="130">
        <v>815.25</v>
      </c>
      <c r="G76" s="130">
        <v>815.25</v>
      </c>
      <c r="H76" s="130">
        <v>0.31376659678546498</v>
      </c>
      <c r="I76" s="130">
        <f>(Table13[[#This Row],[Alpha]]-MIN(Table13[Alpha]))/(MAX(Table13[Alpha])-MIN(Table13[Alpha]))</f>
        <v>0.80326499889794789</v>
      </c>
      <c r="J76" s="130">
        <f>(Table13[[#This Row],[Signal from Matlab]]-703)/(1060.75-703)</f>
        <v>0.3137665967854647</v>
      </c>
      <c r="K76" s="378">
        <f t="shared" si="12"/>
        <v>4540</v>
      </c>
      <c r="L76" s="378">
        <v>19</v>
      </c>
      <c r="M76" s="516">
        <f>INDEX(Table13[Date],MATCH($K76,Table13[Index],0))</f>
        <v>40581</v>
      </c>
      <c r="N76" s="368">
        <f>INDEX(Table13[Norm Open],MATCH($K76,Table13[Index],0))</f>
        <v>0.65980966325036594</v>
      </c>
      <c r="O76" s="369">
        <f>INDEX(Table13[Alpha],MATCH($K76,Table13[Index],0))</f>
        <v>0</v>
      </c>
      <c r="P76" s="475"/>
      <c r="Q76" s="371"/>
      <c r="R76" s="475">
        <f t="shared" si="13"/>
        <v>0.42999996512920369</v>
      </c>
      <c r="S76" s="491">
        <f t="shared" si="14"/>
        <v>0.54326267797520711</v>
      </c>
      <c r="T76" s="475">
        <f t="shared" si="9"/>
        <v>0.43629858827161777</v>
      </c>
      <c r="U76" s="371">
        <f t="shared" si="10"/>
        <v>0.56140518357142677</v>
      </c>
      <c r="V76" s="370">
        <f t="shared" si="11"/>
        <v>0.4331492767004107</v>
      </c>
      <c r="W76" s="371">
        <f t="shared" si="11"/>
        <v>0.55233393077331694</v>
      </c>
    </row>
    <row r="77" spans="1:23" ht="16" thickBot="1" x14ac:dyDescent="0.25">
      <c r="A77" s="505">
        <v>34156</v>
      </c>
      <c r="B77" s="506">
        <v>76</v>
      </c>
      <c r="C77" s="507">
        <v>17.82</v>
      </c>
      <c r="D77" s="130">
        <v>0.54704077452050104</v>
      </c>
      <c r="E77" s="130">
        <f>(Table13[[#This Row],[Gasoil Open]]-MIN(Table13[Signal from Matlab]))/(MAX(Table13[Signal from Matlab])-MIN(Table13[Signal from Matlab]))</f>
        <v>-1.9152480782669461</v>
      </c>
      <c r="F77" s="130">
        <v>810</v>
      </c>
      <c r="G77" s="130">
        <v>810</v>
      </c>
      <c r="H77" s="130">
        <v>0.29909154437456298</v>
      </c>
      <c r="I77" s="130">
        <f>(Table13[[#This Row],[Alpha]]-MIN(Table13[Alpha]))/(MAX(Table13[Alpha])-MIN(Table13[Alpha]))</f>
        <v>0.81156122307891121</v>
      </c>
      <c r="J77" s="130">
        <f>(Table13[[#This Row],[Signal from Matlab]]-703)/(1060.75-703)</f>
        <v>0.29909154437456326</v>
      </c>
      <c r="K77" s="378">
        <f t="shared" si="12"/>
        <v>4541</v>
      </c>
      <c r="L77" s="378">
        <v>20</v>
      </c>
      <c r="M77" s="516">
        <f>INDEX(Table13[Date],MATCH($K77,Table13[Index],0))</f>
        <v>40582</v>
      </c>
      <c r="N77" s="368">
        <f>INDEX(Table13[Norm Open],MATCH($K77,Table13[Index],0))</f>
        <v>0.65592972181551956</v>
      </c>
      <c r="O77" s="369">
        <f>INDEX(Table13[Alpha],MATCH($K77,Table13[Index],0))</f>
        <v>0</v>
      </c>
      <c r="P77" s="475">
        <f t="shared" ref="P77:P109" si="15" xml:space="preserve"> 0.0932991090717695*L77 + 25.3879508942856/L77^2 - 0.16635253333136 - 0.000673333780914762*L77^2 - 0.0531018822419063*L77*COS(0.104674417310152*SIN(0.0932991090717695 + L77 + 0.0456111877066541*L77^3))</f>
        <v>0.43743186090001629</v>
      </c>
      <c r="Q77" s="371">
        <f t="shared" ref="Q77:Q109" si="16" xml:space="preserve"> 0.00292299633133694*L77^2 - 1.63739287085177 - 0.981829286633628*COS(6.28108805063022 + 0.165832789595016*L77 + -0.00301650082970093/(0.132844034816092 + SIN(0.0150416595639522 + 1.63117634263735*L77)))</f>
        <v>0.49945602392092792</v>
      </c>
      <c r="R77" s="475">
        <f t="shared" si="13"/>
        <v>0.43999803581157365</v>
      </c>
      <c r="S77" s="491">
        <f t="shared" si="14"/>
        <v>0.60148128524399225</v>
      </c>
      <c r="T77" s="475">
        <f t="shared" si="9"/>
        <v>0.44150477635576513</v>
      </c>
      <c r="U77" s="371">
        <f t="shared" si="10"/>
        <v>0.58475509730302189</v>
      </c>
      <c r="V77" s="370">
        <f t="shared" si="11"/>
        <v>0.43964489102245169</v>
      </c>
      <c r="W77" s="371">
        <f t="shared" si="11"/>
        <v>0.56189746882264735</v>
      </c>
    </row>
    <row r="78" spans="1:23" ht="16" thickBot="1" x14ac:dyDescent="0.25">
      <c r="A78" s="505">
        <v>34157</v>
      </c>
      <c r="B78" s="506">
        <v>77</v>
      </c>
      <c r="C78" s="507">
        <v>17.8</v>
      </c>
      <c r="D78" s="130">
        <v>0.55149688226045501</v>
      </c>
      <c r="E78" s="130">
        <f>(Table13[[#This Row],[Gasoil Open]]-MIN(Table13[Signal from Matlab]))/(MAX(Table13[Signal from Matlab])-MIN(Table13[Signal from Matlab]))</f>
        <v>-1.9153039832285117</v>
      </c>
      <c r="F78" s="130">
        <v>814.5</v>
      </c>
      <c r="G78" s="130">
        <v>814.5</v>
      </c>
      <c r="H78" s="130">
        <v>0.31167016072676501</v>
      </c>
      <c r="I78" s="130">
        <f>(Table13[[#This Row],[Alpha]]-MIN(Table13[Alpha]))/(MAX(Table13[Alpha])-MIN(Table13[Alpha]))</f>
        <v>0.81476829838413312</v>
      </c>
      <c r="J78" s="130">
        <f>(Table13[[#This Row],[Signal from Matlab]]-703)/(1060.75-703)</f>
        <v>0.31167016072676451</v>
      </c>
      <c r="K78" s="378">
        <f t="shared" si="12"/>
        <v>4542</v>
      </c>
      <c r="L78" s="378">
        <v>21</v>
      </c>
      <c r="M78" s="516">
        <f>INDEX(Table13[Date],MATCH($K78,Table13[Index],0))</f>
        <v>40583</v>
      </c>
      <c r="N78" s="368">
        <f>INDEX(Table13[Norm Open],MATCH($K78,Table13[Index],0))</f>
        <v>0.6635431918008784</v>
      </c>
      <c r="O78" s="369">
        <f>INDEX(Table13[Alpha],MATCH($K78,Table13[Index],0))</f>
        <v>0</v>
      </c>
      <c r="P78" s="475">
        <f t="shared" si="15"/>
        <v>0.44000005185219848</v>
      </c>
      <c r="Q78" s="371">
        <f t="shared" si="16"/>
        <v>0.58000345759220218</v>
      </c>
      <c r="R78" s="475">
        <f t="shared" si="13"/>
        <v>0.43991556353666006</v>
      </c>
      <c r="S78" s="491">
        <f t="shared" si="14"/>
        <v>0.59929133828572145</v>
      </c>
      <c r="T78" s="475">
        <f t="shared" si="9"/>
        <v>0.44363624868706042</v>
      </c>
      <c r="U78" s="371">
        <f t="shared" si="10"/>
        <v>0.61734918630701541</v>
      </c>
      <c r="V78" s="370">
        <f t="shared" si="11"/>
        <v>0.44118395469197297</v>
      </c>
      <c r="W78" s="371">
        <f t="shared" si="11"/>
        <v>0.59888132739497968</v>
      </c>
    </row>
    <row r="79" spans="1:23" ht="16" thickBot="1" x14ac:dyDescent="0.25">
      <c r="A79" s="505">
        <v>34158</v>
      </c>
      <c r="B79" s="506">
        <v>78</v>
      </c>
      <c r="C79" s="507">
        <v>17.739999999999998</v>
      </c>
      <c r="D79" s="130">
        <v>0.57373926794850805</v>
      </c>
      <c r="E79" s="130">
        <f>(Table13[[#This Row],[Gasoil Open]]-MIN(Table13[Signal from Matlab]))/(MAX(Table13[Signal from Matlab])-MIN(Table13[Signal from Matlab]))</f>
        <v>-1.9154716981132076</v>
      </c>
      <c r="F79" s="130">
        <v>817</v>
      </c>
      <c r="G79" s="130">
        <v>817</v>
      </c>
      <c r="H79" s="130">
        <v>0.31865828092243198</v>
      </c>
      <c r="I79" s="130">
        <f>(Table13[[#This Row],[Alpha]]-MIN(Table13[Alpha]))/(MAX(Table13[Alpha])-MIN(Table13[Alpha]))</f>
        <v>0.83077621606300689</v>
      </c>
      <c r="J79" s="130">
        <f>(Table13[[#This Row],[Signal from Matlab]]-703)/(1060.75-703)</f>
        <v>0.31865828092243187</v>
      </c>
      <c r="K79" s="378">
        <f t="shared" si="12"/>
        <v>4543</v>
      </c>
      <c r="L79" s="378">
        <v>22</v>
      </c>
      <c r="M79" s="516">
        <f>INDEX(Table13[Date],MATCH($K79,Table13[Index],0))</f>
        <v>40584</v>
      </c>
      <c r="N79" s="368">
        <f>INDEX(Table13[Norm Open],MATCH($K79,Table13[Index],0))</f>
        <v>0.67532942898975101</v>
      </c>
      <c r="O79" s="369">
        <f>INDEX(Table13[Alpha],MATCH($K79,Table13[Index],0))</f>
        <v>0</v>
      </c>
      <c r="P79" s="475">
        <f t="shared" si="15"/>
        <v>0.44999994217934502</v>
      </c>
      <c r="Q79" s="371">
        <f t="shared" si="16"/>
        <v>0.63507694996687092</v>
      </c>
      <c r="R79" s="475">
        <f t="shared" si="13"/>
        <v>0.44957747181796059</v>
      </c>
      <c r="S79" s="491">
        <f t="shared" si="14"/>
        <v>0.62394631497012809</v>
      </c>
      <c r="T79" s="475">
        <f t="shared" si="9"/>
        <v>0.44684015015193324</v>
      </c>
      <c r="U79" s="371">
        <f t="shared" si="10"/>
        <v>0.61985934213682514</v>
      </c>
      <c r="V79" s="370">
        <f t="shared" si="11"/>
        <v>0.44880585471641293</v>
      </c>
      <c r="W79" s="371">
        <f t="shared" si="11"/>
        <v>0.62629420235794131</v>
      </c>
    </row>
    <row r="80" spans="1:23" ht="16" thickBot="1" x14ac:dyDescent="0.25">
      <c r="A80" s="505">
        <v>34159</v>
      </c>
      <c r="B80" s="506">
        <v>79</v>
      </c>
      <c r="C80" s="507">
        <v>17.579999999999998</v>
      </c>
      <c r="D80" s="130">
        <v>0.57676494269890999</v>
      </c>
      <c r="E80" s="130">
        <f>(Table13[[#This Row],[Gasoil Open]]-MIN(Table13[Signal from Matlab]))/(MAX(Table13[Signal from Matlab])-MIN(Table13[Signal from Matlab]))</f>
        <v>-1.9159189378057302</v>
      </c>
      <c r="F80" s="130">
        <v>805.75</v>
      </c>
      <c r="G80" s="130">
        <v>805.75</v>
      </c>
      <c r="H80" s="130">
        <v>0.28721174004192901</v>
      </c>
      <c r="I80" s="130">
        <f>(Table13[[#This Row],[Alpha]]-MIN(Table13[Alpha]))/(MAX(Table13[Alpha])-MIN(Table13[Alpha]))</f>
        <v>0.83295380407028152</v>
      </c>
      <c r="J80" s="130">
        <f>(Table13[[#This Row],[Signal from Matlab]]-703)/(1060.75-703)</f>
        <v>0.28721174004192873</v>
      </c>
      <c r="K80" s="378">
        <f t="shared" si="12"/>
        <v>4544</v>
      </c>
      <c r="L80" s="378">
        <v>23</v>
      </c>
      <c r="M80" s="516">
        <f>INDEX(Table13[Date],MATCH($K80,Table13[Index],0))</f>
        <v>40585</v>
      </c>
      <c r="N80" s="368">
        <f>INDEX(Table13[Norm Open],MATCH($K80,Table13[Index],0))</f>
        <v>0.67247437774524144</v>
      </c>
      <c r="O80" s="369">
        <f>INDEX(Table13[Alpha],MATCH($K80,Table13[Index],0))</f>
        <v>0</v>
      </c>
      <c r="P80" s="475">
        <f t="shared" si="15"/>
        <v>0.44998293468007455</v>
      </c>
      <c r="Q80" s="371">
        <f t="shared" si="16"/>
        <v>0.62000119255552266</v>
      </c>
      <c r="R80" s="475">
        <f t="shared" si="13"/>
        <v>0.45007421534202696</v>
      </c>
      <c r="S80" s="491">
        <f t="shared" si="14"/>
        <v>0.71000035295286956</v>
      </c>
      <c r="T80" s="475">
        <f t="shared" si="9"/>
        <v>0.45129102614331235</v>
      </c>
      <c r="U80" s="371">
        <f t="shared" si="10"/>
        <v>0.70348886848632242</v>
      </c>
      <c r="V80" s="370">
        <f t="shared" si="11"/>
        <v>0.45044939205513795</v>
      </c>
      <c r="W80" s="371">
        <f t="shared" si="11"/>
        <v>0.67783013799823821</v>
      </c>
    </row>
    <row r="81" spans="1:23" ht="16" thickBot="1" x14ac:dyDescent="0.25">
      <c r="A81" s="505">
        <v>34162</v>
      </c>
      <c r="B81" s="506">
        <v>80</v>
      </c>
      <c r="C81" s="507">
        <v>17.68</v>
      </c>
      <c r="D81" s="130">
        <v>0.56640117197767204</v>
      </c>
      <c r="E81" s="130">
        <f>(Table13[[#This Row],[Gasoil Open]]-MIN(Table13[Signal from Matlab]))/(MAX(Table13[Signal from Matlab])-MIN(Table13[Signal from Matlab]))</f>
        <v>-1.9156394129979037</v>
      </c>
      <c r="F81" s="130">
        <v>820</v>
      </c>
      <c r="G81" s="130">
        <v>820</v>
      </c>
      <c r="H81" s="130">
        <v>0.32704402515723302</v>
      </c>
      <c r="I81" s="130">
        <f>(Table13[[#This Row],[Alpha]]-MIN(Table13[Alpha]))/(MAX(Table13[Alpha])-MIN(Table13[Alpha]))</f>
        <v>0.82549496440824788</v>
      </c>
      <c r="J81" s="130">
        <f>(Table13[[#This Row],[Signal from Matlab]]-703)/(1060.75-703)</f>
        <v>0.32704402515723269</v>
      </c>
      <c r="K81" s="378">
        <f t="shared" si="12"/>
        <v>4545</v>
      </c>
      <c r="L81" s="378">
        <v>24</v>
      </c>
      <c r="M81" s="516">
        <f>INDEX(Table13[Date],MATCH($K81,Table13[Index],0))</f>
        <v>40588</v>
      </c>
      <c r="N81" s="368">
        <f>INDEX(Table13[Norm Open],MATCH($K81,Table13[Index],0))</f>
        <v>-7.1010248901903356E-2</v>
      </c>
      <c r="O81" s="369">
        <f>INDEX(Table13[Alpha],MATCH($K81,Table13[Index],0))</f>
        <v>0</v>
      </c>
      <c r="P81" s="475">
        <f t="shared" si="15"/>
        <v>0.460536917832715</v>
      </c>
      <c r="Q81" s="371">
        <f t="shared" si="16"/>
        <v>0.70623807364928859</v>
      </c>
      <c r="R81" s="475">
        <f t="shared" si="13"/>
        <v>0.46356301261907734</v>
      </c>
      <c r="S81" s="491">
        <f t="shared" si="14"/>
        <v>0.71993155644687679</v>
      </c>
      <c r="T81" s="475">
        <f t="shared" si="9"/>
        <v>0.45810955729200264</v>
      </c>
      <c r="U81" s="371">
        <f t="shared" si="10"/>
        <v>0.73383035506102046</v>
      </c>
      <c r="V81" s="370">
        <f t="shared" si="11"/>
        <v>0.46073649591459831</v>
      </c>
      <c r="W81" s="371">
        <f t="shared" si="11"/>
        <v>0.7199999950523952</v>
      </c>
    </row>
    <row r="82" spans="1:23" ht="16" thickBot="1" x14ac:dyDescent="0.25">
      <c r="A82" s="505">
        <v>34163</v>
      </c>
      <c r="B82" s="506">
        <v>81</v>
      </c>
      <c r="C82" s="507">
        <v>17.84</v>
      </c>
      <c r="D82" s="130">
        <v>0.54415145000512199</v>
      </c>
      <c r="E82" s="130">
        <f>(Table13[[#This Row],[Gasoil Open]]-MIN(Table13[Signal from Matlab]))/(MAX(Table13[Signal from Matlab])-MIN(Table13[Signal from Matlab]))</f>
        <v>-1.9151921733053807</v>
      </c>
      <c r="F82" s="130">
        <v>804.5</v>
      </c>
      <c r="G82" s="130">
        <v>804.5</v>
      </c>
      <c r="H82" s="130">
        <v>0.28371767994409502</v>
      </c>
      <c r="I82" s="130">
        <f>(Table13[[#This Row],[Alpha]]-MIN(Table13[Alpha]))/(MAX(Table13[Alpha])-MIN(Table13[Alpha]))</f>
        <v>0.80948176678144301</v>
      </c>
      <c r="J82" s="130">
        <f>(Table13[[#This Row],[Signal from Matlab]]-703)/(1060.75-703)</f>
        <v>0.28371767994409502</v>
      </c>
      <c r="K82" s="378">
        <f t="shared" si="12"/>
        <v>4546</v>
      </c>
      <c r="L82" s="378">
        <v>25</v>
      </c>
      <c r="M82" s="516">
        <f>INDEX(Table13[Date],MATCH($K82,Table13[Index],0))</f>
        <v>40589</v>
      </c>
      <c r="N82" s="368">
        <f>INDEX(Table13[Norm Open],MATCH($K82,Table13[Index],0))</f>
        <v>0.68382137628111261</v>
      </c>
      <c r="O82" s="369">
        <f>INDEX(Table13[Alpha],MATCH($K82,Table13[Index],0))</f>
        <v>0</v>
      </c>
      <c r="P82" s="475">
        <f t="shared" si="15"/>
        <v>0.46007440812616607</v>
      </c>
      <c r="Q82" s="371">
        <f t="shared" si="16"/>
        <v>0.732063378770752</v>
      </c>
      <c r="R82" s="475">
        <f t="shared" si="13"/>
        <v>0.46162036161637221</v>
      </c>
      <c r="S82" s="491">
        <f t="shared" si="14"/>
        <v>0.72004127135389751</v>
      </c>
      <c r="T82" s="475">
        <f t="shared" si="9"/>
        <v>0.45999406974184204</v>
      </c>
      <c r="U82" s="371">
        <f t="shared" si="10"/>
        <v>0.73741574632381202</v>
      </c>
      <c r="V82" s="370">
        <f t="shared" si="11"/>
        <v>0.4605629464947934</v>
      </c>
      <c r="W82" s="371">
        <f t="shared" si="11"/>
        <v>0.72984013214948718</v>
      </c>
    </row>
    <row r="83" spans="1:23" ht="16" thickBot="1" x14ac:dyDescent="0.25">
      <c r="A83" s="505">
        <v>34164</v>
      </c>
      <c r="B83" s="506">
        <v>82</v>
      </c>
      <c r="C83" s="507">
        <v>17.649999999999999</v>
      </c>
      <c r="D83" s="130">
        <v>0.51594141071944299</v>
      </c>
      <c r="E83" s="130">
        <f>(Table13[[#This Row],[Gasoil Open]]-MIN(Table13[Signal from Matlab]))/(MAX(Table13[Signal from Matlab])-MIN(Table13[Signal from Matlab]))</f>
        <v>-1.9157232704402516</v>
      </c>
      <c r="F83" s="130">
        <v>802.5</v>
      </c>
      <c r="G83" s="130">
        <v>802.5</v>
      </c>
      <c r="H83" s="130">
        <v>0.27812718378756102</v>
      </c>
      <c r="I83" s="130">
        <f>(Table13[[#This Row],[Alpha]]-MIN(Table13[Alpha]))/(MAX(Table13[Alpha])-MIN(Table13[Alpha]))</f>
        <v>0.78917890930309698</v>
      </c>
      <c r="J83" s="130">
        <f>(Table13[[#This Row],[Signal from Matlab]]-703)/(1060.75-703)</f>
        <v>0.27812718378756113</v>
      </c>
      <c r="K83" s="378">
        <f t="shared" si="12"/>
        <v>4547</v>
      </c>
      <c r="L83" s="378">
        <v>26</v>
      </c>
      <c r="M83" s="516">
        <f>INDEX(Table13[Date],MATCH($K83,Table13[Index],0))</f>
        <v>40590</v>
      </c>
      <c r="N83" s="368">
        <f>INDEX(Table13[Norm Open],MATCH($K83,Table13[Index],0))</f>
        <v>0.67386530014641277</v>
      </c>
      <c r="O83" s="369">
        <f>INDEX(Table13[Alpha],MATCH($K83,Table13[Index],0))</f>
        <v>0</v>
      </c>
      <c r="P83" s="475">
        <f t="shared" si="15"/>
        <v>0.46869256638408685</v>
      </c>
      <c r="Q83" s="371">
        <f t="shared" si="16"/>
        <v>0.72031133599869801</v>
      </c>
      <c r="R83" s="475">
        <f t="shared" si="13"/>
        <v>0.46997429039400596</v>
      </c>
      <c r="S83" s="491">
        <f t="shared" si="14"/>
        <v>0.76030860241511256</v>
      </c>
      <c r="T83" s="475">
        <f t="shared" si="9"/>
        <v>0.46905871800975113</v>
      </c>
      <c r="U83" s="371">
        <f t="shared" si="10"/>
        <v>0.72892139596003447</v>
      </c>
      <c r="V83" s="370">
        <f t="shared" si="11"/>
        <v>0.46924185826261461</v>
      </c>
      <c r="W83" s="371">
        <f t="shared" si="11"/>
        <v>0.73651377812461494</v>
      </c>
    </row>
    <row r="84" spans="1:23" ht="16" thickBot="1" x14ac:dyDescent="0.25">
      <c r="A84" s="505">
        <v>34165</v>
      </c>
      <c r="B84" s="506">
        <v>83</v>
      </c>
      <c r="C84" s="507">
        <v>17.25</v>
      </c>
      <c r="D84" s="130">
        <v>0.48599062947965699</v>
      </c>
      <c r="E84" s="130">
        <f>(Table13[[#This Row],[Gasoil Open]]-MIN(Table13[Signal from Matlab]))/(MAX(Table13[Signal from Matlab])-MIN(Table13[Signal from Matlab]))</f>
        <v>-1.9168413696715583</v>
      </c>
      <c r="F84" s="130">
        <v>820</v>
      </c>
      <c r="G84" s="130">
        <v>820</v>
      </c>
      <c r="H84" s="130">
        <v>0.32704402515723302</v>
      </c>
      <c r="I84" s="130">
        <f>(Table13[[#This Row],[Alpha]]-MIN(Table13[Alpha]))/(MAX(Table13[Alpha])-MIN(Table13[Alpha]))</f>
        <v>0.76762323415076927</v>
      </c>
      <c r="J84" s="130">
        <f>(Table13[[#This Row],[Signal from Matlab]]-703)/(1060.75-703)</f>
        <v>0.32704402515723269</v>
      </c>
      <c r="K84" s="378">
        <f t="shared" si="12"/>
        <v>4548</v>
      </c>
      <c r="L84" s="378">
        <v>27</v>
      </c>
      <c r="M84" s="516">
        <f>INDEX(Table13[Date],MATCH($K84,Table13[Index],0))</f>
        <v>40591</v>
      </c>
      <c r="N84" s="368">
        <f>INDEX(Table13[Norm Open],MATCH($K84,Table13[Index],0))</f>
        <v>0.69150805270863824</v>
      </c>
      <c r="O84" s="369">
        <f>INDEX(Table13[Alpha],MATCH($K84,Table13[Index],0))</f>
        <v>0</v>
      </c>
      <c r="P84" s="475">
        <f t="shared" si="15"/>
        <v>0.46990979404040245</v>
      </c>
      <c r="Q84" s="371">
        <f t="shared" si="16"/>
        <v>0.73785760052970739</v>
      </c>
      <c r="R84" s="475">
        <f t="shared" si="13"/>
        <v>0.46940708153463589</v>
      </c>
      <c r="S84" s="491">
        <f t="shared" si="14"/>
        <v>0.71999941657603816</v>
      </c>
      <c r="T84" s="475">
        <f t="shared" si="9"/>
        <v>0.47012344197529338</v>
      </c>
      <c r="U84" s="371">
        <f t="shared" si="10"/>
        <v>0.71999950868673057</v>
      </c>
      <c r="V84" s="370">
        <f t="shared" si="11"/>
        <v>0.46981343918344387</v>
      </c>
      <c r="W84" s="371">
        <f t="shared" si="11"/>
        <v>0.72595217526415867</v>
      </c>
    </row>
    <row r="85" spans="1:23" ht="16" thickBot="1" x14ac:dyDescent="0.25">
      <c r="A85" s="505">
        <v>34166</v>
      </c>
      <c r="B85" s="506">
        <v>84</v>
      </c>
      <c r="C85" s="507">
        <v>17.350000000000001</v>
      </c>
      <c r="D85" s="130">
        <v>0.45420593898841399</v>
      </c>
      <c r="E85" s="130">
        <f>(Table13[[#This Row],[Gasoil Open]]-MIN(Table13[Signal from Matlab]))/(MAX(Table13[Signal from Matlab])-MIN(Table13[Signal from Matlab]))</f>
        <v>-1.9165618448637316</v>
      </c>
      <c r="F85" s="130">
        <v>815.25</v>
      </c>
      <c r="G85" s="130">
        <v>815.25</v>
      </c>
      <c r="H85" s="130">
        <v>0.31376659678546498</v>
      </c>
      <c r="I85" s="130">
        <f>(Table13[[#This Row],[Alpha]]-MIN(Table13[Alpha]))/(MAX(Table13[Alpha])-MIN(Table13[Alpha]))</f>
        <v>0.74474768851604045</v>
      </c>
      <c r="J85" s="130">
        <f>(Table13[[#This Row],[Signal from Matlab]]-703)/(1060.75-703)</f>
        <v>0.3137665967854647</v>
      </c>
      <c r="K85" s="378">
        <f t="shared" si="12"/>
        <v>4549</v>
      </c>
      <c r="L85" s="378">
        <v>28</v>
      </c>
      <c r="M85" s="516">
        <f>INDEX(Table13[Date],MATCH($K85,Table13[Index],0))</f>
        <v>40592</v>
      </c>
      <c r="N85" s="368">
        <f>INDEX(Table13[Norm Open],MATCH($K85,Table13[Index],0))</f>
        <v>0.68279648609077581</v>
      </c>
      <c r="O85" s="369">
        <f>INDEX(Table13[Alpha],MATCH($K85,Table13[Index],0))</f>
        <v>0</v>
      </c>
      <c r="P85" s="475">
        <f t="shared" si="15"/>
        <v>0.47007269477624769</v>
      </c>
      <c r="Q85" s="371">
        <f t="shared" si="16"/>
        <v>0.72668082483924579</v>
      </c>
      <c r="R85" s="475">
        <f t="shared" si="13"/>
        <v>0.47007812702498281</v>
      </c>
      <c r="S85" s="491">
        <f t="shared" si="14"/>
        <v>0.68000150109444613</v>
      </c>
      <c r="T85" s="475">
        <f t="shared" si="9"/>
        <v>0.46871838142195099</v>
      </c>
      <c r="U85" s="371">
        <f t="shared" si="10"/>
        <v>0.72725088132146998</v>
      </c>
      <c r="V85" s="370">
        <f t="shared" si="11"/>
        <v>0.4696230677410605</v>
      </c>
      <c r="W85" s="371">
        <f t="shared" si="11"/>
        <v>0.71131106908505404</v>
      </c>
    </row>
    <row r="86" spans="1:23" ht="16" thickBot="1" x14ac:dyDescent="0.25">
      <c r="A86" s="505">
        <v>34169</v>
      </c>
      <c r="B86" s="506">
        <v>85</v>
      </c>
      <c r="C86" s="507">
        <v>17</v>
      </c>
      <c r="D86" s="130">
        <v>0.42197666207117501</v>
      </c>
      <c r="E86" s="130">
        <f>(Table13[[#This Row],[Gasoil Open]]-MIN(Table13[Signal from Matlab]))/(MAX(Table13[Signal from Matlab])-MIN(Table13[Signal from Matlab]))</f>
        <v>-1.9175401816911251</v>
      </c>
      <c r="F86" s="130">
        <v>830.75</v>
      </c>
      <c r="G86" s="130">
        <v>830.75</v>
      </c>
      <c r="H86" s="130">
        <v>0.35709294199860198</v>
      </c>
      <c r="I86" s="130">
        <f>(Table13[[#This Row],[Alpha]]-MIN(Table13[Alpha]))/(MAX(Table13[Alpha])-MIN(Table13[Alpha]))</f>
        <v>0.72155217257739246</v>
      </c>
      <c r="J86" s="130">
        <f>(Table13[[#This Row],[Signal from Matlab]]-703)/(1060.75-703)</f>
        <v>0.35709294199860236</v>
      </c>
      <c r="K86" s="378">
        <f t="shared" si="12"/>
        <v>4550</v>
      </c>
      <c r="L86" s="378">
        <v>29</v>
      </c>
      <c r="M86" s="516">
        <f>INDEX(Table13[Date],MATCH($K86,Table13[Index],0))</f>
        <v>40595</v>
      </c>
      <c r="N86" s="368">
        <f>INDEX(Table13[Norm Open],MATCH($K86,Table13[Index],0))</f>
        <v>0.68272327964860891</v>
      </c>
      <c r="O86" s="369">
        <f>INDEX(Table13[Alpha],MATCH($K86,Table13[Index],0))</f>
        <v>0</v>
      </c>
      <c r="P86" s="475">
        <f t="shared" si="15"/>
        <v>0.47002047397978064</v>
      </c>
      <c r="Q86" s="371">
        <f t="shared" si="16"/>
        <v>0.67998343141005135</v>
      </c>
      <c r="R86" s="475">
        <f t="shared" si="13"/>
        <v>0.47003709207578065</v>
      </c>
      <c r="S86" s="491">
        <f t="shared" si="14"/>
        <v>0.7397174622917948</v>
      </c>
      <c r="T86" s="475">
        <f t="shared" si="9"/>
        <v>0.46859776502377226</v>
      </c>
      <c r="U86" s="371">
        <f t="shared" si="10"/>
        <v>0.73172946654123117</v>
      </c>
      <c r="V86" s="370">
        <f t="shared" si="11"/>
        <v>0.46955177702644452</v>
      </c>
      <c r="W86" s="371">
        <f t="shared" si="11"/>
        <v>0.71714345341435903</v>
      </c>
    </row>
    <row r="87" spans="1:23" ht="16" thickBot="1" x14ac:dyDescent="0.25">
      <c r="A87" s="505">
        <v>34170</v>
      </c>
      <c r="B87" s="506">
        <v>86</v>
      </c>
      <c r="C87" s="507">
        <v>17.600000000000001</v>
      </c>
      <c r="D87" s="130">
        <v>0.391602324783276</v>
      </c>
      <c r="E87" s="130">
        <f>(Table13[[#This Row],[Gasoil Open]]-MIN(Table13[Signal from Matlab]))/(MAX(Table13[Signal from Matlab])-MIN(Table13[Signal from Matlab]))</f>
        <v>-1.9158630328441648</v>
      </c>
      <c r="F87" s="130">
        <v>838</v>
      </c>
      <c r="G87" s="130">
        <v>838</v>
      </c>
      <c r="H87" s="130">
        <v>0.37735849056603799</v>
      </c>
      <c r="I87" s="130">
        <f>(Table13[[#This Row],[Alpha]]-MIN(Table13[Alpha]))/(MAX(Table13[Alpha])-MIN(Table13[Alpha]))</f>
        <v>0.69969166275284611</v>
      </c>
      <c r="J87" s="130">
        <f>(Table13[[#This Row],[Signal from Matlab]]-703)/(1060.75-703)</f>
        <v>0.37735849056603776</v>
      </c>
      <c r="K87" s="378">
        <f t="shared" si="12"/>
        <v>4551</v>
      </c>
      <c r="L87" s="378">
        <v>30</v>
      </c>
      <c r="M87" s="516">
        <f>INDEX(Table13[Date],MATCH($K87,Table13[Index],0))</f>
        <v>40596</v>
      </c>
      <c r="N87" s="368">
        <f>INDEX(Table13[Norm Open],MATCH($K87,Table13[Index],0))</f>
        <v>0.71888726207906284</v>
      </c>
      <c r="O87" s="369">
        <f>INDEX(Table13[Alpha],MATCH($K87,Table13[Index],0))</f>
        <v>0</v>
      </c>
      <c r="P87" s="475">
        <f t="shared" si="15"/>
        <v>0.46997576815104969</v>
      </c>
      <c r="Q87" s="371">
        <f t="shared" si="16"/>
        <v>0.73699562820449382</v>
      </c>
      <c r="R87" s="475">
        <f t="shared" si="13"/>
        <v>0.46998378352088044</v>
      </c>
      <c r="S87" s="491">
        <f t="shared" si="14"/>
        <v>0.7340383036758753</v>
      </c>
      <c r="T87" s="475">
        <f t="shared" si="9"/>
        <v>0.4699864783604572</v>
      </c>
      <c r="U87" s="371">
        <f t="shared" si="10"/>
        <v>0.6999395530078466</v>
      </c>
      <c r="V87" s="370">
        <f t="shared" si="11"/>
        <v>0.46998201001079581</v>
      </c>
      <c r="W87" s="371">
        <f t="shared" si="11"/>
        <v>0.72365782829607195</v>
      </c>
    </row>
    <row r="88" spans="1:23" ht="16" thickBot="1" x14ac:dyDescent="0.25">
      <c r="A88" s="505">
        <v>34171</v>
      </c>
      <c r="B88" s="506">
        <v>87</v>
      </c>
      <c r="C88" s="507">
        <v>17.25</v>
      </c>
      <c r="D88" s="130">
        <v>0.36484174807443898</v>
      </c>
      <c r="E88" s="130">
        <f>(Table13[[#This Row],[Gasoil Open]]-MIN(Table13[Signal from Matlab]))/(MAX(Table13[Signal from Matlab])-MIN(Table13[Signal from Matlab]))</f>
        <v>-1.9168413696715583</v>
      </c>
      <c r="F88" s="130">
        <v>851.25</v>
      </c>
      <c r="G88" s="130">
        <v>851.25</v>
      </c>
      <c r="H88" s="130">
        <v>0.41439552760307502</v>
      </c>
      <c r="I88" s="130">
        <f>(Table13[[#This Row],[Alpha]]-MIN(Table13[Alpha]))/(MAX(Table13[Alpha])-MIN(Table13[Alpha]))</f>
        <v>0.68043198822861795</v>
      </c>
      <c r="J88" s="130">
        <f>(Table13[[#This Row],[Signal from Matlab]]-703)/(1060.75-703)</f>
        <v>0.4143955276030748</v>
      </c>
      <c r="K88" s="378">
        <f t="shared" si="12"/>
        <v>4552</v>
      </c>
      <c r="L88" s="378">
        <v>31</v>
      </c>
      <c r="M88" s="516">
        <f>INDEX(Table13[Date],MATCH($K88,Table13[Index],0))</f>
        <v>40597</v>
      </c>
      <c r="N88" s="368">
        <f>INDEX(Table13[Norm Open],MATCH($K88,Table13[Index],0))</f>
        <v>0.70571010248901889</v>
      </c>
      <c r="O88" s="369">
        <f>INDEX(Table13[Alpha],MATCH($K88,Table13[Index],0))</f>
        <v>0</v>
      </c>
      <c r="P88" s="475">
        <f t="shared" si="15"/>
        <v>0.46752749575420149</v>
      </c>
      <c r="Q88" s="371">
        <f t="shared" si="16"/>
        <v>0.7716761826990477</v>
      </c>
      <c r="R88" s="475">
        <f t="shared" si="13"/>
        <v>0.47303595784518493</v>
      </c>
      <c r="S88" s="491">
        <f t="shared" si="14"/>
        <v>0.70466212030358311</v>
      </c>
      <c r="T88" s="475">
        <f t="shared" si="9"/>
        <v>0.47422407397030003</v>
      </c>
      <c r="U88" s="371">
        <f t="shared" si="10"/>
        <v>0.59922326675900817</v>
      </c>
      <c r="V88" s="370">
        <f t="shared" si="11"/>
        <v>0.47159584252322878</v>
      </c>
      <c r="W88" s="371">
        <f t="shared" si="11"/>
        <v>0.69185385658721288</v>
      </c>
    </row>
    <row r="89" spans="1:23" ht="16" thickBot="1" x14ac:dyDescent="0.25">
      <c r="A89" s="505">
        <v>34172</v>
      </c>
      <c r="B89" s="506">
        <v>88</v>
      </c>
      <c r="C89" s="507">
        <v>17.43</v>
      </c>
      <c r="D89" s="130">
        <v>0.34827639679842498</v>
      </c>
      <c r="E89" s="130">
        <f>(Table13[[#This Row],[Gasoil Open]]-MIN(Table13[Signal from Matlab]))/(MAX(Table13[Signal from Matlab])-MIN(Table13[Signal from Matlab]))</f>
        <v>-1.9163382250174705</v>
      </c>
      <c r="F89" s="130">
        <v>858.25</v>
      </c>
      <c r="G89" s="130">
        <v>858.25</v>
      </c>
      <c r="H89" s="130">
        <v>0.43396226415094302</v>
      </c>
      <c r="I89" s="130">
        <f>(Table13[[#This Row],[Alpha]]-MIN(Table13[Alpha]))/(MAX(Table13[Alpha])-MIN(Table13[Alpha]))</f>
        <v>0.66850985077146152</v>
      </c>
      <c r="J89" s="130">
        <f>(Table13[[#This Row],[Signal from Matlab]]-703)/(1060.75-703)</f>
        <v>0.43396226415094341</v>
      </c>
      <c r="K89" s="378">
        <f t="shared" si="12"/>
        <v>4553</v>
      </c>
      <c r="L89" s="378">
        <v>32</v>
      </c>
      <c r="M89" s="516">
        <f>INDEX(Table13[Date],MATCH($K89,Table13[Index],0))</f>
        <v>40598</v>
      </c>
      <c r="N89" s="368">
        <f>INDEX(Table13[Norm Open],MATCH($K89,Table13[Index],0))</f>
        <v>0.74875549048316237</v>
      </c>
      <c r="O89" s="369">
        <f>INDEX(Table13[Alpha],MATCH($K89,Table13[Index],0))</f>
        <v>0</v>
      </c>
      <c r="P89" s="475">
        <f t="shared" si="15"/>
        <v>0.45542236583178308</v>
      </c>
      <c r="Q89" s="371">
        <f t="shared" si="16"/>
        <v>0.81005475199487298</v>
      </c>
      <c r="R89" s="475">
        <f t="shared" si="13"/>
        <v>0.46601143537051853</v>
      </c>
      <c r="S89" s="491">
        <f t="shared" si="14"/>
        <v>0.76529782342318597</v>
      </c>
      <c r="T89" s="475">
        <f t="shared" si="9"/>
        <v>0.48079246026753641</v>
      </c>
      <c r="U89" s="371">
        <f t="shared" si="10"/>
        <v>0.44212160580601334</v>
      </c>
      <c r="V89" s="370">
        <f t="shared" si="11"/>
        <v>0.46740875382327934</v>
      </c>
      <c r="W89" s="371">
        <f t="shared" si="11"/>
        <v>0.67249139374135736</v>
      </c>
    </row>
    <row r="90" spans="1:23" ht="16" thickBot="1" x14ac:dyDescent="0.25">
      <c r="A90" s="505">
        <v>34173</v>
      </c>
      <c r="B90" s="506">
        <v>89</v>
      </c>
      <c r="C90" s="507">
        <v>17.21</v>
      </c>
      <c r="D90" s="130">
        <v>0.32776338306498398</v>
      </c>
      <c r="E90" s="130">
        <f>(Table13[[#This Row],[Gasoil Open]]-MIN(Table13[Signal from Matlab]))/(MAX(Table13[Signal from Matlab])-MIN(Table13[Signal from Matlab]))</f>
        <v>-1.916953179594689</v>
      </c>
      <c r="F90" s="130">
        <v>846</v>
      </c>
      <c r="G90" s="130">
        <v>846</v>
      </c>
      <c r="H90" s="130">
        <v>0.39972047519217302</v>
      </c>
      <c r="I90" s="130">
        <f>(Table13[[#This Row],[Alpha]]-MIN(Table13[Alpha]))/(MAX(Table13[Alpha])-MIN(Table13[Alpha]))</f>
        <v>0.65374656774077</v>
      </c>
      <c r="J90" s="130">
        <f>(Table13[[#This Row],[Signal from Matlab]]-703)/(1060.75-703)</f>
        <v>0.3997204751921733</v>
      </c>
      <c r="K90" s="378">
        <f t="shared" si="12"/>
        <v>4554</v>
      </c>
      <c r="L90" s="378">
        <v>33</v>
      </c>
      <c r="M90" s="516">
        <f>INDEX(Table13[Date],MATCH($K90,Table13[Index],0))</f>
        <v>40599</v>
      </c>
      <c r="N90" s="368">
        <f>INDEX(Table13[Norm Open],MATCH($K90,Table13[Index],0))</f>
        <v>0.74450951683748157</v>
      </c>
      <c r="O90" s="369">
        <f>INDEX(Table13[Alpha],MATCH($K90,Table13[Index],0))</f>
        <v>0</v>
      </c>
      <c r="P90" s="475">
        <f t="shared" si="15"/>
        <v>0.45605155894496341</v>
      </c>
      <c r="Q90" s="371">
        <f t="shared" si="16"/>
        <v>0.86339924806394952</v>
      </c>
      <c r="R90" s="475">
        <f t="shared" si="13"/>
        <v>0.45903469775321376</v>
      </c>
      <c r="S90" s="491">
        <f t="shared" si="14"/>
        <v>0.77457939021066835</v>
      </c>
      <c r="T90" s="475">
        <f t="shared" ref="T90:T109" si="17" xml:space="preserve"> 0.49100517304964 + 0.000156947573520768/SIN(0.880958471108858*L90) + 0.00409394099700071*SIN(5.60313002500724 - 0.880958471108858*L90) + (0.000210118629270018*SIN(L90) - 0.00170578902670465*L90)/(0.0401657953653645 + 0.00313768358239055*L90 + 3.47574539847758E-06*L90^4)</f>
        <v>0.48171484520428742</v>
      </c>
      <c r="U90" s="371">
        <f t="shared" ref="U90:U109" si="18" xml:space="preserve"> 0.246644564713535 + 0.073276176383734*L90 + 0.000350805223467043/SIN(L90) + 0.000576524652891019*L90^3 - 9.91471321311903E-06*L90^4 - 0.0103628146007595*L90^2 - 5.82901903739689E-08*L90^4*SIN(L90)</f>
        <v>0.27138249586231694</v>
      </c>
      <c r="V90" s="370">
        <f t="shared" si="11"/>
        <v>0.46560036730082155</v>
      </c>
      <c r="W90" s="371">
        <f t="shared" si="11"/>
        <v>0.63645371137897833</v>
      </c>
    </row>
    <row r="91" spans="1:23" ht="16" thickBot="1" x14ac:dyDescent="0.25">
      <c r="A91" s="505">
        <v>34176</v>
      </c>
      <c r="B91" s="506">
        <v>90</v>
      </c>
      <c r="C91" s="507">
        <v>17.2</v>
      </c>
      <c r="D91" s="130">
        <v>0.32217940859927902</v>
      </c>
      <c r="E91" s="130">
        <f>(Table13[[#This Row],[Gasoil Open]]-MIN(Table13[Signal from Matlab]))/(MAX(Table13[Signal from Matlab])-MIN(Table13[Signal from Matlab]))</f>
        <v>-1.9169811320754715</v>
      </c>
      <c r="F91" s="130">
        <v>839.75</v>
      </c>
      <c r="G91" s="130">
        <v>839.75</v>
      </c>
      <c r="H91" s="130">
        <v>0.38225017470300499</v>
      </c>
      <c r="I91" s="130">
        <f>(Table13[[#This Row],[Alpha]]-MIN(Table13[Alpha]))/(MAX(Table13[Alpha])-MIN(Table13[Alpha]))</f>
        <v>0.64972776306659552</v>
      </c>
      <c r="J91" s="130">
        <f>(Table13[[#This Row],[Signal from Matlab]]-703)/(1060.75-703)</f>
        <v>0.38225017470300487</v>
      </c>
      <c r="K91" s="378">
        <f t="shared" si="12"/>
        <v>4555</v>
      </c>
      <c r="L91" s="378">
        <v>34</v>
      </c>
      <c r="M91" s="516">
        <f>INDEX(Table13[Date],MATCH($K91,Table13[Index],0))</f>
        <v>40602</v>
      </c>
      <c r="N91" s="368">
        <f>INDEX(Table13[Norm Open],MATCH($K91,Table13[Index],0))</f>
        <v>0.75256222547584173</v>
      </c>
      <c r="O91" s="369">
        <f>INDEX(Table13[Alpha],MATCH($K91,Table13[Index],0))</f>
        <v>0</v>
      </c>
      <c r="P91" s="475">
        <f t="shared" si="15"/>
        <v>0.45380683833873414</v>
      </c>
      <c r="Q91" s="371">
        <f t="shared" si="16"/>
        <v>0.95578800410773301</v>
      </c>
      <c r="R91" s="475">
        <f t="shared" si="13"/>
        <v>0.45400273831830656</v>
      </c>
      <c r="S91" s="491">
        <f t="shared" si="14"/>
        <v>0.7656722507871685</v>
      </c>
      <c r="T91" s="475">
        <f t="shared" si="17"/>
        <v>0.48165541361714881</v>
      </c>
      <c r="U91" s="371">
        <f t="shared" si="18"/>
        <v>0.12840764448112355</v>
      </c>
      <c r="V91" s="370">
        <f t="shared" si="11"/>
        <v>0.46315499675806321</v>
      </c>
      <c r="W91" s="371">
        <f t="shared" si="11"/>
        <v>0.61662263312534171</v>
      </c>
    </row>
    <row r="92" spans="1:23" ht="16" thickBot="1" x14ac:dyDescent="0.25">
      <c r="A92" s="505">
        <v>34177</v>
      </c>
      <c r="B92" s="506">
        <v>91</v>
      </c>
      <c r="C92" s="507">
        <v>17.41</v>
      </c>
      <c r="D92" s="130">
        <v>0.31789141998530801</v>
      </c>
      <c r="E92" s="130">
        <f>(Table13[[#This Row],[Gasoil Open]]-MIN(Table13[Signal from Matlab]))/(MAX(Table13[Signal from Matlab])-MIN(Table13[Signal from Matlab]))</f>
        <v>-1.9163941299790357</v>
      </c>
      <c r="F92" s="130">
        <v>848.75</v>
      </c>
      <c r="G92" s="130">
        <v>848.75</v>
      </c>
      <c r="H92" s="130">
        <v>0.407407407407407</v>
      </c>
      <c r="I92" s="130">
        <f>(Table13[[#This Row],[Alpha]]-MIN(Table13[Alpha]))/(MAX(Table13[Alpha])-MIN(Table13[Alpha]))</f>
        <v>0.64664168364584051</v>
      </c>
      <c r="J92" s="130">
        <f>(Table13[[#This Row],[Signal from Matlab]]-703)/(1060.75-703)</f>
        <v>0.40740740740740738</v>
      </c>
      <c r="K92" s="378">
        <f t="shared" si="12"/>
        <v>4556</v>
      </c>
      <c r="L92" s="378">
        <v>35</v>
      </c>
      <c r="M92" s="516">
        <f>INDEX(Table13[Date],MATCH($K92,Table13[Index],0))</f>
        <v>40603</v>
      </c>
      <c r="N92" s="368">
        <f>INDEX(Table13[Norm Open],MATCH($K92,Table13[Index],0))</f>
        <v>0.74816983894582711</v>
      </c>
      <c r="O92" s="369">
        <f>INDEX(Table13[Alpha],MATCH($K92,Table13[Index],0))</f>
        <v>0</v>
      </c>
      <c r="P92" s="475">
        <f t="shared" si="15"/>
        <v>0.44449589285183255</v>
      </c>
      <c r="Q92" s="371">
        <f t="shared" si="16"/>
        <v>1.0749947880554225</v>
      </c>
      <c r="R92" s="475">
        <f t="shared" si="13"/>
        <v>0.44947695545795452</v>
      </c>
      <c r="S92" s="491">
        <f t="shared" si="14"/>
        <v>0.88860637820637756</v>
      </c>
      <c r="T92" s="475">
        <f t="shared" si="17"/>
        <v>0.47917725295147723</v>
      </c>
      <c r="U92" s="371">
        <f t="shared" si="18"/>
        <v>-6.2745859618908856E-3</v>
      </c>
      <c r="V92" s="370">
        <f t="shared" si="11"/>
        <v>0.45771670042042145</v>
      </c>
      <c r="W92" s="371">
        <f t="shared" si="11"/>
        <v>0.65244219343330301</v>
      </c>
    </row>
    <row r="93" spans="1:23" ht="16" thickBot="1" x14ac:dyDescent="0.25">
      <c r="A93" s="505">
        <v>34178</v>
      </c>
      <c r="B93" s="506">
        <v>92</v>
      </c>
      <c r="C93" s="507">
        <v>17.489999999999998</v>
      </c>
      <c r="D93" s="130">
        <v>0.31925340455854501</v>
      </c>
      <c r="E93" s="130">
        <f>(Table13[[#This Row],[Gasoil Open]]-MIN(Table13[Signal from Matlab]))/(MAX(Table13[Signal from Matlab])-MIN(Table13[Signal from Matlab]))</f>
        <v>-1.9161705101327742</v>
      </c>
      <c r="F93" s="130">
        <v>862.75</v>
      </c>
      <c r="G93" s="130">
        <v>862.75</v>
      </c>
      <c r="H93" s="130">
        <v>0.446540880503145</v>
      </c>
      <c r="I93" s="130">
        <f>(Table13[[#This Row],[Alpha]]-MIN(Table13[Alpha]))/(MAX(Table13[Alpha])-MIN(Table13[Alpha]))</f>
        <v>0.64762190839484235</v>
      </c>
      <c r="J93" s="130">
        <f>(Table13[[#This Row],[Signal from Matlab]]-703)/(1060.75-703)</f>
        <v>0.44654088050314467</v>
      </c>
      <c r="K93" s="378">
        <f t="shared" si="12"/>
        <v>4557</v>
      </c>
      <c r="L93" s="378">
        <v>36</v>
      </c>
      <c r="M93" s="516">
        <f>INDEX(Table13[Date],MATCH($K93,Table13[Index],0))</f>
        <v>40604</v>
      </c>
      <c r="N93" s="368">
        <f>INDEX(Table13[Norm Open],MATCH($K93,Table13[Index],0))</f>
        <v>0.7796486090775987</v>
      </c>
      <c r="O93" s="369">
        <f>INDEX(Table13[Alpha],MATCH($K93,Table13[Index],0))</f>
        <v>0</v>
      </c>
      <c r="P93" s="475">
        <f t="shared" si="15"/>
        <v>0.42950405302574302</v>
      </c>
      <c r="Q93" s="371">
        <f t="shared" si="16"/>
        <v>1.2183562023502028</v>
      </c>
      <c r="R93" s="475">
        <f t="shared" si="13"/>
        <v>0.44693714487429614</v>
      </c>
      <c r="S93" s="491">
        <f t="shared" si="14"/>
        <v>0.94593880975969435</v>
      </c>
      <c r="T93" s="475">
        <f t="shared" si="17"/>
        <v>0.47785700159654937</v>
      </c>
      <c r="U93" s="371">
        <f t="shared" si="18"/>
        <v>-0.20345102017003439</v>
      </c>
      <c r="V93" s="370">
        <f t="shared" si="11"/>
        <v>0.45143273316552951</v>
      </c>
      <c r="W93" s="371">
        <f t="shared" si="11"/>
        <v>0.65361466397995427</v>
      </c>
    </row>
    <row r="94" spans="1:23" ht="16" thickBot="1" x14ac:dyDescent="0.25">
      <c r="A94" s="505">
        <v>34179</v>
      </c>
      <c r="B94" s="506">
        <v>93</v>
      </c>
      <c r="C94" s="507">
        <v>17.34</v>
      </c>
      <c r="D94" s="130">
        <v>0.32841798523835503</v>
      </c>
      <c r="E94" s="130">
        <f>(Table13[[#This Row],[Gasoil Open]]-MIN(Table13[Signal from Matlab]))/(MAX(Table13[Signal from Matlab])-MIN(Table13[Signal from Matlab]))</f>
        <v>-1.9165897973445143</v>
      </c>
      <c r="F94" s="130">
        <v>859.25</v>
      </c>
      <c r="G94" s="130">
        <v>859.25</v>
      </c>
      <c r="H94" s="130">
        <v>0.43675751222921</v>
      </c>
      <c r="I94" s="130">
        <f>(Table13[[#This Row],[Alpha]]-MIN(Table13[Alpha]))/(MAX(Table13[Alpha])-MIN(Table13[Alpha]))</f>
        <v>0.65421768706451067</v>
      </c>
      <c r="J94" s="130">
        <f>(Table13[[#This Row],[Signal from Matlab]]-703)/(1060.75-703)</f>
        <v>0.43675751222921033</v>
      </c>
      <c r="K94" s="378">
        <f t="shared" si="12"/>
        <v>4558</v>
      </c>
      <c r="L94" s="378">
        <v>37</v>
      </c>
      <c r="M94" s="516">
        <f>INDEX(Table13[Date],MATCH($K94,Table13[Index],0))</f>
        <v>40605</v>
      </c>
      <c r="N94" s="368">
        <f>INDEX(Table13[Norm Open],MATCH($K94,Table13[Index],0))</f>
        <v>0.78294289897510971</v>
      </c>
      <c r="O94" s="369">
        <f>INDEX(Table13[Alpha],MATCH($K94,Table13[Index],0))</f>
        <v>0</v>
      </c>
      <c r="P94" s="475">
        <f t="shared" si="15"/>
        <v>0.42181451000893211</v>
      </c>
      <c r="Q94" s="371">
        <f t="shared" si="16"/>
        <v>1.3924333972823786</v>
      </c>
      <c r="R94" s="475">
        <f t="shared" si="13"/>
        <v>0.4483960261051857</v>
      </c>
      <c r="S94" s="491">
        <f t="shared" si="14"/>
        <v>0.90264273145840102</v>
      </c>
      <c r="T94" s="475">
        <f t="shared" si="17"/>
        <v>0.47776840054661779</v>
      </c>
      <c r="U94" s="371">
        <f t="shared" si="18"/>
        <v>-0.53813735137107632</v>
      </c>
      <c r="V94" s="370">
        <f t="shared" si="11"/>
        <v>0.44932631222024516</v>
      </c>
      <c r="W94" s="371">
        <f t="shared" si="11"/>
        <v>0.58564625912323443</v>
      </c>
    </row>
    <row r="95" spans="1:23" ht="16" thickBot="1" x14ac:dyDescent="0.25">
      <c r="A95" s="505">
        <v>34180</v>
      </c>
      <c r="B95" s="506">
        <v>94</v>
      </c>
      <c r="C95" s="507">
        <v>17.29</v>
      </c>
      <c r="D95" s="130">
        <v>0.34080877864181403</v>
      </c>
      <c r="E95" s="130">
        <f>(Table13[[#This Row],[Gasoil Open]]-MIN(Table13[Signal from Matlab]))/(MAX(Table13[Signal from Matlab])-MIN(Table13[Signal from Matlab]))</f>
        <v>-1.9167295597484277</v>
      </c>
      <c r="F95" s="130">
        <v>852.5</v>
      </c>
      <c r="G95" s="130">
        <v>852.5</v>
      </c>
      <c r="H95" s="130">
        <v>0.41788958770090801</v>
      </c>
      <c r="I95" s="130">
        <f>(Table13[[#This Row],[Alpha]]-MIN(Table13[Alpha]))/(MAX(Table13[Alpha])-MIN(Table13[Alpha]))</f>
        <v>0.6631353815762574</v>
      </c>
      <c r="J95" s="130">
        <f>(Table13[[#This Row],[Signal from Matlab]]-703)/(1060.75-703)</f>
        <v>0.41788958770090845</v>
      </c>
      <c r="K95" s="378">
        <f t="shared" si="12"/>
        <v>4559</v>
      </c>
      <c r="L95" s="378">
        <v>38</v>
      </c>
      <c r="M95" s="516">
        <f>INDEX(Table13[Date],MATCH($K95,Table13[Index],0))</f>
        <v>40606</v>
      </c>
      <c r="N95" s="368">
        <f>INDEX(Table13[Norm Open],MATCH($K95,Table13[Index],0))</f>
        <v>0.76976573938506565</v>
      </c>
      <c r="O95" s="369">
        <f>INDEX(Table13[Alpha],MATCH($K95,Table13[Index],0))</f>
        <v>0</v>
      </c>
      <c r="P95" s="475">
        <f t="shared" si="15"/>
        <v>0.41077811867666059</v>
      </c>
      <c r="Q95" s="371">
        <f t="shared" si="16"/>
        <v>1.6018080335797014</v>
      </c>
      <c r="R95" s="475">
        <f t="shared" si="13"/>
        <v>0.43466524681675728</v>
      </c>
      <c r="S95" s="491">
        <f t="shared" si="14"/>
        <v>0.92665304767218559</v>
      </c>
      <c r="T95" s="475">
        <f t="shared" si="17"/>
        <v>0.48084183018499865</v>
      </c>
      <c r="U95" s="371">
        <f t="shared" si="18"/>
        <v>-1.0060675528221734</v>
      </c>
      <c r="V95" s="370">
        <f t="shared" si="11"/>
        <v>0.44209506522613884</v>
      </c>
      <c r="W95" s="371">
        <f t="shared" si="11"/>
        <v>0.50746450947657118</v>
      </c>
    </row>
    <row r="96" spans="1:23" ht="16" thickBot="1" x14ac:dyDescent="0.25">
      <c r="A96" s="505">
        <v>34183</v>
      </c>
      <c r="B96" s="506">
        <v>95</v>
      </c>
      <c r="C96" s="507">
        <v>17.239999999999998</v>
      </c>
      <c r="D96" s="130">
        <v>0.35940321933789399</v>
      </c>
      <c r="E96" s="130">
        <f>(Table13[[#This Row],[Gasoil Open]]-MIN(Table13[Signal from Matlab]))/(MAX(Table13[Signal from Matlab])-MIN(Table13[Signal from Matlab]))</f>
        <v>-1.916869322152341</v>
      </c>
      <c r="F96" s="130">
        <v>865.25</v>
      </c>
      <c r="G96" s="130">
        <v>865.25</v>
      </c>
      <c r="H96" s="130">
        <v>0.45352900069881202</v>
      </c>
      <c r="I96" s="130">
        <f>(Table13[[#This Row],[Alpha]]-MIN(Table13[Alpha]))/(MAX(Table13[Alpha])-MIN(Table13[Alpha]))</f>
        <v>0.67651786132110903</v>
      </c>
      <c r="J96" s="130">
        <f>(Table13[[#This Row],[Signal from Matlab]]-703)/(1060.75-703)</f>
        <v>0.45352900069881202</v>
      </c>
      <c r="K96" s="378">
        <f t="shared" si="12"/>
        <v>4560</v>
      </c>
      <c r="L96" s="378">
        <v>39</v>
      </c>
      <c r="M96" s="516">
        <f>INDEX(Table13[Date],MATCH($K96,Table13[Index],0))</f>
        <v>40609</v>
      </c>
      <c r="N96" s="368">
        <f>INDEX(Table13[Norm Open],MATCH($K96,Table13[Index],0))</f>
        <v>0.77906295754026345</v>
      </c>
      <c r="O96" s="369">
        <f>INDEX(Table13[Alpha],MATCH($K96,Table13[Index],0))</f>
        <v>0</v>
      </c>
      <c r="P96" s="475">
        <f t="shared" si="15"/>
        <v>0.40240769664683196</v>
      </c>
      <c r="Q96" s="371">
        <f t="shared" si="16"/>
        <v>1.8422807988895262</v>
      </c>
      <c r="R96" s="475">
        <f t="shared" si="13"/>
        <v>0.42610619927211574</v>
      </c>
      <c r="S96" s="491">
        <f t="shared" si="14"/>
        <v>0.89313780105853147</v>
      </c>
      <c r="T96" s="475">
        <f t="shared" si="17"/>
        <v>0.48560003588781719</v>
      </c>
      <c r="U96" s="371">
        <f t="shared" si="18"/>
        <v>-1.5252684375890559</v>
      </c>
      <c r="V96" s="370">
        <f t="shared" si="11"/>
        <v>0.43803797726892163</v>
      </c>
      <c r="W96" s="371">
        <f t="shared" si="11"/>
        <v>0.40338338745300056</v>
      </c>
    </row>
    <row r="97" spans="1:29" ht="16" thickBot="1" x14ac:dyDescent="0.25">
      <c r="A97" s="505">
        <v>34184</v>
      </c>
      <c r="B97" s="506">
        <v>96</v>
      </c>
      <c r="C97" s="507">
        <v>17.13</v>
      </c>
      <c r="D97" s="130">
        <v>0.369330546187074</v>
      </c>
      <c r="E97" s="130">
        <f>(Table13[[#This Row],[Gasoil Open]]-MIN(Table13[Signal from Matlab]))/(MAX(Table13[Signal from Matlab])-MIN(Table13[Signal from Matlab]))</f>
        <v>-1.9171767994409503</v>
      </c>
      <c r="F97" s="130">
        <v>858.5</v>
      </c>
      <c r="G97" s="130">
        <v>858.5</v>
      </c>
      <c r="H97" s="130">
        <v>0.43466107617050997</v>
      </c>
      <c r="I97" s="130">
        <f>(Table13[[#This Row],[Alpha]]-MIN(Table13[Alpha]))/(MAX(Table13[Alpha])-MIN(Table13[Alpha]))</f>
        <v>0.68366259090190695</v>
      </c>
      <c r="J97" s="130">
        <f>(Table13[[#This Row],[Signal from Matlab]]-703)/(1060.75-703)</f>
        <v>0.43466107617051014</v>
      </c>
      <c r="K97" s="378">
        <f t="shared" si="12"/>
        <v>4561</v>
      </c>
      <c r="L97" s="378">
        <v>40</v>
      </c>
      <c r="M97" s="516">
        <f>INDEX(Table13[Date],MATCH($K97,Table13[Index],0))</f>
        <v>40610</v>
      </c>
      <c r="N97" s="368">
        <f>INDEX(Table13[Norm Open],MATCH($K97,Table13[Index],0))</f>
        <v>0.76939970717423112</v>
      </c>
      <c r="O97" s="369">
        <f>INDEX(Table13[Alpha],MATCH($K97,Table13[Index],0))</f>
        <v>0</v>
      </c>
      <c r="P97" s="475">
        <f t="shared" si="15"/>
        <v>0.38040678159011376</v>
      </c>
      <c r="Q97" s="371">
        <f t="shared" si="16"/>
        <v>2.1151570854873789</v>
      </c>
      <c r="R97" s="475">
        <f t="shared" si="13"/>
        <v>0.42199433500471234</v>
      </c>
      <c r="S97" s="491">
        <f t="shared" si="14"/>
        <v>0.79477677688955639</v>
      </c>
      <c r="T97" s="475">
        <f t="shared" si="17"/>
        <v>0.48724906450203237</v>
      </c>
      <c r="U97" s="371">
        <f t="shared" si="18"/>
        <v>-1.9976169109444712</v>
      </c>
      <c r="V97" s="370">
        <f t="shared" si="11"/>
        <v>0.42988339369895284</v>
      </c>
      <c r="W97" s="371">
        <f t="shared" si="11"/>
        <v>0.304105650477488</v>
      </c>
    </row>
    <row r="98" spans="1:29" ht="16" thickBot="1" x14ac:dyDescent="0.25">
      <c r="A98" s="505">
        <v>34185</v>
      </c>
      <c r="B98" s="506">
        <v>97</v>
      </c>
      <c r="C98" s="507">
        <v>17.14</v>
      </c>
      <c r="D98" s="130">
        <v>0.37894302479423497</v>
      </c>
      <c r="E98" s="130">
        <f>(Table13[[#This Row],[Gasoil Open]]-MIN(Table13[Signal from Matlab]))/(MAX(Table13[Signal from Matlab])-MIN(Table13[Signal from Matlab]))</f>
        <v>-1.9171488469601679</v>
      </c>
      <c r="F98" s="130">
        <v>874.5</v>
      </c>
      <c r="G98" s="130">
        <v>874.5</v>
      </c>
      <c r="H98" s="130">
        <v>0.47938504542278099</v>
      </c>
      <c r="I98" s="130">
        <f>(Table13[[#This Row],[Alpha]]-MIN(Table13[Alpha]))/(MAX(Table13[Alpha])-MIN(Table13[Alpha]))</f>
        <v>0.690580723173843</v>
      </c>
      <c r="J98" s="130">
        <f>(Table13[[#This Row],[Signal from Matlab]]-703)/(1060.75-703)</f>
        <v>0.47938504542278126</v>
      </c>
      <c r="K98" s="378">
        <f t="shared" si="12"/>
        <v>4562</v>
      </c>
      <c r="L98" s="378">
        <v>41</v>
      </c>
      <c r="M98" s="516">
        <f>INDEX(Table13[Date],MATCH($K98,Table13[Index],0))</f>
        <v>40611</v>
      </c>
      <c r="N98" s="368">
        <f>INDEX(Table13[Norm Open],MATCH($K98,Table13[Index],0))</f>
        <v>0.75585651537335274</v>
      </c>
      <c r="O98" s="369">
        <f>INDEX(Table13[Alpha],MATCH($K98,Table13[Index],0))</f>
        <v>0</v>
      </c>
      <c r="P98" s="475">
        <f t="shared" si="15"/>
        <v>0.37242728479852261</v>
      </c>
      <c r="Q98" s="371">
        <f t="shared" si="16"/>
        <v>2.4233410024008766</v>
      </c>
      <c r="R98" s="475">
        <f t="shared" si="13"/>
        <v>0.40944872214668498</v>
      </c>
      <c r="S98" s="491">
        <f t="shared" si="14"/>
        <v>0.87080468112997655</v>
      </c>
      <c r="T98" s="475">
        <f t="shared" si="17"/>
        <v>0.48705073453158021</v>
      </c>
      <c r="U98" s="371">
        <f t="shared" si="18"/>
        <v>-2.4269620423680967</v>
      </c>
      <c r="V98" s="370">
        <f t="shared" si="11"/>
        <v>0.42297558049226258</v>
      </c>
      <c r="W98" s="371">
        <f t="shared" si="11"/>
        <v>0.28906121372091881</v>
      </c>
    </row>
    <row r="99" spans="1:29" ht="16" thickBot="1" x14ac:dyDescent="0.25">
      <c r="A99" s="505">
        <v>34186</v>
      </c>
      <c r="B99" s="506">
        <v>98</v>
      </c>
      <c r="C99" s="507">
        <v>17.16</v>
      </c>
      <c r="D99" s="130">
        <v>0.39317541400855399</v>
      </c>
      <c r="E99" s="130">
        <f>(Table13[[#This Row],[Gasoil Open]]-MIN(Table13[Signal from Matlab]))/(MAX(Table13[Signal from Matlab])-MIN(Table13[Signal from Matlab]))</f>
        <v>-1.9170929419986025</v>
      </c>
      <c r="F99" s="130">
        <v>859.75</v>
      </c>
      <c r="G99" s="130">
        <v>859.75</v>
      </c>
      <c r="H99" s="130">
        <v>0.43815513626834401</v>
      </c>
      <c r="I99" s="130">
        <f>(Table13[[#This Row],[Alpha]]-MIN(Table13[Alpha]))/(MAX(Table13[Alpha])-MIN(Table13[Alpha]))</f>
        <v>0.70082382020991696</v>
      </c>
      <c r="J99" s="130">
        <f>(Table13[[#This Row],[Signal from Matlab]]-703)/(1060.75-703)</f>
        <v>0.43815513626834379</v>
      </c>
      <c r="K99" s="378">
        <f t="shared" si="12"/>
        <v>4563</v>
      </c>
      <c r="L99" s="378">
        <v>42</v>
      </c>
      <c r="M99" s="516">
        <f>INDEX(Table13[Date],MATCH($K99,Table13[Index],0))</f>
        <v>40612</v>
      </c>
      <c r="N99" s="368">
        <f>INDEX(Table13[Norm Open],MATCH($K99,Table13[Index],0))</f>
        <v>0.77906295754026345</v>
      </c>
      <c r="O99" s="369">
        <f>INDEX(Table13[Alpha],MATCH($K99,Table13[Index],0))</f>
        <v>0</v>
      </c>
      <c r="P99" s="475">
        <f t="shared" si="15"/>
        <v>0.34880232258926958</v>
      </c>
      <c r="Q99" s="371">
        <f t="shared" si="16"/>
        <v>2.7595502245965919</v>
      </c>
      <c r="R99" s="475">
        <f t="shared" si="13"/>
        <v>0.3946230239460865</v>
      </c>
      <c r="S99" s="491">
        <f t="shared" si="14"/>
        <v>0.96138175933645986</v>
      </c>
      <c r="T99" s="475">
        <f t="shared" si="17"/>
        <v>0.48430017935407554</v>
      </c>
      <c r="U99" s="371">
        <f t="shared" si="18"/>
        <v>-2.9279187854263125</v>
      </c>
      <c r="V99" s="370">
        <f t="shared" si="11"/>
        <v>0.40924184196314384</v>
      </c>
      <c r="W99" s="371">
        <f t="shared" si="11"/>
        <v>0.26433773283557976</v>
      </c>
    </row>
    <row r="100" spans="1:29" ht="16" thickBot="1" x14ac:dyDescent="0.25">
      <c r="A100" s="505">
        <v>34187</v>
      </c>
      <c r="B100" s="506">
        <v>99</v>
      </c>
      <c r="C100" s="507">
        <v>17.14</v>
      </c>
      <c r="D100" s="130">
        <v>0.40423260515854298</v>
      </c>
      <c r="E100" s="130">
        <f>(Table13[[#This Row],[Gasoil Open]]-MIN(Table13[Signal from Matlab]))/(MAX(Table13[Signal from Matlab])-MIN(Table13[Signal from Matlab]))</f>
        <v>-1.9171488469601679</v>
      </c>
      <c r="F100" s="130">
        <v>863.5</v>
      </c>
      <c r="G100" s="130">
        <v>863.5</v>
      </c>
      <c r="H100" s="130">
        <v>0.44863731656184502</v>
      </c>
      <c r="I100" s="130">
        <f>(Table13[[#This Row],[Alpha]]-MIN(Table13[Alpha]))/(MAX(Table13[Alpha])-MIN(Table13[Alpha]))</f>
        <v>0.70878171682096558</v>
      </c>
      <c r="J100" s="130">
        <f>(Table13[[#This Row],[Signal from Matlab]]-703)/(1060.75-703)</f>
        <v>0.44863731656184486</v>
      </c>
      <c r="K100" s="378">
        <f t="shared" si="12"/>
        <v>4564</v>
      </c>
      <c r="L100" s="378">
        <v>43</v>
      </c>
      <c r="M100" s="516">
        <f>INDEX(Table13[Date],MATCH($K100,Table13[Index],0))</f>
        <v>40613</v>
      </c>
      <c r="N100" s="368">
        <f>INDEX(Table13[Norm Open],MATCH($K100,Table13[Index],0))</f>
        <v>0.77093704245973638</v>
      </c>
      <c r="O100" s="369">
        <f>INDEX(Table13[Alpha],MATCH($K100,Table13[Index],0))</f>
        <v>0</v>
      </c>
      <c r="P100" s="475">
        <f t="shared" si="15"/>
        <v>0.3310492985009601</v>
      </c>
      <c r="Q100" s="371">
        <f t="shared" si="16"/>
        <v>3.1137207092659978</v>
      </c>
      <c r="R100" s="475">
        <f t="shared" si="13"/>
        <v>0.38554718281106243</v>
      </c>
      <c r="S100" s="491">
        <f t="shared" si="14"/>
        <v>0.94752988935419569</v>
      </c>
      <c r="T100" s="475">
        <f t="shared" si="17"/>
        <v>0.48266598062085142</v>
      </c>
      <c r="U100" s="371">
        <f t="shared" si="18"/>
        <v>-3.6566734719857474</v>
      </c>
      <c r="V100" s="370">
        <f t="shared" si="11"/>
        <v>0.39975415397762459</v>
      </c>
      <c r="W100" s="371">
        <f t="shared" si="11"/>
        <v>0.13485904221148207</v>
      </c>
    </row>
    <row r="101" spans="1:29" ht="16" thickBot="1" x14ac:dyDescent="0.25">
      <c r="A101" s="505">
        <v>34190</v>
      </c>
      <c r="B101" s="506">
        <v>100</v>
      </c>
      <c r="C101" s="507">
        <v>16.850000000000001</v>
      </c>
      <c r="D101" s="130">
        <v>0.419541553861281</v>
      </c>
      <c r="E101" s="130">
        <f>(Table13[[#This Row],[Gasoil Open]]-MIN(Table13[Signal from Matlab]))/(MAX(Table13[Signal from Matlab])-MIN(Table13[Signal from Matlab]))</f>
        <v>-1.9179594689028652</v>
      </c>
      <c r="F101" s="130">
        <v>886.25</v>
      </c>
      <c r="G101" s="130">
        <v>886.25</v>
      </c>
      <c r="H101" s="130">
        <v>0.51222921034241797</v>
      </c>
      <c r="I101" s="130">
        <f>(Table13[[#This Row],[Alpha]]-MIN(Table13[Alpha]))/(MAX(Table13[Alpha])-MIN(Table13[Alpha]))</f>
        <v>0.71979961723958663</v>
      </c>
      <c r="J101" s="130">
        <f>(Table13[[#This Row],[Signal from Matlab]]-703)/(1060.75-703)</f>
        <v>0.51222921034241786</v>
      </c>
      <c r="K101" s="378">
        <f t="shared" si="12"/>
        <v>4565</v>
      </c>
      <c r="L101" s="378">
        <v>44</v>
      </c>
      <c r="M101" s="516">
        <f>INDEX(Table13[Date],MATCH($K101,Table13[Index],0))</f>
        <v>40616</v>
      </c>
      <c r="N101" s="368">
        <f>INDEX(Table13[Norm Open],MATCH($K101,Table13[Index],0))</f>
        <v>0.76061493411420189</v>
      </c>
      <c r="O101" s="369">
        <f>INDEX(Table13[Alpha],MATCH($K101,Table13[Index],0))</f>
        <v>0</v>
      </c>
      <c r="P101" s="475">
        <f t="shared" si="15"/>
        <v>0.31712090502278123</v>
      </c>
      <c r="Q101" s="371">
        <f t="shared" si="16"/>
        <v>3.496183236885074</v>
      </c>
      <c r="R101" s="475">
        <f t="shared" si="13"/>
        <v>0.37208036055894977</v>
      </c>
      <c r="S101" s="491">
        <f t="shared" si="14"/>
        <v>1.0210318096397557</v>
      </c>
      <c r="T101" s="475">
        <f t="shared" si="17"/>
        <v>0.48146822148086638</v>
      </c>
      <c r="U101" s="371">
        <f t="shared" si="18"/>
        <v>-4.6262837636382699</v>
      </c>
      <c r="V101" s="370">
        <f t="shared" si="11"/>
        <v>0.39022316235419913</v>
      </c>
      <c r="W101" s="371">
        <f t="shared" si="11"/>
        <v>-3.6356239037813452E-2</v>
      </c>
    </row>
    <row r="102" spans="1:29" ht="16" thickBot="1" x14ac:dyDescent="0.25">
      <c r="A102" s="505">
        <v>34191</v>
      </c>
      <c r="B102" s="506">
        <v>101</v>
      </c>
      <c r="C102" s="507">
        <v>17.16</v>
      </c>
      <c r="D102" s="130">
        <v>0.42587334606087901</v>
      </c>
      <c r="E102" s="130">
        <f>(Table13[[#This Row],[Gasoil Open]]-MIN(Table13[Signal from Matlab]))/(MAX(Table13[Signal from Matlab])-MIN(Table13[Signal from Matlab]))</f>
        <v>-1.9170929419986025</v>
      </c>
      <c r="F102" s="130">
        <v>883.75</v>
      </c>
      <c r="G102" s="130">
        <v>883.75</v>
      </c>
      <c r="H102" s="130">
        <v>0.505241090146751</v>
      </c>
      <c r="I102" s="130">
        <f>(Table13[[#This Row],[Alpha]]-MIN(Table13[Alpha]))/(MAX(Table13[Alpha])-MIN(Table13[Alpha]))</f>
        <v>0.72435662878108442</v>
      </c>
      <c r="J102" s="130">
        <f>(Table13[[#This Row],[Signal from Matlab]]-703)/(1060.75-703)</f>
        <v>0.50524109014675056</v>
      </c>
      <c r="K102" s="378">
        <f t="shared" si="12"/>
        <v>4566</v>
      </c>
      <c r="L102" s="378">
        <v>45</v>
      </c>
      <c r="M102" s="516">
        <f>INDEX(Table13[Date],MATCH($K102,Table13[Index],0))</f>
        <v>40617</v>
      </c>
      <c r="N102" s="368">
        <f>INDEX(Table13[Norm Open],MATCH($K102,Table13[Index],0))</f>
        <v>0.76222547584187383</v>
      </c>
      <c r="O102" s="369">
        <f>INDEX(Table13[Alpha],MATCH($K102,Table13[Index],0))</f>
        <v>0</v>
      </c>
      <c r="P102" s="475">
        <f t="shared" si="15"/>
        <v>0.30198489551654051</v>
      </c>
      <c r="Q102" s="371">
        <f t="shared" si="16"/>
        <v>3.9086141583445166</v>
      </c>
      <c r="R102" s="475">
        <f t="shared" si="13"/>
        <v>0.36631725065032156</v>
      </c>
      <c r="S102" s="491">
        <f t="shared" si="14"/>
        <v>1.0634103105325041</v>
      </c>
      <c r="T102" s="475">
        <f t="shared" si="17"/>
        <v>0.48384273610428213</v>
      </c>
      <c r="U102" s="371">
        <f t="shared" si="18"/>
        <v>-5.7643149117792829</v>
      </c>
      <c r="V102" s="370">
        <f t="shared" si="11"/>
        <v>0.38404829409038138</v>
      </c>
      <c r="W102" s="371">
        <f t="shared" si="11"/>
        <v>-0.26409681430075399</v>
      </c>
    </row>
    <row r="103" spans="1:29" ht="16" thickBot="1" x14ac:dyDescent="0.25">
      <c r="A103" s="505">
        <v>34192</v>
      </c>
      <c r="B103" s="506">
        <v>102</v>
      </c>
      <c r="C103" s="507">
        <v>17.28</v>
      </c>
      <c r="D103" s="130">
        <v>0.42753260058592402</v>
      </c>
      <c r="E103" s="130">
        <f>(Table13[[#This Row],[Gasoil Open]]-MIN(Table13[Signal from Matlab]))/(MAX(Table13[Signal from Matlab])-MIN(Table13[Signal from Matlab]))</f>
        <v>-1.9167575122292104</v>
      </c>
      <c r="F103" s="130">
        <v>910.5</v>
      </c>
      <c r="G103" s="130">
        <v>910.5</v>
      </c>
      <c r="H103" s="130">
        <v>0.58001397624039097</v>
      </c>
      <c r="I103" s="130">
        <f>(Table13[[#This Row],[Alpha]]-MIN(Table13[Alpha]))/(MAX(Table13[Alpha])-MIN(Table13[Alpha]))</f>
        <v>0.72555079968602854</v>
      </c>
      <c r="J103" s="130">
        <f>(Table13[[#This Row],[Signal from Matlab]]-703)/(1060.75-703)</f>
        <v>0.5800139762403913</v>
      </c>
      <c r="K103" s="378">
        <f t="shared" si="12"/>
        <v>4567</v>
      </c>
      <c r="L103" s="378">
        <v>46</v>
      </c>
      <c r="M103" s="516">
        <f>INDEX(Table13[Date],MATCH($K103,Table13[Index],0))</f>
        <v>40618</v>
      </c>
      <c r="N103" s="368">
        <f>INDEX(Table13[Norm Open],MATCH($K103,Table13[Index],0))</f>
        <v>0.72144948755490468</v>
      </c>
      <c r="O103" s="369">
        <f>INDEX(Table13[Alpha],MATCH($K103,Table13[Index],0))</f>
        <v>0</v>
      </c>
      <c r="P103" s="475">
        <f t="shared" si="15"/>
        <v>0.27291198434513886</v>
      </c>
      <c r="Q103" s="371">
        <f t="shared" si="16"/>
        <v>4.339779628320569</v>
      </c>
      <c r="R103" s="475">
        <f t="shared" si="13"/>
        <v>0.35289486578217583</v>
      </c>
      <c r="S103" s="491">
        <f t="shared" si="14"/>
        <v>0.96060662096300953</v>
      </c>
      <c r="T103" s="475">
        <f t="shared" si="17"/>
        <v>0.4879937171357403</v>
      </c>
      <c r="U103" s="371">
        <f t="shared" si="18"/>
        <v>-6.8214258871766908</v>
      </c>
      <c r="V103" s="370">
        <f t="shared" si="11"/>
        <v>0.37126685575435164</v>
      </c>
      <c r="W103" s="371">
        <f t="shared" si="11"/>
        <v>-0.50701321263103749</v>
      </c>
    </row>
    <row r="104" spans="1:29" ht="16" thickBot="1" x14ac:dyDescent="0.25">
      <c r="A104" s="505">
        <v>34193</v>
      </c>
      <c r="B104" s="506">
        <v>103</v>
      </c>
      <c r="C104" s="507">
        <v>17.45</v>
      </c>
      <c r="D104" s="130">
        <v>0.43571942953183301</v>
      </c>
      <c r="E104" s="130">
        <f>(Table13[[#This Row],[Gasoil Open]]-MIN(Table13[Signal from Matlab]))/(MAX(Table13[Signal from Matlab])-MIN(Table13[Signal from Matlab]))</f>
        <v>-1.9162823200559049</v>
      </c>
      <c r="F104" s="130">
        <v>909</v>
      </c>
      <c r="G104" s="130">
        <v>909</v>
      </c>
      <c r="H104" s="130">
        <v>0.57582110412299103</v>
      </c>
      <c r="I104" s="130">
        <f>(Table13[[#This Row],[Alpha]]-MIN(Table13[Alpha]))/(MAX(Table13[Alpha])-MIN(Table13[Alpha]))</f>
        <v>0.73144288723702922</v>
      </c>
      <c r="J104" s="130">
        <f>(Table13[[#This Row],[Signal from Matlab]]-703)/(1060.75-703)</f>
        <v>0.57582110412299092</v>
      </c>
      <c r="K104" s="378">
        <f t="shared" si="12"/>
        <v>4568</v>
      </c>
      <c r="L104" s="378">
        <v>47</v>
      </c>
      <c r="M104" s="516">
        <f>INDEX(Table13[Date],MATCH($K104,Table13[Index],0))</f>
        <v>40619</v>
      </c>
      <c r="N104" s="368">
        <f>INDEX(Table13[Norm Open],MATCH($K104,Table13[Index],0))</f>
        <v>-7.1010248901903356E-2</v>
      </c>
      <c r="O104" s="369">
        <f>INDEX(Table13[Alpha],MATCH($K104,Table13[Index],0))</f>
        <v>0</v>
      </c>
      <c r="P104" s="475">
        <f t="shared" si="15"/>
        <v>0.25763933545050399</v>
      </c>
      <c r="Q104" s="371">
        <f t="shared" si="16"/>
        <v>4.7560245056313875</v>
      </c>
      <c r="R104" s="475">
        <f t="shared" si="13"/>
        <v>0.33626870256839558</v>
      </c>
      <c r="S104" s="491">
        <f t="shared" si="14"/>
        <v>0.98831276025262782</v>
      </c>
      <c r="T104" s="475">
        <f t="shared" si="17"/>
        <v>0.48991578971265087</v>
      </c>
      <c r="U104" s="371">
        <f t="shared" si="18"/>
        <v>-7.7572612348081158</v>
      </c>
      <c r="V104" s="370">
        <f t="shared" si="11"/>
        <v>0.36127460924385013</v>
      </c>
      <c r="W104" s="371">
        <f t="shared" si="11"/>
        <v>-0.67097465630803355</v>
      </c>
    </row>
    <row r="105" spans="1:29" ht="16" thickBot="1" x14ac:dyDescent="0.25">
      <c r="A105" s="505">
        <v>34194</v>
      </c>
      <c r="B105" s="506">
        <v>104</v>
      </c>
      <c r="C105" s="507">
        <v>17.54</v>
      </c>
      <c r="D105" s="130">
        <v>0.43852453611636999</v>
      </c>
      <c r="E105" s="130">
        <f>(Table13[[#This Row],[Gasoil Open]]-MIN(Table13[Signal from Matlab]))/(MAX(Table13[Signal from Matlab])-MIN(Table13[Signal from Matlab]))</f>
        <v>-1.916030747728861</v>
      </c>
      <c r="F105" s="130">
        <v>933.25</v>
      </c>
      <c r="G105" s="130">
        <v>933.25</v>
      </c>
      <c r="H105" s="130">
        <v>0.64360587002096403</v>
      </c>
      <c r="I105" s="130">
        <f>(Table13[[#This Row],[Alpha]]-MIN(Table13[Alpha]))/(MAX(Table13[Alpha])-MIN(Table13[Alpha]))</f>
        <v>0.73346173161440431</v>
      </c>
      <c r="J105" s="130">
        <f>(Table13[[#This Row],[Signal from Matlab]]-703)/(1060.75-703)</f>
        <v>0.64360587002096437</v>
      </c>
      <c r="K105" s="378">
        <f t="shared" si="12"/>
        <v>4569</v>
      </c>
      <c r="L105" s="378">
        <v>48</v>
      </c>
      <c r="M105" s="516">
        <f>INDEX(Table13[Date],MATCH($K105,Table13[Index],0))</f>
        <v>40620</v>
      </c>
      <c r="N105" s="368">
        <f>INDEX(Table13[Norm Open],MATCH($K105,Table13[Index],0))</f>
        <v>0.77452415812591491</v>
      </c>
      <c r="O105" s="369">
        <f>INDEX(Table13[Alpha],MATCH($K105,Table13[Index],0))</f>
        <v>0</v>
      </c>
      <c r="P105" s="475">
        <f t="shared" si="15"/>
        <v>0.22330155977528943</v>
      </c>
      <c r="Q105" s="371">
        <f t="shared" si="16"/>
        <v>5.1908096060143283</v>
      </c>
      <c r="R105" s="475">
        <f t="shared" si="13"/>
        <v>0.31174609565019523</v>
      </c>
      <c r="S105" s="491">
        <f t="shared" si="14"/>
        <v>1.0605125334655428</v>
      </c>
      <c r="T105" s="475">
        <f t="shared" si="17"/>
        <v>0.48992646910947124</v>
      </c>
      <c r="U105" s="371">
        <f t="shared" si="18"/>
        <v>-8.7471683303121601</v>
      </c>
      <c r="V105" s="370">
        <f t="shared" si="11"/>
        <v>0.34165804151165197</v>
      </c>
      <c r="W105" s="371">
        <f t="shared" si="11"/>
        <v>-0.83194873027742966</v>
      </c>
    </row>
    <row r="106" spans="1:29" ht="16" thickBot="1" x14ac:dyDescent="0.25">
      <c r="A106" s="505">
        <v>34197</v>
      </c>
      <c r="B106" s="506">
        <v>105</v>
      </c>
      <c r="C106" s="507">
        <v>17.579999999999998</v>
      </c>
      <c r="D106" s="130">
        <v>0.44863929783312101</v>
      </c>
      <c r="E106" s="130">
        <f>(Table13[[#This Row],[Gasoil Open]]-MIN(Table13[Signal from Matlab]))/(MAX(Table13[Signal from Matlab])-MIN(Table13[Signal from Matlab]))</f>
        <v>-1.9159189378057302</v>
      </c>
      <c r="F106" s="130">
        <v>925.25</v>
      </c>
      <c r="G106" s="130">
        <v>925.25</v>
      </c>
      <c r="H106" s="130">
        <v>0.621243885394829</v>
      </c>
      <c r="I106" s="130">
        <f>(Table13[[#This Row],[Alpha]]-MIN(Table13[Alpha]))/(MAX(Table13[Alpha])-MIN(Table13[Alpha]))</f>
        <v>0.74074135868202329</v>
      </c>
      <c r="J106" s="130">
        <f>(Table13[[#This Row],[Signal from Matlab]]-703)/(1060.75-703)</f>
        <v>0.62124388539482878</v>
      </c>
      <c r="K106" s="378">
        <f t="shared" si="12"/>
        <v>4570</v>
      </c>
      <c r="L106" s="378">
        <v>49</v>
      </c>
      <c r="M106" s="516">
        <f>INDEX(Table13[Date],MATCH($K106,Table13[Index],0))</f>
        <v>40623</v>
      </c>
      <c r="N106" s="368">
        <f>INDEX(Table13[Norm Open],MATCH($K106,Table13[Index],0))</f>
        <v>0.76903367496339659</v>
      </c>
      <c r="O106" s="369">
        <f>INDEX(Table13[Alpha],MATCH($K106,Table13[Index],0))</f>
        <v>0</v>
      </c>
      <c r="P106" s="475">
        <f t="shared" si="15"/>
        <v>0.20597799171579556</v>
      </c>
      <c r="Q106" s="371">
        <f t="shared" si="16"/>
        <v>5.6456930312575455</v>
      </c>
      <c r="R106" s="475">
        <f t="shared" si="13"/>
        <v>0.3104527109633467</v>
      </c>
      <c r="S106" s="491">
        <f t="shared" si="14"/>
        <v>0.99686313222564182</v>
      </c>
      <c r="T106" s="475">
        <f t="shared" si="17"/>
        <v>0.48720030720952223</v>
      </c>
      <c r="U106" s="371">
        <f t="shared" si="18"/>
        <v>-10.052617433023805</v>
      </c>
      <c r="V106" s="370">
        <f t="shared" si="11"/>
        <v>0.33454366996288815</v>
      </c>
      <c r="W106" s="371">
        <f t="shared" si="11"/>
        <v>-1.1366870898468726</v>
      </c>
    </row>
    <row r="107" spans="1:29" ht="16" thickBot="1" x14ac:dyDescent="0.25">
      <c r="A107" s="505">
        <v>34198</v>
      </c>
      <c r="B107" s="506">
        <v>106</v>
      </c>
      <c r="C107" s="507">
        <v>17.420000000000002</v>
      </c>
      <c r="D107" s="130">
        <v>0.44537772566038297</v>
      </c>
      <c r="E107" s="130">
        <f>(Table13[[#This Row],[Gasoil Open]]-MIN(Table13[Signal from Matlab]))/(MAX(Table13[Signal from Matlab])-MIN(Table13[Signal from Matlab]))</f>
        <v>-1.916366177498253</v>
      </c>
      <c r="F107" s="130">
        <v>956.75</v>
      </c>
      <c r="G107" s="130">
        <v>956.75</v>
      </c>
      <c r="H107" s="130">
        <v>0.70929419986023801</v>
      </c>
      <c r="I107" s="130">
        <f>(Table13[[#This Row],[Alpha]]-MIN(Table13[Alpha]))/(MAX(Table13[Alpha])-MIN(Table13[Alpha]))</f>
        <v>0.73839399452886323</v>
      </c>
      <c r="J107" s="130">
        <f>(Table13[[#This Row],[Signal from Matlab]]-703)/(1060.75-703)</f>
        <v>0.70929419986023756</v>
      </c>
      <c r="K107" s="378">
        <f t="shared" si="12"/>
        <v>4571</v>
      </c>
      <c r="L107" s="378">
        <v>50</v>
      </c>
      <c r="M107" s="516">
        <f>INDEX(Table13[Date],MATCH($K107,Table13[Index],0))</f>
        <v>40624</v>
      </c>
      <c r="N107" s="368">
        <f>INDEX(Table13[Norm Open],MATCH($K107,Table13[Index],0))</f>
        <v>0.77071742313323566</v>
      </c>
      <c r="O107" s="369">
        <f>INDEX(Table13[Alpha],MATCH($K107,Table13[Index],0))</f>
        <v>0</v>
      </c>
      <c r="P107" s="475">
        <f t="shared" si="15"/>
        <v>0.17729373933381831</v>
      </c>
      <c r="Q107" s="371">
        <f t="shared" si="16"/>
        <v>5.9764043802261408</v>
      </c>
      <c r="R107" s="475">
        <f t="shared" si="13"/>
        <v>0.28915913015097972</v>
      </c>
      <c r="S107" s="491">
        <f t="shared" si="14"/>
        <v>1.0332222689578461</v>
      </c>
      <c r="T107" s="475">
        <f t="shared" si="17"/>
        <v>0.48672741831407051</v>
      </c>
      <c r="U107" s="371">
        <f t="shared" si="18"/>
        <v>-11.803709375823018</v>
      </c>
      <c r="V107" s="370">
        <f t="shared" si="11"/>
        <v>0.31772676259962285</v>
      </c>
      <c r="W107" s="371">
        <f t="shared" si="11"/>
        <v>-1.5980275755463438</v>
      </c>
    </row>
    <row r="108" spans="1:29" ht="16" thickBot="1" x14ac:dyDescent="0.25">
      <c r="A108" s="505">
        <v>34199</v>
      </c>
      <c r="B108" s="506">
        <v>107</v>
      </c>
      <c r="C108" s="507">
        <v>17.5</v>
      </c>
      <c r="D108" s="130">
        <v>0.45694649643513802</v>
      </c>
      <c r="E108" s="130">
        <f>(Table13[[#This Row],[Gasoil Open]]-MIN(Table13[Signal from Matlab]))/(MAX(Table13[Signal from Matlab])-MIN(Table13[Signal from Matlab]))</f>
        <v>-1.9161425576519917</v>
      </c>
      <c r="F108" s="130">
        <v>965</v>
      </c>
      <c r="G108" s="130">
        <v>965</v>
      </c>
      <c r="H108" s="130">
        <v>0.73235499650594005</v>
      </c>
      <c r="I108" s="130">
        <f>(Table13[[#This Row],[Alpha]]-MIN(Table13[Alpha]))/(MAX(Table13[Alpha])-MIN(Table13[Alpha]))</f>
        <v>0.74672007666795293</v>
      </c>
      <c r="J108" s="130">
        <f>(Table13[[#This Row],[Signal from Matlab]]-703)/(1060.75-703)</f>
        <v>0.73235499650593994</v>
      </c>
      <c r="K108" s="378">
        <f t="shared" si="12"/>
        <v>4572</v>
      </c>
      <c r="L108" s="378">
        <v>51</v>
      </c>
      <c r="M108" s="516">
        <f>INDEX(Table13[Date],MATCH($K108,Table13[Index],0))</f>
        <v>40625</v>
      </c>
      <c r="N108" s="368">
        <f>INDEX(Table13[Norm Open],MATCH($K108,Table13[Index],0))</f>
        <v>0.77745241581259139</v>
      </c>
      <c r="O108" s="369">
        <f>INDEX(Table13[Alpha],MATCH($K108,Table13[Index],0))</f>
        <v>0</v>
      </c>
      <c r="P108" s="475">
        <f t="shared" si="15"/>
        <v>0.14541148826503258</v>
      </c>
      <c r="Q108" s="371">
        <f t="shared" si="16"/>
        <v>6.5186718997482611</v>
      </c>
      <c r="R108" s="475">
        <f t="shared" si="13"/>
        <v>0.26540594281518853</v>
      </c>
      <c r="S108" s="491">
        <f t="shared" si="14"/>
        <v>1.1268352441825085</v>
      </c>
      <c r="T108" s="475">
        <f t="shared" si="17"/>
        <v>0.4834485036094231</v>
      </c>
      <c r="U108" s="371">
        <f t="shared" si="18"/>
        <v>-13.832185245533747</v>
      </c>
      <c r="V108" s="370">
        <f t="shared" si="11"/>
        <v>0.29808864489654807</v>
      </c>
      <c r="W108" s="371">
        <f t="shared" si="11"/>
        <v>-2.0622260338676592</v>
      </c>
    </row>
    <row r="109" spans="1:29" ht="16" thickBot="1" x14ac:dyDescent="0.25">
      <c r="A109" s="505">
        <v>34200</v>
      </c>
      <c r="B109" s="506">
        <v>108</v>
      </c>
      <c r="C109" s="507">
        <v>17.46</v>
      </c>
      <c r="D109" s="130">
        <v>0.46285200429336698</v>
      </c>
      <c r="E109" s="130">
        <f>(Table13[[#This Row],[Gasoil Open]]-MIN(Table13[Signal from Matlab]))/(MAX(Table13[Signal from Matlab])-MIN(Table13[Signal from Matlab]))</f>
        <v>-1.9162543675751222</v>
      </c>
      <c r="F109" s="130">
        <v>960.75</v>
      </c>
      <c r="G109" s="130">
        <v>960.75</v>
      </c>
      <c r="H109" s="130">
        <v>0.72047519217330502</v>
      </c>
      <c r="I109" s="130">
        <f>(Table13[[#This Row],[Alpha]]-MIN(Table13[Alpha]))/(MAX(Table13[Alpha])-MIN(Table13[Alpha]))</f>
        <v>0.75097028997565785</v>
      </c>
      <c r="J109" s="130">
        <f>(Table13[[#This Row],[Signal from Matlab]]-703)/(1060.75-703)</f>
        <v>0.72047519217330536</v>
      </c>
      <c r="K109" s="385">
        <f t="shared" si="12"/>
        <v>4573</v>
      </c>
      <c r="L109" s="385">
        <v>52</v>
      </c>
      <c r="M109" s="517">
        <f>INDEX(Table13[Date],MATCH($K109,Table13[Index],0))</f>
        <v>40626</v>
      </c>
      <c r="N109" s="388">
        <f>INDEX(Table13[Norm Open],MATCH($K109,Table13[Index],0))</f>
        <v>0.77364568081991192</v>
      </c>
      <c r="O109" s="389">
        <f>INDEX(Table13[Alpha],MATCH($K109,Table13[Index],0))</f>
        <v>0</v>
      </c>
      <c r="P109" s="476">
        <f t="shared" si="15"/>
        <v>0.11259839262701421</v>
      </c>
      <c r="Q109" s="391">
        <f t="shared" si="16"/>
        <v>6.9298822024773301</v>
      </c>
      <c r="R109" s="476">
        <f t="shared" si="13"/>
        <v>0.25944257136120358</v>
      </c>
      <c r="S109" s="492">
        <f t="shared" si="14"/>
        <v>1.0598523026015336</v>
      </c>
      <c r="T109" s="476">
        <f t="shared" si="17"/>
        <v>0.48528778225773789</v>
      </c>
      <c r="U109" s="391">
        <f t="shared" si="18"/>
        <v>-15.812782983259908</v>
      </c>
      <c r="V109" s="390">
        <f t="shared" si="11"/>
        <v>0.28577624874865187</v>
      </c>
      <c r="W109" s="391">
        <f t="shared" si="11"/>
        <v>-2.6076828260603482</v>
      </c>
    </row>
    <row r="110" spans="1:29" ht="16" thickBot="1" x14ac:dyDescent="0.25">
      <c r="A110" s="505">
        <v>34201</v>
      </c>
      <c r="B110" s="506">
        <v>109</v>
      </c>
      <c r="C110" s="507">
        <v>17.46</v>
      </c>
      <c r="D110" s="130">
        <v>0.471110667610115</v>
      </c>
      <c r="E110" s="130">
        <f>(Table13[[#This Row],[Gasoil Open]]-MIN(Table13[Signal from Matlab]))/(MAX(Table13[Signal from Matlab])-MIN(Table13[Signal from Matlab]))</f>
        <v>-1.9162543675751222</v>
      </c>
      <c r="F110" s="130">
        <v>974.25</v>
      </c>
      <c r="G110" s="130">
        <v>974.25</v>
      </c>
      <c r="H110" s="130">
        <v>0.75821104122990901</v>
      </c>
      <c r="I110" s="130">
        <f>(Table13[[#This Row],[Alpha]]-MIN(Table13[Alpha]))/(MAX(Table13[Alpha])-MIN(Table13[Alpha]))</f>
        <v>0.75691407695814183</v>
      </c>
      <c r="J110" s="130">
        <f>(Table13[[#This Row],[Signal from Matlab]]-703)/(1060.75-703)</f>
        <v>0.75821104122990912</v>
      </c>
    </row>
    <row r="111" spans="1:29" ht="16" thickBot="1" x14ac:dyDescent="0.25">
      <c r="A111" s="505">
        <v>34204</v>
      </c>
      <c r="B111" s="506">
        <v>110</v>
      </c>
      <c r="C111" s="507">
        <v>17.579999999999998</v>
      </c>
      <c r="D111" s="130">
        <v>0.47241952484676097</v>
      </c>
      <c r="E111" s="130">
        <f>(Table13[[#This Row],[Gasoil Open]]-MIN(Table13[Signal from Matlab]))/(MAX(Table13[Signal from Matlab])-MIN(Table13[Signal from Matlab]))</f>
        <v>-1.9159189378057302</v>
      </c>
      <c r="F111" s="130">
        <v>961.5</v>
      </c>
      <c r="G111" s="130">
        <v>961.5</v>
      </c>
      <c r="H111" s="130">
        <v>0.72257162823200605</v>
      </c>
      <c r="I111" s="130">
        <f>(Table13[[#This Row],[Alpha]]-MIN(Table13[Alpha]))/(MAX(Table13[Alpha])-MIN(Table13[Alpha]))</f>
        <v>0.75785606578935261</v>
      </c>
      <c r="J111" s="130">
        <f>(Table13[[#This Row],[Signal from Matlab]]-703)/(1060.75-703)</f>
        <v>0.7225716282320056</v>
      </c>
      <c r="K111" s="566" t="s">
        <v>1169</v>
      </c>
      <c r="L111" s="567"/>
      <c r="M111" s="567"/>
      <c r="N111" s="567"/>
      <c r="O111" s="568"/>
      <c r="P111" s="567" t="s">
        <v>1159</v>
      </c>
      <c r="Q111" s="568"/>
      <c r="R111" s="567" t="s">
        <v>1160</v>
      </c>
      <c r="S111" s="568"/>
      <c r="T111" s="567" t="s">
        <v>1161</v>
      </c>
      <c r="U111" s="568"/>
      <c r="V111" s="566" t="s">
        <v>1162</v>
      </c>
      <c r="W111" s="568"/>
    </row>
    <row r="112" spans="1:29" ht="16" thickBot="1" x14ac:dyDescent="0.25">
      <c r="A112" s="505">
        <v>34205</v>
      </c>
      <c r="B112" s="506">
        <v>111</v>
      </c>
      <c r="C112" s="507">
        <v>17.7</v>
      </c>
      <c r="D112" s="130">
        <v>0.47298673271840103</v>
      </c>
      <c r="E112" s="130">
        <f>(Table13[[#This Row],[Gasoil Open]]-MIN(Table13[Signal from Matlab]))/(MAX(Table13[Signal from Matlab])-MIN(Table13[Signal from Matlab]))</f>
        <v>-1.9155835080363381</v>
      </c>
      <c r="F112" s="130">
        <v>944.5</v>
      </c>
      <c r="G112" s="130">
        <v>944.5</v>
      </c>
      <c r="H112" s="130">
        <v>0.67505241090146795</v>
      </c>
      <c r="I112" s="130">
        <f>(Table13[[#This Row],[Alpha]]-MIN(Table13[Alpha]))/(MAX(Table13[Alpha])-MIN(Table13[Alpha]))</f>
        <v>0.75826428714848948</v>
      </c>
      <c r="J112" s="130">
        <f>(Table13[[#This Row],[Signal from Matlab]]-703)/(1060.75-703)</f>
        <v>0.6750524109014675</v>
      </c>
      <c r="K112" s="392" t="s">
        <v>15</v>
      </c>
      <c r="L112" s="393" t="s">
        <v>1167</v>
      </c>
      <c r="M112" s="518" t="s">
        <v>11</v>
      </c>
      <c r="N112" s="395" t="s">
        <v>155</v>
      </c>
      <c r="O112" s="396" t="s">
        <v>14</v>
      </c>
      <c r="P112" s="477" t="s">
        <v>14</v>
      </c>
      <c r="Q112" s="396" t="s">
        <v>155</v>
      </c>
      <c r="R112" s="477" t="s">
        <v>14</v>
      </c>
      <c r="S112" s="396" t="s">
        <v>155</v>
      </c>
      <c r="T112" s="477" t="s">
        <v>14</v>
      </c>
      <c r="U112" s="396" t="s">
        <v>155</v>
      </c>
      <c r="V112" s="397" t="s">
        <v>14</v>
      </c>
      <c r="W112" s="396" t="s">
        <v>155</v>
      </c>
      <c r="X112" s="130" t="s">
        <v>1164</v>
      </c>
      <c r="Y112" s="130" t="s">
        <v>1195</v>
      </c>
      <c r="Z112" s="130" t="s">
        <v>1164</v>
      </c>
      <c r="AA112" s="130">
        <v>112</v>
      </c>
      <c r="AB112" s="130">
        <v>2E-3</v>
      </c>
      <c r="AC112" s="130" t="s">
        <v>1179</v>
      </c>
    </row>
    <row r="113" spans="1:29" ht="16" thickBot="1" x14ac:dyDescent="0.25">
      <c r="A113" s="505">
        <v>34206</v>
      </c>
      <c r="B113" s="506">
        <v>112</v>
      </c>
      <c r="C113" s="507">
        <v>17.64</v>
      </c>
      <c r="D113" s="130">
        <v>0.47178503993169901</v>
      </c>
      <c r="E113" s="130">
        <f>(Table13[[#This Row],[Gasoil Open]]-MIN(Table13[Signal from Matlab]))/(MAX(Table13[Signal from Matlab])-MIN(Table13[Signal from Matlab]))</f>
        <v>-1.9157512229210343</v>
      </c>
      <c r="F113" s="130">
        <v>969.5</v>
      </c>
      <c r="G113" s="130">
        <v>969.5</v>
      </c>
      <c r="H113" s="130">
        <v>0.74493361285814097</v>
      </c>
      <c r="I113" s="130">
        <f>(Table13[[#This Row],[Alpha]]-MIN(Table13[Alpha]))/(MAX(Table13[Alpha])-MIN(Table13[Alpha]))</f>
        <v>0.75739942492217016</v>
      </c>
      <c r="J113" s="130">
        <f>(Table13[[#This Row],[Signal from Matlab]]-703)/(1060.75-703)</f>
        <v>0.74493361285814119</v>
      </c>
      <c r="K113" s="398">
        <f>K109+1</f>
        <v>4574</v>
      </c>
      <c r="L113" s="398">
        <v>1</v>
      </c>
      <c r="M113" s="519">
        <f>INDEX(Table13[Date],MATCH($K113,Table13[Index],0))</f>
        <v>40627</v>
      </c>
      <c r="N113" s="401">
        <f>INDEX(Table13[Norm Open],MATCH($K113,Table13[Index],0))</f>
        <v>0.77620790629575387</v>
      </c>
      <c r="O113" s="402">
        <f>INDEX(Table13[Alpha],MATCH($K113,Table13[Index],0))</f>
        <v>0</v>
      </c>
      <c r="P113" s="478"/>
      <c r="Q113" s="404"/>
      <c r="R113" s="478"/>
      <c r="S113" s="404"/>
      <c r="T113" s="478">
        <f t="shared" ref="T113:T144" si="19" xml:space="preserve"> 0.691779997684129 + 0.000736830730617144*L113^3 + 3.62679470945673E-09*L113^6 - 0.0000182740543875594*L113^4 - 0.00931576130511671*L113^2 - 0.00464047543527166*COS(5.45157644134967*L113)</f>
        <v>0.68005656566993555</v>
      </c>
      <c r="U113" s="404">
        <f t="shared" ref="U113:U144" si="20" xml:space="preserve"> 0.732031485603381 + 0.0647059574215018*L113 + 0.0288454460738976*COS(L113) + 0.00013721464822717*L113^3 - 0.00627706905605469*L113^2 - 0.0647059574215018*SIN(4.23722066057235 + 0.568433960356318*L113 + 0.0086076872701833*L113/COS(0.727811115070394*L113))</f>
        <v>0.87053383653032124</v>
      </c>
      <c r="V113" s="403">
        <f>AVERAGE(P113,R113,T113)</f>
        <v>0.68005656566993555</v>
      </c>
      <c r="W113" s="404">
        <f>AVERAGE(Q113,S113,U113)</f>
        <v>0.87053383653032124</v>
      </c>
      <c r="X113" s="130" t="s">
        <v>80</v>
      </c>
      <c r="Y113" s="130">
        <v>0.99620960000000003</v>
      </c>
      <c r="Z113" s="130" t="s">
        <v>80</v>
      </c>
      <c r="AC113" s="130">
        <v>0.99773909000000005</v>
      </c>
    </row>
    <row r="114" spans="1:29" ht="16" thickBot="1" x14ac:dyDescent="0.25">
      <c r="A114" s="505">
        <v>34207</v>
      </c>
      <c r="B114" s="506">
        <v>113</v>
      </c>
      <c r="C114" s="507">
        <v>17.489999999999998</v>
      </c>
      <c r="D114" s="130">
        <v>0.47046644753737799</v>
      </c>
      <c r="E114" s="130">
        <f>(Table13[[#This Row],[Gasoil Open]]-MIN(Table13[Signal from Matlab]))/(MAX(Table13[Signal from Matlab])-MIN(Table13[Signal from Matlab]))</f>
        <v>-1.9161705101327742</v>
      </c>
      <c r="F114" s="130">
        <v>955</v>
      </c>
      <c r="G114" s="130">
        <v>955</v>
      </c>
      <c r="H114" s="130">
        <v>0.70440251572326995</v>
      </c>
      <c r="I114" s="130">
        <f>(Table13[[#This Row],[Alpha]]-MIN(Table13[Alpha]))/(MAX(Table13[Alpha])-MIN(Table13[Alpha]))</f>
        <v>0.75645042966616138</v>
      </c>
      <c r="J114" s="130">
        <f>(Table13[[#This Row],[Signal from Matlab]]-703)/(1060.75-703)</f>
        <v>0.70440251572327039</v>
      </c>
      <c r="K114" s="398">
        <f>K113+1</f>
        <v>4575</v>
      </c>
      <c r="L114" s="398">
        <v>2</v>
      </c>
      <c r="M114" s="520">
        <f>INDEX(Table13[Date],MATCH($K114,Table13[Index],0))</f>
        <v>40630</v>
      </c>
      <c r="N114" s="407">
        <f>INDEX(Table13[Norm Open],MATCH($K114,Table13[Index],0))</f>
        <v>0.77635431918008768</v>
      </c>
      <c r="O114" s="408">
        <f>INDEX(Table13[Alpha],MATCH($K114,Table13[Index],0))</f>
        <v>0</v>
      </c>
      <c r="P114" s="479"/>
      <c r="Q114" s="410"/>
      <c r="R114" s="479"/>
      <c r="S114" s="410"/>
      <c r="T114" s="479">
        <f t="shared" si="19"/>
        <v>0.66054771451212735</v>
      </c>
      <c r="U114" s="410">
        <f t="shared" si="20"/>
        <v>0.86997305768716204</v>
      </c>
      <c r="V114" s="409">
        <f t="shared" ref="V114:W164" si="21">AVERAGE(P114,R114,T114)</f>
        <v>0.66054771451212735</v>
      </c>
      <c r="W114" s="410">
        <f t="shared" si="21"/>
        <v>0.86997305768716204</v>
      </c>
    </row>
    <row r="115" spans="1:29" ht="16" thickBot="1" x14ac:dyDescent="0.25">
      <c r="A115" s="505">
        <v>34208</v>
      </c>
      <c r="B115" s="506">
        <v>114</v>
      </c>
      <c r="C115" s="507">
        <v>17.62</v>
      </c>
      <c r="D115" s="130">
        <v>0.46970375000999298</v>
      </c>
      <c r="E115" s="130">
        <f>(Table13[[#This Row],[Gasoil Open]]-MIN(Table13[Signal from Matlab]))/(MAX(Table13[Signal from Matlab])-MIN(Table13[Signal from Matlab]))</f>
        <v>-1.9158071278825997</v>
      </c>
      <c r="F115" s="130">
        <v>961.75</v>
      </c>
      <c r="G115" s="130">
        <v>961.75</v>
      </c>
      <c r="H115" s="130">
        <v>0.72327044025157206</v>
      </c>
      <c r="I115" s="130">
        <f>(Table13[[#This Row],[Alpha]]-MIN(Table13[Alpha]))/(MAX(Table13[Alpha])-MIN(Table13[Alpha]))</f>
        <v>0.75590151376282744</v>
      </c>
      <c r="J115" s="130">
        <f>(Table13[[#This Row],[Signal from Matlab]]-703)/(1060.75-703)</f>
        <v>0.72327044025157228</v>
      </c>
      <c r="K115" s="398">
        <f t="shared" ref="K115:K164" si="22">K114+1</f>
        <v>4576</v>
      </c>
      <c r="L115" s="398">
        <v>3</v>
      </c>
      <c r="M115" s="520">
        <f>INDEX(Table13[Date],MATCH($K115,Table13[Index],0))</f>
        <v>40631</v>
      </c>
      <c r="N115" s="407">
        <f>INDEX(Table13[Norm Open],MATCH($K115,Table13[Index],0))</f>
        <v>0.76852122986822835</v>
      </c>
      <c r="O115" s="408">
        <f>INDEX(Table13[Alpha],MATCH($K115,Table13[Index],0))</f>
        <v>0</v>
      </c>
      <c r="P115" s="479"/>
      <c r="Q115" s="410"/>
      <c r="R115" s="479"/>
      <c r="S115" s="410"/>
      <c r="T115" s="479">
        <f t="shared" si="19"/>
        <v>0.63005829122564705</v>
      </c>
      <c r="U115" s="410">
        <f t="shared" si="20"/>
        <v>0.86913886906068072</v>
      </c>
      <c r="V115" s="409">
        <f t="shared" si="21"/>
        <v>0.63005829122564705</v>
      </c>
      <c r="W115" s="410">
        <f t="shared" si="21"/>
        <v>0.86913886906068072</v>
      </c>
      <c r="X115" s="130" t="s">
        <v>1165</v>
      </c>
      <c r="Y115" s="130" t="s">
        <v>1196</v>
      </c>
      <c r="Z115" s="130" t="s">
        <v>1165</v>
      </c>
      <c r="AA115" s="130">
        <v>66</v>
      </c>
      <c r="AB115" s="130">
        <v>1.4999999999999999E-2</v>
      </c>
      <c r="AC115" s="130" t="s">
        <v>1180</v>
      </c>
    </row>
    <row r="116" spans="1:29" ht="16" thickBot="1" x14ac:dyDescent="0.25">
      <c r="A116" s="505">
        <v>34213</v>
      </c>
      <c r="B116" s="506">
        <v>115</v>
      </c>
      <c r="C116" s="507">
        <v>17.52</v>
      </c>
      <c r="D116" s="130">
        <v>0.46693793004347001</v>
      </c>
      <c r="E116" s="130">
        <f>(Table13[[#This Row],[Gasoil Open]]-MIN(Table13[Signal from Matlab]))/(MAX(Table13[Signal from Matlab])-MIN(Table13[Signal from Matlab]))</f>
        <v>-1.9160866526904263</v>
      </c>
      <c r="F116" s="130">
        <v>936</v>
      </c>
      <c r="G116" s="130">
        <v>936</v>
      </c>
      <c r="H116" s="130">
        <v>0.65129280223619901</v>
      </c>
      <c r="I116" s="130">
        <f>(Table13[[#This Row],[Alpha]]-MIN(Table13[Alpha]))/(MAX(Table13[Alpha])-MIN(Table13[Alpha]))</f>
        <v>0.7539109440928452</v>
      </c>
      <c r="J116" s="130">
        <f>(Table13[[#This Row],[Signal from Matlab]]-703)/(1060.75-703)</f>
        <v>0.65129280223619845</v>
      </c>
      <c r="K116" s="398">
        <f t="shared" si="22"/>
        <v>4577</v>
      </c>
      <c r="L116" s="398">
        <v>4</v>
      </c>
      <c r="M116" s="520">
        <f>INDEX(Table13[Date],MATCH($K116,Table13[Index],0))</f>
        <v>40632</v>
      </c>
      <c r="N116" s="407">
        <f>INDEX(Table13[Norm Open],MATCH($K116,Table13[Index],0))</f>
        <v>0.77166910688140544</v>
      </c>
      <c r="O116" s="408">
        <f>INDEX(Table13[Alpha],MATCH($K116,Table13[Index],0))</f>
        <v>0</v>
      </c>
      <c r="P116" s="479"/>
      <c r="Q116" s="410"/>
      <c r="R116" s="479"/>
      <c r="S116" s="410"/>
      <c r="T116" s="479">
        <f t="shared" si="19"/>
        <v>0.58978310663632416</v>
      </c>
      <c r="U116" s="410">
        <f t="shared" si="20"/>
        <v>0.86797614266175949</v>
      </c>
      <c r="V116" s="409">
        <f t="shared" si="21"/>
        <v>0.58978310663632416</v>
      </c>
      <c r="W116" s="410">
        <f t="shared" si="21"/>
        <v>0.86797614266175949</v>
      </c>
      <c r="X116" s="130" t="s">
        <v>80</v>
      </c>
      <c r="Y116" s="130">
        <v>0.98267857000000003</v>
      </c>
      <c r="Z116" s="130" t="s">
        <v>80</v>
      </c>
      <c r="AC116" s="130">
        <v>0.99773909000000005</v>
      </c>
    </row>
    <row r="117" spans="1:29" ht="16" thickBot="1" x14ac:dyDescent="0.25">
      <c r="A117" s="505">
        <v>34214</v>
      </c>
      <c r="B117" s="506">
        <v>116</v>
      </c>
      <c r="C117" s="507">
        <v>17.23</v>
      </c>
      <c r="D117" s="130">
        <v>0.46785110947347702</v>
      </c>
      <c r="E117" s="130">
        <f>(Table13[[#This Row],[Gasoil Open]]-MIN(Table13[Signal from Matlab]))/(MAX(Table13[Signal from Matlab])-MIN(Table13[Signal from Matlab]))</f>
        <v>-1.9168972746331236</v>
      </c>
      <c r="F117" s="130">
        <v>948.75</v>
      </c>
      <c r="G117" s="130">
        <v>948.75</v>
      </c>
      <c r="H117" s="130">
        <v>0.68693221523410197</v>
      </c>
      <c r="I117" s="130">
        <f>(Table13[[#This Row],[Alpha]]-MIN(Table13[Alpha]))/(MAX(Table13[Alpha])-MIN(Table13[Alpha]))</f>
        <v>0.75456816231334589</v>
      </c>
      <c r="J117" s="130">
        <f>(Table13[[#This Row],[Signal from Matlab]]-703)/(1060.75-703)</f>
        <v>0.68693221523410197</v>
      </c>
      <c r="K117" s="398">
        <f t="shared" si="22"/>
        <v>4578</v>
      </c>
      <c r="L117" s="398">
        <v>5</v>
      </c>
      <c r="M117" s="520">
        <f>INDEX(Table13[Date],MATCH($K117,Table13[Index],0))</f>
        <v>40633</v>
      </c>
      <c r="N117" s="407">
        <f>INDEX(Table13[Norm Open],MATCH($K117,Table13[Index],0))</f>
        <v>0.77306002928257667</v>
      </c>
      <c r="O117" s="408">
        <f>INDEX(Table13[Alpha],MATCH($K117,Table13[Index],0))</f>
        <v>0</v>
      </c>
      <c r="P117" s="479"/>
      <c r="Q117" s="410"/>
      <c r="R117" s="479"/>
      <c r="S117" s="410"/>
      <c r="T117" s="479">
        <f t="shared" si="19"/>
        <v>0.54206787331633088</v>
      </c>
      <c r="U117" s="410">
        <f t="shared" si="20"/>
        <v>0.87999392483997352</v>
      </c>
      <c r="V117" s="409">
        <f t="shared" si="21"/>
        <v>0.54206787331633088</v>
      </c>
      <c r="W117" s="410">
        <f t="shared" si="21"/>
        <v>0.87999392483997352</v>
      </c>
    </row>
    <row r="118" spans="1:29" ht="16" thickBot="1" x14ac:dyDescent="0.25">
      <c r="A118" s="505">
        <v>34215</v>
      </c>
      <c r="B118" s="506">
        <v>117</v>
      </c>
      <c r="C118" s="507">
        <v>17.260000000000002</v>
      </c>
      <c r="D118" s="130">
        <v>0.47449553477686701</v>
      </c>
      <c r="E118" s="130">
        <f>(Table13[[#This Row],[Gasoil Open]]-MIN(Table13[Signal from Matlab]))/(MAX(Table13[Signal from Matlab])-MIN(Table13[Signal from Matlab]))</f>
        <v>-1.9168134171907758</v>
      </c>
      <c r="F118" s="130">
        <v>984</v>
      </c>
      <c r="G118" s="130">
        <v>984</v>
      </c>
      <c r="H118" s="130">
        <v>0.78546470999301199</v>
      </c>
      <c r="I118" s="130">
        <f>(Table13[[#This Row],[Alpha]]-MIN(Table13[Alpha]))/(MAX(Table13[Alpha])-MIN(Table13[Alpha]))</f>
        <v>0.75935017692148321</v>
      </c>
      <c r="J118" s="130">
        <f>(Table13[[#This Row],[Signal from Matlab]]-703)/(1060.75-703)</f>
        <v>0.78546470999301188</v>
      </c>
      <c r="K118" s="398">
        <f t="shared" si="22"/>
        <v>4579</v>
      </c>
      <c r="L118" s="398">
        <v>6</v>
      </c>
      <c r="M118" s="520">
        <f>INDEX(Table13[Date],MATCH($K118,Table13[Index],0))</f>
        <v>40634</v>
      </c>
      <c r="N118" s="407">
        <f>INDEX(Table13[Norm Open],MATCH($K118,Table13[Index],0))</f>
        <v>0.78997071742313307</v>
      </c>
      <c r="O118" s="408">
        <f>INDEX(Table13[Alpha],MATCH($K118,Table13[Index],0))</f>
        <v>0</v>
      </c>
      <c r="P118" s="479"/>
      <c r="Q118" s="410"/>
      <c r="R118" s="479"/>
      <c r="S118" s="410"/>
      <c r="T118" s="479">
        <f t="shared" si="19"/>
        <v>0.49078384987661483</v>
      </c>
      <c r="U118" s="410">
        <f t="shared" si="20"/>
        <v>0.89103873901376063</v>
      </c>
      <c r="V118" s="409">
        <f t="shared" si="21"/>
        <v>0.49078384987661483</v>
      </c>
      <c r="W118" s="410">
        <f t="shared" si="21"/>
        <v>0.89103873901376063</v>
      </c>
      <c r="X118" s="130" t="s">
        <v>1166</v>
      </c>
      <c r="Y118" s="130" t="s">
        <v>1197</v>
      </c>
      <c r="Z118" s="130" t="s">
        <v>1166</v>
      </c>
      <c r="AA118" s="130">
        <v>48</v>
      </c>
      <c r="AB118" s="130">
        <v>2.4E-2</v>
      </c>
      <c r="AC118" s="130" t="s">
        <v>1181</v>
      </c>
    </row>
    <row r="119" spans="1:29" ht="16" thickBot="1" x14ac:dyDescent="0.25">
      <c r="A119" s="505">
        <v>34218</v>
      </c>
      <c r="B119" s="506">
        <v>118</v>
      </c>
      <c r="C119" s="507">
        <v>17.13</v>
      </c>
      <c r="D119" s="130">
        <v>0.48113105312916699</v>
      </c>
      <c r="E119" s="130">
        <f>(Table13[[#This Row],[Gasoil Open]]-MIN(Table13[Signal from Matlab]))/(MAX(Table13[Signal from Matlab])-MIN(Table13[Signal from Matlab]))</f>
        <v>-1.9171767994409503</v>
      </c>
      <c r="F119" s="130">
        <v>979</v>
      </c>
      <c r="G119" s="130">
        <v>979</v>
      </c>
      <c r="H119" s="130">
        <v>0.77148846960167705</v>
      </c>
      <c r="I119" s="130">
        <f>(Table13[[#This Row],[Alpha]]-MIN(Table13[Alpha]))/(MAX(Table13[Alpha])-MIN(Table13[Alpha]))</f>
        <v>0.7641257811678086</v>
      </c>
      <c r="J119" s="130">
        <f>(Table13[[#This Row],[Signal from Matlab]]-703)/(1060.75-703)</f>
        <v>0.77148846960167716</v>
      </c>
      <c r="K119" s="398">
        <f t="shared" si="22"/>
        <v>4580</v>
      </c>
      <c r="L119" s="398">
        <v>7</v>
      </c>
      <c r="M119" s="520">
        <f>INDEX(Table13[Date],MATCH($K119,Table13[Index],0))</f>
        <v>40637</v>
      </c>
      <c r="N119" s="407">
        <f>INDEX(Table13[Norm Open],MATCH($K119,Table13[Index],0))</f>
        <v>0.80051244509516817</v>
      </c>
      <c r="O119" s="408">
        <f>INDEX(Table13[Alpha],MATCH($K119,Table13[Index],0))</f>
        <v>0</v>
      </c>
      <c r="P119" s="479"/>
      <c r="Q119" s="410"/>
      <c r="R119" s="479"/>
      <c r="S119" s="410"/>
      <c r="T119" s="479">
        <f t="shared" si="19"/>
        <v>0.44043717874366711</v>
      </c>
      <c r="U119" s="410">
        <f t="shared" si="20"/>
        <v>0.89017744131989363</v>
      </c>
      <c r="V119" s="409">
        <f t="shared" si="21"/>
        <v>0.44043717874366711</v>
      </c>
      <c r="W119" s="410">
        <f t="shared" si="21"/>
        <v>0.89017744131989363</v>
      </c>
      <c r="X119" s="130" t="s">
        <v>80</v>
      </c>
      <c r="Y119" s="130">
        <v>0.96861116000000003</v>
      </c>
      <c r="Z119" s="130" t="s">
        <v>80</v>
      </c>
      <c r="AC119" s="130">
        <v>0.99917745999999996</v>
      </c>
    </row>
    <row r="120" spans="1:29" ht="16" thickBot="1" x14ac:dyDescent="0.25">
      <c r="A120" s="505">
        <v>34219</v>
      </c>
      <c r="B120" s="506">
        <v>119</v>
      </c>
      <c r="C120" s="507">
        <v>17.04</v>
      </c>
      <c r="D120" s="130">
        <v>0.49548992307131601</v>
      </c>
      <c r="E120" s="130">
        <f>(Table13[[#This Row],[Gasoil Open]]-MIN(Table13[Signal from Matlab]))/(MAX(Table13[Signal from Matlab])-MIN(Table13[Signal from Matlab]))</f>
        <v>-1.9174283717679945</v>
      </c>
      <c r="F120" s="130">
        <v>977.25</v>
      </c>
      <c r="G120" s="130">
        <v>977.25</v>
      </c>
      <c r="H120" s="130">
        <v>0.76659678546471</v>
      </c>
      <c r="I120" s="130">
        <f>(Table13[[#This Row],[Alpha]]-MIN(Table13[Alpha]))/(MAX(Table13[Alpha])-MIN(Table13[Alpha]))</f>
        <v>0.77445990679710375</v>
      </c>
      <c r="J120" s="130">
        <f>(Table13[[#This Row],[Signal from Matlab]]-703)/(1060.75-703)</f>
        <v>0.76659678546471</v>
      </c>
      <c r="K120" s="398">
        <f t="shared" si="22"/>
        <v>4581</v>
      </c>
      <c r="L120" s="398">
        <v>8</v>
      </c>
      <c r="M120" s="520">
        <f>INDEX(Table13[Date],MATCH($K120,Table13[Index],0))</f>
        <v>40638</v>
      </c>
      <c r="N120" s="407">
        <f>INDEX(Table13[Norm Open],MATCH($K120,Table13[Index],0))</f>
        <v>0.81339677891654449</v>
      </c>
      <c r="O120" s="408">
        <f>INDEX(Table13[Alpha],MATCH($K120,Table13[Index],0))</f>
        <v>0</v>
      </c>
      <c r="P120" s="479"/>
      <c r="Q120" s="410"/>
      <c r="R120" s="479"/>
      <c r="S120" s="410"/>
      <c r="T120" s="479">
        <f t="shared" si="19"/>
        <v>0.39460185445062751</v>
      </c>
      <c r="U120" s="410">
        <f t="shared" si="20"/>
        <v>0.8794569400180634</v>
      </c>
      <c r="V120" s="409">
        <f t="shared" si="21"/>
        <v>0.39460185445062751</v>
      </c>
      <c r="W120" s="410">
        <f t="shared" si="21"/>
        <v>0.8794569400180634</v>
      </c>
    </row>
    <row r="121" spans="1:29" ht="16" thickBot="1" x14ac:dyDescent="0.25">
      <c r="A121" s="505">
        <v>34220</v>
      </c>
      <c r="B121" s="506">
        <v>120</v>
      </c>
      <c r="C121" s="507">
        <v>16.66</v>
      </c>
      <c r="D121" s="130">
        <v>0.51558114443102598</v>
      </c>
      <c r="E121" s="130">
        <f>(Table13[[#This Row],[Gasoil Open]]-MIN(Table13[Signal from Matlab]))/(MAX(Table13[Signal from Matlab])-MIN(Table13[Signal from Matlab]))</f>
        <v>-1.918490566037736</v>
      </c>
      <c r="F121" s="130">
        <v>985.75</v>
      </c>
      <c r="G121" s="130">
        <v>985.75</v>
      </c>
      <c r="H121" s="130">
        <v>0.79035639412997905</v>
      </c>
      <c r="I121" s="130">
        <f>(Table13[[#This Row],[Alpha]]-MIN(Table13[Alpha]))/(MAX(Table13[Alpha])-MIN(Table13[Alpha]))</f>
        <v>0.78891962447779385</v>
      </c>
      <c r="J121" s="130">
        <f>(Table13[[#This Row],[Signal from Matlab]]-703)/(1060.75-703)</f>
        <v>0.79035639412997905</v>
      </c>
      <c r="K121" s="398">
        <f t="shared" si="22"/>
        <v>4582</v>
      </c>
      <c r="L121" s="398">
        <v>9</v>
      </c>
      <c r="M121" s="520">
        <f>INDEX(Table13[Date],MATCH($K121,Table13[Index],0))</f>
        <v>40639</v>
      </c>
      <c r="N121" s="407">
        <f>INDEX(Table13[Norm Open],MATCH($K121,Table13[Index],0))</f>
        <v>0.82005856515373332</v>
      </c>
      <c r="O121" s="408">
        <f>INDEX(Table13[Alpha],MATCH($K121,Table13[Index],0))</f>
        <v>0</v>
      </c>
      <c r="P121" s="479"/>
      <c r="Q121" s="410"/>
      <c r="R121" s="479"/>
      <c r="S121" s="410"/>
      <c r="T121" s="479">
        <f t="shared" si="19"/>
        <v>0.35470837909296948</v>
      </c>
      <c r="U121" s="410">
        <f t="shared" si="20"/>
        <v>0.88025075504005923</v>
      </c>
      <c r="V121" s="409">
        <f t="shared" si="21"/>
        <v>0.35470837909296948</v>
      </c>
      <c r="W121" s="410">
        <f t="shared" si="21"/>
        <v>0.88025075504005923</v>
      </c>
    </row>
    <row r="122" spans="1:29" ht="16" thickBot="1" x14ac:dyDescent="0.25">
      <c r="A122" s="505">
        <v>34222</v>
      </c>
      <c r="B122" s="506">
        <v>121</v>
      </c>
      <c r="C122" s="507">
        <v>16.32</v>
      </c>
      <c r="D122" s="130">
        <v>0.54231802080483404</v>
      </c>
      <c r="E122" s="130">
        <f>(Table13[[#This Row],[Gasoil Open]]-MIN(Table13[Signal from Matlab]))/(MAX(Table13[Signal from Matlab])-MIN(Table13[Signal from Matlab]))</f>
        <v>-1.9194409503843464</v>
      </c>
      <c r="F122" s="130">
        <v>979.5</v>
      </c>
      <c r="G122" s="130">
        <v>979.5</v>
      </c>
      <c r="H122" s="130">
        <v>0.77288609364081096</v>
      </c>
      <c r="I122" s="130">
        <f>(Table13[[#This Row],[Alpha]]-MIN(Table13[Alpha]))/(MAX(Table13[Alpha])-MIN(Table13[Alpha]))</f>
        <v>0.80816224179343699</v>
      </c>
      <c r="J122" s="130">
        <f>(Table13[[#This Row],[Signal from Matlab]]-703)/(1060.75-703)</f>
        <v>0.77288609364081062</v>
      </c>
      <c r="K122" s="398">
        <f t="shared" si="22"/>
        <v>4583</v>
      </c>
      <c r="L122" s="398">
        <v>10</v>
      </c>
      <c r="M122" s="520">
        <f>INDEX(Table13[Date],MATCH($K122,Table13[Index],0))</f>
        <v>40640</v>
      </c>
      <c r="N122" s="407">
        <f>INDEX(Table13[Norm Open],MATCH($K122,Table13[Index],0))</f>
        <v>0.82467057101024865</v>
      </c>
      <c r="O122" s="408">
        <f>INDEX(Table13[Alpha],MATCH($K122,Table13[Index],0))</f>
        <v>0</v>
      </c>
      <c r="P122" s="479"/>
      <c r="Q122" s="410"/>
      <c r="R122" s="479"/>
      <c r="S122" s="410"/>
      <c r="T122" s="479">
        <f t="shared" si="19"/>
        <v>0.31998973556694466</v>
      </c>
      <c r="U122" s="410">
        <f t="shared" si="20"/>
        <v>0.90380382399150794</v>
      </c>
      <c r="V122" s="409">
        <f t="shared" si="21"/>
        <v>0.31998973556694466</v>
      </c>
      <c r="W122" s="410">
        <f t="shared" si="21"/>
        <v>0.90380382399150794</v>
      </c>
    </row>
    <row r="123" spans="1:29" ht="16" thickBot="1" x14ac:dyDescent="0.25">
      <c r="A123" s="505">
        <v>34225</v>
      </c>
      <c r="B123" s="506">
        <v>122</v>
      </c>
      <c r="C123" s="507">
        <v>16.329999999999998</v>
      </c>
      <c r="D123" s="130">
        <v>0.57797464155205203</v>
      </c>
      <c r="E123" s="130">
        <f>(Table13[[#This Row],[Gasoil Open]]-MIN(Table13[Signal from Matlab]))/(MAX(Table13[Signal from Matlab])-MIN(Table13[Signal from Matlab]))</f>
        <v>-1.9194129979035639</v>
      </c>
      <c r="F123" s="130">
        <v>981.75</v>
      </c>
      <c r="G123" s="130">
        <v>981.75</v>
      </c>
      <c r="H123" s="130">
        <v>0.77917540181691103</v>
      </c>
      <c r="I123" s="130">
        <f>(Table13[[#This Row],[Alpha]]-MIN(Table13[Alpha]))/(MAX(Table13[Alpha])-MIN(Table13[Alpha]))</f>
        <v>0.83382442828878556</v>
      </c>
      <c r="J123" s="130">
        <f>(Table13[[#This Row],[Signal from Matlab]]-703)/(1060.75-703)</f>
        <v>0.77917540181691125</v>
      </c>
      <c r="K123" s="398">
        <f t="shared" si="22"/>
        <v>4584</v>
      </c>
      <c r="L123" s="398">
        <v>11</v>
      </c>
      <c r="M123" s="520">
        <f>INDEX(Table13[Date],MATCH($K123,Table13[Index],0))</f>
        <v>40641</v>
      </c>
      <c r="N123" s="407">
        <f>INDEX(Table13[Norm Open],MATCH($K123,Table13[Index],0))</f>
        <v>0.82540263543191783</v>
      </c>
      <c r="O123" s="408">
        <f>INDEX(Table13[Alpha],MATCH($K123,Table13[Index],0))</f>
        <v>0</v>
      </c>
      <c r="P123" s="479"/>
      <c r="Q123" s="410"/>
      <c r="R123" s="479">
        <f t="shared" ref="R123:R164" si="23" xml:space="preserve"> 0.0451138836303026*L123 + 9.25220784116606/L123 + 0.000969040570009695*COS(2.1445592174035*L123) + 0.000151432226420709*L123*COS(0.136348975053597*L123^2 - 2.1445592174035*L123) + 0.000969040570009695*COS(2.1445592174035*L123)*COS(0.136348975053597*L123^2 - 2.1445592174035*L123) - 1.01907600972351 - 0.000022288606642022*L123^3</f>
        <v>0.28981663101191607</v>
      </c>
      <c r="S123" s="410">
        <f t="shared" ref="S123:S164" si="24" xml:space="preserve"> 1.69095983769584 + 0.103847752740156*SIN(L123) + 0.00200956488657722*L123^2 + 0.257920311427037*COS(2.06670669654242*L123 - 0.0407558588988562*L123^2) - 0.0935519021350475*L123 - 0.012150724221226*L123*COS(2.06670669654242*L123 - 0.0407558588988562*L123^2) - 0.0066683771349235*L123*SIN(L123)*COS(2.06670669654242*L123 - 0.0407558588988562*L123^2)</f>
        <v>0.89999894957915227</v>
      </c>
      <c r="T123" s="479">
        <f t="shared" si="19"/>
        <v>0.28863271924253103</v>
      </c>
      <c r="U123" s="410">
        <f t="shared" si="20"/>
        <v>0.89457199255021747</v>
      </c>
      <c r="V123" s="409">
        <f t="shared" si="21"/>
        <v>0.28922467512722355</v>
      </c>
      <c r="W123" s="410">
        <f t="shared" si="21"/>
        <v>0.89728547106468493</v>
      </c>
    </row>
    <row r="124" spans="1:29" ht="16" thickBot="1" x14ac:dyDescent="0.25">
      <c r="A124" s="505">
        <v>34226</v>
      </c>
      <c r="B124" s="506">
        <v>123</v>
      </c>
      <c r="C124" s="507">
        <v>16.63</v>
      </c>
      <c r="D124" s="130">
        <v>0.60827538593103403</v>
      </c>
      <c r="E124" s="130">
        <f>(Table13[[#This Row],[Gasoil Open]]-MIN(Table13[Signal from Matlab]))/(MAX(Table13[Signal from Matlab])-MIN(Table13[Signal from Matlab]))</f>
        <v>-1.9185744234800839</v>
      </c>
      <c r="F124" s="130">
        <v>977.5</v>
      </c>
      <c r="G124" s="130">
        <v>977.5</v>
      </c>
      <c r="H124" s="130">
        <v>0.767295597484277</v>
      </c>
      <c r="I124" s="130">
        <f>(Table13[[#This Row],[Alpha]]-MIN(Table13[Alpha]))/(MAX(Table13[Alpha])-MIN(Table13[Alpha]))</f>
        <v>0.85563197305624616</v>
      </c>
      <c r="J124" s="130">
        <f>(Table13[[#This Row],[Signal from Matlab]]-703)/(1060.75-703)</f>
        <v>0.76729559748427678</v>
      </c>
      <c r="K124" s="398">
        <f t="shared" si="22"/>
        <v>4585</v>
      </c>
      <c r="L124" s="398">
        <v>12</v>
      </c>
      <c r="M124" s="520">
        <f>INDEX(Table13[Date],MATCH($K124,Table13[Index],0))</f>
        <v>40644</v>
      </c>
      <c r="N124" s="407">
        <f>INDEX(Table13[Norm Open],MATCH($K124,Table13[Index],0))</f>
        <v>0.855636896046852</v>
      </c>
      <c r="O124" s="408">
        <f>INDEX(Table13[Alpha],MATCH($K124,Table13[Index],0))</f>
        <v>0</v>
      </c>
      <c r="P124" s="479"/>
      <c r="Q124" s="410"/>
      <c r="R124" s="479">
        <f t="shared" si="23"/>
        <v>0.25816424765257506</v>
      </c>
      <c r="S124" s="410">
        <f t="shared" si="24"/>
        <v>0.95651892472578814</v>
      </c>
      <c r="T124" s="479">
        <f t="shared" si="19"/>
        <v>0.25939772624071766</v>
      </c>
      <c r="U124" s="410">
        <f t="shared" si="20"/>
        <v>0.93059534418656664</v>
      </c>
      <c r="V124" s="409">
        <f t="shared" si="21"/>
        <v>0.25878098694664636</v>
      </c>
      <c r="W124" s="410">
        <f t="shared" si="21"/>
        <v>0.94355713445617739</v>
      </c>
    </row>
    <row r="125" spans="1:29" ht="16" thickBot="1" x14ac:dyDescent="0.25">
      <c r="A125" s="505">
        <v>34227</v>
      </c>
      <c r="B125" s="506">
        <v>124</v>
      </c>
      <c r="C125" s="507">
        <v>16.52</v>
      </c>
      <c r="D125" s="130">
        <v>0.64968169438909595</v>
      </c>
      <c r="E125" s="130">
        <f>(Table13[[#This Row],[Gasoil Open]]-MIN(Table13[Signal from Matlab]))/(MAX(Table13[Signal from Matlab])-MIN(Table13[Signal from Matlab]))</f>
        <v>-1.9188819007686932</v>
      </c>
      <c r="F125" s="130">
        <v>969.25</v>
      </c>
      <c r="G125" s="130">
        <v>969.25</v>
      </c>
      <c r="H125" s="130">
        <v>0.74423480083857396</v>
      </c>
      <c r="I125" s="130">
        <f>(Table13[[#This Row],[Alpha]]-MIN(Table13[Alpha]))/(MAX(Table13[Alpha])-MIN(Table13[Alpha]))</f>
        <v>0.88543222858992909</v>
      </c>
      <c r="J125" s="130">
        <f>(Table13[[#This Row],[Signal from Matlab]]-703)/(1060.75-703)</f>
        <v>0.74423480083857441</v>
      </c>
      <c r="K125" s="398">
        <f t="shared" si="22"/>
        <v>4586</v>
      </c>
      <c r="L125" s="398">
        <v>13</v>
      </c>
      <c r="M125" s="520">
        <f>INDEX(Table13[Date],MATCH($K125,Table13[Index],0))</f>
        <v>40645</v>
      </c>
      <c r="N125" s="407">
        <f>INDEX(Table13[Norm Open],MATCH($K125,Table13[Index],0))</f>
        <v>0.83191800878477296</v>
      </c>
      <c r="O125" s="408">
        <f>INDEX(Table13[Alpha],MATCH($K125,Table13[Index],0))</f>
        <v>0</v>
      </c>
      <c r="P125" s="479"/>
      <c r="Q125" s="410"/>
      <c r="R125" s="479">
        <f t="shared" si="23"/>
        <v>0.22938306705396863</v>
      </c>
      <c r="S125" s="410">
        <f t="shared" si="24"/>
        <v>0.8851499600120607</v>
      </c>
      <c r="T125" s="479">
        <f t="shared" si="19"/>
        <v>0.23266607433212172</v>
      </c>
      <c r="U125" s="410">
        <f t="shared" si="20"/>
        <v>0.8961957205404345</v>
      </c>
      <c r="V125" s="409">
        <f t="shared" si="21"/>
        <v>0.23102457069304516</v>
      </c>
      <c r="W125" s="410">
        <f t="shared" si="21"/>
        <v>0.8906728402762476</v>
      </c>
    </row>
    <row r="126" spans="1:29" ht="16" thickBot="1" x14ac:dyDescent="0.25">
      <c r="A126" s="505">
        <v>34228</v>
      </c>
      <c r="B126" s="506">
        <v>125</v>
      </c>
      <c r="C126" s="507">
        <v>16.5</v>
      </c>
      <c r="D126" s="130">
        <v>0.65950257393330303</v>
      </c>
      <c r="E126" s="130">
        <f>(Table13[[#This Row],[Gasoil Open]]-MIN(Table13[Signal from Matlab]))/(MAX(Table13[Signal from Matlab])-MIN(Table13[Signal from Matlab]))</f>
        <v>-1.9189378057302586</v>
      </c>
      <c r="F126" s="130">
        <v>973.25</v>
      </c>
      <c r="G126" s="130">
        <v>973.25</v>
      </c>
      <c r="H126" s="130">
        <v>0.75541579315164198</v>
      </c>
      <c r="I126" s="130">
        <f>(Table13[[#This Row],[Alpha]]-MIN(Table13[Alpha]))/(MAX(Table13[Alpha])-MIN(Table13[Alpha]))</f>
        <v>0.89250034769741504</v>
      </c>
      <c r="J126" s="130">
        <f>(Table13[[#This Row],[Signal from Matlab]]-703)/(1060.75-703)</f>
        <v>0.7554157931516422</v>
      </c>
      <c r="K126" s="398">
        <f t="shared" si="22"/>
        <v>4587</v>
      </c>
      <c r="L126" s="398">
        <v>14</v>
      </c>
      <c r="M126" s="520">
        <f>INDEX(Table13[Date],MATCH($K126,Table13[Index],0))</f>
        <v>40646</v>
      </c>
      <c r="N126" s="407">
        <f>INDEX(Table13[Norm Open],MATCH($K126,Table13[Index],0))</f>
        <v>0.81332357247437759</v>
      </c>
      <c r="O126" s="408">
        <f>INDEX(Table13[Alpha],MATCH($K126,Table13[Index],0))</f>
        <v>0</v>
      </c>
      <c r="P126" s="479"/>
      <c r="Q126" s="410"/>
      <c r="R126" s="479">
        <f t="shared" si="23"/>
        <v>0.21013885628275233</v>
      </c>
      <c r="S126" s="410">
        <f t="shared" si="24"/>
        <v>0.88032264492670376</v>
      </c>
      <c r="T126" s="479">
        <f t="shared" si="19"/>
        <v>0.21024924301372763</v>
      </c>
      <c r="U126" s="410">
        <f t="shared" si="20"/>
        <v>0.8212304036213619</v>
      </c>
      <c r="V126" s="409">
        <f t="shared" si="21"/>
        <v>0.21019404964823998</v>
      </c>
      <c r="W126" s="410">
        <f t="shared" si="21"/>
        <v>0.85077652427403283</v>
      </c>
    </row>
    <row r="127" spans="1:29" ht="16" thickBot="1" x14ac:dyDescent="0.25">
      <c r="A127" s="505">
        <v>34229</v>
      </c>
      <c r="B127" s="506">
        <v>126</v>
      </c>
      <c r="C127" s="507">
        <v>16.5</v>
      </c>
      <c r="D127" s="130">
        <v>0.68635436473161504</v>
      </c>
      <c r="E127" s="130">
        <f>(Table13[[#This Row],[Gasoil Open]]-MIN(Table13[Signal from Matlab]))/(MAX(Table13[Signal from Matlab])-MIN(Table13[Signal from Matlab]))</f>
        <v>-1.9189378057302586</v>
      </c>
      <c r="F127" s="130">
        <v>976.25</v>
      </c>
      <c r="G127" s="130">
        <v>976.25</v>
      </c>
      <c r="H127" s="130">
        <v>0.76380153738644296</v>
      </c>
      <c r="I127" s="130">
        <f>(Table13[[#This Row],[Alpha]]-MIN(Table13[Alpha]))/(MAX(Table13[Alpha])-MIN(Table13[Alpha]))</f>
        <v>0.91182566929997133</v>
      </c>
      <c r="J127" s="130">
        <f>(Table13[[#This Row],[Signal from Matlab]]-703)/(1060.75-703)</f>
        <v>0.76380153738644307</v>
      </c>
      <c r="K127" s="398">
        <f t="shared" si="22"/>
        <v>4588</v>
      </c>
      <c r="L127" s="398">
        <v>15</v>
      </c>
      <c r="M127" s="520">
        <f>INDEX(Table13[Date],MATCH($K127,Table13[Index],0))</f>
        <v>40647</v>
      </c>
      <c r="N127" s="407">
        <f>INDEX(Table13[Norm Open],MATCH($K127,Table13[Index],0))</f>
        <v>0.83096632503660306</v>
      </c>
      <c r="O127" s="408">
        <f>INDEX(Table13[Alpha],MATCH($K127,Table13[Index],0))</f>
        <v>0</v>
      </c>
      <c r="P127" s="479"/>
      <c r="Q127" s="410"/>
      <c r="R127" s="479">
        <f t="shared" si="23"/>
        <v>0.20017027242268254</v>
      </c>
      <c r="S127" s="410">
        <f t="shared" si="24"/>
        <v>0.79688696998432806</v>
      </c>
      <c r="T127" s="479">
        <f t="shared" si="19"/>
        <v>0.1941041256279169</v>
      </c>
      <c r="U127" s="410">
        <f t="shared" si="20"/>
        <v>0.7957088000017507</v>
      </c>
      <c r="V127" s="409">
        <f t="shared" si="21"/>
        <v>0.19713719902529972</v>
      </c>
      <c r="W127" s="410">
        <f t="shared" si="21"/>
        <v>0.79629788499303933</v>
      </c>
    </row>
    <row r="128" spans="1:29" ht="16" thickBot="1" x14ac:dyDescent="0.25">
      <c r="A128" s="505">
        <v>34232</v>
      </c>
      <c r="B128" s="506">
        <v>127</v>
      </c>
      <c r="C128" s="507">
        <v>16.7</v>
      </c>
      <c r="D128" s="130">
        <v>0.70540959467193998</v>
      </c>
      <c r="E128" s="130">
        <f>(Table13[[#This Row],[Gasoil Open]]-MIN(Table13[Signal from Matlab]))/(MAX(Table13[Signal from Matlab])-MIN(Table13[Signal from Matlab]))</f>
        <v>-1.9183787561146051</v>
      </c>
      <c r="F128" s="130">
        <v>995.25</v>
      </c>
      <c r="G128" s="130">
        <v>995.25</v>
      </c>
      <c r="H128" s="130">
        <v>0.81691125087351502</v>
      </c>
      <c r="I128" s="130">
        <f>(Table13[[#This Row],[Alpha]]-MIN(Table13[Alpha]))/(MAX(Table13[Alpha])-MIN(Table13[Alpha]))</f>
        <v>0.92553978056999453</v>
      </c>
      <c r="J128" s="130">
        <f>(Table13[[#This Row],[Signal from Matlab]]-703)/(1060.75-703)</f>
        <v>0.81691125087351502</v>
      </c>
      <c r="K128" s="398">
        <f t="shared" si="22"/>
        <v>4589</v>
      </c>
      <c r="L128" s="398">
        <v>16</v>
      </c>
      <c r="M128" s="520">
        <f>INDEX(Table13[Date],MATCH($K128,Table13[Index],0))</f>
        <v>40648</v>
      </c>
      <c r="N128" s="407">
        <f>INDEX(Table13[Norm Open],MATCH($K128,Table13[Index],0))</f>
        <v>-7.1010248901903356E-2</v>
      </c>
      <c r="O128" s="408">
        <f>INDEX(Table13[Alpha],MATCH($K128,Table13[Index],0))</f>
        <v>0</v>
      </c>
      <c r="P128" s="479"/>
      <c r="Q128" s="410"/>
      <c r="R128" s="479">
        <f t="shared" si="23"/>
        <v>0.19000485365112746</v>
      </c>
      <c r="S128" s="410">
        <f t="shared" si="24"/>
        <v>0.60325126994097744</v>
      </c>
      <c r="T128" s="479">
        <f t="shared" si="19"/>
        <v>0.1848140541344134</v>
      </c>
      <c r="U128" s="410">
        <f t="shared" si="20"/>
        <v>0.64058288768269334</v>
      </c>
      <c r="V128" s="409">
        <f t="shared" si="21"/>
        <v>0.18740945389277042</v>
      </c>
      <c r="W128" s="410">
        <f t="shared" si="21"/>
        <v>0.62191707881183533</v>
      </c>
    </row>
    <row r="129" spans="1:23" ht="16" thickBot="1" x14ac:dyDescent="0.25">
      <c r="A129" s="505">
        <v>34233</v>
      </c>
      <c r="B129" s="506">
        <v>128</v>
      </c>
      <c r="C129" s="507">
        <v>16.93</v>
      </c>
      <c r="D129" s="130">
        <v>0.72015285274712204</v>
      </c>
      <c r="E129" s="130">
        <f>(Table13[[#This Row],[Gasoil Open]]-MIN(Table13[Signal from Matlab]))/(MAX(Table13[Signal from Matlab])-MIN(Table13[Signal from Matlab]))</f>
        <v>-1.9177358490566039</v>
      </c>
      <c r="F129" s="130">
        <v>1004.25</v>
      </c>
      <c r="G129" s="130">
        <v>1004.25</v>
      </c>
      <c r="H129" s="130">
        <v>0.84206848357791797</v>
      </c>
      <c r="I129" s="130">
        <f>(Table13[[#This Row],[Alpha]]-MIN(Table13[Alpha]))/(MAX(Table13[Alpha])-MIN(Table13[Alpha]))</f>
        <v>0.93615055159500526</v>
      </c>
      <c r="J129" s="130">
        <f>(Table13[[#This Row],[Signal from Matlab]]-703)/(1060.75-703)</f>
        <v>0.84206848357791753</v>
      </c>
      <c r="K129" s="398">
        <f t="shared" si="22"/>
        <v>4590</v>
      </c>
      <c r="L129" s="398">
        <v>17</v>
      </c>
      <c r="M129" s="520">
        <f>INDEX(Table13[Date],MATCH($K129,Table13[Index],0))</f>
        <v>40651</v>
      </c>
      <c r="N129" s="407">
        <f>INDEX(Table13[Norm Open],MATCH($K129,Table13[Index],0))</f>
        <v>0.83052708638360162</v>
      </c>
      <c r="O129" s="408">
        <f>INDEX(Table13[Alpha],MATCH($K129,Table13[Index],0))</f>
        <v>0</v>
      </c>
      <c r="P129" s="479"/>
      <c r="Q129" s="410"/>
      <c r="R129" s="479">
        <f t="shared" si="23"/>
        <v>0.18008356553100391</v>
      </c>
      <c r="S129" s="410">
        <f t="shared" si="24"/>
        <v>0.54864622976293498</v>
      </c>
      <c r="T129" s="479">
        <f t="shared" si="19"/>
        <v>0.18084992388950463</v>
      </c>
      <c r="U129" s="410">
        <f t="shared" si="20"/>
        <v>0.61969948351786042</v>
      </c>
      <c r="V129" s="409">
        <f t="shared" si="21"/>
        <v>0.18046674471025426</v>
      </c>
      <c r="W129" s="410">
        <f t="shared" si="21"/>
        <v>0.58417285664039764</v>
      </c>
    </row>
    <row r="130" spans="1:23" ht="16" thickBot="1" x14ac:dyDescent="0.25">
      <c r="A130" s="505">
        <v>34234</v>
      </c>
      <c r="B130" s="506">
        <v>129</v>
      </c>
      <c r="C130" s="507">
        <v>16.97</v>
      </c>
      <c r="D130" s="130">
        <v>0.733783412322638</v>
      </c>
      <c r="E130" s="130">
        <f>(Table13[[#This Row],[Gasoil Open]]-MIN(Table13[Signal from Matlab]))/(MAX(Table13[Signal from Matlab])-MIN(Table13[Signal from Matlab]))</f>
        <v>-1.9176240391334731</v>
      </c>
      <c r="F130" s="130">
        <v>1011.5</v>
      </c>
      <c r="G130" s="130">
        <v>1011.5</v>
      </c>
      <c r="H130" s="130">
        <v>0.86233403214535298</v>
      </c>
      <c r="I130" s="130">
        <f>(Table13[[#This Row],[Alpha]]-MIN(Table13[Alpha]))/(MAX(Table13[Alpha])-MIN(Table13[Alpha]))</f>
        <v>0.94596050987295399</v>
      </c>
      <c r="J130" s="130">
        <f>(Table13[[#This Row],[Signal from Matlab]]-703)/(1060.75-703)</f>
        <v>0.86233403214535287</v>
      </c>
      <c r="K130" s="398">
        <f t="shared" si="22"/>
        <v>4591</v>
      </c>
      <c r="L130" s="398">
        <v>18</v>
      </c>
      <c r="M130" s="520">
        <f>INDEX(Table13[Date],MATCH($K130,Table13[Index],0))</f>
        <v>40652</v>
      </c>
      <c r="N130" s="407">
        <f>INDEX(Table13[Norm Open],MATCH($K130,Table13[Index],0))</f>
        <v>0.82042459736456785</v>
      </c>
      <c r="O130" s="408">
        <f>INDEX(Table13[Alpha],MATCH($K130,Table13[Index],0))</f>
        <v>0</v>
      </c>
      <c r="P130" s="479"/>
      <c r="Q130" s="410"/>
      <c r="R130" s="479">
        <f t="shared" si="23"/>
        <v>0.18012457906358165</v>
      </c>
      <c r="S130" s="410">
        <f t="shared" si="24"/>
        <v>0.63451351867253947</v>
      </c>
      <c r="T130" s="479">
        <f t="shared" si="19"/>
        <v>0.17911833745457423</v>
      </c>
      <c r="U130" s="410">
        <f t="shared" si="20"/>
        <v>0.62583925702982379</v>
      </c>
      <c r="V130" s="409">
        <f t="shared" si="21"/>
        <v>0.17962145825907794</v>
      </c>
      <c r="W130" s="410">
        <f t="shared" si="21"/>
        <v>0.63017638785118169</v>
      </c>
    </row>
    <row r="131" spans="1:23" ht="16" thickBot="1" x14ac:dyDescent="0.25">
      <c r="A131" s="505">
        <v>34235</v>
      </c>
      <c r="B131" s="506">
        <v>130</v>
      </c>
      <c r="C131" s="507">
        <v>16.5</v>
      </c>
      <c r="D131" s="130">
        <v>0.73722309270363295</v>
      </c>
      <c r="E131" s="130">
        <f>(Table13[[#This Row],[Gasoil Open]]-MIN(Table13[Signal from Matlab]))/(MAX(Table13[Signal from Matlab])-MIN(Table13[Signal from Matlab]))</f>
        <v>-1.9189378057302586</v>
      </c>
      <c r="F131" s="130">
        <v>1014.25</v>
      </c>
      <c r="G131" s="130">
        <v>1014.25</v>
      </c>
      <c r="H131" s="130">
        <v>0.87002096436058696</v>
      </c>
      <c r="I131" s="130">
        <f>(Table13[[#This Row],[Alpha]]-MIN(Table13[Alpha]))/(MAX(Table13[Alpha])-MIN(Table13[Alpha]))</f>
        <v>0.94843605908574269</v>
      </c>
      <c r="J131" s="130">
        <f>(Table13[[#This Row],[Signal from Matlab]]-703)/(1060.75-703)</f>
        <v>0.87002096436058696</v>
      </c>
      <c r="K131" s="398">
        <f t="shared" si="22"/>
        <v>4592</v>
      </c>
      <c r="L131" s="398">
        <v>19</v>
      </c>
      <c r="M131" s="520">
        <f>INDEX(Table13[Date],MATCH($K131,Table13[Index],0))</f>
        <v>40653</v>
      </c>
      <c r="N131" s="407">
        <f>INDEX(Table13[Norm Open],MATCH($K131,Table13[Index],0))</f>
        <v>0.81639824304538788</v>
      </c>
      <c r="O131" s="408">
        <f>INDEX(Table13[Alpha],MATCH($K131,Table13[Index],0))</f>
        <v>0</v>
      </c>
      <c r="P131" s="479"/>
      <c r="Q131" s="410"/>
      <c r="R131" s="479">
        <f t="shared" si="23"/>
        <v>0.1700904372782393</v>
      </c>
      <c r="S131" s="410">
        <f t="shared" si="24"/>
        <v>0.66124701164067923</v>
      </c>
      <c r="T131" s="479">
        <f t="shared" si="19"/>
        <v>0.17646545025362823</v>
      </c>
      <c r="U131" s="410">
        <f t="shared" si="20"/>
        <v>0.65656245470344754</v>
      </c>
      <c r="V131" s="409">
        <f t="shared" si="21"/>
        <v>0.17327794376593375</v>
      </c>
      <c r="W131" s="410">
        <f t="shared" si="21"/>
        <v>0.65890473317206344</v>
      </c>
    </row>
    <row r="132" spans="1:23" ht="16" thickBot="1" x14ac:dyDescent="0.25">
      <c r="A132" s="505">
        <v>34236</v>
      </c>
      <c r="B132" s="506">
        <v>131</v>
      </c>
      <c r="C132" s="507">
        <v>16.72</v>
      </c>
      <c r="D132" s="130">
        <v>0.73341534064106395</v>
      </c>
      <c r="E132" s="130">
        <f>(Table13[[#This Row],[Gasoil Open]]-MIN(Table13[Signal from Matlab]))/(MAX(Table13[Signal from Matlab])-MIN(Table13[Signal from Matlab]))</f>
        <v>-1.9183228511530397</v>
      </c>
      <c r="F132" s="130">
        <v>1019.25</v>
      </c>
      <c r="G132" s="130">
        <v>1019.25</v>
      </c>
      <c r="H132" s="130">
        <v>0.88399720475192201</v>
      </c>
      <c r="I132" s="130">
        <f>(Table13[[#This Row],[Alpha]]-MIN(Table13[Alpha]))/(MAX(Table13[Alpha])-MIN(Table13[Alpha]))</f>
        <v>0.94569560748068382</v>
      </c>
      <c r="J132" s="130">
        <f>(Table13[[#This Row],[Signal from Matlab]]-703)/(1060.75-703)</f>
        <v>0.88399720475192178</v>
      </c>
      <c r="K132" s="398">
        <f t="shared" si="22"/>
        <v>4593</v>
      </c>
      <c r="L132" s="398">
        <v>20</v>
      </c>
      <c r="M132" s="520">
        <f>INDEX(Table13[Date],MATCH($K132,Table13[Index],0))</f>
        <v>40654</v>
      </c>
      <c r="N132" s="407">
        <f>INDEX(Table13[Norm Open],MATCH($K132,Table13[Index],0))</f>
        <v>0.8356515373352853</v>
      </c>
      <c r="O132" s="408">
        <f>INDEX(Table13[Alpha],MATCH($K132,Table13[Index],0))</f>
        <v>0</v>
      </c>
      <c r="P132" s="479">
        <f t="shared" ref="P132:P164" si="25" xml:space="preserve"> 0.00111108764962237*L132^2 + 0.0536060695876852*SIN(5.0460414287541 + L132) + -0.000475327650989434/SIN(5.0460414287541 + L132) - 0.00828741688080488 - 0.0000354609451982963*L132^3 - 0.00205251114070251*L132*SIN(5.07795005042106 + L132 + 0.00583067248513477/SIN(5.0460414287541 + L132))</f>
        <v>0.15830847337066542</v>
      </c>
      <c r="Q132" s="410">
        <f t="shared" ref="Q132:Q164" si="26" xml:space="preserve"> 0.601439403208758 + 0.000228915876193553/SIN(1.00387713733171*L132) + 0.0000457118209814283*L132^2*SIN(1.41410802763298*L132)*SIN(1.00387713733171*L132) - 0.000335067224331939*L132 - 6.37092834673152E-08*L132^4*SIN(1.40353630301115*L132)</f>
        <v>0.59278517408126308</v>
      </c>
      <c r="R132" s="479">
        <f t="shared" si="23"/>
        <v>0.17006177906225833</v>
      </c>
      <c r="S132" s="410">
        <f t="shared" si="24"/>
        <v>0.61224762789009946</v>
      </c>
      <c r="T132" s="479">
        <f t="shared" si="19"/>
        <v>0.17118319046950031</v>
      </c>
      <c r="U132" s="410">
        <f t="shared" si="20"/>
        <v>0.59237153516350305</v>
      </c>
      <c r="V132" s="409">
        <f t="shared" si="21"/>
        <v>0.166517814300808</v>
      </c>
      <c r="W132" s="410">
        <f t="shared" si="21"/>
        <v>0.59913477904495516</v>
      </c>
    </row>
    <row r="133" spans="1:23" ht="16" thickBot="1" x14ac:dyDescent="0.25">
      <c r="A133" s="505">
        <v>34239</v>
      </c>
      <c r="B133" s="506">
        <v>132</v>
      </c>
      <c r="C133" s="507">
        <v>16.920000000000002</v>
      </c>
      <c r="D133" s="130">
        <v>0.73487704647514995</v>
      </c>
      <c r="E133" s="130">
        <f>(Table13[[#This Row],[Gasoil Open]]-MIN(Table13[Signal from Matlab]))/(MAX(Table13[Signal from Matlab])-MIN(Table13[Signal from Matlab]))</f>
        <v>-1.9177638015373866</v>
      </c>
      <c r="F133" s="130">
        <v>1027.5</v>
      </c>
      <c r="G133" s="130">
        <v>1027.5</v>
      </c>
      <c r="H133" s="130">
        <v>0.90705800139762405</v>
      </c>
      <c r="I133" s="130">
        <f>(Table13[[#This Row],[Alpha]]-MIN(Table13[Alpha]))/(MAX(Table13[Alpha])-MIN(Table13[Alpha]))</f>
        <v>0.9467476019470572</v>
      </c>
      <c r="J133" s="130">
        <f>(Table13[[#This Row],[Signal from Matlab]]-703)/(1060.75-703)</f>
        <v>0.90705800139762405</v>
      </c>
      <c r="K133" s="398">
        <f t="shared" si="22"/>
        <v>4594</v>
      </c>
      <c r="L133" s="398">
        <v>21</v>
      </c>
      <c r="M133" s="520">
        <f>INDEX(Table13[Date],MATCH($K133,Table13[Index],0))</f>
        <v>40658</v>
      </c>
      <c r="N133" s="407">
        <f>INDEX(Table13[Norm Open],MATCH($K133,Table13[Index],0))</f>
        <v>0.8366764275256221</v>
      </c>
      <c r="O133" s="408">
        <f>INDEX(Table13[Alpha],MATCH($K133,Table13[Index],0))</f>
        <v>0</v>
      </c>
      <c r="P133" s="479">
        <f t="shared" si="25"/>
        <v>0.16000356014680775</v>
      </c>
      <c r="Q133" s="410">
        <f t="shared" si="26"/>
        <v>0.590504673391537</v>
      </c>
      <c r="R133" s="479">
        <f t="shared" si="23"/>
        <v>0.15996998553528544</v>
      </c>
      <c r="S133" s="410">
        <f t="shared" si="24"/>
        <v>0.5900004096710656</v>
      </c>
      <c r="T133" s="479">
        <f t="shared" si="19"/>
        <v>0.16356468027539953</v>
      </c>
      <c r="U133" s="410">
        <f t="shared" si="20"/>
        <v>0.59475222717871568</v>
      </c>
      <c r="V133" s="409">
        <f t="shared" si="21"/>
        <v>0.16117940865249758</v>
      </c>
      <c r="W133" s="410">
        <f t="shared" si="21"/>
        <v>0.59175243674710609</v>
      </c>
    </row>
    <row r="134" spans="1:23" ht="16" thickBot="1" x14ac:dyDescent="0.25">
      <c r="A134" s="505">
        <v>34240</v>
      </c>
      <c r="B134" s="506">
        <v>133</v>
      </c>
      <c r="C134" s="507">
        <v>16.95</v>
      </c>
      <c r="D134" s="130">
        <v>0.72873015868059199</v>
      </c>
      <c r="E134" s="130">
        <f>(Table13[[#This Row],[Gasoil Open]]-MIN(Table13[Signal from Matlab]))/(MAX(Table13[Signal from Matlab])-MIN(Table13[Signal from Matlab]))</f>
        <v>-1.9176799440950383</v>
      </c>
      <c r="F134" s="130">
        <v>1060.75</v>
      </c>
      <c r="G134" s="130">
        <v>1060.75</v>
      </c>
      <c r="H134" s="130">
        <v>1</v>
      </c>
      <c r="I134" s="130">
        <f>(Table13[[#This Row],[Alpha]]-MIN(Table13[Alpha]))/(MAX(Table13[Alpha])-MIN(Table13[Alpha]))</f>
        <v>0.9423236667102266</v>
      </c>
      <c r="J134" s="130">
        <f>(Table13[[#This Row],[Signal from Matlab]]-703)/(1060.75-703)</f>
        <v>1</v>
      </c>
      <c r="K134" s="398">
        <f t="shared" si="22"/>
        <v>4595</v>
      </c>
      <c r="L134" s="398">
        <v>22</v>
      </c>
      <c r="M134" s="520">
        <f>INDEX(Table13[Date],MATCH($K134,Table13[Index],0))</f>
        <v>40659</v>
      </c>
      <c r="N134" s="407">
        <f>INDEX(Table13[Norm Open],MATCH($K134,Table13[Index],0))</f>
        <v>0.83272327964860893</v>
      </c>
      <c r="O134" s="408">
        <f>INDEX(Table13[Alpha],MATCH($K134,Table13[Index],0))</f>
        <v>0</v>
      </c>
      <c r="P134" s="479">
        <f t="shared" si="25"/>
        <v>0.15995469786739683</v>
      </c>
      <c r="Q134" s="410">
        <f t="shared" si="26"/>
        <v>0.59990770024056328</v>
      </c>
      <c r="R134" s="479">
        <f t="shared" si="23"/>
        <v>0.15805014538363255</v>
      </c>
      <c r="S134" s="410">
        <f t="shared" si="24"/>
        <v>0.59788666588901918</v>
      </c>
      <c r="T134" s="479">
        <f t="shared" si="19"/>
        <v>0.15517790437681561</v>
      </c>
      <c r="U134" s="410">
        <f t="shared" si="20"/>
        <v>0.59770293713832368</v>
      </c>
      <c r="V134" s="409">
        <f t="shared" si="21"/>
        <v>0.15772758254261501</v>
      </c>
      <c r="W134" s="410">
        <f t="shared" si="21"/>
        <v>0.59849910108930204</v>
      </c>
    </row>
    <row r="135" spans="1:23" ht="16" thickBot="1" x14ac:dyDescent="0.25">
      <c r="A135" s="505">
        <v>34241</v>
      </c>
      <c r="B135" s="506">
        <v>134</v>
      </c>
      <c r="C135" s="507">
        <v>17.149999999999999</v>
      </c>
      <c r="D135" s="130">
        <v>0.71570803444561903</v>
      </c>
      <c r="E135" s="130">
        <f>(Table13[[#This Row],[Gasoil Open]]-MIN(Table13[Signal from Matlab]))/(MAX(Table13[Signal from Matlab])-MIN(Table13[Signal from Matlab]))</f>
        <v>-1.9171208944793852</v>
      </c>
      <c r="F135" s="130">
        <v>1021.5</v>
      </c>
      <c r="G135" s="130">
        <v>1021.5</v>
      </c>
      <c r="H135" s="130">
        <v>0.89028651292802197</v>
      </c>
      <c r="I135" s="130">
        <f>(Table13[[#This Row],[Alpha]]-MIN(Table13[Alpha]))/(MAX(Table13[Alpha])-MIN(Table13[Alpha]))</f>
        <v>0.93295160133553601</v>
      </c>
      <c r="J135" s="130">
        <f>(Table13[[#This Row],[Signal from Matlab]]-703)/(1060.75-703)</f>
        <v>0.89028651292802241</v>
      </c>
      <c r="K135" s="398">
        <f t="shared" si="22"/>
        <v>4596</v>
      </c>
      <c r="L135" s="398">
        <v>23</v>
      </c>
      <c r="M135" s="520">
        <f>INDEX(Table13[Date],MATCH($K135,Table13[Index],0))</f>
        <v>40660</v>
      </c>
      <c r="N135" s="407">
        <f>INDEX(Table13[Norm Open],MATCH($K135,Table13[Index],0))</f>
        <v>0.83601756954611994</v>
      </c>
      <c r="O135" s="408">
        <f>INDEX(Table13[Alpha],MATCH($K135,Table13[Index],0))</f>
        <v>0</v>
      </c>
      <c r="P135" s="479">
        <f t="shared" si="25"/>
        <v>0.15004059384450641</v>
      </c>
      <c r="Q135" s="410">
        <f t="shared" si="26"/>
        <v>0.56063210718964152</v>
      </c>
      <c r="R135" s="479">
        <f t="shared" si="23"/>
        <v>0.14741120562543414</v>
      </c>
      <c r="S135" s="410">
        <f t="shared" si="24"/>
        <v>0.58656032299417682</v>
      </c>
      <c r="T135" s="479">
        <f t="shared" si="19"/>
        <v>0.14736487948536323</v>
      </c>
      <c r="U135" s="410">
        <f t="shared" si="20"/>
        <v>0.61453146085147192</v>
      </c>
      <c r="V135" s="409">
        <f t="shared" si="21"/>
        <v>0.14827222631843459</v>
      </c>
      <c r="W135" s="410">
        <f t="shared" si="21"/>
        <v>0.58724129701176342</v>
      </c>
    </row>
    <row r="136" spans="1:23" ht="16" thickBot="1" x14ac:dyDescent="0.25">
      <c r="A136" s="505">
        <v>34242</v>
      </c>
      <c r="B136" s="506">
        <v>135</v>
      </c>
      <c r="C136" s="507">
        <v>17.670000000000002</v>
      </c>
      <c r="D136" s="130">
        <v>0.70240604086571201</v>
      </c>
      <c r="E136" s="130">
        <f>(Table13[[#This Row],[Gasoil Open]]-MIN(Table13[Signal from Matlab]))/(MAX(Table13[Signal from Matlab])-MIN(Table13[Signal from Matlab]))</f>
        <v>-1.9156673654786864</v>
      </c>
      <c r="F136" s="130">
        <v>1007.25</v>
      </c>
      <c r="G136" s="130">
        <v>1007.25</v>
      </c>
      <c r="H136" s="130">
        <v>0.85045422781271796</v>
      </c>
      <c r="I136" s="130">
        <f>(Table13[[#This Row],[Alpha]]-MIN(Table13[Alpha]))/(MAX(Table13[Alpha])-MIN(Table13[Alpha]))</f>
        <v>0.92337811307854412</v>
      </c>
      <c r="J136" s="130">
        <f>(Table13[[#This Row],[Signal from Matlab]]-703)/(1060.75-703)</f>
        <v>0.8504542278127184</v>
      </c>
      <c r="K136" s="398">
        <f t="shared" si="22"/>
        <v>4597</v>
      </c>
      <c r="L136" s="398">
        <v>24</v>
      </c>
      <c r="M136" s="520">
        <f>INDEX(Table13[Date],MATCH($K136,Table13[Index],0))</f>
        <v>40661</v>
      </c>
      <c r="N136" s="407">
        <f>INDEX(Table13[Norm Open],MATCH($K136,Table13[Index],0))</f>
        <v>0.84626647144948741</v>
      </c>
      <c r="O136" s="408">
        <f>INDEX(Table13[Alpha],MATCH($K136,Table13[Index],0))</f>
        <v>0</v>
      </c>
      <c r="P136" s="479">
        <f t="shared" si="25"/>
        <v>0.13995975050563347</v>
      </c>
      <c r="Q136" s="410">
        <f t="shared" si="26"/>
        <v>0.56376910086895893</v>
      </c>
      <c r="R136" s="479">
        <f t="shared" si="23"/>
        <v>0.13997791437083906</v>
      </c>
      <c r="S136" s="410">
        <f t="shared" si="24"/>
        <v>0.56994871607798392</v>
      </c>
      <c r="T136" s="479">
        <f t="shared" si="19"/>
        <v>0.13998073975476621</v>
      </c>
      <c r="U136" s="410">
        <f t="shared" si="20"/>
        <v>0.56999954728118707</v>
      </c>
      <c r="V136" s="409">
        <f t="shared" si="21"/>
        <v>0.13997280154374625</v>
      </c>
      <c r="W136" s="410">
        <f t="shared" si="21"/>
        <v>0.56790578807604331</v>
      </c>
    </row>
    <row r="137" spans="1:23" ht="16" thickBot="1" x14ac:dyDescent="0.25">
      <c r="A137" s="505">
        <v>34243</v>
      </c>
      <c r="B137" s="506">
        <v>136</v>
      </c>
      <c r="C137" s="507">
        <v>17.52</v>
      </c>
      <c r="D137" s="130">
        <v>0.68380689641174397</v>
      </c>
      <c r="E137" s="130">
        <f>(Table13[[#This Row],[Gasoil Open]]-MIN(Table13[Signal from Matlab]))/(MAX(Table13[Signal from Matlab])-MIN(Table13[Signal from Matlab]))</f>
        <v>-1.9160866526904263</v>
      </c>
      <c r="F137" s="130">
        <v>1015</v>
      </c>
      <c r="G137" s="130">
        <v>1015</v>
      </c>
      <c r="H137" s="130">
        <v>0.87211740041928698</v>
      </c>
      <c r="I137" s="130">
        <f>(Table13[[#This Row],[Alpha]]-MIN(Table13[Alpha]))/(MAX(Table13[Alpha])-MIN(Table13[Alpha]))</f>
        <v>0.90999224802376621</v>
      </c>
      <c r="J137" s="130">
        <f>(Table13[[#This Row],[Signal from Matlab]]-703)/(1060.75-703)</f>
        <v>0.8721174004192872</v>
      </c>
      <c r="K137" s="398">
        <f t="shared" si="22"/>
        <v>4598</v>
      </c>
      <c r="L137" s="398">
        <v>25</v>
      </c>
      <c r="M137" s="520">
        <f>INDEX(Table13[Date],MATCH($K137,Table13[Index],0))</f>
        <v>40662</v>
      </c>
      <c r="N137" s="407">
        <f>INDEX(Table13[Norm Open],MATCH($K137,Table13[Index],0))</f>
        <v>0.84333821376281104</v>
      </c>
      <c r="O137" s="408">
        <f>INDEX(Table13[Alpha],MATCH($K137,Table13[Index],0))</f>
        <v>0</v>
      </c>
      <c r="P137" s="479">
        <f t="shared" si="25"/>
        <v>0.13002029404696686</v>
      </c>
      <c r="Q137" s="410">
        <f t="shared" si="26"/>
        <v>0.59999971360106841</v>
      </c>
      <c r="R137" s="479">
        <f t="shared" si="23"/>
        <v>0.13243887406225602</v>
      </c>
      <c r="S137" s="410">
        <f t="shared" si="24"/>
        <v>0.58282101690145427</v>
      </c>
      <c r="T137" s="479">
        <f t="shared" si="19"/>
        <v>0.13123228232233683</v>
      </c>
      <c r="U137" s="410">
        <f t="shared" si="20"/>
        <v>0.60748942561144414</v>
      </c>
      <c r="V137" s="409">
        <f t="shared" si="21"/>
        <v>0.13123048347718658</v>
      </c>
      <c r="W137" s="410">
        <f t="shared" si="21"/>
        <v>0.59677005203798894</v>
      </c>
    </row>
    <row r="138" spans="1:23" ht="16" thickBot="1" x14ac:dyDescent="0.25">
      <c r="A138" s="505">
        <v>34246</v>
      </c>
      <c r="B138" s="506">
        <v>137</v>
      </c>
      <c r="C138" s="507">
        <v>17.66</v>
      </c>
      <c r="D138" s="130">
        <v>0.65673919561178296</v>
      </c>
      <c r="E138" s="130">
        <f>(Table13[[#This Row],[Gasoil Open]]-MIN(Table13[Signal from Matlab]))/(MAX(Table13[Signal from Matlab])-MIN(Table13[Signal from Matlab]))</f>
        <v>-1.9156953179594689</v>
      </c>
      <c r="F138" s="130">
        <v>1016</v>
      </c>
      <c r="G138" s="130">
        <v>1016</v>
      </c>
      <c r="H138" s="130">
        <v>0.87491264849755401</v>
      </c>
      <c r="I138" s="130">
        <f>(Table13[[#This Row],[Alpha]]-MIN(Table13[Alpha]))/(MAX(Table13[Alpha])-MIN(Table13[Alpha]))</f>
        <v>0.89051153528732196</v>
      </c>
      <c r="J138" s="130">
        <f>(Table13[[#This Row],[Signal from Matlab]]-703)/(1060.75-703)</f>
        <v>0.87491264849755412</v>
      </c>
      <c r="K138" s="398">
        <f t="shared" si="22"/>
        <v>4599</v>
      </c>
      <c r="L138" s="398">
        <v>26</v>
      </c>
      <c r="M138" s="520">
        <f>INDEX(Table13[Date],MATCH($K138,Table13[Index],0))</f>
        <v>40665</v>
      </c>
      <c r="N138" s="407">
        <f>INDEX(Table13[Norm Open],MATCH($K138,Table13[Index],0))</f>
        <v>0.85212298682284016</v>
      </c>
      <c r="O138" s="408">
        <f>INDEX(Table13[Alpha],MATCH($K138,Table13[Index],0))</f>
        <v>0</v>
      </c>
      <c r="P138" s="479">
        <f t="shared" si="25"/>
        <v>0.11998654786900576</v>
      </c>
      <c r="Q138" s="410">
        <f t="shared" si="26"/>
        <v>0.59977437788546106</v>
      </c>
      <c r="R138" s="479">
        <f t="shared" si="23"/>
        <v>0.11997548262242702</v>
      </c>
      <c r="S138" s="410">
        <f t="shared" si="24"/>
        <v>0.60173456129851488</v>
      </c>
      <c r="T138" s="479">
        <f t="shared" si="19"/>
        <v>0.11875968648159418</v>
      </c>
      <c r="U138" s="410">
        <f t="shared" si="20"/>
        <v>0.57675156456005716</v>
      </c>
      <c r="V138" s="409">
        <f t="shared" si="21"/>
        <v>0.11957390565767566</v>
      </c>
      <c r="W138" s="410">
        <f t="shared" si="21"/>
        <v>0.59275350124801107</v>
      </c>
    </row>
    <row r="139" spans="1:23" ht="16" thickBot="1" x14ac:dyDescent="0.25">
      <c r="A139" s="505">
        <v>34247</v>
      </c>
      <c r="B139" s="506">
        <v>138</v>
      </c>
      <c r="C139" s="507">
        <v>17.399999999999999</v>
      </c>
      <c r="D139" s="130">
        <v>0.62632797264207896</v>
      </c>
      <c r="E139" s="130">
        <f>(Table13[[#This Row],[Gasoil Open]]-MIN(Table13[Signal from Matlab]))/(MAX(Table13[Signal from Matlab])-MIN(Table13[Signal from Matlab]))</f>
        <v>-1.9164220824598184</v>
      </c>
      <c r="F139" s="130">
        <v>1019.25</v>
      </c>
      <c r="G139" s="130">
        <v>1019.25</v>
      </c>
      <c r="H139" s="130">
        <v>0.88399720475192201</v>
      </c>
      <c r="I139" s="130">
        <f>(Table13[[#This Row],[Alpha]]-MIN(Table13[Alpha]))/(MAX(Table13[Alpha])-MIN(Table13[Alpha]))</f>
        <v>0.86862447871701975</v>
      </c>
      <c r="J139" s="130">
        <f>(Table13[[#This Row],[Signal from Matlab]]-703)/(1060.75-703)</f>
        <v>0.88399720475192178</v>
      </c>
      <c r="K139" s="398">
        <f t="shared" si="22"/>
        <v>4600</v>
      </c>
      <c r="L139" s="398">
        <v>27</v>
      </c>
      <c r="M139" s="520">
        <f>INDEX(Table13[Date],MATCH($K139,Table13[Index],0))</f>
        <v>40666</v>
      </c>
      <c r="N139" s="407">
        <f>INDEX(Table13[Norm Open],MATCH($K139,Table13[Index],0))</f>
        <v>0.83894582723279632</v>
      </c>
      <c r="O139" s="408">
        <f>INDEX(Table13[Alpha],MATCH($K139,Table13[Index],0))</f>
        <v>0</v>
      </c>
      <c r="P139" s="479">
        <f t="shared" si="25"/>
        <v>0.10000076173840533</v>
      </c>
      <c r="Q139" s="410">
        <f t="shared" si="26"/>
        <v>0.60025107938364497</v>
      </c>
      <c r="R139" s="479">
        <f t="shared" si="23"/>
        <v>9.9766061956499508E-2</v>
      </c>
      <c r="S139" s="410">
        <f t="shared" si="24"/>
        <v>0.58982946892638477</v>
      </c>
      <c r="T139" s="479">
        <f t="shared" si="19"/>
        <v>0.10129549839872627</v>
      </c>
      <c r="U139" s="410">
        <f t="shared" si="20"/>
        <v>0.5387358313485846</v>
      </c>
      <c r="V139" s="409">
        <f t="shared" si="21"/>
        <v>0.1003541073645437</v>
      </c>
      <c r="W139" s="410">
        <f t="shared" si="21"/>
        <v>0.57627212655287152</v>
      </c>
    </row>
    <row r="140" spans="1:23" ht="16" thickBot="1" x14ac:dyDescent="0.25">
      <c r="A140" s="505">
        <v>34248</v>
      </c>
      <c r="B140" s="506">
        <v>139</v>
      </c>
      <c r="C140" s="507">
        <v>17.510000000000002</v>
      </c>
      <c r="D140" s="130">
        <v>0.59010065816109503</v>
      </c>
      <c r="E140" s="130">
        <f>(Table13[[#This Row],[Gasoil Open]]-MIN(Table13[Signal from Matlab]))/(MAX(Table13[Signal from Matlab])-MIN(Table13[Signal from Matlab]))</f>
        <v>-1.916114605171209</v>
      </c>
      <c r="F140" s="130">
        <v>1008.75</v>
      </c>
      <c r="G140" s="130">
        <v>1008.75</v>
      </c>
      <c r="H140" s="130">
        <v>0.854647099930119</v>
      </c>
      <c r="I140" s="130">
        <f>(Table13[[#This Row],[Alpha]]-MIN(Table13[Alpha]))/(MAX(Table13[Alpha])-MIN(Table13[Alpha]))</f>
        <v>0.84255156207616866</v>
      </c>
      <c r="J140" s="130">
        <f>(Table13[[#This Row],[Signal from Matlab]]-703)/(1060.75-703)</f>
        <v>0.85464709993011878</v>
      </c>
      <c r="K140" s="398">
        <f t="shared" si="22"/>
        <v>4601</v>
      </c>
      <c r="L140" s="398">
        <v>28</v>
      </c>
      <c r="M140" s="520">
        <f>INDEX(Table13[Date],MATCH($K140,Table13[Index],0))</f>
        <v>40667</v>
      </c>
      <c r="N140" s="407">
        <f>INDEX(Table13[Norm Open],MATCH($K140,Table13[Index],0))</f>
        <v>0.82313323572474362</v>
      </c>
      <c r="O140" s="408">
        <f>INDEX(Table13[Alpha],MATCH($K140,Table13[Index],0))</f>
        <v>0</v>
      </c>
      <c r="P140" s="479">
        <f t="shared" si="25"/>
        <v>8.0202476465712297E-2</v>
      </c>
      <c r="Q140" s="410">
        <f t="shared" si="26"/>
        <v>0.55990609395799218</v>
      </c>
      <c r="R140" s="479">
        <f t="shared" si="23"/>
        <v>8.1153394191719963E-2</v>
      </c>
      <c r="S140" s="410">
        <f t="shared" si="24"/>
        <v>0.58090029316033875</v>
      </c>
      <c r="T140" s="479">
        <f t="shared" si="19"/>
        <v>7.9859939732298213E-2</v>
      </c>
      <c r="U140" s="410">
        <f t="shared" si="20"/>
        <v>0.56006932065319071</v>
      </c>
      <c r="V140" s="409">
        <f t="shared" si="21"/>
        <v>8.0405270129910153E-2</v>
      </c>
      <c r="W140" s="410">
        <f t="shared" si="21"/>
        <v>0.56695856925717392</v>
      </c>
    </row>
    <row r="141" spans="1:23" ht="16" thickBot="1" x14ac:dyDescent="0.25">
      <c r="A141" s="505">
        <v>34249</v>
      </c>
      <c r="B141" s="506">
        <v>140</v>
      </c>
      <c r="C141" s="507">
        <v>17.57</v>
      </c>
      <c r="D141" s="130">
        <v>0.54652685345685703</v>
      </c>
      <c r="E141" s="130">
        <f>(Table13[[#This Row],[Gasoil Open]]-MIN(Table13[Signal from Matlab]))/(MAX(Table13[Signal from Matlab])-MIN(Table13[Signal from Matlab]))</f>
        <v>-1.9159468902865129</v>
      </c>
      <c r="F141" s="130">
        <v>1002</v>
      </c>
      <c r="G141" s="130">
        <v>1002</v>
      </c>
      <c r="H141" s="130">
        <v>0.83577917540181701</v>
      </c>
      <c r="I141" s="130">
        <f>(Table13[[#This Row],[Alpha]]-MIN(Table13[Alpha]))/(MAX(Table13[Alpha])-MIN(Table13[Alpha]))</f>
        <v>0.81119135240965701</v>
      </c>
      <c r="J141" s="130">
        <f>(Table13[[#This Row],[Signal from Matlab]]-703)/(1060.75-703)</f>
        <v>0.8357791754018169</v>
      </c>
      <c r="K141" s="398">
        <f t="shared" si="22"/>
        <v>4602</v>
      </c>
      <c r="L141" s="398">
        <v>29</v>
      </c>
      <c r="M141" s="520">
        <f>INDEX(Table13[Date],MATCH($K141,Table13[Index],0))</f>
        <v>40668</v>
      </c>
      <c r="N141" s="407">
        <f>INDEX(Table13[Norm Open],MATCH($K141,Table13[Index],0))</f>
        <v>0.81112737920937028</v>
      </c>
      <c r="O141" s="408">
        <f>INDEX(Table13[Alpha],MATCH($K141,Table13[Index],0))</f>
        <v>0</v>
      </c>
      <c r="P141" s="479">
        <f t="shared" si="25"/>
        <v>5.9714913360818966E-2</v>
      </c>
      <c r="Q141" s="410">
        <f t="shared" si="26"/>
        <v>0.58999975951475325</v>
      </c>
      <c r="R141" s="479">
        <f t="shared" si="23"/>
        <v>6.235789246482526E-2</v>
      </c>
      <c r="S141" s="410">
        <f t="shared" si="24"/>
        <v>0.62838488299899553</v>
      </c>
      <c r="T141" s="479">
        <f t="shared" si="19"/>
        <v>5.7755909178624353E-2</v>
      </c>
      <c r="U141" s="410">
        <f t="shared" si="20"/>
        <v>0.59001005515107441</v>
      </c>
      <c r="V141" s="409">
        <f t="shared" si="21"/>
        <v>5.994290500142286E-2</v>
      </c>
      <c r="W141" s="410">
        <f t="shared" si="21"/>
        <v>0.60279823255494103</v>
      </c>
    </row>
    <row r="142" spans="1:23" ht="16" thickBot="1" x14ac:dyDescent="0.25">
      <c r="A142" s="505">
        <v>34250</v>
      </c>
      <c r="B142" s="506">
        <v>141</v>
      </c>
      <c r="C142" s="507">
        <v>17.5</v>
      </c>
      <c r="D142" s="130">
        <v>0.50328783221324203</v>
      </c>
      <c r="E142" s="130">
        <f>(Table13[[#This Row],[Gasoil Open]]-MIN(Table13[Signal from Matlab]))/(MAX(Table13[Signal from Matlab])-MIN(Table13[Signal from Matlab]))</f>
        <v>-1.9161425576519917</v>
      </c>
      <c r="F142" s="130">
        <v>1025</v>
      </c>
      <c r="G142" s="130">
        <v>1025</v>
      </c>
      <c r="H142" s="130">
        <v>0.90006988120195697</v>
      </c>
      <c r="I142" s="130">
        <f>(Table13[[#This Row],[Alpha]]-MIN(Table13[Alpha]))/(MAX(Table13[Alpha])-MIN(Table13[Alpha]))</f>
        <v>0.78007208749399448</v>
      </c>
      <c r="J142" s="130">
        <f>(Table13[[#This Row],[Signal from Matlab]]-703)/(1060.75-703)</f>
        <v>0.90006988120195663</v>
      </c>
      <c r="K142" s="398">
        <f t="shared" si="22"/>
        <v>4603</v>
      </c>
      <c r="L142" s="398">
        <v>30</v>
      </c>
      <c r="M142" s="520">
        <f>INDEX(Table13[Date],MATCH($K142,Table13[Index],0))</f>
        <v>40669</v>
      </c>
      <c r="N142" s="407">
        <f>INDEX(Table13[Norm Open],MATCH($K142,Table13[Index],0))</f>
        <v>0.74721815519765722</v>
      </c>
      <c r="O142" s="408">
        <f>INDEX(Table13[Alpha],MATCH($K142,Table13[Index],0))</f>
        <v>0</v>
      </c>
      <c r="P142" s="479">
        <f t="shared" si="25"/>
        <v>4.0052791587896347E-2</v>
      </c>
      <c r="Q142" s="410">
        <f t="shared" si="26"/>
        <v>0.6800006160540506</v>
      </c>
      <c r="R142" s="479">
        <f t="shared" si="23"/>
        <v>3.9844160890177394E-2</v>
      </c>
      <c r="S142" s="410">
        <f t="shared" si="24"/>
        <v>0.67985433832758246</v>
      </c>
      <c r="T142" s="479">
        <f t="shared" si="19"/>
        <v>3.9412100192343216E-2</v>
      </c>
      <c r="U142" s="410">
        <f t="shared" si="20"/>
        <v>0.67999946135581613</v>
      </c>
      <c r="V142" s="409">
        <f t="shared" si="21"/>
        <v>3.9769684223472317E-2</v>
      </c>
      <c r="W142" s="410">
        <f t="shared" si="21"/>
        <v>0.67995147191248317</v>
      </c>
    </row>
    <row r="143" spans="1:23" ht="16" thickBot="1" x14ac:dyDescent="0.25">
      <c r="A143" s="505">
        <v>34253</v>
      </c>
      <c r="B143" s="506">
        <v>142</v>
      </c>
      <c r="C143" s="507">
        <v>17.64</v>
      </c>
      <c r="D143" s="130">
        <v>0.42761265437995499</v>
      </c>
      <c r="E143" s="130">
        <f>(Table13[[#This Row],[Gasoil Open]]-MIN(Table13[Signal from Matlab]))/(MAX(Table13[Signal from Matlab])-MIN(Table13[Signal from Matlab]))</f>
        <v>-1.9157512229210343</v>
      </c>
      <c r="F143" s="130">
        <v>1020.5</v>
      </c>
      <c r="G143" s="130">
        <v>1020.5</v>
      </c>
      <c r="H143" s="130">
        <v>0.88749126484975505</v>
      </c>
      <c r="I143" s="130">
        <f>(Table13[[#This Row],[Alpha]]-MIN(Table13[Alpha]))/(MAX(Table13[Alpha])-MIN(Table13[Alpha]))</f>
        <v>0.7256084146632481</v>
      </c>
      <c r="J143" s="130">
        <f>(Table13[[#This Row],[Signal from Matlab]]-703)/(1060.75-703)</f>
        <v>0.88749126484975538</v>
      </c>
      <c r="K143" s="398">
        <f t="shared" si="22"/>
        <v>4604</v>
      </c>
      <c r="L143" s="398">
        <v>31</v>
      </c>
      <c r="M143" s="520">
        <f>INDEX(Table13[Date],MATCH($K143,Table13[Index],0))</f>
        <v>40672</v>
      </c>
      <c r="N143" s="407">
        <f>INDEX(Table13[Norm Open],MATCH($K143,Table13[Index],0))</f>
        <v>0.73572474377745234</v>
      </c>
      <c r="O143" s="408">
        <f>INDEX(Table13[Alpha],MATCH($K143,Table13[Index],0))</f>
        <v>0</v>
      </c>
      <c r="P143" s="479">
        <f t="shared" si="25"/>
        <v>1.3630327980830192E-2</v>
      </c>
      <c r="Q143" s="410">
        <f t="shared" si="26"/>
        <v>0.61890258498025774</v>
      </c>
      <c r="R143" s="479">
        <f t="shared" si="23"/>
        <v>1.2501078995011072E-2</v>
      </c>
      <c r="S143" s="410">
        <f t="shared" si="24"/>
        <v>0.64579222217445098</v>
      </c>
      <c r="T143" s="479">
        <f t="shared" si="19"/>
        <v>2.8876110150491678E-2</v>
      </c>
      <c r="U143" s="410">
        <f t="shared" si="20"/>
        <v>0.79167752075527564</v>
      </c>
      <c r="V143" s="409">
        <f t="shared" si="21"/>
        <v>1.8335839042110981E-2</v>
      </c>
      <c r="W143" s="410">
        <f t="shared" si="21"/>
        <v>0.68545744263666153</v>
      </c>
    </row>
    <row r="144" spans="1:23" ht="16" thickBot="1" x14ac:dyDescent="0.25">
      <c r="A144" s="505">
        <v>34255</v>
      </c>
      <c r="B144" s="506">
        <v>143</v>
      </c>
      <c r="C144" s="507">
        <v>17.55</v>
      </c>
      <c r="D144" s="130">
        <v>0.38114381605342601</v>
      </c>
      <c r="E144" s="130">
        <f>(Table13[[#This Row],[Gasoil Open]]-MIN(Table13[Signal from Matlab]))/(MAX(Table13[Signal from Matlab])-MIN(Table13[Signal from Matlab]))</f>
        <v>-1.9160027952480785</v>
      </c>
      <c r="F144" s="130">
        <v>1008.5</v>
      </c>
      <c r="G144" s="130">
        <v>1008.5</v>
      </c>
      <c r="H144" s="130">
        <v>0.853948287910552</v>
      </c>
      <c r="I144" s="130">
        <f>(Table13[[#This Row],[Alpha]]-MIN(Table13[Alpha]))/(MAX(Table13[Alpha])-MIN(Table13[Alpha]))</f>
        <v>0.69216463983636345</v>
      </c>
      <c r="J144" s="130">
        <f>(Table13[[#This Row],[Signal from Matlab]]-703)/(1060.75-703)</f>
        <v>0.85394828791055211</v>
      </c>
      <c r="K144" s="398">
        <f t="shared" si="22"/>
        <v>4605</v>
      </c>
      <c r="L144" s="398">
        <v>32</v>
      </c>
      <c r="M144" s="520">
        <f>INDEX(Table13[Date],MATCH($K144,Table13[Index],0))</f>
        <v>40673</v>
      </c>
      <c r="N144" s="407">
        <f>INDEX(Table13[Norm Open],MATCH($K144,Table13[Index],0))</f>
        <v>0.77379209370424584</v>
      </c>
      <c r="O144" s="408">
        <f>INDEX(Table13[Alpha],MATCH($K144,Table13[Index],0))</f>
        <v>0</v>
      </c>
      <c r="P144" s="479">
        <f t="shared" si="25"/>
        <v>-2.5572756388570719E-2</v>
      </c>
      <c r="Q144" s="410">
        <f t="shared" si="26"/>
        <v>0.56655429393770007</v>
      </c>
      <c r="R144" s="479">
        <f t="shared" si="23"/>
        <v>-1.7535047131666981E-2</v>
      </c>
      <c r="S144" s="410">
        <f t="shared" si="24"/>
        <v>0.62748219202311584</v>
      </c>
      <c r="T144" s="479">
        <f t="shared" si="19"/>
        <v>2.8989544648177823E-2</v>
      </c>
      <c r="U144" s="410">
        <f t="shared" si="20"/>
        <v>0.85925187773064893</v>
      </c>
      <c r="V144" s="409">
        <f t="shared" si="21"/>
        <v>-4.7060862906866258E-3</v>
      </c>
      <c r="W144" s="410">
        <f t="shared" si="21"/>
        <v>0.68442945456382154</v>
      </c>
    </row>
    <row r="145" spans="1:23" ht="16" thickBot="1" x14ac:dyDescent="0.25">
      <c r="A145" s="505">
        <v>34256</v>
      </c>
      <c r="B145" s="506">
        <v>144</v>
      </c>
      <c r="C145" s="507">
        <v>17.48</v>
      </c>
      <c r="D145" s="130">
        <v>0.34447971153256202</v>
      </c>
      <c r="E145" s="130">
        <f>(Table13[[#This Row],[Gasoil Open]]-MIN(Table13[Signal from Matlab]))/(MAX(Table13[Signal from Matlab])-MIN(Table13[Signal from Matlab]))</f>
        <v>-1.9161984626135569</v>
      </c>
      <c r="F145" s="130">
        <v>1018</v>
      </c>
      <c r="G145" s="130">
        <v>1018</v>
      </c>
      <c r="H145" s="130">
        <v>0.88050314465408797</v>
      </c>
      <c r="I145" s="130">
        <f>(Table13[[#This Row],[Alpha]]-MIN(Table13[Alpha]))/(MAX(Table13[Alpha])-MIN(Table13[Alpha]))</f>
        <v>0.66577736397616372</v>
      </c>
      <c r="J145" s="130">
        <f>(Table13[[#This Row],[Signal from Matlab]]-703)/(1060.75-703)</f>
        <v>0.88050314465408808</v>
      </c>
      <c r="K145" s="398">
        <f t="shared" si="22"/>
        <v>4606</v>
      </c>
      <c r="L145" s="398">
        <v>33</v>
      </c>
      <c r="M145" s="520">
        <f>INDEX(Table13[Date],MATCH($K145,Table13[Index],0))</f>
        <v>40674</v>
      </c>
      <c r="N145" s="407">
        <f>INDEX(Table13[Norm Open],MATCH($K145,Table13[Index],0))</f>
        <v>0.79187408491947275</v>
      </c>
      <c r="O145" s="408">
        <f>INDEX(Table13[Alpha],MATCH($K145,Table13[Index],0))</f>
        <v>0</v>
      </c>
      <c r="P145" s="479">
        <f t="shared" si="25"/>
        <v>-8.1970055713569384E-2</v>
      </c>
      <c r="Q145" s="410">
        <f t="shared" si="26"/>
        <v>0.5578427840610326</v>
      </c>
      <c r="R145" s="479">
        <f t="shared" si="23"/>
        <v>-5.4346359292784086E-2</v>
      </c>
      <c r="S145" s="410">
        <f t="shared" si="24"/>
        <v>0.8039762620638673</v>
      </c>
      <c r="T145" s="479">
        <f t="shared" ref="T145:T164" si="27" xml:space="preserve"> 0.691779997684129 + 0.000736830730617144*L145^3 + 3.62679470945673E-09*L145^6 - 0.0000182740543875594*L145^4 - 0.00931576130511671*L145^2 - 0.00464047543527166*COS(5.45157644134967*L145)</f>
        <v>4.1833737945715252E-2</v>
      </c>
      <c r="U145" s="410">
        <f t="shared" ref="U145:U164" si="28" xml:space="preserve"> 0.732031485603381 + 0.0647059574215018*L145 + 0.0288454460738976*COS(L145) + 0.00013721464822717*L145^3 - 0.00627706905605469*L145^2 - 0.0647059574215018*SIN(4.23722066057235 + 0.568433960356318*L145 + 0.0086076872701833*L145/COS(0.727811115070394*L145))</f>
        <v>1.0268044828037541</v>
      </c>
      <c r="V145" s="409">
        <f t="shared" si="21"/>
        <v>-3.1494225686879408E-2</v>
      </c>
      <c r="W145" s="410">
        <f t="shared" si="21"/>
        <v>0.79620784297621805</v>
      </c>
    </row>
    <row r="146" spans="1:23" ht="16" thickBot="1" x14ac:dyDescent="0.25">
      <c r="A146" s="505">
        <v>34257</v>
      </c>
      <c r="B146" s="506">
        <v>145</v>
      </c>
      <c r="C146" s="507">
        <v>17.3</v>
      </c>
      <c r="D146" s="130">
        <v>0.31772894776871402</v>
      </c>
      <c r="E146" s="130">
        <f>(Table13[[#This Row],[Gasoil Open]]-MIN(Table13[Signal from Matlab]))/(MAX(Table13[Signal from Matlab])-MIN(Table13[Signal from Matlab]))</f>
        <v>-1.916701607267645</v>
      </c>
      <c r="F146" s="130">
        <v>1032</v>
      </c>
      <c r="G146" s="130">
        <v>1032</v>
      </c>
      <c r="H146" s="130">
        <v>0.91963661774982497</v>
      </c>
      <c r="I146" s="130">
        <f>(Table13[[#This Row],[Alpha]]-MIN(Table13[Alpha]))/(MAX(Table13[Alpha])-MIN(Table13[Alpha]))</f>
        <v>0.64652475186051783</v>
      </c>
      <c r="J146" s="130">
        <f>(Table13[[#This Row],[Signal from Matlab]]-703)/(1060.75-703)</f>
        <v>0.9196366177498253</v>
      </c>
      <c r="K146" s="398">
        <f t="shared" si="22"/>
        <v>4607</v>
      </c>
      <c r="L146" s="398">
        <v>34</v>
      </c>
      <c r="M146" s="520">
        <f>INDEX(Table13[Date],MATCH($K146,Table13[Index],0))</f>
        <v>40675</v>
      </c>
      <c r="N146" s="407">
        <f>INDEX(Table13[Norm Open],MATCH($K146,Table13[Index],0))</f>
        <v>0.75790629575402624</v>
      </c>
      <c r="O146" s="408">
        <f>INDEX(Table13[Alpha],MATCH($K146,Table13[Index],0))</f>
        <v>0</v>
      </c>
      <c r="P146" s="479">
        <f t="shared" si="25"/>
        <v>-0.13442816405440755</v>
      </c>
      <c r="Q146" s="410">
        <f t="shared" si="26"/>
        <v>0.62059299441623172</v>
      </c>
      <c r="R146" s="479">
        <f t="shared" si="23"/>
        <v>-9.4229513655706421E-2</v>
      </c>
      <c r="S146" s="410">
        <f t="shared" si="24"/>
        <v>0.99729455384816745</v>
      </c>
      <c r="T146" s="479">
        <f t="shared" si="27"/>
        <v>7.0207179307869405E-2</v>
      </c>
      <c r="U146" s="410">
        <f t="shared" si="28"/>
        <v>1.1058094088382788</v>
      </c>
      <c r="V146" s="409">
        <f t="shared" si="21"/>
        <v>-5.2816832800748191E-2</v>
      </c>
      <c r="W146" s="410">
        <f t="shared" si="21"/>
        <v>0.90789898570089278</v>
      </c>
    </row>
    <row r="147" spans="1:23" ht="16" thickBot="1" x14ac:dyDescent="0.25">
      <c r="A147" s="505">
        <v>34260</v>
      </c>
      <c r="B147" s="506">
        <v>146</v>
      </c>
      <c r="C147" s="507">
        <v>17.079999999999998</v>
      </c>
      <c r="D147" s="130">
        <v>0.28551766416472402</v>
      </c>
      <c r="E147" s="130">
        <f>(Table13[[#This Row],[Gasoil Open]]-MIN(Table13[Signal from Matlab]))/(MAX(Table13[Signal from Matlab])-MIN(Table13[Signal from Matlab]))</f>
        <v>-1.9173165618448635</v>
      </c>
      <c r="F147" s="130">
        <v>1025.75</v>
      </c>
      <c r="G147" s="130">
        <v>1025.75</v>
      </c>
      <c r="H147" s="130">
        <v>0.90216631726065699</v>
      </c>
      <c r="I147" s="130">
        <f>(Table13[[#This Row],[Alpha]]-MIN(Table13[Alpha]))/(MAX(Table13[Alpha])-MIN(Table13[Alpha]))</f>
        <v>0.62334218576822631</v>
      </c>
      <c r="J147" s="130">
        <f>(Table13[[#This Row],[Signal from Matlab]]-703)/(1060.75-703)</f>
        <v>0.90216631726065688</v>
      </c>
      <c r="K147" s="398">
        <f t="shared" si="22"/>
        <v>4608</v>
      </c>
      <c r="L147" s="398">
        <v>35</v>
      </c>
      <c r="M147" s="520">
        <f>INDEX(Table13[Date],MATCH($K147,Table13[Index],0))</f>
        <v>40676</v>
      </c>
      <c r="N147" s="407">
        <f>INDEX(Table13[Norm Open],MATCH($K147,Table13[Index],0))</f>
        <v>0.75695461200585634</v>
      </c>
      <c r="O147" s="408">
        <f>INDEX(Table13[Alpha],MATCH($K147,Table13[Index],0))</f>
        <v>0</v>
      </c>
      <c r="P147" s="479">
        <f t="shared" si="25"/>
        <v>-0.1792122946224412</v>
      </c>
      <c r="Q147" s="410">
        <f t="shared" si="26"/>
        <v>0.69757092560376166</v>
      </c>
      <c r="R147" s="479">
        <f t="shared" si="23"/>
        <v>-0.1344974497490401</v>
      </c>
      <c r="S147" s="410">
        <f t="shared" si="24"/>
        <v>0.89551919836948002</v>
      </c>
      <c r="T147" s="479">
        <f t="shared" si="27"/>
        <v>0.11922412243072243</v>
      </c>
      <c r="U147" s="410">
        <f t="shared" si="28"/>
        <v>1.205062709048887</v>
      </c>
      <c r="V147" s="409">
        <f t="shared" si="21"/>
        <v>-6.4828540646919619E-2</v>
      </c>
      <c r="W147" s="410">
        <f t="shared" si="21"/>
        <v>0.93271761100737616</v>
      </c>
    </row>
    <row r="148" spans="1:23" ht="16" thickBot="1" x14ac:dyDescent="0.25">
      <c r="A148" s="505">
        <v>34261</v>
      </c>
      <c r="B148" s="506">
        <v>147</v>
      </c>
      <c r="C148" s="507">
        <v>17.12</v>
      </c>
      <c r="D148" s="130">
        <v>0.256004976431564</v>
      </c>
      <c r="E148" s="130">
        <f>(Table13[[#This Row],[Gasoil Open]]-MIN(Table13[Signal from Matlab]))/(MAX(Table13[Signal from Matlab])-MIN(Table13[Signal from Matlab]))</f>
        <v>-1.917204751921733</v>
      </c>
      <c r="F148" s="130">
        <v>1034</v>
      </c>
      <c r="G148" s="130">
        <v>1034</v>
      </c>
      <c r="H148" s="130">
        <v>0.92522711390635903</v>
      </c>
      <c r="I148" s="130">
        <f>(Table13[[#This Row],[Alpha]]-MIN(Table13[Alpha]))/(MAX(Table13[Alpha])-MIN(Table13[Alpha]))</f>
        <v>0.60210180794452495</v>
      </c>
      <c r="J148" s="130">
        <f>(Table13[[#This Row],[Signal from Matlab]]-703)/(1060.75-703)</f>
        <v>0.92522711390635914</v>
      </c>
      <c r="K148" s="398">
        <f t="shared" si="22"/>
        <v>4609</v>
      </c>
      <c r="L148" s="398">
        <v>36</v>
      </c>
      <c r="M148" s="520">
        <f>INDEX(Table13[Date],MATCH($K148,Table13[Index],0))</f>
        <v>40679</v>
      </c>
      <c r="N148" s="407">
        <f>INDEX(Table13[Norm Open],MATCH($K148,Table13[Index],0))</f>
        <v>0.76032210834553426</v>
      </c>
      <c r="O148" s="408">
        <f>INDEX(Table13[Alpha],MATCH($K148,Table13[Index],0))</f>
        <v>0</v>
      </c>
      <c r="P148" s="479">
        <f t="shared" si="25"/>
        <v>-0.21607701901617579</v>
      </c>
      <c r="Q148" s="410">
        <f t="shared" si="26"/>
        <v>0.5259586145553069</v>
      </c>
      <c r="R148" s="479">
        <f t="shared" si="23"/>
        <v>-0.17538883558368124</v>
      </c>
      <c r="S148" s="410">
        <f t="shared" si="24"/>
        <v>0.77075014311923451</v>
      </c>
      <c r="T148" s="479">
        <f t="shared" si="27"/>
        <v>0.19704647227030281</v>
      </c>
      <c r="U148" s="410">
        <f t="shared" si="28"/>
        <v>1.3109637428457743</v>
      </c>
      <c r="V148" s="409">
        <f t="shared" si="21"/>
        <v>-6.4806460776518082E-2</v>
      </c>
      <c r="W148" s="410">
        <f t="shared" si="21"/>
        <v>0.86922416684010528</v>
      </c>
    </row>
    <row r="149" spans="1:23" ht="16" thickBot="1" x14ac:dyDescent="0.25">
      <c r="A149" s="505">
        <v>34262</v>
      </c>
      <c r="B149" s="506">
        <v>148</v>
      </c>
      <c r="C149" s="507">
        <v>17.13</v>
      </c>
      <c r="D149" s="130">
        <v>0.23313000786048499</v>
      </c>
      <c r="E149" s="130">
        <f>(Table13[[#This Row],[Gasoil Open]]-MIN(Table13[Signal from Matlab]))/(MAX(Table13[Signal from Matlab])-MIN(Table13[Signal from Matlab]))</f>
        <v>-1.9171767994409503</v>
      </c>
      <c r="F149" s="130">
        <v>1026.25</v>
      </c>
      <c r="G149" s="130">
        <v>1026.25</v>
      </c>
      <c r="H149" s="130">
        <v>0.90356394129979001</v>
      </c>
      <c r="I149" s="130">
        <f>(Table13[[#This Row],[Alpha]]-MIN(Table13[Alpha]))/(MAX(Table13[Alpha])-MIN(Table13[Alpha]))</f>
        <v>0.58563861829714181</v>
      </c>
      <c r="J149" s="130">
        <f>(Table13[[#This Row],[Signal from Matlab]]-703)/(1060.75-703)</f>
        <v>0.90356394129979034</v>
      </c>
      <c r="K149" s="398">
        <f t="shared" si="22"/>
        <v>4610</v>
      </c>
      <c r="L149" s="398">
        <v>37</v>
      </c>
      <c r="M149" s="520">
        <f>INDEX(Table13[Date],MATCH($K149,Table13[Index],0))</f>
        <v>40680</v>
      </c>
      <c r="N149" s="407">
        <f>INDEX(Table13[Norm Open],MATCH($K149,Table13[Index],0))</f>
        <v>-7.1010248901903356E-2</v>
      </c>
      <c r="O149" s="408">
        <f>INDEX(Table13[Alpha],MATCH($K149,Table13[Index],0))</f>
        <v>0</v>
      </c>
      <c r="P149" s="479">
        <f t="shared" si="25"/>
        <v>-0.26136789409944505</v>
      </c>
      <c r="Q149" s="410">
        <f t="shared" si="26"/>
        <v>0.44054719062257297</v>
      </c>
      <c r="R149" s="479">
        <f t="shared" si="23"/>
        <v>-0.22512375417711605</v>
      </c>
      <c r="S149" s="410">
        <f t="shared" si="24"/>
        <v>0.9220338508874375</v>
      </c>
      <c r="T149" s="479">
        <f t="shared" si="27"/>
        <v>0.31432839234858395</v>
      </c>
      <c r="U149" s="410">
        <f t="shared" si="28"/>
        <v>1.5673927178148461</v>
      </c>
      <c r="V149" s="409">
        <f t="shared" si="21"/>
        <v>-5.7387751975992385E-2</v>
      </c>
      <c r="W149" s="410">
        <f t="shared" si="21"/>
        <v>0.9766579197749522</v>
      </c>
    </row>
    <row r="150" spans="1:23" ht="16" thickBot="1" x14ac:dyDescent="0.25">
      <c r="A150" s="505">
        <v>34263</v>
      </c>
      <c r="B150" s="506">
        <v>149</v>
      </c>
      <c r="C150" s="507">
        <v>17.32</v>
      </c>
      <c r="D150" s="130">
        <v>0.21405401863469001</v>
      </c>
      <c r="E150" s="130">
        <f>(Table13[[#This Row],[Gasoil Open]]-MIN(Table13[Signal from Matlab]))/(MAX(Table13[Signal from Matlab])-MIN(Table13[Signal from Matlab]))</f>
        <v>-1.9166457023060794</v>
      </c>
      <c r="F150" s="130">
        <v>1006.25</v>
      </c>
      <c r="G150" s="130">
        <v>1006.25</v>
      </c>
      <c r="H150" s="130">
        <v>0.84765897973445203</v>
      </c>
      <c r="I150" s="130">
        <f>(Table13[[#This Row],[Alpha]]-MIN(Table13[Alpha]))/(MAX(Table13[Alpha])-MIN(Table13[Alpha]))</f>
        <v>0.57190956650151403</v>
      </c>
      <c r="J150" s="130">
        <f>(Table13[[#This Row],[Signal from Matlab]]-703)/(1060.75-703)</f>
        <v>0.84765897973445148</v>
      </c>
      <c r="K150" s="398">
        <f t="shared" si="22"/>
        <v>4611</v>
      </c>
      <c r="L150" s="398">
        <v>38</v>
      </c>
      <c r="M150" s="520">
        <f>INDEX(Table13[Date],MATCH($K150,Table13[Index],0))</f>
        <v>40681</v>
      </c>
      <c r="N150" s="407">
        <f>INDEX(Table13[Norm Open],MATCH($K150,Table13[Index],0))</f>
        <v>0.73836017569546109</v>
      </c>
      <c r="O150" s="408">
        <f>INDEX(Table13[Alpha],MATCH($K150,Table13[Index],0))</f>
        <v>0</v>
      </c>
      <c r="P150" s="479">
        <f t="shared" si="25"/>
        <v>-0.33061737838259209</v>
      </c>
      <c r="Q150" s="410">
        <f t="shared" si="26"/>
        <v>0.57034343706189294</v>
      </c>
      <c r="R150" s="479">
        <f t="shared" si="23"/>
        <v>-0.28779270503291321</v>
      </c>
      <c r="S150" s="410">
        <f t="shared" si="24"/>
        <v>0.88114057859401873</v>
      </c>
      <c r="T150" s="479">
        <f t="shared" si="27"/>
        <v>0.48279489020685784</v>
      </c>
      <c r="U150" s="410">
        <f t="shared" si="28"/>
        <v>1.6642058942095264</v>
      </c>
      <c r="V150" s="409">
        <f t="shared" si="21"/>
        <v>-4.5205064402882487E-2</v>
      </c>
      <c r="W150" s="410">
        <f t="shared" si="21"/>
        <v>1.0385633032884793</v>
      </c>
    </row>
    <row r="151" spans="1:23" ht="16" thickBot="1" x14ac:dyDescent="0.25">
      <c r="A151" s="505">
        <v>34264</v>
      </c>
      <c r="B151" s="506">
        <v>150</v>
      </c>
      <c r="C151" s="507">
        <v>17.239999999999998</v>
      </c>
      <c r="D151" s="130">
        <v>0.19944915379727499</v>
      </c>
      <c r="E151" s="130">
        <f>(Table13[[#This Row],[Gasoil Open]]-MIN(Table13[Signal from Matlab]))/(MAX(Table13[Signal from Matlab])-MIN(Table13[Signal from Matlab]))</f>
        <v>-1.916869322152341</v>
      </c>
      <c r="F151" s="130">
        <v>990.75</v>
      </c>
      <c r="G151" s="130">
        <v>990.75</v>
      </c>
      <c r="H151" s="130">
        <v>0.80433263452131398</v>
      </c>
      <c r="I151" s="130">
        <f>(Table13[[#This Row],[Alpha]]-MIN(Table13[Alpha]))/(MAX(Table13[Alpha])-MIN(Table13[Alpha]))</f>
        <v>0.56139839754206222</v>
      </c>
      <c r="J151" s="130">
        <f>(Table13[[#This Row],[Signal from Matlab]]-703)/(1060.75-703)</f>
        <v>0.80433263452131376</v>
      </c>
      <c r="K151" s="398">
        <f t="shared" si="22"/>
        <v>4612</v>
      </c>
      <c r="L151" s="398">
        <v>39</v>
      </c>
      <c r="M151" s="520">
        <f>INDEX(Table13[Date],MATCH($K151,Table13[Index],0))</f>
        <v>40682</v>
      </c>
      <c r="N151" s="407">
        <f>INDEX(Table13[Norm Open],MATCH($K151,Table13[Index],0))</f>
        <v>0.75256222547584173</v>
      </c>
      <c r="O151" s="408">
        <f>INDEX(Table13[Alpha],MATCH($K151,Table13[Index],0))</f>
        <v>0</v>
      </c>
      <c r="P151" s="479">
        <f t="shared" si="25"/>
        <v>-0.4407743795775747</v>
      </c>
      <c r="Q151" s="410">
        <f t="shared" si="26"/>
        <v>0.66375141158986839</v>
      </c>
      <c r="R151" s="479">
        <f t="shared" si="23"/>
        <v>-0.34676926852970014</v>
      </c>
      <c r="S151" s="410">
        <f t="shared" si="24"/>
        <v>0.74557804282421025</v>
      </c>
      <c r="T151" s="479">
        <f t="shared" si="27"/>
        <v>0.71394253011387898</v>
      </c>
      <c r="U151" s="410">
        <f t="shared" si="28"/>
        <v>1.8031815632055666</v>
      </c>
      <c r="V151" s="409">
        <f t="shared" si="21"/>
        <v>-2.4533705997798621E-2</v>
      </c>
      <c r="W151" s="410">
        <f t="shared" si="21"/>
        <v>1.0708370058732151</v>
      </c>
    </row>
    <row r="152" spans="1:23" ht="16" thickBot="1" x14ac:dyDescent="0.25">
      <c r="A152" s="505">
        <v>34267</v>
      </c>
      <c r="B152" s="506">
        <v>151</v>
      </c>
      <c r="C152" s="507">
        <v>17</v>
      </c>
      <c r="D152" s="130">
        <v>0.19012223815329601</v>
      </c>
      <c r="E152" s="130">
        <f>(Table13[[#This Row],[Gasoil Open]]-MIN(Table13[Signal from Matlab]))/(MAX(Table13[Signal from Matlab])-MIN(Table13[Signal from Matlab]))</f>
        <v>-1.9175401816911251</v>
      </c>
      <c r="F152" s="130">
        <v>918.75</v>
      </c>
      <c r="G152" s="130">
        <v>918.75</v>
      </c>
      <c r="H152" s="130">
        <v>0.60307477288609401</v>
      </c>
      <c r="I152" s="130">
        <f>(Table13[[#This Row],[Alpha]]-MIN(Table13[Alpha]))/(MAX(Table13[Alpha])-MIN(Table13[Alpha]))</f>
        <v>0.55468578586809014</v>
      </c>
      <c r="J152" s="130">
        <f>(Table13[[#This Row],[Signal from Matlab]]-703)/(1060.75-703)</f>
        <v>0.60307477288609368</v>
      </c>
      <c r="K152" s="398">
        <f t="shared" si="22"/>
        <v>4613</v>
      </c>
      <c r="L152" s="398">
        <v>40</v>
      </c>
      <c r="M152" s="520">
        <f>INDEX(Table13[Date],MATCH($K152,Table13[Index],0))</f>
        <v>40683</v>
      </c>
      <c r="N152" s="407">
        <f>INDEX(Table13[Norm Open],MATCH($K152,Table13[Index],0))</f>
        <v>0.74641288433382125</v>
      </c>
      <c r="O152" s="408">
        <f>INDEX(Table13[Alpha],MATCH($K152,Table13[Index],0))</f>
        <v>0</v>
      </c>
      <c r="P152" s="479">
        <f t="shared" si="25"/>
        <v>-0.52698489152886008</v>
      </c>
      <c r="Q152" s="410">
        <f t="shared" si="26"/>
        <v>0.65371787234836398</v>
      </c>
      <c r="R152" s="479">
        <f t="shared" si="23"/>
        <v>-0.40524025692877208</v>
      </c>
      <c r="S152" s="410">
        <f t="shared" si="24"/>
        <v>1.1650896785089471</v>
      </c>
      <c r="T152" s="479">
        <f t="shared" si="27"/>
        <v>1.0187724230681801</v>
      </c>
      <c r="U152" s="410">
        <f t="shared" si="28"/>
        <v>1.9766649449353821</v>
      </c>
      <c r="V152" s="409">
        <f t="shared" si="21"/>
        <v>2.8849091536849298E-2</v>
      </c>
      <c r="W152" s="410">
        <f t="shared" si="21"/>
        <v>1.2651574985975644</v>
      </c>
    </row>
    <row r="153" spans="1:23" ht="16" thickBot="1" x14ac:dyDescent="0.25">
      <c r="A153" s="505">
        <v>34268</v>
      </c>
      <c r="B153" s="506">
        <v>152</v>
      </c>
      <c r="C153" s="507">
        <v>16.61</v>
      </c>
      <c r="D153" s="130">
        <v>0.18255419349996899</v>
      </c>
      <c r="E153" s="130">
        <f>(Table13[[#This Row],[Gasoil Open]]-MIN(Table13[Signal from Matlab]))/(MAX(Table13[Signal from Matlab])-MIN(Table13[Signal from Matlab]))</f>
        <v>-1.9186303284416493</v>
      </c>
      <c r="F153" s="130">
        <v>901.5</v>
      </c>
      <c r="G153" s="130">
        <v>901.5</v>
      </c>
      <c r="H153" s="130">
        <v>0.55485674353598902</v>
      </c>
      <c r="I153" s="130">
        <f>(Table13[[#This Row],[Alpha]]-MIN(Table13[Alpha]))/(MAX(Table13[Alpha])-MIN(Table13[Alpha]))</f>
        <v>0.54923903939495555</v>
      </c>
      <c r="J153" s="130">
        <f>(Table13[[#This Row],[Signal from Matlab]]-703)/(1060.75-703)</f>
        <v>0.55485674353598879</v>
      </c>
      <c r="K153" s="398">
        <f t="shared" si="22"/>
        <v>4614</v>
      </c>
      <c r="L153" s="398">
        <v>41</v>
      </c>
      <c r="M153" s="520">
        <f>INDEX(Table13[Date],MATCH($K153,Table13[Index],0))</f>
        <v>40686</v>
      </c>
      <c r="N153" s="407">
        <f>INDEX(Table13[Norm Open],MATCH($K153,Table13[Index],0))</f>
        <v>0.74978038067349917</v>
      </c>
      <c r="O153" s="408">
        <f>INDEX(Table13[Alpha],MATCH($K153,Table13[Index],0))</f>
        <v>0</v>
      </c>
      <c r="P153" s="479">
        <f t="shared" si="25"/>
        <v>-0.61041355710647127</v>
      </c>
      <c r="Q153" s="410">
        <f t="shared" si="26"/>
        <v>0.41203536019698295</v>
      </c>
      <c r="R153" s="479">
        <f t="shared" si="23"/>
        <v>-0.48607192854536074</v>
      </c>
      <c r="S153" s="410">
        <f t="shared" si="24"/>
        <v>1.3881538172483943</v>
      </c>
      <c r="T153" s="479">
        <f t="shared" si="27"/>
        <v>1.4087936586777341</v>
      </c>
      <c r="U153" s="410">
        <f t="shared" si="28"/>
        <v>2.3113939817608427</v>
      </c>
      <c r="V153" s="409">
        <f t="shared" si="21"/>
        <v>0.10410272434196736</v>
      </c>
      <c r="W153" s="410">
        <f t="shared" si="21"/>
        <v>1.3705277197354064</v>
      </c>
    </row>
    <row r="154" spans="1:23" ht="16" thickBot="1" x14ac:dyDescent="0.25">
      <c r="A154" s="505">
        <v>34269</v>
      </c>
      <c r="B154" s="506">
        <v>153</v>
      </c>
      <c r="C154" s="507">
        <v>16.600000000000001</v>
      </c>
      <c r="D154" s="130">
        <v>0.17738259131232101</v>
      </c>
      <c r="E154" s="130">
        <f>(Table13[[#This Row],[Gasoil Open]]-MIN(Table13[Signal from Matlab]))/(MAX(Table13[Signal from Matlab])-MIN(Table13[Signal from Matlab]))</f>
        <v>-1.9186582809224317</v>
      </c>
      <c r="F154" s="130">
        <v>923.75</v>
      </c>
      <c r="G154" s="130">
        <v>923.75</v>
      </c>
      <c r="H154" s="130">
        <v>0.61705101327742795</v>
      </c>
      <c r="I154" s="130">
        <f>(Table13[[#This Row],[Alpha]]-MIN(Table13[Alpha]))/(MAX(Table13[Alpha])-MIN(Table13[Alpha]))</f>
        <v>0.54551702039713657</v>
      </c>
      <c r="J154" s="130">
        <f>(Table13[[#This Row],[Signal from Matlab]]-703)/(1060.75-703)</f>
        <v>0.6170510132774284</v>
      </c>
      <c r="K154" s="398">
        <f t="shared" si="22"/>
        <v>4615</v>
      </c>
      <c r="L154" s="398">
        <v>42</v>
      </c>
      <c r="M154" s="520">
        <f>INDEX(Table13[Date],MATCH($K154,Table13[Index],0))</f>
        <v>40687</v>
      </c>
      <c r="N154" s="407">
        <f>INDEX(Table13[Norm Open],MATCH($K154,Table13[Index],0))</f>
        <v>0.73089311859443618</v>
      </c>
      <c r="O154" s="408">
        <f>INDEX(Table13[Alpha],MATCH($K154,Table13[Index],0))</f>
        <v>0</v>
      </c>
      <c r="P154" s="479">
        <f t="shared" si="25"/>
        <v>-0.6749998472251918</v>
      </c>
      <c r="Q154" s="410">
        <f t="shared" si="26"/>
        <v>0.43027653572112168</v>
      </c>
      <c r="R154" s="479">
        <f t="shared" si="23"/>
        <v>-0.55030257485739287</v>
      </c>
      <c r="S154" s="410">
        <f t="shared" si="24"/>
        <v>1.2084893910162802</v>
      </c>
      <c r="T154" s="479">
        <f t="shared" si="27"/>
        <v>1.8977079259563721</v>
      </c>
      <c r="U154" s="410">
        <f t="shared" si="28"/>
        <v>2.5555674535051502</v>
      </c>
      <c r="V154" s="409">
        <f t="shared" si="21"/>
        <v>0.22413516795792918</v>
      </c>
      <c r="W154" s="410">
        <f t="shared" si="21"/>
        <v>1.3981111267475175</v>
      </c>
    </row>
    <row r="155" spans="1:23" ht="16" thickBot="1" x14ac:dyDescent="0.25">
      <c r="A155" s="505">
        <v>34270</v>
      </c>
      <c r="B155" s="506">
        <v>154</v>
      </c>
      <c r="C155" s="507">
        <v>16.690000000000001</v>
      </c>
      <c r="D155" s="130">
        <v>0.17176316240442499</v>
      </c>
      <c r="E155" s="130">
        <f>(Table13[[#This Row],[Gasoil Open]]-MIN(Table13[Signal from Matlab]))/(MAX(Table13[Signal from Matlab])-MIN(Table13[Signal from Matlab]))</f>
        <v>-1.9184067085953878</v>
      </c>
      <c r="F155" s="130">
        <v>946.5</v>
      </c>
      <c r="G155" s="130">
        <v>946.5</v>
      </c>
      <c r="H155" s="130">
        <v>0.68064290705800101</v>
      </c>
      <c r="I155" s="130">
        <f>(Table13[[#This Row],[Alpha]]-MIN(Table13[Alpha]))/(MAX(Table13[Alpha])-MIN(Table13[Alpha]))</f>
        <v>0.54147269904503448</v>
      </c>
      <c r="J155" s="130">
        <f>(Table13[[#This Row],[Signal from Matlab]]-703)/(1060.75-703)</f>
        <v>0.68064290705800135</v>
      </c>
      <c r="K155" s="398">
        <f t="shared" si="22"/>
        <v>4616</v>
      </c>
      <c r="L155" s="398">
        <v>43</v>
      </c>
      <c r="M155" s="520">
        <f>INDEX(Table13[Date],MATCH($K155,Table13[Index],0))</f>
        <v>40688</v>
      </c>
      <c r="N155" s="407">
        <f>INDEX(Table13[Norm Open],MATCH($K155,Table13[Index],0))</f>
        <v>0.74890190336749618</v>
      </c>
      <c r="O155" s="408">
        <f>INDEX(Table13[Alpha],MATCH($K155,Table13[Index],0))</f>
        <v>0</v>
      </c>
      <c r="P155" s="479">
        <f t="shared" si="25"/>
        <v>-0.74377925681902024</v>
      </c>
      <c r="Q155" s="410">
        <f t="shared" si="26"/>
        <v>0.77586585991955515</v>
      </c>
      <c r="R155" s="479">
        <f t="shared" si="23"/>
        <v>-0.64229902649655113</v>
      </c>
      <c r="S155" s="410">
        <f t="shared" si="24"/>
        <v>1.2822606068015667</v>
      </c>
      <c r="T155" s="479">
        <f t="shared" si="27"/>
        <v>2.5027432135640182</v>
      </c>
      <c r="U155" s="410">
        <f t="shared" si="28"/>
        <v>2.87905540237236</v>
      </c>
      <c r="V155" s="409">
        <f t="shared" si="21"/>
        <v>0.37222164341614894</v>
      </c>
      <c r="W155" s="410">
        <f t="shared" si="21"/>
        <v>1.6457272896978274</v>
      </c>
    </row>
    <row r="156" spans="1:23" ht="16" thickBot="1" x14ac:dyDescent="0.25">
      <c r="A156" s="505">
        <v>34271</v>
      </c>
      <c r="B156" s="506">
        <v>155</v>
      </c>
      <c r="C156" s="507">
        <v>16.32</v>
      </c>
      <c r="D156" s="130">
        <v>0.167973194767853</v>
      </c>
      <c r="E156" s="130">
        <f>(Table13[[#This Row],[Gasoil Open]]-MIN(Table13[Signal from Matlab]))/(MAX(Table13[Signal from Matlab])-MIN(Table13[Signal from Matlab]))</f>
        <v>-1.9194409503843464</v>
      </c>
      <c r="F156" s="130">
        <v>921</v>
      </c>
      <c r="G156" s="130">
        <v>921</v>
      </c>
      <c r="H156" s="130">
        <v>0.60936408106219397</v>
      </c>
      <c r="I156" s="130">
        <f>(Table13[[#This Row],[Alpha]]-MIN(Table13[Alpha]))/(MAX(Table13[Alpha])-MIN(Table13[Alpha]))</f>
        <v>0.53874504694949388</v>
      </c>
      <c r="J156" s="130">
        <f>(Table13[[#This Row],[Signal from Matlab]]-703)/(1060.75-703)</f>
        <v>0.60936408106219431</v>
      </c>
      <c r="K156" s="398">
        <f t="shared" si="22"/>
        <v>4617</v>
      </c>
      <c r="L156" s="398">
        <v>44</v>
      </c>
      <c r="M156" s="520">
        <f>INDEX(Table13[Date],MATCH($K156,Table13[Index],0))</f>
        <v>40689</v>
      </c>
      <c r="N156" s="407">
        <f>INDEX(Table13[Norm Open],MATCH($K156,Table13[Index],0))</f>
        <v>0.76888726207906288</v>
      </c>
      <c r="O156" s="408">
        <f>INDEX(Table13[Alpha],MATCH($K156,Table13[Index],0))</f>
        <v>0</v>
      </c>
      <c r="P156" s="479">
        <f t="shared" si="25"/>
        <v>-0.84378526289040945</v>
      </c>
      <c r="Q156" s="410">
        <f t="shared" si="26"/>
        <v>0.78859305340125696</v>
      </c>
      <c r="R156" s="479">
        <f t="shared" si="23"/>
        <v>-0.71383623921766981</v>
      </c>
      <c r="S156" s="410">
        <f t="shared" si="24"/>
        <v>1.2244628813032614</v>
      </c>
      <c r="T156" s="479">
        <f t="shared" si="27"/>
        <v>3.244835203630918</v>
      </c>
      <c r="U156" s="410">
        <f t="shared" si="28"/>
        <v>3.2081346350666888</v>
      </c>
      <c r="V156" s="409">
        <f t="shared" si="21"/>
        <v>0.56240456717427956</v>
      </c>
      <c r="W156" s="410">
        <f t="shared" si="21"/>
        <v>1.7403968565904024</v>
      </c>
    </row>
    <row r="157" spans="1:23" ht="16" thickBot="1" x14ac:dyDescent="0.25">
      <c r="A157" s="505">
        <v>34274</v>
      </c>
      <c r="B157" s="506">
        <v>156</v>
      </c>
      <c r="C157" s="507">
        <v>16.079999999999998</v>
      </c>
      <c r="D157" s="130">
        <v>0.16242724612385401</v>
      </c>
      <c r="E157" s="130">
        <f>(Table13[[#This Row],[Gasoil Open]]-MIN(Table13[Signal from Matlab]))/(MAX(Table13[Signal from Matlab])-MIN(Table13[Signal from Matlab]))</f>
        <v>-1.9201118099231305</v>
      </c>
      <c r="F157" s="130">
        <v>914.25</v>
      </c>
      <c r="G157" s="130">
        <v>914.25</v>
      </c>
      <c r="H157" s="130">
        <v>0.59049615653389198</v>
      </c>
      <c r="I157" s="130">
        <f>(Table13[[#This Row],[Alpha]]-MIN(Table13[Alpha]))/(MAX(Table13[Alpha])-MIN(Table13[Alpha]))</f>
        <v>0.5347536095834885</v>
      </c>
      <c r="J157" s="130">
        <f>(Table13[[#This Row],[Signal from Matlab]]-703)/(1060.75-703)</f>
        <v>0.59049615653389242</v>
      </c>
      <c r="K157" s="398">
        <f t="shared" si="22"/>
        <v>4618</v>
      </c>
      <c r="L157" s="398">
        <v>45</v>
      </c>
      <c r="M157" s="520">
        <f>INDEX(Table13[Date],MATCH($K157,Table13[Index],0))</f>
        <v>40690</v>
      </c>
      <c r="N157" s="407">
        <f>INDEX(Table13[Norm Open],MATCH($K157,Table13[Index],0))</f>
        <v>0.77042459736456792</v>
      </c>
      <c r="O157" s="408">
        <f>INDEX(Table13[Alpha],MATCH($K157,Table13[Index],0))</f>
        <v>0</v>
      </c>
      <c r="P157" s="479">
        <f t="shared" si="25"/>
        <v>-0.97955536860529724</v>
      </c>
      <c r="Q157" s="410">
        <f t="shared" si="26"/>
        <v>0.56450467911024882</v>
      </c>
      <c r="R157" s="479">
        <f t="shared" si="23"/>
        <v>-0.82035745358467649</v>
      </c>
      <c r="S157" s="410">
        <f t="shared" si="24"/>
        <v>1.9113284694022479</v>
      </c>
      <c r="T157" s="479">
        <f t="shared" si="27"/>
        <v>4.1476087011184948</v>
      </c>
      <c r="U157" s="410">
        <f t="shared" si="28"/>
        <v>3.4475101239008477</v>
      </c>
      <c r="V157" s="409">
        <f t="shared" si="21"/>
        <v>0.78256529297617361</v>
      </c>
      <c r="W157" s="410">
        <f t="shared" si="21"/>
        <v>1.9744477574711148</v>
      </c>
    </row>
    <row r="158" spans="1:23" ht="16" thickBot="1" x14ac:dyDescent="0.25">
      <c r="A158" s="505">
        <v>34275</v>
      </c>
      <c r="B158" s="506">
        <v>157</v>
      </c>
      <c r="C158" s="507">
        <v>16.489999999999998</v>
      </c>
      <c r="D158" s="130">
        <v>0.15556923475338999</v>
      </c>
      <c r="E158" s="130">
        <f>(Table13[[#This Row],[Gasoil Open]]-MIN(Table13[Signal from Matlab]))/(MAX(Table13[Signal from Matlab])-MIN(Table13[Signal from Matlab]))</f>
        <v>-1.9189657582110411</v>
      </c>
      <c r="F158" s="130">
        <v>919</v>
      </c>
      <c r="G158" s="130">
        <v>919</v>
      </c>
      <c r="H158" s="130">
        <v>0.60377358490566002</v>
      </c>
      <c r="I158" s="130">
        <f>(Table13[[#This Row],[Alpha]]-MIN(Table13[Alpha]))/(MAX(Table13[Alpha])-MIN(Table13[Alpha]))</f>
        <v>0.52981787638477251</v>
      </c>
      <c r="J158" s="130">
        <f>(Table13[[#This Row],[Signal from Matlab]]-703)/(1060.75-703)</f>
        <v>0.60377358490566035</v>
      </c>
      <c r="K158" s="398">
        <f t="shared" si="22"/>
        <v>4619</v>
      </c>
      <c r="L158" s="398">
        <v>46</v>
      </c>
      <c r="M158" s="520">
        <f>INDEX(Table13[Date],MATCH($K158,Table13[Index],0))</f>
        <v>40693</v>
      </c>
      <c r="N158" s="407">
        <f>INDEX(Table13[Norm Open],MATCH($K158,Table13[Index],0))</f>
        <v>0.76991215226939957</v>
      </c>
      <c r="O158" s="408">
        <f>INDEX(Table13[Alpha],MATCH($K158,Table13[Index],0))</f>
        <v>0</v>
      </c>
      <c r="P158" s="479">
        <f t="shared" si="25"/>
        <v>-1.1408866919628662</v>
      </c>
      <c r="Q158" s="410">
        <f t="shared" si="26"/>
        <v>0.36730623112534305</v>
      </c>
      <c r="R158" s="479">
        <f t="shared" si="23"/>
        <v>-0.91114638083701349</v>
      </c>
      <c r="S158" s="410">
        <f t="shared" si="24"/>
        <v>2.2116095510531708</v>
      </c>
      <c r="T158" s="479">
        <f t="shared" si="27"/>
        <v>5.2358962713000459</v>
      </c>
      <c r="U158" s="410">
        <f t="shared" si="28"/>
        <v>3.8315548987106061</v>
      </c>
      <c r="V158" s="409">
        <f t="shared" si="21"/>
        <v>1.0612877328333887</v>
      </c>
      <c r="W158" s="410">
        <f t="shared" si="21"/>
        <v>2.136823560296373</v>
      </c>
    </row>
    <row r="159" spans="1:23" ht="16" thickBot="1" x14ac:dyDescent="0.25">
      <c r="A159" s="505">
        <v>34277</v>
      </c>
      <c r="B159" s="506">
        <v>158</v>
      </c>
      <c r="C159" s="507">
        <v>16.45</v>
      </c>
      <c r="D159" s="130">
        <v>0.14776300585804999</v>
      </c>
      <c r="E159" s="130">
        <f>(Table13[[#This Row],[Gasoil Open]]-MIN(Table13[Signal from Matlab]))/(MAX(Table13[Signal from Matlab])-MIN(Table13[Signal from Matlab]))</f>
        <v>-1.9190775681341719</v>
      </c>
      <c r="F159" s="130">
        <v>903.5</v>
      </c>
      <c r="G159" s="130">
        <v>903.5</v>
      </c>
      <c r="H159" s="130">
        <v>0.56044723969252297</v>
      </c>
      <c r="I159" s="130">
        <f>(Table13[[#This Row],[Alpha]]-MIN(Table13[Alpha]))/(MAX(Table13[Alpha])-MIN(Table13[Alpha]))</f>
        <v>0.52419970793415671</v>
      </c>
      <c r="J159" s="130">
        <f>(Table13[[#This Row],[Signal from Matlab]]-703)/(1060.75-703)</f>
        <v>0.56044723969252275</v>
      </c>
      <c r="K159" s="398">
        <f t="shared" si="22"/>
        <v>4620</v>
      </c>
      <c r="L159" s="398">
        <v>47</v>
      </c>
      <c r="M159" s="520">
        <f>INDEX(Table13[Date],MATCH($K159,Table13[Index],0))</f>
        <v>40694</v>
      </c>
      <c r="N159" s="407">
        <f>INDEX(Table13[Norm Open],MATCH($K159,Table13[Index],0))</f>
        <v>0.76734992679355762</v>
      </c>
      <c r="O159" s="408">
        <f>INDEX(Table13[Alpha],MATCH($K159,Table13[Index],0))</f>
        <v>0</v>
      </c>
      <c r="P159" s="479">
        <f t="shared" si="25"/>
        <v>-1.2771367540696099</v>
      </c>
      <c r="Q159" s="410">
        <f t="shared" si="26"/>
        <v>0.58228307749120756</v>
      </c>
      <c r="R159" s="479">
        <f t="shared" si="23"/>
        <v>-1.0086471484869222</v>
      </c>
      <c r="S159" s="410">
        <f t="shared" si="24"/>
        <v>1.5065149944186111</v>
      </c>
      <c r="T159" s="479">
        <f t="shared" si="27"/>
        <v>6.5348349915457726</v>
      </c>
      <c r="U159" s="410">
        <f t="shared" si="28"/>
        <v>4.1749829103672038</v>
      </c>
      <c r="V159" s="409">
        <f t="shared" si="21"/>
        <v>1.4163503629964136</v>
      </c>
      <c r="W159" s="410">
        <f t="shared" si="21"/>
        <v>2.0879269940923408</v>
      </c>
    </row>
    <row r="160" spans="1:23" ht="16" thickBot="1" x14ac:dyDescent="0.25">
      <c r="A160" s="505">
        <v>34278</v>
      </c>
      <c r="B160" s="506">
        <v>159</v>
      </c>
      <c r="C160" s="507">
        <v>16.37</v>
      </c>
      <c r="D160" s="130">
        <v>0.13775254062381401</v>
      </c>
      <c r="E160" s="130">
        <f>(Table13[[#This Row],[Gasoil Open]]-MIN(Table13[Signal from Matlab]))/(MAX(Table13[Signal from Matlab])-MIN(Table13[Signal from Matlab]))</f>
        <v>-1.9193011879804331</v>
      </c>
      <c r="F160" s="130">
        <v>907.75</v>
      </c>
      <c r="G160" s="130">
        <v>907.75</v>
      </c>
      <c r="H160" s="130">
        <v>0.57232704402515699</v>
      </c>
      <c r="I160" s="130">
        <f>(Table13[[#This Row],[Alpha]]-MIN(Table13[Alpha]))/(MAX(Table13[Alpha])-MIN(Table13[Alpha]))</f>
        <v>0.51699514338589647</v>
      </c>
      <c r="J160" s="130">
        <f>(Table13[[#This Row],[Signal from Matlab]]-703)/(1060.75-703)</f>
        <v>0.57232704402515722</v>
      </c>
      <c r="K160" s="398">
        <f t="shared" si="22"/>
        <v>4621</v>
      </c>
      <c r="L160" s="398">
        <v>48</v>
      </c>
      <c r="M160" s="520">
        <f>INDEX(Table13[Date],MATCH($K160,Table13[Index],0))</f>
        <v>40695</v>
      </c>
      <c r="N160" s="407">
        <f>INDEX(Table13[Norm Open],MATCH($K160,Table13[Index],0))</f>
        <v>0.7860175695461199</v>
      </c>
      <c r="O160" s="408">
        <f>INDEX(Table13[Alpha],MATCH($K160,Table13[Index],0))</f>
        <v>0</v>
      </c>
      <c r="P160" s="479">
        <f t="shared" si="25"/>
        <v>-1.3827482039587442</v>
      </c>
      <c r="Q160" s="410">
        <f t="shared" si="26"/>
        <v>1.0050920125173226</v>
      </c>
      <c r="R160" s="479">
        <f t="shared" si="23"/>
        <v>-1.1314294012166828</v>
      </c>
      <c r="S160" s="410">
        <f t="shared" si="24"/>
        <v>1.7066737908133132</v>
      </c>
      <c r="T160" s="479">
        <f t="shared" si="27"/>
        <v>8.0702066361218687</v>
      </c>
      <c r="U160" s="410">
        <f t="shared" si="28"/>
        <v>4.5534038467631666</v>
      </c>
      <c r="V160" s="409">
        <f t="shared" si="21"/>
        <v>1.8520096769821472</v>
      </c>
      <c r="W160" s="410">
        <f t="shared" si="21"/>
        <v>2.4217232166979339</v>
      </c>
    </row>
    <row r="161" spans="1:29" ht="16" thickBot="1" x14ac:dyDescent="0.25">
      <c r="A161" s="505">
        <v>34281</v>
      </c>
      <c r="B161" s="506">
        <v>160</v>
      </c>
      <c r="C161" s="507">
        <v>16.100000000000001</v>
      </c>
      <c r="D161" s="130">
        <v>0.12881396993946001</v>
      </c>
      <c r="E161" s="130">
        <f>(Table13[[#This Row],[Gasoil Open]]-MIN(Table13[Signal from Matlab]))/(MAX(Table13[Signal from Matlab])-MIN(Table13[Signal from Matlab]))</f>
        <v>-1.9200559049615653</v>
      </c>
      <c r="F161" s="130">
        <v>917.75</v>
      </c>
      <c r="G161" s="130">
        <v>917.75</v>
      </c>
      <c r="H161" s="130">
        <v>0.60027952480782698</v>
      </c>
      <c r="I161" s="130">
        <f>(Table13[[#This Row],[Alpha]]-MIN(Table13[Alpha]))/(MAX(Table13[Alpha])-MIN(Table13[Alpha]))</f>
        <v>0.51056202484867097</v>
      </c>
      <c r="J161" s="130">
        <f>(Table13[[#This Row],[Signal from Matlab]]-703)/(1060.75-703)</f>
        <v>0.60027952480782665</v>
      </c>
      <c r="K161" s="398">
        <f t="shared" si="22"/>
        <v>4622</v>
      </c>
      <c r="L161" s="398">
        <v>49</v>
      </c>
      <c r="M161" s="520">
        <f>INDEX(Table13[Date],MATCH($K161,Table13[Index],0))</f>
        <v>40696</v>
      </c>
      <c r="N161" s="407">
        <f>INDEX(Table13[Norm Open],MATCH($K161,Table13[Index],0))</f>
        <v>0.7659590043923864</v>
      </c>
      <c r="O161" s="408">
        <f>INDEX(Table13[Alpha],MATCH($K161,Table13[Index],0))</f>
        <v>0</v>
      </c>
      <c r="P161" s="479">
        <f t="shared" si="25"/>
        <v>-1.4819322842349285</v>
      </c>
      <c r="Q161" s="410">
        <f t="shared" si="26"/>
        <v>0.69091817287886448</v>
      </c>
      <c r="R161" s="479">
        <f t="shared" si="23"/>
        <v>-1.2473153214133821</v>
      </c>
      <c r="S161" s="410">
        <f t="shared" si="24"/>
        <v>1.8577118985782373</v>
      </c>
      <c r="T161" s="479">
        <f t="shared" si="27"/>
        <v>9.8698768218199913</v>
      </c>
      <c r="U161" s="410">
        <f t="shared" si="28"/>
        <v>5.0001615021986936</v>
      </c>
      <c r="V161" s="409">
        <f t="shared" si="21"/>
        <v>2.3802097387238934</v>
      </c>
      <c r="W161" s="410">
        <f t="shared" si="21"/>
        <v>2.516263857885265</v>
      </c>
    </row>
    <row r="162" spans="1:29" ht="16" thickBot="1" x14ac:dyDescent="0.25">
      <c r="A162" s="505">
        <v>34282</v>
      </c>
      <c r="B162" s="506">
        <v>161</v>
      </c>
      <c r="C162" s="507">
        <v>15.8</v>
      </c>
      <c r="D162" s="130">
        <v>0.11645164110904201</v>
      </c>
      <c r="E162" s="130">
        <f>(Table13[[#This Row],[Gasoil Open]]-MIN(Table13[Signal from Matlab]))/(MAX(Table13[Signal from Matlab])-MIN(Table13[Signal from Matlab]))</f>
        <v>-1.9208944793850455</v>
      </c>
      <c r="F162" s="130">
        <v>916.25</v>
      </c>
      <c r="G162" s="130">
        <v>916.25</v>
      </c>
      <c r="H162" s="130">
        <v>0.59608665269042604</v>
      </c>
      <c r="I162" s="130">
        <f>(Table13[[#This Row],[Alpha]]-MIN(Table13[Alpha]))/(MAX(Table13[Alpha])-MIN(Table13[Alpha]))</f>
        <v>0.50166481638317828</v>
      </c>
      <c r="J162" s="130">
        <f>(Table13[[#This Row],[Signal from Matlab]]-703)/(1060.75-703)</f>
        <v>0.59608665269042627</v>
      </c>
      <c r="K162" s="398">
        <f t="shared" si="22"/>
        <v>4623</v>
      </c>
      <c r="L162" s="398">
        <v>50</v>
      </c>
      <c r="M162" s="520">
        <f>INDEX(Table13[Date],MATCH($K162,Table13[Index],0))</f>
        <v>40697</v>
      </c>
      <c r="N162" s="407">
        <f>INDEX(Table13[Norm Open],MATCH($K162,Table13[Index],0))</f>
        <v>0.77569546120058552</v>
      </c>
      <c r="O162" s="408">
        <f>INDEX(Table13[Alpha],MATCH($K162,Table13[Index],0))</f>
        <v>0</v>
      </c>
      <c r="P162" s="479">
        <f t="shared" si="25"/>
        <v>-1.6140213377952739</v>
      </c>
      <c r="Q162" s="410">
        <f t="shared" si="26"/>
        <v>0.22560806204325778</v>
      </c>
      <c r="R162" s="479">
        <f t="shared" si="23"/>
        <v>-1.360199711038709</v>
      </c>
      <c r="S162" s="410">
        <f t="shared" si="24"/>
        <v>1.9773199915350703</v>
      </c>
      <c r="T162" s="479">
        <f t="shared" si="27"/>
        <v>11.965473137455387</v>
      </c>
      <c r="U162" s="410">
        <f t="shared" si="28"/>
        <v>5.4390390149599925</v>
      </c>
      <c r="V162" s="409">
        <f t="shared" si="21"/>
        <v>2.9970840295404684</v>
      </c>
      <c r="W162" s="410">
        <f t="shared" si="21"/>
        <v>2.5473223561794405</v>
      </c>
    </row>
    <row r="163" spans="1:29" ht="16" thickBot="1" x14ac:dyDescent="0.25">
      <c r="A163" s="505">
        <v>34283</v>
      </c>
      <c r="B163" s="506">
        <v>162</v>
      </c>
      <c r="C163" s="507">
        <v>15.86</v>
      </c>
      <c r="D163" s="130">
        <v>0.102482860757802</v>
      </c>
      <c r="E163" s="130">
        <f>(Table13[[#This Row],[Gasoil Open]]-MIN(Table13[Signal from Matlab]))/(MAX(Table13[Signal from Matlab])-MIN(Table13[Signal from Matlab]))</f>
        <v>-1.9207267645003494</v>
      </c>
      <c r="F163" s="130">
        <v>917</v>
      </c>
      <c r="G163" s="130">
        <v>917</v>
      </c>
      <c r="H163" s="130">
        <v>0.59818308874912696</v>
      </c>
      <c r="I163" s="130">
        <f>(Table13[[#This Row],[Alpha]]-MIN(Table13[Alpha]))/(MAX(Table13[Alpha])-MIN(Table13[Alpha]))</f>
        <v>0.49161143950746722</v>
      </c>
      <c r="J163" s="130">
        <f>(Table13[[#This Row],[Signal from Matlab]]-703)/(1060.75-703)</f>
        <v>0.59818308874912651</v>
      </c>
      <c r="K163" s="398">
        <f t="shared" si="22"/>
        <v>4624</v>
      </c>
      <c r="L163" s="398">
        <v>51</v>
      </c>
      <c r="M163" s="520">
        <f>INDEX(Table13[Date],MATCH($K163,Table13[Index],0))</f>
        <v>40700</v>
      </c>
      <c r="N163" s="407">
        <f>INDEX(Table13[Norm Open],MATCH($K163,Table13[Index],0))</f>
        <v>0.77789165446559283</v>
      </c>
      <c r="O163" s="408">
        <f>INDEX(Table13[Alpha],MATCH($K163,Table13[Index],0))</f>
        <v>0</v>
      </c>
      <c r="P163" s="479">
        <f t="shared" si="25"/>
        <v>-1.7985152328231029</v>
      </c>
      <c r="Q163" s="410">
        <f t="shared" si="26"/>
        <v>0.32792111499113841</v>
      </c>
      <c r="R163" s="479">
        <f t="shared" si="23"/>
        <v>-1.487530000921145</v>
      </c>
      <c r="S163" s="410">
        <f t="shared" si="24"/>
        <v>1.730908179726435</v>
      </c>
      <c r="T163" s="479">
        <f t="shared" si="27"/>
        <v>14.393288017692784</v>
      </c>
      <c r="U163" s="410">
        <f t="shared" si="28"/>
        <v>5.8818006766670203</v>
      </c>
      <c r="V163" s="409">
        <f t="shared" si="21"/>
        <v>3.7024142613161786</v>
      </c>
      <c r="W163" s="410">
        <f t="shared" si="21"/>
        <v>2.6468766571281979</v>
      </c>
    </row>
    <row r="164" spans="1:29" ht="16" thickBot="1" x14ac:dyDescent="0.25">
      <c r="A164" s="505">
        <v>34284</v>
      </c>
      <c r="B164" s="506">
        <v>163</v>
      </c>
      <c r="C164" s="507">
        <v>15.56</v>
      </c>
      <c r="D164" s="130">
        <v>8.39586405628239E-2</v>
      </c>
      <c r="E164" s="130">
        <f>(Table13[[#This Row],[Gasoil Open]]-MIN(Table13[Signal from Matlab]))/(MAX(Table13[Signal from Matlab])-MIN(Table13[Signal from Matlab]))</f>
        <v>-1.9215653389238296</v>
      </c>
      <c r="F164" s="130">
        <v>904.75</v>
      </c>
      <c r="G164" s="130">
        <v>904.75</v>
      </c>
      <c r="H164" s="130">
        <v>0.56394129979035601</v>
      </c>
      <c r="I164" s="130">
        <f>(Table13[[#This Row],[Alpha]]-MIN(Table13[Alpha]))/(MAX(Table13[Alpha])-MIN(Table13[Alpha]))</f>
        <v>0.47827949768677402</v>
      </c>
      <c r="J164" s="130">
        <f>(Table13[[#This Row],[Signal from Matlab]]-703)/(1060.75-703)</f>
        <v>0.56394129979035634</v>
      </c>
      <c r="K164" s="411">
        <f t="shared" si="22"/>
        <v>4625</v>
      </c>
      <c r="L164" s="411">
        <v>52</v>
      </c>
      <c r="M164" s="521">
        <f>INDEX(Table13[Date],MATCH($K164,Table13[Index],0))</f>
        <v>40701</v>
      </c>
      <c r="N164" s="414">
        <f>INDEX(Table13[Norm Open],MATCH($K164,Table13[Index],0))</f>
        <v>0.76573938506588568</v>
      </c>
      <c r="O164" s="415">
        <f>INDEX(Table13[Alpha],MATCH($K164,Table13[Index],0))</f>
        <v>0</v>
      </c>
      <c r="P164" s="480">
        <f t="shared" si="25"/>
        <v>-2.0204303108424613</v>
      </c>
      <c r="Q164" s="417">
        <f t="shared" si="26"/>
        <v>0.78344709392626521</v>
      </c>
      <c r="R164" s="480">
        <f t="shared" si="23"/>
        <v>-1.6220765673944704</v>
      </c>
      <c r="S164" s="417">
        <f t="shared" si="24"/>
        <v>3.0202703558813204</v>
      </c>
      <c r="T164" s="480">
        <f t="shared" si="27"/>
        <v>17.193899776844955</v>
      </c>
      <c r="U164" s="417">
        <f t="shared" si="28"/>
        <v>6.3926294693836683</v>
      </c>
      <c r="V164" s="416">
        <f t="shared" si="21"/>
        <v>4.5171309662026742</v>
      </c>
      <c r="W164" s="417">
        <f t="shared" si="21"/>
        <v>3.3987823063970843</v>
      </c>
    </row>
    <row r="165" spans="1:29" ht="16" thickBot="1" x14ac:dyDescent="0.25">
      <c r="A165" s="505">
        <v>34285</v>
      </c>
      <c r="B165" s="506">
        <v>164</v>
      </c>
      <c r="C165" s="507">
        <v>16</v>
      </c>
      <c r="D165" s="130">
        <v>6.1626206802298703E-2</v>
      </c>
      <c r="E165" s="130">
        <f>(Table13[[#This Row],[Gasoil Open]]-MIN(Table13[Signal from Matlab]))/(MAX(Table13[Signal from Matlab])-MIN(Table13[Signal from Matlab]))</f>
        <v>-1.920335429769392</v>
      </c>
      <c r="F165" s="130">
        <v>915.75</v>
      </c>
      <c r="G165" s="130">
        <v>915.75</v>
      </c>
      <c r="H165" s="130">
        <v>0.59468902865129303</v>
      </c>
      <c r="I165" s="130">
        <f>(Table13[[#This Row],[Alpha]]-MIN(Table13[Alpha]))/(MAX(Table13[Alpha])-MIN(Table13[Alpha]))</f>
        <v>0.46220677211582017</v>
      </c>
      <c r="J165" s="130">
        <f>(Table13[[#This Row],[Signal from Matlab]]-703)/(1060.75-703)</f>
        <v>0.59468902865129281</v>
      </c>
    </row>
    <row r="166" spans="1:29" ht="16" thickBot="1" x14ac:dyDescent="0.25">
      <c r="A166" s="505">
        <v>34288</v>
      </c>
      <c r="B166" s="506">
        <v>165</v>
      </c>
      <c r="C166" s="507">
        <v>15.83</v>
      </c>
      <c r="D166" s="130">
        <v>3.7672064626472303E-2</v>
      </c>
      <c r="E166" s="130">
        <f>(Table13[[#This Row],[Gasoil Open]]-MIN(Table13[Signal from Matlab]))/(MAX(Table13[Signal from Matlab])-MIN(Table13[Signal from Matlab]))</f>
        <v>-1.9208106219426972</v>
      </c>
      <c r="F166" s="130">
        <v>945.75</v>
      </c>
      <c r="G166" s="130">
        <v>945.75</v>
      </c>
      <c r="H166" s="130">
        <v>0.67854647099930099</v>
      </c>
      <c r="I166" s="130">
        <f>(Table13[[#This Row],[Alpha]]-MIN(Table13[Alpha]))/(MAX(Table13[Alpha])-MIN(Table13[Alpha]))</f>
        <v>0.4449668976978241</v>
      </c>
      <c r="J166" s="130">
        <f>(Table13[[#This Row],[Signal from Matlab]]-703)/(1060.75-703)</f>
        <v>0.67854647099930121</v>
      </c>
      <c r="K166" s="563" t="s">
        <v>1170</v>
      </c>
      <c r="L166" s="564"/>
      <c r="M166" s="564"/>
      <c r="N166" s="564"/>
      <c r="O166" s="565"/>
      <c r="P166" s="564" t="s">
        <v>1159</v>
      </c>
      <c r="Q166" s="565"/>
      <c r="R166" s="564" t="s">
        <v>1160</v>
      </c>
      <c r="S166" s="565"/>
      <c r="T166" s="564" t="s">
        <v>1161</v>
      </c>
      <c r="U166" s="565"/>
      <c r="V166" s="563" t="s">
        <v>1162</v>
      </c>
      <c r="W166" s="565"/>
    </row>
    <row r="167" spans="1:29" ht="16" thickBot="1" x14ac:dyDescent="0.25">
      <c r="A167" s="505">
        <v>34289</v>
      </c>
      <c r="B167" s="506">
        <v>166</v>
      </c>
      <c r="C167" s="507">
        <v>15.92</v>
      </c>
      <c r="D167" s="130">
        <v>1.19090280667628E-2</v>
      </c>
      <c r="E167" s="130">
        <f>(Table13[[#This Row],[Gasoil Open]]-MIN(Table13[Signal from Matlab]))/(MAX(Table13[Signal from Matlab])-MIN(Table13[Signal from Matlab]))</f>
        <v>-1.9205590496156535</v>
      </c>
      <c r="F167" s="130">
        <v>943.5</v>
      </c>
      <c r="G167" s="130">
        <v>943.5</v>
      </c>
      <c r="H167" s="130">
        <v>0.67225716282320103</v>
      </c>
      <c r="I167" s="130">
        <f>(Table13[[#This Row],[Alpha]]-MIN(Table13[Alpha]))/(MAX(Table13[Alpha])-MIN(Table13[Alpha]))</f>
        <v>0.42642515607938059</v>
      </c>
      <c r="J167" s="130">
        <f>(Table13[[#This Row],[Signal from Matlab]]-703)/(1060.75-703)</f>
        <v>0.67225716282320058</v>
      </c>
      <c r="K167" s="418" t="s">
        <v>15</v>
      </c>
      <c r="L167" s="419" t="s">
        <v>1167</v>
      </c>
      <c r="M167" s="522" t="s">
        <v>11</v>
      </c>
      <c r="N167" s="421" t="s">
        <v>155</v>
      </c>
      <c r="O167" s="422" t="s">
        <v>14</v>
      </c>
      <c r="P167" s="481" t="s">
        <v>14</v>
      </c>
      <c r="Q167" s="422" t="s">
        <v>155</v>
      </c>
      <c r="R167" s="481" t="s">
        <v>14</v>
      </c>
      <c r="S167" s="422" t="s">
        <v>155</v>
      </c>
      <c r="T167" s="481" t="s">
        <v>14</v>
      </c>
      <c r="U167" s="422" t="s">
        <v>155</v>
      </c>
      <c r="V167" s="423" t="s">
        <v>14</v>
      </c>
      <c r="W167" s="422" t="s">
        <v>155</v>
      </c>
      <c r="X167" s="130" t="s">
        <v>1164</v>
      </c>
      <c r="Y167" s="130" t="s">
        <v>1198</v>
      </c>
      <c r="Z167" s="130" t="s">
        <v>1164</v>
      </c>
      <c r="AA167" s="130">
        <v>114</v>
      </c>
      <c r="AB167" s="130">
        <v>5.0000000000000001E-3</v>
      </c>
      <c r="AC167" s="130" t="s">
        <v>1174</v>
      </c>
    </row>
    <row r="168" spans="1:29" ht="16" thickBot="1" x14ac:dyDescent="0.25">
      <c r="A168" s="505">
        <v>34290</v>
      </c>
      <c r="B168" s="506">
        <v>167</v>
      </c>
      <c r="C168" s="507">
        <v>15.86</v>
      </c>
      <c r="D168" s="130">
        <v>-1.9511459021138801E-2</v>
      </c>
      <c r="E168" s="130">
        <f>(Table13[[#This Row],[Gasoil Open]]-MIN(Table13[Signal from Matlab]))/(MAX(Table13[Signal from Matlab])-MIN(Table13[Signal from Matlab]))</f>
        <v>-1.9207267645003494</v>
      </c>
      <c r="F168" s="130">
        <v>944.25</v>
      </c>
      <c r="G168" s="130">
        <v>944.25</v>
      </c>
      <c r="H168" s="130">
        <v>0.67435359888190105</v>
      </c>
      <c r="I168" s="130">
        <f>(Table13[[#This Row],[Alpha]]-MIN(Table13[Alpha]))/(MAX(Table13[Alpha])-MIN(Table13[Alpha]))</f>
        <v>0.40381172882443434</v>
      </c>
      <c r="J168" s="130">
        <f>(Table13[[#This Row],[Signal from Matlab]]-703)/(1060.75-703)</f>
        <v>0.67435359888190072</v>
      </c>
      <c r="K168" s="424">
        <f>K164+1</f>
        <v>4626</v>
      </c>
      <c r="L168" s="424">
        <v>1</v>
      </c>
      <c r="M168" s="523">
        <f>INDEX(Table13[Date],MATCH($K168,Table13[Index],0))</f>
        <v>40702</v>
      </c>
      <c r="N168" s="427">
        <f>INDEX(Table13[Norm Open],MATCH($K168,Table13[Index],0))</f>
        <v>0.78469985358711547</v>
      </c>
      <c r="O168" s="428">
        <f>INDEX(Table13[Alpha],MATCH($K168,Table13[Index],0))</f>
        <v>0</v>
      </c>
      <c r="P168" s="482"/>
      <c r="Q168" s="430"/>
      <c r="R168" s="489"/>
      <c r="S168" s="430"/>
      <c r="T168" s="482">
        <f t="shared" ref="T168:T199" si="29" xml:space="preserve"> 0.039805553836372*L168 + 0.000808407633877955*L168*SIN(SIN(1.02177351573455*L168)) - 0.212214745046646 - 0.00125818762156904*L168^2 - 0.0129654325604596*SIN(1.02177351573455*L168) - 0.0134166997805094*L168*SIN(-0.220333062752821*L168) - 0.00616675546660078*SIN(L168)*SIN(-0.220333062752821*L168)</f>
        <v>-0.18005199380349576</v>
      </c>
      <c r="U168" s="430">
        <f t="shared" ref="U168:U199" si="30" xml:space="preserve"> 0.43531687023457 + 0.0523946485625556*L168 + 0.0000855495811292763*L168^3 + 0.0000654353271254924*L168^2*SIN(SIN(SIN(SIN(0.0000855495811292763*L168^4)))) - 1.05128163331072E-09*L168^6 - 0.00333396194943796*L168^2</f>
        <v>0.4844631109755001</v>
      </c>
      <c r="V168" s="429">
        <f>AVERAGE(P168,R168,T168)</f>
        <v>-0.18005199380349576</v>
      </c>
      <c r="W168" s="430">
        <f>AVERAGE(Q168,S168,U168)</f>
        <v>0.4844631109755001</v>
      </c>
      <c r="X168" s="130" t="s">
        <v>80</v>
      </c>
      <c r="Y168" s="130">
        <v>0.99987305999999998</v>
      </c>
      <c r="Z168" s="130" t="s">
        <v>80</v>
      </c>
      <c r="AC168" s="130">
        <v>0.99917745999999996</v>
      </c>
    </row>
    <row r="169" spans="1:29" ht="16" thickBot="1" x14ac:dyDescent="0.25">
      <c r="A169" s="505">
        <v>34291</v>
      </c>
      <c r="B169" s="506">
        <v>168</v>
      </c>
      <c r="C169" s="507">
        <v>16.100000000000001</v>
      </c>
      <c r="D169" s="130">
        <v>-5.6355359134681003E-2</v>
      </c>
      <c r="E169" s="130">
        <f>(Table13[[#This Row],[Gasoil Open]]-MIN(Table13[Signal from Matlab]))/(MAX(Table13[Signal from Matlab])-MIN(Table13[Signal from Matlab]))</f>
        <v>-1.9200559049615653</v>
      </c>
      <c r="F169" s="130">
        <v>947.75</v>
      </c>
      <c r="G169" s="130">
        <v>947.75</v>
      </c>
      <c r="H169" s="130">
        <v>0.68413696715583505</v>
      </c>
      <c r="I169" s="130">
        <f>(Table13[[#This Row],[Alpha]]-MIN(Table13[Alpha]))/(MAX(Table13[Alpha])-MIN(Table13[Alpha]))</f>
        <v>0.3772950534885226</v>
      </c>
      <c r="J169" s="130">
        <f>(Table13[[#This Row],[Signal from Matlab]]-703)/(1060.75-703)</f>
        <v>0.68413696715583505</v>
      </c>
      <c r="K169" s="424">
        <f>K168+1</f>
        <v>4627</v>
      </c>
      <c r="L169" s="424">
        <v>2</v>
      </c>
      <c r="M169" s="524">
        <f>INDEX(Table13[Date],MATCH($K169,Table13[Index],0))</f>
        <v>40703</v>
      </c>
      <c r="N169" s="433">
        <f>INDEX(Table13[Norm Open],MATCH($K169,Table13[Index],0))</f>
        <v>0.79136163982430441</v>
      </c>
      <c r="O169" s="434">
        <f>INDEX(Table13[Alpha],MATCH($K169,Table13[Index],0))</f>
        <v>0</v>
      </c>
      <c r="P169" s="483"/>
      <c r="Q169" s="436"/>
      <c r="R169" s="483"/>
      <c r="S169" s="436"/>
      <c r="T169" s="483">
        <f t="shared" si="29"/>
        <v>-0.1340856832469077</v>
      </c>
      <c r="U169" s="436">
        <f t="shared" si="30"/>
        <v>0.52745500719824046</v>
      </c>
      <c r="V169" s="435">
        <f t="shared" ref="V169:W219" si="31">AVERAGE(P169,R169,T169)</f>
        <v>-0.1340856832469077</v>
      </c>
      <c r="W169" s="436">
        <f t="shared" si="31"/>
        <v>0.52745500719824046</v>
      </c>
    </row>
    <row r="170" spans="1:29" ht="16" thickBot="1" x14ac:dyDescent="0.25">
      <c r="A170" s="505">
        <v>34292</v>
      </c>
      <c r="B170" s="506">
        <v>169</v>
      </c>
      <c r="C170" s="507">
        <v>15.8</v>
      </c>
      <c r="D170" s="130">
        <v>-9.93968051116534E-2</v>
      </c>
      <c r="E170" s="130">
        <f>(Table13[[#This Row],[Gasoil Open]]-MIN(Table13[Signal from Matlab]))/(MAX(Table13[Signal from Matlab])-MIN(Table13[Signal from Matlab]))</f>
        <v>-1.9208944793850455</v>
      </c>
      <c r="F170" s="130">
        <v>964.25</v>
      </c>
      <c r="G170" s="130">
        <v>964.25</v>
      </c>
      <c r="H170" s="130">
        <v>0.73025856044724002</v>
      </c>
      <c r="I170" s="130">
        <f>(Table13[[#This Row],[Alpha]]-MIN(Table13[Alpha]))/(MAX(Table13[Alpha])-MIN(Table13[Alpha]))</f>
        <v>0.34631798413803705</v>
      </c>
      <c r="J170" s="130">
        <f>(Table13[[#This Row],[Signal from Matlab]]-703)/(1060.75-703)</f>
        <v>0.73025856044723969</v>
      </c>
      <c r="K170" s="424">
        <f t="shared" ref="K170:K219" si="32">K169+1</f>
        <v>4628</v>
      </c>
      <c r="L170" s="424">
        <v>3</v>
      </c>
      <c r="M170" s="524">
        <f>INDEX(Table13[Date],MATCH($K170,Table13[Index],0))</f>
        <v>40704</v>
      </c>
      <c r="N170" s="433">
        <f>INDEX(Table13[Norm Open],MATCH($K170,Table13[Index],0))</f>
        <v>0.8040263543191799</v>
      </c>
      <c r="O170" s="434">
        <f>INDEX(Table13[Alpha],MATCH($K170,Table13[Index],0))</f>
        <v>0</v>
      </c>
      <c r="P170" s="483"/>
      <c r="Q170" s="436"/>
      <c r="R170" s="483"/>
      <c r="S170" s="436"/>
      <c r="T170" s="483">
        <f t="shared" si="29"/>
        <v>-7.968106914232452E-2</v>
      </c>
      <c r="U170" s="436">
        <f t="shared" si="30"/>
        <v>0.56480831146919974</v>
      </c>
      <c r="V170" s="435">
        <f t="shared" si="31"/>
        <v>-7.968106914232452E-2</v>
      </c>
      <c r="W170" s="436">
        <f t="shared" si="31"/>
        <v>0.56480831146919974</v>
      </c>
      <c r="X170" s="130" t="s">
        <v>1165</v>
      </c>
      <c r="Y170" s="130" t="s">
        <v>1199</v>
      </c>
      <c r="Z170" s="130" t="s">
        <v>1165</v>
      </c>
      <c r="AA170" s="130">
        <v>38</v>
      </c>
      <c r="AB170" s="130">
        <v>2.4E-2</v>
      </c>
      <c r="AC170" s="130" t="s">
        <v>1173</v>
      </c>
    </row>
    <row r="171" spans="1:29" ht="16" thickBot="1" x14ac:dyDescent="0.25">
      <c r="A171" s="505">
        <v>34295</v>
      </c>
      <c r="B171" s="506">
        <v>170</v>
      </c>
      <c r="C171" s="507">
        <v>15.88</v>
      </c>
      <c r="D171" s="130">
        <v>-0.15057738884027699</v>
      </c>
      <c r="E171" s="130">
        <f>(Table13[[#This Row],[Gasoil Open]]-MIN(Table13[Signal from Matlab]))/(MAX(Table13[Signal from Matlab])-MIN(Table13[Signal from Matlab]))</f>
        <v>-1.920670859538784</v>
      </c>
      <c r="F171" s="130">
        <v>952</v>
      </c>
      <c r="G171" s="130">
        <v>952</v>
      </c>
      <c r="H171" s="130">
        <v>0.69601677148846997</v>
      </c>
      <c r="I171" s="130">
        <f>(Table13[[#This Row],[Alpha]]-MIN(Table13[Alpha]))/(MAX(Table13[Alpha])-MIN(Table13[Alpha]))</f>
        <v>0.30948315074493665</v>
      </c>
      <c r="J171" s="130">
        <f>(Table13[[#This Row],[Signal from Matlab]]-703)/(1060.75-703)</f>
        <v>0.69601677148846963</v>
      </c>
      <c r="K171" s="424">
        <f t="shared" si="32"/>
        <v>4629</v>
      </c>
      <c r="L171" s="424">
        <v>4</v>
      </c>
      <c r="M171" s="524">
        <f>INDEX(Table13[Date],MATCH($K171,Table13[Index],0))</f>
        <v>40707</v>
      </c>
      <c r="N171" s="433">
        <f>INDEX(Table13[Norm Open],MATCH($K171,Table13[Index],0))</f>
        <v>0.79619326500732046</v>
      </c>
      <c r="O171" s="434">
        <f>INDEX(Table13[Alpha],MATCH($K171,Table13[Index],0))</f>
        <v>0</v>
      </c>
      <c r="P171" s="483"/>
      <c r="Q171" s="436"/>
      <c r="R171" s="483"/>
      <c r="S171" s="436"/>
      <c r="T171" s="483">
        <f t="shared" si="29"/>
        <v>-2.7147522991774926E-2</v>
      </c>
      <c r="U171" s="436">
        <f t="shared" si="30"/>
        <v>0.59704586237136414</v>
      </c>
      <c r="V171" s="435">
        <f t="shared" si="31"/>
        <v>-2.7147522991774926E-2</v>
      </c>
      <c r="W171" s="436">
        <f t="shared" si="31"/>
        <v>0.59704586237136414</v>
      </c>
      <c r="X171" s="130" t="s">
        <v>80</v>
      </c>
      <c r="Y171" s="130">
        <v>0.97533928999999997</v>
      </c>
      <c r="Z171" s="130" t="s">
        <v>80</v>
      </c>
      <c r="AC171" s="130">
        <v>0.99904020000000004</v>
      </c>
    </row>
    <row r="172" spans="1:29" ht="16" thickBot="1" x14ac:dyDescent="0.25">
      <c r="A172" s="505">
        <v>34296</v>
      </c>
      <c r="B172" s="506">
        <v>171</v>
      </c>
      <c r="C172" s="507">
        <v>15.84</v>
      </c>
      <c r="D172" s="130">
        <v>-0.20238349812397299</v>
      </c>
      <c r="E172" s="130">
        <f>(Table13[[#This Row],[Gasoil Open]]-MIN(Table13[Signal from Matlab]))/(MAX(Table13[Signal from Matlab])-MIN(Table13[Signal from Matlab]))</f>
        <v>-1.9207826694619146</v>
      </c>
      <c r="F172" s="130">
        <v>962.75</v>
      </c>
      <c r="G172" s="130">
        <v>962.75</v>
      </c>
      <c r="H172" s="130">
        <v>0.72606568832983898</v>
      </c>
      <c r="I172" s="130">
        <f>(Table13[[#This Row],[Alpha]]-MIN(Table13[Alpha]))/(MAX(Table13[Alpha])-MIN(Table13[Alpha]))</f>
        <v>0.272198124565322</v>
      </c>
      <c r="J172" s="130">
        <f>(Table13[[#This Row],[Signal from Matlab]]-703)/(1060.75-703)</f>
        <v>0.72606568832983931</v>
      </c>
      <c r="K172" s="424">
        <f t="shared" si="32"/>
        <v>4630</v>
      </c>
      <c r="L172" s="424">
        <v>5</v>
      </c>
      <c r="M172" s="524">
        <f>INDEX(Table13[Date],MATCH($K172,Table13[Index],0))</f>
        <v>40708</v>
      </c>
      <c r="N172" s="433">
        <f>INDEX(Table13[Norm Open],MATCH($K172,Table13[Index],0))</f>
        <v>0.79795021961932633</v>
      </c>
      <c r="O172" s="434">
        <f>INDEX(Table13[Alpha],MATCH($K172,Table13[Index],0))</f>
        <v>0</v>
      </c>
      <c r="P172" s="483"/>
      <c r="Q172" s="436"/>
      <c r="R172" s="483"/>
      <c r="S172" s="436"/>
      <c r="T172" s="483">
        <f t="shared" si="29"/>
        <v>1.8657535930913474E-2</v>
      </c>
      <c r="U172" s="436">
        <f t="shared" si="30"/>
        <v>0.62470563755050978</v>
      </c>
      <c r="V172" s="435">
        <f t="shared" si="31"/>
        <v>1.8657535930913474E-2</v>
      </c>
      <c r="W172" s="436">
        <f t="shared" si="31"/>
        <v>0.62470563755050978</v>
      </c>
    </row>
    <row r="173" spans="1:29" ht="16" thickBot="1" x14ac:dyDescent="0.25">
      <c r="A173" s="505">
        <v>34298</v>
      </c>
      <c r="B173" s="506">
        <v>172</v>
      </c>
      <c r="C173" s="507">
        <v>14.65</v>
      </c>
      <c r="D173" s="130">
        <v>-0.26108522352527103</v>
      </c>
      <c r="E173" s="130">
        <f>(Table13[[#This Row],[Gasoil Open]]-MIN(Table13[Signal from Matlab]))/(MAX(Table13[Signal from Matlab])-MIN(Table13[Signal from Matlab]))</f>
        <v>-1.9241090146750526</v>
      </c>
      <c r="F173" s="130">
        <v>963.75</v>
      </c>
      <c r="G173" s="130">
        <v>963.75</v>
      </c>
      <c r="H173" s="130">
        <v>0.72886093640810601</v>
      </c>
      <c r="I173" s="130">
        <f>(Table13[[#This Row],[Alpha]]-MIN(Table13[Alpha]))/(MAX(Table13[Alpha])-MIN(Table13[Alpha]))</f>
        <v>0.2299503009275651</v>
      </c>
      <c r="J173" s="130">
        <f>(Table13[[#This Row],[Signal from Matlab]]-703)/(1060.75-703)</f>
        <v>0.72886093640810623</v>
      </c>
      <c r="K173" s="424">
        <f t="shared" si="32"/>
        <v>4631</v>
      </c>
      <c r="L173" s="424">
        <v>6</v>
      </c>
      <c r="M173" s="524">
        <f>INDEX(Table13[Date],MATCH($K173,Table13[Index],0))</f>
        <v>40709</v>
      </c>
      <c r="N173" s="433">
        <f>INDEX(Table13[Norm Open],MATCH($K173,Table13[Index],0))</f>
        <v>0.80907759882869679</v>
      </c>
      <c r="O173" s="434">
        <f>INDEX(Table13[Alpha],MATCH($K173,Table13[Index],0))</f>
        <v>0</v>
      </c>
      <c r="P173" s="483"/>
      <c r="Q173" s="436"/>
      <c r="R173" s="483"/>
      <c r="S173" s="436"/>
      <c r="T173" s="483">
        <f t="shared" si="29"/>
        <v>5.8911250144040708E-2</v>
      </c>
      <c r="U173" s="436">
        <f t="shared" si="30"/>
        <v>0.64835085146159865</v>
      </c>
      <c r="V173" s="435">
        <f t="shared" si="31"/>
        <v>5.8911250144040708E-2</v>
      </c>
      <c r="W173" s="436">
        <f t="shared" si="31"/>
        <v>0.64835085146159865</v>
      </c>
      <c r="X173" s="130" t="s">
        <v>1166</v>
      </c>
      <c r="Y173" s="130" t="s">
        <v>1200</v>
      </c>
      <c r="Z173" s="130" t="s">
        <v>1166</v>
      </c>
      <c r="AA173" s="130">
        <v>120</v>
      </c>
      <c r="AB173" s="130">
        <v>1.6E-2</v>
      </c>
      <c r="AC173" s="130" t="s">
        <v>1175</v>
      </c>
    </row>
    <row r="174" spans="1:29" ht="16" thickBot="1" x14ac:dyDescent="0.25">
      <c r="A174" s="505">
        <v>34299</v>
      </c>
      <c r="B174" s="506">
        <v>173</v>
      </c>
      <c r="C174" s="507">
        <v>14.55</v>
      </c>
      <c r="D174" s="130">
        <v>-0.32420796923196898</v>
      </c>
      <c r="E174" s="130">
        <f>(Table13[[#This Row],[Gasoil Open]]-MIN(Table13[Signal from Matlab]))/(MAX(Table13[Signal from Matlab])-MIN(Table13[Signal from Matlab]))</f>
        <v>-1.9243885394828792</v>
      </c>
      <c r="F174" s="130">
        <v>948.25</v>
      </c>
      <c r="G174" s="130">
        <v>948.25</v>
      </c>
      <c r="H174" s="130">
        <v>0.68553459119496896</v>
      </c>
      <c r="I174" s="130">
        <f>(Table13[[#This Row],[Alpha]]-MIN(Table13[Alpha]))/(MAX(Table13[Alpha])-MIN(Table13[Alpha]))</f>
        <v>0.18452065452591807</v>
      </c>
      <c r="J174" s="130">
        <f>(Table13[[#This Row],[Signal from Matlab]]-703)/(1060.75-703)</f>
        <v>0.68553459119496851</v>
      </c>
      <c r="K174" s="424">
        <f t="shared" si="32"/>
        <v>4632</v>
      </c>
      <c r="L174" s="424">
        <v>7</v>
      </c>
      <c r="M174" s="524">
        <f>INDEX(Table13[Date],MATCH($K174,Table13[Index],0))</f>
        <v>40710</v>
      </c>
      <c r="N174" s="433">
        <f>INDEX(Table13[Norm Open],MATCH($K174,Table13[Index],0))</f>
        <v>-7.1010248901903356E-2</v>
      </c>
      <c r="O174" s="434">
        <f>INDEX(Table13[Alpha],MATCH($K174,Table13[Index],0))</f>
        <v>0</v>
      </c>
      <c r="P174" s="483"/>
      <c r="Q174" s="436"/>
      <c r="R174" s="483"/>
      <c r="S174" s="436"/>
      <c r="T174" s="483">
        <f t="shared" si="29"/>
        <v>9.6712410449070932E-2</v>
      </c>
      <c r="U174" s="436">
        <f t="shared" si="30"/>
        <v>0.66857577391099055</v>
      </c>
      <c r="V174" s="435">
        <f t="shared" si="31"/>
        <v>9.6712410449070932E-2</v>
      </c>
      <c r="W174" s="436">
        <f t="shared" si="31"/>
        <v>0.66857577391099055</v>
      </c>
      <c r="X174" s="130" t="s">
        <v>80</v>
      </c>
      <c r="Y174" s="130">
        <v>0.94359196999999995</v>
      </c>
      <c r="Z174" s="130" t="s">
        <v>80</v>
      </c>
      <c r="AC174" s="130">
        <v>0.99955567999999995</v>
      </c>
    </row>
    <row r="175" spans="1:29" ht="16" thickBot="1" x14ac:dyDescent="0.25">
      <c r="A175" s="505">
        <v>34302</v>
      </c>
      <c r="B175" s="506">
        <v>174</v>
      </c>
      <c r="C175" s="507">
        <v>14.15</v>
      </c>
      <c r="D175" s="130">
        <v>-0.39111188298949001</v>
      </c>
      <c r="E175" s="130">
        <f>(Table13[[#This Row],[Gasoil Open]]-MIN(Table13[Signal from Matlab]))/(MAX(Table13[Signal from Matlab])-MIN(Table13[Signal from Matlab]))</f>
        <v>-1.9255066387141859</v>
      </c>
      <c r="F175" s="130">
        <v>964.75</v>
      </c>
      <c r="G175" s="130">
        <v>964.75</v>
      </c>
      <c r="H175" s="130">
        <v>0.73165618448637304</v>
      </c>
      <c r="I175" s="130">
        <f>(Table13[[#This Row],[Alpha]]-MIN(Table13[Alpha]))/(MAX(Table13[Alpha])-MIN(Table13[Alpha]))</f>
        <v>0.13636968911935535</v>
      </c>
      <c r="J175" s="130">
        <f>(Table13[[#This Row],[Signal from Matlab]]-703)/(1060.75-703)</f>
        <v>0.73165618448637315</v>
      </c>
      <c r="K175" s="424">
        <f t="shared" si="32"/>
        <v>4633</v>
      </c>
      <c r="L175" s="424">
        <v>8</v>
      </c>
      <c r="M175" s="524">
        <f>INDEX(Table13[Date],MATCH($K175,Table13[Index],0))</f>
        <v>40711</v>
      </c>
      <c r="N175" s="433">
        <f>INDEX(Table13[Norm Open],MATCH($K175,Table13[Index],0))</f>
        <v>0.76508052708638341</v>
      </c>
      <c r="O175" s="434">
        <f>INDEX(Table13[Alpha],MATCH($K175,Table13[Index],0))</f>
        <v>0</v>
      </c>
      <c r="P175" s="483"/>
      <c r="Q175" s="436"/>
      <c r="R175" s="483"/>
      <c r="S175" s="436"/>
      <c r="T175" s="483">
        <f t="shared" si="29"/>
        <v>0.13000988775328398</v>
      </c>
      <c r="U175" s="436">
        <f t="shared" si="30"/>
        <v>0.68598437782558419</v>
      </c>
      <c r="V175" s="435">
        <f t="shared" si="31"/>
        <v>0.13000988775328398</v>
      </c>
      <c r="W175" s="436">
        <f t="shared" si="31"/>
        <v>0.68598437782558419</v>
      </c>
    </row>
    <row r="176" spans="1:29" ht="16" thickBot="1" x14ac:dyDescent="0.25">
      <c r="A176" s="505">
        <v>34303</v>
      </c>
      <c r="B176" s="506">
        <v>175</v>
      </c>
      <c r="C176" s="507">
        <v>14.3</v>
      </c>
      <c r="D176" s="130">
        <v>-0.45246193645718102</v>
      </c>
      <c r="E176" s="130">
        <f>(Table13[[#This Row],[Gasoil Open]]-MIN(Table13[Signal from Matlab]))/(MAX(Table13[Signal from Matlab])-MIN(Table13[Signal from Matlab]))</f>
        <v>-1.925087351502446</v>
      </c>
      <c r="F176" s="130">
        <v>974</v>
      </c>
      <c r="G176" s="130">
        <v>974</v>
      </c>
      <c r="H176" s="130">
        <v>0.757512229210342</v>
      </c>
      <c r="I176" s="130">
        <f>(Table13[[#This Row],[Alpha]]-MIN(Table13[Alpha]))/(MAX(Table13[Alpha])-MIN(Table13[Alpha]))</f>
        <v>9.2215855116161774E-2</v>
      </c>
      <c r="J176" s="130">
        <f>(Table13[[#This Row],[Signal from Matlab]]-703)/(1060.75-703)</f>
        <v>0.75751222921034245</v>
      </c>
      <c r="K176" s="424">
        <f t="shared" si="32"/>
        <v>4634</v>
      </c>
      <c r="L176" s="424">
        <v>9</v>
      </c>
      <c r="M176" s="524">
        <f>INDEX(Table13[Date],MATCH($K176,Table13[Index],0))</f>
        <v>40714</v>
      </c>
      <c r="N176" s="433">
        <f>INDEX(Table13[Norm Open],MATCH($K176,Table13[Index],0))</f>
        <v>0.75592972181551954</v>
      </c>
      <c r="O176" s="434">
        <f>INDEX(Table13[Alpha],MATCH($K176,Table13[Index],0))</f>
        <v>0</v>
      </c>
      <c r="P176" s="483"/>
      <c r="Q176" s="436"/>
      <c r="R176" s="483"/>
      <c r="S176" s="436"/>
      <c r="T176" s="483">
        <f t="shared" si="29"/>
        <v>0.15578230786183148</v>
      </c>
      <c r="U176" s="436">
        <f t="shared" si="30"/>
        <v>0.70110041978680671</v>
      </c>
      <c r="V176" s="435">
        <f t="shared" si="31"/>
        <v>0.15578230786183148</v>
      </c>
      <c r="W176" s="436">
        <f t="shared" si="31"/>
        <v>0.70110041978680671</v>
      </c>
    </row>
    <row r="177" spans="1:23" ht="16" thickBot="1" x14ac:dyDescent="0.25">
      <c r="A177" s="505">
        <v>34304</v>
      </c>
      <c r="B177" s="506">
        <v>176</v>
      </c>
      <c r="C177" s="507">
        <v>14.44</v>
      </c>
      <c r="D177" s="130">
        <v>-0.51162008916119905</v>
      </c>
      <c r="E177" s="130">
        <f>(Table13[[#This Row],[Gasoil Open]]-MIN(Table13[Signal from Matlab]))/(MAX(Table13[Signal from Matlab])-MIN(Table13[Signal from Matlab]))</f>
        <v>-1.9246960167714884</v>
      </c>
      <c r="F177" s="130">
        <v>988</v>
      </c>
      <c r="G177" s="130">
        <v>988</v>
      </c>
      <c r="H177" s="130">
        <v>0.79664570230608001</v>
      </c>
      <c r="I177" s="130">
        <f>(Table13[[#This Row],[Alpha]]-MIN(Table13[Alpha]))/(MAX(Table13[Alpha])-MIN(Table13[Alpha]))</f>
        <v>4.9639539256805802E-2</v>
      </c>
      <c r="J177" s="130">
        <f>(Table13[[#This Row],[Signal from Matlab]]-703)/(1060.75-703)</f>
        <v>0.79664570230607967</v>
      </c>
      <c r="K177" s="424">
        <f t="shared" si="32"/>
        <v>4635</v>
      </c>
      <c r="L177" s="424">
        <v>10</v>
      </c>
      <c r="M177" s="524">
        <f>INDEX(Table13[Date],MATCH($K177,Table13[Index],0))</f>
        <v>40715</v>
      </c>
      <c r="N177" s="433">
        <f>INDEX(Table13[Norm Open],MATCH($K177,Table13[Index],0))</f>
        <v>0.74553440702781837</v>
      </c>
      <c r="O177" s="434">
        <f>INDEX(Table13[Alpha],MATCH($K177,Table13[Index],0))</f>
        <v>0</v>
      </c>
      <c r="P177" s="483"/>
      <c r="Q177" s="436"/>
      <c r="R177" s="483"/>
      <c r="S177" s="436"/>
      <c r="T177" s="483">
        <f t="shared" si="29"/>
        <v>0.1694788159914723</v>
      </c>
      <c r="U177" s="436">
        <f t="shared" si="30"/>
        <v>0.71423553834268927</v>
      </c>
      <c r="V177" s="435">
        <f t="shared" si="31"/>
        <v>0.1694788159914723</v>
      </c>
      <c r="W177" s="436">
        <f t="shared" si="31"/>
        <v>0.71423553834268927</v>
      </c>
    </row>
    <row r="178" spans="1:23" ht="16" thickBot="1" x14ac:dyDescent="0.25">
      <c r="A178" s="505">
        <v>34305</v>
      </c>
      <c r="B178" s="506">
        <v>177</v>
      </c>
      <c r="C178" s="507">
        <v>14.55</v>
      </c>
      <c r="D178" s="130">
        <v>-0.54898062292128802</v>
      </c>
      <c r="E178" s="130">
        <f>(Table13[[#This Row],[Gasoil Open]]-MIN(Table13[Signal from Matlab]))/(MAX(Table13[Signal from Matlab])-MIN(Table13[Signal from Matlab]))</f>
        <v>-1.9243885394828792</v>
      </c>
      <c r="F178" s="130">
        <v>979.5</v>
      </c>
      <c r="G178" s="130">
        <v>979.5</v>
      </c>
      <c r="H178" s="130">
        <v>0.77288609364081096</v>
      </c>
      <c r="I178" s="130">
        <f>(Table13[[#This Row],[Alpha]]-MIN(Table13[Alpha]))/(MAX(Table13[Alpha])-MIN(Table13[Alpha]))</f>
        <v>2.2751040996858592E-2</v>
      </c>
      <c r="J178" s="130">
        <f>(Table13[[#This Row],[Signal from Matlab]]-703)/(1060.75-703)</f>
        <v>0.77288609364081062</v>
      </c>
      <c r="K178" s="424">
        <f t="shared" si="32"/>
        <v>4636</v>
      </c>
      <c r="L178" s="424">
        <v>11</v>
      </c>
      <c r="M178" s="524">
        <f>INDEX(Table13[Date],MATCH($K178,Table13[Index],0))</f>
        <v>40716</v>
      </c>
      <c r="N178" s="433">
        <f>INDEX(Table13[Norm Open],MATCH($K178,Table13[Index],0))</f>
        <v>0.74136163982430436</v>
      </c>
      <c r="O178" s="434">
        <f>INDEX(Table13[Alpha],MATCH($K178,Table13[Index],0))</f>
        <v>0</v>
      </c>
      <c r="P178" s="483"/>
      <c r="Q178" s="436"/>
      <c r="R178" s="483">
        <f t="shared" ref="R178:R219" si="33" xml:space="preserve"> 0.20627749016953*SIN(5.17818211031383 + 0.244906561393915*L178 + 3.35820113446921E-07*L178^4) - 0.0386244099919093 - 1.76684141494541E-12*L178^7</f>
        <v>0.16756366654016205</v>
      </c>
      <c r="S178" s="436">
        <f t="shared" ref="S178:S219" si="34" xml:space="preserve"> 0.632853232398614 + 0.0092513973565571*L178 + 1.28035024331953E-10*L178^6*SIN(0.797067198354781*L178) - 3.26042951586659E-07*L178^4 - 9.36304239772636E-07*L178^3*COS(2.14857155788858*L178)</f>
        <v>0.72989346975287694</v>
      </c>
      <c r="T178" s="483">
        <f t="shared" si="29"/>
        <v>0.1716777850572874</v>
      </c>
      <c r="U178" s="436">
        <f t="shared" si="30"/>
        <v>0.72551236115187234</v>
      </c>
      <c r="V178" s="435">
        <f t="shared" si="31"/>
        <v>0.16962072579872473</v>
      </c>
      <c r="W178" s="436">
        <f t="shared" si="31"/>
        <v>0.72770291545237464</v>
      </c>
    </row>
    <row r="179" spans="1:23" ht="16" thickBot="1" x14ac:dyDescent="0.25">
      <c r="A179" s="505">
        <v>34306</v>
      </c>
      <c r="B179" s="506">
        <v>178</v>
      </c>
      <c r="C179" s="507">
        <v>13.94</v>
      </c>
      <c r="D179" s="130">
        <v>-0.56912516413506697</v>
      </c>
      <c r="E179" s="130">
        <f>(Table13[[#This Row],[Gasoil Open]]-MIN(Table13[Signal from Matlab]))/(MAX(Table13[Signal from Matlab])-MIN(Table13[Signal from Matlab]))</f>
        <v>-1.9260936408106217</v>
      </c>
      <c r="F179" s="130">
        <v>975.5</v>
      </c>
      <c r="G179" s="130">
        <v>975.5</v>
      </c>
      <c r="H179" s="130">
        <v>0.76170510132774305</v>
      </c>
      <c r="I179" s="130">
        <f>(Table13[[#This Row],[Alpha]]-MIN(Table13[Alpha]))/(MAX(Table13[Alpha])-MIN(Table13[Alpha]))</f>
        <v>8.2529488429192895E-3</v>
      </c>
      <c r="J179" s="130">
        <f>(Table13[[#This Row],[Signal from Matlab]]-703)/(1060.75-703)</f>
        <v>0.76170510132774283</v>
      </c>
      <c r="K179" s="424">
        <f t="shared" si="32"/>
        <v>4637</v>
      </c>
      <c r="L179" s="424">
        <v>12</v>
      </c>
      <c r="M179" s="524">
        <f>INDEX(Table13[Date],MATCH($K179,Table13[Index],0))</f>
        <v>40717</v>
      </c>
      <c r="N179" s="433">
        <f>INDEX(Table13[Norm Open],MATCH($K179,Table13[Index],0))</f>
        <v>0.7576134699853585</v>
      </c>
      <c r="O179" s="434">
        <f>INDEX(Table13[Alpha],MATCH($K179,Table13[Index],0))</f>
        <v>0</v>
      </c>
      <c r="P179" s="483"/>
      <c r="Q179" s="436"/>
      <c r="R179" s="483">
        <f t="shared" si="33"/>
        <v>0.16011416857784494</v>
      </c>
      <c r="S179" s="436">
        <f t="shared" si="34"/>
        <v>0.73576791867095137</v>
      </c>
      <c r="T179" s="483">
        <f t="shared" si="29"/>
        <v>0.16056550933909777</v>
      </c>
      <c r="U179" s="436">
        <f t="shared" si="30"/>
        <v>0.73499275029346078</v>
      </c>
      <c r="V179" s="435">
        <f t="shared" si="31"/>
        <v>0.16033983895847137</v>
      </c>
      <c r="W179" s="436">
        <f t="shared" si="31"/>
        <v>0.73538033448220608</v>
      </c>
    </row>
    <row r="180" spans="1:23" ht="16" thickBot="1" x14ac:dyDescent="0.25">
      <c r="A180" s="505">
        <v>34309</v>
      </c>
      <c r="B180" s="506">
        <v>179</v>
      </c>
      <c r="C180" s="507">
        <v>14.1</v>
      </c>
      <c r="D180" s="130">
        <v>-0.58059231900869801</v>
      </c>
      <c r="E180" s="130">
        <f>(Table13[[#This Row],[Gasoil Open]]-MIN(Table13[Signal from Matlab]))/(MAX(Table13[Signal from Matlab])-MIN(Table13[Signal from Matlab]))</f>
        <v>-1.9256464011180991</v>
      </c>
      <c r="F180" s="130">
        <v>985.25</v>
      </c>
      <c r="G180" s="130">
        <v>985.25</v>
      </c>
      <c r="H180" s="130">
        <v>0.78895877009084603</v>
      </c>
      <c r="I180" s="130">
        <f>(Table13[[#This Row],[Alpha]]-MIN(Table13[Alpha]))/(MAX(Table13[Alpha])-MIN(Table13[Alpha]))</f>
        <v>0</v>
      </c>
      <c r="J180" s="130">
        <f>(Table13[[#This Row],[Signal from Matlab]]-703)/(1060.75-703)</f>
        <v>0.78895877009084558</v>
      </c>
      <c r="K180" s="424">
        <f t="shared" si="32"/>
        <v>4638</v>
      </c>
      <c r="L180" s="424">
        <v>13</v>
      </c>
      <c r="M180" s="524">
        <f>INDEX(Table13[Date],MATCH($K180,Table13[Index],0))</f>
        <v>40718</v>
      </c>
      <c r="N180" s="433">
        <f>INDEX(Table13[Norm Open],MATCH($K180,Table13[Index],0))</f>
        <v>0.72393850658857972</v>
      </c>
      <c r="O180" s="434">
        <f>INDEX(Table13[Alpha],MATCH($K180,Table13[Index],0))</f>
        <v>0</v>
      </c>
      <c r="P180" s="483"/>
      <c r="Q180" s="436"/>
      <c r="R180" s="483">
        <f t="shared" si="33"/>
        <v>0.14052409220390211</v>
      </c>
      <c r="S180" s="436">
        <f t="shared" si="34"/>
        <v>0.74524857784849052</v>
      </c>
      <c r="T180" s="483">
        <f t="shared" si="29"/>
        <v>0.13897585829413694</v>
      </c>
      <c r="U180" s="436">
        <f t="shared" si="30"/>
        <v>0.74179939165953657</v>
      </c>
      <c r="V180" s="435">
        <f t="shared" si="31"/>
        <v>0.13974997524901953</v>
      </c>
      <c r="W180" s="436">
        <f t="shared" si="31"/>
        <v>0.7435239847540136</v>
      </c>
    </row>
    <row r="181" spans="1:23" ht="16" thickBot="1" x14ac:dyDescent="0.25">
      <c r="A181" s="505">
        <v>34310</v>
      </c>
      <c r="B181" s="506">
        <v>180</v>
      </c>
      <c r="C181" s="507">
        <v>13.67</v>
      </c>
      <c r="D181" s="130">
        <v>-0.55157120582431196</v>
      </c>
      <c r="E181" s="130">
        <f>(Table13[[#This Row],[Gasoil Open]]-MIN(Table13[Signal from Matlab]))/(MAX(Table13[Signal from Matlab])-MIN(Table13[Signal from Matlab]))</f>
        <v>-1.9268483577917541</v>
      </c>
      <c r="F181" s="130">
        <v>949.25</v>
      </c>
      <c r="G181" s="130">
        <v>949.25</v>
      </c>
      <c r="H181" s="130">
        <v>0.68832983927323599</v>
      </c>
      <c r="I181" s="130">
        <f>(Table13[[#This Row],[Alpha]]-MIN(Table13[Alpha]))/(MAX(Table13[Alpha])-MIN(Table13[Alpha]))</f>
        <v>2.088659001423852E-2</v>
      </c>
      <c r="J181" s="130">
        <f>(Table13[[#This Row],[Signal from Matlab]]-703)/(1060.75-703)</f>
        <v>0.68832983927323554</v>
      </c>
      <c r="K181" s="424">
        <f t="shared" si="32"/>
        <v>4639</v>
      </c>
      <c r="L181" s="424">
        <v>14</v>
      </c>
      <c r="M181" s="524">
        <f>INDEX(Table13[Date],MATCH($K181,Table13[Index],0))</f>
        <v>40721</v>
      </c>
      <c r="N181" s="433">
        <f>INDEX(Table13[Norm Open],MATCH($K181,Table13[Index],0))</f>
        <v>0.70029282576866747</v>
      </c>
      <c r="O181" s="434">
        <f>INDEX(Table13[Alpha],MATCH($K181,Table13[Index],0))</f>
        <v>0</v>
      </c>
      <c r="P181" s="483"/>
      <c r="Q181" s="436"/>
      <c r="R181" s="483">
        <f t="shared" si="33"/>
        <v>0.109880923795473</v>
      </c>
      <c r="S181" s="436">
        <f t="shared" si="34"/>
        <v>0.74829841719124501</v>
      </c>
      <c r="T181" s="483">
        <f t="shared" si="29"/>
        <v>0.10614659790898798</v>
      </c>
      <c r="U181" s="436">
        <f t="shared" si="30"/>
        <v>0.74038523445902582</v>
      </c>
      <c r="V181" s="435">
        <f t="shared" si="31"/>
        <v>0.10801376085223049</v>
      </c>
      <c r="W181" s="436">
        <f t="shared" si="31"/>
        <v>0.74434182582513542</v>
      </c>
    </row>
    <row r="182" spans="1:23" ht="16" thickBot="1" x14ac:dyDescent="0.25">
      <c r="A182" s="505">
        <v>34311</v>
      </c>
      <c r="B182" s="506">
        <v>181</v>
      </c>
      <c r="C182" s="507">
        <v>13.35</v>
      </c>
      <c r="D182" s="130">
        <v>-0.51602240248047404</v>
      </c>
      <c r="E182" s="130">
        <f>(Table13[[#This Row],[Gasoil Open]]-MIN(Table13[Signal from Matlab]))/(MAX(Table13[Signal from Matlab])-MIN(Table13[Signal from Matlab]))</f>
        <v>-1.9277428371767993</v>
      </c>
      <c r="F182" s="130">
        <v>948.5</v>
      </c>
      <c r="G182" s="130">
        <v>948.5</v>
      </c>
      <c r="H182" s="130">
        <v>0.68623340321453496</v>
      </c>
      <c r="I182" s="130">
        <f>(Table13[[#This Row],[Alpha]]-MIN(Table13[Alpha]))/(MAX(Table13[Alpha])-MIN(Table13[Alpha]))</f>
        <v>4.6471179971973517E-2</v>
      </c>
      <c r="J182" s="130">
        <f>(Table13[[#This Row],[Signal from Matlab]]-703)/(1060.75-703)</f>
        <v>0.6862334032145353</v>
      </c>
      <c r="K182" s="424">
        <f t="shared" si="32"/>
        <v>4640</v>
      </c>
      <c r="L182" s="424">
        <v>15</v>
      </c>
      <c r="M182" s="524">
        <f>INDEX(Table13[Date],MATCH($K182,Table13[Index],0))</f>
        <v>40722</v>
      </c>
      <c r="N182" s="433">
        <f>INDEX(Table13[Norm Open],MATCH($K182,Table13[Index],0))</f>
        <v>0.71054172767203505</v>
      </c>
      <c r="O182" s="434">
        <f>INDEX(Table13[Alpha],MATCH($K182,Table13[Index],0))</f>
        <v>0</v>
      </c>
      <c r="P182" s="483"/>
      <c r="Q182" s="436"/>
      <c r="R182" s="483">
        <f t="shared" si="33"/>
        <v>6.994490410508411E-2</v>
      </c>
      <c r="S182" s="436">
        <f t="shared" si="34"/>
        <v>0.75210959766133745</v>
      </c>
      <c r="T182" s="483">
        <f t="shared" si="29"/>
        <v>6.7969284104248115E-2</v>
      </c>
      <c r="U182" s="436">
        <f t="shared" si="30"/>
        <v>0.73816759047185077</v>
      </c>
      <c r="V182" s="435">
        <f t="shared" si="31"/>
        <v>6.8957094104666106E-2</v>
      </c>
      <c r="W182" s="436">
        <f t="shared" si="31"/>
        <v>0.74513859406659411</v>
      </c>
    </row>
    <row r="183" spans="1:23" ht="16" thickBot="1" x14ac:dyDescent="0.25">
      <c r="A183" s="505">
        <v>34312</v>
      </c>
      <c r="B183" s="506">
        <v>182</v>
      </c>
      <c r="C183" s="507">
        <v>13.51</v>
      </c>
      <c r="D183" s="130">
        <v>-0.47604239343258498</v>
      </c>
      <c r="E183" s="130">
        <f>(Table13[[#This Row],[Gasoil Open]]-MIN(Table13[Signal from Matlab]))/(MAX(Table13[Signal from Matlab])-MIN(Table13[Signal from Matlab]))</f>
        <v>-1.9272955974842767</v>
      </c>
      <c r="F183" s="130">
        <v>938.25</v>
      </c>
      <c r="G183" s="130">
        <v>938.25</v>
      </c>
      <c r="H183" s="130">
        <v>0.65758211041229897</v>
      </c>
      <c r="I183" s="130">
        <f>(Table13[[#This Row],[Alpha]]-MIN(Table13[Alpha]))/(MAX(Table13[Alpha])-MIN(Table13[Alpha]))</f>
        <v>7.5244923158298879E-2</v>
      </c>
      <c r="J183" s="130">
        <f>(Table13[[#This Row],[Signal from Matlab]]-703)/(1060.75-703)</f>
        <v>0.65758211041229908</v>
      </c>
      <c r="K183" s="424">
        <f t="shared" si="32"/>
        <v>4641</v>
      </c>
      <c r="L183" s="424">
        <v>16</v>
      </c>
      <c r="M183" s="524">
        <f>INDEX(Table13[Date],MATCH($K183,Table13[Index],0))</f>
        <v>40723</v>
      </c>
      <c r="N183" s="433">
        <f>INDEX(Table13[Norm Open],MATCH($K183,Table13[Index],0))</f>
        <v>0.72437774524158116</v>
      </c>
      <c r="O183" s="434">
        <f>INDEX(Table13[Alpha],MATCH($K183,Table13[Index],0))</f>
        <v>0</v>
      </c>
      <c r="P183" s="483"/>
      <c r="Q183" s="436"/>
      <c r="R183" s="483">
        <f t="shared" si="33"/>
        <v>2.3057994947525768E-2</v>
      </c>
      <c r="S183" s="436">
        <f t="shared" si="34"/>
        <v>0.76367965179524644</v>
      </c>
      <c r="T183" s="483">
        <f t="shared" si="29"/>
        <v>2.3344265564849934E-2</v>
      </c>
      <c r="U183" s="436">
        <f t="shared" si="30"/>
        <v>0.74411108825208416</v>
      </c>
      <c r="V183" s="435">
        <f t="shared" si="31"/>
        <v>2.3201130256187849E-2</v>
      </c>
      <c r="W183" s="436">
        <f t="shared" si="31"/>
        <v>0.75389537002366525</v>
      </c>
    </row>
    <row r="184" spans="1:23" ht="16" thickBot="1" x14ac:dyDescent="0.25">
      <c r="A184" s="505">
        <v>34313</v>
      </c>
      <c r="B184" s="506">
        <v>183</v>
      </c>
      <c r="C184" s="507">
        <v>13.76</v>
      </c>
      <c r="D184" s="130">
        <v>-0.43946749698154802</v>
      </c>
      <c r="E184" s="130">
        <f>(Table13[[#This Row],[Gasoil Open]]-MIN(Table13[Signal from Matlab]))/(MAX(Table13[Signal from Matlab])-MIN(Table13[Signal from Matlab]))</f>
        <v>-1.9265967854647099</v>
      </c>
      <c r="F184" s="130">
        <v>925</v>
      </c>
      <c r="G184" s="130">
        <v>925</v>
      </c>
      <c r="H184" s="130">
        <v>0.62054507337526199</v>
      </c>
      <c r="I184" s="130">
        <f>(Table13[[#This Row],[Alpha]]-MIN(Table13[Alpha]))/(MAX(Table13[Alpha])-MIN(Table13[Alpha]))</f>
        <v>0.10156799567906778</v>
      </c>
      <c r="J184" s="130">
        <f>(Table13[[#This Row],[Signal from Matlab]]-703)/(1060.75-703)</f>
        <v>0.6205450733752621</v>
      </c>
      <c r="K184" s="424">
        <f t="shared" si="32"/>
        <v>4642</v>
      </c>
      <c r="L184" s="424">
        <v>17</v>
      </c>
      <c r="M184" s="524">
        <f>INDEX(Table13[Date],MATCH($K184,Table13[Index],0))</f>
        <v>40724</v>
      </c>
      <c r="N184" s="433">
        <f>INDEX(Table13[Norm Open],MATCH($K184,Table13[Index],0))</f>
        <v>0.75109809663250349</v>
      </c>
      <c r="O184" s="434">
        <f>INDEX(Table13[Alpha],MATCH($K184,Table13[Index],0))</f>
        <v>0</v>
      </c>
      <c r="P184" s="483"/>
      <c r="Q184" s="436"/>
      <c r="R184" s="483">
        <f t="shared" si="33"/>
        <v>-2.7981802565655394E-2</v>
      </c>
      <c r="S184" s="436">
        <f t="shared" si="34"/>
        <v>0.76368831202037468</v>
      </c>
      <c r="T184" s="483">
        <f t="shared" si="29"/>
        <v>-2.3941770180001473E-2</v>
      </c>
      <c r="U184" s="436">
        <f t="shared" si="30"/>
        <v>0.76866152796910658</v>
      </c>
      <c r="V184" s="435">
        <f t="shared" si="31"/>
        <v>-2.5961786372828435E-2</v>
      </c>
      <c r="W184" s="436">
        <f t="shared" si="31"/>
        <v>0.76617491999474063</v>
      </c>
    </row>
    <row r="185" spans="1:23" ht="16" thickBot="1" x14ac:dyDescent="0.25">
      <c r="A185" s="505">
        <v>34316</v>
      </c>
      <c r="B185" s="506">
        <v>184</v>
      </c>
      <c r="C185" s="507">
        <v>14.16</v>
      </c>
      <c r="D185" s="130">
        <v>-0.39572844171868998</v>
      </c>
      <c r="E185" s="130">
        <f>(Table13[[#This Row],[Gasoil Open]]-MIN(Table13[Signal from Matlab]))/(MAX(Table13[Signal from Matlab])-MIN(Table13[Signal from Matlab]))</f>
        <v>-1.9254786862334032</v>
      </c>
      <c r="F185" s="130">
        <v>913.5</v>
      </c>
      <c r="G185" s="130">
        <v>913.5</v>
      </c>
      <c r="H185" s="130">
        <v>0.58839972047519196</v>
      </c>
      <c r="I185" s="130">
        <f>(Table13[[#This Row],[Alpha]]-MIN(Table13[Alpha]))/(MAX(Table13[Alpha])-MIN(Table13[Alpha]))</f>
        <v>0.13304713671273949</v>
      </c>
      <c r="J185" s="130">
        <f>(Table13[[#This Row],[Signal from Matlab]]-703)/(1060.75-703)</f>
        <v>0.58839972047519218</v>
      </c>
      <c r="K185" s="424">
        <f t="shared" si="32"/>
        <v>4643</v>
      </c>
      <c r="L185" s="424">
        <v>18</v>
      </c>
      <c r="M185" s="524">
        <f>INDEX(Table13[Date],MATCH($K185,Table13[Index],0))</f>
        <v>40725</v>
      </c>
      <c r="N185" s="433">
        <f>INDEX(Table13[Norm Open],MATCH($K185,Table13[Index],0))</f>
        <v>0.74743777452415794</v>
      </c>
      <c r="O185" s="434">
        <f>INDEX(Table13[Alpha],MATCH($K185,Table13[Index],0))</f>
        <v>0</v>
      </c>
      <c r="P185" s="483"/>
      <c r="Q185" s="436"/>
      <c r="R185" s="483">
        <f t="shared" si="33"/>
        <v>-8.0075440973134016E-2</v>
      </c>
      <c r="S185" s="436">
        <f t="shared" si="34"/>
        <v>0.76634727063340391</v>
      </c>
      <c r="T185" s="483">
        <f t="shared" si="29"/>
        <v>-7.775697062207855E-2</v>
      </c>
      <c r="U185" s="436">
        <f t="shared" si="30"/>
        <v>0.76973191129928065</v>
      </c>
      <c r="V185" s="435">
        <f t="shared" si="31"/>
        <v>-7.8916205797606276E-2</v>
      </c>
      <c r="W185" s="436">
        <f t="shared" si="31"/>
        <v>0.76803959096634222</v>
      </c>
    </row>
    <row r="186" spans="1:23" ht="16" thickBot="1" x14ac:dyDescent="0.25">
      <c r="A186" s="505">
        <v>34317</v>
      </c>
      <c r="B186" s="506">
        <v>185</v>
      </c>
      <c r="C186" s="507">
        <v>13.57</v>
      </c>
      <c r="D186" s="130">
        <v>-0.34522828392574501</v>
      </c>
      <c r="E186" s="130">
        <f>(Table13[[#This Row],[Gasoil Open]]-MIN(Table13[Signal from Matlab]))/(MAX(Table13[Signal from Matlab])-MIN(Table13[Signal from Matlab]))</f>
        <v>-1.9271278825995806</v>
      </c>
      <c r="F186" s="130">
        <v>924</v>
      </c>
      <c r="G186" s="130">
        <v>924</v>
      </c>
      <c r="H186" s="130">
        <v>0.61774982529699496</v>
      </c>
      <c r="I186" s="130">
        <f>(Table13[[#This Row],[Alpha]]-MIN(Table13[Alpha]))/(MAX(Table13[Alpha])-MIN(Table13[Alpha]))</f>
        <v>0.16939226533596147</v>
      </c>
      <c r="J186" s="130">
        <f>(Table13[[#This Row],[Signal from Matlab]]-703)/(1060.75-703)</f>
        <v>0.61774982529699507</v>
      </c>
      <c r="K186" s="424">
        <f t="shared" si="32"/>
        <v>4644</v>
      </c>
      <c r="L186" s="424">
        <v>19</v>
      </c>
      <c r="M186" s="524">
        <f>INDEX(Table13[Date],MATCH($K186,Table13[Index],0))</f>
        <v>40728</v>
      </c>
      <c r="N186" s="433">
        <f>INDEX(Table13[Norm Open],MATCH($K186,Table13[Index],0))</f>
        <v>0.74377745241581239</v>
      </c>
      <c r="O186" s="434">
        <f>INDEX(Table13[Alpha],MATCH($K186,Table13[Index],0))</f>
        <v>0</v>
      </c>
      <c r="P186" s="483"/>
      <c r="Q186" s="436"/>
      <c r="R186" s="483">
        <f t="shared" si="33"/>
        <v>-0.13000037048256541</v>
      </c>
      <c r="S186" s="436">
        <f t="shared" si="34"/>
        <v>0.77577903003148196</v>
      </c>
      <c r="T186" s="483">
        <f t="shared" si="29"/>
        <v>-0.13047017843746481</v>
      </c>
      <c r="U186" s="436">
        <f t="shared" si="30"/>
        <v>0.74862943291034045</v>
      </c>
      <c r="V186" s="435">
        <f t="shared" si="31"/>
        <v>-0.13023527446001509</v>
      </c>
      <c r="W186" s="436">
        <f t="shared" si="31"/>
        <v>0.76220423147091121</v>
      </c>
    </row>
    <row r="187" spans="1:23" ht="16" thickBot="1" x14ac:dyDescent="0.25">
      <c r="A187" s="505">
        <v>34318</v>
      </c>
      <c r="B187" s="506">
        <v>186</v>
      </c>
      <c r="C187" s="507">
        <v>13.62</v>
      </c>
      <c r="D187" s="130">
        <v>-0.29264296158484898</v>
      </c>
      <c r="E187" s="130">
        <f>(Table13[[#This Row],[Gasoil Open]]-MIN(Table13[Signal from Matlab]))/(MAX(Table13[Signal from Matlab])-MIN(Table13[Signal from Matlab]))</f>
        <v>-1.9269881201956673</v>
      </c>
      <c r="F187" s="130">
        <v>891.5</v>
      </c>
      <c r="G187" s="130">
        <v>891.5</v>
      </c>
      <c r="H187" s="130">
        <v>0.52690426275331903</v>
      </c>
      <c r="I187" s="130">
        <f>(Table13[[#This Row],[Alpha]]-MIN(Table13[Alpha]))/(MAX(Table13[Alpha])-MIN(Table13[Alpha]))</f>
        <v>0.20723809369969892</v>
      </c>
      <c r="J187" s="130">
        <f>(Table13[[#This Row],[Signal from Matlab]]-703)/(1060.75-703)</f>
        <v>0.52690426275331936</v>
      </c>
      <c r="K187" s="424">
        <f t="shared" si="32"/>
        <v>4645</v>
      </c>
      <c r="L187" s="424">
        <v>20</v>
      </c>
      <c r="M187" s="524">
        <f>INDEX(Table13[Date],MATCH($K187,Table13[Index],0))</f>
        <v>40729</v>
      </c>
      <c r="N187" s="433">
        <f>INDEX(Table13[Norm Open],MATCH($K187,Table13[Index],0))</f>
        <v>0.74560761346998516</v>
      </c>
      <c r="O187" s="434">
        <f>INDEX(Table13[Alpha],MATCH($K187,Table13[Index],0))</f>
        <v>0</v>
      </c>
      <c r="P187" s="483">
        <f t="shared" ref="P187:P219" si="35" xml:space="preserve"> 2.77783131820823 + 0.000144630293481281*L187^3 + 0.0194213127888644*SIN(SIN(1.5108564217856*L187^2)) - 0.204355874154385*L187 - 2.66941435441069E-11*L187^7 - 0.000510286828727663*L187*SIN(1.5108564217856*L187^2)</f>
        <v>-0.18035712731797562</v>
      </c>
      <c r="Q187" s="436">
        <f t="shared" ref="Q187:Q219" si="36" xml:space="preserve"> 3.17014075273909 + -434.603259529996/L187^2 + 0.131162961604053*SIN(1.0174021384939*L187) + 0.00952536125834523*SIN(1.0174021384939*L187)^2 + -2.57712941452802*SIN(1.0174021384939*L187)/L187 - L187*SIN(1.0174021384939*L187)^2*SIN(9.2056139332955E-08*L187^3) - 0.0684150730734174*L187</f>
        <v>0.71245514689206635</v>
      </c>
      <c r="R187" s="483">
        <f t="shared" si="33"/>
        <v>-0.17460263720339789</v>
      </c>
      <c r="S187" s="436">
        <f t="shared" si="34"/>
        <v>0.75984086935609529</v>
      </c>
      <c r="T187" s="483">
        <f t="shared" si="29"/>
        <v>-0.17999833269045082</v>
      </c>
      <c r="U187" s="436">
        <f t="shared" si="30"/>
        <v>0.78372101556520013</v>
      </c>
      <c r="V187" s="435">
        <f t="shared" si="31"/>
        <v>-0.17831936573727478</v>
      </c>
      <c r="W187" s="436">
        <f t="shared" si="31"/>
        <v>0.75200567727112055</v>
      </c>
    </row>
    <row r="188" spans="1:23" ht="16" thickBot="1" x14ac:dyDescent="0.25">
      <c r="A188" s="505">
        <v>34319</v>
      </c>
      <c r="B188" s="506">
        <v>187</v>
      </c>
      <c r="C188" s="507">
        <v>13.48</v>
      </c>
      <c r="D188" s="130">
        <v>-0.23698428703323299</v>
      </c>
      <c r="E188" s="130">
        <f>(Table13[[#This Row],[Gasoil Open]]-MIN(Table13[Signal from Matlab]))/(MAX(Table13[Signal from Matlab])-MIN(Table13[Signal from Matlab]))</f>
        <v>-1.9273794549266248</v>
      </c>
      <c r="F188" s="130">
        <v>869.25</v>
      </c>
      <c r="G188" s="130">
        <v>869.25</v>
      </c>
      <c r="H188" s="130">
        <v>0.46470999301187998</v>
      </c>
      <c r="I188" s="130">
        <f>(Table13[[#This Row],[Alpha]]-MIN(Table13[Alpha]))/(MAX(Table13[Alpha])-MIN(Table13[Alpha]))</f>
        <v>0.24729582369473554</v>
      </c>
      <c r="J188" s="130">
        <f>(Table13[[#This Row],[Signal from Matlab]]-703)/(1060.75-703)</f>
        <v>0.46470999301187982</v>
      </c>
      <c r="K188" s="424">
        <f t="shared" si="32"/>
        <v>4646</v>
      </c>
      <c r="L188" s="424">
        <v>21</v>
      </c>
      <c r="M188" s="524">
        <f>INDEX(Table13[Date],MATCH($K188,Table13[Index],0))</f>
        <v>40730</v>
      </c>
      <c r="N188" s="433">
        <f>INDEX(Table13[Norm Open],MATCH($K188,Table13[Index],0))</f>
        <v>0.75995607613469973</v>
      </c>
      <c r="O188" s="434">
        <f>INDEX(Table13[Alpha],MATCH($K188,Table13[Index],0))</f>
        <v>0</v>
      </c>
      <c r="P188" s="483">
        <f t="shared" si="35"/>
        <v>-0.22003833550894439</v>
      </c>
      <c r="Q188" s="436">
        <f t="shared" si="36"/>
        <v>0.75000016244800682</v>
      </c>
      <c r="R188" s="483">
        <f t="shared" si="33"/>
        <v>-0.21099450541496795</v>
      </c>
      <c r="S188" s="436">
        <f t="shared" si="34"/>
        <v>0.75066775114976059</v>
      </c>
      <c r="T188" s="483">
        <f t="shared" si="29"/>
        <v>-0.21535037098355755</v>
      </c>
      <c r="U188" s="436">
        <f t="shared" si="30"/>
        <v>0.7497863464839245</v>
      </c>
      <c r="V188" s="435">
        <f t="shared" si="31"/>
        <v>-0.21546107063582332</v>
      </c>
      <c r="W188" s="436">
        <f t="shared" si="31"/>
        <v>0.75015142002723056</v>
      </c>
    </row>
    <row r="189" spans="1:23" ht="16" thickBot="1" x14ac:dyDescent="0.25">
      <c r="A189" s="505">
        <v>34320</v>
      </c>
      <c r="B189" s="506">
        <v>188</v>
      </c>
      <c r="C189" s="507">
        <v>13.45</v>
      </c>
      <c r="D189" s="130">
        <v>-0.18345222070657999</v>
      </c>
      <c r="E189" s="130">
        <f>(Table13[[#This Row],[Gasoil Open]]-MIN(Table13[Signal from Matlab]))/(MAX(Table13[Signal from Matlab])-MIN(Table13[Signal from Matlab]))</f>
        <v>-1.9274633123689726</v>
      </c>
      <c r="F189" s="130">
        <v>876</v>
      </c>
      <c r="G189" s="130">
        <v>876</v>
      </c>
      <c r="H189" s="130">
        <v>0.48357791754018198</v>
      </c>
      <c r="I189" s="130">
        <f>(Table13[[#This Row],[Alpha]]-MIN(Table13[Alpha]))/(MAX(Table13[Alpha])-MIN(Table13[Alpha]))</f>
        <v>0.28582302679945265</v>
      </c>
      <c r="J189" s="130">
        <f>(Table13[[#This Row],[Signal from Matlab]]-703)/(1060.75-703)</f>
        <v>0.4835779175401817</v>
      </c>
      <c r="K189" s="424">
        <f t="shared" si="32"/>
        <v>4647</v>
      </c>
      <c r="L189" s="424">
        <v>22</v>
      </c>
      <c r="M189" s="524">
        <f>INDEX(Table13[Date],MATCH($K189,Table13[Index],0))</f>
        <v>40731</v>
      </c>
      <c r="N189" s="433">
        <f>INDEX(Table13[Norm Open],MATCH($K189,Table13[Index],0))</f>
        <v>0.76647144948755475</v>
      </c>
      <c r="O189" s="434">
        <f>INDEX(Table13[Alpha],MATCH($K189,Table13[Index],0))</f>
        <v>0</v>
      </c>
      <c r="P189" s="483">
        <f t="shared" si="35"/>
        <v>-0.24001355116548886</v>
      </c>
      <c r="Q189" s="436">
        <f t="shared" si="36"/>
        <v>0.75996138426268156</v>
      </c>
      <c r="R189" s="483">
        <f t="shared" si="33"/>
        <v>-0.2367477639129176</v>
      </c>
      <c r="S189" s="436">
        <f t="shared" si="34"/>
        <v>0.75583118912498104</v>
      </c>
      <c r="T189" s="483">
        <f t="shared" si="29"/>
        <v>-0.23984267150364796</v>
      </c>
      <c r="U189" s="436">
        <f t="shared" si="30"/>
        <v>0.78693362715694737</v>
      </c>
      <c r="V189" s="435">
        <f t="shared" si="31"/>
        <v>-0.23886799552735147</v>
      </c>
      <c r="W189" s="436">
        <f t="shared" si="31"/>
        <v>0.76757540018153669</v>
      </c>
    </row>
    <row r="190" spans="1:23" ht="16" thickBot="1" x14ac:dyDescent="0.25">
      <c r="A190" s="505">
        <v>34323</v>
      </c>
      <c r="B190" s="506">
        <v>189</v>
      </c>
      <c r="C190" s="507">
        <v>13.68</v>
      </c>
      <c r="D190" s="130">
        <v>-0.131627097091011</v>
      </c>
      <c r="E190" s="130">
        <f>(Table13[[#This Row],[Gasoil Open]]-MIN(Table13[Signal from Matlab]))/(MAX(Table13[Signal from Matlab])-MIN(Table13[Signal from Matlab]))</f>
        <v>-1.9268204053109714</v>
      </c>
      <c r="F190" s="130">
        <v>892.75</v>
      </c>
      <c r="G190" s="130">
        <v>892.75</v>
      </c>
      <c r="H190" s="130">
        <v>0.53039832285115296</v>
      </c>
      <c r="I190" s="130">
        <f>(Table13[[#This Row],[Alpha]]-MIN(Table13[Alpha]))/(MAX(Table13[Alpha])-MIN(Table13[Alpha]))</f>
        <v>0.3231217376558646</v>
      </c>
      <c r="J190" s="130">
        <f>(Table13[[#This Row],[Signal from Matlab]]-703)/(1060.75-703)</f>
        <v>0.53039832285115307</v>
      </c>
      <c r="K190" s="424">
        <f t="shared" si="32"/>
        <v>4648</v>
      </c>
      <c r="L190" s="424">
        <v>23</v>
      </c>
      <c r="M190" s="524">
        <f>INDEX(Table13[Date],MATCH($K190,Table13[Index],0))</f>
        <v>40732</v>
      </c>
      <c r="N190" s="433">
        <f>INDEX(Table13[Norm Open],MATCH($K190,Table13[Index],0))</f>
        <v>0.7965592972181551</v>
      </c>
      <c r="O190" s="434">
        <f>INDEX(Table13[Alpha],MATCH($K190,Table13[Index],0))</f>
        <v>0</v>
      </c>
      <c r="P190" s="483">
        <f t="shared" si="35"/>
        <v>-0.24888186722030506</v>
      </c>
      <c r="Q190" s="436">
        <f t="shared" si="36"/>
        <v>0.74035837489331935</v>
      </c>
      <c r="R190" s="483">
        <f t="shared" si="33"/>
        <v>-0.25007231831147103</v>
      </c>
      <c r="S190" s="436">
        <f t="shared" si="34"/>
        <v>0.73749388404333638</v>
      </c>
      <c r="T190" s="483">
        <f t="shared" si="29"/>
        <v>-0.2493751531907413</v>
      </c>
      <c r="U190" s="436">
        <f t="shared" si="30"/>
        <v>0.73920475228623039</v>
      </c>
      <c r="V190" s="435">
        <f t="shared" si="31"/>
        <v>-0.24944311290750579</v>
      </c>
      <c r="W190" s="436">
        <f t="shared" si="31"/>
        <v>0.73901900374096208</v>
      </c>
    </row>
    <row r="191" spans="1:23" ht="16" thickBot="1" x14ac:dyDescent="0.25">
      <c r="A191" s="505">
        <v>34324</v>
      </c>
      <c r="B191" s="506">
        <v>190</v>
      </c>
      <c r="C191" s="507">
        <v>13.54</v>
      </c>
      <c r="D191" s="130">
        <v>-7.9258800559769499E-2</v>
      </c>
      <c r="E191" s="130">
        <f>(Table13[[#This Row],[Gasoil Open]]-MIN(Table13[Signal from Matlab]))/(MAX(Table13[Signal from Matlab])-MIN(Table13[Signal from Matlab]))</f>
        <v>-1.9272117400419289</v>
      </c>
      <c r="F191" s="130">
        <v>921</v>
      </c>
      <c r="G191" s="130">
        <v>921</v>
      </c>
      <c r="H191" s="130">
        <v>0.60936408106219397</v>
      </c>
      <c r="I191" s="130">
        <f>(Table13[[#This Row],[Alpha]]-MIN(Table13[Alpha]))/(MAX(Table13[Alpha])-MIN(Table13[Alpha]))</f>
        <v>0.36081137183504536</v>
      </c>
      <c r="J191" s="130">
        <f>(Table13[[#This Row],[Signal from Matlab]]-703)/(1060.75-703)</f>
        <v>0.60936408106219431</v>
      </c>
      <c r="K191" s="424">
        <f t="shared" si="32"/>
        <v>4649</v>
      </c>
      <c r="L191" s="424">
        <v>24</v>
      </c>
      <c r="M191" s="524">
        <f>INDEX(Table13[Date],MATCH($K191,Table13[Index],0))</f>
        <v>40735</v>
      </c>
      <c r="N191" s="433">
        <f>INDEX(Table13[Norm Open],MATCH($K191,Table13[Index],0))</f>
        <v>0.79480234260614913</v>
      </c>
      <c r="O191" s="434">
        <f>INDEX(Table13[Alpha],MATCH($K191,Table13[Index],0))</f>
        <v>0</v>
      </c>
      <c r="P191" s="483">
        <f t="shared" si="35"/>
        <v>-0.25000280635924521</v>
      </c>
      <c r="Q191" s="436">
        <f t="shared" si="36"/>
        <v>0.74903002513875294</v>
      </c>
      <c r="R191" s="483">
        <f t="shared" si="33"/>
        <v>-0.24996940546199237</v>
      </c>
      <c r="S191" s="436">
        <f t="shared" si="34"/>
        <v>0.75001728154875957</v>
      </c>
      <c r="T191" s="483">
        <f t="shared" si="29"/>
        <v>-0.25011721273883097</v>
      </c>
      <c r="U191" s="436">
        <f t="shared" si="30"/>
        <v>0.75008598322743048</v>
      </c>
      <c r="V191" s="435">
        <f t="shared" si="31"/>
        <v>-0.25002980818668952</v>
      </c>
      <c r="W191" s="436">
        <f t="shared" si="31"/>
        <v>0.74971109663831437</v>
      </c>
    </row>
    <row r="192" spans="1:23" ht="16" thickBot="1" x14ac:dyDescent="0.25">
      <c r="A192" s="505">
        <v>34325</v>
      </c>
      <c r="B192" s="506">
        <v>191</v>
      </c>
      <c r="C192" s="507">
        <v>13.6</v>
      </c>
      <c r="D192" s="130">
        <v>-3.11392298396942E-2</v>
      </c>
      <c r="E192" s="130">
        <f>(Table13[[#This Row],[Gasoil Open]]-MIN(Table13[Signal from Matlab]))/(MAX(Table13[Signal from Matlab])-MIN(Table13[Signal from Matlab]))</f>
        <v>-1.9270440251572327</v>
      </c>
      <c r="F192" s="130">
        <v>920</v>
      </c>
      <c r="G192" s="130">
        <v>920</v>
      </c>
      <c r="H192" s="130">
        <v>0.60656883298392705</v>
      </c>
      <c r="I192" s="130">
        <f>(Table13[[#This Row],[Alpha]]-MIN(Table13[Alpha]))/(MAX(Table13[Alpha])-MIN(Table13[Alpha]))</f>
        <v>0.39544318416098018</v>
      </c>
      <c r="J192" s="130">
        <f>(Table13[[#This Row],[Signal from Matlab]]-703)/(1060.75-703)</f>
        <v>0.60656883298392728</v>
      </c>
      <c r="K192" s="424">
        <f t="shared" si="32"/>
        <v>4650</v>
      </c>
      <c r="L192" s="424">
        <v>25</v>
      </c>
      <c r="M192" s="524">
        <f>INDEX(Table13[Date],MATCH($K192,Table13[Index],0))</f>
        <v>40736</v>
      </c>
      <c r="N192" s="433">
        <f>INDEX(Table13[Norm Open],MATCH($K192,Table13[Index],0))</f>
        <v>0.78711566617862361</v>
      </c>
      <c r="O192" s="434">
        <f>INDEX(Table13[Alpha],MATCH($K192,Table13[Index],0))</f>
        <v>0</v>
      </c>
      <c r="P192" s="483">
        <f t="shared" si="35"/>
        <v>-0.2305032273894343</v>
      </c>
      <c r="Q192" s="436">
        <f t="shared" si="36"/>
        <v>0.77041509150559651</v>
      </c>
      <c r="R192" s="483">
        <f t="shared" si="33"/>
        <v>-0.23634885035977707</v>
      </c>
      <c r="S192" s="436">
        <f t="shared" si="34"/>
        <v>0.77824866166286399</v>
      </c>
      <c r="T192" s="483">
        <f t="shared" si="29"/>
        <v>-0.2348508509579709</v>
      </c>
      <c r="U192" s="436">
        <f t="shared" si="30"/>
        <v>0.76814678225531186</v>
      </c>
      <c r="V192" s="435">
        <f t="shared" si="31"/>
        <v>-0.23390097623572739</v>
      </c>
      <c r="W192" s="436">
        <f t="shared" si="31"/>
        <v>0.77227017847459078</v>
      </c>
    </row>
    <row r="193" spans="1:23" ht="16" thickBot="1" x14ac:dyDescent="0.25">
      <c r="A193" s="505">
        <v>34332</v>
      </c>
      <c r="B193" s="506">
        <v>192</v>
      </c>
      <c r="C193" s="507">
        <v>13.25</v>
      </c>
      <c r="D193" s="130">
        <v>1.5251089827804E-2</v>
      </c>
      <c r="E193" s="130">
        <f>(Table13[[#This Row],[Gasoil Open]]-MIN(Table13[Signal from Matlab]))/(MAX(Table13[Signal from Matlab])-MIN(Table13[Signal from Matlab]))</f>
        <v>-1.9280223619846262</v>
      </c>
      <c r="F193" s="130">
        <v>926</v>
      </c>
      <c r="G193" s="130">
        <v>926</v>
      </c>
      <c r="H193" s="130">
        <v>0.62334032145352902</v>
      </c>
      <c r="I193" s="130">
        <f>(Table13[[#This Row],[Alpha]]-MIN(Table13[Alpha]))/(MAX(Table13[Alpha])-MIN(Table13[Alpha]))</f>
        <v>0.42883044885232247</v>
      </c>
      <c r="J193" s="130">
        <f>(Table13[[#This Row],[Signal from Matlab]]-703)/(1060.75-703)</f>
        <v>0.62334032145352902</v>
      </c>
      <c r="K193" s="424">
        <f t="shared" si="32"/>
        <v>4651</v>
      </c>
      <c r="L193" s="424">
        <v>26</v>
      </c>
      <c r="M193" s="524">
        <f>INDEX(Table13[Date],MATCH($K193,Table13[Index],0))</f>
        <v>40737</v>
      </c>
      <c r="N193" s="433">
        <f>INDEX(Table13[Norm Open],MATCH($K193,Table13[Index],0))</f>
        <v>0.78513909224011702</v>
      </c>
      <c r="O193" s="434">
        <f>INDEX(Table13[Alpha],MATCH($K193,Table13[Index],0))</f>
        <v>0</v>
      </c>
      <c r="P193" s="483">
        <f t="shared" si="35"/>
        <v>-0.20964375851441766</v>
      </c>
      <c r="Q193" s="436">
        <f t="shared" si="36"/>
        <v>0.74894920514867658</v>
      </c>
      <c r="R193" s="483">
        <f t="shared" si="33"/>
        <v>-0.21010029642811301</v>
      </c>
      <c r="S193" s="436">
        <f t="shared" si="34"/>
        <v>0.74940556185120177</v>
      </c>
      <c r="T193" s="483">
        <f t="shared" si="29"/>
        <v>-0.20922094039451636</v>
      </c>
      <c r="U193" s="436">
        <f t="shared" si="30"/>
        <v>0.75250745977545197</v>
      </c>
      <c r="V193" s="435">
        <f t="shared" si="31"/>
        <v>-0.20965499844568233</v>
      </c>
      <c r="W193" s="436">
        <f t="shared" si="31"/>
        <v>0.75028740892511003</v>
      </c>
    </row>
    <row r="194" spans="1:23" ht="16" thickBot="1" x14ac:dyDescent="0.25">
      <c r="A194" s="505">
        <v>34333</v>
      </c>
      <c r="B194" s="506">
        <v>193</v>
      </c>
      <c r="C194" s="507">
        <v>13.5</v>
      </c>
      <c r="D194" s="130">
        <v>5.7902774976623599E-2</v>
      </c>
      <c r="E194" s="130">
        <f>(Table13[[#This Row],[Gasoil Open]]-MIN(Table13[Signal from Matlab]))/(MAX(Table13[Signal from Matlab])-MIN(Table13[Signal from Matlab]))</f>
        <v>-1.9273235499650594</v>
      </c>
      <c r="F194" s="130">
        <v>921.25</v>
      </c>
      <c r="G194" s="130">
        <v>921.25</v>
      </c>
      <c r="H194" s="130">
        <v>0.61006289308176098</v>
      </c>
      <c r="I194" s="130">
        <f>(Table13[[#This Row],[Alpha]]-MIN(Table13[Alpha]))/(MAX(Table13[Alpha])-MIN(Table13[Alpha]))</f>
        <v>0.45952700606085417</v>
      </c>
      <c r="J194" s="130">
        <f>(Table13[[#This Row],[Signal from Matlab]]-703)/(1060.75-703)</f>
        <v>0.61006289308176098</v>
      </c>
      <c r="K194" s="424">
        <f t="shared" si="32"/>
        <v>4652</v>
      </c>
      <c r="L194" s="424">
        <v>27</v>
      </c>
      <c r="M194" s="524">
        <f>INDEX(Table13[Date],MATCH($K194,Table13[Index],0))</f>
        <v>40738</v>
      </c>
      <c r="N194" s="433">
        <f>INDEX(Table13[Norm Open],MATCH($K194,Table13[Index],0))</f>
        <v>0.79670571010248892</v>
      </c>
      <c r="O194" s="434">
        <f>INDEX(Table13[Alpha],MATCH($K194,Table13[Index],0))</f>
        <v>0</v>
      </c>
      <c r="P194" s="483">
        <f t="shared" si="35"/>
        <v>-0.16956453405051786</v>
      </c>
      <c r="Q194" s="436">
        <f t="shared" si="36"/>
        <v>0.73205081970996111</v>
      </c>
      <c r="R194" s="483">
        <f t="shared" si="33"/>
        <v>-0.17310937194617768</v>
      </c>
      <c r="S194" s="436">
        <f t="shared" si="34"/>
        <v>0.72986076249941734</v>
      </c>
      <c r="T194" s="483">
        <f t="shared" si="29"/>
        <v>-0.17073005642391376</v>
      </c>
      <c r="U194" s="436">
        <f t="shared" si="30"/>
        <v>0.72841154663667584</v>
      </c>
      <c r="V194" s="435">
        <f t="shared" si="31"/>
        <v>-0.1711346541402031</v>
      </c>
      <c r="W194" s="436">
        <f t="shared" si="31"/>
        <v>0.73010770961535132</v>
      </c>
    </row>
    <row r="195" spans="1:23" ht="16" thickBot="1" x14ac:dyDescent="0.25">
      <c r="A195" s="505">
        <v>34334</v>
      </c>
      <c r="B195" s="506">
        <v>194</v>
      </c>
      <c r="C195" s="507">
        <v>13.25</v>
      </c>
      <c r="D195" s="130">
        <v>9.4431916522070405E-2</v>
      </c>
      <c r="E195" s="130">
        <f>(Table13[[#This Row],[Gasoil Open]]-MIN(Table13[Signal from Matlab]))/(MAX(Table13[Signal from Matlab])-MIN(Table13[Signal from Matlab]))</f>
        <v>-1.9280223619846262</v>
      </c>
      <c r="F195" s="130">
        <v>933</v>
      </c>
      <c r="G195" s="130">
        <v>933</v>
      </c>
      <c r="H195" s="130">
        <v>0.64290705800139802</v>
      </c>
      <c r="I195" s="130">
        <f>(Table13[[#This Row],[Alpha]]-MIN(Table13[Alpha]))/(MAX(Table13[Alpha])-MIN(Table13[Alpha]))</f>
        <v>0.48581714862652003</v>
      </c>
      <c r="J195" s="130">
        <f>(Table13[[#This Row],[Signal from Matlab]]-703)/(1060.75-703)</f>
        <v>0.64290705800139758</v>
      </c>
      <c r="K195" s="424">
        <f t="shared" si="32"/>
        <v>4653</v>
      </c>
      <c r="L195" s="424">
        <v>28</v>
      </c>
      <c r="M195" s="524">
        <f>INDEX(Table13[Date],MATCH($K195,Table13[Index],0))</f>
        <v>40739</v>
      </c>
      <c r="N195" s="433">
        <f>INDEX(Table13[Norm Open],MATCH($K195,Table13[Index],0))</f>
        <v>-7.1010248901903356E-2</v>
      </c>
      <c r="O195" s="434">
        <f>INDEX(Table13[Alpha],MATCH($K195,Table13[Index],0))</f>
        <v>0</v>
      </c>
      <c r="P195" s="483">
        <f t="shared" si="35"/>
        <v>-0.13005447694277469</v>
      </c>
      <c r="Q195" s="436">
        <f t="shared" si="36"/>
        <v>0.68980897432056398</v>
      </c>
      <c r="R195" s="483">
        <f t="shared" si="33"/>
        <v>-0.12821141865904445</v>
      </c>
      <c r="S195" s="436">
        <f t="shared" si="34"/>
        <v>0.69001328755092417</v>
      </c>
      <c r="T195" s="483">
        <f t="shared" si="29"/>
        <v>-0.12999756409694999</v>
      </c>
      <c r="U195" s="436">
        <f t="shared" si="30"/>
        <v>0.68975553398669032</v>
      </c>
      <c r="V195" s="435">
        <f t="shared" si="31"/>
        <v>-0.12942115323292303</v>
      </c>
      <c r="W195" s="436">
        <f t="shared" si="31"/>
        <v>0.68985926528605945</v>
      </c>
    </row>
    <row r="196" spans="1:23" ht="16" thickBot="1" x14ac:dyDescent="0.25">
      <c r="A196" s="505">
        <v>34338</v>
      </c>
      <c r="B196" s="506">
        <v>195</v>
      </c>
      <c r="C196" s="507">
        <v>13.55</v>
      </c>
      <c r="D196" s="130">
        <v>0.12678653834331399</v>
      </c>
      <c r="E196" s="130">
        <f>(Table13[[#This Row],[Gasoil Open]]-MIN(Table13[Signal from Matlab]))/(MAX(Table13[Signal from Matlab])-MIN(Table13[Signal from Matlab]))</f>
        <v>-1.9271837875611462</v>
      </c>
      <c r="F196" s="130">
        <v>938.75</v>
      </c>
      <c r="G196" s="130">
        <v>938.75</v>
      </c>
      <c r="H196" s="130">
        <v>0.65897973445143299</v>
      </c>
      <c r="I196" s="130">
        <f>(Table13[[#This Row],[Alpha]]-MIN(Table13[Alpha]))/(MAX(Table13[Alpha])-MIN(Table13[Alpha]))</f>
        <v>0.50910287570226964</v>
      </c>
      <c r="J196" s="130">
        <f>(Table13[[#This Row],[Signal from Matlab]]-703)/(1060.75-703)</f>
        <v>0.65897973445143254</v>
      </c>
      <c r="K196" s="424">
        <f t="shared" si="32"/>
        <v>4654</v>
      </c>
      <c r="L196" s="424">
        <v>29</v>
      </c>
      <c r="M196" s="524">
        <f>INDEX(Table13[Date],MATCH($K196,Table13[Index],0))</f>
        <v>40742</v>
      </c>
      <c r="N196" s="433">
        <f>INDEX(Table13[Norm Open],MATCH($K196,Table13[Index],0))</f>
        <v>0.78953147877013163</v>
      </c>
      <c r="O196" s="434">
        <f>INDEX(Table13[Alpha],MATCH($K196,Table13[Index],0))</f>
        <v>0</v>
      </c>
      <c r="P196" s="483">
        <f t="shared" si="35"/>
        <v>-7.9983655830768843E-2</v>
      </c>
      <c r="Q196" s="436">
        <f t="shared" si="36"/>
        <v>0.58007940011570991</v>
      </c>
      <c r="R196" s="483">
        <f t="shared" si="33"/>
        <v>-7.9077819949442393E-2</v>
      </c>
      <c r="S196" s="436">
        <f t="shared" si="34"/>
        <v>0.58208432050169878</v>
      </c>
      <c r="T196" s="483">
        <f t="shared" si="29"/>
        <v>-8.1839026673503956E-2</v>
      </c>
      <c r="U196" s="436">
        <f t="shared" si="30"/>
        <v>0.58015024313472985</v>
      </c>
      <c r="V196" s="435">
        <f t="shared" si="31"/>
        <v>-8.0300167484571736E-2</v>
      </c>
      <c r="W196" s="436">
        <f t="shared" si="31"/>
        <v>0.58077132125071285</v>
      </c>
    </row>
    <row r="197" spans="1:23" ht="16" thickBot="1" x14ac:dyDescent="0.25">
      <c r="A197" s="505">
        <v>34339</v>
      </c>
      <c r="B197" s="506">
        <v>196</v>
      </c>
      <c r="C197" s="507">
        <v>13.74</v>
      </c>
      <c r="D197" s="130">
        <v>0.15186336000661199</v>
      </c>
      <c r="E197" s="130">
        <f>(Table13[[#This Row],[Gasoil Open]]-MIN(Table13[Signal from Matlab]))/(MAX(Table13[Signal from Matlab])-MIN(Table13[Signal from Matlab]))</f>
        <v>-1.9266526904262753</v>
      </c>
      <c r="F197" s="130">
        <v>970.75</v>
      </c>
      <c r="G197" s="130">
        <v>970.75</v>
      </c>
      <c r="H197" s="130">
        <v>0.74842767295597501</v>
      </c>
      <c r="I197" s="130">
        <f>(Table13[[#This Row],[Alpha]]-MIN(Table13[Alpha]))/(MAX(Table13[Alpha])-MIN(Table13[Alpha]))</f>
        <v>0.52715074621687408</v>
      </c>
      <c r="J197" s="130">
        <f>(Table13[[#This Row],[Signal from Matlab]]-703)/(1060.75-703)</f>
        <v>0.74842767295597479</v>
      </c>
      <c r="K197" s="424">
        <f t="shared" si="32"/>
        <v>4655</v>
      </c>
      <c r="L197" s="424">
        <v>30</v>
      </c>
      <c r="M197" s="524">
        <f>INDEX(Table13[Date],MATCH($K197,Table13[Index],0))</f>
        <v>40743</v>
      </c>
      <c r="N197" s="433">
        <f>INDEX(Table13[Norm Open],MATCH($K197,Table13[Index],0))</f>
        <v>0.781844802342606</v>
      </c>
      <c r="O197" s="434">
        <f>INDEX(Table13[Alpha],MATCH($K197,Table13[Index],0))</f>
        <v>0</v>
      </c>
      <c r="P197" s="483">
        <f t="shared" si="35"/>
        <v>-2.994914024499153E-2</v>
      </c>
      <c r="Q197" s="436">
        <f t="shared" si="36"/>
        <v>0.55999773549597709</v>
      </c>
      <c r="R197" s="483">
        <f t="shared" si="33"/>
        <v>-3.0033234466684287E-2</v>
      </c>
      <c r="S197" s="436">
        <f t="shared" si="34"/>
        <v>0.56000092766524456</v>
      </c>
      <c r="T197" s="483">
        <f t="shared" si="29"/>
        <v>-2.9658379118165282E-2</v>
      </c>
      <c r="U197" s="436">
        <f t="shared" si="30"/>
        <v>0.56042904523787129</v>
      </c>
      <c r="V197" s="435">
        <f t="shared" si="31"/>
        <v>-2.9880251276613701E-2</v>
      </c>
      <c r="W197" s="436">
        <f t="shared" si="31"/>
        <v>0.56014256946636432</v>
      </c>
    </row>
    <row r="198" spans="1:23" ht="16" thickBot="1" x14ac:dyDescent="0.25">
      <c r="A198" s="505">
        <v>34340</v>
      </c>
      <c r="B198" s="506">
        <v>197</v>
      </c>
      <c r="C198" s="507">
        <v>14.58</v>
      </c>
      <c r="D198" s="130">
        <v>0.168594711440717</v>
      </c>
      <c r="E198" s="130">
        <f>(Table13[[#This Row],[Gasoil Open]]-MIN(Table13[Signal from Matlab]))/(MAX(Table13[Signal from Matlab])-MIN(Table13[Signal from Matlab]))</f>
        <v>-1.924304682040531</v>
      </c>
      <c r="F198" s="130">
        <v>969.25</v>
      </c>
      <c r="G198" s="130">
        <v>969.25</v>
      </c>
      <c r="H198" s="130">
        <v>0.74423480083857396</v>
      </c>
      <c r="I198" s="130">
        <f>(Table13[[#This Row],[Alpha]]-MIN(Table13[Alpha]))/(MAX(Table13[Alpha])-MIN(Table13[Alpha]))</f>
        <v>0.53919235453037984</v>
      </c>
      <c r="J198" s="130">
        <f>(Table13[[#This Row],[Signal from Matlab]]-703)/(1060.75-703)</f>
        <v>0.74423480083857441</v>
      </c>
      <c r="K198" s="424">
        <f t="shared" si="32"/>
        <v>4656</v>
      </c>
      <c r="L198" s="424">
        <v>31</v>
      </c>
      <c r="M198" s="524">
        <f>INDEX(Table13[Date],MATCH($K198,Table13[Index],0))</f>
        <v>40744</v>
      </c>
      <c r="N198" s="433">
        <f>INDEX(Table13[Norm Open],MATCH($K198,Table13[Index],0))</f>
        <v>0.78879941434846257</v>
      </c>
      <c r="O198" s="434">
        <f>INDEX(Table13[Alpha],MATCH($K198,Table13[Index],0))</f>
        <v>0</v>
      </c>
      <c r="P198" s="483">
        <f t="shared" si="35"/>
        <v>1.844932337057999E-2</v>
      </c>
      <c r="Q198" s="436">
        <f t="shared" si="36"/>
        <v>0.60180505631962733</v>
      </c>
      <c r="R198" s="483">
        <f t="shared" si="33"/>
        <v>1.4193752925055571E-2</v>
      </c>
      <c r="S198" s="436">
        <f t="shared" si="34"/>
        <v>0.59432661001220699</v>
      </c>
      <c r="T198" s="483">
        <f t="shared" si="29"/>
        <v>3.0751008659338806E-2</v>
      </c>
      <c r="U198" s="436">
        <f t="shared" si="30"/>
        <v>0.44547370148096954</v>
      </c>
      <c r="V198" s="435">
        <f t="shared" si="31"/>
        <v>2.1131361651658121E-2</v>
      </c>
      <c r="W198" s="436">
        <f t="shared" si="31"/>
        <v>0.54720178927093466</v>
      </c>
    </row>
    <row r="199" spans="1:23" ht="16" thickBot="1" x14ac:dyDescent="0.25">
      <c r="A199" s="505">
        <v>34341</v>
      </c>
      <c r="B199" s="506">
        <v>198</v>
      </c>
      <c r="C199" s="507">
        <v>14.3</v>
      </c>
      <c r="D199" s="130">
        <v>0.17244679734034099</v>
      </c>
      <c r="E199" s="130">
        <f>(Table13[[#This Row],[Gasoil Open]]-MIN(Table13[Signal from Matlab]))/(MAX(Table13[Signal from Matlab])-MIN(Table13[Signal from Matlab]))</f>
        <v>-1.925087351502446</v>
      </c>
      <c r="F199" s="130">
        <v>965</v>
      </c>
      <c r="G199" s="130">
        <v>965</v>
      </c>
      <c r="H199" s="130">
        <v>0.73235499650594005</v>
      </c>
      <c r="I199" s="130">
        <f>(Table13[[#This Row],[Alpha]]-MIN(Table13[Alpha]))/(MAX(Table13[Alpha])-MIN(Table13[Alpha]))</f>
        <v>0.54196471334287233</v>
      </c>
      <c r="J199" s="130">
        <f>(Table13[[#This Row],[Signal from Matlab]]-703)/(1060.75-703)</f>
        <v>0.73235499650593994</v>
      </c>
      <c r="K199" s="424">
        <f t="shared" si="32"/>
        <v>4657</v>
      </c>
      <c r="L199" s="424">
        <v>32</v>
      </c>
      <c r="M199" s="524">
        <f>INDEX(Table13[Date],MATCH($K199,Table13[Index],0))</f>
        <v>40745</v>
      </c>
      <c r="N199" s="433">
        <f>INDEX(Table13[Norm Open],MATCH($K199,Table13[Index],0))</f>
        <v>0.79538799414348438</v>
      </c>
      <c r="O199" s="434">
        <f>INDEX(Table13[Alpha],MATCH($K199,Table13[Index],0))</f>
        <v>0</v>
      </c>
      <c r="P199" s="483">
        <f t="shared" si="35"/>
        <v>6.053809455647275E-2</v>
      </c>
      <c r="Q199" s="436">
        <f t="shared" si="36"/>
        <v>0.53057048735534496</v>
      </c>
      <c r="R199" s="483">
        <f t="shared" si="33"/>
        <v>4.8778885295220099E-2</v>
      </c>
      <c r="S199" s="436">
        <f t="shared" si="34"/>
        <v>0.6084614660794192</v>
      </c>
      <c r="T199" s="483">
        <f t="shared" si="29"/>
        <v>8.2376351540498466E-2</v>
      </c>
      <c r="U199" s="436">
        <f t="shared" si="30"/>
        <v>0.41765132462536636</v>
      </c>
      <c r="V199" s="435">
        <f t="shared" si="31"/>
        <v>6.3897777130730429E-2</v>
      </c>
      <c r="W199" s="436">
        <f t="shared" si="31"/>
        <v>0.51889442602004354</v>
      </c>
    </row>
    <row r="200" spans="1:23" ht="16" thickBot="1" x14ac:dyDescent="0.25">
      <c r="A200" s="505">
        <v>34344</v>
      </c>
      <c r="B200" s="506">
        <v>199</v>
      </c>
      <c r="C200" s="507">
        <v>14.25</v>
      </c>
      <c r="D200" s="130">
        <v>0.16165497232355699</v>
      </c>
      <c r="E200" s="130">
        <f>(Table13[[#This Row],[Gasoil Open]]-MIN(Table13[Signal from Matlab]))/(MAX(Table13[Signal from Matlab])-MIN(Table13[Signal from Matlab]))</f>
        <v>-1.9252271139063593</v>
      </c>
      <c r="F200" s="130">
        <v>964</v>
      </c>
      <c r="G200" s="130">
        <v>964</v>
      </c>
      <c r="H200" s="130">
        <v>0.72955974842767302</v>
      </c>
      <c r="I200" s="130">
        <f>(Table13[[#This Row],[Alpha]]-MIN(Table13[Alpha]))/(MAX(Table13[Alpha])-MIN(Table13[Alpha]))</f>
        <v>0.53419780160523977</v>
      </c>
      <c r="J200" s="130">
        <f>(Table13[[#This Row],[Signal from Matlab]]-703)/(1060.75-703)</f>
        <v>0.72955974842767291</v>
      </c>
      <c r="K200" s="424">
        <f t="shared" si="32"/>
        <v>4658</v>
      </c>
      <c r="L200" s="424">
        <v>33</v>
      </c>
      <c r="M200" s="524">
        <f>INDEX(Table13[Date],MATCH($K200,Table13[Index],0))</f>
        <v>40746</v>
      </c>
      <c r="N200" s="433">
        <f>INDEX(Table13[Norm Open],MATCH($K200,Table13[Index],0))</f>
        <v>0.79304538799414337</v>
      </c>
      <c r="O200" s="434">
        <f>INDEX(Table13[Alpha],MATCH($K200,Table13[Index],0))</f>
        <v>0</v>
      </c>
      <c r="P200" s="483">
        <f t="shared" si="35"/>
        <v>9.3437285752223154E-2</v>
      </c>
      <c r="Q200" s="436">
        <f t="shared" si="36"/>
        <v>0.48850001003828059</v>
      </c>
      <c r="R200" s="483">
        <f t="shared" si="33"/>
        <v>6.9155662647439983E-2</v>
      </c>
      <c r="S200" s="436">
        <f t="shared" si="34"/>
        <v>0.71101318565606808</v>
      </c>
      <c r="T200" s="483">
        <f t="shared" ref="T200:T219" si="37" xml:space="preserve"> 0.039805553836372*L200 + 0.000808407633877955*L200*SIN(SIN(1.02177351573455*L200)) - 0.212214745046646 - 0.00125818762156904*L200^2 - 0.0129654325604596*SIN(1.02177351573455*L200) - 0.0134166997805094*L200*SIN(-0.220333062752821*L200) - 0.00616675546660078*SIN(L200)*SIN(-0.220333062752821*L200)</f>
        <v>0.11438782538255494</v>
      </c>
      <c r="U200" s="436">
        <f t="shared" ref="U200:U219" si="38" xml:space="preserve"> 0.43531687023457 + 0.0523946485625556*L200 + 0.0000855495811292763*L200^3 + 0.0000654353271254924*L200^2*SIN(SIN(SIN(SIN(0.0000855495811292763*L200^4)))) - 1.05128163331072E-09*L200^6 - 0.00333396194943796*L200^2</f>
        <v>0.29384040830645164</v>
      </c>
      <c r="V200" s="435">
        <f t="shared" si="31"/>
        <v>9.2326924594072698E-2</v>
      </c>
      <c r="W200" s="436">
        <f t="shared" si="31"/>
        <v>0.49778453466693345</v>
      </c>
    </row>
    <row r="201" spans="1:23" ht="16" thickBot="1" x14ac:dyDescent="0.25">
      <c r="A201" s="505">
        <v>34345</v>
      </c>
      <c r="B201" s="506">
        <v>200</v>
      </c>
      <c r="C201" s="507">
        <v>13.72</v>
      </c>
      <c r="D201" s="130">
        <v>0.13607359455474</v>
      </c>
      <c r="E201" s="130">
        <f>(Table13[[#This Row],[Gasoil Open]]-MIN(Table13[Signal from Matlab]))/(MAX(Table13[Signal from Matlab])-MIN(Table13[Signal from Matlab]))</f>
        <v>-1.9267085953878407</v>
      </c>
      <c r="F201" s="130">
        <v>976.5</v>
      </c>
      <c r="G201" s="130">
        <v>976.5</v>
      </c>
      <c r="H201" s="130">
        <v>0.76450034940600997</v>
      </c>
      <c r="I201" s="130">
        <f>(Table13[[#This Row],[Alpha]]-MIN(Table13[Alpha]))/(MAX(Table13[Alpha])-MIN(Table13[Alpha]))</f>
        <v>0.51578680041235292</v>
      </c>
      <c r="J201" s="130">
        <f>(Table13[[#This Row],[Signal from Matlab]]-703)/(1060.75-703)</f>
        <v>0.76450034940600975</v>
      </c>
      <c r="K201" s="424">
        <f t="shared" si="32"/>
        <v>4659</v>
      </c>
      <c r="L201" s="424">
        <v>34</v>
      </c>
      <c r="M201" s="524">
        <f>INDEX(Table13[Date],MATCH($K201,Table13[Index],0))</f>
        <v>40749</v>
      </c>
      <c r="N201" s="433">
        <f>INDEX(Table13[Norm Open],MATCH($K201,Table13[Index],0))</f>
        <v>0.7954612005856514</v>
      </c>
      <c r="O201" s="434">
        <f>INDEX(Table13[Alpha],MATCH($K201,Table13[Index],0))</f>
        <v>0</v>
      </c>
      <c r="P201" s="483">
        <f t="shared" si="35"/>
        <v>0.11187032553032022</v>
      </c>
      <c r="Q201" s="436">
        <f t="shared" si="36"/>
        <v>0.46605101510296132</v>
      </c>
      <c r="R201" s="483">
        <f t="shared" si="33"/>
        <v>7.1393487831795499E-2</v>
      </c>
      <c r="S201" s="436">
        <f t="shared" si="34"/>
        <v>0.71989921674542678</v>
      </c>
      <c r="T201" s="483">
        <f t="shared" si="37"/>
        <v>0.11364530204891501</v>
      </c>
      <c r="U201" s="436">
        <f t="shared" si="38"/>
        <v>0.15114059352390585</v>
      </c>
      <c r="V201" s="435">
        <f t="shared" si="31"/>
        <v>9.8969705137010242E-2</v>
      </c>
      <c r="W201" s="436">
        <f t="shared" si="31"/>
        <v>0.44569694179076463</v>
      </c>
    </row>
    <row r="202" spans="1:23" ht="16" thickBot="1" x14ac:dyDescent="0.25">
      <c r="A202" s="505">
        <v>34346</v>
      </c>
      <c r="B202" s="506">
        <v>201</v>
      </c>
      <c r="C202" s="507">
        <v>14</v>
      </c>
      <c r="D202" s="130">
        <v>0.104512852342347</v>
      </c>
      <c r="E202" s="130">
        <f>(Table13[[#This Row],[Gasoil Open]]-MIN(Table13[Signal from Matlab]))/(MAX(Table13[Signal from Matlab])-MIN(Table13[Signal from Matlab]))</f>
        <v>-1.9259259259259258</v>
      </c>
      <c r="F202" s="130">
        <v>969.25</v>
      </c>
      <c r="G202" s="130">
        <v>969.25</v>
      </c>
      <c r="H202" s="130">
        <v>0.74423480083857396</v>
      </c>
      <c r="I202" s="130">
        <f>(Table13[[#This Row],[Alpha]]-MIN(Table13[Alpha]))/(MAX(Table13[Alpha])-MIN(Table13[Alpha]))</f>
        <v>0.49307243108588661</v>
      </c>
      <c r="J202" s="130">
        <f>(Table13[[#This Row],[Signal from Matlab]]-703)/(1060.75-703)</f>
        <v>0.74423480083857441</v>
      </c>
      <c r="K202" s="424">
        <f t="shared" si="32"/>
        <v>4660</v>
      </c>
      <c r="L202" s="424">
        <v>35</v>
      </c>
      <c r="M202" s="524">
        <f>INDEX(Table13[Date],MATCH($K202,Table13[Index],0))</f>
        <v>40750</v>
      </c>
      <c r="N202" s="433">
        <f>INDEX(Table13[Norm Open],MATCH($K202,Table13[Index],0))</f>
        <v>0.79026354319180081</v>
      </c>
      <c r="O202" s="434">
        <f>INDEX(Table13[Alpha],MATCH($K202,Table13[Index],0))</f>
        <v>0</v>
      </c>
      <c r="P202" s="483">
        <f t="shared" si="35"/>
        <v>0.10849874807143858</v>
      </c>
      <c r="Q202" s="436">
        <f t="shared" si="36"/>
        <v>0.27394087675167134</v>
      </c>
      <c r="R202" s="483">
        <f t="shared" si="33"/>
        <v>5.2573067265894696E-2</v>
      </c>
      <c r="S202" s="436">
        <f t="shared" si="34"/>
        <v>0.51466662281007891</v>
      </c>
      <c r="T202" s="483">
        <f t="shared" si="37"/>
        <v>9.1284732470316987E-2</v>
      </c>
      <c r="U202" s="436">
        <f t="shared" si="38"/>
        <v>-4.89481686417923E-2</v>
      </c>
      <c r="V202" s="435">
        <f t="shared" si="31"/>
        <v>8.4118849269216756E-2</v>
      </c>
      <c r="W202" s="436">
        <f t="shared" si="31"/>
        <v>0.24655311030665264</v>
      </c>
    </row>
    <row r="203" spans="1:23" ht="16" thickBot="1" x14ac:dyDescent="0.25">
      <c r="A203" s="505">
        <v>34347</v>
      </c>
      <c r="B203" s="506">
        <v>202</v>
      </c>
      <c r="C203" s="507">
        <v>13.6</v>
      </c>
      <c r="D203" s="130">
        <v>7.17675294088716E-2</v>
      </c>
      <c r="E203" s="130">
        <f>(Table13[[#This Row],[Gasoil Open]]-MIN(Table13[Signal from Matlab]))/(MAX(Table13[Signal from Matlab])-MIN(Table13[Signal from Matlab]))</f>
        <v>-1.9270440251572327</v>
      </c>
      <c r="F203" s="130">
        <v>978.5</v>
      </c>
      <c r="G203" s="130">
        <v>978.5</v>
      </c>
      <c r="H203" s="130">
        <v>0.77009084556254404</v>
      </c>
      <c r="I203" s="130">
        <f>(Table13[[#This Row],[Alpha]]-MIN(Table13[Alpha]))/(MAX(Table13[Alpha])-MIN(Table13[Alpha]))</f>
        <v>0.46950551514265831</v>
      </c>
      <c r="J203" s="130">
        <f>(Table13[[#This Row],[Signal from Matlab]]-703)/(1060.75-703)</f>
        <v>0.7700908455625437</v>
      </c>
      <c r="K203" s="424">
        <f t="shared" si="32"/>
        <v>4661</v>
      </c>
      <c r="L203" s="424">
        <v>36</v>
      </c>
      <c r="M203" s="524">
        <f>INDEX(Table13[Date],MATCH($K203,Table13[Index],0))</f>
        <v>40751</v>
      </c>
      <c r="N203" s="433">
        <f>INDEX(Table13[Norm Open],MATCH($K203,Table13[Index],0))</f>
        <v>0.79392386530014625</v>
      </c>
      <c r="O203" s="434">
        <f>INDEX(Table13[Alpha],MATCH($K203,Table13[Index],0))</f>
        <v>0</v>
      </c>
      <c r="P203" s="483">
        <f t="shared" si="35"/>
        <v>7.7592640155458054E-2</v>
      </c>
      <c r="Q203" s="436">
        <f t="shared" si="36"/>
        <v>0.2075529451270306</v>
      </c>
      <c r="R203" s="483">
        <f t="shared" si="33"/>
        <v>1.1124954030137774E-2</v>
      </c>
      <c r="S203" s="436">
        <f t="shared" si="34"/>
        <v>0.32079561575306542</v>
      </c>
      <c r="T203" s="483">
        <f t="shared" si="37"/>
        <v>5.5158005999477962E-2</v>
      </c>
      <c r="U203" s="436">
        <f t="shared" si="38"/>
        <v>-0.34559677269052091</v>
      </c>
      <c r="V203" s="435">
        <f t="shared" si="31"/>
        <v>4.7958533395024594E-2</v>
      </c>
      <c r="W203" s="436">
        <f t="shared" si="31"/>
        <v>6.0917262729858347E-2</v>
      </c>
    </row>
    <row r="204" spans="1:23" ht="16" thickBot="1" x14ac:dyDescent="0.25">
      <c r="A204" s="505">
        <v>34348</v>
      </c>
      <c r="B204" s="506">
        <v>203</v>
      </c>
      <c r="C204" s="507">
        <v>13.75</v>
      </c>
      <c r="D204" s="130">
        <v>3.1935174569498299E-2</v>
      </c>
      <c r="E204" s="130">
        <f>(Table13[[#This Row],[Gasoil Open]]-MIN(Table13[Signal from Matlab]))/(MAX(Table13[Signal from Matlab])-MIN(Table13[Signal from Matlab]))</f>
        <v>-1.9266247379454926</v>
      </c>
      <c r="F204" s="130">
        <v>968.75</v>
      </c>
      <c r="G204" s="130">
        <v>968.75</v>
      </c>
      <c r="H204" s="130">
        <v>0.74283717679944095</v>
      </c>
      <c r="I204" s="130">
        <f>(Table13[[#This Row],[Alpha]]-MIN(Table13[Alpha]))/(MAX(Table13[Alpha])-MIN(Table13[Alpha]))</f>
        <v>0.44083803917280917</v>
      </c>
      <c r="J204" s="130">
        <f>(Table13[[#This Row],[Signal from Matlab]]-703)/(1060.75-703)</f>
        <v>0.74283717679944095</v>
      </c>
      <c r="K204" s="424">
        <f t="shared" si="32"/>
        <v>4662</v>
      </c>
      <c r="L204" s="424">
        <v>37</v>
      </c>
      <c r="M204" s="524">
        <f>INDEX(Table13[Date],MATCH($K204,Table13[Index],0))</f>
        <v>40752</v>
      </c>
      <c r="N204" s="433">
        <f>INDEX(Table13[Norm Open],MATCH($K204,Table13[Index],0))</f>
        <v>0.78770131771595886</v>
      </c>
      <c r="O204" s="434">
        <f>INDEX(Table13[Alpha],MATCH($K204,Table13[Index],0))</f>
        <v>0</v>
      </c>
      <c r="P204" s="483">
        <f t="shared" si="35"/>
        <v>6.5064498904979368E-3</v>
      </c>
      <c r="Q204" s="436">
        <f t="shared" si="36"/>
        <v>0.31743022984147906</v>
      </c>
      <c r="R204" s="483">
        <f t="shared" si="33"/>
        <v>-5.2908280928768481E-2</v>
      </c>
      <c r="S204" s="436">
        <f t="shared" si="34"/>
        <v>8.3227546832241553E-2</v>
      </c>
      <c r="T204" s="483">
        <f t="shared" si="37"/>
        <v>1.0622865855791107E-2</v>
      </c>
      <c r="U204" s="436">
        <f t="shared" si="38"/>
        <v>-0.56422362154502004</v>
      </c>
      <c r="V204" s="435">
        <f t="shared" si="31"/>
        <v>-1.1926321727493146E-2</v>
      </c>
      <c r="W204" s="436">
        <f t="shared" si="31"/>
        <v>-5.4521948290433143E-2</v>
      </c>
    </row>
    <row r="205" spans="1:23" ht="16" thickBot="1" x14ac:dyDescent="0.25">
      <c r="A205" s="505">
        <v>34351</v>
      </c>
      <c r="B205" s="506">
        <v>204</v>
      </c>
      <c r="C205" s="507">
        <v>14.05</v>
      </c>
      <c r="D205" s="130">
        <v>-1.89456603705262E-2</v>
      </c>
      <c r="E205" s="130">
        <f>(Table13[[#This Row],[Gasoil Open]]-MIN(Table13[Signal from Matlab]))/(MAX(Table13[Signal from Matlab])-MIN(Table13[Signal from Matlab]))</f>
        <v>-1.9257861635220126</v>
      </c>
      <c r="F205" s="130">
        <v>975</v>
      </c>
      <c r="G205" s="130">
        <v>975</v>
      </c>
      <c r="H205" s="130">
        <v>0.76030747728860903</v>
      </c>
      <c r="I205" s="130">
        <f>(Table13[[#This Row],[Alpha]]-MIN(Table13[Alpha]))/(MAX(Table13[Alpha])-MIN(Table13[Alpha]))</f>
        <v>0.40421893596259167</v>
      </c>
      <c r="J205" s="130">
        <f>(Table13[[#This Row],[Signal from Matlab]]-703)/(1060.75-703)</f>
        <v>0.76030747728860937</v>
      </c>
      <c r="K205" s="424">
        <f t="shared" si="32"/>
        <v>4663</v>
      </c>
      <c r="L205" s="424">
        <v>38</v>
      </c>
      <c r="M205" s="524">
        <f>INDEX(Table13[Date],MATCH($K205,Table13[Index],0))</f>
        <v>40753</v>
      </c>
      <c r="N205" s="433">
        <f>INDEX(Table13[Norm Open],MATCH($K205,Table13[Index],0))</f>
        <v>0.78674963396778907</v>
      </c>
      <c r="O205" s="434">
        <f>INDEX(Table13[Alpha],MATCH($K205,Table13[Index],0))</f>
        <v>0</v>
      </c>
      <c r="P205" s="483">
        <f t="shared" si="35"/>
        <v>-0.10870132824128299</v>
      </c>
      <c r="Q205" s="436">
        <f t="shared" si="36"/>
        <v>0.19857424060486428</v>
      </c>
      <c r="R205" s="483">
        <f t="shared" si="33"/>
        <v>-0.13772875221898989</v>
      </c>
      <c r="S205" s="436">
        <f t="shared" si="34"/>
        <v>-9.5004146247735954E-2</v>
      </c>
      <c r="T205" s="483">
        <f t="shared" si="37"/>
        <v>-5.9642902607480466E-2</v>
      </c>
      <c r="U205" s="436">
        <f t="shared" si="38"/>
        <v>-0.80887140214109365</v>
      </c>
      <c r="V205" s="435">
        <f t="shared" si="31"/>
        <v>-0.10202432768925111</v>
      </c>
      <c r="W205" s="436">
        <f t="shared" si="31"/>
        <v>-0.23510043592798846</v>
      </c>
    </row>
    <row r="206" spans="1:23" ht="16" thickBot="1" x14ac:dyDescent="0.25">
      <c r="A206" s="505">
        <v>34352</v>
      </c>
      <c r="B206" s="506">
        <v>205</v>
      </c>
      <c r="C206" s="507">
        <v>13.94</v>
      </c>
      <c r="D206" s="130">
        <v>-7.6515636368909998E-2</v>
      </c>
      <c r="E206" s="130">
        <f>(Table13[[#This Row],[Gasoil Open]]-MIN(Table13[Signal from Matlab]))/(MAX(Table13[Signal from Matlab])-MIN(Table13[Signal from Matlab]))</f>
        <v>-1.9260936408106217</v>
      </c>
      <c r="F206" s="130">
        <v>978.25</v>
      </c>
      <c r="G206" s="130">
        <v>978.25</v>
      </c>
      <c r="H206" s="130">
        <v>0.76939203354297703</v>
      </c>
      <c r="I206" s="130">
        <f>(Table13[[#This Row],[Alpha]]-MIN(Table13[Alpha]))/(MAX(Table13[Alpha])-MIN(Table13[Alpha]))</f>
        <v>0.36278563606923225</v>
      </c>
      <c r="J206" s="130">
        <f>(Table13[[#This Row],[Signal from Matlab]]-703)/(1060.75-703)</f>
        <v>0.76939203354297692</v>
      </c>
      <c r="K206" s="424">
        <f t="shared" si="32"/>
        <v>4664</v>
      </c>
      <c r="L206" s="424">
        <v>39</v>
      </c>
      <c r="M206" s="524">
        <f>INDEX(Table13[Date],MATCH($K206,Table13[Index],0))</f>
        <v>40756</v>
      </c>
      <c r="N206" s="433">
        <f>INDEX(Table13[Norm Open],MATCH($K206,Table13[Index],0))</f>
        <v>0.78550512445095155</v>
      </c>
      <c r="O206" s="434">
        <f>INDEX(Table13[Alpha],MATCH($K206,Table13[Index],0))</f>
        <v>0</v>
      </c>
      <c r="P206" s="483">
        <f t="shared" si="35"/>
        <v>-0.27244715466337288</v>
      </c>
      <c r="Q206" s="436">
        <f t="shared" si="36"/>
        <v>0.10464060306365797</v>
      </c>
      <c r="R206" s="483">
        <f t="shared" si="33"/>
        <v>-0.23980052084353656</v>
      </c>
      <c r="S206" s="436">
        <f t="shared" si="34"/>
        <v>0.12191233204757743</v>
      </c>
      <c r="T206" s="483">
        <f t="shared" si="37"/>
        <v>-0.16979330379233812</v>
      </c>
      <c r="U206" s="436">
        <f t="shared" si="38"/>
        <v>-1.2160832378242845</v>
      </c>
      <c r="V206" s="435">
        <f t="shared" si="31"/>
        <v>-0.22734699309974918</v>
      </c>
      <c r="W206" s="436">
        <f t="shared" si="31"/>
        <v>-0.32984343423768303</v>
      </c>
    </row>
    <row r="207" spans="1:23" ht="16" thickBot="1" x14ac:dyDescent="0.25">
      <c r="A207" s="505">
        <v>34353</v>
      </c>
      <c r="B207" s="506">
        <v>206</v>
      </c>
      <c r="C207" s="507">
        <v>13.85</v>
      </c>
      <c r="D207" s="130">
        <v>-0.133369129589651</v>
      </c>
      <c r="E207" s="130">
        <f>(Table13[[#This Row],[Gasoil Open]]-MIN(Table13[Signal from Matlab]))/(MAX(Table13[Signal from Matlab])-MIN(Table13[Signal from Matlab]))</f>
        <v>-1.9263452131376659</v>
      </c>
      <c r="F207" s="130">
        <v>975</v>
      </c>
      <c r="G207" s="130">
        <v>975</v>
      </c>
      <c r="H207" s="130">
        <v>0.76030747728860903</v>
      </c>
      <c r="I207" s="130">
        <f>(Table13[[#This Row],[Alpha]]-MIN(Table13[Alpha]))/(MAX(Table13[Alpha])-MIN(Table13[Alpha]))</f>
        <v>0.32186799117276454</v>
      </c>
      <c r="J207" s="130">
        <f>(Table13[[#This Row],[Signal from Matlab]]-703)/(1060.75-703)</f>
        <v>0.76030747728860937</v>
      </c>
      <c r="K207" s="424">
        <f t="shared" si="32"/>
        <v>4665</v>
      </c>
      <c r="L207" s="424">
        <v>40</v>
      </c>
      <c r="M207" s="524">
        <f>INDEX(Table13[Date],MATCH($K207,Table13[Index],0))</f>
        <v>40757</v>
      </c>
      <c r="N207" s="433">
        <f>INDEX(Table13[Norm Open],MATCH($K207,Table13[Index],0))</f>
        <v>0.78550512445095155</v>
      </c>
      <c r="O207" s="434">
        <f>INDEX(Table13[Alpha],MATCH($K207,Table13[Index],0))</f>
        <v>0</v>
      </c>
      <c r="P207" s="483">
        <f t="shared" si="35"/>
        <v>-0.50960027069632019</v>
      </c>
      <c r="Q207" s="436">
        <f t="shared" si="36"/>
        <v>0.16683159893552313</v>
      </c>
      <c r="R207" s="483">
        <f t="shared" si="33"/>
        <v>-0.35406295020479372</v>
      </c>
      <c r="S207" s="436">
        <f t="shared" si="34"/>
        <v>0.43034660133199598</v>
      </c>
      <c r="T207" s="483">
        <f t="shared" si="37"/>
        <v>-0.32296095806187131</v>
      </c>
      <c r="U207" s="436">
        <f t="shared" si="38"/>
        <v>-1.6974770965087655</v>
      </c>
      <c r="V207" s="435">
        <f t="shared" si="31"/>
        <v>-0.39554139298766172</v>
      </c>
      <c r="W207" s="436">
        <f t="shared" si="31"/>
        <v>-0.36676629874708216</v>
      </c>
    </row>
    <row r="208" spans="1:23" ht="16" thickBot="1" x14ac:dyDescent="0.25">
      <c r="A208" s="505">
        <v>34354</v>
      </c>
      <c r="B208" s="506">
        <v>207</v>
      </c>
      <c r="C208" s="507">
        <v>14.01</v>
      </c>
      <c r="D208" s="130">
        <v>-0.18021727048202099</v>
      </c>
      <c r="E208" s="130">
        <f>(Table13[[#This Row],[Gasoil Open]]-MIN(Table13[Signal from Matlab]))/(MAX(Table13[Signal from Matlab])-MIN(Table13[Signal from Matlab]))</f>
        <v>-1.9258979734451434</v>
      </c>
      <c r="F208" s="130">
        <v>976</v>
      </c>
      <c r="G208" s="130">
        <v>976</v>
      </c>
      <c r="H208" s="130">
        <v>0.76310272536687596</v>
      </c>
      <c r="I208" s="130">
        <f>(Table13[[#This Row],[Alpha]]-MIN(Table13[Alpha]))/(MAX(Table13[Alpha])-MIN(Table13[Alpha]))</f>
        <v>0.28815123104949453</v>
      </c>
      <c r="J208" s="130">
        <f>(Table13[[#This Row],[Signal from Matlab]]-703)/(1060.75-703)</f>
        <v>0.76310272536687629</v>
      </c>
      <c r="K208" s="424">
        <f t="shared" si="32"/>
        <v>4666</v>
      </c>
      <c r="L208" s="424">
        <v>41</v>
      </c>
      <c r="M208" s="524">
        <f>INDEX(Table13[Date],MATCH($K208,Table13[Index],0))</f>
        <v>40758</v>
      </c>
      <c r="N208" s="433">
        <f>INDEX(Table13[Norm Open],MATCH($K208,Table13[Index],0))</f>
        <v>0.77957540263543179</v>
      </c>
      <c r="O208" s="434">
        <f>INDEX(Table13[Alpha],MATCH($K208,Table13[Index],0))</f>
        <v>0</v>
      </c>
      <c r="P208" s="483">
        <f t="shared" si="35"/>
        <v>-0.83580842165215685</v>
      </c>
      <c r="Q208" s="436">
        <f t="shared" si="36"/>
        <v>-9.2834796409925424E-2</v>
      </c>
      <c r="R208" s="483">
        <f t="shared" si="33"/>
        <v>-0.47436278702081247</v>
      </c>
      <c r="S208" s="436">
        <f t="shared" si="34"/>
        <v>0.60657831473014445</v>
      </c>
      <c r="T208" s="483">
        <f t="shared" si="37"/>
        <v>-0.49990683261990737</v>
      </c>
      <c r="U208" s="436">
        <f t="shared" si="38"/>
        <v>-2.10112581269932</v>
      </c>
      <c r="V208" s="435">
        <f t="shared" si="31"/>
        <v>-0.60335934709762562</v>
      </c>
      <c r="W208" s="436">
        <f t="shared" si="31"/>
        <v>-0.52912743145970031</v>
      </c>
    </row>
    <row r="209" spans="1:29" ht="16" thickBot="1" x14ac:dyDescent="0.25">
      <c r="A209" s="505">
        <v>34355</v>
      </c>
      <c r="B209" s="506">
        <v>208</v>
      </c>
      <c r="C209" s="507">
        <v>13.72</v>
      </c>
      <c r="D209" s="130">
        <v>-0.22280377200159401</v>
      </c>
      <c r="E209" s="130">
        <f>(Table13[[#This Row],[Gasoil Open]]-MIN(Table13[Signal from Matlab]))/(MAX(Table13[Signal from Matlab])-MIN(Table13[Signal from Matlab]))</f>
        <v>-1.9267085953878407</v>
      </c>
      <c r="F209" s="130">
        <v>971.5</v>
      </c>
      <c r="G209" s="130">
        <v>971.5</v>
      </c>
      <c r="H209" s="130">
        <v>0.75052410901467503</v>
      </c>
      <c r="I209" s="130">
        <f>(Table13[[#This Row],[Alpha]]-MIN(Table13[Alpha]))/(MAX(Table13[Alpha])-MIN(Table13[Alpha]))</f>
        <v>0.25750158671198403</v>
      </c>
      <c r="J209" s="130">
        <f>(Table13[[#This Row],[Signal from Matlab]]-703)/(1060.75-703)</f>
        <v>0.75052410901467503</v>
      </c>
      <c r="K209" s="424">
        <f t="shared" si="32"/>
        <v>4667</v>
      </c>
      <c r="L209" s="424">
        <v>42</v>
      </c>
      <c r="M209" s="524">
        <f>INDEX(Table13[Date],MATCH($K209,Table13[Index],0))</f>
        <v>40759</v>
      </c>
      <c r="N209" s="433">
        <f>INDEX(Table13[Norm Open],MATCH($K209,Table13[Index],0))</f>
        <v>0.75988286969253283</v>
      </c>
      <c r="O209" s="434">
        <f>INDEX(Table13[Alpha],MATCH($K209,Table13[Index],0))</f>
        <v>0</v>
      </c>
      <c r="P209" s="483">
        <f t="shared" si="35"/>
        <v>-1.2477061451993927</v>
      </c>
      <c r="Q209" s="436">
        <f t="shared" si="36"/>
        <v>-0.26556065103747928</v>
      </c>
      <c r="R209" s="483">
        <f t="shared" si="33"/>
        <v>-0.59410687842814514</v>
      </c>
      <c r="S209" s="436">
        <f t="shared" si="34"/>
        <v>0.67185873736473101</v>
      </c>
      <c r="T209" s="483">
        <f t="shared" si="37"/>
        <v>-0.67973803968462065</v>
      </c>
      <c r="U209" s="436">
        <f t="shared" si="38"/>
        <v>-2.6101350518141313</v>
      </c>
      <c r="V209" s="435">
        <f t="shared" si="31"/>
        <v>-0.84051702110405291</v>
      </c>
      <c r="W209" s="436">
        <f t="shared" si="31"/>
        <v>-0.73461232182895986</v>
      </c>
    </row>
    <row r="210" spans="1:29" ht="16" thickBot="1" x14ac:dyDescent="0.25">
      <c r="A210" s="505">
        <v>34358</v>
      </c>
      <c r="B210" s="506">
        <v>209</v>
      </c>
      <c r="C210" s="507">
        <v>13.75</v>
      </c>
      <c r="D210" s="130">
        <v>-0.237062223811842</v>
      </c>
      <c r="E210" s="130">
        <f>(Table13[[#This Row],[Gasoil Open]]-MIN(Table13[Signal from Matlab]))/(MAX(Table13[Signal from Matlab])-MIN(Table13[Signal from Matlab]))</f>
        <v>-1.9266247379454926</v>
      </c>
      <c r="F210" s="130">
        <v>973.75</v>
      </c>
      <c r="G210" s="130">
        <v>973.75</v>
      </c>
      <c r="H210" s="130">
        <v>0.75681341719077599</v>
      </c>
      <c r="I210" s="130">
        <f>(Table13[[#This Row],[Alpha]]-MIN(Table13[Alpha]))/(MAX(Table13[Alpha])-MIN(Table13[Alpha]))</f>
        <v>0.24723973234043448</v>
      </c>
      <c r="J210" s="130">
        <f>(Table13[[#This Row],[Signal from Matlab]]-703)/(1060.75-703)</f>
        <v>0.75681341719077566</v>
      </c>
      <c r="K210" s="424">
        <f t="shared" si="32"/>
        <v>4668</v>
      </c>
      <c r="L210" s="424">
        <v>43</v>
      </c>
      <c r="M210" s="524">
        <f>INDEX(Table13[Date],MATCH($K210,Table13[Index],0))</f>
        <v>40760</v>
      </c>
      <c r="N210" s="433">
        <f>INDEX(Table13[Norm Open],MATCH($K210,Table13[Index],0))</f>
        <v>0.71412884333821358</v>
      </c>
      <c r="O210" s="434">
        <f>INDEX(Table13[Alpha],MATCH($K210,Table13[Index],0))</f>
        <v>0</v>
      </c>
      <c r="P210" s="483">
        <f t="shared" si="35"/>
        <v>-1.7638553247940447</v>
      </c>
      <c r="Q210" s="436">
        <f t="shared" si="36"/>
        <v>-3.9680636946401115E-2</v>
      </c>
      <c r="R210" s="483">
        <f t="shared" si="33"/>
        <v>-0.70710867827727097</v>
      </c>
      <c r="S210" s="436">
        <f t="shared" si="34"/>
        <v>0.16365257143906192</v>
      </c>
      <c r="T210" s="483">
        <f t="shared" si="37"/>
        <v>-0.85628429142964857</v>
      </c>
      <c r="U210" s="436">
        <f t="shared" si="38"/>
        <v>-3.3551137413622536</v>
      </c>
      <c r="V210" s="435">
        <f t="shared" si="31"/>
        <v>-1.1090827648336548</v>
      </c>
      <c r="W210" s="436">
        <f t="shared" si="31"/>
        <v>-1.0770472689565309</v>
      </c>
    </row>
    <row r="211" spans="1:29" ht="16" thickBot="1" x14ac:dyDescent="0.25">
      <c r="A211" s="505">
        <v>34359</v>
      </c>
      <c r="B211" s="506">
        <v>210</v>
      </c>
      <c r="C211" s="507">
        <v>14.1</v>
      </c>
      <c r="D211" s="130">
        <v>-0.24739044373691299</v>
      </c>
      <c r="E211" s="130">
        <f>(Table13[[#This Row],[Gasoil Open]]-MIN(Table13[Signal from Matlab]))/(MAX(Table13[Signal from Matlab])-MIN(Table13[Signal from Matlab]))</f>
        <v>-1.9256464011180991</v>
      </c>
      <c r="F211" s="130">
        <v>969.25</v>
      </c>
      <c r="G211" s="130">
        <v>969.25</v>
      </c>
      <c r="H211" s="130">
        <v>0.74423480083857396</v>
      </c>
      <c r="I211" s="130">
        <f>(Table13[[#This Row],[Alpha]]-MIN(Table13[Alpha]))/(MAX(Table13[Alpha])-MIN(Table13[Alpha]))</f>
        <v>0.23980647870259988</v>
      </c>
      <c r="J211" s="130">
        <f>(Table13[[#This Row],[Signal from Matlab]]-703)/(1060.75-703)</f>
        <v>0.74423480083857441</v>
      </c>
      <c r="K211" s="424">
        <f t="shared" si="32"/>
        <v>4669</v>
      </c>
      <c r="L211" s="424">
        <v>44</v>
      </c>
      <c r="M211" s="524">
        <f>INDEX(Table13[Date],MATCH($K211,Table13[Index],0))</f>
        <v>40763</v>
      </c>
      <c r="N211" s="433">
        <f>INDEX(Table13[Norm Open],MATCH($K211,Table13[Index],0))</f>
        <v>0.72327964860907745</v>
      </c>
      <c r="O211" s="434">
        <f>INDEX(Table13[Alpha],MATCH($K211,Table13[Index],0))</f>
        <v>0</v>
      </c>
      <c r="P211" s="483">
        <f t="shared" si="35"/>
        <v>-2.4158761296892561</v>
      </c>
      <c r="Q211" s="436">
        <f t="shared" si="36"/>
        <v>-0.18046201650420945</v>
      </c>
      <c r="R211" s="483">
        <f t="shared" si="33"/>
        <v>-0.80856601029976072</v>
      </c>
      <c r="S211" s="436">
        <f t="shared" si="34"/>
        <v>-0.71489936732310089</v>
      </c>
      <c r="T211" s="483">
        <f t="shared" si="37"/>
        <v>-1.038575455514072</v>
      </c>
      <c r="U211" s="436">
        <f t="shared" si="38"/>
        <v>-4.0295078151002341</v>
      </c>
      <c r="V211" s="435">
        <f t="shared" si="31"/>
        <v>-1.421005865167696</v>
      </c>
      <c r="W211" s="436">
        <f t="shared" si="31"/>
        <v>-1.6416230663091815</v>
      </c>
    </row>
    <row r="212" spans="1:29" ht="16" thickBot="1" x14ac:dyDescent="0.25">
      <c r="A212" s="505">
        <v>34360</v>
      </c>
      <c r="B212" s="506">
        <v>211</v>
      </c>
      <c r="C212" s="507">
        <v>14.27</v>
      </c>
      <c r="D212" s="130">
        <v>-0.245322591088599</v>
      </c>
      <c r="E212" s="130">
        <f>(Table13[[#This Row],[Gasoil Open]]-MIN(Table13[Signal from Matlab]))/(MAX(Table13[Signal from Matlab])-MIN(Table13[Signal from Matlab]))</f>
        <v>-1.9251712089447939</v>
      </c>
      <c r="F212" s="130">
        <v>972.5</v>
      </c>
      <c r="G212" s="130">
        <v>972.5</v>
      </c>
      <c r="H212" s="130">
        <v>0.75331935709294195</v>
      </c>
      <c r="I212" s="130">
        <f>(Table13[[#This Row],[Alpha]]-MIN(Table13[Alpha]))/(MAX(Table13[Alpha])-MIN(Table13[Alpha]))</f>
        <v>0.24129471901236269</v>
      </c>
      <c r="J212" s="130">
        <f>(Table13[[#This Row],[Signal from Matlab]]-703)/(1060.75-703)</f>
        <v>0.75331935709294195</v>
      </c>
      <c r="K212" s="424">
        <f t="shared" si="32"/>
        <v>4670</v>
      </c>
      <c r="L212" s="424">
        <v>45</v>
      </c>
      <c r="M212" s="524">
        <f>INDEX(Table13[Date],MATCH($K212,Table13[Index],0))</f>
        <v>40764</v>
      </c>
      <c r="N212" s="433">
        <f>INDEX(Table13[Norm Open],MATCH($K212,Table13[Index],0))</f>
        <v>0.68411420204978024</v>
      </c>
      <c r="O212" s="434">
        <f>INDEX(Table13[Alpha],MATCH($K212,Table13[Index],0))</f>
        <v>0</v>
      </c>
      <c r="P212" s="483">
        <f t="shared" si="35"/>
        <v>-3.2118389112542345</v>
      </c>
      <c r="Q212" s="436">
        <f t="shared" si="36"/>
        <v>-0.40004225114134551</v>
      </c>
      <c r="R212" s="483">
        <f t="shared" si="33"/>
        <v>-0.89606795611087275</v>
      </c>
      <c r="S212" s="436">
        <f t="shared" si="34"/>
        <v>-1.2501178820224259</v>
      </c>
      <c r="T212" s="483">
        <f t="shared" si="37"/>
        <v>-1.2385927347105818</v>
      </c>
      <c r="U212" s="436">
        <f t="shared" si="38"/>
        <v>-4.976558381326865</v>
      </c>
      <c r="V212" s="435">
        <f t="shared" si="31"/>
        <v>-1.7821665340252297</v>
      </c>
      <c r="W212" s="436">
        <f t="shared" si="31"/>
        <v>-2.2089061714968787</v>
      </c>
    </row>
    <row r="213" spans="1:29" ht="16" thickBot="1" x14ac:dyDescent="0.25">
      <c r="A213" s="505">
        <v>34361</v>
      </c>
      <c r="B213" s="506">
        <v>212</v>
      </c>
      <c r="C213" s="507">
        <v>14.35</v>
      </c>
      <c r="D213" s="130">
        <v>-0.23333268839726801</v>
      </c>
      <c r="E213" s="130">
        <f>(Table13[[#This Row],[Gasoil Open]]-MIN(Table13[Signal from Matlab]))/(MAX(Table13[Signal from Matlab])-MIN(Table13[Signal from Matlab]))</f>
        <v>-1.9249475890985324</v>
      </c>
      <c r="F213" s="130">
        <v>978.75</v>
      </c>
      <c r="G213" s="130">
        <v>978.75</v>
      </c>
      <c r="H213" s="130">
        <v>0.77078965758211004</v>
      </c>
      <c r="I213" s="130">
        <f>(Table13[[#This Row],[Alpha]]-MIN(Table13[Alpha]))/(MAX(Table13[Alpha])-MIN(Table13[Alpha]))</f>
        <v>0.24992389116828057</v>
      </c>
      <c r="J213" s="130">
        <f>(Table13[[#This Row],[Signal from Matlab]]-703)/(1060.75-703)</f>
        <v>0.77078965758211038</v>
      </c>
      <c r="K213" s="424">
        <f t="shared" si="32"/>
        <v>4671</v>
      </c>
      <c r="L213" s="424">
        <v>46</v>
      </c>
      <c r="M213" s="524">
        <f>INDEX(Table13[Date],MATCH($K213,Table13[Index],0))</f>
        <v>40765</v>
      </c>
      <c r="N213" s="433">
        <f>INDEX(Table13[Norm Open],MATCH($K213,Table13[Index],0))</f>
        <v>0.69180087847730587</v>
      </c>
      <c r="O213" s="434">
        <f>INDEX(Table13[Alpha],MATCH($K213,Table13[Index],0))</f>
        <v>0</v>
      </c>
      <c r="P213" s="483">
        <f t="shared" si="35"/>
        <v>-4.17243521273131</v>
      </c>
      <c r="Q213" s="436">
        <f t="shared" si="36"/>
        <v>-0.19912581407799923</v>
      </c>
      <c r="R213" s="483">
        <f t="shared" si="33"/>
        <v>-0.97049060684404787</v>
      </c>
      <c r="S213" s="436">
        <f t="shared" si="34"/>
        <v>-1.4324258483712875</v>
      </c>
      <c r="T213" s="483">
        <f t="shared" si="37"/>
        <v>-1.4467127660492496</v>
      </c>
      <c r="U213" s="436">
        <f t="shared" si="38"/>
        <v>-5.8730389560590472</v>
      </c>
      <c r="V213" s="435">
        <f t="shared" si="31"/>
        <v>-2.1965461952082026</v>
      </c>
      <c r="W213" s="436">
        <f t="shared" si="31"/>
        <v>-2.5015302061694444</v>
      </c>
    </row>
    <row r="214" spans="1:29" ht="16" thickBot="1" x14ac:dyDescent="0.25">
      <c r="A214" s="505">
        <v>34362</v>
      </c>
      <c r="B214" s="506">
        <v>213</v>
      </c>
      <c r="C214" s="507">
        <v>14.29</v>
      </c>
      <c r="D214" s="130">
        <v>-0.20680048714551899</v>
      </c>
      <c r="E214" s="130">
        <f>(Table13[[#This Row],[Gasoil Open]]-MIN(Table13[Signal from Matlab]))/(MAX(Table13[Signal from Matlab])-MIN(Table13[Signal from Matlab]))</f>
        <v>-1.9251153039832287</v>
      </c>
      <c r="F214" s="130">
        <v>971.75</v>
      </c>
      <c r="G214" s="130">
        <v>971.75</v>
      </c>
      <c r="H214" s="130">
        <v>0.75122292103424204</v>
      </c>
      <c r="I214" s="130">
        <f>(Table13[[#This Row],[Alpha]]-MIN(Table13[Alpha]))/(MAX(Table13[Alpha])-MIN(Table13[Alpha]))</f>
        <v>0.26901920312959776</v>
      </c>
      <c r="J214" s="130">
        <f>(Table13[[#This Row],[Signal from Matlab]]-703)/(1060.75-703)</f>
        <v>0.75122292103424182</v>
      </c>
      <c r="K214" s="424">
        <f t="shared" si="32"/>
        <v>4672</v>
      </c>
      <c r="L214" s="424">
        <v>47</v>
      </c>
      <c r="M214" s="524">
        <f>INDEX(Table13[Date],MATCH($K214,Table13[Index],0))</f>
        <v>40766</v>
      </c>
      <c r="N214" s="433">
        <f>INDEX(Table13[Norm Open],MATCH($K214,Table13[Index],0))</f>
        <v>0.69765739385065872</v>
      </c>
      <c r="O214" s="434">
        <f>INDEX(Table13[Alpha],MATCH($K214,Table13[Index],0))</f>
        <v>0</v>
      </c>
      <c r="P214" s="483">
        <f t="shared" si="35"/>
        <v>-5.3411372152023668</v>
      </c>
      <c r="Q214" s="436">
        <f t="shared" si="36"/>
        <v>-0.47081162932804199</v>
      </c>
      <c r="R214" s="483">
        <f t="shared" si="33"/>
        <v>-1.036612714111171</v>
      </c>
      <c r="S214" s="436">
        <f t="shared" si="34"/>
        <v>-0.93474060412528881</v>
      </c>
      <c r="T214" s="483">
        <f t="shared" si="37"/>
        <v>-1.6437710191720762</v>
      </c>
      <c r="U214" s="436">
        <f t="shared" si="38"/>
        <v>-6.8669588033289397</v>
      </c>
      <c r="V214" s="435">
        <f t="shared" si="31"/>
        <v>-2.6738403161618716</v>
      </c>
      <c r="W214" s="436">
        <f t="shared" si="31"/>
        <v>-2.7575036789274239</v>
      </c>
    </row>
    <row r="215" spans="1:29" ht="16" thickBot="1" x14ac:dyDescent="0.25">
      <c r="A215" s="505">
        <v>34365</v>
      </c>
      <c r="B215" s="506">
        <v>214</v>
      </c>
      <c r="C215" s="507">
        <v>14.31</v>
      </c>
      <c r="D215" s="130">
        <v>-0.171328793178713</v>
      </c>
      <c r="E215" s="130">
        <f>(Table13[[#This Row],[Gasoil Open]]-MIN(Table13[Signal from Matlab]))/(MAX(Table13[Signal from Matlab])-MIN(Table13[Signal from Matlab]))</f>
        <v>-1.9250593990216633</v>
      </c>
      <c r="F215" s="130">
        <v>963</v>
      </c>
      <c r="G215" s="130">
        <v>963</v>
      </c>
      <c r="H215" s="130">
        <v>0.72676450034940598</v>
      </c>
      <c r="I215" s="130">
        <f>(Table13[[#This Row],[Alpha]]-MIN(Table13[Alpha]))/(MAX(Table13[Alpha])-MIN(Table13[Alpha]))</f>
        <v>0.2945482972166511</v>
      </c>
      <c r="J215" s="130">
        <f>(Table13[[#This Row],[Signal from Matlab]]-703)/(1060.75-703)</f>
        <v>0.72676450034940598</v>
      </c>
      <c r="K215" s="424">
        <f t="shared" si="32"/>
        <v>4673</v>
      </c>
      <c r="L215" s="424">
        <v>48</v>
      </c>
      <c r="M215" s="524">
        <f>INDEX(Table13[Date],MATCH($K215,Table13[Index],0))</f>
        <v>40767</v>
      </c>
      <c r="N215" s="433">
        <f>INDEX(Table13[Norm Open],MATCH($K215,Table13[Index],0))</f>
        <v>0.71918008784773046</v>
      </c>
      <c r="O215" s="434">
        <f>INDEX(Table13[Alpha],MATCH($K215,Table13[Index],0))</f>
        <v>0</v>
      </c>
      <c r="P215" s="483">
        <f t="shared" si="35"/>
        <v>-6.7082408322765614</v>
      </c>
      <c r="Q215" s="436">
        <f t="shared" si="36"/>
        <v>-0.84884748528029741</v>
      </c>
      <c r="R215" s="483">
        <f t="shared" si="33"/>
        <v>-1.1032731940409903</v>
      </c>
      <c r="S215" s="436">
        <f t="shared" si="34"/>
        <v>0.26686129438928941</v>
      </c>
      <c r="T215" s="483">
        <f t="shared" si="37"/>
        <v>-1.803365706934781</v>
      </c>
      <c r="U215" s="436">
        <f t="shared" si="38"/>
        <v>-8.0262057381972678</v>
      </c>
      <c r="V215" s="435">
        <f t="shared" si="31"/>
        <v>-3.2049599110841105</v>
      </c>
      <c r="W215" s="436">
        <f t="shared" si="31"/>
        <v>-2.8693973096960921</v>
      </c>
    </row>
    <row r="216" spans="1:29" ht="16" thickBot="1" x14ac:dyDescent="0.25">
      <c r="A216" s="505">
        <v>34366</v>
      </c>
      <c r="B216" s="506">
        <v>215</v>
      </c>
      <c r="C216" s="507">
        <v>14.19</v>
      </c>
      <c r="D216" s="130">
        <v>-0.12520619338591099</v>
      </c>
      <c r="E216" s="130">
        <f>(Table13[[#This Row],[Gasoil Open]]-MIN(Table13[Signal from Matlab]))/(MAX(Table13[Signal from Matlab])-MIN(Table13[Signal from Matlab]))</f>
        <v>-1.9253948287910549</v>
      </c>
      <c r="F216" s="130">
        <v>950.75</v>
      </c>
      <c r="G216" s="130">
        <v>950.75</v>
      </c>
      <c r="H216" s="130">
        <v>0.69252271139063604</v>
      </c>
      <c r="I216" s="130">
        <f>(Table13[[#This Row],[Alpha]]-MIN(Table13[Alpha]))/(MAX(Table13[Alpha])-MIN(Table13[Alpha]))</f>
        <v>0.32774288303913279</v>
      </c>
      <c r="J216" s="130">
        <f>(Table13[[#This Row],[Signal from Matlab]]-703)/(1060.75-703)</f>
        <v>0.69252271139063593</v>
      </c>
      <c r="K216" s="424">
        <f t="shared" si="32"/>
        <v>4674</v>
      </c>
      <c r="L216" s="424">
        <v>49</v>
      </c>
      <c r="M216" s="524">
        <f>INDEX(Table13[Date],MATCH($K216,Table13[Index],0))</f>
        <v>40770</v>
      </c>
      <c r="N216" s="433">
        <f>INDEX(Table13[Norm Open],MATCH($K216,Table13[Index],0))</f>
        <v>0.72035139092240097</v>
      </c>
      <c r="O216" s="434">
        <f>INDEX(Table13[Alpha],MATCH($K216,Table13[Index],0))</f>
        <v>0</v>
      </c>
      <c r="P216" s="483">
        <f t="shared" si="35"/>
        <v>-8.3309639608024391</v>
      </c>
      <c r="Q216" s="436">
        <f t="shared" si="36"/>
        <v>-0.47859153322500303</v>
      </c>
      <c r="R216" s="483">
        <f t="shared" si="33"/>
        <v>-1.1829142576811913</v>
      </c>
      <c r="S216" s="436">
        <f t="shared" si="34"/>
        <v>0.93445204657158598</v>
      </c>
      <c r="T216" s="483">
        <f t="shared" si="37"/>
        <v>-1.9265029934172884</v>
      </c>
      <c r="U216" s="436">
        <f t="shared" si="38"/>
        <v>-9.4800301120732282</v>
      </c>
      <c r="V216" s="435">
        <f t="shared" si="31"/>
        <v>-3.8134604039669728</v>
      </c>
      <c r="W216" s="436">
        <f t="shared" si="31"/>
        <v>-3.0080565329088818</v>
      </c>
    </row>
    <row r="217" spans="1:29" ht="16" thickBot="1" x14ac:dyDescent="0.25">
      <c r="A217" s="505">
        <v>34367</v>
      </c>
      <c r="B217" s="506">
        <v>216</v>
      </c>
      <c r="C217" s="507">
        <v>14.65</v>
      </c>
      <c r="D217" s="130">
        <v>-7.5629012881416199E-2</v>
      </c>
      <c r="E217" s="130">
        <f>(Table13[[#This Row],[Gasoil Open]]-MIN(Table13[Signal from Matlab]))/(MAX(Table13[Signal from Matlab])-MIN(Table13[Signal from Matlab]))</f>
        <v>-1.9241090146750526</v>
      </c>
      <c r="F217" s="130">
        <v>910.25</v>
      </c>
      <c r="G217" s="130">
        <v>910.25</v>
      </c>
      <c r="H217" s="130">
        <v>0.57931516422082496</v>
      </c>
      <c r="I217" s="130">
        <f>(Table13[[#This Row],[Alpha]]-MIN(Table13[Alpha]))/(MAX(Table13[Alpha])-MIN(Table13[Alpha]))</f>
        <v>0.36342374189110821</v>
      </c>
      <c r="J217" s="130">
        <f>(Table13[[#This Row],[Signal from Matlab]]-703)/(1060.75-703)</f>
        <v>0.57931516422082463</v>
      </c>
      <c r="K217" s="424">
        <f t="shared" si="32"/>
        <v>4675</v>
      </c>
      <c r="L217" s="424">
        <v>50</v>
      </c>
      <c r="M217" s="524">
        <f>INDEX(Table13[Date],MATCH($K217,Table13[Index],0))</f>
        <v>40771</v>
      </c>
      <c r="N217" s="433">
        <f>INDEX(Table13[Norm Open],MATCH($K217,Table13[Index],0))</f>
        <v>0.73045387994143474</v>
      </c>
      <c r="O217" s="434">
        <f>INDEX(Table13[Alpha],MATCH($K217,Table13[Index],0))</f>
        <v>0</v>
      </c>
      <c r="P217" s="483">
        <f t="shared" si="35"/>
        <v>-10.222593347436611</v>
      </c>
      <c r="Q217" s="436">
        <f t="shared" si="36"/>
        <v>-0.5620299354089684</v>
      </c>
      <c r="R217" s="483">
        <f t="shared" si="33"/>
        <v>-1.2904167854967985</v>
      </c>
      <c r="S217" s="436">
        <f t="shared" si="34"/>
        <v>0.63161124720895545</v>
      </c>
      <c r="T217" s="483">
        <f t="shared" si="37"/>
        <v>-2.0189272517685541</v>
      </c>
      <c r="U217" s="436">
        <f t="shared" si="38"/>
        <v>-10.931388674570492</v>
      </c>
      <c r="V217" s="435">
        <f t="shared" si="31"/>
        <v>-4.5106457949006549</v>
      </c>
      <c r="W217" s="436">
        <f t="shared" si="31"/>
        <v>-3.6206024542568351</v>
      </c>
    </row>
    <row r="218" spans="1:29" ht="16" thickBot="1" x14ac:dyDescent="0.25">
      <c r="A218" s="505">
        <v>34368</v>
      </c>
      <c r="B218" s="506">
        <v>217</v>
      </c>
      <c r="C218" s="507">
        <v>14.9</v>
      </c>
      <c r="D218" s="130">
        <v>-2.73326766597702E-2</v>
      </c>
      <c r="E218" s="130">
        <f>(Table13[[#This Row],[Gasoil Open]]-MIN(Table13[Signal from Matlab]))/(MAX(Table13[Signal from Matlab])-MIN(Table13[Signal from Matlab]))</f>
        <v>-1.9234102026554858</v>
      </c>
      <c r="F218" s="130">
        <v>904.25</v>
      </c>
      <c r="G218" s="130">
        <v>904.25</v>
      </c>
      <c r="H218" s="130">
        <v>0.56254367575122299</v>
      </c>
      <c r="I218" s="130">
        <f>(Table13[[#This Row],[Alpha]]-MIN(Table13[Alpha]))/(MAX(Table13[Alpha])-MIN(Table13[Alpha]))</f>
        <v>0.39818277292628101</v>
      </c>
      <c r="J218" s="130">
        <f>(Table13[[#This Row],[Signal from Matlab]]-703)/(1060.75-703)</f>
        <v>0.56254367575122288</v>
      </c>
      <c r="K218" s="424">
        <f t="shared" si="32"/>
        <v>4676</v>
      </c>
      <c r="L218" s="424">
        <v>51</v>
      </c>
      <c r="M218" s="524">
        <f>INDEX(Table13[Date],MATCH($K218,Table13[Index],0))</f>
        <v>40772</v>
      </c>
      <c r="N218" s="433">
        <f>INDEX(Table13[Norm Open],MATCH($K218,Table13[Index],0))</f>
        <v>-7.1010248901903356E-2</v>
      </c>
      <c r="O218" s="434">
        <f>INDEX(Table13[Alpha],MATCH($K218,Table13[Index],0))</f>
        <v>0</v>
      </c>
      <c r="P218" s="483">
        <f t="shared" si="35"/>
        <v>-12.417297684791835</v>
      </c>
      <c r="Q218" s="436">
        <f t="shared" si="36"/>
        <v>-1.0172229697695778</v>
      </c>
      <c r="R218" s="483">
        <f t="shared" si="33"/>
        <v>-1.4412439562616621</v>
      </c>
      <c r="S218" s="436">
        <f t="shared" si="34"/>
        <v>-0.55956356520503125</v>
      </c>
      <c r="T218" s="483">
        <f t="shared" si="37"/>
        <v>-2.1017444830293091</v>
      </c>
      <c r="U218" s="436">
        <f t="shared" si="38"/>
        <v>-12.622956515625361</v>
      </c>
      <c r="V218" s="435">
        <f t="shared" si="31"/>
        <v>-5.3200953746942687</v>
      </c>
      <c r="W218" s="436">
        <f t="shared" si="31"/>
        <v>-4.7332476835333237</v>
      </c>
    </row>
    <row r="219" spans="1:29" ht="16" thickBot="1" x14ac:dyDescent="0.25">
      <c r="A219" s="505">
        <v>34369</v>
      </c>
      <c r="B219" s="506">
        <v>218</v>
      </c>
      <c r="C219" s="507">
        <v>14.62</v>
      </c>
      <c r="D219" s="130">
        <v>1.6302351070916699E-2</v>
      </c>
      <c r="E219" s="130">
        <f>(Table13[[#This Row],[Gasoil Open]]-MIN(Table13[Signal from Matlab]))/(MAX(Table13[Signal from Matlab])-MIN(Table13[Signal from Matlab]))</f>
        <v>-1.9241928721174004</v>
      </c>
      <c r="F219" s="130">
        <v>865.25</v>
      </c>
      <c r="G219" s="130">
        <v>865.25</v>
      </c>
      <c r="H219" s="130">
        <v>0.45352900069881202</v>
      </c>
      <c r="I219" s="130">
        <f>(Table13[[#This Row],[Alpha]]-MIN(Table13[Alpha]))/(MAX(Table13[Alpha])-MIN(Table13[Alpha]))</f>
        <v>0.42958704500503542</v>
      </c>
      <c r="J219" s="130">
        <f>(Table13[[#This Row],[Signal from Matlab]]-703)/(1060.75-703)</f>
        <v>0.45352900069881202</v>
      </c>
      <c r="K219" s="437">
        <f t="shared" si="32"/>
        <v>4677</v>
      </c>
      <c r="L219" s="437">
        <v>52</v>
      </c>
      <c r="M219" s="525">
        <f>INDEX(Table13[Date],MATCH($K219,Table13[Index],0))</f>
        <v>40773</v>
      </c>
      <c r="N219" s="440">
        <f>INDEX(Table13[Norm Open],MATCH($K219,Table13[Index],0))</f>
        <v>0.73828696925329418</v>
      </c>
      <c r="O219" s="441">
        <f>INDEX(Table13[Alpha],MATCH($K219,Table13[Index],0))</f>
        <v>0</v>
      </c>
      <c r="P219" s="484">
        <f t="shared" si="35"/>
        <v>-14.965547882209547</v>
      </c>
      <c r="Q219" s="443">
        <f t="shared" si="36"/>
        <v>-0.66261441006960498</v>
      </c>
      <c r="R219" s="484">
        <f t="shared" si="33"/>
        <v>-1.6490615723927544</v>
      </c>
      <c r="S219" s="443">
        <f t="shared" si="34"/>
        <v>-2.7394734982032367</v>
      </c>
      <c r="T219" s="484">
        <f t="shared" si="37"/>
        <v>-2.1667678146353384</v>
      </c>
      <c r="U219" s="443">
        <f t="shared" si="38"/>
        <v>-14.665027921967891</v>
      </c>
      <c r="V219" s="442">
        <f t="shared" si="31"/>
        <v>-6.2604590897458801</v>
      </c>
      <c r="W219" s="443">
        <f t="shared" si="31"/>
        <v>-6.0223719434135772</v>
      </c>
    </row>
    <row r="220" spans="1:29" ht="16" thickBot="1" x14ac:dyDescent="0.25">
      <c r="A220" s="505">
        <v>34372</v>
      </c>
      <c r="B220" s="506">
        <v>219</v>
      </c>
      <c r="C220" s="507">
        <v>14.31</v>
      </c>
      <c r="D220" s="130">
        <v>5.3854036371170103E-2</v>
      </c>
      <c r="E220" s="130">
        <f>(Table13[[#This Row],[Gasoil Open]]-MIN(Table13[Signal from Matlab]))/(MAX(Table13[Signal from Matlab])-MIN(Table13[Signal from Matlab]))</f>
        <v>-1.9250593990216633</v>
      </c>
      <c r="F220" s="130">
        <v>884.5</v>
      </c>
      <c r="G220" s="130">
        <v>884.5</v>
      </c>
      <c r="H220" s="130">
        <v>0.50733752620545103</v>
      </c>
      <c r="I220" s="130">
        <f>(Table13[[#This Row],[Alpha]]-MIN(Table13[Alpha]))/(MAX(Table13[Alpha])-MIN(Table13[Alpha]))</f>
        <v>0.45661311565321733</v>
      </c>
      <c r="J220" s="130">
        <f>(Table13[[#This Row],[Signal from Matlab]]-703)/(1060.75-703)</f>
        <v>0.5073375262054507</v>
      </c>
    </row>
    <row r="221" spans="1:29" ht="16" thickBot="1" x14ac:dyDescent="0.25">
      <c r="A221" s="505">
        <v>34373</v>
      </c>
      <c r="B221" s="506">
        <v>220</v>
      </c>
      <c r="C221" s="507">
        <v>14.14</v>
      </c>
      <c r="D221" s="130">
        <v>8.9012311323191803E-2</v>
      </c>
      <c r="E221" s="130">
        <f>(Table13[[#This Row],[Gasoil Open]]-MIN(Table13[Signal from Matlab]))/(MAX(Table13[Signal from Matlab])-MIN(Table13[Signal from Matlab]))</f>
        <v>-1.9255345911949686</v>
      </c>
      <c r="F221" s="130">
        <v>899.25</v>
      </c>
      <c r="G221" s="130">
        <v>899.25</v>
      </c>
      <c r="H221" s="130">
        <v>0.54856743535988794</v>
      </c>
      <c r="I221" s="130">
        <f>(Table13[[#This Row],[Alpha]]-MIN(Table13[Alpha]))/(MAX(Table13[Alpha])-MIN(Table13[Alpha]))</f>
        <v>0.48191664105092108</v>
      </c>
      <c r="J221" s="130">
        <f>(Table13[[#This Row],[Signal from Matlab]]-703)/(1060.75-703)</f>
        <v>0.54856743535988817</v>
      </c>
      <c r="K221" s="560" t="s">
        <v>1171</v>
      </c>
      <c r="L221" s="561"/>
      <c r="M221" s="561"/>
      <c r="N221" s="561"/>
      <c r="O221" s="562"/>
      <c r="P221" s="561" t="s">
        <v>1159</v>
      </c>
      <c r="Q221" s="562"/>
      <c r="R221" s="561" t="s">
        <v>1160</v>
      </c>
      <c r="S221" s="562"/>
      <c r="T221" s="561" t="s">
        <v>1161</v>
      </c>
      <c r="U221" s="562"/>
      <c r="V221" s="560" t="s">
        <v>1162</v>
      </c>
      <c r="W221" s="562"/>
    </row>
    <row r="222" spans="1:29" ht="16" thickBot="1" x14ac:dyDescent="0.25">
      <c r="A222" s="505">
        <v>34374</v>
      </c>
      <c r="B222" s="506">
        <v>221</v>
      </c>
      <c r="C222" s="507">
        <v>13.9</v>
      </c>
      <c r="D222" s="130">
        <v>0.12018816737451</v>
      </c>
      <c r="E222" s="130">
        <f>(Table13[[#This Row],[Gasoil Open]]-MIN(Table13[Signal from Matlab]))/(MAX(Table13[Signal from Matlab])-MIN(Table13[Signal from Matlab]))</f>
        <v>-1.9262054507337527</v>
      </c>
      <c r="F222" s="130">
        <v>906</v>
      </c>
      <c r="G222" s="130">
        <v>906</v>
      </c>
      <c r="H222" s="130">
        <v>0.56743535988819005</v>
      </c>
      <c r="I222" s="130">
        <f>(Table13[[#This Row],[Alpha]]-MIN(Table13[Alpha]))/(MAX(Table13[Alpha])-MIN(Table13[Alpha]))</f>
        <v>0.50435400654926232</v>
      </c>
      <c r="J222" s="130">
        <f>(Table13[[#This Row],[Signal from Matlab]]-703)/(1060.75-703)</f>
        <v>0.56743535988819005</v>
      </c>
      <c r="K222" s="444" t="s">
        <v>15</v>
      </c>
      <c r="L222" s="445" t="s">
        <v>1167</v>
      </c>
      <c r="M222" s="526" t="s">
        <v>11</v>
      </c>
      <c r="N222" s="447" t="s">
        <v>155</v>
      </c>
      <c r="O222" s="448" t="s">
        <v>14</v>
      </c>
      <c r="P222" s="485" t="s">
        <v>14</v>
      </c>
      <c r="Q222" s="448" t="s">
        <v>155</v>
      </c>
      <c r="R222" s="485" t="s">
        <v>14</v>
      </c>
      <c r="S222" s="448" t="s">
        <v>155</v>
      </c>
      <c r="T222" s="485" t="s">
        <v>14</v>
      </c>
      <c r="U222" s="448" t="s">
        <v>155</v>
      </c>
      <c r="V222" s="449" t="s">
        <v>14</v>
      </c>
      <c r="W222" s="448" t="s">
        <v>155</v>
      </c>
      <c r="X222" s="130" t="s">
        <v>1164</v>
      </c>
      <c r="Y222" s="130" t="s">
        <v>1201</v>
      </c>
      <c r="Z222" s="130" t="s">
        <v>1164</v>
      </c>
      <c r="AA222" s="130">
        <v>128</v>
      </c>
      <c r="AB222" s="130">
        <v>0</v>
      </c>
      <c r="AC222" s="130" t="s">
        <v>1176</v>
      </c>
    </row>
    <row r="223" spans="1:29" ht="16" thickBot="1" x14ac:dyDescent="0.25">
      <c r="A223" s="505">
        <v>34375</v>
      </c>
      <c r="B223" s="506">
        <v>222</v>
      </c>
      <c r="C223" s="507">
        <v>13.33</v>
      </c>
      <c r="D223" s="130">
        <v>0.14737102406565</v>
      </c>
      <c r="E223" s="130">
        <f>(Table13[[#This Row],[Gasoil Open]]-MIN(Table13[Signal from Matlab]))/(MAX(Table13[Signal from Matlab])-MIN(Table13[Signal from Matlab]))</f>
        <v>-1.9277987421383647</v>
      </c>
      <c r="F223" s="130">
        <v>911.25</v>
      </c>
      <c r="G223" s="130">
        <v>911.25</v>
      </c>
      <c r="H223" s="130">
        <v>0.58211041229909199</v>
      </c>
      <c r="I223" s="130">
        <f>(Table13[[#This Row],[Alpha]]-MIN(Table13[Alpha]))/(MAX(Table13[Alpha])-MIN(Table13[Alpha]))</f>
        <v>0.52391759735697485</v>
      </c>
      <c r="J223" s="130">
        <f>(Table13[[#This Row],[Signal from Matlab]]-703)/(1060.75-703)</f>
        <v>0.58211041229909155</v>
      </c>
      <c r="K223" s="450">
        <f>K219+1</f>
        <v>4678</v>
      </c>
      <c r="L223" s="450">
        <v>1</v>
      </c>
      <c r="M223" s="527">
        <f>INDEX(Table13[Date],MATCH($K223,Table13[Index],0))</f>
        <v>40774</v>
      </c>
      <c r="N223" s="453">
        <f>INDEX(Table13[Norm Open],MATCH($K223,Table13[Index],0))</f>
        <v>0.7069546120058563</v>
      </c>
      <c r="O223" s="454">
        <f>INDEX(Table13[Alpha],MATCH($K223,Table13[Index],0))</f>
        <v>0</v>
      </c>
      <c r="P223" s="486"/>
      <c r="Q223" s="456"/>
      <c r="R223" s="486"/>
      <c r="S223" s="456"/>
      <c r="T223" s="486">
        <f t="shared" ref="T223:T254" si="39" xml:space="preserve"> 0.0222472284397862*L223 + 0.379404269265199/L223 + 0.0000218638800637753/COS(L223) + 0.00247346396712795*L223^2 + 0.00355962865843487*SIN(L223^2) + -0.20167543101786*COS(L223)/L223^2 - 0.607921392118473 - 0.0000889086043039556*L223^3</f>
        <v>-0.30981524922092935</v>
      </c>
      <c r="U223" s="456">
        <f t="shared" ref="U223:U254" si="40" xml:space="preserve"> 0.664331659108409 + 4.09070998943327E-07*L223^5 + 0.0427734411330567*SIN(SIN(0.88416116858837*L223)) - 4.49749141039073E-12*L223^8 - 8.65379370868083E-06*L223^4</f>
        <v>0.69420324200167283</v>
      </c>
      <c r="V223" s="455">
        <f>AVERAGE(T223,R223,P223)</f>
        <v>-0.30981524922092935</v>
      </c>
      <c r="W223" s="456">
        <f>AVERAGE(U223,S223,Q223)</f>
        <v>0.69420324200167283</v>
      </c>
      <c r="X223" s="130" t="s">
        <v>80</v>
      </c>
      <c r="Y223" s="130">
        <v>0.99255694000000005</v>
      </c>
      <c r="Z223" s="130" t="s">
        <v>80</v>
      </c>
      <c r="AC223" s="130">
        <v>0.99999963999999997</v>
      </c>
    </row>
    <row r="224" spans="1:29" ht="16" thickBot="1" x14ac:dyDescent="0.25">
      <c r="A224" s="505">
        <v>34376</v>
      </c>
      <c r="B224" s="506">
        <v>223</v>
      </c>
      <c r="C224" s="507">
        <v>13.6</v>
      </c>
      <c r="D224" s="130">
        <v>0.17181777559221201</v>
      </c>
      <c r="E224" s="130">
        <f>(Table13[[#This Row],[Gasoil Open]]-MIN(Table13[Signal from Matlab]))/(MAX(Table13[Signal from Matlab])-MIN(Table13[Signal from Matlab]))</f>
        <v>-1.9270440251572327</v>
      </c>
      <c r="F224" s="130">
        <v>918.5</v>
      </c>
      <c r="G224" s="130">
        <v>918.5</v>
      </c>
      <c r="H224" s="130">
        <v>0.602375960866527</v>
      </c>
      <c r="I224" s="130">
        <f>(Table13[[#This Row],[Alpha]]-MIN(Table13[Alpha]))/(MAX(Table13[Alpha])-MIN(Table13[Alpha]))</f>
        <v>0.54151200433478786</v>
      </c>
      <c r="J224" s="130">
        <f>(Table13[[#This Row],[Signal from Matlab]]-703)/(1060.75-703)</f>
        <v>0.60237596086652689</v>
      </c>
      <c r="K224" s="450">
        <f>K223+1</f>
        <v>4679</v>
      </c>
      <c r="L224" s="450">
        <v>2</v>
      </c>
      <c r="M224" s="528">
        <f>INDEX(Table13[Date],MATCH($K224,Table13[Index],0))</f>
        <v>40777</v>
      </c>
      <c r="N224" s="458">
        <f>INDEX(Table13[Norm Open],MATCH($K224,Table13[Index],0))</f>
        <v>0.72327964860907745</v>
      </c>
      <c r="O224" s="459">
        <f>INDEX(Table13[Alpha],MATCH($K224,Table13[Index],0))</f>
        <v>0</v>
      </c>
      <c r="P224" s="487"/>
      <c r="Q224" s="319"/>
      <c r="R224" s="487"/>
      <c r="S224" s="319"/>
      <c r="T224" s="487">
        <f t="shared" si="39"/>
        <v>-0.34630704012568164</v>
      </c>
      <c r="U224" s="319">
        <f t="shared" si="40"/>
        <v>0.69974273774601359</v>
      </c>
      <c r="V224" s="460">
        <f t="shared" ref="V224:W274" si="41">AVERAGE(T224,R224,P224)</f>
        <v>-0.34630704012568164</v>
      </c>
      <c r="W224" s="319">
        <f t="shared" si="41"/>
        <v>0.69974273774601359</v>
      </c>
    </row>
    <row r="225" spans="1:29" ht="16" thickBot="1" x14ac:dyDescent="0.25">
      <c r="A225" s="505">
        <v>34379</v>
      </c>
      <c r="B225" s="506">
        <v>224</v>
      </c>
      <c r="C225" s="507">
        <v>13.82</v>
      </c>
      <c r="D225" s="130">
        <v>0.19280965449554899</v>
      </c>
      <c r="E225" s="130">
        <f>(Table13[[#This Row],[Gasoil Open]]-MIN(Table13[Signal from Matlab]))/(MAX(Table13[Signal from Matlab])-MIN(Table13[Signal from Matlab]))</f>
        <v>-1.9264290705800138</v>
      </c>
      <c r="F225" s="130">
        <v>920.25</v>
      </c>
      <c r="G225" s="130">
        <v>920.25</v>
      </c>
      <c r="H225" s="130">
        <v>0.60726764500349395</v>
      </c>
      <c r="I225" s="130">
        <f>(Table13[[#This Row],[Alpha]]-MIN(Table13[Alpha]))/(MAX(Table13[Alpha])-MIN(Table13[Alpha]))</f>
        <v>0.55661992819342321</v>
      </c>
      <c r="J225" s="130">
        <f>(Table13[[#This Row],[Signal from Matlab]]-703)/(1060.75-703)</f>
        <v>0.60726764500349406</v>
      </c>
      <c r="K225" s="450">
        <f t="shared" ref="K225:K274" si="42">K224+1</f>
        <v>4680</v>
      </c>
      <c r="L225" s="450">
        <v>3</v>
      </c>
      <c r="M225" s="528">
        <f>INDEX(Table13[Date],MATCH($K225,Table13[Index],0))</f>
        <v>40778</v>
      </c>
      <c r="N225" s="458">
        <f>INDEX(Table13[Norm Open],MATCH($K225,Table13[Index],0))</f>
        <v>0.72035139092240097</v>
      </c>
      <c r="O225" s="459">
        <f>INDEX(Table13[Alpha],MATCH($K225,Table13[Index],0))</f>
        <v>0</v>
      </c>
      <c r="P225" s="487"/>
      <c r="Q225" s="319"/>
      <c r="R225" s="487"/>
      <c r="S225" s="319"/>
      <c r="T225" s="487">
        <f t="shared" si="39"/>
        <v>-0.37122194050716179</v>
      </c>
      <c r="U225" s="319">
        <f t="shared" si="40"/>
        <v>0.68309546705461421</v>
      </c>
      <c r="V225" s="460">
        <f t="shared" si="41"/>
        <v>-0.37122194050716179</v>
      </c>
      <c r="W225" s="319">
        <f t="shared" si="41"/>
        <v>0.68309546705461421</v>
      </c>
      <c r="X225" s="130" t="s">
        <v>1165</v>
      </c>
      <c r="Y225" s="130" t="s">
        <v>1202</v>
      </c>
      <c r="Z225" s="130" t="s">
        <v>1165</v>
      </c>
      <c r="AA225" s="130">
        <v>45</v>
      </c>
      <c r="AB225" s="130">
        <v>2.5000000000000001E-2</v>
      </c>
      <c r="AC225" s="130" t="s">
        <v>1177</v>
      </c>
    </row>
    <row r="226" spans="1:29" ht="16" thickBot="1" x14ac:dyDescent="0.25">
      <c r="A226" s="505">
        <v>34380</v>
      </c>
      <c r="B226" s="506">
        <v>225</v>
      </c>
      <c r="C226" s="507">
        <v>13.43</v>
      </c>
      <c r="D226" s="130">
        <v>0.209739005674941</v>
      </c>
      <c r="E226" s="130">
        <f>(Table13[[#This Row],[Gasoil Open]]-MIN(Table13[Signal from Matlab]))/(MAX(Table13[Signal from Matlab])-MIN(Table13[Signal from Matlab]))</f>
        <v>-1.9275192173305382</v>
      </c>
      <c r="F226" s="130">
        <v>927.5</v>
      </c>
      <c r="G226" s="130">
        <v>927.5</v>
      </c>
      <c r="H226" s="130">
        <v>0.62753319357092896</v>
      </c>
      <c r="I226" s="130">
        <f>(Table13[[#This Row],[Alpha]]-MIN(Table13[Alpha]))/(MAX(Table13[Alpha])-MIN(Table13[Alpha]))</f>
        <v>0.56880403757077358</v>
      </c>
      <c r="J226" s="130">
        <f>(Table13[[#This Row],[Signal from Matlab]]-703)/(1060.75-703)</f>
        <v>0.6275331935709294</v>
      </c>
      <c r="K226" s="450">
        <f t="shared" si="42"/>
        <v>4681</v>
      </c>
      <c r="L226" s="450">
        <v>4</v>
      </c>
      <c r="M226" s="528">
        <f>INDEX(Table13[Date],MATCH($K226,Table13[Index],0))</f>
        <v>40779</v>
      </c>
      <c r="N226" s="458">
        <f>INDEX(Table13[Norm Open],MATCH($K226,Table13[Index],0))</f>
        <v>0.73177159590043905</v>
      </c>
      <c r="O226" s="459">
        <f>INDEX(Table13[Alpha],MATCH($K226,Table13[Index],0))</f>
        <v>0</v>
      </c>
      <c r="P226" s="487"/>
      <c r="Q226" s="319"/>
      <c r="R226" s="487"/>
      <c r="S226" s="319"/>
      <c r="T226" s="487">
        <f t="shared" si="39"/>
        <v>-0.38301542519218906</v>
      </c>
      <c r="U226" s="319">
        <f t="shared" si="40"/>
        <v>0.6464766258540503</v>
      </c>
      <c r="V226" s="460">
        <f t="shared" si="41"/>
        <v>-0.38301542519218906</v>
      </c>
      <c r="W226" s="319">
        <f t="shared" si="41"/>
        <v>0.6464766258540503</v>
      </c>
      <c r="X226" s="130" t="s">
        <v>80</v>
      </c>
      <c r="Y226" s="130">
        <v>0.9482836</v>
      </c>
      <c r="Z226" s="130" t="s">
        <v>80</v>
      </c>
      <c r="AC226" s="130">
        <v>0.99901030000000002</v>
      </c>
    </row>
    <row r="227" spans="1:29" ht="16" thickBot="1" x14ac:dyDescent="0.25">
      <c r="A227" s="505">
        <v>34381</v>
      </c>
      <c r="B227" s="506">
        <v>226</v>
      </c>
      <c r="C227" s="507">
        <v>13.35</v>
      </c>
      <c r="D227" s="130">
        <v>0.21977462403781001</v>
      </c>
      <c r="E227" s="130">
        <f>(Table13[[#This Row],[Gasoil Open]]-MIN(Table13[Signal from Matlab]))/(MAX(Table13[Signal from Matlab])-MIN(Table13[Signal from Matlab]))</f>
        <v>-1.9277428371767993</v>
      </c>
      <c r="F227" s="130">
        <v>900.5</v>
      </c>
      <c r="G227" s="130">
        <v>900.5</v>
      </c>
      <c r="H227" s="130">
        <v>0.55206149545772198</v>
      </c>
      <c r="I227" s="130">
        <f>(Table13[[#This Row],[Alpha]]-MIN(Table13[Alpha]))/(MAX(Table13[Alpha])-MIN(Table13[Alpha]))</f>
        <v>0.57602670490792396</v>
      </c>
      <c r="J227" s="130">
        <f>(Table13[[#This Row],[Signal from Matlab]]-703)/(1060.75-703)</f>
        <v>0.55206149545772187</v>
      </c>
      <c r="K227" s="450">
        <f t="shared" si="42"/>
        <v>4682</v>
      </c>
      <c r="L227" s="450">
        <v>5</v>
      </c>
      <c r="M227" s="528">
        <f>INDEX(Table13[Date],MATCH($K227,Table13[Index],0))</f>
        <v>40780</v>
      </c>
      <c r="N227" s="458">
        <f>INDEX(Table13[Norm Open],MATCH($K227,Table13[Index],0))</f>
        <v>0.73660322108345511</v>
      </c>
      <c r="O227" s="459">
        <f>INDEX(Table13[Alpha],MATCH($K227,Table13[Index],0))</f>
        <v>0</v>
      </c>
      <c r="P227" s="487"/>
      <c r="Q227" s="319"/>
      <c r="R227" s="487"/>
      <c r="S227" s="319"/>
      <c r="T227" s="487">
        <f t="shared" si="39"/>
        <v>-0.37276372607406777</v>
      </c>
      <c r="U227" s="319">
        <f t="shared" si="40"/>
        <v>0.62521428638589904</v>
      </c>
      <c r="V227" s="460">
        <f t="shared" si="41"/>
        <v>-0.37276372607406777</v>
      </c>
      <c r="W227" s="319">
        <f t="shared" si="41"/>
        <v>0.62521428638589904</v>
      </c>
    </row>
    <row r="228" spans="1:29" ht="16" thickBot="1" x14ac:dyDescent="0.25">
      <c r="A228" s="505">
        <v>34382</v>
      </c>
      <c r="B228" s="506">
        <v>227</v>
      </c>
      <c r="C228" s="507">
        <v>13</v>
      </c>
      <c r="D228" s="130">
        <v>0.23187599234321801</v>
      </c>
      <c r="E228" s="130">
        <f>(Table13[[#This Row],[Gasoil Open]]-MIN(Table13[Signal from Matlab]))/(MAX(Table13[Signal from Matlab])-MIN(Table13[Signal from Matlab]))</f>
        <v>-1.928721174004193</v>
      </c>
      <c r="F228" s="130">
        <v>903.25</v>
      </c>
      <c r="G228" s="130">
        <v>903.25</v>
      </c>
      <c r="H228" s="130">
        <v>0.55974842767295596</v>
      </c>
      <c r="I228" s="130">
        <f>(Table13[[#This Row],[Alpha]]-MIN(Table13[Alpha]))/(MAX(Table13[Alpha])-MIN(Table13[Alpha]))</f>
        <v>0.58473609923061809</v>
      </c>
      <c r="J228" s="130">
        <f>(Table13[[#This Row],[Signal from Matlab]]-703)/(1060.75-703)</f>
        <v>0.55974842767295596</v>
      </c>
      <c r="K228" s="450">
        <f t="shared" si="42"/>
        <v>4683</v>
      </c>
      <c r="L228" s="450">
        <v>6</v>
      </c>
      <c r="M228" s="528">
        <f>INDEX(Table13[Date],MATCH($K228,Table13[Index],0))</f>
        <v>40781</v>
      </c>
      <c r="N228" s="458">
        <f>INDEX(Table13[Norm Open],MATCH($K228,Table13[Index],0))</f>
        <v>0.73843338213762788</v>
      </c>
      <c r="O228" s="459">
        <f>INDEX(Table13[Alpha],MATCH($K228,Table13[Index],0))</f>
        <v>0</v>
      </c>
      <c r="P228" s="487"/>
      <c r="Q228" s="319"/>
      <c r="R228" s="487"/>
      <c r="S228" s="319"/>
      <c r="T228" s="487">
        <f t="shared" si="39"/>
        <v>-0.35025009136473922</v>
      </c>
      <c r="U228" s="319">
        <f t="shared" si="40"/>
        <v>0.62474019367993816</v>
      </c>
      <c r="V228" s="460">
        <f t="shared" si="41"/>
        <v>-0.35025009136473922</v>
      </c>
      <c r="W228" s="319">
        <f t="shared" si="41"/>
        <v>0.62474019367993816</v>
      </c>
      <c r="X228" s="130" t="s">
        <v>1166</v>
      </c>
      <c r="Y228" s="130" t="s">
        <v>1203</v>
      </c>
      <c r="Z228" s="130" t="s">
        <v>1166</v>
      </c>
      <c r="AA228" s="130">
        <v>53</v>
      </c>
      <c r="AB228" s="130">
        <v>0.02</v>
      </c>
      <c r="AC228" s="130" t="s">
        <v>1178</v>
      </c>
    </row>
    <row r="229" spans="1:29" ht="16" thickBot="1" x14ac:dyDescent="0.25">
      <c r="A229" s="505">
        <v>34386</v>
      </c>
      <c r="B229" s="506">
        <v>228</v>
      </c>
      <c r="C229" s="507">
        <v>13.12</v>
      </c>
      <c r="D229" s="130">
        <v>0.228699555414242</v>
      </c>
      <c r="E229" s="130">
        <f>(Table13[[#This Row],[Gasoil Open]]-MIN(Table13[Signal from Matlab]))/(MAX(Table13[Signal from Matlab])-MIN(Table13[Signal from Matlab]))</f>
        <v>-1.9283857442348009</v>
      </c>
      <c r="F229" s="130">
        <v>917</v>
      </c>
      <c r="G229" s="130">
        <v>917</v>
      </c>
      <c r="H229" s="130">
        <v>0.59818308874912696</v>
      </c>
      <c r="I229" s="130">
        <f>(Table13[[#This Row],[Alpha]]-MIN(Table13[Alpha]))/(MAX(Table13[Alpha])-MIN(Table13[Alpha]))</f>
        <v>0.58245000719065798</v>
      </c>
      <c r="J229" s="130">
        <f>(Table13[[#This Row],[Signal from Matlab]]-703)/(1060.75-703)</f>
        <v>0.59818308874912651</v>
      </c>
      <c r="K229" s="450">
        <f t="shared" si="42"/>
        <v>4684</v>
      </c>
      <c r="L229" s="450">
        <v>7</v>
      </c>
      <c r="M229" s="528">
        <f>INDEX(Table13[Date],MATCH($K229,Table13[Index],0))</f>
        <v>40784</v>
      </c>
      <c r="N229" s="458">
        <f>INDEX(Table13[Norm Open],MATCH($K229,Table13[Index],0))</f>
        <v>0.73989751098096612</v>
      </c>
      <c r="O229" s="459">
        <f>INDEX(Table13[Alpha],MATCH($K229,Table13[Index],0))</f>
        <v>0</v>
      </c>
      <c r="P229" s="487"/>
      <c r="Q229" s="319"/>
      <c r="R229" s="487"/>
      <c r="S229" s="319"/>
      <c r="T229" s="487">
        <f t="shared" si="39"/>
        <v>-0.31375503419833639</v>
      </c>
      <c r="U229" s="319">
        <f t="shared" si="40"/>
        <v>0.64639191506217042</v>
      </c>
      <c r="V229" s="460">
        <f t="shared" si="41"/>
        <v>-0.31375503419833639</v>
      </c>
      <c r="W229" s="319">
        <f t="shared" si="41"/>
        <v>0.64639191506217042</v>
      </c>
      <c r="X229" s="130" t="s">
        <v>80</v>
      </c>
      <c r="Y229" s="130">
        <v>0.93862279999999998</v>
      </c>
      <c r="Z229" s="130" t="s">
        <v>80</v>
      </c>
      <c r="AC229" s="130">
        <v>0.99945532999999998</v>
      </c>
    </row>
    <row r="230" spans="1:29" ht="16" thickBot="1" x14ac:dyDescent="0.25">
      <c r="A230" s="505">
        <v>34387</v>
      </c>
      <c r="B230" s="506">
        <v>229</v>
      </c>
      <c r="C230" s="507">
        <v>13.19</v>
      </c>
      <c r="D230" s="130">
        <v>0.22063817668703201</v>
      </c>
      <c r="E230" s="130">
        <f>(Table13[[#This Row],[Gasoil Open]]-MIN(Table13[Signal from Matlab]))/(MAX(Table13[Signal from Matlab])-MIN(Table13[Signal from Matlab]))</f>
        <v>-1.9281900768693221</v>
      </c>
      <c r="F230" s="130">
        <v>929.75</v>
      </c>
      <c r="G230" s="130">
        <v>929.75</v>
      </c>
      <c r="H230" s="130">
        <v>0.63382250174703003</v>
      </c>
      <c r="I230" s="130">
        <f>(Table13[[#This Row],[Alpha]]-MIN(Table13[Alpha]))/(MAX(Table13[Alpha])-MIN(Table13[Alpha]))</f>
        <v>0.57664820657208871</v>
      </c>
      <c r="J230" s="130">
        <f>(Table13[[#This Row],[Signal from Matlab]]-703)/(1060.75-703)</f>
        <v>0.63382250174703003</v>
      </c>
      <c r="K230" s="450">
        <f t="shared" si="42"/>
        <v>4685</v>
      </c>
      <c r="L230" s="450">
        <v>8</v>
      </c>
      <c r="M230" s="528">
        <f>INDEX(Table13[Date],MATCH($K230,Table13[Index],0))</f>
        <v>40785</v>
      </c>
      <c r="N230" s="458">
        <f>INDEX(Table13[Norm Open],MATCH($K230,Table13[Index],0))</f>
        <v>0.75153733528550493</v>
      </c>
      <c r="O230" s="459">
        <f>INDEX(Table13[Alpha],MATCH($K230,Table13[Index],0))</f>
        <v>0</v>
      </c>
      <c r="P230" s="487"/>
      <c r="Q230" s="319"/>
      <c r="R230" s="487"/>
      <c r="S230" s="319"/>
      <c r="T230" s="487">
        <f t="shared" si="39"/>
        <v>-0.2661543619851735</v>
      </c>
      <c r="U230" s="319">
        <f t="shared" si="40"/>
        <v>0.67010970870827313</v>
      </c>
      <c r="V230" s="460">
        <f t="shared" si="41"/>
        <v>-0.2661543619851735</v>
      </c>
      <c r="W230" s="319">
        <f t="shared" si="41"/>
        <v>0.67010970870827313</v>
      </c>
    </row>
    <row r="231" spans="1:29" ht="16" thickBot="1" x14ac:dyDescent="0.25">
      <c r="A231" s="505">
        <v>34388</v>
      </c>
      <c r="B231" s="506">
        <v>230</v>
      </c>
      <c r="C231" s="507">
        <v>13.3</v>
      </c>
      <c r="D231" s="130">
        <v>0.20103063188002401</v>
      </c>
      <c r="E231" s="130">
        <f>(Table13[[#This Row],[Gasoil Open]]-MIN(Table13[Signal from Matlab]))/(MAX(Table13[Signal from Matlab])-MIN(Table13[Signal from Matlab]))</f>
        <v>-1.927882599580713</v>
      </c>
      <c r="F231" s="130">
        <v>933.25</v>
      </c>
      <c r="G231" s="130">
        <v>933.25</v>
      </c>
      <c r="H231" s="130">
        <v>0.64360587002096403</v>
      </c>
      <c r="I231" s="130">
        <f>(Table13[[#This Row],[Alpha]]-MIN(Table13[Alpha]))/(MAX(Table13[Alpha])-MIN(Table13[Alpha]))</f>
        <v>0.56253659248727395</v>
      </c>
      <c r="J231" s="130">
        <f>(Table13[[#This Row],[Signal from Matlab]]-703)/(1060.75-703)</f>
        <v>0.64360587002096437</v>
      </c>
      <c r="K231" s="450">
        <f t="shared" si="42"/>
        <v>4686</v>
      </c>
      <c r="L231" s="450">
        <v>9</v>
      </c>
      <c r="M231" s="528">
        <f>INDEX(Table13[Date],MATCH($K231,Table13[Index],0))</f>
        <v>40786</v>
      </c>
      <c r="N231" s="458">
        <f>INDEX(Table13[Norm Open],MATCH($K231,Table13[Index],0))</f>
        <v>0.76244509516837466</v>
      </c>
      <c r="O231" s="459">
        <f>INDEX(Table13[Alpha],MATCH($K231,Table13[Index],0))</f>
        <v>0</v>
      </c>
      <c r="P231" s="487"/>
      <c r="Q231" s="319"/>
      <c r="R231" s="487"/>
      <c r="S231" s="319"/>
      <c r="T231" s="487">
        <f t="shared" si="39"/>
        <v>-0.23000171076285336</v>
      </c>
      <c r="U231" s="319">
        <f t="shared" si="40"/>
        <v>0.66738424677220543</v>
      </c>
      <c r="V231" s="460">
        <f t="shared" si="41"/>
        <v>-0.23000171076285336</v>
      </c>
      <c r="W231" s="319">
        <f t="shared" si="41"/>
        <v>0.66738424677220543</v>
      </c>
    </row>
    <row r="232" spans="1:29" ht="16" thickBot="1" x14ac:dyDescent="0.25">
      <c r="A232" s="505">
        <v>34389</v>
      </c>
      <c r="B232" s="506">
        <v>231</v>
      </c>
      <c r="C232" s="507">
        <v>13.28</v>
      </c>
      <c r="D232" s="130">
        <v>0.17187647863945699</v>
      </c>
      <c r="E232" s="130">
        <f>(Table13[[#This Row],[Gasoil Open]]-MIN(Table13[Signal from Matlab]))/(MAX(Table13[Signal from Matlab])-MIN(Table13[Signal from Matlab]))</f>
        <v>-1.9279385045422781</v>
      </c>
      <c r="F232" s="130">
        <v>939.75</v>
      </c>
      <c r="G232" s="130">
        <v>939.75</v>
      </c>
      <c r="H232" s="130">
        <v>0.66177498252970002</v>
      </c>
      <c r="I232" s="130">
        <f>(Table13[[#This Row],[Alpha]]-MIN(Table13[Alpha]))/(MAX(Table13[Alpha])-MIN(Table13[Alpha]))</f>
        <v>0.5415542531097608</v>
      </c>
      <c r="J232" s="130">
        <f>(Table13[[#This Row],[Signal from Matlab]]-703)/(1060.75-703)</f>
        <v>0.66177498252969946</v>
      </c>
      <c r="K232" s="450">
        <f t="shared" si="42"/>
        <v>4687</v>
      </c>
      <c r="L232" s="450">
        <v>10</v>
      </c>
      <c r="M232" s="528">
        <f>INDEX(Table13[Date],MATCH($K232,Table13[Index],0))</f>
        <v>40787</v>
      </c>
      <c r="N232" s="458">
        <f>INDEX(Table13[Norm Open],MATCH($K232,Table13[Index],0))</f>
        <v>0.76976573938506565</v>
      </c>
      <c r="O232" s="459">
        <f>INDEX(Table13[Alpha],MATCH($K232,Table13[Index],0))</f>
        <v>0</v>
      </c>
      <c r="P232" s="487"/>
      <c r="Q232" s="319"/>
      <c r="R232" s="487"/>
      <c r="S232" s="319"/>
      <c r="T232" s="487">
        <f t="shared" si="39"/>
        <v>-0.18920721814047053</v>
      </c>
      <c r="U232" s="319">
        <f t="shared" si="40"/>
        <v>0.64063261845668418</v>
      </c>
      <c r="V232" s="460">
        <f t="shared" si="41"/>
        <v>-0.18920721814047053</v>
      </c>
      <c r="W232" s="319">
        <f t="shared" si="41"/>
        <v>0.64063261845668418</v>
      </c>
    </row>
    <row r="233" spans="1:29" ht="16" thickBot="1" x14ac:dyDescent="0.25">
      <c r="A233" s="505">
        <v>34390</v>
      </c>
      <c r="B233" s="506">
        <v>232</v>
      </c>
      <c r="C233" s="507">
        <v>13.64</v>
      </c>
      <c r="D233" s="130">
        <v>0.133098973159015</v>
      </c>
      <c r="E233" s="130">
        <f>(Table13[[#This Row],[Gasoil Open]]-MIN(Table13[Signal from Matlab]))/(MAX(Table13[Signal from Matlab])-MIN(Table13[Signal from Matlab]))</f>
        <v>-1.926932215234102</v>
      </c>
      <c r="F233" s="130">
        <v>944.5</v>
      </c>
      <c r="G233" s="130">
        <v>944.5</v>
      </c>
      <c r="H233" s="130">
        <v>0.67505241090146795</v>
      </c>
      <c r="I233" s="130">
        <f>(Table13[[#This Row],[Alpha]]-MIN(Table13[Alpha]))/(MAX(Table13[Alpha])-MIN(Table13[Alpha]))</f>
        <v>0.513645955671307</v>
      </c>
      <c r="J233" s="130">
        <f>(Table13[[#This Row],[Signal from Matlab]]-703)/(1060.75-703)</f>
        <v>0.6750524109014675</v>
      </c>
      <c r="K233" s="450">
        <f t="shared" si="42"/>
        <v>4688</v>
      </c>
      <c r="L233" s="450">
        <v>11</v>
      </c>
      <c r="M233" s="528">
        <f>INDEX(Table13[Date],MATCH($K233,Table13[Index],0))</f>
        <v>40788</v>
      </c>
      <c r="N233" s="458">
        <f>INDEX(Table13[Norm Open],MATCH($K233,Table13[Index],0))</f>
        <v>0.7648609077598828</v>
      </c>
      <c r="O233" s="459">
        <f>INDEX(Table13[Alpha],MATCH($K233,Table13[Index],0))</f>
        <v>0</v>
      </c>
      <c r="P233" s="487"/>
      <c r="Q233" s="319"/>
      <c r="R233" s="487">
        <f t="shared" ref="R233:R274" si="43" xml:space="preserve"> 0.0269654029329296*L233 + 0.0000426656949249685*L233^3 + 2.68261236922564E-14*L233^9 - 0.47947796800367 - 8.63978130686894E-08*L233^5</f>
        <v>-0.13992169539241814</v>
      </c>
      <c r="S233" s="319">
        <f t="shared" ref="S233:S274" si="44" xml:space="preserve"> 0.774643661473557 + 0.0000188027324747944*L233^4 - 3.07679392069935E-07*L233^5 - 0.000290514655398169*L233^3 - 0.039850154565621*SIN(0.625470747848224 + 0.53800638629301*L233^3)</f>
        <v>0.59713683750477886</v>
      </c>
      <c r="T233" s="487">
        <f t="shared" si="39"/>
        <v>-0.13927054897756697</v>
      </c>
      <c r="U233" s="319">
        <f t="shared" si="40"/>
        <v>0.59005256921886395</v>
      </c>
      <c r="V233" s="460">
        <f t="shared" si="41"/>
        <v>-0.13959612218499257</v>
      </c>
      <c r="W233" s="319">
        <f t="shared" si="41"/>
        <v>0.59359470336182141</v>
      </c>
    </row>
    <row r="234" spans="1:29" ht="16" thickBot="1" x14ac:dyDescent="0.25">
      <c r="A234" s="505">
        <v>34393</v>
      </c>
      <c r="B234" s="506">
        <v>233</v>
      </c>
      <c r="C234" s="507">
        <v>13.54</v>
      </c>
      <c r="D234" s="130">
        <v>8.5892728711480501E-2</v>
      </c>
      <c r="E234" s="130">
        <f>(Table13[[#This Row],[Gasoil Open]]-MIN(Table13[Signal from Matlab]))/(MAX(Table13[Signal from Matlab])-MIN(Table13[Signal from Matlab]))</f>
        <v>-1.9272117400419289</v>
      </c>
      <c r="F234" s="130">
        <v>952.5</v>
      </c>
      <c r="G234" s="130">
        <v>952.5</v>
      </c>
      <c r="H234" s="130">
        <v>0.69741439552760298</v>
      </c>
      <c r="I234" s="130">
        <f>(Table13[[#This Row],[Alpha]]-MIN(Table13[Alpha]))/(MAX(Table13[Alpha])-MIN(Table13[Alpha]))</f>
        <v>0.47967146724892445</v>
      </c>
      <c r="J234" s="130">
        <f>(Table13[[#This Row],[Signal from Matlab]]-703)/(1060.75-703)</f>
        <v>0.69741439552760309</v>
      </c>
      <c r="K234" s="450">
        <f t="shared" si="42"/>
        <v>4689</v>
      </c>
      <c r="L234" s="450">
        <v>12</v>
      </c>
      <c r="M234" s="528">
        <f>INDEX(Table13[Date],MATCH($K234,Table13[Index],0))</f>
        <v>40791</v>
      </c>
      <c r="N234" s="458">
        <f>INDEX(Table13[Norm Open],MATCH($K234,Table13[Index],0))</f>
        <v>0.75256222547584173</v>
      </c>
      <c r="O234" s="459">
        <f>INDEX(Table13[Alpha],MATCH($K234,Table13[Index],0))</f>
        <v>0</v>
      </c>
      <c r="P234" s="487"/>
      <c r="Q234" s="319"/>
      <c r="R234" s="487">
        <f t="shared" si="43"/>
        <v>-0.10352693569372966</v>
      </c>
      <c r="S234" s="319">
        <f t="shared" si="44"/>
        <v>0.57085063802074887</v>
      </c>
      <c r="T234" s="487">
        <f t="shared" si="39"/>
        <v>-0.1096966679315188</v>
      </c>
      <c r="U234" s="319">
        <f t="shared" si="40"/>
        <v>0.55054289050030647</v>
      </c>
      <c r="V234" s="460">
        <f t="shared" si="41"/>
        <v>-0.10661180181262422</v>
      </c>
      <c r="W234" s="319">
        <f t="shared" si="41"/>
        <v>0.56069676426052761</v>
      </c>
    </row>
    <row r="235" spans="1:29" ht="16" thickBot="1" x14ac:dyDescent="0.25">
      <c r="A235" s="505">
        <v>34394</v>
      </c>
      <c r="B235" s="506">
        <v>234</v>
      </c>
      <c r="C235" s="507">
        <v>13.43</v>
      </c>
      <c r="D235" s="130">
        <v>3.4724697220719199E-2</v>
      </c>
      <c r="E235" s="130">
        <f>(Table13[[#This Row],[Gasoil Open]]-MIN(Table13[Signal from Matlab]))/(MAX(Table13[Signal from Matlab])-MIN(Table13[Signal from Matlab]))</f>
        <v>-1.9275192173305382</v>
      </c>
      <c r="F235" s="130">
        <v>965.75</v>
      </c>
      <c r="G235" s="130">
        <v>965.75</v>
      </c>
      <c r="H235" s="130">
        <v>0.73445143256463996</v>
      </c>
      <c r="I235" s="130">
        <f>(Table13[[#This Row],[Alpha]]-MIN(Table13[Alpha]))/(MAX(Table13[Alpha])-MIN(Table13[Alpha]))</f>
        <v>0.44284566774244066</v>
      </c>
      <c r="J235" s="130">
        <f>(Table13[[#This Row],[Signal from Matlab]]-703)/(1060.75-703)</f>
        <v>0.73445143256464007</v>
      </c>
      <c r="K235" s="450">
        <f t="shared" si="42"/>
        <v>4690</v>
      </c>
      <c r="L235" s="450">
        <v>13</v>
      </c>
      <c r="M235" s="528">
        <f>INDEX(Table13[Date],MATCH($K235,Table13[Index],0))</f>
        <v>40792</v>
      </c>
      <c r="N235" s="458">
        <f>INDEX(Table13[Norm Open],MATCH($K235,Table13[Index],0))</f>
        <v>0.73345534407027801</v>
      </c>
      <c r="O235" s="459">
        <f>INDEX(Table13[Alpha],MATCH($K235,Table13[Index],0))</f>
        <v>0</v>
      </c>
      <c r="P235" s="487"/>
      <c r="Q235" s="319"/>
      <c r="R235" s="487">
        <f t="shared" si="43"/>
        <v>-6.6985623721267706E-2</v>
      </c>
      <c r="S235" s="319">
        <f t="shared" si="44"/>
        <v>0.51999209649025535</v>
      </c>
      <c r="T235" s="487">
        <f t="shared" si="39"/>
        <v>-7.0040971717452882E-2</v>
      </c>
      <c r="U235" s="319">
        <f t="shared" si="40"/>
        <v>0.53246659087810211</v>
      </c>
      <c r="V235" s="460">
        <f t="shared" si="41"/>
        <v>-6.8513297719360294E-2</v>
      </c>
      <c r="W235" s="319">
        <f t="shared" si="41"/>
        <v>0.52622934368417873</v>
      </c>
    </row>
    <row r="236" spans="1:29" ht="16" thickBot="1" x14ac:dyDescent="0.25">
      <c r="A236" s="505">
        <v>34395</v>
      </c>
      <c r="B236" s="506">
        <v>235</v>
      </c>
      <c r="C236" s="507">
        <v>13.61</v>
      </c>
      <c r="D236" s="130">
        <v>-2.2879496096259298E-2</v>
      </c>
      <c r="E236" s="130">
        <f>(Table13[[#This Row],[Gasoil Open]]-MIN(Table13[Signal from Matlab]))/(MAX(Table13[Signal from Matlab])-MIN(Table13[Signal from Matlab]))</f>
        <v>-1.92701607267645</v>
      </c>
      <c r="F236" s="130">
        <v>967.25</v>
      </c>
      <c r="G236" s="130">
        <v>967.25</v>
      </c>
      <c r="H236" s="130">
        <v>0.73864430468204101</v>
      </c>
      <c r="I236" s="130">
        <f>(Table13[[#This Row],[Alpha]]-MIN(Table13[Alpha]))/(MAX(Table13[Alpha])-MIN(Table13[Alpha]))</f>
        <v>0.40138774153304935</v>
      </c>
      <c r="J236" s="130">
        <f>(Table13[[#This Row],[Signal from Matlab]]-703)/(1060.75-703)</f>
        <v>0.73864430468204056</v>
      </c>
      <c r="K236" s="450">
        <f t="shared" si="42"/>
        <v>4691</v>
      </c>
      <c r="L236" s="450">
        <v>14</v>
      </c>
      <c r="M236" s="528">
        <f>INDEX(Table13[Date],MATCH($K236,Table13[Index],0))</f>
        <v>40793</v>
      </c>
      <c r="N236" s="458">
        <f>INDEX(Table13[Norm Open],MATCH($K236,Table13[Index],0))</f>
        <v>0.75922401171303056</v>
      </c>
      <c r="O236" s="459">
        <f>INDEX(Table13[Alpha],MATCH($K236,Table13[Index],0))</f>
        <v>0</v>
      </c>
      <c r="P236" s="487"/>
      <c r="Q236" s="319"/>
      <c r="R236" s="487">
        <f t="shared" si="43"/>
        <v>-3.0800221687757715E-2</v>
      </c>
      <c r="S236" s="319">
        <f t="shared" si="44"/>
        <v>0.52004150185216613</v>
      </c>
      <c r="T236" s="487">
        <f t="shared" si="39"/>
        <v>-2.5162583108707143E-2</v>
      </c>
      <c r="U236" s="319">
        <f t="shared" si="40"/>
        <v>0.53730599108500354</v>
      </c>
      <c r="V236" s="460">
        <f t="shared" si="41"/>
        <v>-2.7981402398232429E-2</v>
      </c>
      <c r="W236" s="319">
        <f t="shared" si="41"/>
        <v>0.52867374646858489</v>
      </c>
    </row>
    <row r="237" spans="1:29" ht="16" thickBot="1" x14ac:dyDescent="0.25">
      <c r="A237" s="505">
        <v>34396</v>
      </c>
      <c r="B237" s="506">
        <v>236</v>
      </c>
      <c r="C237" s="507">
        <v>13.67</v>
      </c>
      <c r="D237" s="130">
        <v>-8.4703480196720304E-2</v>
      </c>
      <c r="E237" s="130">
        <f>(Table13[[#This Row],[Gasoil Open]]-MIN(Table13[Signal from Matlab]))/(MAX(Table13[Signal from Matlab])-MIN(Table13[Signal from Matlab]))</f>
        <v>-1.9268483577917541</v>
      </c>
      <c r="F237" s="130">
        <v>958.25</v>
      </c>
      <c r="G237" s="130">
        <v>958.25</v>
      </c>
      <c r="H237" s="130">
        <v>0.71348707197763805</v>
      </c>
      <c r="I237" s="130">
        <f>(Table13[[#This Row],[Alpha]]-MIN(Table13[Alpha]))/(MAX(Table13[Alpha])-MIN(Table13[Alpha]))</f>
        <v>0.35689281810441009</v>
      </c>
      <c r="J237" s="130">
        <f>(Table13[[#This Row],[Signal from Matlab]]-703)/(1060.75-703)</f>
        <v>0.71348707197763805</v>
      </c>
      <c r="K237" s="450">
        <f t="shared" si="42"/>
        <v>4692</v>
      </c>
      <c r="L237" s="450">
        <v>15</v>
      </c>
      <c r="M237" s="528">
        <f>INDEX(Table13[Date],MATCH($K237,Table13[Index],0))</f>
        <v>40794</v>
      </c>
      <c r="N237" s="458">
        <f>INDEX(Table13[Norm Open],MATCH($K237,Table13[Index],0))</f>
        <v>0.77855051244509499</v>
      </c>
      <c r="O237" s="459">
        <f>INDEX(Table13[Alpha],MATCH($K237,Table13[Index],0))</f>
        <v>0</v>
      </c>
      <c r="P237" s="487"/>
      <c r="Q237" s="319"/>
      <c r="R237" s="487">
        <f t="shared" si="43"/>
        <v>4.4227433767463353E-3</v>
      </c>
      <c r="S237" s="319">
        <f t="shared" si="44"/>
        <v>0.49135243241015814</v>
      </c>
      <c r="T237" s="487">
        <f t="shared" si="39"/>
        <v>4.884868097451367E-3</v>
      </c>
      <c r="U237" s="319">
        <f t="shared" si="40"/>
        <v>0.55092994852789379</v>
      </c>
      <c r="V237" s="460">
        <f t="shared" si="41"/>
        <v>4.6538057370988511E-3</v>
      </c>
      <c r="W237" s="319">
        <f t="shared" si="41"/>
        <v>0.52114119046902596</v>
      </c>
    </row>
    <row r="238" spans="1:29" ht="16" thickBot="1" x14ac:dyDescent="0.25">
      <c r="A238" s="505">
        <v>34397</v>
      </c>
      <c r="B238" s="506">
        <v>237</v>
      </c>
      <c r="C238" s="507">
        <v>13.6</v>
      </c>
      <c r="D238" s="130">
        <v>-0.147702596100038</v>
      </c>
      <c r="E238" s="130">
        <f>(Table13[[#This Row],[Gasoil Open]]-MIN(Table13[Signal from Matlab]))/(MAX(Table13[Signal from Matlab])-MIN(Table13[Signal from Matlab]))</f>
        <v>-1.9270440251572327</v>
      </c>
      <c r="F238" s="130">
        <v>936.25</v>
      </c>
      <c r="G238" s="130">
        <v>936.25</v>
      </c>
      <c r="H238" s="130">
        <v>0.65199161425576502</v>
      </c>
      <c r="I238" s="130">
        <f>(Table13[[#This Row],[Alpha]]-MIN(Table13[Alpha]))/(MAX(Table13[Alpha])-MIN(Table13[Alpha]))</f>
        <v>0.31155214847633955</v>
      </c>
      <c r="J238" s="130">
        <f>(Table13[[#This Row],[Signal from Matlab]]-703)/(1060.75-703)</f>
        <v>0.65199161425576524</v>
      </c>
      <c r="K238" s="450">
        <f t="shared" si="42"/>
        <v>4693</v>
      </c>
      <c r="L238" s="450">
        <v>16</v>
      </c>
      <c r="M238" s="528">
        <f>INDEX(Table13[Date],MATCH($K238,Table13[Index],0))</f>
        <v>40795</v>
      </c>
      <c r="N238" s="458">
        <f>INDEX(Table13[Norm Open],MATCH($K238,Table13[Index],0))</f>
        <v>0.76544655929721805</v>
      </c>
      <c r="O238" s="459">
        <f>INDEX(Table13[Alpha],MATCH($K238,Table13[Index],0))</f>
        <v>0</v>
      </c>
      <c r="P238" s="487"/>
      <c r="Q238" s="319"/>
      <c r="R238" s="487">
        <f t="shared" si="43"/>
        <v>3.7975969282547636E-2</v>
      </c>
      <c r="S238" s="319">
        <f t="shared" si="44"/>
        <v>0.52981231693069741</v>
      </c>
      <c r="T238" s="487">
        <f t="shared" si="39"/>
        <v>3.7958961029561533E-2</v>
      </c>
      <c r="U238" s="319">
        <f t="shared" si="40"/>
        <v>0.54281367390740309</v>
      </c>
      <c r="V238" s="460">
        <f t="shared" si="41"/>
        <v>3.7967465156054585E-2</v>
      </c>
      <c r="W238" s="319">
        <f t="shared" si="41"/>
        <v>0.5363129954190502</v>
      </c>
    </row>
    <row r="239" spans="1:29" ht="16" thickBot="1" x14ac:dyDescent="0.25">
      <c r="A239" s="505">
        <v>34400</v>
      </c>
      <c r="B239" s="506">
        <v>238</v>
      </c>
      <c r="C239" s="507">
        <v>13.4</v>
      </c>
      <c r="D239" s="130">
        <v>-0.20624023289898</v>
      </c>
      <c r="E239" s="130">
        <f>(Table13[[#This Row],[Gasoil Open]]-MIN(Table13[Signal from Matlab]))/(MAX(Table13[Signal from Matlab])-MIN(Table13[Signal from Matlab]))</f>
        <v>-1.9276030747728861</v>
      </c>
      <c r="F239" s="130">
        <v>929.5</v>
      </c>
      <c r="G239" s="130">
        <v>929.5</v>
      </c>
      <c r="H239" s="130">
        <v>0.63312368972746302</v>
      </c>
      <c r="I239" s="130">
        <f>(Table13[[#This Row],[Alpha]]-MIN(Table13[Alpha]))/(MAX(Table13[Alpha])-MIN(Table13[Alpha]))</f>
        <v>0.26942241994202154</v>
      </c>
      <c r="J239" s="130">
        <f>(Table13[[#This Row],[Signal from Matlab]]-703)/(1060.75-703)</f>
        <v>0.63312368972746336</v>
      </c>
      <c r="K239" s="450">
        <f t="shared" si="42"/>
        <v>4694</v>
      </c>
      <c r="L239" s="450">
        <v>17</v>
      </c>
      <c r="M239" s="528">
        <f>INDEX(Table13[Date],MATCH($K239,Table13[Index],0))</f>
        <v>40798</v>
      </c>
      <c r="N239" s="458">
        <f>INDEX(Table13[Norm Open],MATCH($K239,Table13[Index],0))</f>
        <v>0.75204978038067338</v>
      </c>
      <c r="O239" s="459">
        <f>INDEX(Table13[Alpha],MATCH($K239,Table13[Index],0))</f>
        <v>0</v>
      </c>
      <c r="P239" s="487"/>
      <c r="Q239" s="319"/>
      <c r="R239" s="487">
        <f t="shared" si="43"/>
        <v>6.9059154395543859E-2</v>
      </c>
      <c r="S239" s="319">
        <f t="shared" si="44"/>
        <v>0.51995826013447255</v>
      </c>
      <c r="T239" s="487">
        <f t="shared" si="39"/>
        <v>7.0640659967422692E-2</v>
      </c>
      <c r="U239" s="319">
        <f t="shared" si="40"/>
        <v>0.51609025365211447</v>
      </c>
      <c r="V239" s="460">
        <f t="shared" si="41"/>
        <v>6.9849907181483276E-2</v>
      </c>
      <c r="W239" s="319">
        <f t="shared" si="41"/>
        <v>0.51802425689329357</v>
      </c>
    </row>
    <row r="240" spans="1:29" ht="16" thickBot="1" x14ac:dyDescent="0.25">
      <c r="A240" s="505">
        <v>34401</v>
      </c>
      <c r="B240" s="506">
        <v>239</v>
      </c>
      <c r="C240" s="507">
        <v>13.06</v>
      </c>
      <c r="D240" s="130">
        <v>-0.25720313709890602</v>
      </c>
      <c r="E240" s="130">
        <f>(Table13[[#This Row],[Gasoil Open]]-MIN(Table13[Signal from Matlab]))/(MAX(Table13[Signal from Matlab])-MIN(Table13[Signal from Matlab]))</f>
        <v>-1.928553459119497</v>
      </c>
      <c r="F240" s="130">
        <v>947</v>
      </c>
      <c r="G240" s="130">
        <v>947</v>
      </c>
      <c r="H240" s="130">
        <v>0.68204053109713503</v>
      </c>
      <c r="I240" s="130">
        <f>(Table13[[#This Row],[Alpha]]-MIN(Table13[Alpha]))/(MAX(Table13[Alpha])-MIN(Table13[Alpha]))</f>
        <v>0.23274425121720979</v>
      </c>
      <c r="J240" s="130">
        <f>(Table13[[#This Row],[Signal from Matlab]]-703)/(1060.75-703)</f>
        <v>0.68204053109713492</v>
      </c>
      <c r="K240" s="450">
        <f t="shared" si="42"/>
        <v>4695</v>
      </c>
      <c r="L240" s="450">
        <v>18</v>
      </c>
      <c r="M240" s="528">
        <f>INDEX(Table13[Date],MATCH($K240,Table13[Index],0))</f>
        <v>40799</v>
      </c>
      <c r="N240" s="458">
        <f>INDEX(Table13[Norm Open],MATCH($K240,Table13[Index],0))</f>
        <v>0.75512445095168357</v>
      </c>
      <c r="O240" s="459">
        <f>INDEX(Table13[Alpha],MATCH($K240,Table13[Index],0))</f>
        <v>0</v>
      </c>
      <c r="P240" s="487"/>
      <c r="Q240" s="319"/>
      <c r="R240" s="487">
        <f t="shared" si="43"/>
        <v>9.6792285605821954E-2</v>
      </c>
      <c r="S240" s="319">
        <f t="shared" si="44"/>
        <v>0.46598266342470068</v>
      </c>
      <c r="T240" s="487">
        <f t="shared" si="39"/>
        <v>9.4677851413736858E-2</v>
      </c>
      <c r="U240" s="319">
        <f t="shared" si="40"/>
        <v>0.47056960507825996</v>
      </c>
      <c r="V240" s="460">
        <f t="shared" si="41"/>
        <v>9.5735068509779406E-2</v>
      </c>
      <c r="W240" s="319">
        <f t="shared" si="41"/>
        <v>0.46827613425148029</v>
      </c>
    </row>
    <row r="241" spans="1:23" ht="16" thickBot="1" x14ac:dyDescent="0.25">
      <c r="A241" s="505">
        <v>34402</v>
      </c>
      <c r="B241" s="506">
        <v>240</v>
      </c>
      <c r="C241" s="507">
        <v>13.13</v>
      </c>
      <c r="D241" s="130">
        <v>-0.30648502584765802</v>
      </c>
      <c r="E241" s="130">
        <f>(Table13[[#This Row],[Gasoil Open]]-MIN(Table13[Signal from Matlab]))/(MAX(Table13[Signal from Matlab])-MIN(Table13[Signal from Matlab]))</f>
        <v>-1.9283577917540182</v>
      </c>
      <c r="F241" s="130">
        <v>965</v>
      </c>
      <c r="G241" s="130">
        <v>965</v>
      </c>
      <c r="H241" s="130">
        <v>0.73235499650594005</v>
      </c>
      <c r="I241" s="130">
        <f>(Table13[[#This Row],[Alpha]]-MIN(Table13[Alpha]))/(MAX(Table13[Alpha])-MIN(Table13[Alpha]))</f>
        <v>0.19727591480700282</v>
      </c>
      <c r="J241" s="130">
        <f>(Table13[[#This Row],[Signal from Matlab]]-703)/(1060.75-703)</f>
        <v>0.73235499650593994</v>
      </c>
      <c r="K241" s="450">
        <f t="shared" si="42"/>
        <v>4696</v>
      </c>
      <c r="L241" s="450">
        <v>19</v>
      </c>
      <c r="M241" s="528">
        <f>INDEX(Table13[Date],MATCH($K241,Table13[Index],0))</f>
        <v>40800</v>
      </c>
      <c r="N241" s="458">
        <f>INDEX(Table13[Norm Open],MATCH($K241,Table13[Index],0))</f>
        <v>0.74838945827232783</v>
      </c>
      <c r="O241" s="459">
        <f>INDEX(Table13[Alpha],MATCH($K241,Table13[Index],0))</f>
        <v>0</v>
      </c>
      <c r="P241" s="487"/>
      <c r="Q241" s="319"/>
      <c r="R241" s="487">
        <f t="shared" si="43"/>
        <v>0.12023561076537151</v>
      </c>
      <c r="S241" s="319">
        <f t="shared" si="44"/>
        <v>0.44937889045374274</v>
      </c>
      <c r="T241" s="487">
        <f t="shared" si="39"/>
        <v>0.1183052477970411</v>
      </c>
      <c r="U241" s="319">
        <f t="shared" si="40"/>
        <v>0.43991671749880057</v>
      </c>
      <c r="V241" s="460">
        <f t="shared" si="41"/>
        <v>0.11927042928120631</v>
      </c>
      <c r="W241" s="319">
        <f t="shared" si="41"/>
        <v>0.44464780397627168</v>
      </c>
    </row>
    <row r="242" spans="1:23" ht="16" thickBot="1" x14ac:dyDescent="0.25">
      <c r="A242" s="505">
        <v>34403</v>
      </c>
      <c r="B242" s="506">
        <v>241</v>
      </c>
      <c r="C242" s="507">
        <v>13.25</v>
      </c>
      <c r="D242" s="130">
        <v>-0.34595331095589898</v>
      </c>
      <c r="E242" s="130">
        <f>(Table13[[#This Row],[Gasoil Open]]-MIN(Table13[Signal from Matlab]))/(MAX(Table13[Signal from Matlab])-MIN(Table13[Signal from Matlab]))</f>
        <v>-1.9280223619846262</v>
      </c>
      <c r="F242" s="130">
        <v>954.25</v>
      </c>
      <c r="G242" s="130">
        <v>954.25</v>
      </c>
      <c r="H242" s="130">
        <v>0.70230607966457004</v>
      </c>
      <c r="I242" s="130">
        <f>(Table13[[#This Row],[Alpha]]-MIN(Table13[Alpha]))/(MAX(Table13[Alpha])-MIN(Table13[Alpha]))</f>
        <v>0.16887046101261061</v>
      </c>
      <c r="J242" s="130">
        <f>(Table13[[#This Row],[Signal from Matlab]]-703)/(1060.75-703)</f>
        <v>0.70230607966457026</v>
      </c>
      <c r="K242" s="450">
        <f t="shared" si="42"/>
        <v>4697</v>
      </c>
      <c r="L242" s="450">
        <v>20</v>
      </c>
      <c r="M242" s="528">
        <f>INDEX(Table13[Date],MATCH($K242,Table13[Index],0))</f>
        <v>40801</v>
      </c>
      <c r="N242" s="458">
        <f>INDEX(Table13[Norm Open],MATCH($K242,Table13[Index],0))</f>
        <v>0.75190336749633946</v>
      </c>
      <c r="O242" s="459">
        <f>INDEX(Table13[Alpha],MATCH($K242,Table13[Index],0))</f>
        <v>0</v>
      </c>
      <c r="P242" s="487">
        <f t="shared" ref="P242:P274" si="45" xml:space="preserve"> 0.169417415550571*L242 + 0.188409350662366*SIN(L242^2) + -3.5544027005539*SIN(L242^2)/L242 + 0.00432092894251698*COS(0.652929244326223*L242 + 0.287662691453019*SIN(L242^2)) - 1.68358878325748 - 0.00388632957957359*L242^2 - 0.0000704373776858068*L242^2*SIN(L242^2)</f>
        <v>0.16929597509387859</v>
      </c>
      <c r="Q242" s="319">
        <f t="shared" ref="Q242:Q274" si="46" xml:space="preserve"> 0.00361247548315158*L242^2 - 0.37223327610217 - 0.0000821462023025109*L242^3 - 0.0385062000759188*COS(0.00361247548315158 + 0.977837583847557*L242 + 0.00542490908828285/(0.00542490908828285 + COS(5.92704127877762 + 0.00361247548315158*L242^2)^2*SIN(0.000386873616993029*L242^3)))</f>
        <v>0.39684026368577169</v>
      </c>
      <c r="R242" s="487">
        <f t="shared" si="43"/>
        <v>0.13841762356529935</v>
      </c>
      <c r="S242" s="319">
        <f t="shared" si="44"/>
        <v>0.44888155969282689</v>
      </c>
      <c r="T242" s="487">
        <f t="shared" si="39"/>
        <v>0.13092901247244659</v>
      </c>
      <c r="U242" s="319">
        <f t="shared" si="40"/>
        <v>0.43960325925581767</v>
      </c>
      <c r="V242" s="460">
        <f t="shared" si="41"/>
        <v>0.1462142037105415</v>
      </c>
      <c r="W242" s="319">
        <f t="shared" si="41"/>
        <v>0.4284416942114721</v>
      </c>
    </row>
    <row r="243" spans="1:23" ht="16" thickBot="1" x14ac:dyDescent="0.25">
      <c r="A243" s="505">
        <v>34404</v>
      </c>
      <c r="B243" s="506">
        <v>242</v>
      </c>
      <c r="C243" s="507">
        <v>13.2</v>
      </c>
      <c r="D243" s="130">
        <v>-0.37330332760761098</v>
      </c>
      <c r="E243" s="130">
        <f>(Table13[[#This Row],[Gasoil Open]]-MIN(Table13[Signal from Matlab]))/(MAX(Table13[Signal from Matlab])-MIN(Table13[Signal from Matlab]))</f>
        <v>-1.9281621243885394</v>
      </c>
      <c r="F243" s="130">
        <v>930.75</v>
      </c>
      <c r="G243" s="130">
        <v>930.75</v>
      </c>
      <c r="H243" s="130">
        <v>0.63661774982529695</v>
      </c>
      <c r="I243" s="130">
        <f>(Table13[[#This Row],[Alpha]]-MIN(Table13[Alpha]))/(MAX(Table13[Alpha])-MIN(Table13[Alpha]))</f>
        <v>0.14918656463491242</v>
      </c>
      <c r="J243" s="130">
        <f>(Table13[[#This Row],[Signal from Matlab]]-703)/(1060.75-703)</f>
        <v>0.63661774982529695</v>
      </c>
      <c r="K243" s="450">
        <f t="shared" si="42"/>
        <v>4698</v>
      </c>
      <c r="L243" s="450">
        <v>21</v>
      </c>
      <c r="M243" s="528">
        <f>INDEX(Table13[Date],MATCH($K243,Table13[Index],0))</f>
        <v>40802</v>
      </c>
      <c r="N243" s="458">
        <f>INDEX(Table13[Norm Open],MATCH($K243,Table13[Index],0))</f>
        <v>-7.1010248901903356E-2</v>
      </c>
      <c r="O243" s="459">
        <f>INDEX(Table13[Alpha],MATCH($K243,Table13[Index],0))</f>
        <v>0</v>
      </c>
      <c r="P243" s="487">
        <f t="shared" si="45"/>
        <v>0.14999475179028529</v>
      </c>
      <c r="Q243" s="319">
        <f t="shared" si="46"/>
        <v>0.45948344559264515</v>
      </c>
      <c r="R243" s="487">
        <f t="shared" si="43"/>
        <v>0.15037255431221042</v>
      </c>
      <c r="S243" s="319">
        <f t="shared" si="44"/>
        <v>0.46399362310428111</v>
      </c>
      <c r="T243" s="487">
        <f t="shared" si="39"/>
        <v>0.14825007734274931</v>
      </c>
      <c r="U243" s="319">
        <f t="shared" si="40"/>
        <v>0.47015588126971664</v>
      </c>
      <c r="V243" s="460">
        <f t="shared" si="41"/>
        <v>0.14953912781508169</v>
      </c>
      <c r="W243" s="319">
        <f t="shared" si="41"/>
        <v>0.46454431665554763</v>
      </c>
    </row>
    <row r="244" spans="1:23" ht="16" thickBot="1" x14ac:dyDescent="0.25">
      <c r="A244" s="505">
        <v>34407</v>
      </c>
      <c r="B244" s="506">
        <v>243</v>
      </c>
      <c r="C244" s="507">
        <v>13.55</v>
      </c>
      <c r="D244" s="130">
        <v>-0.38376681664036899</v>
      </c>
      <c r="E244" s="130">
        <f>(Table13[[#This Row],[Gasoil Open]]-MIN(Table13[Signal from Matlab]))/(MAX(Table13[Signal from Matlab])-MIN(Table13[Signal from Matlab]))</f>
        <v>-1.9271837875611462</v>
      </c>
      <c r="F244" s="130">
        <v>929.75</v>
      </c>
      <c r="G244" s="130">
        <v>929.75</v>
      </c>
      <c r="H244" s="130">
        <v>0.63382250174703003</v>
      </c>
      <c r="I244" s="130">
        <f>(Table13[[#This Row],[Alpha]]-MIN(Table13[Alpha]))/(MAX(Table13[Alpha])-MIN(Table13[Alpha]))</f>
        <v>0.14165595737814876</v>
      </c>
      <c r="J244" s="130">
        <f>(Table13[[#This Row],[Signal from Matlab]]-703)/(1060.75-703)</f>
        <v>0.63382250174703003</v>
      </c>
      <c r="K244" s="450">
        <f t="shared" si="42"/>
        <v>4699</v>
      </c>
      <c r="L244" s="450">
        <v>22</v>
      </c>
      <c r="M244" s="528">
        <f>INDEX(Table13[Date],MATCH($K244,Table13[Index],0))</f>
        <v>40805</v>
      </c>
      <c r="N244" s="458">
        <f>INDEX(Table13[Norm Open],MATCH($K244,Table13[Index],0))</f>
        <v>0.74677891654465578</v>
      </c>
      <c r="O244" s="459">
        <f>INDEX(Table13[Alpha],MATCH($K244,Table13[Index],0))</f>
        <v>0</v>
      </c>
      <c r="P244" s="487">
        <f t="shared" si="45"/>
        <v>0.16000238382324783</v>
      </c>
      <c r="Q244" s="319">
        <f t="shared" si="46"/>
        <v>0.53002710360505767</v>
      </c>
      <c r="R244" s="487">
        <f t="shared" si="43"/>
        <v>0.15518903528737171</v>
      </c>
      <c r="S244" s="319">
        <f t="shared" si="44"/>
        <v>0.53258748548441692</v>
      </c>
      <c r="T244" s="487">
        <f t="shared" si="39"/>
        <v>0.15030462604230421</v>
      </c>
      <c r="U244" s="319">
        <f t="shared" si="40"/>
        <v>0.52147410982947839</v>
      </c>
      <c r="V244" s="460">
        <f t="shared" si="41"/>
        <v>0.15516534838430793</v>
      </c>
      <c r="W244" s="319">
        <f t="shared" si="41"/>
        <v>0.5280295663063177</v>
      </c>
    </row>
    <row r="245" spans="1:23" ht="16" thickBot="1" x14ac:dyDescent="0.25">
      <c r="A245" s="505">
        <v>34408</v>
      </c>
      <c r="B245" s="506">
        <v>244</v>
      </c>
      <c r="C245" s="507">
        <v>13.85</v>
      </c>
      <c r="D245" s="130">
        <v>-0.37861238230374999</v>
      </c>
      <c r="E245" s="130">
        <f>(Table13[[#This Row],[Gasoil Open]]-MIN(Table13[Signal from Matlab]))/(MAX(Table13[Signal from Matlab])-MIN(Table13[Signal from Matlab]))</f>
        <v>-1.9263452131376659</v>
      </c>
      <c r="F245" s="130">
        <v>928</v>
      </c>
      <c r="G245" s="130">
        <v>928</v>
      </c>
      <c r="H245" s="130">
        <v>0.62893081761006298</v>
      </c>
      <c r="I245" s="130">
        <f>(Table13[[#This Row],[Alpha]]-MIN(Table13[Alpha]))/(MAX(Table13[Alpha])-MIN(Table13[Alpha]))</f>
        <v>0.14536562061746919</v>
      </c>
      <c r="J245" s="130">
        <f>(Table13[[#This Row],[Signal from Matlab]]-703)/(1060.75-703)</f>
        <v>0.62893081761006286</v>
      </c>
      <c r="K245" s="450">
        <f t="shared" si="42"/>
        <v>4700</v>
      </c>
      <c r="L245" s="450">
        <v>23</v>
      </c>
      <c r="M245" s="528">
        <f>INDEX(Table13[Date],MATCH($K245,Table13[Index],0))</f>
        <v>40806</v>
      </c>
      <c r="N245" s="458">
        <f>INDEX(Table13[Norm Open],MATCH($K245,Table13[Index],0))</f>
        <v>0.72840409956076124</v>
      </c>
      <c r="O245" s="459">
        <f>INDEX(Table13[Alpha],MATCH($K245,Table13[Index],0))</f>
        <v>0</v>
      </c>
      <c r="P245" s="487">
        <f t="shared" si="45"/>
        <v>0.15002432456761516</v>
      </c>
      <c r="Q245" s="319">
        <f t="shared" si="46"/>
        <v>0.54002228359618365</v>
      </c>
      <c r="R245" s="487">
        <f t="shared" si="43"/>
        <v>0.15207179433087814</v>
      </c>
      <c r="S245" s="319">
        <f t="shared" si="44"/>
        <v>0.54153994478603784</v>
      </c>
      <c r="T245" s="487">
        <f t="shared" si="39"/>
        <v>0.15046774781321259</v>
      </c>
      <c r="U245" s="319">
        <f t="shared" si="40"/>
        <v>0.55927328751443861</v>
      </c>
      <c r="V245" s="460">
        <f t="shared" si="41"/>
        <v>0.15085462223723531</v>
      </c>
      <c r="W245" s="319">
        <f t="shared" si="41"/>
        <v>0.54694517196555337</v>
      </c>
    </row>
    <row r="246" spans="1:23" ht="16" thickBot="1" x14ac:dyDescent="0.25">
      <c r="A246" s="505">
        <v>34409</v>
      </c>
      <c r="B246" s="506">
        <v>245</v>
      </c>
      <c r="C246" s="507">
        <v>13.81</v>
      </c>
      <c r="D246" s="130">
        <v>-0.35071568250013402</v>
      </c>
      <c r="E246" s="130">
        <f>(Table13[[#This Row],[Gasoil Open]]-MIN(Table13[Signal from Matlab]))/(MAX(Table13[Signal from Matlab])-MIN(Table13[Signal from Matlab]))</f>
        <v>-1.9264570230607967</v>
      </c>
      <c r="F246" s="130">
        <v>926.5</v>
      </c>
      <c r="G246" s="130">
        <v>926.5</v>
      </c>
      <c r="H246" s="130">
        <v>0.62473794549266304</v>
      </c>
      <c r="I246" s="130">
        <f>(Table13[[#This Row],[Alpha]]-MIN(Table13[Alpha]))/(MAX(Table13[Alpha])-MIN(Table13[Alpha]))</f>
        <v>0.16544296664642516</v>
      </c>
      <c r="J246" s="130">
        <f>(Table13[[#This Row],[Signal from Matlab]]-703)/(1060.75-703)</f>
        <v>0.62473794549266248</v>
      </c>
      <c r="K246" s="450">
        <f t="shared" si="42"/>
        <v>4701</v>
      </c>
      <c r="L246" s="450">
        <v>24</v>
      </c>
      <c r="M246" s="528">
        <f>INDEX(Table13[Date],MATCH($K246,Table13[Index],0))</f>
        <v>40807</v>
      </c>
      <c r="N246" s="458">
        <f>INDEX(Table13[Norm Open],MATCH($K246,Table13[Index],0))</f>
        <v>0.73609077598828687</v>
      </c>
      <c r="O246" s="459">
        <f>INDEX(Table13[Alpha],MATCH($K246,Table13[Index],0))</f>
        <v>0</v>
      </c>
      <c r="P246" s="487">
        <f t="shared" si="45"/>
        <v>0.13999870363027192</v>
      </c>
      <c r="Q246" s="319">
        <f t="shared" si="46"/>
        <v>0.5911868178986931</v>
      </c>
      <c r="R246" s="487">
        <f t="shared" si="43"/>
        <v>0.14041842498632962</v>
      </c>
      <c r="S246" s="319">
        <f t="shared" si="44"/>
        <v>0.58493830632756516</v>
      </c>
      <c r="T246" s="487">
        <f t="shared" si="39"/>
        <v>0.13421266371529117</v>
      </c>
      <c r="U246" s="319">
        <f t="shared" si="40"/>
        <v>0.58288528031676901</v>
      </c>
      <c r="V246" s="460">
        <f t="shared" si="41"/>
        <v>0.13820993077729757</v>
      </c>
      <c r="W246" s="319">
        <f t="shared" si="41"/>
        <v>0.58633680151434253</v>
      </c>
    </row>
    <row r="247" spans="1:23" ht="16" thickBot="1" x14ac:dyDescent="0.25">
      <c r="A247" s="505">
        <v>34410</v>
      </c>
      <c r="B247" s="506">
        <v>246</v>
      </c>
      <c r="C247" s="507">
        <v>13.8</v>
      </c>
      <c r="D247" s="130">
        <v>-0.31385825959907598</v>
      </c>
      <c r="E247" s="130">
        <f>(Table13[[#This Row],[Gasoil Open]]-MIN(Table13[Signal from Matlab]))/(MAX(Table13[Signal from Matlab])-MIN(Table13[Signal from Matlab]))</f>
        <v>-1.9264849755415794</v>
      </c>
      <c r="F247" s="130">
        <v>950.75</v>
      </c>
      <c r="G247" s="130">
        <v>950.75</v>
      </c>
      <c r="H247" s="130">
        <v>0.69252271139063604</v>
      </c>
      <c r="I247" s="130">
        <f>(Table13[[#This Row],[Alpha]]-MIN(Table13[Alpha]))/(MAX(Table13[Alpha])-MIN(Table13[Alpha]))</f>
        <v>0.19196937437671122</v>
      </c>
      <c r="J247" s="130">
        <f>(Table13[[#This Row],[Signal from Matlab]]-703)/(1060.75-703)</f>
        <v>0.69252271139063593</v>
      </c>
      <c r="K247" s="450">
        <f t="shared" si="42"/>
        <v>4702</v>
      </c>
      <c r="L247" s="450">
        <v>25</v>
      </c>
      <c r="M247" s="528">
        <f>INDEX(Table13[Date],MATCH($K247,Table13[Index],0))</f>
        <v>40808</v>
      </c>
      <c r="N247" s="458">
        <f>INDEX(Table13[Norm Open],MATCH($K247,Table13[Index],0))</f>
        <v>0.73060029282576855</v>
      </c>
      <c r="O247" s="459">
        <f>INDEX(Table13[Alpha],MATCH($K247,Table13[Index],0))</f>
        <v>0</v>
      </c>
      <c r="P247" s="487">
        <f t="shared" si="45"/>
        <v>0.11988178598296964</v>
      </c>
      <c r="Q247" s="319">
        <f t="shared" si="46"/>
        <v>0.5799964967522927</v>
      </c>
      <c r="R247" s="487">
        <f t="shared" si="43"/>
        <v>0.11991348596945162</v>
      </c>
      <c r="S247" s="319">
        <f t="shared" si="44"/>
        <v>0.57256896055092388</v>
      </c>
      <c r="T247" s="487">
        <f t="shared" si="39"/>
        <v>0.12048229534249399</v>
      </c>
      <c r="U247" s="319">
        <f t="shared" si="40"/>
        <v>0.58770687419811596</v>
      </c>
      <c r="V247" s="460">
        <f t="shared" si="41"/>
        <v>0.12009252243163841</v>
      </c>
      <c r="W247" s="319">
        <f t="shared" si="41"/>
        <v>0.58009077716711088</v>
      </c>
    </row>
    <row r="248" spans="1:23" ht="16" thickBot="1" x14ac:dyDescent="0.25">
      <c r="A248" s="505">
        <v>34411</v>
      </c>
      <c r="B248" s="506">
        <v>247</v>
      </c>
      <c r="C248" s="507">
        <v>13.54</v>
      </c>
      <c r="D248" s="130">
        <v>-0.27067388317923102</v>
      </c>
      <c r="E248" s="130">
        <f>(Table13[[#This Row],[Gasoil Open]]-MIN(Table13[Signal from Matlab]))/(MAX(Table13[Signal from Matlab])-MIN(Table13[Signal from Matlab]))</f>
        <v>-1.9272117400419289</v>
      </c>
      <c r="F248" s="130">
        <v>944</v>
      </c>
      <c r="G248" s="130">
        <v>944</v>
      </c>
      <c r="H248" s="130">
        <v>0.67365478686233404</v>
      </c>
      <c r="I248" s="130">
        <f>(Table13[[#This Row],[Alpha]]-MIN(Table13[Alpha]))/(MAX(Table13[Alpha])-MIN(Table13[Alpha]))</f>
        <v>0.22304931123409999</v>
      </c>
      <c r="J248" s="130">
        <f>(Table13[[#This Row],[Signal from Matlab]]-703)/(1060.75-703)</f>
        <v>0.67365478686233404</v>
      </c>
      <c r="K248" s="450">
        <f t="shared" si="42"/>
        <v>4703</v>
      </c>
      <c r="L248" s="450">
        <v>26</v>
      </c>
      <c r="M248" s="528">
        <f>INDEX(Table13[Date],MATCH($K248,Table13[Index],0))</f>
        <v>40809</v>
      </c>
      <c r="N248" s="458">
        <f>INDEX(Table13[Norm Open],MATCH($K248,Table13[Index],0))</f>
        <v>0.70029282576866747</v>
      </c>
      <c r="O248" s="459">
        <f>INDEX(Table13[Alpha],MATCH($K248,Table13[Index],0))</f>
        <v>0</v>
      </c>
      <c r="P248" s="487">
        <f t="shared" si="45"/>
        <v>9.0045091055954346E-2</v>
      </c>
      <c r="Q248" s="319">
        <f t="shared" si="46"/>
        <v>0.589670420010179</v>
      </c>
      <c r="R248" s="487">
        <f t="shared" si="43"/>
        <v>9.0642396886704946E-2</v>
      </c>
      <c r="S248" s="319">
        <f t="shared" si="44"/>
        <v>0.58862242264585074</v>
      </c>
      <c r="T248" s="487">
        <f t="shared" si="39"/>
        <v>9.2460309060336421E-2</v>
      </c>
      <c r="U248" s="319">
        <f t="shared" si="40"/>
        <v>0.59903683722633616</v>
      </c>
      <c r="V248" s="460">
        <f t="shared" si="41"/>
        <v>9.1049265667665247E-2</v>
      </c>
      <c r="W248" s="319">
        <f t="shared" si="41"/>
        <v>0.5924432266274553</v>
      </c>
    </row>
    <row r="249" spans="1:23" ht="16" thickBot="1" x14ac:dyDescent="0.25">
      <c r="A249" s="505">
        <v>34414</v>
      </c>
      <c r="B249" s="506">
        <v>248</v>
      </c>
      <c r="C249" s="507">
        <v>13.75</v>
      </c>
      <c r="D249" s="130">
        <v>-0.22862489083811499</v>
      </c>
      <c r="E249" s="130">
        <f>(Table13[[#This Row],[Gasoil Open]]-MIN(Table13[Signal from Matlab]))/(MAX(Table13[Signal from Matlab])-MIN(Table13[Signal from Matlab]))</f>
        <v>-1.9266247379454926</v>
      </c>
      <c r="F249" s="130">
        <v>930.25</v>
      </c>
      <c r="G249" s="130">
        <v>930.25</v>
      </c>
      <c r="H249" s="130">
        <v>0.63522012578616405</v>
      </c>
      <c r="I249" s="130">
        <f>(Table13[[#This Row],[Alpha]]-MIN(Table13[Alpha]))/(MAX(Table13[Alpha])-MIN(Table13[Alpha]))</f>
        <v>0.25331210845902752</v>
      </c>
      <c r="J249" s="130">
        <f>(Table13[[#This Row],[Signal from Matlab]]-703)/(1060.75-703)</f>
        <v>0.63522012578616349</v>
      </c>
      <c r="K249" s="450">
        <f t="shared" si="42"/>
        <v>4704</v>
      </c>
      <c r="L249" s="450">
        <v>27</v>
      </c>
      <c r="M249" s="528">
        <f>INDEX(Table13[Date],MATCH($K249,Table13[Index],0))</f>
        <v>40812</v>
      </c>
      <c r="N249" s="458">
        <f>INDEX(Table13[Norm Open],MATCH($K249,Table13[Index],0))</f>
        <v>0.68748169838945816</v>
      </c>
      <c r="O249" s="459">
        <f>INDEX(Table13[Alpha],MATCH($K249,Table13[Index],0))</f>
        <v>0</v>
      </c>
      <c r="P249" s="487">
        <f t="shared" si="45"/>
        <v>6.0015814532072213E-2</v>
      </c>
      <c r="Q249" s="319">
        <f t="shared" si="46"/>
        <v>0.63354264497809487</v>
      </c>
      <c r="R249" s="487">
        <f t="shared" si="43"/>
        <v>5.3227821027196143E-2</v>
      </c>
      <c r="S249" s="319">
        <f t="shared" si="44"/>
        <v>0.63000006995713453</v>
      </c>
      <c r="T249" s="487">
        <f t="shared" si="39"/>
        <v>6.0512657148888316E-2</v>
      </c>
      <c r="U249" s="319">
        <f t="shared" si="40"/>
        <v>0.63000071525855539</v>
      </c>
      <c r="V249" s="460">
        <f t="shared" si="41"/>
        <v>5.7918764236052224E-2</v>
      </c>
      <c r="W249" s="319">
        <f t="shared" si="41"/>
        <v>0.6311811433979283</v>
      </c>
    </row>
    <row r="250" spans="1:23" ht="16" thickBot="1" x14ac:dyDescent="0.25">
      <c r="A250" s="505">
        <v>34415</v>
      </c>
      <c r="B250" s="506">
        <v>249</v>
      </c>
      <c r="C250" s="507">
        <v>13.96</v>
      </c>
      <c r="D250" s="130">
        <v>-0.18586823664192301</v>
      </c>
      <c r="E250" s="130">
        <f>(Table13[[#This Row],[Gasoil Open]]-MIN(Table13[Signal from Matlab]))/(MAX(Table13[Signal from Matlab])-MIN(Table13[Signal from Matlab]))</f>
        <v>-1.9260377358490566</v>
      </c>
      <c r="F250" s="130">
        <v>935.5</v>
      </c>
      <c r="G250" s="130">
        <v>935.5</v>
      </c>
      <c r="H250" s="130">
        <v>0.64989517819706499</v>
      </c>
      <c r="I250" s="130">
        <f>(Table13[[#This Row],[Alpha]]-MIN(Table13[Alpha]))/(MAX(Table13[Alpha])-MIN(Table13[Alpha]))</f>
        <v>0.28408421223404423</v>
      </c>
      <c r="J250" s="130">
        <f>(Table13[[#This Row],[Signal from Matlab]]-703)/(1060.75-703)</f>
        <v>0.64989517819706499</v>
      </c>
      <c r="K250" s="450">
        <f t="shared" si="42"/>
        <v>4705</v>
      </c>
      <c r="L250" s="450">
        <v>28</v>
      </c>
      <c r="M250" s="528">
        <f>INDEX(Table13[Date],MATCH($K250,Table13[Index],0))</f>
        <v>40813</v>
      </c>
      <c r="N250" s="458">
        <f>INDEX(Table13[Norm Open],MATCH($K250,Table13[Index],0))</f>
        <v>0.69597364568081976</v>
      </c>
      <c r="O250" s="459">
        <f>INDEX(Table13[Alpha],MATCH($K250,Table13[Index],0))</f>
        <v>0</v>
      </c>
      <c r="P250" s="487">
        <f t="shared" si="45"/>
        <v>9.9145124556332329E-3</v>
      </c>
      <c r="Q250" s="319">
        <f t="shared" si="46"/>
        <v>0.68119450162859674</v>
      </c>
      <c r="R250" s="487">
        <f t="shared" si="43"/>
        <v>8.991459683122871E-3</v>
      </c>
      <c r="S250" s="319">
        <f t="shared" si="44"/>
        <v>0.69874649186311444</v>
      </c>
      <c r="T250" s="487">
        <f t="shared" si="39"/>
        <v>1.2743413830206718E-2</v>
      </c>
      <c r="U250" s="319">
        <f t="shared" si="40"/>
        <v>0.67096220738344581</v>
      </c>
      <c r="V250" s="460">
        <f t="shared" si="41"/>
        <v>1.0549795322987608E-2</v>
      </c>
      <c r="W250" s="319">
        <f t="shared" si="41"/>
        <v>0.68363440029171907</v>
      </c>
    </row>
    <row r="251" spans="1:23" ht="16" thickBot="1" x14ac:dyDescent="0.25">
      <c r="A251" s="505">
        <v>34416</v>
      </c>
      <c r="B251" s="506">
        <v>250</v>
      </c>
      <c r="C251" s="507">
        <v>13.84</v>
      </c>
      <c r="D251" s="130">
        <v>-0.14477893750690701</v>
      </c>
      <c r="E251" s="130">
        <f>(Table13[[#This Row],[Gasoil Open]]-MIN(Table13[Signal from Matlab]))/(MAX(Table13[Signal from Matlab])-MIN(Table13[Signal from Matlab]))</f>
        <v>-1.9263731656184486</v>
      </c>
      <c r="F251" s="130">
        <v>918</v>
      </c>
      <c r="G251" s="130">
        <v>918</v>
      </c>
      <c r="H251" s="130">
        <v>0.60097833682739299</v>
      </c>
      <c r="I251" s="130">
        <f>(Table13[[#This Row],[Alpha]]-MIN(Table13[Alpha]))/(MAX(Table13[Alpha])-MIN(Table13[Alpha]))</f>
        <v>0.31365631512178671</v>
      </c>
      <c r="J251" s="130">
        <f>(Table13[[#This Row],[Signal from Matlab]]-703)/(1060.75-703)</f>
        <v>0.60097833682739343</v>
      </c>
      <c r="K251" s="450">
        <f t="shared" si="42"/>
        <v>4706</v>
      </c>
      <c r="L251" s="450">
        <v>29</v>
      </c>
      <c r="M251" s="528">
        <f>INDEX(Table13[Date],MATCH($K251,Table13[Index],0))</f>
        <v>40814</v>
      </c>
      <c r="N251" s="458">
        <f>INDEX(Table13[Norm Open],MATCH($K251,Table13[Index],0))</f>
        <v>0.71046852122986814</v>
      </c>
      <c r="O251" s="459">
        <f>INDEX(Table13[Alpha],MATCH($K251,Table13[Index],0))</f>
        <v>0</v>
      </c>
      <c r="P251" s="487">
        <f t="shared" si="45"/>
        <v>-3.9974400884462767E-2</v>
      </c>
      <c r="Q251" s="319">
        <f t="shared" si="46"/>
        <v>0.66000899002858737</v>
      </c>
      <c r="R251" s="487">
        <f t="shared" si="43"/>
        <v>-3.9855574179408437E-2</v>
      </c>
      <c r="S251" s="319">
        <f t="shared" si="44"/>
        <v>0.66285532963311533</v>
      </c>
      <c r="T251" s="487">
        <f t="shared" si="39"/>
        <v>-4.0616336951915688E-2</v>
      </c>
      <c r="U251" s="319">
        <f t="shared" si="40"/>
        <v>0.70432328884330087</v>
      </c>
      <c r="V251" s="460">
        <f t="shared" si="41"/>
        <v>-4.0148770671928964E-2</v>
      </c>
      <c r="W251" s="319">
        <f t="shared" si="41"/>
        <v>0.67572920283500126</v>
      </c>
    </row>
    <row r="252" spans="1:23" ht="16" thickBot="1" x14ac:dyDescent="0.25">
      <c r="A252" s="505">
        <v>34417</v>
      </c>
      <c r="B252" s="506">
        <v>251</v>
      </c>
      <c r="C252" s="507">
        <v>13.75</v>
      </c>
      <c r="D252" s="130">
        <v>-0.104833696508098</v>
      </c>
      <c r="E252" s="130">
        <f>(Table13[[#This Row],[Gasoil Open]]-MIN(Table13[Signal from Matlab]))/(MAX(Table13[Signal from Matlab])-MIN(Table13[Signal from Matlab]))</f>
        <v>-1.9266247379454926</v>
      </c>
      <c r="F252" s="130">
        <v>903.5</v>
      </c>
      <c r="G252" s="130">
        <v>903.5</v>
      </c>
      <c r="H252" s="130">
        <v>0.56044723969252297</v>
      </c>
      <c r="I252" s="130">
        <f>(Table13[[#This Row],[Alpha]]-MIN(Table13[Alpha]))/(MAX(Table13[Alpha])-MIN(Table13[Alpha]))</f>
        <v>0.34240503562954994</v>
      </c>
      <c r="J252" s="130">
        <f>(Table13[[#This Row],[Signal from Matlab]]-703)/(1060.75-703)</f>
        <v>0.56044723969252275</v>
      </c>
      <c r="K252" s="450">
        <f t="shared" si="42"/>
        <v>4707</v>
      </c>
      <c r="L252" s="450">
        <v>30</v>
      </c>
      <c r="M252" s="528">
        <f>INDEX(Table13[Date],MATCH($K252,Table13[Index],0))</f>
        <v>40815</v>
      </c>
      <c r="N252" s="458">
        <f>INDEX(Table13[Norm Open],MATCH($K252,Table13[Index],0))</f>
        <v>0.68301610541727653</v>
      </c>
      <c r="O252" s="459">
        <f>INDEX(Table13[Alpha],MATCH($K252,Table13[Index],0))</f>
        <v>0</v>
      </c>
      <c r="P252" s="487">
        <f t="shared" si="45"/>
        <v>-8.9999986000584925E-2</v>
      </c>
      <c r="Q252" s="319">
        <f t="shared" si="46"/>
        <v>0.67995257428628342</v>
      </c>
      <c r="R252" s="487">
        <f t="shared" si="43"/>
        <v>-8.9990381976101652E-2</v>
      </c>
      <c r="S252" s="319">
        <f t="shared" si="44"/>
        <v>0.68142686712032485</v>
      </c>
      <c r="T252" s="487">
        <f t="shared" si="39"/>
        <v>-9.861349005050446E-2</v>
      </c>
      <c r="U252" s="319">
        <f t="shared" si="40"/>
        <v>0.67999994392656138</v>
      </c>
      <c r="V252" s="460">
        <f t="shared" si="41"/>
        <v>-9.2867952675730336E-2</v>
      </c>
      <c r="W252" s="319">
        <f t="shared" si="41"/>
        <v>0.68045979511105659</v>
      </c>
    </row>
    <row r="253" spans="1:23" ht="16" thickBot="1" x14ac:dyDescent="0.25">
      <c r="A253" s="505">
        <v>34418</v>
      </c>
      <c r="B253" s="506">
        <v>252</v>
      </c>
      <c r="C253" s="507">
        <v>13.96</v>
      </c>
      <c r="D253" s="130">
        <v>-6.7970258766706704E-2</v>
      </c>
      <c r="E253" s="130">
        <f>(Table13[[#This Row],[Gasoil Open]]-MIN(Table13[Signal from Matlab]))/(MAX(Table13[Signal from Matlab])-MIN(Table13[Signal from Matlab]))</f>
        <v>-1.9260377358490566</v>
      </c>
      <c r="F253" s="130">
        <v>890.25</v>
      </c>
      <c r="G253" s="130">
        <v>890.25</v>
      </c>
      <c r="H253" s="130">
        <v>0.52341020265548599</v>
      </c>
      <c r="I253" s="130">
        <f>(Table13[[#This Row],[Alpha]]-MIN(Table13[Alpha]))/(MAX(Table13[Alpha])-MIN(Table13[Alpha]))</f>
        <v>0.36893577226008328</v>
      </c>
      <c r="J253" s="130">
        <f>(Table13[[#This Row],[Signal from Matlab]]-703)/(1060.75-703)</f>
        <v>0.52341020265548566</v>
      </c>
      <c r="K253" s="450">
        <f t="shared" si="42"/>
        <v>4708</v>
      </c>
      <c r="L253" s="450">
        <v>31</v>
      </c>
      <c r="M253" s="528">
        <f>INDEX(Table13[Date],MATCH($K253,Table13[Index],0))</f>
        <v>40816</v>
      </c>
      <c r="N253" s="458">
        <f>INDEX(Table13[Norm Open],MATCH($K253,Table13[Index],0))</f>
        <v>0.69699853587115645</v>
      </c>
      <c r="O253" s="459">
        <f>INDEX(Table13[Alpha],MATCH($K253,Table13[Index],0))</f>
        <v>0</v>
      </c>
      <c r="P253" s="487">
        <f t="shared" si="45"/>
        <v>-0.16719940293581528</v>
      </c>
      <c r="Q253" s="319">
        <f t="shared" si="46"/>
        <v>0.63486708117420143</v>
      </c>
      <c r="R253" s="487">
        <f t="shared" si="43"/>
        <v>-0.13672022152771435</v>
      </c>
      <c r="S253" s="319">
        <f t="shared" si="44"/>
        <v>0.67731482606729609</v>
      </c>
      <c r="T253" s="487">
        <f t="shared" si="39"/>
        <v>-0.17900843913553555</v>
      </c>
      <c r="U253" s="319">
        <f t="shared" si="40"/>
        <v>0.57736498473608311</v>
      </c>
      <c r="V253" s="460">
        <f t="shared" si="41"/>
        <v>-0.16097602119968837</v>
      </c>
      <c r="W253" s="319">
        <f t="shared" si="41"/>
        <v>0.62984896399252688</v>
      </c>
    </row>
    <row r="254" spans="1:23" ht="16" thickBot="1" x14ac:dyDescent="0.25">
      <c r="A254" s="505">
        <v>34421</v>
      </c>
      <c r="B254" s="506">
        <v>253</v>
      </c>
      <c r="C254" s="507">
        <v>13.3</v>
      </c>
      <c r="D254" s="130">
        <v>-3.2116969035916001E-2</v>
      </c>
      <c r="E254" s="130">
        <f>(Table13[[#This Row],[Gasoil Open]]-MIN(Table13[Signal from Matlab]))/(MAX(Table13[Signal from Matlab])-MIN(Table13[Signal from Matlab]))</f>
        <v>-1.927882599580713</v>
      </c>
      <c r="F254" s="130">
        <v>890.5</v>
      </c>
      <c r="G254" s="130">
        <v>890.5</v>
      </c>
      <c r="H254" s="130">
        <v>0.524109014675052</v>
      </c>
      <c r="I254" s="130">
        <f>(Table13[[#This Row],[Alpha]]-MIN(Table13[Alpha]))/(MAX(Table13[Alpha])-MIN(Table13[Alpha]))</f>
        <v>0.39473950206572123</v>
      </c>
      <c r="J254" s="130">
        <f>(Table13[[#This Row],[Signal from Matlab]]-703)/(1060.75-703)</f>
        <v>0.52410901467505244</v>
      </c>
      <c r="K254" s="450">
        <f t="shared" si="42"/>
        <v>4709</v>
      </c>
      <c r="L254" s="450">
        <v>32</v>
      </c>
      <c r="M254" s="528">
        <f>INDEX(Table13[Date],MATCH($K254,Table13[Index],0))</f>
        <v>40819</v>
      </c>
      <c r="N254" s="458">
        <f>INDEX(Table13[Norm Open],MATCH($K254,Table13[Index],0))</f>
        <v>0.67569546120058555</v>
      </c>
      <c r="O254" s="459">
        <f>INDEX(Table13[Alpha],MATCH($K254,Table13[Index],0))</f>
        <v>0</v>
      </c>
      <c r="P254" s="487">
        <f t="shared" si="45"/>
        <v>-0.24445090519655502</v>
      </c>
      <c r="Q254" s="319">
        <f t="shared" si="46"/>
        <v>0.59677079189318971</v>
      </c>
      <c r="R254" s="487">
        <f t="shared" si="43"/>
        <v>-0.17368480872122349</v>
      </c>
      <c r="S254" s="319">
        <f t="shared" si="44"/>
        <v>0.66962212935564436</v>
      </c>
      <c r="T254" s="487">
        <f t="shared" si="39"/>
        <v>-0.26538615259790932</v>
      </c>
      <c r="U254" s="319">
        <f t="shared" si="40"/>
        <v>0.37046713158296107</v>
      </c>
      <c r="V254" s="460">
        <f t="shared" si="41"/>
        <v>-0.22784062217189593</v>
      </c>
      <c r="W254" s="319">
        <f t="shared" si="41"/>
        <v>0.54562001761059842</v>
      </c>
    </row>
    <row r="255" spans="1:23" ht="16" thickBot="1" x14ac:dyDescent="0.25">
      <c r="A255" s="505">
        <v>34422</v>
      </c>
      <c r="B255" s="506">
        <v>254</v>
      </c>
      <c r="C255" s="507">
        <v>13.1</v>
      </c>
      <c r="D255" s="130">
        <v>3.0941967947169901E-3</v>
      </c>
      <c r="E255" s="130">
        <f>(Table13[[#This Row],[Gasoil Open]]-MIN(Table13[Signal from Matlab]))/(MAX(Table13[Signal from Matlab])-MIN(Table13[Signal from Matlab]))</f>
        <v>-1.9284416491963661</v>
      </c>
      <c r="F255" s="130">
        <v>903</v>
      </c>
      <c r="G255" s="130">
        <v>903</v>
      </c>
      <c r="H255" s="130">
        <v>0.55904961565338895</v>
      </c>
      <c r="I255" s="130">
        <f>(Table13[[#This Row],[Alpha]]-MIN(Table13[Alpha]))/(MAX(Table13[Alpha])-MIN(Table13[Alpha]))</f>
        <v>0.42008109320163528</v>
      </c>
      <c r="J255" s="130">
        <f>(Table13[[#This Row],[Signal from Matlab]]-703)/(1060.75-703)</f>
        <v>0.55904961565338929</v>
      </c>
      <c r="K255" s="450">
        <f t="shared" si="42"/>
        <v>4710</v>
      </c>
      <c r="L255" s="450">
        <v>33</v>
      </c>
      <c r="M255" s="528">
        <f>INDEX(Table13[Date],MATCH($K255,Table13[Index],0))</f>
        <v>40820</v>
      </c>
      <c r="N255" s="458">
        <f>INDEX(Table13[Norm Open],MATCH($K255,Table13[Index],0))</f>
        <v>0.66581259150805261</v>
      </c>
      <c r="O255" s="459">
        <f>INDEX(Table13[Alpha],MATCH($K255,Table13[Index],0))</f>
        <v>0</v>
      </c>
      <c r="P255" s="487">
        <f t="shared" si="45"/>
        <v>-0.32565836551069161</v>
      </c>
      <c r="Q255" s="319">
        <f t="shared" si="46"/>
        <v>0.58463125931971893</v>
      </c>
      <c r="R255" s="487">
        <f t="shared" si="43"/>
        <v>-0.19251474017407588</v>
      </c>
      <c r="S255" s="319">
        <f t="shared" si="44"/>
        <v>0.55198645090898502</v>
      </c>
      <c r="T255" s="487">
        <f t="shared" ref="T255:T274" si="47" xml:space="preserve"> 0.0222472284397862*L255 + 0.379404269265199/L255 + 0.0000218638800637753/COS(L255) + 0.00247346396712795*L255^2 + 0.00355962865843487*SIN(L255^2) + -0.20167543101786*COS(L255)/L255^2 - 0.607921392118473 - 0.0000889086043039556*L255^3</f>
        <v>-0.36219294218187414</v>
      </c>
      <c r="U255" s="319">
        <f t="shared" ref="U255:U274" si="48" xml:space="preserve"> 0.664331659108409 + 4.09070998943327E-07*L255^5 + 0.0427734411330567*SIN(SIN(0.88416116858837*L255)) - 4.49749141039073E-12*L255^8 - 8.65379370868083E-06*L255^4</f>
        <v>5.5220846265182644E-2</v>
      </c>
      <c r="V255" s="460">
        <f t="shared" si="41"/>
        <v>-0.29345534928888056</v>
      </c>
      <c r="W255" s="319">
        <f t="shared" si="41"/>
        <v>0.39727951883129559</v>
      </c>
    </row>
    <row r="256" spans="1:23" ht="16" thickBot="1" x14ac:dyDescent="0.25">
      <c r="A256" s="505">
        <v>34423</v>
      </c>
      <c r="B256" s="506">
        <v>255</v>
      </c>
      <c r="C256" s="507">
        <v>13.2</v>
      </c>
      <c r="D256" s="130">
        <v>3.7067238761146801E-2</v>
      </c>
      <c r="E256" s="130">
        <f>(Table13[[#This Row],[Gasoil Open]]-MIN(Table13[Signal from Matlab]))/(MAX(Table13[Signal from Matlab])-MIN(Table13[Signal from Matlab]))</f>
        <v>-1.9281621243885394</v>
      </c>
      <c r="F256" s="130">
        <v>885</v>
      </c>
      <c r="G256" s="130">
        <v>885</v>
      </c>
      <c r="H256" s="130">
        <v>0.50873515024458404</v>
      </c>
      <c r="I256" s="130">
        <f>(Table13[[#This Row],[Alpha]]-MIN(Table13[Alpha]))/(MAX(Table13[Alpha])-MIN(Table13[Alpha]))</f>
        <v>0.44453160254567753</v>
      </c>
      <c r="J256" s="130">
        <f>(Table13[[#This Row],[Signal from Matlab]]-703)/(1060.75-703)</f>
        <v>0.50873515024458416</v>
      </c>
      <c r="K256" s="450">
        <f t="shared" si="42"/>
        <v>4711</v>
      </c>
      <c r="L256" s="450">
        <v>34</v>
      </c>
      <c r="M256" s="528">
        <f>INDEX(Table13[Date],MATCH($K256,Table13[Index],0))</f>
        <v>40821</v>
      </c>
      <c r="N256" s="458">
        <f>INDEX(Table13[Norm Open],MATCH($K256,Table13[Index],0))</f>
        <v>0.67430453879941421</v>
      </c>
      <c r="O256" s="459">
        <f>INDEX(Table13[Alpha],MATCH($K256,Table13[Index],0))</f>
        <v>0</v>
      </c>
      <c r="P256" s="487">
        <f t="shared" si="45"/>
        <v>-0.4205049722953329</v>
      </c>
      <c r="Q256" s="319">
        <f t="shared" si="46"/>
        <v>0.5858151663251967</v>
      </c>
      <c r="R256" s="487">
        <f t="shared" si="43"/>
        <v>-0.18244150622674438</v>
      </c>
      <c r="S256" s="319">
        <f t="shared" si="44"/>
        <v>0.51782854228601682</v>
      </c>
      <c r="T256" s="487">
        <f t="shared" si="47"/>
        <v>-0.4757507939418506</v>
      </c>
      <c r="U256" s="319">
        <f t="shared" si="48"/>
        <v>-0.38076699014601978</v>
      </c>
      <c r="V256" s="460">
        <f t="shared" si="41"/>
        <v>-0.35956575748797598</v>
      </c>
      <c r="W256" s="319">
        <f t="shared" si="41"/>
        <v>0.24095890615506457</v>
      </c>
    </row>
    <row r="257" spans="1:23" ht="16" thickBot="1" x14ac:dyDescent="0.25">
      <c r="A257" s="505">
        <v>34424</v>
      </c>
      <c r="B257" s="506">
        <v>256</v>
      </c>
      <c r="C257" s="507">
        <v>13.25</v>
      </c>
      <c r="D257" s="130">
        <v>6.8143852941274993E-2</v>
      </c>
      <c r="E257" s="130">
        <f>(Table13[[#This Row],[Gasoil Open]]-MIN(Table13[Signal from Matlab]))/(MAX(Table13[Signal from Matlab])-MIN(Table13[Signal from Matlab]))</f>
        <v>-1.9280223619846262</v>
      </c>
      <c r="F257" s="130">
        <v>890</v>
      </c>
      <c r="G257" s="130">
        <v>890</v>
      </c>
      <c r="H257" s="130">
        <v>0.52271139063591898</v>
      </c>
      <c r="I257" s="130">
        <f>(Table13[[#This Row],[Alpha]]-MIN(Table13[Alpha]))/(MAX(Table13[Alpha])-MIN(Table13[Alpha]))</f>
        <v>0.46689754334495154</v>
      </c>
      <c r="J257" s="130">
        <f>(Table13[[#This Row],[Signal from Matlab]]-703)/(1060.75-703)</f>
        <v>0.52271139063591898</v>
      </c>
      <c r="K257" s="450">
        <f t="shared" si="42"/>
        <v>4712</v>
      </c>
      <c r="L257" s="450">
        <v>35</v>
      </c>
      <c r="M257" s="528">
        <f>INDEX(Table13[Date],MATCH($K257,Table13[Index],0))</f>
        <v>40822</v>
      </c>
      <c r="N257" s="458">
        <f>INDEX(Table13[Norm Open],MATCH($K257,Table13[Index],0))</f>
        <v>0.6804538799414348</v>
      </c>
      <c r="O257" s="459">
        <f>INDEX(Table13[Alpha],MATCH($K257,Table13[Index],0))</f>
        <v>0</v>
      </c>
      <c r="P257" s="487">
        <f t="shared" si="45"/>
        <v>-0.51787356806767226</v>
      </c>
      <c r="Q257" s="319">
        <f t="shared" si="46"/>
        <v>0.56720825820651943</v>
      </c>
      <c r="R257" s="487">
        <f t="shared" si="43"/>
        <v>-0.12985426181427417</v>
      </c>
      <c r="S257" s="319">
        <f t="shared" si="44"/>
        <v>0.33990814386154877</v>
      </c>
      <c r="T257" s="487">
        <f t="shared" si="47"/>
        <v>-0.60104749930160972</v>
      </c>
      <c r="U257" s="319">
        <f t="shared" si="48"/>
        <v>-0.98310773328094569</v>
      </c>
      <c r="V257" s="460">
        <f t="shared" si="41"/>
        <v>-0.41625844306118537</v>
      </c>
      <c r="W257" s="319">
        <f t="shared" si="41"/>
        <v>-2.533044373762583E-2</v>
      </c>
    </row>
    <row r="258" spans="1:23" ht="16" thickBot="1" x14ac:dyDescent="0.25">
      <c r="A258" s="505">
        <v>34429</v>
      </c>
      <c r="B258" s="506">
        <v>257</v>
      </c>
      <c r="C258" s="507">
        <v>14.2</v>
      </c>
      <c r="D258" s="130">
        <v>9.4966353550058197E-2</v>
      </c>
      <c r="E258" s="130">
        <f>(Table13[[#This Row],[Gasoil Open]]-MIN(Table13[Signal from Matlab]))/(MAX(Table13[Signal from Matlab])-MIN(Table13[Signal from Matlab]))</f>
        <v>-1.9253668763102725</v>
      </c>
      <c r="F258" s="130">
        <v>870.25</v>
      </c>
      <c r="G258" s="130">
        <v>870.25</v>
      </c>
      <c r="H258" s="130">
        <v>0.46750524109014702</v>
      </c>
      <c r="I258" s="130">
        <f>(Table13[[#This Row],[Alpha]]-MIN(Table13[Alpha]))/(MAX(Table13[Alpha])-MIN(Table13[Alpha]))</f>
        <v>0.48620178470236897</v>
      </c>
      <c r="J258" s="130">
        <f>(Table13[[#This Row],[Signal from Matlab]]-703)/(1060.75-703)</f>
        <v>0.46750524109014674</v>
      </c>
      <c r="K258" s="450">
        <f t="shared" si="42"/>
        <v>4713</v>
      </c>
      <c r="L258" s="450">
        <v>36</v>
      </c>
      <c r="M258" s="528">
        <f>INDEX(Table13[Date],MATCH($K258,Table13[Index],0))</f>
        <v>40823</v>
      </c>
      <c r="N258" s="458">
        <f>INDEX(Table13[Norm Open],MATCH($K258,Table13[Index],0))</f>
        <v>0.70058565153733521</v>
      </c>
      <c r="O258" s="459">
        <f>INDEX(Table13[Alpha],MATCH($K258,Table13[Index],0))</f>
        <v>0</v>
      </c>
      <c r="P258" s="487">
        <f t="shared" si="45"/>
        <v>-0.62186412569329197</v>
      </c>
      <c r="Q258" s="319">
        <f t="shared" si="46"/>
        <v>0.50887336006787531</v>
      </c>
      <c r="R258" s="487">
        <f t="shared" si="43"/>
        <v>-1.7798211258218899E-2</v>
      </c>
      <c r="S258" s="319">
        <f t="shared" si="44"/>
        <v>0.17755365386335459</v>
      </c>
      <c r="T258" s="487">
        <f t="shared" si="47"/>
        <v>-0.73559941284805053</v>
      </c>
      <c r="U258" s="319">
        <f t="shared" si="48"/>
        <v>-1.8069354257200239</v>
      </c>
      <c r="V258" s="460">
        <f t="shared" si="41"/>
        <v>-0.45842058326652046</v>
      </c>
      <c r="W258" s="319">
        <f t="shared" si="41"/>
        <v>-0.37350280392959795</v>
      </c>
    </row>
    <row r="259" spans="1:23" ht="16" thickBot="1" x14ac:dyDescent="0.25">
      <c r="A259" s="505">
        <v>34430</v>
      </c>
      <c r="B259" s="506">
        <v>258</v>
      </c>
      <c r="C259" s="507">
        <v>14.35</v>
      </c>
      <c r="D259" s="130">
        <v>0.117271668788803</v>
      </c>
      <c r="E259" s="130">
        <f>(Table13[[#This Row],[Gasoil Open]]-MIN(Table13[Signal from Matlab]))/(MAX(Table13[Signal from Matlab])-MIN(Table13[Signal from Matlab]))</f>
        <v>-1.9249475890985324</v>
      </c>
      <c r="F259" s="130">
        <v>860</v>
      </c>
      <c r="G259" s="130">
        <v>860</v>
      </c>
      <c r="H259" s="130">
        <v>0.43885394828791102</v>
      </c>
      <c r="I259" s="130">
        <f>(Table13[[#This Row],[Alpha]]-MIN(Table13[Alpha]))/(MAX(Table13[Alpha])-MIN(Table13[Alpha]))</f>
        <v>0.50225499298456067</v>
      </c>
      <c r="J259" s="130">
        <f>(Table13[[#This Row],[Signal from Matlab]]-703)/(1060.75-703)</f>
        <v>0.43885394828791058</v>
      </c>
      <c r="K259" s="450">
        <f t="shared" si="42"/>
        <v>4714</v>
      </c>
      <c r="L259" s="450">
        <v>37</v>
      </c>
      <c r="M259" s="528">
        <f>INDEX(Table13[Date],MATCH($K259,Table13[Index],0))</f>
        <v>40826</v>
      </c>
      <c r="N259" s="458">
        <f>INDEX(Table13[Norm Open],MATCH($K259,Table13[Index],0))</f>
        <v>0.70505124450951673</v>
      </c>
      <c r="O259" s="459">
        <f>INDEX(Table13[Alpha],MATCH($K259,Table13[Index],0))</f>
        <v>0</v>
      </c>
      <c r="P259" s="487">
        <f t="shared" si="45"/>
        <v>-0.73109529682228525</v>
      </c>
      <c r="Q259" s="319">
        <f t="shared" si="46"/>
        <v>0.39723752414628688</v>
      </c>
      <c r="R259" s="487">
        <f t="shared" si="43"/>
        <v>0.17459085822349607</v>
      </c>
      <c r="S259" s="319">
        <f t="shared" si="44"/>
        <v>-7.1786289612748133E-2</v>
      </c>
      <c r="T259" s="487">
        <f t="shared" si="47"/>
        <v>-0.89430477450589052</v>
      </c>
      <c r="U259" s="319">
        <f t="shared" si="48"/>
        <v>-2.9499015846233778</v>
      </c>
      <c r="V259" s="460">
        <f t="shared" si="41"/>
        <v>-0.48360307103489325</v>
      </c>
      <c r="W259" s="319">
        <f t="shared" si="41"/>
        <v>-0.87481678336327973</v>
      </c>
    </row>
    <row r="260" spans="1:23" ht="16" thickBot="1" x14ac:dyDescent="0.25">
      <c r="A260" s="505">
        <v>34431</v>
      </c>
      <c r="B260" s="506">
        <v>259</v>
      </c>
      <c r="C260" s="507">
        <v>14.5</v>
      </c>
      <c r="D260" s="130">
        <v>0.135272057587071</v>
      </c>
      <c r="E260" s="130">
        <f>(Table13[[#This Row],[Gasoil Open]]-MIN(Table13[Signal from Matlab]))/(MAX(Table13[Signal from Matlab])-MIN(Table13[Signal from Matlab]))</f>
        <v>-1.9245283018867925</v>
      </c>
      <c r="F260" s="130">
        <v>864.75</v>
      </c>
      <c r="G260" s="130">
        <v>864.75</v>
      </c>
      <c r="H260" s="130">
        <v>0.45213137665967901</v>
      </c>
      <c r="I260" s="130">
        <f>(Table13[[#This Row],[Alpha]]-MIN(Table13[Alpha]))/(MAX(Table13[Alpha])-MIN(Table13[Alpha]))</f>
        <v>0.51520993163689999</v>
      </c>
      <c r="J260" s="130">
        <f>(Table13[[#This Row],[Signal from Matlab]]-703)/(1060.75-703)</f>
        <v>0.45213137665967856</v>
      </c>
      <c r="K260" s="450">
        <f t="shared" si="42"/>
        <v>4715</v>
      </c>
      <c r="L260" s="450">
        <v>38</v>
      </c>
      <c r="M260" s="528">
        <f>INDEX(Table13[Date],MATCH($K260,Table13[Index],0))</f>
        <v>40827</v>
      </c>
      <c r="N260" s="458">
        <f>INDEX(Table13[Norm Open],MATCH($K260,Table13[Index],0))</f>
        <v>0.72584187408491929</v>
      </c>
      <c r="O260" s="459">
        <f>INDEX(Table13[Alpha],MATCH($K260,Table13[Index],0))</f>
        <v>0</v>
      </c>
      <c r="P260" s="487">
        <f t="shared" si="45"/>
        <v>-0.84778413040401912</v>
      </c>
      <c r="Q260" s="319">
        <f t="shared" si="46"/>
        <v>0.29956476449368413</v>
      </c>
      <c r="R260" s="487">
        <f t="shared" si="43"/>
        <v>0.47272169046984658</v>
      </c>
      <c r="S260" s="319">
        <f t="shared" si="44"/>
        <v>-0.3178893595602697</v>
      </c>
      <c r="T260" s="487">
        <f t="shared" si="47"/>
        <v>-1.0627871934315705</v>
      </c>
      <c r="U260" s="319">
        <f t="shared" si="48"/>
        <v>-4.4901137330573739</v>
      </c>
      <c r="V260" s="460">
        <f t="shared" si="41"/>
        <v>-0.4792832111219143</v>
      </c>
      <c r="W260" s="319">
        <f t="shared" si="41"/>
        <v>-1.5028127760413197</v>
      </c>
    </row>
    <row r="261" spans="1:23" ht="16" thickBot="1" x14ac:dyDescent="0.25">
      <c r="A261" s="505">
        <v>34432</v>
      </c>
      <c r="B261" s="506">
        <v>260</v>
      </c>
      <c r="C261" s="507">
        <v>14.25</v>
      </c>
      <c r="D261" s="130">
        <v>0.14837069374140299</v>
      </c>
      <c r="E261" s="130">
        <f>(Table13[[#This Row],[Gasoil Open]]-MIN(Table13[Signal from Matlab]))/(MAX(Table13[Signal from Matlab])-MIN(Table13[Signal from Matlab]))</f>
        <v>-1.9252271139063593</v>
      </c>
      <c r="F261" s="130">
        <v>868</v>
      </c>
      <c r="G261" s="130">
        <v>868</v>
      </c>
      <c r="H261" s="130">
        <v>0.461215932914046</v>
      </c>
      <c r="I261" s="130">
        <f>(Table13[[#This Row],[Alpha]]-MIN(Table13[Alpha]))/(MAX(Table13[Alpha])-MIN(Table13[Alpha]))</f>
        <v>0.5246370628900322</v>
      </c>
      <c r="J261" s="130">
        <f>(Table13[[#This Row],[Signal from Matlab]]-703)/(1060.75-703)</f>
        <v>0.46121593291404611</v>
      </c>
      <c r="K261" s="450">
        <f t="shared" si="42"/>
        <v>4716</v>
      </c>
      <c r="L261" s="450">
        <v>39</v>
      </c>
      <c r="M261" s="528">
        <f>INDEX(Table13[Date],MATCH($K261,Table13[Index],0))</f>
        <v>40828</v>
      </c>
      <c r="N261" s="458">
        <f>INDEX(Table13[Norm Open],MATCH($K261,Table13[Index],0))</f>
        <v>0.73653001464128831</v>
      </c>
      <c r="O261" s="459">
        <f>INDEX(Table13[Alpha],MATCH($K261,Table13[Index],0))</f>
        <v>0</v>
      </c>
      <c r="P261" s="487">
        <f t="shared" si="45"/>
        <v>-0.98800812604422206</v>
      </c>
      <c r="Q261" s="319">
        <f t="shared" si="46"/>
        <v>0.21404126048383226</v>
      </c>
      <c r="R261" s="487">
        <f t="shared" si="43"/>
        <v>0.90725845868739441</v>
      </c>
      <c r="S261" s="319">
        <f t="shared" si="44"/>
        <v>-0.74846774740733202</v>
      </c>
      <c r="T261" s="487">
        <f t="shared" si="47"/>
        <v>-1.2407259046793451</v>
      </c>
      <c r="U261" s="319">
        <f t="shared" si="48"/>
        <v>-6.5150100361701035</v>
      </c>
      <c r="V261" s="460">
        <f t="shared" si="41"/>
        <v>-0.44049185734539087</v>
      </c>
      <c r="W261" s="319">
        <f t="shared" si="41"/>
        <v>-2.3498121743645344</v>
      </c>
    </row>
    <row r="262" spans="1:23" ht="16" thickBot="1" x14ac:dyDescent="0.25">
      <c r="A262" s="505">
        <v>34435</v>
      </c>
      <c r="B262" s="506">
        <v>261</v>
      </c>
      <c r="C262" s="507">
        <v>14.35</v>
      </c>
      <c r="D262" s="130">
        <v>0.155453256834856</v>
      </c>
      <c r="E262" s="130">
        <f>(Table13[[#This Row],[Gasoil Open]]-MIN(Table13[Signal from Matlab]))/(MAX(Table13[Signal from Matlab])-MIN(Table13[Signal from Matlab]))</f>
        <v>-1.9249475890985324</v>
      </c>
      <c r="F262" s="130">
        <v>891.5</v>
      </c>
      <c r="G262" s="130">
        <v>891.5</v>
      </c>
      <c r="H262" s="130">
        <v>0.52690426275331903</v>
      </c>
      <c r="I262" s="130">
        <f>(Table13[[#This Row],[Alpha]]-MIN(Table13[Alpha]))/(MAX(Table13[Alpha])-MIN(Table13[Alpha]))</f>
        <v>0.52973440669773009</v>
      </c>
      <c r="J262" s="130">
        <f>(Table13[[#This Row],[Signal from Matlab]]-703)/(1060.75-703)</f>
        <v>0.52690426275331936</v>
      </c>
      <c r="K262" s="450">
        <f t="shared" si="42"/>
        <v>4717</v>
      </c>
      <c r="L262" s="450">
        <v>40</v>
      </c>
      <c r="M262" s="528">
        <f>INDEX(Table13[Date],MATCH($K262,Table13[Index],0))</f>
        <v>40829</v>
      </c>
      <c r="N262" s="458">
        <f>INDEX(Table13[Norm Open],MATCH($K262,Table13[Index],0))</f>
        <v>0.74231332357247415</v>
      </c>
      <c r="O262" s="459">
        <f>INDEX(Table13[Alpha],MATCH($K262,Table13[Index],0))</f>
        <v>0</v>
      </c>
      <c r="P262" s="487">
        <f t="shared" si="45"/>
        <v>-1.1113330363660869</v>
      </c>
      <c r="Q262" s="319">
        <f t="shared" si="46"/>
        <v>0.14313638240509224</v>
      </c>
      <c r="R262" s="487">
        <f t="shared" si="43"/>
        <v>1.5149139354605676</v>
      </c>
      <c r="S262" s="319">
        <f t="shared" si="44"/>
        <v>-1.2264949786446564</v>
      </c>
      <c r="T262" s="487">
        <f t="shared" si="47"/>
        <v>-1.4439562554070182</v>
      </c>
      <c r="U262" s="319">
        <f t="shared" si="48"/>
        <v>-9.103587696132017</v>
      </c>
      <c r="V262" s="460">
        <f t="shared" si="41"/>
        <v>-0.34679178543751249</v>
      </c>
      <c r="W262" s="319">
        <f t="shared" si="41"/>
        <v>-3.3956487641238602</v>
      </c>
    </row>
    <row r="263" spans="1:23" ht="16" thickBot="1" x14ac:dyDescent="0.25">
      <c r="A263" s="505">
        <v>34436</v>
      </c>
      <c r="B263" s="506">
        <v>262</v>
      </c>
      <c r="C263" s="507">
        <v>14.7</v>
      </c>
      <c r="D263" s="130">
        <v>0.153968366333295</v>
      </c>
      <c r="E263" s="130">
        <f>(Table13[[#This Row],[Gasoil Open]]-MIN(Table13[Signal from Matlab]))/(MAX(Table13[Signal from Matlab])-MIN(Table13[Signal from Matlab]))</f>
        <v>-1.9239692522711389</v>
      </c>
      <c r="F263" s="130">
        <v>897.75</v>
      </c>
      <c r="G263" s="130">
        <v>897.75</v>
      </c>
      <c r="H263" s="130">
        <v>0.54437456324248801</v>
      </c>
      <c r="I263" s="130">
        <f>(Table13[[#This Row],[Alpha]]-MIN(Table13[Alpha]))/(MAX(Table13[Alpha])-MIN(Table13[Alpha]))</f>
        <v>0.52866572615039575</v>
      </c>
      <c r="J263" s="130">
        <f>(Table13[[#This Row],[Signal from Matlab]]-703)/(1060.75-703)</f>
        <v>0.54437456324248779</v>
      </c>
      <c r="K263" s="450">
        <f t="shared" si="42"/>
        <v>4718</v>
      </c>
      <c r="L263" s="450">
        <v>41</v>
      </c>
      <c r="M263" s="528">
        <f>INDEX(Table13[Date],MATCH($K263,Table13[Index],0))</f>
        <v>40830</v>
      </c>
      <c r="N263" s="458">
        <f>INDEX(Table13[Norm Open],MATCH($K263,Table13[Index],0))</f>
        <v>0.74267935578330879</v>
      </c>
      <c r="O263" s="459">
        <f>INDEX(Table13[Alpha],MATCH($K263,Table13[Index],0))</f>
        <v>0</v>
      </c>
      <c r="P263" s="487">
        <f t="shared" si="45"/>
        <v>-1.266281995730649</v>
      </c>
      <c r="Q263" s="319">
        <f t="shared" si="46"/>
        <v>6.7222409159435878E-2</v>
      </c>
      <c r="R263" s="487">
        <f t="shared" si="43"/>
        <v>2.3393317819862602</v>
      </c>
      <c r="S263" s="319">
        <f t="shared" si="44"/>
        <v>-1.7489572048972128</v>
      </c>
      <c r="T263" s="487">
        <f t="shared" si="47"/>
        <v>-1.6570854677337836</v>
      </c>
      <c r="U263" s="319">
        <f t="shared" si="48"/>
        <v>-12.343760866996156</v>
      </c>
      <c r="V263" s="460">
        <f t="shared" si="41"/>
        <v>-0.19467856049272414</v>
      </c>
      <c r="W263" s="319">
        <f t="shared" si="41"/>
        <v>-4.6751652209113113</v>
      </c>
    </row>
    <row r="264" spans="1:23" ht="16" thickBot="1" x14ac:dyDescent="0.25">
      <c r="A264" s="505">
        <v>34437</v>
      </c>
      <c r="B264" s="506">
        <v>263</v>
      </c>
      <c r="C264" s="507">
        <v>14.6</v>
      </c>
      <c r="D264" s="130">
        <v>0.14265216490324301</v>
      </c>
      <c r="E264" s="130">
        <f>(Table13[[#This Row],[Gasoil Open]]-MIN(Table13[Signal from Matlab]))/(MAX(Table13[Signal from Matlab])-MIN(Table13[Signal from Matlab]))</f>
        <v>-1.9242487770789658</v>
      </c>
      <c r="F264" s="130">
        <v>912.5</v>
      </c>
      <c r="G264" s="130">
        <v>912.5</v>
      </c>
      <c r="H264" s="130">
        <v>0.58560447239692504</v>
      </c>
      <c r="I264" s="130">
        <f>(Table13[[#This Row],[Alpha]]-MIN(Table13[Alpha]))/(MAX(Table13[Alpha])-MIN(Table13[Alpha]))</f>
        <v>0.52052141899421123</v>
      </c>
      <c r="J264" s="130">
        <f>(Table13[[#This Row],[Signal from Matlab]]-703)/(1060.75-703)</f>
        <v>0.58560447239692526</v>
      </c>
      <c r="K264" s="450">
        <f t="shared" si="42"/>
        <v>4719</v>
      </c>
      <c r="L264" s="450">
        <v>42</v>
      </c>
      <c r="M264" s="528">
        <f>INDEX(Table13[Date],MATCH($K264,Table13[Index],0))</f>
        <v>40833</v>
      </c>
      <c r="N264" s="458">
        <f>INDEX(Table13[Norm Open],MATCH($K264,Table13[Index],0))</f>
        <v>-7.1010248901903356E-2</v>
      </c>
      <c r="O264" s="459">
        <f>INDEX(Table13[Alpha],MATCH($K264,Table13[Index],0))</f>
        <v>0</v>
      </c>
      <c r="P264" s="487">
        <f t="shared" si="45"/>
        <v>-1.4048805323406406</v>
      </c>
      <c r="Q264" s="319">
        <f t="shared" si="46"/>
        <v>-4.826664870547144E-2</v>
      </c>
      <c r="R264" s="487">
        <f t="shared" si="43"/>
        <v>3.4320651739747401</v>
      </c>
      <c r="S264" s="319">
        <f t="shared" si="44"/>
        <v>-2.4482354999951368</v>
      </c>
      <c r="T264" s="487">
        <f t="shared" si="47"/>
        <v>-1.8919431284497046</v>
      </c>
      <c r="U264" s="319">
        <f t="shared" si="48"/>
        <v>-16.371097491534737</v>
      </c>
      <c r="V264" s="460">
        <f t="shared" si="41"/>
        <v>4.5080504394798306E-2</v>
      </c>
      <c r="W264" s="319">
        <f t="shared" si="41"/>
        <v>-6.2891998800784483</v>
      </c>
    </row>
    <row r="265" spans="1:23" ht="16" thickBot="1" x14ac:dyDescent="0.25">
      <c r="A265" s="505">
        <v>34438</v>
      </c>
      <c r="B265" s="506">
        <v>264</v>
      </c>
      <c r="C265" s="507">
        <v>14.85</v>
      </c>
      <c r="D265" s="130">
        <v>0.122358575365884</v>
      </c>
      <c r="E265" s="130">
        <f>(Table13[[#This Row],[Gasoil Open]]-MIN(Table13[Signal from Matlab]))/(MAX(Table13[Signal from Matlab])-MIN(Table13[Signal from Matlab]))</f>
        <v>-1.923549965059399</v>
      </c>
      <c r="F265" s="130">
        <v>911.25</v>
      </c>
      <c r="G265" s="130">
        <v>911.25</v>
      </c>
      <c r="H265" s="130">
        <v>0.58211041229909199</v>
      </c>
      <c r="I265" s="130">
        <f>(Table13[[#This Row],[Alpha]]-MIN(Table13[Alpha]))/(MAX(Table13[Alpha])-MIN(Table13[Alpha]))</f>
        <v>0.50591605627462732</v>
      </c>
      <c r="J265" s="130">
        <f>(Table13[[#This Row],[Signal from Matlab]]-703)/(1060.75-703)</f>
        <v>0.58211041229909155</v>
      </c>
      <c r="K265" s="450">
        <f t="shared" si="42"/>
        <v>4720</v>
      </c>
      <c r="L265" s="450">
        <v>43</v>
      </c>
      <c r="M265" s="528">
        <f>INDEX(Table13[Date],MATCH($K265,Table13[Index],0))</f>
        <v>40834</v>
      </c>
      <c r="N265" s="458">
        <f>INDEX(Table13[Norm Open],MATCH($K265,Table13[Index],0))</f>
        <v>0.7354319180087846</v>
      </c>
      <c r="O265" s="459">
        <f>INDEX(Table13[Alpha],MATCH($K265,Table13[Index],0))</f>
        <v>0</v>
      </c>
      <c r="P265" s="487">
        <f t="shared" si="45"/>
        <v>-1.6128941220579902</v>
      </c>
      <c r="Q265" s="319">
        <f t="shared" si="46"/>
        <v>-0.21004510438777704</v>
      </c>
      <c r="R265" s="487">
        <f t="shared" si="43"/>
        <v>4.8536593613106636</v>
      </c>
      <c r="S265" s="319">
        <f t="shared" si="44"/>
        <v>-3.270923077003987</v>
      </c>
      <c r="T265" s="487">
        <f t="shared" si="47"/>
        <v>-2.134403239961812</v>
      </c>
      <c r="U265" s="319">
        <f t="shared" si="48"/>
        <v>-21.338729370068297</v>
      </c>
      <c r="V265" s="460">
        <f t="shared" si="41"/>
        <v>0.36878733309695377</v>
      </c>
      <c r="W265" s="319">
        <f t="shared" si="41"/>
        <v>-8.2732325171533549</v>
      </c>
    </row>
    <row r="266" spans="1:23" ht="16" thickBot="1" x14ac:dyDescent="0.25">
      <c r="A266" s="505">
        <v>34439</v>
      </c>
      <c r="B266" s="506">
        <v>265</v>
      </c>
      <c r="C266" s="507">
        <v>14.83</v>
      </c>
      <c r="D266" s="130">
        <v>9.11827616931217E-2</v>
      </c>
      <c r="E266" s="130">
        <f>(Table13[[#This Row],[Gasoil Open]]-MIN(Table13[Signal from Matlab]))/(MAX(Table13[Signal from Matlab])-MIN(Table13[Signal from Matlab]))</f>
        <v>-1.9236058700209642</v>
      </c>
      <c r="F266" s="130">
        <v>913.75</v>
      </c>
      <c r="G266" s="130">
        <v>913.75</v>
      </c>
      <c r="H266" s="130">
        <v>0.58909853249475896</v>
      </c>
      <c r="I266" s="130">
        <f>(Table13[[#This Row],[Alpha]]-MIN(Table13[Alpha]))/(MAX(Table13[Alpha])-MIN(Table13[Alpha]))</f>
        <v>0.48347872127627123</v>
      </c>
      <c r="J266" s="130">
        <f>(Table13[[#This Row],[Signal from Matlab]]-703)/(1060.75-703)</f>
        <v>0.58909853249475896</v>
      </c>
      <c r="K266" s="450">
        <f t="shared" si="42"/>
        <v>4721</v>
      </c>
      <c r="L266" s="450">
        <v>44</v>
      </c>
      <c r="M266" s="528">
        <f>INDEX(Table13[Date],MATCH($K266,Table13[Index],0))</f>
        <v>40835</v>
      </c>
      <c r="N266" s="458">
        <f>INDEX(Table13[Norm Open],MATCH($K266,Table13[Index],0))</f>
        <v>0.74209370424597343</v>
      </c>
      <c r="O266" s="459">
        <f>INDEX(Table13[Alpha],MATCH($K266,Table13[Index],0))</f>
        <v>0</v>
      </c>
      <c r="P266" s="487">
        <f t="shared" si="45"/>
        <v>-1.7767687323328851</v>
      </c>
      <c r="Q266" s="319">
        <f t="shared" si="46"/>
        <v>-0.39849328475524898</v>
      </c>
      <c r="R266" s="487">
        <f t="shared" si="43"/>
        <v>6.6748461479546535</v>
      </c>
      <c r="S266" s="319">
        <f t="shared" si="44"/>
        <v>-4.262192492717733</v>
      </c>
      <c r="T266" s="487">
        <f t="shared" si="47"/>
        <v>-2.4029664199675134</v>
      </c>
      <c r="U266" s="319">
        <f t="shared" si="48"/>
        <v>-27.45586185270043</v>
      </c>
      <c r="V266" s="460">
        <f t="shared" si="41"/>
        <v>0.83170366521808503</v>
      </c>
      <c r="W266" s="319">
        <f t="shared" si="41"/>
        <v>-10.705515876724471</v>
      </c>
    </row>
    <row r="267" spans="1:23" ht="16" thickBot="1" x14ac:dyDescent="0.25">
      <c r="A267" s="505">
        <v>34442</v>
      </c>
      <c r="B267" s="506">
        <v>266</v>
      </c>
      <c r="C267" s="507">
        <v>15.1</v>
      </c>
      <c r="D267" s="130">
        <v>5.5703027125560703E-2</v>
      </c>
      <c r="E267" s="130">
        <f>(Table13[[#This Row],[Gasoil Open]]-MIN(Table13[Signal from Matlab]))/(MAX(Table13[Signal from Matlab])-MIN(Table13[Signal from Matlab]))</f>
        <v>-1.9228511530398322</v>
      </c>
      <c r="F267" s="130">
        <v>928.75</v>
      </c>
      <c r="G267" s="130">
        <v>928.75</v>
      </c>
      <c r="H267" s="130">
        <v>0.631027253668763</v>
      </c>
      <c r="I267" s="130">
        <f>(Table13[[#This Row],[Alpha]]-MIN(Table13[Alpha]))/(MAX(Table13[Alpha])-MIN(Table13[Alpha]))</f>
        <v>0.4579438403425739</v>
      </c>
      <c r="J267" s="130">
        <f>(Table13[[#This Row],[Signal from Matlab]]-703)/(1060.75-703)</f>
        <v>0.63102725366876311</v>
      </c>
      <c r="K267" s="450">
        <f t="shared" si="42"/>
        <v>4722</v>
      </c>
      <c r="L267" s="450">
        <v>45</v>
      </c>
      <c r="M267" s="528">
        <f>INDEX(Table13[Date],MATCH($K267,Table13[Index],0))</f>
        <v>40836</v>
      </c>
      <c r="N267" s="458">
        <f>INDEX(Table13[Norm Open],MATCH($K267,Table13[Index],0))</f>
        <v>0.72327964860907745</v>
      </c>
      <c r="O267" s="459">
        <f>INDEX(Table13[Alpha],MATCH($K267,Table13[Index],0))</f>
        <v>0</v>
      </c>
      <c r="P267" s="487">
        <f t="shared" si="45"/>
        <v>-1.9626466532481297</v>
      </c>
      <c r="Q267" s="319">
        <f t="shared" si="46"/>
        <v>-0.58104741547320549</v>
      </c>
      <c r="R267" s="487">
        <f t="shared" si="43"/>
        <v>8.9778586776870046</v>
      </c>
      <c r="S267" s="319">
        <f t="shared" si="44"/>
        <v>-5.3333932201505698</v>
      </c>
      <c r="T267" s="487">
        <f t="shared" si="47"/>
        <v>-2.6879530484196401</v>
      </c>
      <c r="U267" s="319">
        <f t="shared" si="48"/>
        <v>-34.929739623778865</v>
      </c>
      <c r="V267" s="460">
        <f t="shared" si="41"/>
        <v>1.4424196586730782</v>
      </c>
      <c r="W267" s="319">
        <f t="shared" si="41"/>
        <v>-13.614726753134214</v>
      </c>
    </row>
    <row r="268" spans="1:23" ht="16" thickBot="1" x14ac:dyDescent="0.25">
      <c r="A268" s="505">
        <v>34443</v>
      </c>
      <c r="B268" s="506">
        <v>267</v>
      </c>
      <c r="C268" s="507">
        <v>14.99</v>
      </c>
      <c r="D268" s="130">
        <v>1.1094365323048199E-2</v>
      </c>
      <c r="E268" s="130">
        <f>(Table13[[#This Row],[Gasoil Open]]-MIN(Table13[Signal from Matlab]))/(MAX(Table13[Signal from Matlab])-MIN(Table13[Signal from Matlab]))</f>
        <v>-1.9231586303284416</v>
      </c>
      <c r="F268" s="130">
        <v>954.75</v>
      </c>
      <c r="G268" s="130">
        <v>954.75</v>
      </c>
      <c r="H268" s="130">
        <v>0.70370370370370405</v>
      </c>
      <c r="I268" s="130">
        <f>(Table13[[#This Row],[Alpha]]-MIN(Table13[Alpha]))/(MAX(Table13[Alpha])-MIN(Table13[Alpha]))</f>
        <v>0.42583884064000604</v>
      </c>
      <c r="J268" s="130">
        <f>(Table13[[#This Row],[Signal from Matlab]]-703)/(1060.75-703)</f>
        <v>0.70370370370370372</v>
      </c>
      <c r="K268" s="450">
        <f t="shared" si="42"/>
        <v>4723</v>
      </c>
      <c r="L268" s="450">
        <v>46</v>
      </c>
      <c r="M268" s="528">
        <f>INDEX(Table13[Date],MATCH($K268,Table13[Index],0))</f>
        <v>40837</v>
      </c>
      <c r="N268" s="458">
        <f>INDEX(Table13[Norm Open],MATCH($K268,Table13[Index],0))</f>
        <v>0.73360175695461183</v>
      </c>
      <c r="O268" s="459">
        <f>INDEX(Table13[Alpha],MATCH($K268,Table13[Index],0))</f>
        <v>0</v>
      </c>
      <c r="P268" s="487">
        <f t="shared" si="45"/>
        <v>-2.0767235949495459</v>
      </c>
      <c r="Q268" s="319">
        <f t="shared" si="46"/>
        <v>-0.76175777374734921</v>
      </c>
      <c r="R268" s="487">
        <f t="shared" si="43"/>
        <v>11.857875320151013</v>
      </c>
      <c r="S268" s="319">
        <f t="shared" si="44"/>
        <v>-6.6562623726702803</v>
      </c>
      <c r="T268" s="487">
        <f t="shared" si="47"/>
        <v>-2.9999946245426896</v>
      </c>
      <c r="U268" s="319">
        <f t="shared" si="48"/>
        <v>-43.985959816418401</v>
      </c>
      <c r="V268" s="460">
        <f t="shared" si="41"/>
        <v>2.2603857002195924</v>
      </c>
      <c r="W268" s="319">
        <f t="shared" si="41"/>
        <v>-17.134659987612011</v>
      </c>
    </row>
    <row r="269" spans="1:23" ht="16" thickBot="1" x14ac:dyDescent="0.25">
      <c r="A269" s="505">
        <v>34444</v>
      </c>
      <c r="B269" s="506">
        <v>268</v>
      </c>
      <c r="C269" s="507">
        <v>14.7</v>
      </c>
      <c r="D269" s="130">
        <v>-3.69939798680528E-2</v>
      </c>
      <c r="E269" s="130">
        <f>(Table13[[#This Row],[Gasoil Open]]-MIN(Table13[Signal from Matlab]))/(MAX(Table13[Signal from Matlab])-MIN(Table13[Signal from Matlab]))</f>
        <v>-1.9239692522711389</v>
      </c>
      <c r="F269" s="130">
        <v>940.25</v>
      </c>
      <c r="G269" s="130">
        <v>940.25</v>
      </c>
      <c r="H269" s="130">
        <v>0.66317260656883303</v>
      </c>
      <c r="I269" s="130">
        <f>(Table13[[#This Row],[Alpha]]-MIN(Table13[Alpha]))/(MAX(Table13[Alpha])-MIN(Table13[Alpha]))</f>
        <v>0.39122950142933471</v>
      </c>
      <c r="J269" s="130">
        <f>(Table13[[#This Row],[Signal from Matlab]]-703)/(1060.75-703)</f>
        <v>0.66317260656883303</v>
      </c>
      <c r="K269" s="450">
        <f t="shared" si="42"/>
        <v>4724</v>
      </c>
      <c r="L269" s="450">
        <v>47</v>
      </c>
      <c r="M269" s="528">
        <f>INDEX(Table13[Date],MATCH($K269,Table13[Index],0))</f>
        <v>40840</v>
      </c>
      <c r="N269" s="458">
        <f>INDEX(Table13[Norm Open],MATCH($K269,Table13[Index],0))</f>
        <v>0.72928257686676412</v>
      </c>
      <c r="O269" s="459">
        <f>INDEX(Table13[Alpha],MATCH($K269,Table13[Index],0))</f>
        <v>0</v>
      </c>
      <c r="P269" s="487">
        <f t="shared" si="45"/>
        <v>-2.2840197865839698</v>
      </c>
      <c r="Q269" s="319">
        <f t="shared" si="46"/>
        <v>-0.90074977444692372</v>
      </c>
      <c r="R269" s="487">
        <f t="shared" si="43"/>
        <v>15.424601870244018</v>
      </c>
      <c r="S269" s="319">
        <f t="shared" si="44"/>
        <v>-8.2215189364896339</v>
      </c>
      <c r="T269" s="487">
        <f t="shared" si="47"/>
        <v>-3.3226182337879813</v>
      </c>
      <c r="U269" s="319">
        <f t="shared" si="48"/>
        <v>-54.862160652632006</v>
      </c>
      <c r="V269" s="460">
        <f t="shared" si="41"/>
        <v>3.2726546166240222</v>
      </c>
      <c r="W269" s="319">
        <f t="shared" si="41"/>
        <v>-21.328143121189523</v>
      </c>
    </row>
    <row r="270" spans="1:23" ht="16" thickBot="1" x14ac:dyDescent="0.25">
      <c r="A270" s="505">
        <v>34445</v>
      </c>
      <c r="B270" s="506">
        <v>269</v>
      </c>
      <c r="C270" s="507">
        <v>14.93</v>
      </c>
      <c r="D270" s="130">
        <v>-8.9086138084663605E-2</v>
      </c>
      <c r="E270" s="130">
        <f>(Table13[[#This Row],[Gasoil Open]]-MIN(Table13[Signal from Matlab]))/(MAX(Table13[Signal from Matlab])-MIN(Table13[Signal from Matlab]))</f>
        <v>-1.9233263452131377</v>
      </c>
      <c r="F270" s="130">
        <v>947.25</v>
      </c>
      <c r="G270" s="130">
        <v>947.25</v>
      </c>
      <c r="H270" s="130">
        <v>0.68273934311670204</v>
      </c>
      <c r="I270" s="130">
        <f>(Table13[[#This Row],[Alpha]]-MIN(Table13[Alpha]))/(MAX(Table13[Alpha])-MIN(Table13[Alpha]))</f>
        <v>0.353738604897751</v>
      </c>
      <c r="J270" s="130">
        <f>(Table13[[#This Row],[Signal from Matlab]]-703)/(1060.75-703)</f>
        <v>0.68273934311670159</v>
      </c>
      <c r="K270" s="450">
        <f t="shared" si="42"/>
        <v>4725</v>
      </c>
      <c r="L270" s="450">
        <v>48</v>
      </c>
      <c r="M270" s="528">
        <f>INDEX(Table13[Date],MATCH($K270,Table13[Index],0))</f>
        <v>40841</v>
      </c>
      <c r="N270" s="458">
        <f>INDEX(Table13[Norm Open],MATCH($K270,Table13[Index],0))</f>
        <v>0.74560761346998516</v>
      </c>
      <c r="O270" s="459">
        <f>INDEX(Table13[Alpha],MATCH($K270,Table13[Index],0))</f>
        <v>0</v>
      </c>
      <c r="P270" s="487">
        <f t="shared" si="45"/>
        <v>-2.4567032817715226</v>
      </c>
      <c r="Q270" s="319">
        <f t="shared" si="46"/>
        <v>-1.1139641000848921</v>
      </c>
      <c r="R270" s="487">
        <f t="shared" si="43"/>
        <v>19.804001702229293</v>
      </c>
      <c r="S270" s="319">
        <f t="shared" si="44"/>
        <v>-9.901950984847371</v>
      </c>
      <c r="T270" s="487">
        <f t="shared" si="47"/>
        <v>-3.6691813619989118</v>
      </c>
      <c r="U270" s="319">
        <f t="shared" si="48"/>
        <v>-67.812746676094633</v>
      </c>
      <c r="V270" s="460">
        <f t="shared" si="41"/>
        <v>4.5593723528196195</v>
      </c>
      <c r="W270" s="319">
        <f t="shared" si="41"/>
        <v>-26.276220587008964</v>
      </c>
    </row>
    <row r="271" spans="1:23" ht="16" thickBot="1" x14ac:dyDescent="0.25">
      <c r="A271" s="505">
        <v>34446</v>
      </c>
      <c r="B271" s="506">
        <v>270</v>
      </c>
      <c r="C271" s="507">
        <v>15.27</v>
      </c>
      <c r="D271" s="130">
        <v>-0.142312427598346</v>
      </c>
      <c r="E271" s="130">
        <f>(Table13[[#This Row],[Gasoil Open]]-MIN(Table13[Signal from Matlab]))/(MAX(Table13[Signal from Matlab])-MIN(Table13[Signal from Matlab]))</f>
        <v>-1.922375960866527</v>
      </c>
      <c r="F271" s="130">
        <v>934.5</v>
      </c>
      <c r="G271" s="130">
        <v>934.5</v>
      </c>
      <c r="H271" s="130">
        <v>0.64709993011879796</v>
      </c>
      <c r="I271" s="130">
        <f>(Table13[[#This Row],[Alpha]]-MIN(Table13[Alpha]))/(MAX(Table13[Alpha])-MIN(Table13[Alpha]))</f>
        <v>0.31543147036475955</v>
      </c>
      <c r="J271" s="130">
        <f>(Table13[[#This Row],[Signal from Matlab]]-703)/(1060.75-703)</f>
        <v>0.64709993011879807</v>
      </c>
      <c r="K271" s="450">
        <f t="shared" si="42"/>
        <v>4726</v>
      </c>
      <c r="L271" s="450">
        <v>49</v>
      </c>
      <c r="M271" s="528">
        <f>INDEX(Table13[Date],MATCH($K271,Table13[Index],0))</f>
        <v>40842</v>
      </c>
      <c r="N271" s="458">
        <f>INDEX(Table13[Norm Open],MATCH($K271,Table13[Index],0))</f>
        <v>0.74048316251830137</v>
      </c>
      <c r="O271" s="459">
        <f>INDEX(Table13[Alpha],MATCH($K271,Table13[Index],0))</f>
        <v>0</v>
      </c>
      <c r="P271" s="487">
        <f t="shared" si="45"/>
        <v>-2.7492168057928805</v>
      </c>
      <c r="Q271" s="319">
        <f t="shared" si="46"/>
        <v>-1.3368344611678593</v>
      </c>
      <c r="R271" s="487">
        <f t="shared" si="43"/>
        <v>25.140183958001991</v>
      </c>
      <c r="S271" s="319">
        <f t="shared" si="44"/>
        <v>-11.911288701110958</v>
      </c>
      <c r="T271" s="487">
        <f t="shared" si="47"/>
        <v>-4.0286277737490126</v>
      </c>
      <c r="U271" s="319">
        <f t="shared" si="48"/>
        <v>-83.160022860027738</v>
      </c>
      <c r="V271" s="460">
        <f t="shared" si="41"/>
        <v>6.1207797928200334</v>
      </c>
      <c r="W271" s="319">
        <f t="shared" si="41"/>
        <v>-32.136048674102184</v>
      </c>
    </row>
    <row r="272" spans="1:23" ht="16" thickBot="1" x14ac:dyDescent="0.25">
      <c r="A272" s="505">
        <v>34449</v>
      </c>
      <c r="B272" s="506">
        <v>271</v>
      </c>
      <c r="C272" s="507">
        <v>15.65</v>
      </c>
      <c r="D272" s="130">
        <v>-0.19355749974870001</v>
      </c>
      <c r="E272" s="130">
        <f>(Table13[[#This Row],[Gasoil Open]]-MIN(Table13[Signal from Matlab]))/(MAX(Table13[Signal from Matlab])-MIN(Table13[Signal from Matlab]))</f>
        <v>-1.9213137665967854</v>
      </c>
      <c r="F272" s="130">
        <v>942</v>
      </c>
      <c r="G272" s="130">
        <v>942</v>
      </c>
      <c r="H272" s="130">
        <v>0.66806429070579998</v>
      </c>
      <c r="I272" s="130">
        <f>(Table13[[#This Row],[Alpha]]-MIN(Table13[Alpha]))/(MAX(Table13[Alpha])-MIN(Table13[Alpha]))</f>
        <v>0.2785502244437596</v>
      </c>
      <c r="J272" s="130">
        <f>(Table13[[#This Row],[Signal from Matlab]]-703)/(1060.75-703)</f>
        <v>0.66806429070580009</v>
      </c>
      <c r="K272" s="450">
        <f t="shared" si="42"/>
        <v>4727</v>
      </c>
      <c r="L272" s="450">
        <v>50</v>
      </c>
      <c r="M272" s="528">
        <f>INDEX(Table13[Date],MATCH($K272,Table13[Index],0))</f>
        <v>40843</v>
      </c>
      <c r="N272" s="458">
        <f>INDEX(Table13[Norm Open],MATCH($K272,Table13[Index],0))</f>
        <v>0.73060029282576855</v>
      </c>
      <c r="O272" s="459">
        <f>INDEX(Table13[Alpha],MATCH($K272,Table13[Index],0))</f>
        <v>0</v>
      </c>
      <c r="P272" s="487">
        <f t="shared" si="45"/>
        <v>-2.8881583460141105</v>
      </c>
      <c r="Q272" s="319">
        <f t="shared" si="46"/>
        <v>-1.6165907059258462</v>
      </c>
      <c r="R272" s="487">
        <f t="shared" si="43"/>
        <v>31.597460296736724</v>
      </c>
      <c r="S272" s="319">
        <f t="shared" si="44"/>
        <v>-14.196542736714926</v>
      </c>
      <c r="T272" s="487">
        <f t="shared" si="47"/>
        <v>-4.4202569037907082</v>
      </c>
      <c r="U272" s="319">
        <f t="shared" si="48"/>
        <v>-101.2609550650275</v>
      </c>
      <c r="V272" s="460">
        <f t="shared" si="41"/>
        <v>8.0963483489773012</v>
      </c>
      <c r="W272" s="319">
        <f t="shared" si="41"/>
        <v>-39.024696169222757</v>
      </c>
    </row>
    <row r="273" spans="1:23" ht="16" thickBot="1" x14ac:dyDescent="0.25">
      <c r="A273" s="505">
        <v>34450</v>
      </c>
      <c r="B273" s="506">
        <v>272</v>
      </c>
      <c r="C273" s="507">
        <v>15.75</v>
      </c>
      <c r="D273" s="130">
        <v>-0.24516852437849401</v>
      </c>
      <c r="E273" s="130">
        <f>(Table13[[#This Row],[Gasoil Open]]-MIN(Table13[Signal from Matlab]))/(MAX(Table13[Signal from Matlab])-MIN(Table13[Signal from Matlab]))</f>
        <v>-1.9210342417889588</v>
      </c>
      <c r="F273" s="130">
        <v>948</v>
      </c>
      <c r="G273" s="130">
        <v>948</v>
      </c>
      <c r="H273" s="130">
        <v>0.68483577917540195</v>
      </c>
      <c r="I273" s="130">
        <f>(Table13[[#This Row],[Alpha]]-MIN(Table13[Alpha]))/(MAX(Table13[Alpha])-MIN(Table13[Alpha]))</f>
        <v>0.24140560132719188</v>
      </c>
      <c r="J273" s="130">
        <f>(Table13[[#This Row],[Signal from Matlab]]-703)/(1060.75-703)</f>
        <v>0.68483577917540184</v>
      </c>
      <c r="K273" s="450">
        <f t="shared" si="42"/>
        <v>4728</v>
      </c>
      <c r="L273" s="450">
        <v>51</v>
      </c>
      <c r="M273" s="528">
        <f>INDEX(Table13[Date],MATCH($K273,Table13[Index],0))</f>
        <v>40844</v>
      </c>
      <c r="N273" s="458">
        <f>INDEX(Table13[Norm Open],MATCH($K273,Table13[Index],0))</f>
        <v>0.74985358711566596</v>
      </c>
      <c r="O273" s="459">
        <f>INDEX(Table13[Alpha],MATCH($K273,Table13[Index],0))</f>
        <v>0</v>
      </c>
      <c r="P273" s="487">
        <f t="shared" si="45"/>
        <v>-3.1374407753292575</v>
      </c>
      <c r="Q273" s="319">
        <f t="shared" si="46"/>
        <v>-1.9086487696929779</v>
      </c>
      <c r="R273" s="487">
        <f t="shared" si="43"/>
        <v>39.362581190673623</v>
      </c>
      <c r="S273" s="319">
        <f t="shared" si="44"/>
        <v>-16.709343586052647</v>
      </c>
      <c r="T273" s="487">
        <f t="shared" si="47"/>
        <v>-4.8270787150642054</v>
      </c>
      <c r="U273" s="319">
        <f t="shared" si="48"/>
        <v>-122.54804569116205</v>
      </c>
      <c r="V273" s="460">
        <f t="shared" si="41"/>
        <v>10.466020566760054</v>
      </c>
      <c r="W273" s="319">
        <f t="shared" si="41"/>
        <v>-47.055346015635884</v>
      </c>
    </row>
    <row r="274" spans="1:23" ht="16" thickBot="1" x14ac:dyDescent="0.25">
      <c r="A274" s="505">
        <v>34451</v>
      </c>
      <c r="B274" s="506">
        <v>273</v>
      </c>
      <c r="C274" s="507">
        <v>15.4</v>
      </c>
      <c r="D274" s="130">
        <v>-0.29677447339690399</v>
      </c>
      <c r="E274" s="130">
        <f>(Table13[[#This Row],[Gasoil Open]]-MIN(Table13[Signal from Matlab]))/(MAX(Table13[Signal from Matlab])-MIN(Table13[Signal from Matlab]))</f>
        <v>-1.9220125786163522</v>
      </c>
      <c r="F274" s="130">
        <v>952.25</v>
      </c>
      <c r="G274" s="130">
        <v>952.25</v>
      </c>
      <c r="H274" s="130">
        <v>0.69671558350803597</v>
      </c>
      <c r="I274" s="130">
        <f>(Table13[[#This Row],[Alpha]]-MIN(Table13[Alpha]))/(MAX(Table13[Alpha])-MIN(Table13[Alpha]))</f>
        <v>0.2042646311447269</v>
      </c>
      <c r="J274" s="130">
        <f>(Table13[[#This Row],[Signal from Matlab]]-703)/(1060.75-703)</f>
        <v>0.69671558350803631</v>
      </c>
      <c r="K274" s="461">
        <f t="shared" si="42"/>
        <v>4729</v>
      </c>
      <c r="L274" s="461">
        <v>52</v>
      </c>
      <c r="M274" s="529">
        <f>INDEX(Table13[Date],MATCH($K274,Table13[Index],0))</f>
        <v>40847</v>
      </c>
      <c r="N274" s="464">
        <f>INDEX(Table13[Norm Open],MATCH($K274,Table13[Index],0))</f>
        <v>0.73521229868228388</v>
      </c>
      <c r="O274" s="465">
        <f>INDEX(Table13[Alpha],MATCH($K274,Table13[Index],0))</f>
        <v>0</v>
      </c>
      <c r="P274" s="488">
        <f t="shared" si="45"/>
        <v>-3.4421762677636316</v>
      </c>
      <c r="Q274" s="322">
        <f t="shared" si="46"/>
        <v>-2.1867396234605141</v>
      </c>
      <c r="R274" s="488">
        <f t="shared" si="43"/>
        <v>48.647163219063586</v>
      </c>
      <c r="S274" s="322">
        <f t="shared" si="44"/>
        <v>-19.544833740362524</v>
      </c>
      <c r="T274" s="488">
        <f t="shared" si="47"/>
        <v>-5.254092606668376</v>
      </c>
      <c r="U274" s="322">
        <f t="shared" si="48"/>
        <v>-147.47929606856627</v>
      </c>
      <c r="V274" s="466">
        <f t="shared" si="41"/>
        <v>13.316964781543859</v>
      </c>
      <c r="W274" s="322">
        <f t="shared" si="41"/>
        <v>-56.403623144129767</v>
      </c>
    </row>
    <row r="275" spans="1:23" x14ac:dyDescent="0.2">
      <c r="A275" s="505">
        <v>34452</v>
      </c>
      <c r="B275" s="506">
        <v>274</v>
      </c>
      <c r="C275" s="507">
        <v>15.26</v>
      </c>
      <c r="D275" s="130">
        <v>-0.34790852872529299</v>
      </c>
      <c r="E275" s="130">
        <f>(Table13[[#This Row],[Gasoil Open]]-MIN(Table13[Signal from Matlab]))/(MAX(Table13[Signal from Matlab])-MIN(Table13[Signal from Matlab]))</f>
        <v>-1.9224039133473096</v>
      </c>
      <c r="F275" s="130">
        <v>956.75</v>
      </c>
      <c r="G275" s="130">
        <v>956.75</v>
      </c>
      <c r="H275" s="130">
        <v>0.70929419986023801</v>
      </c>
      <c r="I275" s="130">
        <f>(Table13[[#This Row],[Alpha]]-MIN(Table13[Alpha]))/(MAX(Table13[Alpha])-MIN(Table13[Alpha]))</f>
        <v>0.16746328439335334</v>
      </c>
      <c r="J275" s="130">
        <f>(Table13[[#This Row],[Signal from Matlab]]-703)/(1060.75-703)</f>
        <v>0.70929419986023756</v>
      </c>
    </row>
    <row r="276" spans="1:23" x14ac:dyDescent="0.2">
      <c r="A276" s="505">
        <v>34453</v>
      </c>
      <c r="B276" s="506">
        <v>275</v>
      </c>
      <c r="C276" s="507">
        <v>15.12</v>
      </c>
      <c r="D276" s="130">
        <v>-0.400313783107698</v>
      </c>
      <c r="E276" s="130">
        <f>(Table13[[#This Row],[Gasoil Open]]-MIN(Table13[Signal from Matlab]))/(MAX(Table13[Signal from Matlab])-MIN(Table13[Signal from Matlab]))</f>
        <v>-1.9227952480782668</v>
      </c>
      <c r="F276" s="130">
        <v>952.75</v>
      </c>
      <c r="G276" s="130">
        <v>952.75</v>
      </c>
      <c r="H276" s="130">
        <v>0.69811320754716999</v>
      </c>
      <c r="I276" s="130">
        <f>(Table13[[#This Row],[Alpha]]-MIN(Table13[Alpha]))/(MAX(Table13[Alpha])-MIN(Table13[Alpha]))</f>
        <v>0.12974705152789354</v>
      </c>
      <c r="J276" s="130">
        <f>(Table13[[#This Row],[Signal from Matlab]]-703)/(1060.75-703)</f>
        <v>0.69811320754716977</v>
      </c>
    </row>
    <row r="277" spans="1:23" x14ac:dyDescent="0.2">
      <c r="A277" s="505">
        <v>34457</v>
      </c>
      <c r="B277" s="506">
        <v>276</v>
      </c>
      <c r="C277" s="507">
        <v>15.85</v>
      </c>
      <c r="D277" s="130">
        <v>-0.44371905929407301</v>
      </c>
      <c r="E277" s="130">
        <f>(Table13[[#This Row],[Gasoil Open]]-MIN(Table13[Signal from Matlab]))/(MAX(Table13[Signal from Matlab])-MIN(Table13[Signal from Matlab]))</f>
        <v>-1.9207547169811321</v>
      </c>
      <c r="F277" s="130">
        <v>972.5</v>
      </c>
      <c r="G277" s="130">
        <v>972.5</v>
      </c>
      <c r="H277" s="130">
        <v>0.75331935709294195</v>
      </c>
      <c r="I277" s="130">
        <f>(Table13[[#This Row],[Alpha]]-MIN(Table13[Alpha]))/(MAX(Table13[Alpha])-MIN(Table13[Alpha]))</f>
        <v>9.8508132386522756E-2</v>
      </c>
      <c r="J277" s="130">
        <f>(Table13[[#This Row],[Signal from Matlab]]-703)/(1060.75-703)</f>
        <v>0.75331935709294195</v>
      </c>
    </row>
    <row r="278" spans="1:23" x14ac:dyDescent="0.2">
      <c r="A278" s="505">
        <v>34458</v>
      </c>
      <c r="B278" s="506">
        <v>277</v>
      </c>
      <c r="C278" s="507">
        <v>15.58</v>
      </c>
      <c r="D278" s="130">
        <v>-0.46980138965546903</v>
      </c>
      <c r="E278" s="130">
        <f>(Table13[[#This Row],[Gasoil Open]]-MIN(Table13[Signal from Matlab]))/(MAX(Table13[Signal from Matlab])-MIN(Table13[Signal from Matlab]))</f>
        <v>-1.921509433962264</v>
      </c>
      <c r="F278" s="130">
        <v>957.5</v>
      </c>
      <c r="G278" s="130">
        <v>957.5</v>
      </c>
      <c r="H278" s="130">
        <v>0.71139063591893803</v>
      </c>
      <c r="I278" s="130">
        <f>(Table13[[#This Row],[Alpha]]-MIN(Table13[Alpha]))/(MAX(Table13[Alpha])-MIN(Table13[Alpha]))</f>
        <v>7.9736593975394468E-2</v>
      </c>
      <c r="J278" s="130">
        <f>(Table13[[#This Row],[Signal from Matlab]]-703)/(1060.75-703)</f>
        <v>0.71139063591893781</v>
      </c>
    </row>
    <row r="279" spans="1:23" x14ac:dyDescent="0.2">
      <c r="A279" s="505">
        <v>34459</v>
      </c>
      <c r="B279" s="506">
        <v>278</v>
      </c>
      <c r="C279" s="507">
        <v>15.55</v>
      </c>
      <c r="D279" s="130">
        <v>-0.48388358790966102</v>
      </c>
      <c r="E279" s="130">
        <f>(Table13[[#This Row],[Gasoil Open]]-MIN(Table13[Signal from Matlab]))/(MAX(Table13[Signal from Matlab])-MIN(Table13[Signal from Matlab]))</f>
        <v>-1.9215932914046123</v>
      </c>
      <c r="F279" s="130">
        <v>949.75</v>
      </c>
      <c r="G279" s="130">
        <v>949.75</v>
      </c>
      <c r="H279" s="130">
        <v>0.689727463312369</v>
      </c>
      <c r="I279" s="130">
        <f>(Table13[[#This Row],[Alpha]]-MIN(Table13[Alpha]))/(MAX(Table13[Alpha])-MIN(Table13[Alpha]))</f>
        <v>6.9601589864222713E-2</v>
      </c>
      <c r="J279" s="130">
        <f>(Table13[[#This Row],[Signal from Matlab]]-703)/(1060.75-703)</f>
        <v>0.689727463312369</v>
      </c>
    </row>
    <row r="280" spans="1:23" x14ac:dyDescent="0.2">
      <c r="A280" s="505">
        <v>34460</v>
      </c>
      <c r="B280" s="506">
        <v>279</v>
      </c>
      <c r="C280" s="507">
        <v>15.9</v>
      </c>
      <c r="D280" s="130">
        <v>-0.482031971570198</v>
      </c>
      <c r="E280" s="130">
        <f>(Table13[[#This Row],[Gasoil Open]]-MIN(Table13[Signal from Matlab]))/(MAX(Table13[Signal from Matlab])-MIN(Table13[Signal from Matlab]))</f>
        <v>-1.9206149545772189</v>
      </c>
      <c r="F280" s="130">
        <v>943.25</v>
      </c>
      <c r="G280" s="130">
        <v>943.25</v>
      </c>
      <c r="H280" s="130">
        <v>0.67155835080363402</v>
      </c>
      <c r="I280" s="130">
        <f>(Table13[[#This Row],[Alpha]]-MIN(Table13[Alpha]))/(MAX(Table13[Alpha])-MIN(Table13[Alpha]))</f>
        <v>7.0934204195737621E-2</v>
      </c>
      <c r="J280" s="130">
        <f>(Table13[[#This Row],[Signal from Matlab]]-703)/(1060.75-703)</f>
        <v>0.6715583508036338</v>
      </c>
    </row>
    <row r="281" spans="1:23" x14ac:dyDescent="0.2">
      <c r="A281" s="505">
        <v>34463</v>
      </c>
      <c r="B281" s="506">
        <v>280</v>
      </c>
      <c r="C281" s="507">
        <v>16.32</v>
      </c>
      <c r="D281" s="130">
        <v>-0.45499937317452399</v>
      </c>
      <c r="E281" s="130">
        <f>(Table13[[#This Row],[Gasoil Open]]-MIN(Table13[Signal from Matlab]))/(MAX(Table13[Signal from Matlab])-MIN(Table13[Signal from Matlab]))</f>
        <v>-1.9194409503843464</v>
      </c>
      <c r="F281" s="130">
        <v>957</v>
      </c>
      <c r="G281" s="130">
        <v>957</v>
      </c>
      <c r="H281" s="130">
        <v>0.70999301187980401</v>
      </c>
      <c r="I281" s="130">
        <f>(Table13[[#This Row],[Alpha]]-MIN(Table13[Alpha]))/(MAX(Table13[Alpha])-MIN(Table13[Alpha]))</f>
        <v>9.0389653617084481E-2</v>
      </c>
      <c r="J281" s="130">
        <f>(Table13[[#This Row],[Signal from Matlab]]-703)/(1060.75-703)</f>
        <v>0.70999301187980435</v>
      </c>
    </row>
    <row r="282" spans="1:23" x14ac:dyDescent="0.2">
      <c r="A282" s="505">
        <v>34464</v>
      </c>
      <c r="B282" s="506">
        <v>281</v>
      </c>
      <c r="C282" s="507">
        <v>16.18</v>
      </c>
      <c r="D282" s="130">
        <v>-0.41393875620851001</v>
      </c>
      <c r="E282" s="130">
        <f>(Table13[[#This Row],[Gasoil Open]]-MIN(Table13[Signal from Matlab]))/(MAX(Table13[Signal from Matlab])-MIN(Table13[Signal from Matlab]))</f>
        <v>-1.919832285115304</v>
      </c>
      <c r="F282" s="130">
        <v>973</v>
      </c>
      <c r="G282" s="130">
        <v>973</v>
      </c>
      <c r="H282" s="130">
        <v>0.75471698113207597</v>
      </c>
      <c r="I282" s="130">
        <f>(Table13[[#This Row],[Alpha]]-MIN(Table13[Alpha]))/(MAX(Table13[Alpha])-MIN(Table13[Alpha]))</f>
        <v>0.11994111385404863</v>
      </c>
      <c r="J282" s="130">
        <f>(Table13[[#This Row],[Signal from Matlab]]-703)/(1060.75-703)</f>
        <v>0.75471698113207553</v>
      </c>
    </row>
    <row r="283" spans="1:23" x14ac:dyDescent="0.2">
      <c r="A283" s="505">
        <v>34465</v>
      </c>
      <c r="B283" s="506">
        <v>282</v>
      </c>
      <c r="C283" s="507">
        <v>15.93</v>
      </c>
      <c r="D283" s="130">
        <v>-0.35663087463888898</v>
      </c>
      <c r="E283" s="130">
        <f>(Table13[[#This Row],[Gasoil Open]]-MIN(Table13[Signal from Matlab]))/(MAX(Table13[Signal from Matlab])-MIN(Table13[Signal from Matlab]))</f>
        <v>-1.9205310971348708</v>
      </c>
      <c r="F283" s="130">
        <v>983.75</v>
      </c>
      <c r="G283" s="130">
        <v>983.75</v>
      </c>
      <c r="H283" s="130">
        <v>0.78476589797344498</v>
      </c>
      <c r="I283" s="130">
        <f>(Table13[[#This Row],[Alpha]]-MIN(Table13[Alpha]))/(MAX(Table13[Alpha])-MIN(Table13[Alpha]))</f>
        <v>0.1611857835303725</v>
      </c>
      <c r="J283" s="130">
        <f>(Table13[[#This Row],[Signal from Matlab]]-703)/(1060.75-703)</f>
        <v>0.78476589797344509</v>
      </c>
    </row>
    <row r="284" spans="1:23" x14ac:dyDescent="0.2">
      <c r="A284" s="505">
        <v>34466</v>
      </c>
      <c r="B284" s="506">
        <v>283</v>
      </c>
      <c r="C284" s="507">
        <v>16.059999999999999</v>
      </c>
      <c r="D284" s="130">
        <v>-0.29393239498316798</v>
      </c>
      <c r="E284" s="130">
        <f>(Table13[[#This Row],[Gasoil Open]]-MIN(Table13[Signal from Matlab]))/(MAX(Table13[Signal from Matlab])-MIN(Table13[Signal from Matlab]))</f>
        <v>-1.9201677148846961</v>
      </c>
      <c r="F284" s="130">
        <v>988.25</v>
      </c>
      <c r="G284" s="130">
        <v>988.25</v>
      </c>
      <c r="H284" s="130">
        <v>0.79734451432564601</v>
      </c>
      <c r="I284" s="130">
        <f>(Table13[[#This Row],[Alpha]]-MIN(Table13[Alpha]))/(MAX(Table13[Alpha])-MIN(Table13[Alpha]))</f>
        <v>0.2063100842684189</v>
      </c>
      <c r="J284" s="130">
        <f>(Table13[[#This Row],[Signal from Matlab]]-703)/(1060.75-703)</f>
        <v>0.79734451432564635</v>
      </c>
    </row>
    <row r="285" spans="1:23" x14ac:dyDescent="0.2">
      <c r="A285" s="505">
        <v>34467</v>
      </c>
      <c r="B285" s="506">
        <v>284</v>
      </c>
      <c r="C285" s="507">
        <v>16.5</v>
      </c>
      <c r="D285" s="130">
        <v>-0.21793888146287901</v>
      </c>
      <c r="E285" s="130">
        <f>(Table13[[#This Row],[Gasoil Open]]-MIN(Table13[Signal from Matlab]))/(MAX(Table13[Signal from Matlab])-MIN(Table13[Signal from Matlab]))</f>
        <v>-1.9189378057302586</v>
      </c>
      <c r="F285" s="130">
        <v>981</v>
      </c>
      <c r="G285" s="130">
        <v>981</v>
      </c>
      <c r="H285" s="130">
        <v>0.777078965758211</v>
      </c>
      <c r="I285" s="130">
        <f>(Table13[[#This Row],[Alpha]]-MIN(Table13[Alpha]))/(MAX(Table13[Alpha])-MIN(Table13[Alpha]))</f>
        <v>0.26100286433357983</v>
      </c>
      <c r="J285" s="130">
        <f>(Table13[[#This Row],[Signal from Matlab]]-703)/(1060.75-703)</f>
        <v>0.777078965758211</v>
      </c>
    </row>
    <row r="286" spans="1:23" x14ac:dyDescent="0.2">
      <c r="A286" s="505">
        <v>34470</v>
      </c>
      <c r="B286" s="506">
        <v>285</v>
      </c>
      <c r="C286" s="507">
        <v>16.399999999999999</v>
      </c>
      <c r="D286" s="130">
        <v>-0.144330127332363</v>
      </c>
      <c r="E286" s="130">
        <f>(Table13[[#This Row],[Gasoil Open]]-MIN(Table13[Signal from Matlab]))/(MAX(Table13[Signal from Matlab])-MIN(Table13[Signal from Matlab]))</f>
        <v>-1.9192173305380853</v>
      </c>
      <c r="F286" s="130">
        <v>996.75</v>
      </c>
      <c r="G286" s="130">
        <v>996.75</v>
      </c>
      <c r="H286" s="130">
        <v>0.82110412299091495</v>
      </c>
      <c r="I286" s="130">
        <f>(Table13[[#This Row],[Alpha]]-MIN(Table13[Alpha]))/(MAX(Table13[Alpha])-MIN(Table13[Alpha]))</f>
        <v>0.31397932527134098</v>
      </c>
      <c r="J286" s="130">
        <f>(Table13[[#This Row],[Signal from Matlab]]-703)/(1060.75-703)</f>
        <v>0.8211041229909154</v>
      </c>
    </row>
    <row r="287" spans="1:23" x14ac:dyDescent="0.2">
      <c r="A287" s="505">
        <v>34471</v>
      </c>
      <c r="B287" s="506">
        <v>286</v>
      </c>
      <c r="C287" s="507">
        <v>16.02</v>
      </c>
      <c r="D287" s="130">
        <v>-6.7518725271857705E-2</v>
      </c>
      <c r="E287" s="130">
        <f>(Table13[[#This Row],[Gasoil Open]]-MIN(Table13[Signal from Matlab]))/(MAX(Table13[Signal from Matlab])-MIN(Table13[Signal from Matlab]))</f>
        <v>-1.9202795248078268</v>
      </c>
      <c r="F287" s="130">
        <v>993.75</v>
      </c>
      <c r="G287" s="130">
        <v>993.75</v>
      </c>
      <c r="H287" s="130">
        <v>0.81271837875611497</v>
      </c>
      <c r="I287" s="130">
        <f>(Table13[[#This Row],[Alpha]]-MIN(Table13[Alpha]))/(MAX(Table13[Alpha])-MIN(Table13[Alpha]))</f>
        <v>0.36926074239216217</v>
      </c>
      <c r="J287" s="130">
        <f>(Table13[[#This Row],[Signal from Matlab]]-703)/(1060.75-703)</f>
        <v>0.81271837875611463</v>
      </c>
    </row>
    <row r="288" spans="1:23" x14ac:dyDescent="0.2">
      <c r="A288" s="505">
        <v>34472</v>
      </c>
      <c r="B288" s="506">
        <v>287</v>
      </c>
      <c r="C288" s="507">
        <v>15.8</v>
      </c>
      <c r="D288" s="130">
        <v>1.16835360056151E-2</v>
      </c>
      <c r="E288" s="130">
        <f>(Table13[[#This Row],[Gasoil Open]]-MIN(Table13[Signal from Matlab]))/(MAX(Table13[Signal from Matlab])-MIN(Table13[Signal from Matlab]))</f>
        <v>-1.9208944793850455</v>
      </c>
      <c r="F288" s="130">
        <v>994.25</v>
      </c>
      <c r="G288" s="130">
        <v>994.25</v>
      </c>
      <c r="H288" s="130">
        <v>0.81411600279524798</v>
      </c>
      <c r="I288" s="130">
        <f>(Table13[[#This Row],[Alpha]]-MIN(Table13[Alpha]))/(MAX(Table13[Alpha])-MIN(Table13[Alpha]))</f>
        <v>0.42626286870595237</v>
      </c>
      <c r="J288" s="130">
        <f>(Table13[[#This Row],[Signal from Matlab]]-703)/(1060.75-703)</f>
        <v>0.81411600279524809</v>
      </c>
    </row>
    <row r="289" spans="1:10" x14ac:dyDescent="0.2">
      <c r="A289" s="505">
        <v>34473</v>
      </c>
      <c r="B289" s="506">
        <v>288</v>
      </c>
      <c r="C289" s="507">
        <v>16.11</v>
      </c>
      <c r="D289" s="130">
        <v>9.23695482590179E-2</v>
      </c>
      <c r="E289" s="130">
        <f>(Table13[[#This Row],[Gasoil Open]]-MIN(Table13[Signal from Matlab]))/(MAX(Table13[Signal from Matlab])-MIN(Table13[Signal from Matlab]))</f>
        <v>-1.9200279524807826</v>
      </c>
      <c r="F289" s="130">
        <v>981</v>
      </c>
      <c r="G289" s="130">
        <v>981</v>
      </c>
      <c r="H289" s="130">
        <v>0.777078965758211</v>
      </c>
      <c r="I289" s="130">
        <f>(Table13[[#This Row],[Alpha]]-MIN(Table13[Alpha]))/(MAX(Table13[Alpha])-MIN(Table13[Alpha]))</f>
        <v>0.48433285544675564</v>
      </c>
      <c r="J289" s="130">
        <f>(Table13[[#This Row],[Signal from Matlab]]-703)/(1060.75-703)</f>
        <v>0.777078965758211</v>
      </c>
    </row>
    <row r="290" spans="1:10" x14ac:dyDescent="0.2">
      <c r="A290" s="505">
        <v>34474</v>
      </c>
      <c r="B290" s="506">
        <v>289</v>
      </c>
      <c r="C290" s="507">
        <v>16.37</v>
      </c>
      <c r="D290" s="130">
        <v>0.169463155928052</v>
      </c>
      <c r="E290" s="130">
        <f>(Table13[[#This Row],[Gasoil Open]]-MIN(Table13[Signal from Matlab]))/(MAX(Table13[Signal from Matlab])-MIN(Table13[Signal from Matlab]))</f>
        <v>-1.9193011879804331</v>
      </c>
      <c r="F290" s="130">
        <v>969</v>
      </c>
      <c r="G290" s="130">
        <v>969</v>
      </c>
      <c r="H290" s="130">
        <v>0.74353598881900795</v>
      </c>
      <c r="I290" s="130">
        <f>(Table13[[#This Row],[Alpha]]-MIN(Table13[Alpha]))/(MAX(Table13[Alpha])-MIN(Table13[Alpha]))</f>
        <v>0.5398173768664235</v>
      </c>
      <c r="J290" s="130">
        <f>(Table13[[#This Row],[Signal from Matlab]]-703)/(1060.75-703)</f>
        <v>0.74353598881900773</v>
      </c>
    </row>
    <row r="291" spans="1:10" x14ac:dyDescent="0.2">
      <c r="A291" s="505">
        <v>34477</v>
      </c>
      <c r="B291" s="506">
        <v>290</v>
      </c>
      <c r="C291" s="507">
        <v>16.489999999999998</v>
      </c>
      <c r="D291" s="130">
        <v>0.23428484206406899</v>
      </c>
      <c r="E291" s="130">
        <f>(Table13[[#This Row],[Gasoil Open]]-MIN(Table13[Signal from Matlab]))/(MAX(Table13[Signal from Matlab])-MIN(Table13[Signal from Matlab]))</f>
        <v>-1.9189657582110411</v>
      </c>
      <c r="F291" s="130">
        <v>956</v>
      </c>
      <c r="G291" s="130">
        <v>956</v>
      </c>
      <c r="H291" s="130">
        <v>0.70719776380153698</v>
      </c>
      <c r="I291" s="130">
        <f>(Table13[[#This Row],[Alpha]]-MIN(Table13[Alpha]))/(MAX(Table13[Alpha])-MIN(Table13[Alpha]))</f>
        <v>0.58646975624803388</v>
      </c>
      <c r="J291" s="130">
        <f>(Table13[[#This Row],[Signal from Matlab]]-703)/(1060.75-703)</f>
        <v>0.70719776380153743</v>
      </c>
    </row>
    <row r="292" spans="1:10" x14ac:dyDescent="0.2">
      <c r="A292" s="505">
        <v>34478</v>
      </c>
      <c r="B292" s="506">
        <v>291</v>
      </c>
      <c r="C292" s="507">
        <v>16.36</v>
      </c>
      <c r="D292" s="130">
        <v>0.29068580303856301</v>
      </c>
      <c r="E292" s="130">
        <f>(Table13[[#This Row],[Gasoil Open]]-MIN(Table13[Signal from Matlab]))/(MAX(Table13[Signal from Matlab])-MIN(Table13[Signal from Matlab]))</f>
        <v>-1.9193291404612158</v>
      </c>
      <c r="F292" s="130">
        <v>944.5</v>
      </c>
      <c r="G292" s="130">
        <v>944.5</v>
      </c>
      <c r="H292" s="130">
        <v>0.67505241090146795</v>
      </c>
      <c r="I292" s="130">
        <f>(Table13[[#This Row],[Alpha]]-MIN(Table13[Alpha]))/(MAX(Table13[Alpha])-MIN(Table13[Alpha]))</f>
        <v>0.62706171220777718</v>
      </c>
      <c r="J292" s="130">
        <f>(Table13[[#This Row],[Signal from Matlab]]-703)/(1060.75-703)</f>
        <v>0.6750524109014675</v>
      </c>
    </row>
    <row r="293" spans="1:10" x14ac:dyDescent="0.2">
      <c r="A293" s="505">
        <v>34479</v>
      </c>
      <c r="B293" s="506">
        <v>292</v>
      </c>
      <c r="C293" s="507">
        <v>16.309999999999999</v>
      </c>
      <c r="D293" s="130">
        <v>0.341713406267459</v>
      </c>
      <c r="E293" s="130">
        <f>(Table13[[#This Row],[Gasoil Open]]-MIN(Table13[Signal from Matlab]))/(MAX(Table13[Signal from Matlab])-MIN(Table13[Signal from Matlab]))</f>
        <v>-1.9194689028651295</v>
      </c>
      <c r="F293" s="130">
        <v>956.5</v>
      </c>
      <c r="G293" s="130">
        <v>956.5</v>
      </c>
      <c r="H293" s="130">
        <v>0.708595387840671</v>
      </c>
      <c r="I293" s="130">
        <f>(Table13[[#This Row],[Alpha]]-MIN(Table13[Alpha]))/(MAX(Table13[Alpha])-MIN(Table13[Alpha]))</f>
        <v>0.66378644503520723</v>
      </c>
      <c r="J293" s="130">
        <f>(Table13[[#This Row],[Signal from Matlab]]-703)/(1060.75-703)</f>
        <v>0.70859538784067089</v>
      </c>
    </row>
    <row r="294" spans="1:10" x14ac:dyDescent="0.2">
      <c r="A294" s="505">
        <v>34480</v>
      </c>
      <c r="B294" s="506">
        <v>293</v>
      </c>
      <c r="C294" s="507">
        <v>16.05</v>
      </c>
      <c r="D294" s="130">
        <v>0.39080255202869102</v>
      </c>
      <c r="E294" s="130">
        <f>(Table13[[#This Row],[Gasoil Open]]-MIN(Table13[Signal from Matlab]))/(MAX(Table13[Signal from Matlab])-MIN(Table13[Signal from Matlab]))</f>
        <v>-1.9201956673654788</v>
      </c>
      <c r="F294" s="130">
        <v>941.5</v>
      </c>
      <c r="G294" s="130">
        <v>941.5</v>
      </c>
      <c r="H294" s="130">
        <v>0.66666666666666696</v>
      </c>
      <c r="I294" s="130">
        <f>(Table13[[#This Row],[Alpha]]-MIN(Table13[Alpha]))/(MAX(Table13[Alpha])-MIN(Table13[Alpha]))</f>
        <v>0.69911606368731605</v>
      </c>
      <c r="J294" s="130">
        <f>(Table13[[#This Row],[Signal from Matlab]]-703)/(1060.75-703)</f>
        <v>0.66666666666666663</v>
      </c>
    </row>
    <row r="295" spans="1:10" x14ac:dyDescent="0.2">
      <c r="A295" s="505">
        <v>34481</v>
      </c>
      <c r="B295" s="506">
        <v>294</v>
      </c>
      <c r="C295" s="507">
        <v>16.22</v>
      </c>
      <c r="D295" s="130">
        <v>0.43072022697759998</v>
      </c>
      <c r="E295" s="130">
        <f>(Table13[[#This Row],[Gasoil Open]]-MIN(Table13[Signal from Matlab]))/(MAX(Table13[Signal from Matlab])-MIN(Table13[Signal from Matlab]))</f>
        <v>-1.9197204751921733</v>
      </c>
      <c r="F295" s="130">
        <v>945</v>
      </c>
      <c r="G295" s="130">
        <v>945</v>
      </c>
      <c r="H295" s="130">
        <v>0.67645003494060096</v>
      </c>
      <c r="I295" s="130">
        <f>(Table13[[#This Row],[Alpha]]-MIN(Table13[Alpha]))/(MAX(Table13[Alpha])-MIN(Table13[Alpha]))</f>
        <v>0.72784494481886652</v>
      </c>
      <c r="J295" s="130">
        <f>(Table13[[#This Row],[Signal from Matlab]]-703)/(1060.75-703)</f>
        <v>0.67645003494060096</v>
      </c>
    </row>
    <row r="296" spans="1:10" x14ac:dyDescent="0.2">
      <c r="A296" s="505">
        <v>34485</v>
      </c>
      <c r="B296" s="506">
        <v>295</v>
      </c>
      <c r="C296" s="507">
        <v>16.39</v>
      </c>
      <c r="D296" s="130">
        <v>0.464119752625687</v>
      </c>
      <c r="E296" s="130">
        <f>(Table13[[#This Row],[Gasoil Open]]-MIN(Table13[Signal from Matlab]))/(MAX(Table13[Signal from Matlab])-MIN(Table13[Signal from Matlab]))</f>
        <v>-1.919245283018868</v>
      </c>
      <c r="F296" s="130">
        <v>945.5</v>
      </c>
      <c r="G296" s="130">
        <v>945.5</v>
      </c>
      <c r="H296" s="130">
        <v>0.67784765897973398</v>
      </c>
      <c r="I296" s="130">
        <f>(Table13[[#This Row],[Alpha]]-MIN(Table13[Alpha]))/(MAX(Table13[Alpha])-MIN(Table13[Alpha]))</f>
        <v>0.75188269259406082</v>
      </c>
      <c r="J296" s="130">
        <f>(Table13[[#This Row],[Signal from Matlab]]-703)/(1060.75-703)</f>
        <v>0.67784765897973442</v>
      </c>
    </row>
    <row r="297" spans="1:10" x14ac:dyDescent="0.2">
      <c r="A297" s="505">
        <v>34486</v>
      </c>
      <c r="B297" s="506">
        <v>296</v>
      </c>
      <c r="C297" s="507">
        <v>16.440000000000001</v>
      </c>
      <c r="D297" s="130">
        <v>0.48305574776163002</v>
      </c>
      <c r="E297" s="130">
        <f>(Table13[[#This Row],[Gasoil Open]]-MIN(Table13[Signal from Matlab]))/(MAX(Table13[Signal from Matlab])-MIN(Table13[Signal from Matlab]))</f>
        <v>-1.9191055206149543</v>
      </c>
      <c r="F297" s="130">
        <v>946.75</v>
      </c>
      <c r="G297" s="130">
        <v>946.75</v>
      </c>
      <c r="H297" s="130">
        <v>0.68134171907756802</v>
      </c>
      <c r="I297" s="130">
        <f>(Table13[[#This Row],[Alpha]]-MIN(Table13[Alpha]))/(MAX(Table13[Alpha])-MIN(Table13[Alpha]))</f>
        <v>0.76551099018565183</v>
      </c>
      <c r="J297" s="130">
        <f>(Table13[[#This Row],[Signal from Matlab]]-703)/(1060.75-703)</f>
        <v>0.68134171907756813</v>
      </c>
    </row>
    <row r="298" spans="1:10" x14ac:dyDescent="0.2">
      <c r="A298" s="505">
        <v>34487</v>
      </c>
      <c r="B298" s="506">
        <v>297</v>
      </c>
      <c r="C298" s="507">
        <v>16.5</v>
      </c>
      <c r="D298" s="130">
        <v>0.495291087358049</v>
      </c>
      <c r="E298" s="130">
        <f>(Table13[[#This Row],[Gasoil Open]]-MIN(Table13[Signal from Matlab]))/(MAX(Table13[Signal from Matlab])-MIN(Table13[Signal from Matlab]))</f>
        <v>-1.9189378057302586</v>
      </c>
      <c r="F298" s="130">
        <v>960.75</v>
      </c>
      <c r="G298" s="130">
        <v>960.75</v>
      </c>
      <c r="H298" s="130">
        <v>0.72047519217330502</v>
      </c>
      <c r="I298" s="130">
        <f>(Table13[[#This Row],[Alpha]]-MIN(Table13[Alpha]))/(MAX(Table13[Alpha])-MIN(Table13[Alpha]))</f>
        <v>0.77431680408437153</v>
      </c>
      <c r="J298" s="130">
        <f>(Table13[[#This Row],[Signal from Matlab]]-703)/(1060.75-703)</f>
        <v>0.72047519217330536</v>
      </c>
    </row>
    <row r="299" spans="1:10" x14ac:dyDescent="0.2">
      <c r="A299" s="505">
        <v>34488</v>
      </c>
      <c r="B299" s="506">
        <v>298</v>
      </c>
      <c r="C299" s="507">
        <v>16.399999999999999</v>
      </c>
      <c r="D299" s="130">
        <v>0.50446294333576402</v>
      </c>
      <c r="E299" s="130">
        <f>(Table13[[#This Row],[Gasoil Open]]-MIN(Table13[Signal from Matlab]))/(MAX(Table13[Signal from Matlab])-MIN(Table13[Signal from Matlab]))</f>
        <v>-1.9192173305380853</v>
      </c>
      <c r="F299" s="130">
        <v>961.5</v>
      </c>
      <c r="G299" s="130">
        <v>961.5</v>
      </c>
      <c r="H299" s="130">
        <v>0.72257162823200605</v>
      </c>
      <c r="I299" s="130">
        <f>(Table13[[#This Row],[Alpha]]-MIN(Table13[Alpha]))/(MAX(Table13[Alpha])-MIN(Table13[Alpha]))</f>
        <v>0.78091781880972133</v>
      </c>
      <c r="J299" s="130">
        <f>(Table13[[#This Row],[Signal from Matlab]]-703)/(1060.75-703)</f>
        <v>0.7225716282320056</v>
      </c>
    </row>
    <row r="300" spans="1:10" x14ac:dyDescent="0.2">
      <c r="A300" s="505">
        <v>34491</v>
      </c>
      <c r="B300" s="506">
        <v>299</v>
      </c>
      <c r="C300" s="507">
        <v>16.37</v>
      </c>
      <c r="D300" s="130">
        <v>0.49209384313450399</v>
      </c>
      <c r="E300" s="130">
        <f>(Table13[[#This Row],[Gasoil Open]]-MIN(Table13[Signal from Matlab]))/(MAX(Table13[Signal from Matlab])-MIN(Table13[Signal from Matlab]))</f>
        <v>-1.9193011879804331</v>
      </c>
      <c r="F300" s="130">
        <v>951.5</v>
      </c>
      <c r="G300" s="130">
        <v>951.5</v>
      </c>
      <c r="H300" s="130">
        <v>0.69461914744933595</v>
      </c>
      <c r="I300" s="130">
        <f>(Table13[[#This Row],[Alpha]]-MIN(Table13[Alpha]))/(MAX(Table13[Alpha])-MIN(Table13[Alpha]))</f>
        <v>0.77201573696650139</v>
      </c>
      <c r="J300" s="130">
        <f>(Table13[[#This Row],[Signal from Matlab]]-703)/(1060.75-703)</f>
        <v>0.69461914744933617</v>
      </c>
    </row>
    <row r="301" spans="1:10" x14ac:dyDescent="0.2">
      <c r="A301" s="505">
        <v>34492</v>
      </c>
      <c r="B301" s="506">
        <v>300</v>
      </c>
      <c r="C301" s="507">
        <v>16.350000000000001</v>
      </c>
      <c r="D301" s="130">
        <v>0.48076673585352298</v>
      </c>
      <c r="E301" s="130">
        <f>(Table13[[#This Row],[Gasoil Open]]-MIN(Table13[Signal from Matlab]))/(MAX(Table13[Signal from Matlab])-MIN(Table13[Signal from Matlab]))</f>
        <v>-1.9193570929419985</v>
      </c>
      <c r="F301" s="130">
        <v>954.25</v>
      </c>
      <c r="G301" s="130">
        <v>954.25</v>
      </c>
      <c r="H301" s="130">
        <v>0.70230607966457004</v>
      </c>
      <c r="I301" s="130">
        <f>(Table13[[#This Row],[Alpha]]-MIN(Table13[Alpha]))/(MAX(Table13[Alpha])-MIN(Table13[Alpha]))</f>
        <v>0.76386358083375749</v>
      </c>
      <c r="J301" s="130">
        <f>(Table13[[#This Row],[Signal from Matlab]]-703)/(1060.75-703)</f>
        <v>0.70230607966457026</v>
      </c>
    </row>
    <row r="302" spans="1:10" x14ac:dyDescent="0.2">
      <c r="A302" s="505">
        <v>34493</v>
      </c>
      <c r="B302" s="506">
        <v>301</v>
      </c>
      <c r="C302" s="507">
        <v>15.98</v>
      </c>
      <c r="D302" s="130">
        <v>0.460463571514861</v>
      </c>
      <c r="E302" s="130">
        <f>(Table13[[#This Row],[Gasoil Open]]-MIN(Table13[Signal from Matlab]))/(MAX(Table13[Signal from Matlab])-MIN(Table13[Signal from Matlab]))</f>
        <v>-1.9203913347309574</v>
      </c>
      <c r="F302" s="130">
        <v>950.5</v>
      </c>
      <c r="G302" s="130">
        <v>950.5</v>
      </c>
      <c r="H302" s="130">
        <v>0.69182389937106903</v>
      </c>
      <c r="I302" s="130">
        <f>(Table13[[#This Row],[Alpha]]-MIN(Table13[Alpha]))/(MAX(Table13[Alpha])-MIN(Table13[Alpha]))</f>
        <v>0.7492513270983806</v>
      </c>
      <c r="J302" s="130">
        <f>(Table13[[#This Row],[Signal from Matlab]]-703)/(1060.75-703)</f>
        <v>0.69182389937106914</v>
      </c>
    </row>
    <row r="303" spans="1:10" x14ac:dyDescent="0.2">
      <c r="A303" s="505">
        <v>34494</v>
      </c>
      <c r="B303" s="506">
        <v>302</v>
      </c>
      <c r="C303" s="507">
        <v>16.170000000000002</v>
      </c>
      <c r="D303" s="130">
        <v>0.44133605310971902</v>
      </c>
      <c r="E303" s="130">
        <f>(Table13[[#This Row],[Gasoil Open]]-MIN(Table13[Signal from Matlab]))/(MAX(Table13[Signal from Matlab])-MIN(Table13[Signal from Matlab]))</f>
        <v>-1.9198602375960867</v>
      </c>
      <c r="F303" s="130">
        <v>963.75</v>
      </c>
      <c r="G303" s="130">
        <v>963.75</v>
      </c>
      <c r="H303" s="130">
        <v>0.72886093640810601</v>
      </c>
      <c r="I303" s="130">
        <f>(Table13[[#This Row],[Alpha]]-MIN(Table13[Alpha]))/(MAX(Table13[Alpha])-MIN(Table13[Alpha]))</f>
        <v>0.7354851895839537</v>
      </c>
      <c r="J303" s="130">
        <f>(Table13[[#This Row],[Signal from Matlab]]-703)/(1060.75-703)</f>
        <v>0.72886093640810623</v>
      </c>
    </row>
    <row r="304" spans="1:10" x14ac:dyDescent="0.2">
      <c r="A304" s="505">
        <v>34495</v>
      </c>
      <c r="B304" s="506">
        <v>303</v>
      </c>
      <c r="C304" s="507">
        <v>16.399999999999999</v>
      </c>
      <c r="D304" s="130">
        <v>0.41402028700691001</v>
      </c>
      <c r="E304" s="130">
        <f>(Table13[[#This Row],[Gasoil Open]]-MIN(Table13[Signal from Matlab]))/(MAX(Table13[Signal from Matlab])-MIN(Table13[Signal from Matlab]))</f>
        <v>-1.9192173305380853</v>
      </c>
      <c r="F304" s="130">
        <v>952.75</v>
      </c>
      <c r="G304" s="130">
        <v>952.75</v>
      </c>
      <c r="H304" s="130">
        <v>0.69811320754716999</v>
      </c>
      <c r="I304" s="130">
        <f>(Table13[[#This Row],[Alpha]]-MIN(Table13[Alpha]))/(MAX(Table13[Alpha])-MIN(Table13[Alpha]))</f>
        <v>0.7158259434382489</v>
      </c>
      <c r="J304" s="130">
        <f>(Table13[[#This Row],[Signal from Matlab]]-703)/(1060.75-703)</f>
        <v>0.69811320754716977</v>
      </c>
    </row>
    <row r="305" spans="1:10" x14ac:dyDescent="0.2">
      <c r="A305" s="505">
        <v>34498</v>
      </c>
      <c r="B305" s="506">
        <v>304</v>
      </c>
      <c r="C305" s="507">
        <v>16.39</v>
      </c>
      <c r="D305" s="130">
        <v>0.384349551891705</v>
      </c>
      <c r="E305" s="130">
        <f>(Table13[[#This Row],[Gasoil Open]]-MIN(Table13[Signal from Matlab]))/(MAX(Table13[Signal from Matlab])-MIN(Table13[Signal from Matlab]))</f>
        <v>-1.919245283018868</v>
      </c>
      <c r="F305" s="130">
        <v>936.25</v>
      </c>
      <c r="G305" s="130">
        <v>936.25</v>
      </c>
      <c r="H305" s="130">
        <v>0.65199161425576502</v>
      </c>
      <c r="I305" s="130">
        <f>(Table13[[#This Row],[Alpha]]-MIN(Table13[Alpha]))/(MAX(Table13[Alpha])-MIN(Table13[Alpha]))</f>
        <v>0.69447181839711236</v>
      </c>
      <c r="J305" s="130">
        <f>(Table13[[#This Row],[Signal from Matlab]]-703)/(1060.75-703)</f>
        <v>0.65199161425576524</v>
      </c>
    </row>
    <row r="306" spans="1:10" x14ac:dyDescent="0.2">
      <c r="A306" s="505">
        <v>34499</v>
      </c>
      <c r="B306" s="506">
        <v>305</v>
      </c>
      <c r="C306" s="507">
        <v>16.46</v>
      </c>
      <c r="D306" s="130">
        <v>0.34649710768501502</v>
      </c>
      <c r="E306" s="130">
        <f>(Table13[[#This Row],[Gasoil Open]]-MIN(Table13[Signal from Matlab]))/(MAX(Table13[Signal from Matlab])-MIN(Table13[Signal from Matlab]))</f>
        <v>-1.9190496156533892</v>
      </c>
      <c r="F306" s="130">
        <v>924.25</v>
      </c>
      <c r="G306" s="130">
        <v>924.25</v>
      </c>
      <c r="H306" s="130">
        <v>0.61844863731656197</v>
      </c>
      <c r="I306" s="130">
        <f>(Table13[[#This Row],[Alpha]]-MIN(Table13[Alpha]))/(MAX(Table13[Alpha])-MIN(Table13[Alpha]))</f>
        <v>0.66722929058093838</v>
      </c>
      <c r="J306" s="130">
        <f>(Table13[[#This Row],[Signal from Matlab]]-703)/(1060.75-703)</f>
        <v>0.61844863731656186</v>
      </c>
    </row>
    <row r="307" spans="1:10" x14ac:dyDescent="0.2">
      <c r="A307" s="505">
        <v>34500</v>
      </c>
      <c r="B307" s="506">
        <v>306</v>
      </c>
      <c r="C307" s="507">
        <v>16.399999999999999</v>
      </c>
      <c r="D307" s="130">
        <v>0.30366913082018798</v>
      </c>
      <c r="E307" s="130">
        <f>(Table13[[#This Row],[Gasoil Open]]-MIN(Table13[Signal from Matlab]))/(MAX(Table13[Signal from Matlab])-MIN(Table13[Signal from Matlab]))</f>
        <v>-1.9192173305380853</v>
      </c>
      <c r="F307" s="130">
        <v>916.25</v>
      </c>
      <c r="G307" s="130">
        <v>916.25</v>
      </c>
      <c r="H307" s="130">
        <v>0.59608665269042604</v>
      </c>
      <c r="I307" s="130">
        <f>(Table13[[#This Row],[Alpha]]-MIN(Table13[Alpha]))/(MAX(Table13[Alpha])-MIN(Table13[Alpha]))</f>
        <v>0.63640585564818708</v>
      </c>
      <c r="J307" s="130">
        <f>(Table13[[#This Row],[Signal from Matlab]]-703)/(1060.75-703)</f>
        <v>0.59608665269042627</v>
      </c>
    </row>
    <row r="308" spans="1:10" x14ac:dyDescent="0.2">
      <c r="A308" s="505">
        <v>34501</v>
      </c>
      <c r="B308" s="506">
        <v>307</v>
      </c>
      <c r="C308" s="507">
        <v>16.87</v>
      </c>
      <c r="D308" s="130">
        <v>0.26099395058263303</v>
      </c>
      <c r="E308" s="130">
        <f>(Table13[[#This Row],[Gasoil Open]]-MIN(Table13[Signal from Matlab]))/(MAX(Table13[Signal from Matlab])-MIN(Table13[Signal from Matlab]))</f>
        <v>-1.9179035639412998</v>
      </c>
      <c r="F308" s="130">
        <v>927.25</v>
      </c>
      <c r="G308" s="130">
        <v>927.25</v>
      </c>
      <c r="H308" s="130">
        <v>0.62683438155136295</v>
      </c>
      <c r="I308" s="130">
        <f>(Table13[[#This Row],[Alpha]]-MIN(Table13[Alpha]))/(MAX(Table13[Alpha])-MIN(Table13[Alpha]))</f>
        <v>0.60569238894749877</v>
      </c>
      <c r="J308" s="130">
        <f>(Table13[[#This Row],[Signal from Matlab]]-703)/(1060.75-703)</f>
        <v>0.62683438155136273</v>
      </c>
    </row>
    <row r="309" spans="1:10" x14ac:dyDescent="0.2">
      <c r="A309" s="505">
        <v>34502</v>
      </c>
      <c r="B309" s="506">
        <v>308</v>
      </c>
      <c r="C309" s="507">
        <v>16.850000000000001</v>
      </c>
      <c r="D309" s="130">
        <v>0.22063855230628801</v>
      </c>
      <c r="E309" s="130">
        <f>(Table13[[#This Row],[Gasoil Open]]-MIN(Table13[Signal from Matlab]))/(MAX(Table13[Signal from Matlab])-MIN(Table13[Signal from Matlab]))</f>
        <v>-1.9179594689028652</v>
      </c>
      <c r="F309" s="130">
        <v>897.5</v>
      </c>
      <c r="G309" s="130">
        <v>897.5</v>
      </c>
      <c r="H309" s="130">
        <v>0.543675751222921</v>
      </c>
      <c r="I309" s="130">
        <f>(Table13[[#This Row],[Alpha]]-MIN(Table13[Alpha]))/(MAX(Table13[Alpha])-MIN(Table13[Alpha]))</f>
        <v>0.57664847690649501</v>
      </c>
      <c r="J309" s="130">
        <f>(Table13[[#This Row],[Signal from Matlab]]-703)/(1060.75-703)</f>
        <v>0.543675751222921</v>
      </c>
    </row>
    <row r="310" spans="1:10" x14ac:dyDescent="0.2">
      <c r="A310" s="505">
        <v>34505</v>
      </c>
      <c r="B310" s="506">
        <v>309</v>
      </c>
      <c r="C310" s="507">
        <v>17.2</v>
      </c>
      <c r="D310" s="130">
        <v>0.18204501773474099</v>
      </c>
      <c r="E310" s="130">
        <f>(Table13[[#This Row],[Gasoil Open]]-MIN(Table13[Signal from Matlab]))/(MAX(Table13[Signal from Matlab])-MIN(Table13[Signal from Matlab]))</f>
        <v>-1.9169811320754715</v>
      </c>
      <c r="F310" s="130">
        <v>894.25</v>
      </c>
      <c r="G310" s="130">
        <v>894.25</v>
      </c>
      <c r="H310" s="130">
        <v>0.53459119496855401</v>
      </c>
      <c r="I310" s="130">
        <f>(Table13[[#This Row],[Alpha]]-MIN(Table13[Alpha]))/(MAX(Table13[Alpha])-MIN(Table13[Alpha]))</f>
        <v>0.54887258393248139</v>
      </c>
      <c r="J310" s="130">
        <f>(Table13[[#This Row],[Signal from Matlab]]-703)/(1060.75-703)</f>
        <v>0.53459119496855345</v>
      </c>
    </row>
    <row r="311" spans="1:10" x14ac:dyDescent="0.2">
      <c r="A311" s="505">
        <v>34506</v>
      </c>
      <c r="B311" s="506">
        <v>310</v>
      </c>
      <c r="C311" s="507">
        <v>17.46</v>
      </c>
      <c r="D311" s="130">
        <v>0.14685080063783101</v>
      </c>
      <c r="E311" s="130">
        <f>(Table13[[#This Row],[Gasoil Open]]-MIN(Table13[Signal from Matlab]))/(MAX(Table13[Signal from Matlab])-MIN(Table13[Signal from Matlab]))</f>
        <v>-1.9162543675751222</v>
      </c>
      <c r="F311" s="130">
        <v>883.75</v>
      </c>
      <c r="G311" s="130">
        <v>883.75</v>
      </c>
      <c r="H311" s="130">
        <v>0.505241090146751</v>
      </c>
      <c r="I311" s="130">
        <f>(Table13[[#This Row],[Alpha]]-MIN(Table13[Alpha]))/(MAX(Table13[Alpha])-MIN(Table13[Alpha]))</f>
        <v>0.52354319085562462</v>
      </c>
      <c r="J311" s="130">
        <f>(Table13[[#This Row],[Signal from Matlab]]-703)/(1060.75-703)</f>
        <v>0.50524109014675056</v>
      </c>
    </row>
    <row r="312" spans="1:10" x14ac:dyDescent="0.2">
      <c r="A312" s="505">
        <v>34507</v>
      </c>
      <c r="B312" s="506">
        <v>311</v>
      </c>
      <c r="C312" s="507">
        <v>17.45</v>
      </c>
      <c r="D312" s="130">
        <v>0.11205826050755301</v>
      </c>
      <c r="E312" s="130">
        <f>(Table13[[#This Row],[Gasoil Open]]-MIN(Table13[Signal from Matlab]))/(MAX(Table13[Signal from Matlab])-MIN(Table13[Signal from Matlab]))</f>
        <v>-1.9162823200559049</v>
      </c>
      <c r="F312" s="130">
        <v>884.5</v>
      </c>
      <c r="G312" s="130">
        <v>884.5</v>
      </c>
      <c r="H312" s="130">
        <v>0.50733752620545103</v>
      </c>
      <c r="I312" s="130">
        <f>(Table13[[#This Row],[Alpha]]-MIN(Table13[Alpha]))/(MAX(Table13[Alpha])-MIN(Table13[Alpha]))</f>
        <v>0.49850288600453313</v>
      </c>
      <c r="J312" s="130">
        <f>(Table13[[#This Row],[Signal from Matlab]]-703)/(1060.75-703)</f>
        <v>0.5073375262054507</v>
      </c>
    </row>
    <row r="313" spans="1:10" x14ac:dyDescent="0.2">
      <c r="A313" s="505">
        <v>34508</v>
      </c>
      <c r="B313" s="506">
        <v>312</v>
      </c>
      <c r="C313" s="507">
        <v>17.170000000000002</v>
      </c>
      <c r="D313" s="130">
        <v>8.0076518445638803E-2</v>
      </c>
      <c r="E313" s="130">
        <f>(Table13[[#This Row],[Gasoil Open]]-MIN(Table13[Signal from Matlab]))/(MAX(Table13[Signal from Matlab])-MIN(Table13[Signal from Matlab]))</f>
        <v>-1.9170649895178198</v>
      </c>
      <c r="F313" s="130">
        <v>909</v>
      </c>
      <c r="G313" s="130">
        <v>909</v>
      </c>
      <c r="H313" s="130">
        <v>0.57582110412299103</v>
      </c>
      <c r="I313" s="130">
        <f>(Table13[[#This Row],[Alpha]]-MIN(Table13[Alpha]))/(MAX(Table13[Alpha])-MIN(Table13[Alpha]))</f>
        <v>0.47548552171032948</v>
      </c>
      <c r="J313" s="130">
        <f>(Table13[[#This Row],[Signal from Matlab]]-703)/(1060.75-703)</f>
        <v>0.57582110412299092</v>
      </c>
    </row>
    <row r="314" spans="1:10" x14ac:dyDescent="0.2">
      <c r="A314" s="505">
        <v>34509</v>
      </c>
      <c r="B314" s="506">
        <v>313</v>
      </c>
      <c r="C314" s="507">
        <v>17.399999999999999</v>
      </c>
      <c r="D314" s="130">
        <v>4.98034946044522E-2</v>
      </c>
      <c r="E314" s="130">
        <f>(Table13[[#This Row],[Gasoil Open]]-MIN(Table13[Signal from Matlab]))/(MAX(Table13[Signal from Matlab])-MIN(Table13[Signal from Matlab]))</f>
        <v>-1.9164220824598184</v>
      </c>
      <c r="F314" s="130">
        <v>916.25</v>
      </c>
      <c r="G314" s="130">
        <v>916.25</v>
      </c>
      <c r="H314" s="130">
        <v>0.59608665269042604</v>
      </c>
      <c r="I314" s="130">
        <f>(Table13[[#This Row],[Alpha]]-MIN(Table13[Alpha]))/(MAX(Table13[Alpha])-MIN(Table13[Alpha]))</f>
        <v>0.45369792750452481</v>
      </c>
      <c r="J314" s="130">
        <f>(Table13[[#This Row],[Signal from Matlab]]-703)/(1060.75-703)</f>
        <v>0.59608665269042627</v>
      </c>
    </row>
    <row r="315" spans="1:10" x14ac:dyDescent="0.2">
      <c r="A315" s="505">
        <v>34512</v>
      </c>
      <c r="B315" s="506">
        <v>314</v>
      </c>
      <c r="C315" s="507">
        <v>17.37</v>
      </c>
      <c r="D315" s="130">
        <v>2.04068675080957E-2</v>
      </c>
      <c r="E315" s="130">
        <f>(Table13[[#This Row],[Gasoil Open]]-MIN(Table13[Signal from Matlab]))/(MAX(Table13[Signal from Matlab])-MIN(Table13[Signal from Matlab]))</f>
        <v>-1.9165059399021662</v>
      </c>
      <c r="F315" s="130">
        <v>914.75</v>
      </c>
      <c r="G315" s="130">
        <v>914.75</v>
      </c>
      <c r="H315" s="130">
        <v>0.591893780573026</v>
      </c>
      <c r="I315" s="130">
        <f>(Table13[[#This Row],[Alpha]]-MIN(Table13[Alpha]))/(MAX(Table13[Alpha])-MIN(Table13[Alpha]))</f>
        <v>0.43254107890047488</v>
      </c>
      <c r="J315" s="130">
        <f>(Table13[[#This Row],[Signal from Matlab]]-703)/(1060.75-703)</f>
        <v>0.59189378057302588</v>
      </c>
    </row>
    <row r="316" spans="1:10" x14ac:dyDescent="0.2">
      <c r="A316" s="505">
        <v>34513</v>
      </c>
      <c r="B316" s="506">
        <v>315</v>
      </c>
      <c r="C316" s="507">
        <v>17.190000000000001</v>
      </c>
      <c r="D316" s="130">
        <v>-6.6353405727035799E-3</v>
      </c>
      <c r="E316" s="130">
        <f>(Table13[[#This Row],[Gasoil Open]]-MIN(Table13[Signal from Matlab]))/(MAX(Table13[Signal from Matlab])-MIN(Table13[Signal from Matlab]))</f>
        <v>-1.9170090845562542</v>
      </c>
      <c r="F316" s="130">
        <v>916.5</v>
      </c>
      <c r="G316" s="130">
        <v>916.5</v>
      </c>
      <c r="H316" s="130">
        <v>0.59678546470999305</v>
      </c>
      <c r="I316" s="130">
        <f>(Table13[[#This Row],[Alpha]]-MIN(Table13[Alpha]))/(MAX(Table13[Alpha])-MIN(Table13[Alpha]))</f>
        <v>0.41307871335733415</v>
      </c>
      <c r="J316" s="130">
        <f>(Table13[[#This Row],[Signal from Matlab]]-703)/(1060.75-703)</f>
        <v>0.59678546470999305</v>
      </c>
    </row>
    <row r="317" spans="1:10" x14ac:dyDescent="0.2">
      <c r="A317" s="505">
        <v>34514</v>
      </c>
      <c r="B317" s="506">
        <v>316</v>
      </c>
      <c r="C317" s="507">
        <v>17.21</v>
      </c>
      <c r="D317" s="130">
        <v>-3.2544304743636003E-2</v>
      </c>
      <c r="E317" s="130">
        <f>(Table13[[#This Row],[Gasoil Open]]-MIN(Table13[Signal from Matlab]))/(MAX(Table13[Signal from Matlab])-MIN(Table13[Signal from Matlab]))</f>
        <v>-1.916953179594689</v>
      </c>
      <c r="F317" s="130">
        <v>921.5</v>
      </c>
      <c r="G317" s="130">
        <v>921.5</v>
      </c>
      <c r="H317" s="130">
        <v>0.61076170510132799</v>
      </c>
      <c r="I317" s="130">
        <f>(Table13[[#This Row],[Alpha]]-MIN(Table13[Alpha]))/(MAX(Table13[Alpha])-MIN(Table13[Alpha]))</f>
        <v>0.39443194716012941</v>
      </c>
      <c r="J317" s="130">
        <f>(Table13[[#This Row],[Signal from Matlab]]-703)/(1060.75-703)</f>
        <v>0.61076170510132777</v>
      </c>
    </row>
    <row r="318" spans="1:10" x14ac:dyDescent="0.2">
      <c r="A318" s="505">
        <v>34515</v>
      </c>
      <c r="B318" s="506">
        <v>317</v>
      </c>
      <c r="C318" s="507">
        <v>16.98</v>
      </c>
      <c r="D318" s="130">
        <v>-5.9680619005097801E-2</v>
      </c>
      <c r="E318" s="130">
        <f>(Table13[[#This Row],[Gasoil Open]]-MIN(Table13[Signal from Matlab]))/(MAX(Table13[Signal from Matlab])-MIN(Table13[Signal from Matlab]))</f>
        <v>-1.9175960866526904</v>
      </c>
      <c r="F318" s="130">
        <v>920.75</v>
      </c>
      <c r="G318" s="130">
        <v>920.75</v>
      </c>
      <c r="H318" s="130">
        <v>0.60866526904262797</v>
      </c>
      <c r="I318" s="130">
        <f>(Table13[[#This Row],[Alpha]]-MIN(Table13[Alpha]))/(MAX(Table13[Alpha])-MIN(Table13[Alpha]))</f>
        <v>0.37490185309118007</v>
      </c>
      <c r="J318" s="130">
        <f>(Table13[[#This Row],[Signal from Matlab]]-703)/(1060.75-703)</f>
        <v>0.60866526904262752</v>
      </c>
    </row>
    <row r="319" spans="1:10" x14ac:dyDescent="0.2">
      <c r="A319" s="505">
        <v>34516</v>
      </c>
      <c r="B319" s="506">
        <v>318</v>
      </c>
      <c r="C319" s="507">
        <v>17.55</v>
      </c>
      <c r="D319" s="130">
        <v>-8.6655396595964607E-2</v>
      </c>
      <c r="E319" s="130">
        <f>(Table13[[#This Row],[Gasoil Open]]-MIN(Table13[Signal from Matlab]))/(MAX(Table13[Signal from Matlab])-MIN(Table13[Signal from Matlab]))</f>
        <v>-1.9160027952480785</v>
      </c>
      <c r="F319" s="130">
        <v>932.5</v>
      </c>
      <c r="G319" s="130">
        <v>932.5</v>
      </c>
      <c r="H319" s="130">
        <v>0.64150943396226401</v>
      </c>
      <c r="I319" s="130">
        <f>(Table13[[#This Row],[Alpha]]-MIN(Table13[Alpha]))/(MAX(Table13[Alpha])-MIN(Table13[Alpha]))</f>
        <v>0.35548801749204012</v>
      </c>
      <c r="J319" s="130">
        <f>(Table13[[#This Row],[Signal from Matlab]]-703)/(1060.75-703)</f>
        <v>0.64150943396226412</v>
      </c>
    </row>
    <row r="320" spans="1:10" x14ac:dyDescent="0.2">
      <c r="A320" s="505">
        <v>34520</v>
      </c>
      <c r="B320" s="506">
        <v>319</v>
      </c>
      <c r="C320" s="507">
        <v>17.510000000000002</v>
      </c>
      <c r="D320" s="130">
        <v>-0.118623530866205</v>
      </c>
      <c r="E320" s="130">
        <f>(Table13[[#This Row],[Gasoil Open]]-MIN(Table13[Signal from Matlab]))/(MAX(Table13[Signal from Matlab])-MIN(Table13[Signal from Matlab]))</f>
        <v>-1.916114605171209</v>
      </c>
      <c r="F320" s="130">
        <v>963.5</v>
      </c>
      <c r="G320" s="130">
        <v>963.5</v>
      </c>
      <c r="H320" s="130">
        <v>0.728162124388539</v>
      </c>
      <c r="I320" s="130">
        <f>(Table13[[#This Row],[Alpha]]-MIN(Table13[Alpha]))/(MAX(Table13[Alpha])-MIN(Table13[Alpha]))</f>
        <v>0.33248044676998117</v>
      </c>
      <c r="J320" s="130">
        <f>(Table13[[#This Row],[Signal from Matlab]]-703)/(1060.75-703)</f>
        <v>0.72816212438853944</v>
      </c>
    </row>
    <row r="321" spans="1:10" x14ac:dyDescent="0.2">
      <c r="A321" s="505">
        <v>34521</v>
      </c>
      <c r="B321" s="506">
        <v>320</v>
      </c>
      <c r="C321" s="507">
        <v>17.38</v>
      </c>
      <c r="D321" s="130">
        <v>-0.14947584673789399</v>
      </c>
      <c r="E321" s="130">
        <f>(Table13[[#This Row],[Gasoil Open]]-MIN(Table13[Signal from Matlab]))/(MAX(Table13[Signal from Matlab])-MIN(Table13[Signal from Matlab]))</f>
        <v>-1.9164779874213838</v>
      </c>
      <c r="F321" s="130">
        <v>968.5</v>
      </c>
      <c r="G321" s="130">
        <v>968.5</v>
      </c>
      <c r="H321" s="130">
        <v>0.74213836477987405</v>
      </c>
      <c r="I321" s="130">
        <f>(Table13[[#This Row],[Alpha]]-MIN(Table13[Alpha]))/(MAX(Table13[Alpha])-MIN(Table13[Alpha]))</f>
        <v>0.31027593419640931</v>
      </c>
      <c r="J321" s="130">
        <f>(Table13[[#This Row],[Signal from Matlab]]-703)/(1060.75-703)</f>
        <v>0.74213836477987416</v>
      </c>
    </row>
    <row r="322" spans="1:10" x14ac:dyDescent="0.2">
      <c r="A322" s="505">
        <v>34522</v>
      </c>
      <c r="B322" s="506">
        <v>321</v>
      </c>
      <c r="C322" s="507">
        <v>17.13</v>
      </c>
      <c r="D322" s="130">
        <v>-0.183960591766752</v>
      </c>
      <c r="E322" s="130">
        <f>(Table13[[#This Row],[Gasoil Open]]-MIN(Table13[Signal from Matlab]))/(MAX(Table13[Signal from Matlab])-MIN(Table13[Signal from Matlab]))</f>
        <v>-1.9171767994409503</v>
      </c>
      <c r="F322" s="130">
        <v>958</v>
      </c>
      <c r="G322" s="130">
        <v>958</v>
      </c>
      <c r="H322" s="130">
        <v>0.71278825995807105</v>
      </c>
      <c r="I322" s="130">
        <f>(Table13[[#This Row],[Alpha]]-MIN(Table13[Alpha]))/(MAX(Table13[Alpha])-MIN(Table13[Alpha]))</f>
        <v>0.28545715048583731</v>
      </c>
      <c r="J322" s="130">
        <f>(Table13[[#This Row],[Signal from Matlab]]-703)/(1060.75-703)</f>
        <v>0.71278825995807127</v>
      </c>
    </row>
    <row r="323" spans="1:10" x14ac:dyDescent="0.2">
      <c r="A323" s="505">
        <v>34523</v>
      </c>
      <c r="B323" s="506">
        <v>322</v>
      </c>
      <c r="C323" s="507">
        <v>17.13</v>
      </c>
      <c r="D323" s="130">
        <v>-0.216323041592275</v>
      </c>
      <c r="E323" s="130">
        <f>(Table13[[#This Row],[Gasoil Open]]-MIN(Table13[Signal from Matlab]))/(MAX(Table13[Signal from Matlab])-MIN(Table13[Signal from Matlab]))</f>
        <v>-1.9171767994409503</v>
      </c>
      <c r="F323" s="130">
        <v>964.25</v>
      </c>
      <c r="G323" s="130">
        <v>964.25</v>
      </c>
      <c r="H323" s="130">
        <v>0.73025856044724002</v>
      </c>
      <c r="I323" s="130">
        <f>(Table13[[#This Row],[Alpha]]-MIN(Table13[Alpha]))/(MAX(Table13[Alpha])-MIN(Table13[Alpha]))</f>
        <v>0.26216578956982206</v>
      </c>
      <c r="J323" s="130">
        <f>(Table13[[#This Row],[Signal from Matlab]]-703)/(1060.75-703)</f>
        <v>0.73025856044723969</v>
      </c>
    </row>
    <row r="324" spans="1:10" x14ac:dyDescent="0.2">
      <c r="A324" s="505">
        <v>34526</v>
      </c>
      <c r="B324" s="506">
        <v>323</v>
      </c>
      <c r="C324" s="507">
        <v>17.399999999999999</v>
      </c>
      <c r="D324" s="130">
        <v>-0.24687040743490099</v>
      </c>
      <c r="E324" s="130">
        <f>(Table13[[#This Row],[Gasoil Open]]-MIN(Table13[Signal from Matlab]))/(MAX(Table13[Signal from Matlab])-MIN(Table13[Signal from Matlab]))</f>
        <v>-1.9164220824598184</v>
      </c>
      <c r="F324" s="130">
        <v>962.5</v>
      </c>
      <c r="G324" s="130">
        <v>962.5</v>
      </c>
      <c r="H324" s="130">
        <v>0.72536687631027297</v>
      </c>
      <c r="I324" s="130">
        <f>(Table13[[#This Row],[Alpha]]-MIN(Table13[Alpha]))/(MAX(Table13[Alpha])-MIN(Table13[Alpha]))</f>
        <v>0.24018075052889529</v>
      </c>
      <c r="J324" s="130">
        <f>(Table13[[#This Row],[Signal from Matlab]]-703)/(1060.75-703)</f>
        <v>0.72536687631027252</v>
      </c>
    </row>
    <row r="325" spans="1:10" x14ac:dyDescent="0.2">
      <c r="A325" s="505">
        <v>34527</v>
      </c>
      <c r="B325" s="506">
        <v>324</v>
      </c>
      <c r="C325" s="507">
        <v>18.059999999999999</v>
      </c>
      <c r="D325" s="130">
        <v>-0.27898656604382499</v>
      </c>
      <c r="E325" s="130">
        <f>(Table13[[#This Row],[Gasoil Open]]-MIN(Table13[Signal from Matlab]))/(MAX(Table13[Signal from Matlab])-MIN(Table13[Signal from Matlab]))</f>
        <v>-1.9145772187281622</v>
      </c>
      <c r="F325" s="130">
        <v>970.5</v>
      </c>
      <c r="G325" s="130">
        <v>970.5</v>
      </c>
      <c r="H325" s="130">
        <v>0.747728860936408</v>
      </c>
      <c r="I325" s="130">
        <f>(Table13[[#This Row],[Alpha]]-MIN(Table13[Alpha]))/(MAX(Table13[Alpha])-MIN(Table13[Alpha]))</f>
        <v>0.21706664620646857</v>
      </c>
      <c r="J325" s="130">
        <f>(Table13[[#This Row],[Signal from Matlab]]-703)/(1060.75-703)</f>
        <v>0.74772886093640811</v>
      </c>
    </row>
    <row r="326" spans="1:10" x14ac:dyDescent="0.2">
      <c r="A326" s="505">
        <v>34528</v>
      </c>
      <c r="B326" s="506">
        <v>325</v>
      </c>
      <c r="C326" s="507">
        <v>18.350000000000001</v>
      </c>
      <c r="D326" s="130">
        <v>-0.31068124565673</v>
      </c>
      <c r="E326" s="130">
        <f>(Table13[[#This Row],[Gasoil Open]]-MIN(Table13[Signal from Matlab]))/(MAX(Table13[Signal from Matlab])-MIN(Table13[Signal from Matlab]))</f>
        <v>-1.9137665967854647</v>
      </c>
      <c r="F326" s="130">
        <v>963</v>
      </c>
      <c r="G326" s="130">
        <v>963</v>
      </c>
      <c r="H326" s="130">
        <v>0.72676450034940598</v>
      </c>
      <c r="I326" s="130">
        <f>(Table13[[#This Row],[Alpha]]-MIN(Table13[Alpha]))/(MAX(Table13[Alpha])-MIN(Table13[Alpha]))</f>
        <v>0.19425588169507976</v>
      </c>
      <c r="J326" s="130">
        <f>(Table13[[#This Row],[Signal from Matlab]]-703)/(1060.75-703)</f>
        <v>0.72676450034940598</v>
      </c>
    </row>
    <row r="327" spans="1:10" x14ac:dyDescent="0.2">
      <c r="A327" s="505">
        <v>34529</v>
      </c>
      <c r="B327" s="506">
        <v>326</v>
      </c>
      <c r="C327" s="507">
        <v>18.22</v>
      </c>
      <c r="D327" s="130">
        <v>-0.346225357708766</v>
      </c>
      <c r="E327" s="130">
        <f>(Table13[[#This Row],[Gasoil Open]]-MIN(Table13[Signal from Matlab]))/(MAX(Table13[Signal from Matlab])-MIN(Table13[Signal from Matlab]))</f>
        <v>-1.9141299790356394</v>
      </c>
      <c r="F327" s="130">
        <v>956.5</v>
      </c>
      <c r="G327" s="130">
        <v>956.5</v>
      </c>
      <c r="H327" s="130">
        <v>0.708595387840671</v>
      </c>
      <c r="I327" s="130">
        <f>(Table13[[#This Row],[Alpha]]-MIN(Table13[Alpha]))/(MAX(Table13[Alpha])-MIN(Table13[Alpha]))</f>
        <v>0.16867466807538808</v>
      </c>
      <c r="J327" s="130">
        <f>(Table13[[#This Row],[Signal from Matlab]]-703)/(1060.75-703)</f>
        <v>0.70859538784067089</v>
      </c>
    </row>
    <row r="328" spans="1:10" x14ac:dyDescent="0.2">
      <c r="A328" s="505">
        <v>34530</v>
      </c>
      <c r="B328" s="506">
        <v>327</v>
      </c>
      <c r="C328" s="507">
        <v>18.05</v>
      </c>
      <c r="D328" s="130">
        <v>-0.379937431088883</v>
      </c>
      <c r="E328" s="130">
        <f>(Table13[[#This Row],[Gasoil Open]]-MIN(Table13[Signal from Matlab]))/(MAX(Table13[Signal from Matlab])-MIN(Table13[Signal from Matlab]))</f>
        <v>-1.9146051712089449</v>
      </c>
      <c r="F328" s="130">
        <v>953</v>
      </c>
      <c r="G328" s="130">
        <v>953</v>
      </c>
      <c r="H328" s="130">
        <v>0.698812019566737</v>
      </c>
      <c r="I328" s="130">
        <f>(Table13[[#This Row],[Alpha]]-MIN(Table13[Alpha]))/(MAX(Table13[Alpha])-MIN(Table13[Alpha]))</f>
        <v>0.14441197867589031</v>
      </c>
      <c r="J328" s="130">
        <f>(Table13[[#This Row],[Signal from Matlab]]-703)/(1060.75-703)</f>
        <v>0.69881201956673655</v>
      </c>
    </row>
    <row r="329" spans="1:10" x14ac:dyDescent="0.2">
      <c r="A329" s="505">
        <v>34533</v>
      </c>
      <c r="B329" s="506">
        <v>328</v>
      </c>
      <c r="C329" s="507">
        <v>17.68</v>
      </c>
      <c r="D329" s="130">
        <v>-0.41082868030976499</v>
      </c>
      <c r="E329" s="130">
        <f>(Table13[[#This Row],[Gasoil Open]]-MIN(Table13[Signal from Matlab]))/(MAX(Table13[Signal from Matlab])-MIN(Table13[Signal from Matlab]))</f>
        <v>-1.9156394129979037</v>
      </c>
      <c r="F329" s="130">
        <v>958.75</v>
      </c>
      <c r="G329" s="130">
        <v>958.75</v>
      </c>
      <c r="H329" s="130">
        <v>0.71488469601677196</v>
      </c>
      <c r="I329" s="130">
        <f>(Table13[[#This Row],[Alpha]]-MIN(Table13[Alpha]))/(MAX(Table13[Alpha])-MIN(Table13[Alpha]))</f>
        <v>0.12217944564365071</v>
      </c>
      <c r="J329" s="130">
        <f>(Table13[[#This Row],[Signal from Matlab]]-703)/(1060.75-703)</f>
        <v>0.71488469601677151</v>
      </c>
    </row>
    <row r="330" spans="1:10" x14ac:dyDescent="0.2">
      <c r="A330" s="505">
        <v>34534</v>
      </c>
      <c r="B330" s="506">
        <v>329</v>
      </c>
      <c r="C330" s="507">
        <v>17.3</v>
      </c>
      <c r="D330" s="130">
        <v>-0.42902231905562599</v>
      </c>
      <c r="E330" s="130">
        <f>(Table13[[#This Row],[Gasoil Open]]-MIN(Table13[Signal from Matlab]))/(MAX(Table13[Signal from Matlab])-MIN(Table13[Signal from Matlab]))</f>
        <v>-1.916701607267645</v>
      </c>
      <c r="F330" s="130">
        <v>952.25</v>
      </c>
      <c r="G330" s="130">
        <v>952.25</v>
      </c>
      <c r="H330" s="130">
        <v>0.69671558350803597</v>
      </c>
      <c r="I330" s="130">
        <f>(Table13[[#This Row],[Alpha]]-MIN(Table13[Alpha]))/(MAX(Table13[Alpha])-MIN(Table13[Alpha]))</f>
        <v>0.1090854243723918</v>
      </c>
      <c r="J330" s="130">
        <f>(Table13[[#This Row],[Signal from Matlab]]-703)/(1060.75-703)</f>
        <v>0.69671558350803631</v>
      </c>
    </row>
    <row r="331" spans="1:10" x14ac:dyDescent="0.2">
      <c r="A331" s="505">
        <v>34535</v>
      </c>
      <c r="B331" s="506">
        <v>330</v>
      </c>
      <c r="C331" s="507">
        <v>17.53</v>
      </c>
      <c r="D331" s="130">
        <v>-0.43988139949483201</v>
      </c>
      <c r="E331" s="130">
        <f>(Table13[[#This Row],[Gasoil Open]]-MIN(Table13[Signal from Matlab]))/(MAX(Table13[Signal from Matlab])-MIN(Table13[Signal from Matlab]))</f>
        <v>-1.9160587002096436</v>
      </c>
      <c r="F331" s="130">
        <v>945.75</v>
      </c>
      <c r="G331" s="130">
        <v>945.75</v>
      </c>
      <c r="H331" s="130">
        <v>0.67854647099930099</v>
      </c>
      <c r="I331" s="130">
        <f>(Table13[[#This Row],[Alpha]]-MIN(Table13[Alpha]))/(MAX(Table13[Alpha])-MIN(Table13[Alpha]))</f>
        <v>0.10127010868741797</v>
      </c>
      <c r="J331" s="130">
        <f>(Table13[[#This Row],[Signal from Matlab]]-703)/(1060.75-703)</f>
        <v>0.67854647099930121</v>
      </c>
    </row>
    <row r="332" spans="1:10" x14ac:dyDescent="0.2">
      <c r="A332" s="505">
        <v>34536</v>
      </c>
      <c r="B332" s="506">
        <v>331</v>
      </c>
      <c r="C332" s="507">
        <v>17.46</v>
      </c>
      <c r="D332" s="130">
        <v>-0.441404842769126</v>
      </c>
      <c r="E332" s="130">
        <f>(Table13[[#This Row],[Gasoil Open]]-MIN(Table13[Signal from Matlab]))/(MAX(Table13[Signal from Matlab])-MIN(Table13[Signal from Matlab]))</f>
        <v>-1.9162543675751222</v>
      </c>
      <c r="F332" s="130">
        <v>945.5</v>
      </c>
      <c r="G332" s="130">
        <v>945.5</v>
      </c>
      <c r="H332" s="130">
        <v>0.67784765897973398</v>
      </c>
      <c r="I332" s="130">
        <f>(Table13[[#This Row],[Alpha]]-MIN(Table13[Alpha]))/(MAX(Table13[Alpha])-MIN(Table13[Alpha]))</f>
        <v>0.10017368158353804</v>
      </c>
      <c r="J332" s="130">
        <f>(Table13[[#This Row],[Signal from Matlab]]-703)/(1060.75-703)</f>
        <v>0.67784765897973442</v>
      </c>
    </row>
    <row r="333" spans="1:10" x14ac:dyDescent="0.2">
      <c r="A333" s="505">
        <v>34537</v>
      </c>
      <c r="B333" s="506">
        <v>332</v>
      </c>
      <c r="C333" s="507">
        <v>17.75</v>
      </c>
      <c r="D333" s="130">
        <v>-0.43421406102000698</v>
      </c>
      <c r="E333" s="130">
        <f>(Table13[[#This Row],[Gasoil Open]]-MIN(Table13[Signal from Matlab]))/(MAX(Table13[Signal from Matlab])-MIN(Table13[Signal from Matlab]))</f>
        <v>-1.9154437456324249</v>
      </c>
      <c r="F333" s="130">
        <v>931.5</v>
      </c>
      <c r="G333" s="130">
        <v>931.5</v>
      </c>
      <c r="H333" s="130">
        <v>0.63871418588399698</v>
      </c>
      <c r="I333" s="130">
        <f>(Table13[[#This Row],[Alpha]]-MIN(Table13[Alpha]))/(MAX(Table13[Alpha])-MIN(Table13[Alpha]))</f>
        <v>0.10534891071143117</v>
      </c>
      <c r="J333" s="130">
        <f>(Table13[[#This Row],[Signal from Matlab]]-703)/(1060.75-703)</f>
        <v>0.6387141858839972</v>
      </c>
    </row>
    <row r="334" spans="1:10" x14ac:dyDescent="0.2">
      <c r="A334" s="505">
        <v>34540</v>
      </c>
      <c r="B334" s="506">
        <v>333</v>
      </c>
      <c r="C334" s="507">
        <v>17.850000000000001</v>
      </c>
      <c r="D334" s="130">
        <v>-0.40587393457318599</v>
      </c>
      <c r="E334" s="130">
        <f>(Table13[[#This Row],[Gasoil Open]]-MIN(Table13[Signal from Matlab]))/(MAX(Table13[Signal from Matlab])-MIN(Table13[Signal from Matlab]))</f>
        <v>-1.915164220824598</v>
      </c>
      <c r="F334" s="130">
        <v>937.75</v>
      </c>
      <c r="G334" s="130">
        <v>937.75</v>
      </c>
      <c r="H334" s="130">
        <v>0.65618448637316595</v>
      </c>
      <c r="I334" s="130">
        <f>(Table13[[#This Row],[Alpha]]-MIN(Table13[Alpha]))/(MAX(Table13[Alpha])-MIN(Table13[Alpha]))</f>
        <v>0.12574539234484067</v>
      </c>
      <c r="J334" s="130">
        <f>(Table13[[#This Row],[Signal from Matlab]]-703)/(1060.75-703)</f>
        <v>0.65618448637316562</v>
      </c>
    </row>
    <row r="335" spans="1:10" x14ac:dyDescent="0.2">
      <c r="A335" s="505">
        <v>34541</v>
      </c>
      <c r="B335" s="506">
        <v>334</v>
      </c>
      <c r="C335" s="507">
        <v>17.649999999999999</v>
      </c>
      <c r="D335" s="130">
        <v>-0.36306502404191598</v>
      </c>
      <c r="E335" s="130">
        <f>(Table13[[#This Row],[Gasoil Open]]-MIN(Table13[Signal from Matlab]))/(MAX(Table13[Signal from Matlab])-MIN(Table13[Signal from Matlab]))</f>
        <v>-1.9157232704402516</v>
      </c>
      <c r="F335" s="130">
        <v>940.5</v>
      </c>
      <c r="G335" s="130">
        <v>940.5</v>
      </c>
      <c r="H335" s="130">
        <v>0.66387141858840004</v>
      </c>
      <c r="I335" s="130">
        <f>(Table13[[#This Row],[Alpha]]-MIN(Table13[Alpha]))/(MAX(Table13[Alpha])-MIN(Table13[Alpha]))</f>
        <v>0.15655510517501273</v>
      </c>
      <c r="J335" s="130">
        <f>(Table13[[#This Row],[Signal from Matlab]]-703)/(1060.75-703)</f>
        <v>0.66387141858839971</v>
      </c>
    </row>
    <row r="336" spans="1:10" x14ac:dyDescent="0.2">
      <c r="A336" s="505">
        <v>34542</v>
      </c>
      <c r="B336" s="506">
        <v>335</v>
      </c>
      <c r="C336" s="507">
        <v>17.7</v>
      </c>
      <c r="D336" s="130">
        <v>-0.31135469509394098</v>
      </c>
      <c r="E336" s="130">
        <f>(Table13[[#This Row],[Gasoil Open]]-MIN(Table13[Signal from Matlab]))/(MAX(Table13[Signal from Matlab])-MIN(Table13[Signal from Matlab]))</f>
        <v>-1.9155835080363381</v>
      </c>
      <c r="F336" s="130">
        <v>944.75</v>
      </c>
      <c r="G336" s="130">
        <v>944.75</v>
      </c>
      <c r="H336" s="130">
        <v>0.67575122292103396</v>
      </c>
      <c r="I336" s="130">
        <f>(Table13[[#This Row],[Alpha]]-MIN(Table13[Alpha]))/(MAX(Table13[Alpha])-MIN(Table13[Alpha]))</f>
        <v>0.1937711979339512</v>
      </c>
      <c r="J336" s="130">
        <f>(Table13[[#This Row],[Signal from Matlab]]-703)/(1060.75-703)</f>
        <v>0.67575122292103429</v>
      </c>
    </row>
    <row r="337" spans="1:10" x14ac:dyDescent="0.2">
      <c r="A337" s="505">
        <v>34543</v>
      </c>
      <c r="B337" s="506">
        <v>336</v>
      </c>
      <c r="C337" s="507">
        <v>17.850000000000001</v>
      </c>
      <c r="D337" s="130">
        <v>-0.25799546623595099</v>
      </c>
      <c r="E337" s="130">
        <f>(Table13[[#This Row],[Gasoil Open]]-MIN(Table13[Signal from Matlab]))/(MAX(Table13[Signal from Matlab])-MIN(Table13[Signal from Matlab]))</f>
        <v>-1.915164220824598</v>
      </c>
      <c r="F337" s="130">
        <v>948.25</v>
      </c>
      <c r="G337" s="130">
        <v>948.25</v>
      </c>
      <c r="H337" s="130">
        <v>0.68553459119496896</v>
      </c>
      <c r="I337" s="130">
        <f>(Table13[[#This Row],[Alpha]]-MIN(Table13[Alpha]))/(MAX(Table13[Alpha])-MIN(Table13[Alpha]))</f>
        <v>0.23217400934755272</v>
      </c>
      <c r="J337" s="130">
        <f>(Table13[[#This Row],[Signal from Matlab]]-703)/(1060.75-703)</f>
        <v>0.68553459119496851</v>
      </c>
    </row>
    <row r="338" spans="1:10" x14ac:dyDescent="0.2">
      <c r="A338" s="505">
        <v>34544</v>
      </c>
      <c r="B338" s="506">
        <v>337</v>
      </c>
      <c r="C338" s="507">
        <v>18.350000000000001</v>
      </c>
      <c r="D338" s="130">
        <v>-0.192688898299883</v>
      </c>
      <c r="E338" s="130">
        <f>(Table13[[#This Row],[Gasoil Open]]-MIN(Table13[Signal from Matlab]))/(MAX(Table13[Signal from Matlab])-MIN(Table13[Signal from Matlab]))</f>
        <v>-1.9137665967854647</v>
      </c>
      <c r="F338" s="130">
        <v>951.75</v>
      </c>
      <c r="G338" s="130">
        <v>951.75</v>
      </c>
      <c r="H338" s="130">
        <v>0.69531795946890296</v>
      </c>
      <c r="I338" s="130">
        <f>(Table13[[#This Row],[Alpha]]-MIN(Table13[Alpha]))/(MAX(Table13[Alpha])-MIN(Table13[Alpha]))</f>
        <v>0.27917535974549484</v>
      </c>
      <c r="J338" s="130">
        <f>(Table13[[#This Row],[Signal from Matlab]]-703)/(1060.75-703)</f>
        <v>0.69531795946890285</v>
      </c>
    </row>
    <row r="339" spans="1:10" x14ac:dyDescent="0.2">
      <c r="A339" s="505">
        <v>34547</v>
      </c>
      <c r="B339" s="506">
        <v>338</v>
      </c>
      <c r="C339" s="507">
        <v>18.899999999999999</v>
      </c>
      <c r="D339" s="130">
        <v>-0.12512606558807299</v>
      </c>
      <c r="E339" s="130">
        <f>(Table13[[#This Row],[Gasoil Open]]-MIN(Table13[Signal from Matlab]))/(MAX(Table13[Signal from Matlab])-MIN(Table13[Signal from Matlab]))</f>
        <v>-1.9122292103424179</v>
      </c>
      <c r="F339" s="130">
        <v>949.75</v>
      </c>
      <c r="G339" s="130">
        <v>949.75</v>
      </c>
      <c r="H339" s="130">
        <v>0.689727463312369</v>
      </c>
      <c r="I339" s="130">
        <f>(Table13[[#This Row],[Alpha]]-MIN(Table13[Alpha]))/(MAX(Table13[Alpha])-MIN(Table13[Alpha]))</f>
        <v>0.32780055127713431</v>
      </c>
      <c r="J339" s="130">
        <f>(Table13[[#This Row],[Signal from Matlab]]-703)/(1060.75-703)</f>
        <v>0.689727463312369</v>
      </c>
    </row>
    <row r="340" spans="1:10" x14ac:dyDescent="0.2">
      <c r="A340" s="505">
        <v>34548</v>
      </c>
      <c r="B340" s="506">
        <v>339</v>
      </c>
      <c r="C340" s="507">
        <v>18.899999999999999</v>
      </c>
      <c r="D340" s="130">
        <v>-5.5078662663949403E-2</v>
      </c>
      <c r="E340" s="130">
        <f>(Table13[[#This Row],[Gasoil Open]]-MIN(Table13[Signal from Matlab]))/(MAX(Table13[Signal from Matlab])-MIN(Table13[Signal from Matlab]))</f>
        <v>-1.9122292103424179</v>
      </c>
      <c r="F340" s="130">
        <v>951.5</v>
      </c>
      <c r="G340" s="130">
        <v>951.5</v>
      </c>
      <c r="H340" s="130">
        <v>0.69461914744933595</v>
      </c>
      <c r="I340" s="130">
        <f>(Table13[[#This Row],[Alpha]]-MIN(Table13[Alpha]))/(MAX(Table13[Alpha])-MIN(Table13[Alpha]))</f>
        <v>0.37821389611138734</v>
      </c>
      <c r="J340" s="130">
        <f>(Table13[[#This Row],[Signal from Matlab]]-703)/(1060.75-703)</f>
        <v>0.69461914744933617</v>
      </c>
    </row>
    <row r="341" spans="1:10" x14ac:dyDescent="0.2">
      <c r="A341" s="505">
        <v>34549</v>
      </c>
      <c r="B341" s="506">
        <v>340</v>
      </c>
      <c r="C341" s="507">
        <v>18.600000000000001</v>
      </c>
      <c r="D341" s="130">
        <v>1.14797971770518E-2</v>
      </c>
      <c r="E341" s="130">
        <f>(Table13[[#This Row],[Gasoil Open]]-MIN(Table13[Signal from Matlab]))/(MAX(Table13[Signal from Matlab])-MIN(Table13[Signal from Matlab]))</f>
        <v>-1.9130677847658979</v>
      </c>
      <c r="F341" s="130">
        <v>951</v>
      </c>
      <c r="G341" s="130">
        <v>951</v>
      </c>
      <c r="H341" s="130">
        <v>0.69322152341020304</v>
      </c>
      <c r="I341" s="130">
        <f>(Table13[[#This Row],[Alpha]]-MIN(Table13[Alpha]))/(MAX(Table13[Alpha])-MIN(Table13[Alpha]))</f>
        <v>0.42611623720511554</v>
      </c>
      <c r="J341" s="130">
        <f>(Table13[[#This Row],[Signal from Matlab]]-703)/(1060.75-703)</f>
        <v>0.6932215234102026</v>
      </c>
    </row>
    <row r="342" spans="1:10" x14ac:dyDescent="0.2">
      <c r="A342" s="505">
        <v>34550</v>
      </c>
      <c r="B342" s="506">
        <v>341</v>
      </c>
      <c r="C342" s="507">
        <v>18.489999999999998</v>
      </c>
      <c r="D342" s="130">
        <v>7.7339794440646203E-2</v>
      </c>
      <c r="E342" s="130">
        <f>(Table13[[#This Row],[Gasoil Open]]-MIN(Table13[Signal from Matlab]))/(MAX(Table13[Signal from Matlab])-MIN(Table13[Signal from Matlab]))</f>
        <v>-1.9133752620545073</v>
      </c>
      <c r="F342" s="130">
        <v>950.75</v>
      </c>
      <c r="G342" s="130">
        <v>950.75</v>
      </c>
      <c r="H342" s="130">
        <v>0.69252271139063604</v>
      </c>
      <c r="I342" s="130">
        <f>(Table13[[#This Row],[Alpha]]-MIN(Table13[Alpha]))/(MAX(Table13[Alpha])-MIN(Table13[Alpha]))</f>
        <v>0.47351589249896076</v>
      </c>
      <c r="J342" s="130">
        <f>(Table13[[#This Row],[Signal from Matlab]]-703)/(1060.75-703)</f>
        <v>0.69252271139063593</v>
      </c>
    </row>
    <row r="343" spans="1:10" x14ac:dyDescent="0.2">
      <c r="A343" s="505">
        <v>34551</v>
      </c>
      <c r="B343" s="506">
        <v>342</v>
      </c>
      <c r="C343" s="507">
        <v>18.5</v>
      </c>
      <c r="D343" s="130">
        <v>0.13912216579866499</v>
      </c>
      <c r="E343" s="130">
        <f>(Table13[[#This Row],[Gasoil Open]]-MIN(Table13[Signal from Matlab]))/(MAX(Table13[Signal from Matlab])-MIN(Table13[Signal from Matlab]))</f>
        <v>-1.9133473095737246</v>
      </c>
      <c r="F343" s="130">
        <v>971.75</v>
      </c>
      <c r="G343" s="130">
        <v>971.75</v>
      </c>
      <c r="H343" s="130">
        <v>0.75122292103424204</v>
      </c>
      <c r="I343" s="130">
        <f>(Table13[[#This Row],[Alpha]]-MIN(Table13[Alpha]))/(MAX(Table13[Alpha])-MIN(Table13[Alpha]))</f>
        <v>0.51798086710085323</v>
      </c>
      <c r="J343" s="130">
        <f>(Table13[[#This Row],[Signal from Matlab]]-703)/(1060.75-703)</f>
        <v>0.75122292103424182</v>
      </c>
    </row>
    <row r="344" spans="1:10" x14ac:dyDescent="0.2">
      <c r="A344" s="505">
        <v>34554</v>
      </c>
      <c r="B344" s="506">
        <v>343</v>
      </c>
      <c r="C344" s="507">
        <v>18.149999999999999</v>
      </c>
      <c r="D344" s="130">
        <v>0.20586148580979799</v>
      </c>
      <c r="E344" s="130">
        <f>(Table13[[#This Row],[Gasoil Open]]-MIN(Table13[Signal from Matlab]))/(MAX(Table13[Signal from Matlab])-MIN(Table13[Signal from Matlab]))</f>
        <v>-1.9143256464011182</v>
      </c>
      <c r="F344" s="130">
        <v>994.25</v>
      </c>
      <c r="G344" s="130">
        <v>994.25</v>
      </c>
      <c r="H344" s="130">
        <v>0.81411600279524798</v>
      </c>
      <c r="I344" s="130">
        <f>(Table13[[#This Row],[Alpha]]-MIN(Table13[Alpha]))/(MAX(Table13[Alpha])-MIN(Table13[Alpha]))</f>
        <v>0.56601337385016626</v>
      </c>
      <c r="J344" s="130">
        <f>(Table13[[#This Row],[Signal from Matlab]]-703)/(1060.75-703)</f>
        <v>0.81411600279524809</v>
      </c>
    </row>
    <row r="345" spans="1:10" x14ac:dyDescent="0.2">
      <c r="A345" s="505">
        <v>34555</v>
      </c>
      <c r="B345" s="506">
        <v>344</v>
      </c>
      <c r="C345" s="507">
        <v>17.899999999999999</v>
      </c>
      <c r="D345" s="130">
        <v>0.26904511884224902</v>
      </c>
      <c r="E345" s="130">
        <f>(Table13[[#This Row],[Gasoil Open]]-MIN(Table13[Signal from Matlab]))/(MAX(Table13[Signal from Matlab])-MIN(Table13[Signal from Matlab]))</f>
        <v>-1.9150244584206848</v>
      </c>
      <c r="F345" s="130">
        <v>993.5</v>
      </c>
      <c r="G345" s="130">
        <v>993.5</v>
      </c>
      <c r="H345" s="130">
        <v>0.81201956673654796</v>
      </c>
      <c r="I345" s="130">
        <f>(Table13[[#This Row],[Alpha]]-MIN(Table13[Alpha]))/(MAX(Table13[Alpha])-MIN(Table13[Alpha]))</f>
        <v>0.61148684105916784</v>
      </c>
      <c r="J345" s="130">
        <f>(Table13[[#This Row],[Signal from Matlab]]-703)/(1060.75-703)</f>
        <v>0.81201956673654785</v>
      </c>
    </row>
    <row r="346" spans="1:10" x14ac:dyDescent="0.2">
      <c r="A346" s="505">
        <v>34556</v>
      </c>
      <c r="B346" s="506">
        <v>345</v>
      </c>
      <c r="C346" s="507">
        <v>17.8</v>
      </c>
      <c r="D346" s="130">
        <v>0.33215430954457398</v>
      </c>
      <c r="E346" s="130">
        <f>(Table13[[#This Row],[Gasoil Open]]-MIN(Table13[Signal from Matlab]))/(MAX(Table13[Signal from Matlab])-MIN(Table13[Signal from Matlab]))</f>
        <v>-1.9153039832285117</v>
      </c>
      <c r="F346" s="130">
        <v>995.75</v>
      </c>
      <c r="G346" s="130">
        <v>995.75</v>
      </c>
      <c r="H346" s="130">
        <v>0.81830887491264903</v>
      </c>
      <c r="I346" s="130">
        <f>(Table13[[#This Row],[Alpha]]-MIN(Table13[Alpha]))/(MAX(Table13[Alpha])-MIN(Table13[Alpha]))</f>
        <v>0.65690673187986304</v>
      </c>
      <c r="J346" s="130">
        <f>(Table13[[#This Row],[Signal from Matlab]]-703)/(1060.75-703)</f>
        <v>0.81830887491264848</v>
      </c>
    </row>
    <row r="347" spans="1:10" x14ac:dyDescent="0.2">
      <c r="A347" s="505">
        <v>34557</v>
      </c>
      <c r="B347" s="506">
        <v>346</v>
      </c>
      <c r="C347" s="507">
        <v>17.7</v>
      </c>
      <c r="D347" s="130">
        <v>0.39303825242323898</v>
      </c>
      <c r="E347" s="130">
        <f>(Table13[[#This Row],[Gasoil Open]]-MIN(Table13[Signal from Matlab]))/(MAX(Table13[Signal from Matlab])-MIN(Table13[Signal from Matlab]))</f>
        <v>-1.9155835080363381</v>
      </c>
      <c r="F347" s="130">
        <v>1001</v>
      </c>
      <c r="G347" s="130">
        <v>1001</v>
      </c>
      <c r="H347" s="130">
        <v>0.83298392732354998</v>
      </c>
      <c r="I347" s="130">
        <f>(Table13[[#This Row],[Alpha]]-MIN(Table13[Alpha]))/(MAX(Table13[Alpha])-MIN(Table13[Alpha]))</f>
        <v>0.70072510456865333</v>
      </c>
      <c r="J347" s="130">
        <f>(Table13[[#This Row],[Signal from Matlab]]-703)/(1060.75-703)</f>
        <v>0.83298392732354998</v>
      </c>
    </row>
    <row r="348" spans="1:10" x14ac:dyDescent="0.2">
      <c r="A348" s="505">
        <v>34558</v>
      </c>
      <c r="B348" s="506">
        <v>347</v>
      </c>
      <c r="C348" s="507">
        <v>17.48</v>
      </c>
      <c r="D348" s="130">
        <v>0.44506701599982101</v>
      </c>
      <c r="E348" s="130">
        <f>(Table13[[#This Row],[Gasoil Open]]-MIN(Table13[Signal from Matlab]))/(MAX(Table13[Signal from Matlab])-MIN(Table13[Signal from Matlab]))</f>
        <v>-1.9161984626135569</v>
      </c>
      <c r="F348" s="130">
        <v>999.5</v>
      </c>
      <c r="G348" s="130">
        <v>999.5</v>
      </c>
      <c r="H348" s="130">
        <v>0.82879105520615004</v>
      </c>
      <c r="I348" s="130">
        <f>(Table13[[#This Row],[Alpha]]-MIN(Table13[Alpha]))/(MAX(Table13[Alpha])-MIN(Table13[Alpha]))</f>
        <v>0.73817037577060307</v>
      </c>
      <c r="J348" s="130">
        <f>(Table13[[#This Row],[Signal from Matlab]]-703)/(1060.75-703)</f>
        <v>0.8287910552061496</v>
      </c>
    </row>
    <row r="349" spans="1:10" x14ac:dyDescent="0.2">
      <c r="A349" s="505">
        <v>34561</v>
      </c>
      <c r="B349" s="506">
        <v>348</v>
      </c>
      <c r="C349" s="507">
        <v>17</v>
      </c>
      <c r="D349" s="130">
        <v>0.47478342198601098</v>
      </c>
      <c r="E349" s="130">
        <f>(Table13[[#This Row],[Gasoil Open]]-MIN(Table13[Signal from Matlab]))/(MAX(Table13[Signal from Matlab])-MIN(Table13[Signal from Matlab]))</f>
        <v>-1.9175401816911251</v>
      </c>
      <c r="F349" s="130">
        <v>988</v>
      </c>
      <c r="G349" s="130">
        <v>988</v>
      </c>
      <c r="H349" s="130">
        <v>0.79664570230608001</v>
      </c>
      <c r="I349" s="130">
        <f>(Table13[[#This Row],[Alpha]]-MIN(Table13[Alpha]))/(MAX(Table13[Alpha])-MIN(Table13[Alpha]))</f>
        <v>0.75955737028686265</v>
      </c>
      <c r="J349" s="130">
        <f>(Table13[[#This Row],[Signal from Matlab]]-703)/(1060.75-703)</f>
        <v>0.79664570230607967</v>
      </c>
    </row>
    <row r="350" spans="1:10" x14ac:dyDescent="0.2">
      <c r="A350" s="505">
        <v>34562</v>
      </c>
      <c r="B350" s="506">
        <v>349</v>
      </c>
      <c r="C350" s="507">
        <v>17.05</v>
      </c>
      <c r="D350" s="130">
        <v>0.49368242210158703</v>
      </c>
      <c r="E350" s="130">
        <f>(Table13[[#This Row],[Gasoil Open]]-MIN(Table13[Signal from Matlab]))/(MAX(Table13[Signal from Matlab])-MIN(Table13[Signal from Matlab]))</f>
        <v>-1.9174004192872118</v>
      </c>
      <c r="F350" s="130">
        <v>994</v>
      </c>
      <c r="G350" s="130">
        <v>994</v>
      </c>
      <c r="H350" s="130">
        <v>0.81341719077568098</v>
      </c>
      <c r="I350" s="130">
        <f>(Table13[[#This Row],[Alpha]]-MIN(Table13[Alpha]))/(MAX(Table13[Alpha])-MIN(Table13[Alpha]))</f>
        <v>0.77315904244137745</v>
      </c>
      <c r="J350" s="130">
        <f>(Table13[[#This Row],[Signal from Matlab]]-703)/(1060.75-703)</f>
        <v>0.81341719077568131</v>
      </c>
    </row>
    <row r="351" spans="1:10" x14ac:dyDescent="0.2">
      <c r="A351" s="505">
        <v>34563</v>
      </c>
      <c r="B351" s="506">
        <v>350</v>
      </c>
      <c r="C351" s="507">
        <v>16.5</v>
      </c>
      <c r="D351" s="130">
        <v>0.49208020024224702</v>
      </c>
      <c r="E351" s="130">
        <f>(Table13[[#This Row],[Gasoil Open]]-MIN(Table13[Signal from Matlab]))/(MAX(Table13[Signal from Matlab])-MIN(Table13[Signal from Matlab]))</f>
        <v>-1.9189378057302586</v>
      </c>
      <c r="F351" s="130">
        <v>999.5</v>
      </c>
      <c r="G351" s="130">
        <v>999.5</v>
      </c>
      <c r="H351" s="130">
        <v>0.82879105520615004</v>
      </c>
      <c r="I351" s="130">
        <f>(Table13[[#This Row],[Alpha]]-MIN(Table13[Alpha]))/(MAX(Table13[Alpha])-MIN(Table13[Alpha]))</f>
        <v>0.7720059181323522</v>
      </c>
      <c r="J351" s="130">
        <f>(Table13[[#This Row],[Signal from Matlab]]-703)/(1060.75-703)</f>
        <v>0.8287910552061496</v>
      </c>
    </row>
    <row r="352" spans="1:10" x14ac:dyDescent="0.2">
      <c r="A352" s="505">
        <v>34564</v>
      </c>
      <c r="B352" s="506">
        <v>351</v>
      </c>
      <c r="C352" s="507">
        <v>17.100000000000001</v>
      </c>
      <c r="D352" s="130">
        <v>0.48487794730776601</v>
      </c>
      <c r="E352" s="130">
        <f>(Table13[[#This Row],[Gasoil Open]]-MIN(Table13[Signal from Matlab]))/(MAX(Table13[Signal from Matlab])-MIN(Table13[Signal from Matlab]))</f>
        <v>-1.9172606568832984</v>
      </c>
      <c r="F352" s="130">
        <v>1008.75</v>
      </c>
      <c r="G352" s="130">
        <v>1008.75</v>
      </c>
      <c r="H352" s="130">
        <v>0.854647099930119</v>
      </c>
      <c r="I352" s="130">
        <f>(Table13[[#This Row],[Alpha]]-MIN(Table13[Alpha]))/(MAX(Table13[Alpha])-MIN(Table13[Alpha]))</f>
        <v>0.76682243315486054</v>
      </c>
      <c r="J352" s="130">
        <f>(Table13[[#This Row],[Signal from Matlab]]-703)/(1060.75-703)</f>
        <v>0.85464709993011878</v>
      </c>
    </row>
    <row r="353" spans="1:10" x14ac:dyDescent="0.2">
      <c r="A353" s="505">
        <v>34565</v>
      </c>
      <c r="B353" s="506">
        <v>352</v>
      </c>
      <c r="C353" s="507">
        <v>16.600000000000001</v>
      </c>
      <c r="D353" s="130">
        <v>0.467749203857589</v>
      </c>
      <c r="E353" s="130">
        <f>(Table13[[#This Row],[Gasoil Open]]-MIN(Table13[Signal from Matlab]))/(MAX(Table13[Signal from Matlab])-MIN(Table13[Signal from Matlab]))</f>
        <v>-1.9186582809224317</v>
      </c>
      <c r="F353" s="130">
        <v>1012</v>
      </c>
      <c r="G353" s="130">
        <v>1012</v>
      </c>
      <c r="H353" s="130">
        <v>0.863731656184486</v>
      </c>
      <c r="I353" s="130">
        <f>(Table13[[#This Row],[Alpha]]-MIN(Table13[Alpha]))/(MAX(Table13[Alpha])-MIN(Table13[Alpha]))</f>
        <v>0.75449482050851291</v>
      </c>
      <c r="J353" s="130">
        <f>(Table13[[#This Row],[Signal from Matlab]]-703)/(1060.75-703)</f>
        <v>0.86373165618448633</v>
      </c>
    </row>
    <row r="354" spans="1:10" x14ac:dyDescent="0.2">
      <c r="A354" s="505">
        <v>34568</v>
      </c>
      <c r="B354" s="506">
        <v>353</v>
      </c>
      <c r="C354" s="507">
        <v>16.39</v>
      </c>
      <c r="D354" s="130">
        <v>0.43276314067469501</v>
      </c>
      <c r="E354" s="130">
        <f>(Table13[[#This Row],[Gasoil Open]]-MIN(Table13[Signal from Matlab]))/(MAX(Table13[Signal from Matlab])-MIN(Table13[Signal from Matlab]))</f>
        <v>-1.919245283018868</v>
      </c>
      <c r="F354" s="130">
        <v>1007.25</v>
      </c>
      <c r="G354" s="130">
        <v>1007.25</v>
      </c>
      <c r="H354" s="130">
        <v>0.85045422781271796</v>
      </c>
      <c r="I354" s="130">
        <f>(Table13[[#This Row],[Alpha]]-MIN(Table13[Alpha]))/(MAX(Table13[Alpha])-MIN(Table13[Alpha]))</f>
        <v>0.72931523648392416</v>
      </c>
      <c r="J354" s="130">
        <f>(Table13[[#This Row],[Signal from Matlab]]-703)/(1060.75-703)</f>
        <v>0.8504542278127184</v>
      </c>
    </row>
    <row r="355" spans="1:10" x14ac:dyDescent="0.2">
      <c r="A355" s="505">
        <v>34569</v>
      </c>
      <c r="B355" s="506">
        <v>354</v>
      </c>
      <c r="C355" s="507">
        <v>15.8</v>
      </c>
      <c r="D355" s="130">
        <v>0.40143625865215898</v>
      </c>
      <c r="E355" s="130">
        <f>(Table13[[#This Row],[Gasoil Open]]-MIN(Table13[Signal from Matlab]))/(MAX(Table13[Signal from Matlab])-MIN(Table13[Signal from Matlab]))</f>
        <v>-1.9208944793850455</v>
      </c>
      <c r="F355" s="130">
        <v>1015</v>
      </c>
      <c r="G355" s="130">
        <v>1015</v>
      </c>
      <c r="H355" s="130">
        <v>0.87211740041928698</v>
      </c>
      <c r="I355" s="130">
        <f>(Table13[[#This Row],[Alpha]]-MIN(Table13[Alpha]))/(MAX(Table13[Alpha])-MIN(Table13[Alpha]))</f>
        <v>0.70676917710046949</v>
      </c>
      <c r="J355" s="130">
        <f>(Table13[[#This Row],[Signal from Matlab]]-703)/(1060.75-703)</f>
        <v>0.8721174004192872</v>
      </c>
    </row>
    <row r="356" spans="1:10" x14ac:dyDescent="0.2">
      <c r="A356" s="505">
        <v>34570</v>
      </c>
      <c r="B356" s="506">
        <v>355</v>
      </c>
      <c r="C356" s="507">
        <v>15.95</v>
      </c>
      <c r="D356" s="130">
        <v>0.36320442671061498</v>
      </c>
      <c r="E356" s="130">
        <f>(Table13[[#This Row],[Gasoil Open]]-MIN(Table13[Signal from Matlab]))/(MAX(Table13[Signal from Matlab])-MIN(Table13[Signal from Matlab]))</f>
        <v>-1.9204751921733052</v>
      </c>
      <c r="F356" s="130">
        <v>1025</v>
      </c>
      <c r="G356" s="130">
        <v>1025</v>
      </c>
      <c r="H356" s="130">
        <v>0.90006988120195697</v>
      </c>
      <c r="I356" s="130">
        <f>(Table13[[#This Row],[Alpha]]-MIN(Table13[Alpha]))/(MAX(Table13[Alpha])-MIN(Table13[Alpha]))</f>
        <v>0.67925360269149315</v>
      </c>
      <c r="J356" s="130">
        <f>(Table13[[#This Row],[Signal from Matlab]]-703)/(1060.75-703)</f>
        <v>0.90006988120195663</v>
      </c>
    </row>
    <row r="357" spans="1:10" x14ac:dyDescent="0.2">
      <c r="A357" s="505">
        <v>34571</v>
      </c>
      <c r="B357" s="506">
        <v>356</v>
      </c>
      <c r="C357" s="507">
        <v>16.41</v>
      </c>
      <c r="D357" s="130">
        <v>0.33051565419606599</v>
      </c>
      <c r="E357" s="130">
        <f>(Table13[[#This Row],[Gasoil Open]]-MIN(Table13[Signal from Matlab]))/(MAX(Table13[Signal from Matlab])-MIN(Table13[Signal from Matlab]))</f>
        <v>-1.9191893780573026</v>
      </c>
      <c r="F357" s="130">
        <v>1033.75</v>
      </c>
      <c r="G357" s="130">
        <v>1033.75</v>
      </c>
      <c r="H357" s="130">
        <v>0.92452830188679302</v>
      </c>
      <c r="I357" s="130">
        <f>(Table13[[#This Row],[Alpha]]-MIN(Table13[Alpha]))/(MAX(Table13[Alpha])-MIN(Table13[Alpha]))</f>
        <v>0.65572738626960103</v>
      </c>
      <c r="J357" s="130">
        <f>(Table13[[#This Row],[Signal from Matlab]]-703)/(1060.75-703)</f>
        <v>0.92452830188679247</v>
      </c>
    </row>
    <row r="358" spans="1:10" x14ac:dyDescent="0.2">
      <c r="A358" s="505">
        <v>34572</v>
      </c>
      <c r="B358" s="506">
        <v>357</v>
      </c>
      <c r="C358" s="507">
        <v>16.37</v>
      </c>
      <c r="D358" s="130">
        <v>0.29467505367920799</v>
      </c>
      <c r="E358" s="130">
        <f>(Table13[[#This Row],[Gasoil Open]]-MIN(Table13[Signal from Matlab]))/(MAX(Table13[Signal from Matlab])-MIN(Table13[Signal from Matlab]))</f>
        <v>-1.9193011879804331</v>
      </c>
      <c r="F358" s="130">
        <v>1035.75</v>
      </c>
      <c r="G358" s="130">
        <v>1035.75</v>
      </c>
      <c r="H358" s="130">
        <v>0.93011879804332598</v>
      </c>
      <c r="I358" s="130">
        <f>(Table13[[#This Row],[Alpha]]-MIN(Table13[Alpha]))/(MAX(Table13[Alpha])-MIN(Table13[Alpha]))</f>
        <v>0.6299327889327051</v>
      </c>
      <c r="J358" s="130">
        <f>(Table13[[#This Row],[Signal from Matlab]]-703)/(1060.75-703)</f>
        <v>0.93011879804332631</v>
      </c>
    </row>
    <row r="359" spans="1:10" x14ac:dyDescent="0.2">
      <c r="A359" s="505">
        <v>34576</v>
      </c>
      <c r="B359" s="506">
        <v>358</v>
      </c>
      <c r="C359" s="507">
        <v>16.399999999999999</v>
      </c>
      <c r="D359" s="130">
        <v>0.26478768919010598</v>
      </c>
      <c r="E359" s="130">
        <f>(Table13[[#This Row],[Gasoil Open]]-MIN(Table13[Signal from Matlab]))/(MAX(Table13[Signal from Matlab])-MIN(Table13[Signal from Matlab]))</f>
        <v>-1.9192173305380853</v>
      </c>
      <c r="F359" s="130">
        <v>1027.25</v>
      </c>
      <c r="G359" s="130">
        <v>1027.25</v>
      </c>
      <c r="H359" s="130">
        <v>0.90635918937805704</v>
      </c>
      <c r="I359" s="130">
        <f>(Table13[[#This Row],[Alpha]]-MIN(Table13[Alpha]))/(MAX(Table13[Alpha])-MIN(Table13[Alpha]))</f>
        <v>0.60842275502312226</v>
      </c>
      <c r="J359" s="130">
        <f>(Table13[[#This Row],[Signal from Matlab]]-703)/(1060.75-703)</f>
        <v>0.90635918937805726</v>
      </c>
    </row>
    <row r="360" spans="1:10" x14ac:dyDescent="0.2">
      <c r="A360" s="505">
        <v>34577</v>
      </c>
      <c r="B360" s="506">
        <v>359</v>
      </c>
      <c r="C360" s="507">
        <v>16.22</v>
      </c>
      <c r="D360" s="130">
        <v>0.244934018901897</v>
      </c>
      <c r="E360" s="130">
        <f>(Table13[[#This Row],[Gasoil Open]]-MIN(Table13[Signal from Matlab]))/(MAX(Table13[Signal from Matlab])-MIN(Table13[Signal from Matlab]))</f>
        <v>-1.9197204751921733</v>
      </c>
      <c r="F360" s="130">
        <v>1014.25</v>
      </c>
      <c r="G360" s="130">
        <v>1014.25</v>
      </c>
      <c r="H360" s="130">
        <v>0.87002096436058696</v>
      </c>
      <c r="I360" s="130">
        <f>(Table13[[#This Row],[Alpha]]-MIN(Table13[Alpha]))/(MAX(Table13[Alpha])-MIN(Table13[Alpha]))</f>
        <v>0.59413400362502666</v>
      </c>
      <c r="J360" s="130">
        <f>(Table13[[#This Row],[Signal from Matlab]]-703)/(1060.75-703)</f>
        <v>0.87002096436058696</v>
      </c>
    </row>
    <row r="361" spans="1:10" x14ac:dyDescent="0.2">
      <c r="A361" s="505">
        <v>34578</v>
      </c>
      <c r="B361" s="506">
        <v>360</v>
      </c>
      <c r="C361" s="507">
        <v>16.399999999999999</v>
      </c>
      <c r="D361" s="130">
        <v>0.236812128094952</v>
      </c>
      <c r="E361" s="130">
        <f>(Table13[[#This Row],[Gasoil Open]]-MIN(Table13[Signal from Matlab]))/(MAX(Table13[Signal from Matlab])-MIN(Table13[Signal from Matlab]))</f>
        <v>-1.9192173305380853</v>
      </c>
      <c r="F361" s="130">
        <v>1010.25</v>
      </c>
      <c r="G361" s="130">
        <v>1010.25</v>
      </c>
      <c r="H361" s="130">
        <v>0.85883997204751905</v>
      </c>
      <c r="I361" s="130">
        <f>(Table13[[#This Row],[Alpha]]-MIN(Table13[Alpha]))/(MAX(Table13[Alpha])-MIN(Table13[Alpha]))</f>
        <v>0.58828865226488847</v>
      </c>
      <c r="J361" s="130">
        <f>(Table13[[#This Row],[Signal from Matlab]]-703)/(1060.75-703)</f>
        <v>0.85883997204751916</v>
      </c>
    </row>
    <row r="362" spans="1:10" x14ac:dyDescent="0.2">
      <c r="A362" s="505">
        <v>34579</v>
      </c>
      <c r="B362" s="506">
        <v>361</v>
      </c>
      <c r="C362" s="507">
        <v>16.3</v>
      </c>
      <c r="D362" s="130">
        <v>0.24259537432828199</v>
      </c>
      <c r="E362" s="130">
        <f>(Table13[[#This Row],[Gasoil Open]]-MIN(Table13[Signal from Matlab]))/(MAX(Table13[Signal from Matlab])-MIN(Table13[Signal from Matlab]))</f>
        <v>-1.919496855345912</v>
      </c>
      <c r="F362" s="130">
        <v>1025</v>
      </c>
      <c r="G362" s="130">
        <v>1025</v>
      </c>
      <c r="H362" s="130">
        <v>0.90006988120195697</v>
      </c>
      <c r="I362" s="130">
        <f>(Table13[[#This Row],[Alpha]]-MIN(Table13[Alpha]))/(MAX(Table13[Alpha])-MIN(Table13[Alpha]))</f>
        <v>0.59245087348154191</v>
      </c>
      <c r="J362" s="130">
        <f>(Table13[[#This Row],[Signal from Matlab]]-703)/(1060.75-703)</f>
        <v>0.90006988120195663</v>
      </c>
    </row>
    <row r="363" spans="1:10" x14ac:dyDescent="0.2">
      <c r="A363" s="505">
        <v>34582</v>
      </c>
      <c r="B363" s="506">
        <v>362</v>
      </c>
      <c r="C363" s="507">
        <v>16.149999999999999</v>
      </c>
      <c r="D363" s="130">
        <v>0.25303781700588501</v>
      </c>
      <c r="E363" s="130">
        <f>(Table13[[#This Row],[Gasoil Open]]-MIN(Table13[Signal from Matlab]))/(MAX(Table13[Signal from Matlab])-MIN(Table13[Signal from Matlab]))</f>
        <v>-1.9199161425576521</v>
      </c>
      <c r="F363" s="130">
        <v>1007.75</v>
      </c>
      <c r="G363" s="130">
        <v>1007.75</v>
      </c>
      <c r="H363" s="130">
        <v>0.85185185185185197</v>
      </c>
      <c r="I363" s="130">
        <f>(Table13[[#This Row],[Alpha]]-MIN(Table13[Alpha]))/(MAX(Table13[Alpha])-MIN(Table13[Alpha]))</f>
        <v>0.59996633360771057</v>
      </c>
      <c r="J363" s="130">
        <f>(Table13[[#This Row],[Signal from Matlab]]-703)/(1060.75-703)</f>
        <v>0.85185185185185186</v>
      </c>
    </row>
    <row r="364" spans="1:10" x14ac:dyDescent="0.2">
      <c r="A364" s="505">
        <v>34583</v>
      </c>
      <c r="B364" s="506">
        <v>363</v>
      </c>
      <c r="C364" s="507">
        <v>16</v>
      </c>
      <c r="D364" s="130">
        <v>0.26872303364774403</v>
      </c>
      <c r="E364" s="130">
        <f>(Table13[[#This Row],[Gasoil Open]]-MIN(Table13[Signal from Matlab]))/(MAX(Table13[Signal from Matlab])-MIN(Table13[Signal from Matlab]))</f>
        <v>-1.920335429769392</v>
      </c>
      <c r="F364" s="130">
        <v>1012</v>
      </c>
      <c r="G364" s="130">
        <v>1012</v>
      </c>
      <c r="H364" s="130">
        <v>0.863731656184486</v>
      </c>
      <c r="I364" s="130">
        <f>(Table13[[#This Row],[Alpha]]-MIN(Table13[Alpha]))/(MAX(Table13[Alpha])-MIN(Table13[Alpha]))</f>
        <v>0.61125503529194791</v>
      </c>
      <c r="J364" s="130">
        <f>(Table13[[#This Row],[Signal from Matlab]]-703)/(1060.75-703)</f>
        <v>0.86373165618448633</v>
      </c>
    </row>
    <row r="365" spans="1:10" x14ac:dyDescent="0.2">
      <c r="A365" s="505">
        <v>34584</v>
      </c>
      <c r="B365" s="506">
        <v>364</v>
      </c>
      <c r="C365" s="507">
        <v>16.329999999999998</v>
      </c>
      <c r="D365" s="130">
        <v>0.29006956323861899</v>
      </c>
      <c r="E365" s="130">
        <f>(Table13[[#This Row],[Gasoil Open]]-MIN(Table13[Signal from Matlab]))/(MAX(Table13[Signal from Matlab])-MIN(Table13[Signal from Matlab]))</f>
        <v>-1.9194129979035639</v>
      </c>
      <c r="F365" s="130">
        <v>1003.5</v>
      </c>
      <c r="G365" s="130">
        <v>1003.5</v>
      </c>
      <c r="H365" s="130">
        <v>0.83997204751921695</v>
      </c>
      <c r="I365" s="130">
        <f>(Table13[[#This Row],[Alpha]]-MIN(Table13[Alpha]))/(MAX(Table13[Alpha])-MIN(Table13[Alpha]))</f>
        <v>0.62661820240957922</v>
      </c>
      <c r="J365" s="130">
        <f>(Table13[[#This Row],[Signal from Matlab]]-703)/(1060.75-703)</f>
        <v>0.83997204751921728</v>
      </c>
    </row>
    <row r="366" spans="1:10" x14ac:dyDescent="0.2">
      <c r="A366" s="505">
        <v>34585</v>
      </c>
      <c r="B366" s="506">
        <v>365</v>
      </c>
      <c r="C366" s="507">
        <v>16.62</v>
      </c>
      <c r="D366" s="130">
        <v>0.31539713662067698</v>
      </c>
      <c r="E366" s="130">
        <f>(Table13[[#This Row],[Gasoil Open]]-MIN(Table13[Signal from Matlab]))/(MAX(Table13[Signal from Matlab])-MIN(Table13[Signal from Matlab]))</f>
        <v>-1.9186023759608666</v>
      </c>
      <c r="F366" s="130">
        <v>1010.25</v>
      </c>
      <c r="G366" s="130">
        <v>1010.25</v>
      </c>
      <c r="H366" s="130">
        <v>0.85883997204751905</v>
      </c>
      <c r="I366" s="130">
        <f>(Table13[[#This Row],[Alpha]]-MIN(Table13[Alpha]))/(MAX(Table13[Alpha])-MIN(Table13[Alpha]))</f>
        <v>0.64484653975575668</v>
      </c>
      <c r="J366" s="130">
        <f>(Table13[[#This Row],[Signal from Matlab]]-703)/(1060.75-703)</f>
        <v>0.85883997204751916</v>
      </c>
    </row>
    <row r="367" spans="1:10" x14ac:dyDescent="0.2">
      <c r="A367" s="505">
        <v>34586</v>
      </c>
      <c r="B367" s="506">
        <v>366</v>
      </c>
      <c r="C367" s="507">
        <v>16.350000000000001</v>
      </c>
      <c r="D367" s="130">
        <v>0.33122104527761598</v>
      </c>
      <c r="E367" s="130">
        <f>(Table13[[#This Row],[Gasoil Open]]-MIN(Table13[Signal from Matlab]))/(MAX(Table13[Signal from Matlab])-MIN(Table13[Signal from Matlab]))</f>
        <v>-1.9193570929419985</v>
      </c>
      <c r="F367" s="130">
        <v>1031.75</v>
      </c>
      <c r="G367" s="130">
        <v>1031.75</v>
      </c>
      <c r="H367" s="130">
        <v>0.91893780573025896</v>
      </c>
      <c r="I367" s="130">
        <f>(Table13[[#This Row],[Alpha]]-MIN(Table13[Alpha]))/(MAX(Table13[Alpha])-MIN(Table13[Alpha]))</f>
        <v>0.6562350585365615</v>
      </c>
      <c r="J367" s="130">
        <f>(Table13[[#This Row],[Signal from Matlab]]-703)/(1060.75-703)</f>
        <v>0.91893780573025852</v>
      </c>
    </row>
    <row r="368" spans="1:10" x14ac:dyDescent="0.2">
      <c r="A368" s="505">
        <v>34589</v>
      </c>
      <c r="B368" s="506">
        <v>367</v>
      </c>
      <c r="C368" s="507">
        <v>16.34</v>
      </c>
      <c r="D368" s="130">
        <v>0.36070339967781301</v>
      </c>
      <c r="E368" s="130">
        <f>(Table13[[#This Row],[Gasoil Open]]-MIN(Table13[Signal from Matlab]))/(MAX(Table13[Signal from Matlab])-MIN(Table13[Signal from Matlab]))</f>
        <v>-1.9193850454227812</v>
      </c>
      <c r="F368" s="130">
        <v>1031.5</v>
      </c>
      <c r="G368" s="130">
        <v>1031.5</v>
      </c>
      <c r="H368" s="130">
        <v>0.91823899371069195</v>
      </c>
      <c r="I368" s="130">
        <f>(Table13[[#This Row],[Alpha]]-MIN(Table13[Alpha]))/(MAX(Table13[Alpha])-MIN(Table13[Alpha]))</f>
        <v>0.67745360536138488</v>
      </c>
      <c r="J368" s="130">
        <f>(Table13[[#This Row],[Signal from Matlab]]-703)/(1060.75-703)</f>
        <v>0.91823899371069184</v>
      </c>
    </row>
    <row r="369" spans="1:10" x14ac:dyDescent="0.2">
      <c r="A369" s="505">
        <v>34590</v>
      </c>
      <c r="B369" s="506">
        <v>368</v>
      </c>
      <c r="C369" s="507">
        <v>16.16</v>
      </c>
      <c r="D369" s="130">
        <v>0.39071505796269601</v>
      </c>
      <c r="E369" s="130">
        <f>(Table13[[#This Row],[Gasoil Open]]-MIN(Table13[Signal from Matlab]))/(MAX(Table13[Signal from Matlab])-MIN(Table13[Signal from Matlab]))</f>
        <v>-1.9198881900768694</v>
      </c>
      <c r="F369" s="130">
        <v>1028</v>
      </c>
      <c r="G369" s="130">
        <v>1028</v>
      </c>
      <c r="H369" s="130">
        <v>0.90845562543675795</v>
      </c>
      <c r="I369" s="130">
        <f>(Table13[[#This Row],[Alpha]]-MIN(Table13[Alpha]))/(MAX(Table13[Alpha])-MIN(Table13[Alpha]))</f>
        <v>0.69905309392204529</v>
      </c>
      <c r="J369" s="130">
        <f>(Table13[[#This Row],[Signal from Matlab]]-703)/(1060.75-703)</f>
        <v>0.90845562543675751</v>
      </c>
    </row>
    <row r="370" spans="1:10" x14ac:dyDescent="0.2">
      <c r="A370" s="505">
        <v>34591</v>
      </c>
      <c r="B370" s="506">
        <v>369</v>
      </c>
      <c r="C370" s="507">
        <v>15.7</v>
      </c>
      <c r="D370" s="130">
        <v>0.420852629016225</v>
      </c>
      <c r="E370" s="130">
        <f>(Table13[[#This Row],[Gasoil Open]]-MIN(Table13[Signal from Matlab]))/(MAX(Table13[Signal from Matlab])-MIN(Table13[Signal from Matlab]))</f>
        <v>-1.921174004192872</v>
      </c>
      <c r="F370" s="130">
        <v>1034.5</v>
      </c>
      <c r="G370" s="130">
        <v>1034.5</v>
      </c>
      <c r="H370" s="130">
        <v>0.92662473794549305</v>
      </c>
      <c r="I370" s="130">
        <f>(Table13[[#This Row],[Alpha]]-MIN(Table13[Alpha]))/(MAX(Table13[Alpha])-MIN(Table13[Alpha]))</f>
        <v>0.7207432023138457</v>
      </c>
      <c r="J370" s="130">
        <f>(Table13[[#This Row],[Signal from Matlab]]-703)/(1060.75-703)</f>
        <v>0.92662473794549272</v>
      </c>
    </row>
    <row r="371" spans="1:10" x14ac:dyDescent="0.2">
      <c r="A371" s="505">
        <v>34592</v>
      </c>
      <c r="B371" s="506">
        <v>370</v>
      </c>
      <c r="C371" s="507">
        <v>15.4</v>
      </c>
      <c r="D371" s="130">
        <v>0.44515350469563603</v>
      </c>
      <c r="E371" s="130">
        <f>(Table13[[#This Row],[Gasoil Open]]-MIN(Table13[Signal from Matlab]))/(MAX(Table13[Signal from Matlab])-MIN(Table13[Signal from Matlab]))</f>
        <v>-1.9220125786163522</v>
      </c>
      <c r="F371" s="130">
        <v>1031.75</v>
      </c>
      <c r="G371" s="130">
        <v>1031.75</v>
      </c>
      <c r="H371" s="130">
        <v>0.91893780573025896</v>
      </c>
      <c r="I371" s="130">
        <f>(Table13[[#This Row],[Alpha]]-MIN(Table13[Alpha]))/(MAX(Table13[Alpha])-MIN(Table13[Alpha]))</f>
        <v>0.73823262196766926</v>
      </c>
      <c r="J371" s="130">
        <f>(Table13[[#This Row],[Signal from Matlab]]-703)/(1060.75-703)</f>
        <v>0.91893780573025852</v>
      </c>
    </row>
    <row r="372" spans="1:10" x14ac:dyDescent="0.2">
      <c r="A372" s="505">
        <v>34593</v>
      </c>
      <c r="B372" s="506">
        <v>371</v>
      </c>
      <c r="C372" s="507">
        <v>15.73</v>
      </c>
      <c r="D372" s="130">
        <v>0.46084365780471398</v>
      </c>
      <c r="E372" s="130">
        <f>(Table13[[#This Row],[Gasoil Open]]-MIN(Table13[Signal from Matlab]))/(MAX(Table13[Signal from Matlab])-MIN(Table13[Signal from Matlab]))</f>
        <v>-1.9210901467505241</v>
      </c>
      <c r="F372" s="130">
        <v>1021.5</v>
      </c>
      <c r="G372" s="130">
        <v>1021.5</v>
      </c>
      <c r="H372" s="130">
        <v>0.89028651292802197</v>
      </c>
      <c r="I372" s="130">
        <f>(Table13[[#This Row],[Alpha]]-MIN(Table13[Alpha]))/(MAX(Table13[Alpha])-MIN(Table13[Alpha]))</f>
        <v>0.74952487644349897</v>
      </c>
      <c r="J372" s="130">
        <f>(Table13[[#This Row],[Signal from Matlab]]-703)/(1060.75-703)</f>
        <v>0.89028651292802241</v>
      </c>
    </row>
    <row r="373" spans="1:10" x14ac:dyDescent="0.2">
      <c r="A373" s="505">
        <v>34596</v>
      </c>
      <c r="B373" s="506">
        <v>372</v>
      </c>
      <c r="C373" s="507">
        <v>15.83</v>
      </c>
      <c r="D373" s="130">
        <v>0.46220270934968999</v>
      </c>
      <c r="E373" s="130">
        <f>(Table13[[#This Row],[Gasoil Open]]-MIN(Table13[Signal from Matlab]))/(MAX(Table13[Signal from Matlab])-MIN(Table13[Signal from Matlab]))</f>
        <v>-1.9208106219426972</v>
      </c>
      <c r="F373" s="130">
        <v>1041</v>
      </c>
      <c r="G373" s="130">
        <v>1041</v>
      </c>
      <c r="H373" s="130">
        <v>0.94479385045422803</v>
      </c>
      <c r="I373" s="130">
        <f>(Table13[[#This Row],[Alpha]]-MIN(Table13[Alpha]))/(MAX(Table13[Alpha])-MIN(Table13[Alpha]))</f>
        <v>0.75050299028247469</v>
      </c>
      <c r="J373" s="130">
        <f>(Table13[[#This Row],[Signal from Matlab]]-703)/(1060.75-703)</f>
        <v>0.94479385045422781</v>
      </c>
    </row>
    <row r="374" spans="1:10" x14ac:dyDescent="0.2">
      <c r="A374" s="505">
        <v>34597</v>
      </c>
      <c r="B374" s="506">
        <v>373</v>
      </c>
      <c r="C374" s="507">
        <v>16.18</v>
      </c>
      <c r="D374" s="130">
        <v>0.47006807162967801</v>
      </c>
      <c r="E374" s="130">
        <f>(Table13[[#This Row],[Gasoil Open]]-MIN(Table13[Signal from Matlab]))/(MAX(Table13[Signal from Matlab])-MIN(Table13[Signal from Matlab]))</f>
        <v>-1.919832285115304</v>
      </c>
      <c r="F374" s="130">
        <v>1038</v>
      </c>
      <c r="G374" s="130">
        <v>1038</v>
      </c>
      <c r="H374" s="130">
        <v>0.93640810621942705</v>
      </c>
      <c r="I374" s="130">
        <f>(Table13[[#This Row],[Alpha]]-MIN(Table13[Alpha]))/(MAX(Table13[Alpha])-MIN(Table13[Alpha]))</f>
        <v>0.756163717223299</v>
      </c>
      <c r="J374" s="130">
        <f>(Table13[[#This Row],[Signal from Matlab]]-703)/(1060.75-703)</f>
        <v>0.93640810621942694</v>
      </c>
    </row>
    <row r="375" spans="1:10" x14ac:dyDescent="0.2">
      <c r="A375" s="505">
        <v>34598</v>
      </c>
      <c r="B375" s="506">
        <v>374</v>
      </c>
      <c r="C375" s="507">
        <v>16.05</v>
      </c>
      <c r="D375" s="130">
        <v>0.46422408263257098</v>
      </c>
      <c r="E375" s="130">
        <f>(Table13[[#This Row],[Gasoil Open]]-MIN(Table13[Signal from Matlab]))/(MAX(Table13[Signal from Matlab])-MIN(Table13[Signal from Matlab]))</f>
        <v>-1.9201956673654788</v>
      </c>
      <c r="F375" s="130">
        <v>1034.25</v>
      </c>
      <c r="G375" s="130">
        <v>1034.25</v>
      </c>
      <c r="H375" s="130">
        <v>0.92592592592592604</v>
      </c>
      <c r="I375" s="130">
        <f>(Table13[[#This Row],[Alpha]]-MIN(Table13[Alpha]))/(MAX(Table13[Alpha])-MIN(Table13[Alpha]))</f>
        <v>0.7519577792410177</v>
      </c>
      <c r="J375" s="130">
        <f>(Table13[[#This Row],[Signal from Matlab]]-703)/(1060.75-703)</f>
        <v>0.92592592592592593</v>
      </c>
    </row>
    <row r="376" spans="1:10" x14ac:dyDescent="0.2">
      <c r="A376" s="505">
        <v>34599</v>
      </c>
      <c r="B376" s="506">
        <v>375</v>
      </c>
      <c r="C376" s="507">
        <v>15.96</v>
      </c>
      <c r="D376" s="130">
        <v>0.45652716039677699</v>
      </c>
      <c r="E376" s="130">
        <f>(Table13[[#This Row],[Gasoil Open]]-MIN(Table13[Signal from Matlab]))/(MAX(Table13[Signal from Matlab])-MIN(Table13[Signal from Matlab]))</f>
        <v>-1.9204472396925225</v>
      </c>
      <c r="F376" s="130">
        <v>1003</v>
      </c>
      <c r="G376" s="130">
        <v>1003</v>
      </c>
      <c r="H376" s="130">
        <v>0.83857442348008404</v>
      </c>
      <c r="I376" s="130">
        <f>(Table13[[#This Row],[Alpha]]-MIN(Table13[Alpha]))/(MAX(Table13[Alpha])-MIN(Table13[Alpha]))</f>
        <v>0.74641827915054559</v>
      </c>
      <c r="J376" s="130">
        <f>(Table13[[#This Row],[Signal from Matlab]]-703)/(1060.75-703)</f>
        <v>0.83857442348008382</v>
      </c>
    </row>
    <row r="377" spans="1:10" x14ac:dyDescent="0.2">
      <c r="A377" s="505">
        <v>34600</v>
      </c>
      <c r="B377" s="506">
        <v>376</v>
      </c>
      <c r="C377" s="507">
        <v>16.46</v>
      </c>
      <c r="D377" s="130">
        <v>0.441888726025776</v>
      </c>
      <c r="E377" s="130">
        <f>(Table13[[#This Row],[Gasoil Open]]-MIN(Table13[Signal from Matlab]))/(MAX(Table13[Signal from Matlab])-MIN(Table13[Signal from Matlab]))</f>
        <v>-1.9190496156533892</v>
      </c>
      <c r="F377" s="130">
        <v>1001.5</v>
      </c>
      <c r="G377" s="130">
        <v>1001.5</v>
      </c>
      <c r="H377" s="130">
        <v>0.83438155136268299</v>
      </c>
      <c r="I377" s="130">
        <f>(Table13[[#This Row],[Alpha]]-MIN(Table13[Alpha]))/(MAX(Table13[Alpha])-MIN(Table13[Alpha]))</f>
        <v>0.73588295008805005</v>
      </c>
      <c r="J377" s="130">
        <f>(Table13[[#This Row],[Signal from Matlab]]-703)/(1060.75-703)</f>
        <v>0.83438155136268344</v>
      </c>
    </row>
    <row r="378" spans="1:10" x14ac:dyDescent="0.2">
      <c r="A378" s="505">
        <v>34603</v>
      </c>
      <c r="B378" s="506">
        <v>377</v>
      </c>
      <c r="C378" s="507">
        <v>16.649999999999999</v>
      </c>
      <c r="D378" s="130">
        <v>0.42663705835231502</v>
      </c>
      <c r="E378" s="130">
        <f>(Table13[[#This Row],[Gasoil Open]]-MIN(Table13[Signal from Matlab]))/(MAX(Table13[Signal from Matlab])-MIN(Table13[Signal from Matlab]))</f>
        <v>-1.9185185185185185</v>
      </c>
      <c r="F378" s="130">
        <v>987.75</v>
      </c>
      <c r="G378" s="130">
        <v>987.75</v>
      </c>
      <c r="H378" s="130">
        <v>0.795946890286513</v>
      </c>
      <c r="I378" s="130">
        <f>(Table13[[#This Row],[Alpha]]-MIN(Table13[Alpha]))/(MAX(Table13[Alpha])-MIN(Table13[Alpha]))</f>
        <v>0.72490627501342253</v>
      </c>
      <c r="J378" s="130">
        <f>(Table13[[#This Row],[Signal from Matlab]]-703)/(1060.75-703)</f>
        <v>0.79594689028651289</v>
      </c>
    </row>
    <row r="379" spans="1:10" x14ac:dyDescent="0.2">
      <c r="A379" s="505">
        <v>34604</v>
      </c>
      <c r="B379" s="506">
        <v>378</v>
      </c>
      <c r="C379" s="507">
        <v>16.510000000000002</v>
      </c>
      <c r="D379" s="130">
        <v>0.40532277949407802</v>
      </c>
      <c r="E379" s="130">
        <f>(Table13[[#This Row],[Gasoil Open]]-MIN(Table13[Signal from Matlab]))/(MAX(Table13[Signal from Matlab])-MIN(Table13[Signal from Matlab]))</f>
        <v>-1.9189098532494759</v>
      </c>
      <c r="F379" s="130">
        <v>993</v>
      </c>
      <c r="G379" s="130">
        <v>993</v>
      </c>
      <c r="H379" s="130">
        <v>0.81062194269741406</v>
      </c>
      <c r="I379" s="130">
        <f>(Table13[[#This Row],[Alpha]]-MIN(Table13[Alpha]))/(MAX(Table13[Alpha])-MIN(Table13[Alpha]))</f>
        <v>0.7095663188534822</v>
      </c>
      <c r="J379" s="130">
        <f>(Table13[[#This Row],[Signal from Matlab]]-703)/(1060.75-703)</f>
        <v>0.81062194269741439</v>
      </c>
    </row>
    <row r="380" spans="1:10" x14ac:dyDescent="0.2">
      <c r="A380" s="505">
        <v>34605</v>
      </c>
      <c r="B380" s="506">
        <v>379</v>
      </c>
      <c r="C380" s="507">
        <v>16.29</v>
      </c>
      <c r="D380" s="130">
        <v>0.382275822487252</v>
      </c>
      <c r="E380" s="130">
        <f>(Table13[[#This Row],[Gasoil Open]]-MIN(Table13[Signal from Matlab]))/(MAX(Table13[Signal from Matlab])-MIN(Table13[Signal from Matlab]))</f>
        <v>-1.9195248078266947</v>
      </c>
      <c r="F380" s="130">
        <v>1012</v>
      </c>
      <c r="G380" s="130">
        <v>1012</v>
      </c>
      <c r="H380" s="130">
        <v>0.863731656184486</v>
      </c>
      <c r="I380" s="130">
        <f>(Table13[[#This Row],[Alpha]]-MIN(Table13[Alpha]))/(MAX(Table13[Alpha])-MIN(Table13[Alpha]))</f>
        <v>0.69297934856674814</v>
      </c>
      <c r="J380" s="130">
        <f>(Table13[[#This Row],[Signal from Matlab]]-703)/(1060.75-703)</f>
        <v>0.86373165618448633</v>
      </c>
    </row>
    <row r="381" spans="1:10" x14ac:dyDescent="0.2">
      <c r="A381" s="505">
        <v>34606</v>
      </c>
      <c r="B381" s="506">
        <v>380</v>
      </c>
      <c r="C381" s="507">
        <v>16.55</v>
      </c>
      <c r="D381" s="130">
        <v>0.35705920071831598</v>
      </c>
      <c r="E381" s="130">
        <f>(Table13[[#This Row],[Gasoil Open]]-MIN(Table13[Signal from Matlab]))/(MAX(Table13[Signal from Matlab])-MIN(Table13[Signal from Matlab]))</f>
        <v>-1.9187980433263454</v>
      </c>
      <c r="F381" s="130">
        <v>1004.5</v>
      </c>
      <c r="G381" s="130">
        <v>1004.5</v>
      </c>
      <c r="H381" s="130">
        <v>0.84276729559748398</v>
      </c>
      <c r="I381" s="130">
        <f>(Table13[[#This Row],[Alpha]]-MIN(Table13[Alpha]))/(MAX(Table13[Alpha])-MIN(Table13[Alpha]))</f>
        <v>0.67483086345917975</v>
      </c>
      <c r="J381" s="130">
        <f>(Table13[[#This Row],[Signal from Matlab]]-703)/(1060.75-703)</f>
        <v>0.84276729559748431</v>
      </c>
    </row>
    <row r="382" spans="1:10" x14ac:dyDescent="0.2">
      <c r="A382" s="505">
        <v>34607</v>
      </c>
      <c r="B382" s="506">
        <v>381</v>
      </c>
      <c r="C382" s="507">
        <v>16.850000000000001</v>
      </c>
      <c r="D382" s="130">
        <v>0.32792297953934602</v>
      </c>
      <c r="E382" s="130">
        <f>(Table13[[#This Row],[Gasoil Open]]-MIN(Table13[Signal from Matlab]))/(MAX(Table13[Signal from Matlab])-MIN(Table13[Signal from Matlab]))</f>
        <v>-1.9179594689028652</v>
      </c>
      <c r="F382" s="130">
        <v>992.25</v>
      </c>
      <c r="G382" s="130">
        <v>992.25</v>
      </c>
      <c r="H382" s="130">
        <v>0.80852550663871403</v>
      </c>
      <c r="I382" s="130">
        <f>(Table13[[#This Row],[Alpha]]-MIN(Table13[Alpha]))/(MAX(Table13[Alpha])-MIN(Table13[Alpha]))</f>
        <v>0.65386142984500895</v>
      </c>
      <c r="J382" s="130">
        <f>(Table13[[#This Row],[Signal from Matlab]]-703)/(1060.75-703)</f>
        <v>0.80852550663871414</v>
      </c>
    </row>
    <row r="383" spans="1:10" x14ac:dyDescent="0.2">
      <c r="A383" s="505">
        <v>34610</v>
      </c>
      <c r="B383" s="506">
        <v>382</v>
      </c>
      <c r="C383" s="507">
        <v>17.100000000000001</v>
      </c>
      <c r="D383" s="130">
        <v>0.302464554511576</v>
      </c>
      <c r="E383" s="130">
        <f>(Table13[[#This Row],[Gasoil Open]]-MIN(Table13[Signal from Matlab]))/(MAX(Table13[Signal from Matlab])-MIN(Table13[Signal from Matlab]))</f>
        <v>-1.9172606568832984</v>
      </c>
      <c r="F383" s="130">
        <v>993.5</v>
      </c>
      <c r="G383" s="130">
        <v>993.5</v>
      </c>
      <c r="H383" s="130">
        <v>0.81201956673654796</v>
      </c>
      <c r="I383" s="130">
        <f>(Table13[[#This Row],[Alpha]]-MIN(Table13[Alpha]))/(MAX(Table13[Alpha])-MIN(Table13[Alpha]))</f>
        <v>0.63553891814172436</v>
      </c>
      <c r="J383" s="130">
        <f>(Table13[[#This Row],[Signal from Matlab]]-703)/(1060.75-703)</f>
        <v>0.81201956673654785</v>
      </c>
    </row>
    <row r="384" spans="1:10" x14ac:dyDescent="0.2">
      <c r="A384" s="505">
        <v>34611</v>
      </c>
      <c r="B384" s="506">
        <v>383</v>
      </c>
      <c r="C384" s="507">
        <v>16.98</v>
      </c>
      <c r="D384" s="130">
        <v>0.27591322252045097</v>
      </c>
      <c r="E384" s="130">
        <f>(Table13[[#This Row],[Gasoil Open]]-MIN(Table13[Signal from Matlab]))/(MAX(Table13[Signal from Matlab])-MIN(Table13[Signal from Matlab]))</f>
        <v>-1.9175960866526904</v>
      </c>
      <c r="F384" s="130">
        <v>991</v>
      </c>
      <c r="G384" s="130">
        <v>991</v>
      </c>
      <c r="H384" s="130">
        <v>0.80503144654088099</v>
      </c>
      <c r="I384" s="130">
        <f>(Table13[[#This Row],[Alpha]]-MIN(Table13[Alpha]))/(MAX(Table13[Alpha])-MIN(Table13[Alpha]))</f>
        <v>0.61642983772474946</v>
      </c>
      <c r="J384" s="130">
        <f>(Table13[[#This Row],[Signal from Matlab]]-703)/(1060.75-703)</f>
        <v>0.80503144654088055</v>
      </c>
    </row>
    <row r="385" spans="1:10" x14ac:dyDescent="0.2">
      <c r="A385" s="505">
        <v>34612</v>
      </c>
      <c r="B385" s="506">
        <v>384</v>
      </c>
      <c r="C385" s="507">
        <v>16.75</v>
      </c>
      <c r="D385" s="130">
        <v>0.25308119378205601</v>
      </c>
      <c r="E385" s="130">
        <f>(Table13[[#This Row],[Gasoil Open]]-MIN(Table13[Signal from Matlab]))/(MAX(Table13[Signal from Matlab])-MIN(Table13[Signal from Matlab]))</f>
        <v>-1.9182389937106918</v>
      </c>
      <c r="F385" s="130">
        <v>994.75</v>
      </c>
      <c r="G385" s="130">
        <v>994.75</v>
      </c>
      <c r="H385" s="130">
        <v>0.815513626834382</v>
      </c>
      <c r="I385" s="130">
        <f>(Table13[[#This Row],[Alpha]]-MIN(Table13[Alpha]))/(MAX(Table13[Alpha])-MIN(Table13[Alpha]))</f>
        <v>0.5999975520152977</v>
      </c>
      <c r="J385" s="130">
        <f>(Table13[[#This Row],[Signal from Matlab]]-703)/(1060.75-703)</f>
        <v>0.81551362683438156</v>
      </c>
    </row>
    <row r="386" spans="1:10" x14ac:dyDescent="0.2">
      <c r="A386" s="505">
        <v>34613</v>
      </c>
      <c r="B386" s="506">
        <v>385</v>
      </c>
      <c r="C386" s="507">
        <v>16.829999999999998</v>
      </c>
      <c r="D386" s="130">
        <v>0.22524329802898099</v>
      </c>
      <c r="E386" s="130">
        <f>(Table13[[#This Row],[Gasoil Open]]-MIN(Table13[Signal from Matlab]))/(MAX(Table13[Signal from Matlab])-MIN(Table13[Signal from Matlab]))</f>
        <v>-1.9180153738644303</v>
      </c>
      <c r="F386" s="130">
        <v>989</v>
      </c>
      <c r="G386" s="130">
        <v>989</v>
      </c>
      <c r="H386" s="130">
        <v>0.79944095038434704</v>
      </c>
      <c r="I386" s="130">
        <f>(Table13[[#This Row],[Alpha]]-MIN(Table13[Alpha]))/(MAX(Table13[Alpha])-MIN(Table13[Alpha]))</f>
        <v>0.57996252745371701</v>
      </c>
      <c r="J386" s="130">
        <f>(Table13[[#This Row],[Signal from Matlab]]-703)/(1060.75-703)</f>
        <v>0.79944095038434659</v>
      </c>
    </row>
    <row r="387" spans="1:10" x14ac:dyDescent="0.2">
      <c r="A387" s="505">
        <v>34614</v>
      </c>
      <c r="B387" s="506">
        <v>386</v>
      </c>
      <c r="C387" s="507">
        <v>17.04</v>
      </c>
      <c r="D387" s="130">
        <v>0.19792255563429401</v>
      </c>
      <c r="E387" s="130">
        <f>(Table13[[#This Row],[Gasoil Open]]-MIN(Table13[Signal from Matlab]))/(MAX(Table13[Signal from Matlab])-MIN(Table13[Signal from Matlab]))</f>
        <v>-1.9174283717679945</v>
      </c>
      <c r="F387" s="130">
        <v>997.25</v>
      </c>
      <c r="G387" s="130">
        <v>997.25</v>
      </c>
      <c r="H387" s="130">
        <v>0.82250174703004897</v>
      </c>
      <c r="I387" s="130">
        <f>(Table13[[#This Row],[Alpha]]-MIN(Table13[Alpha]))/(MAX(Table13[Alpha])-MIN(Table13[Alpha]))</f>
        <v>0.56029969985448258</v>
      </c>
      <c r="J387" s="130">
        <f>(Table13[[#This Row],[Signal from Matlab]]-703)/(1060.75-703)</f>
        <v>0.82250174703004897</v>
      </c>
    </row>
    <row r="388" spans="1:10" x14ac:dyDescent="0.2">
      <c r="A388" s="505">
        <v>34617</v>
      </c>
      <c r="B388" s="506">
        <v>387</v>
      </c>
      <c r="C388" s="507">
        <v>17.25</v>
      </c>
      <c r="D388" s="130">
        <v>0.170456559750327</v>
      </c>
      <c r="E388" s="130">
        <f>(Table13[[#This Row],[Gasoil Open]]-MIN(Table13[Signal from Matlab]))/(MAX(Table13[Signal from Matlab])-MIN(Table13[Signal from Matlab]))</f>
        <v>-1.9168413696715583</v>
      </c>
      <c r="F388" s="130">
        <v>996.25</v>
      </c>
      <c r="G388" s="130">
        <v>996.25</v>
      </c>
      <c r="H388" s="130">
        <v>0.81970649895178205</v>
      </c>
      <c r="I388" s="130">
        <f>(Table13[[#This Row],[Alpha]]-MIN(Table13[Alpha]))/(MAX(Table13[Alpha])-MIN(Table13[Alpha]))</f>
        <v>0.54053233284425262</v>
      </c>
      <c r="J388" s="130">
        <f>(Table13[[#This Row],[Signal from Matlab]]-703)/(1060.75-703)</f>
        <v>0.81970649895178194</v>
      </c>
    </row>
    <row r="389" spans="1:10" x14ac:dyDescent="0.2">
      <c r="A389" s="505">
        <v>34618</v>
      </c>
      <c r="B389" s="506">
        <v>388</v>
      </c>
      <c r="C389" s="507">
        <v>16.649999999999999</v>
      </c>
      <c r="D389" s="130">
        <v>0.14478106976810201</v>
      </c>
      <c r="E389" s="130">
        <f>(Table13[[#This Row],[Gasoil Open]]-MIN(Table13[Signal from Matlab]))/(MAX(Table13[Signal from Matlab])-MIN(Table13[Signal from Matlab]))</f>
        <v>-1.9185185185185185</v>
      </c>
      <c r="F389" s="130">
        <v>1003.25</v>
      </c>
      <c r="G389" s="130">
        <v>1003.25</v>
      </c>
      <c r="H389" s="130">
        <v>0.83927323549965105</v>
      </c>
      <c r="I389" s="130">
        <f>(Table13[[#This Row],[Alpha]]-MIN(Table13[Alpha]))/(MAX(Table13[Alpha])-MIN(Table13[Alpha]))</f>
        <v>0.52205359878377056</v>
      </c>
      <c r="J389" s="130">
        <f>(Table13[[#This Row],[Signal from Matlab]]-703)/(1060.75-703)</f>
        <v>0.83927323549965061</v>
      </c>
    </row>
    <row r="390" spans="1:10" x14ac:dyDescent="0.2">
      <c r="A390" s="505">
        <v>34619</v>
      </c>
      <c r="B390" s="506">
        <v>389</v>
      </c>
      <c r="C390" s="507">
        <v>16.5</v>
      </c>
      <c r="D390" s="130">
        <v>0.119970893569944</v>
      </c>
      <c r="E390" s="130">
        <f>(Table13[[#This Row],[Gasoil Open]]-MIN(Table13[Signal from Matlab]))/(MAX(Table13[Signal from Matlab])-MIN(Table13[Signal from Matlab]))</f>
        <v>-1.9189378057302586</v>
      </c>
      <c r="F390" s="130">
        <v>1012.5</v>
      </c>
      <c r="G390" s="130">
        <v>1012.5</v>
      </c>
      <c r="H390" s="130">
        <v>0.86512928022362001</v>
      </c>
      <c r="I390" s="130">
        <f>(Table13[[#This Row],[Alpha]]-MIN(Table13[Alpha]))/(MAX(Table13[Alpha])-MIN(Table13[Alpha]))</f>
        <v>0.50419763388195737</v>
      </c>
      <c r="J390" s="130">
        <f>(Table13[[#This Row],[Signal from Matlab]]-703)/(1060.75-703)</f>
        <v>0.8651292802236199</v>
      </c>
    </row>
    <row r="391" spans="1:10" x14ac:dyDescent="0.2">
      <c r="A391" s="505">
        <v>34620</v>
      </c>
      <c r="B391" s="506">
        <v>390</v>
      </c>
      <c r="C391" s="507">
        <v>15.95</v>
      </c>
      <c r="D391" s="130">
        <v>9.7378538792863997E-2</v>
      </c>
      <c r="E391" s="130">
        <f>(Table13[[#This Row],[Gasoil Open]]-MIN(Table13[Signal from Matlab]))/(MAX(Table13[Signal from Matlab])-MIN(Table13[Signal from Matlab]))</f>
        <v>-1.9204751921733052</v>
      </c>
      <c r="F391" s="130">
        <v>1006.75</v>
      </c>
      <c r="G391" s="130">
        <v>1006.75</v>
      </c>
      <c r="H391" s="130">
        <v>0.84905660377358505</v>
      </c>
      <c r="I391" s="130">
        <f>(Table13[[#This Row],[Alpha]]-MIN(Table13[Alpha]))/(MAX(Table13[Alpha])-MIN(Table13[Alpha]))</f>
        <v>0.4879378423058377</v>
      </c>
      <c r="J391" s="130">
        <f>(Table13[[#This Row],[Signal from Matlab]]-703)/(1060.75-703)</f>
        <v>0.84905660377358494</v>
      </c>
    </row>
    <row r="392" spans="1:10" x14ac:dyDescent="0.2">
      <c r="A392" s="505">
        <v>34621</v>
      </c>
      <c r="B392" s="506">
        <v>391</v>
      </c>
      <c r="C392" s="507">
        <v>15.7</v>
      </c>
      <c r="D392" s="130">
        <v>7.9649180770143393E-2</v>
      </c>
      <c r="E392" s="130">
        <f>(Table13[[#This Row],[Gasoil Open]]-MIN(Table13[Signal from Matlab]))/(MAX(Table13[Signal from Matlab])-MIN(Table13[Signal from Matlab]))</f>
        <v>-1.921174004192872</v>
      </c>
      <c r="F392" s="130">
        <v>1008.5</v>
      </c>
      <c r="G392" s="130">
        <v>1008.5</v>
      </c>
      <c r="H392" s="130">
        <v>0.853948287910552</v>
      </c>
      <c r="I392" s="130">
        <f>(Table13[[#This Row],[Alpha]]-MIN(Table13[Alpha]))/(MAX(Table13[Alpha])-MIN(Table13[Alpha]))</f>
        <v>0.47517796538852336</v>
      </c>
      <c r="J392" s="130">
        <f>(Table13[[#This Row],[Signal from Matlab]]-703)/(1060.75-703)</f>
        <v>0.85394828791055211</v>
      </c>
    </row>
    <row r="393" spans="1:10" x14ac:dyDescent="0.2">
      <c r="A393" s="505">
        <v>34624</v>
      </c>
      <c r="B393" s="506">
        <v>392</v>
      </c>
      <c r="C393" s="507">
        <v>15.78</v>
      </c>
      <c r="D393" s="130">
        <v>6.3382402688393305E-2</v>
      </c>
      <c r="E393" s="130">
        <f>(Table13[[#This Row],[Gasoil Open]]-MIN(Table13[Signal from Matlab]))/(MAX(Table13[Signal from Matlab])-MIN(Table13[Signal from Matlab]))</f>
        <v>-1.9209503843466109</v>
      </c>
      <c r="F393" s="130">
        <v>1008.75</v>
      </c>
      <c r="G393" s="130">
        <v>1008.75</v>
      </c>
      <c r="H393" s="130">
        <v>0.854647099930119</v>
      </c>
      <c r="I393" s="130">
        <f>(Table13[[#This Row],[Alpha]]-MIN(Table13[Alpha]))/(MAX(Table13[Alpha])-MIN(Table13[Alpha]))</f>
        <v>0.46347071203516438</v>
      </c>
      <c r="J393" s="130">
        <f>(Table13[[#This Row],[Signal from Matlab]]-703)/(1060.75-703)</f>
        <v>0.85464709993011878</v>
      </c>
    </row>
    <row r="394" spans="1:10" x14ac:dyDescent="0.2">
      <c r="A394" s="505">
        <v>34625</v>
      </c>
      <c r="B394" s="506">
        <v>393</v>
      </c>
      <c r="C394" s="507">
        <v>16</v>
      </c>
      <c r="D394" s="130">
        <v>4.54462679955333E-2</v>
      </c>
      <c r="E394" s="130">
        <f>(Table13[[#This Row],[Gasoil Open]]-MIN(Table13[Signal from Matlab]))/(MAX(Table13[Signal from Matlab])-MIN(Table13[Signal from Matlab]))</f>
        <v>-1.920335429769392</v>
      </c>
      <c r="F394" s="130">
        <v>1001.75</v>
      </c>
      <c r="G394" s="130">
        <v>1001.75</v>
      </c>
      <c r="H394" s="130">
        <v>0.83508036338225</v>
      </c>
      <c r="I394" s="130">
        <f>(Table13[[#This Row],[Alpha]]-MIN(Table13[Alpha]))/(MAX(Table13[Alpha])-MIN(Table13[Alpha]))</f>
        <v>0.45056201727250161</v>
      </c>
      <c r="J394" s="130">
        <f>(Table13[[#This Row],[Signal from Matlab]]-703)/(1060.75-703)</f>
        <v>0.83508036338225022</v>
      </c>
    </row>
    <row r="395" spans="1:10" x14ac:dyDescent="0.2">
      <c r="A395" s="505">
        <v>34626</v>
      </c>
      <c r="B395" s="506">
        <v>394</v>
      </c>
      <c r="C395" s="507">
        <v>16.28</v>
      </c>
      <c r="D395" s="130">
        <v>2.5189138080200402E-2</v>
      </c>
      <c r="E395" s="130">
        <f>(Table13[[#This Row],[Gasoil Open]]-MIN(Table13[Signal from Matlab]))/(MAX(Table13[Signal from Matlab])-MIN(Table13[Signal from Matlab]))</f>
        <v>-1.9195527603074773</v>
      </c>
      <c r="F395" s="130">
        <v>982.5</v>
      </c>
      <c r="G395" s="130">
        <v>982.5</v>
      </c>
      <c r="H395" s="130">
        <v>0.78127183787561205</v>
      </c>
      <c r="I395" s="130">
        <f>(Table13[[#This Row],[Alpha]]-MIN(Table13[Alpha]))/(MAX(Table13[Alpha])-MIN(Table13[Alpha]))</f>
        <v>0.43598289466205803</v>
      </c>
      <c r="J395" s="130">
        <f>(Table13[[#This Row],[Signal from Matlab]]-703)/(1060.75-703)</f>
        <v>0.7812718378756115</v>
      </c>
    </row>
    <row r="396" spans="1:10" x14ac:dyDescent="0.2">
      <c r="A396" s="505">
        <v>34627</v>
      </c>
      <c r="B396" s="506">
        <v>395</v>
      </c>
      <c r="C396" s="507">
        <v>16.399999999999999</v>
      </c>
      <c r="D396" s="130">
        <v>2.2475367616083702E-3</v>
      </c>
      <c r="E396" s="130">
        <f>(Table13[[#This Row],[Gasoil Open]]-MIN(Table13[Signal from Matlab]))/(MAX(Table13[Signal from Matlab])-MIN(Table13[Signal from Matlab]))</f>
        <v>-1.9192173305380853</v>
      </c>
      <c r="F396" s="130">
        <v>948.5</v>
      </c>
      <c r="G396" s="130">
        <v>948.5</v>
      </c>
      <c r="H396" s="130">
        <v>0.68623340321453496</v>
      </c>
      <c r="I396" s="130">
        <f>(Table13[[#This Row],[Alpha]]-MIN(Table13[Alpha]))/(MAX(Table13[Alpha])-MIN(Table13[Alpha]))</f>
        <v>0.41947174920850078</v>
      </c>
      <c r="J396" s="130">
        <f>(Table13[[#This Row],[Signal from Matlab]]-703)/(1060.75-703)</f>
        <v>0.6862334032145353</v>
      </c>
    </row>
    <row r="397" spans="1:10" x14ac:dyDescent="0.2">
      <c r="A397" s="505">
        <v>34628</v>
      </c>
      <c r="B397" s="506">
        <v>396</v>
      </c>
      <c r="C397" s="507">
        <v>16.5</v>
      </c>
      <c r="D397" s="130">
        <v>-2.1099295192908499E-2</v>
      </c>
      <c r="E397" s="130">
        <f>(Table13[[#This Row],[Gasoil Open]]-MIN(Table13[Signal from Matlab]))/(MAX(Table13[Signal from Matlab])-MIN(Table13[Signal from Matlab]))</f>
        <v>-1.9189378057302586</v>
      </c>
      <c r="F397" s="130">
        <v>949.25</v>
      </c>
      <c r="G397" s="130">
        <v>949.25</v>
      </c>
      <c r="H397" s="130">
        <v>0.68832983927323599</v>
      </c>
      <c r="I397" s="130">
        <f>(Table13[[#This Row],[Alpha]]-MIN(Table13[Alpha]))/(MAX(Table13[Alpha])-MIN(Table13[Alpha]))</f>
        <v>0.4026689579417731</v>
      </c>
      <c r="J397" s="130">
        <f>(Table13[[#This Row],[Signal from Matlab]]-703)/(1060.75-703)</f>
        <v>0.68832983927323554</v>
      </c>
    </row>
    <row r="398" spans="1:10" x14ac:dyDescent="0.2">
      <c r="A398" s="505">
        <v>34631</v>
      </c>
      <c r="B398" s="506">
        <v>397</v>
      </c>
      <c r="C398" s="507">
        <v>16.36</v>
      </c>
      <c r="D398" s="130">
        <v>-4.4488198609494399E-2</v>
      </c>
      <c r="E398" s="130">
        <f>(Table13[[#This Row],[Gasoil Open]]-MIN(Table13[Signal from Matlab]))/(MAX(Table13[Signal from Matlab])-MIN(Table13[Signal from Matlab]))</f>
        <v>-1.9193291404612158</v>
      </c>
      <c r="F398" s="130">
        <v>952.25</v>
      </c>
      <c r="G398" s="130">
        <v>952.25</v>
      </c>
      <c r="H398" s="130">
        <v>0.69671558350803597</v>
      </c>
      <c r="I398" s="130">
        <f>(Table13[[#This Row],[Alpha]]-MIN(Table13[Alpha]))/(MAX(Table13[Alpha])-MIN(Table13[Alpha]))</f>
        <v>0.38583588770628391</v>
      </c>
      <c r="J398" s="130">
        <f>(Table13[[#This Row],[Signal from Matlab]]-703)/(1060.75-703)</f>
        <v>0.69671558350803631</v>
      </c>
    </row>
    <row r="399" spans="1:10" x14ac:dyDescent="0.2">
      <c r="A399" s="505">
        <v>34632</v>
      </c>
      <c r="B399" s="506">
        <v>398</v>
      </c>
      <c r="C399" s="507">
        <v>16.440000000000001</v>
      </c>
      <c r="D399" s="130">
        <v>-6.5285654065339399E-2</v>
      </c>
      <c r="E399" s="130">
        <f>(Table13[[#This Row],[Gasoil Open]]-MIN(Table13[Signal from Matlab]))/(MAX(Table13[Signal from Matlab])-MIN(Table13[Signal from Matlab]))</f>
        <v>-1.9191055206149543</v>
      </c>
      <c r="F399" s="130">
        <v>950.5</v>
      </c>
      <c r="G399" s="130">
        <v>950.5</v>
      </c>
      <c r="H399" s="130">
        <v>0.69182389937106903</v>
      </c>
      <c r="I399" s="130">
        <f>(Table13[[#This Row],[Alpha]]-MIN(Table13[Alpha]))/(MAX(Table13[Alpha])-MIN(Table13[Alpha]))</f>
        <v>0.37086789103828116</v>
      </c>
      <c r="J399" s="130">
        <f>(Table13[[#This Row],[Signal from Matlab]]-703)/(1060.75-703)</f>
        <v>0.69182389937106914</v>
      </c>
    </row>
    <row r="400" spans="1:10" x14ac:dyDescent="0.2">
      <c r="A400" s="505">
        <v>34633</v>
      </c>
      <c r="B400" s="506">
        <v>399</v>
      </c>
      <c r="C400" s="507">
        <v>16.62</v>
      </c>
      <c r="D400" s="130">
        <v>-8.1716200411183507E-2</v>
      </c>
      <c r="E400" s="130">
        <f>(Table13[[#This Row],[Gasoil Open]]-MIN(Table13[Signal from Matlab]))/(MAX(Table13[Signal from Matlab])-MIN(Table13[Signal from Matlab]))</f>
        <v>-1.9186023759608666</v>
      </c>
      <c r="F400" s="130">
        <v>945.5</v>
      </c>
      <c r="G400" s="130">
        <v>945.5</v>
      </c>
      <c r="H400" s="130">
        <v>0.67784765897973398</v>
      </c>
      <c r="I400" s="130">
        <f>(Table13[[#This Row],[Alpha]]-MIN(Table13[Alpha]))/(MAX(Table13[Alpha])-MIN(Table13[Alpha]))</f>
        <v>0.35904277312997745</v>
      </c>
      <c r="J400" s="130">
        <f>(Table13[[#This Row],[Signal from Matlab]]-703)/(1060.75-703)</f>
        <v>0.67784765897973442</v>
      </c>
    </row>
    <row r="401" spans="1:10" x14ac:dyDescent="0.2">
      <c r="A401" s="505">
        <v>34634</v>
      </c>
      <c r="B401" s="506">
        <v>400</v>
      </c>
      <c r="C401" s="507">
        <v>16.989999999999998</v>
      </c>
      <c r="D401" s="130">
        <v>-9.45324047877934E-2</v>
      </c>
      <c r="E401" s="130">
        <f>(Table13[[#This Row],[Gasoil Open]]-MIN(Table13[Signal from Matlab]))/(MAX(Table13[Signal from Matlab])-MIN(Table13[Signal from Matlab]))</f>
        <v>-1.9175681341719077</v>
      </c>
      <c r="F401" s="130">
        <v>941.5</v>
      </c>
      <c r="G401" s="130">
        <v>941.5</v>
      </c>
      <c r="H401" s="130">
        <v>0.66666666666666696</v>
      </c>
      <c r="I401" s="130">
        <f>(Table13[[#This Row],[Alpha]]-MIN(Table13[Alpha]))/(MAX(Table13[Alpha])-MIN(Table13[Alpha]))</f>
        <v>0.34981890895039935</v>
      </c>
      <c r="J401" s="130">
        <f>(Table13[[#This Row],[Signal from Matlab]]-703)/(1060.75-703)</f>
        <v>0.66666666666666663</v>
      </c>
    </row>
    <row r="402" spans="1:10" x14ac:dyDescent="0.2">
      <c r="A402" s="505">
        <v>34635</v>
      </c>
      <c r="B402" s="506">
        <v>401</v>
      </c>
      <c r="C402" s="507">
        <v>16.91</v>
      </c>
      <c r="D402" s="130">
        <v>-0.106123421993727</v>
      </c>
      <c r="E402" s="130">
        <f>(Table13[[#This Row],[Gasoil Open]]-MIN(Table13[Signal from Matlab]))/(MAX(Table13[Signal from Matlab])-MIN(Table13[Signal from Matlab]))</f>
        <v>-1.9177917540181693</v>
      </c>
      <c r="F402" s="130">
        <v>930</v>
      </c>
      <c r="G402" s="130">
        <v>930</v>
      </c>
      <c r="H402" s="130">
        <v>0.63452131376659704</v>
      </c>
      <c r="I402" s="130">
        <f>(Table13[[#This Row],[Alpha]]-MIN(Table13[Alpha]))/(MAX(Table13[Alpha])-MIN(Table13[Alpha]))</f>
        <v>0.34147681598207819</v>
      </c>
      <c r="J402" s="130">
        <f>(Table13[[#This Row],[Signal from Matlab]]-703)/(1060.75-703)</f>
        <v>0.63452131376659682</v>
      </c>
    </row>
    <row r="403" spans="1:10" x14ac:dyDescent="0.2">
      <c r="A403" s="505">
        <v>34638</v>
      </c>
      <c r="B403" s="506">
        <v>402</v>
      </c>
      <c r="C403" s="507">
        <v>17.079999999999998</v>
      </c>
      <c r="D403" s="130">
        <v>-0.11425793691094201</v>
      </c>
      <c r="E403" s="130">
        <f>(Table13[[#This Row],[Gasoil Open]]-MIN(Table13[Signal from Matlab]))/(MAX(Table13[Signal from Matlab])-MIN(Table13[Signal from Matlab]))</f>
        <v>-1.9173165618448635</v>
      </c>
      <c r="F403" s="130">
        <v>933</v>
      </c>
      <c r="G403" s="130">
        <v>933</v>
      </c>
      <c r="H403" s="130">
        <v>0.64290705800139802</v>
      </c>
      <c r="I403" s="130">
        <f>(Table13[[#This Row],[Alpha]]-MIN(Table13[Alpha]))/(MAX(Table13[Alpha])-MIN(Table13[Alpha]))</f>
        <v>0.33562237900851688</v>
      </c>
      <c r="J403" s="130">
        <f>(Table13[[#This Row],[Signal from Matlab]]-703)/(1060.75-703)</f>
        <v>0.64290705800139758</v>
      </c>
    </row>
    <row r="404" spans="1:10" x14ac:dyDescent="0.2">
      <c r="A404" s="505">
        <v>34639</v>
      </c>
      <c r="B404" s="506">
        <v>403</v>
      </c>
      <c r="C404" s="507">
        <v>16.920000000000002</v>
      </c>
      <c r="D404" s="130">
        <v>-0.11779584663489</v>
      </c>
      <c r="E404" s="130">
        <f>(Table13[[#This Row],[Gasoil Open]]-MIN(Table13[Signal from Matlab]))/(MAX(Table13[Signal from Matlab])-MIN(Table13[Signal from Matlab]))</f>
        <v>-1.9177638015373866</v>
      </c>
      <c r="F404" s="130">
        <v>922.75</v>
      </c>
      <c r="G404" s="130">
        <v>922.75</v>
      </c>
      <c r="H404" s="130">
        <v>0.61425576519916203</v>
      </c>
      <c r="I404" s="130">
        <f>(Table13[[#This Row],[Alpha]]-MIN(Table13[Alpha]))/(MAX(Table13[Alpha])-MIN(Table13[Alpha]))</f>
        <v>0.33307613381654244</v>
      </c>
      <c r="J404" s="130">
        <f>(Table13[[#This Row],[Signal from Matlab]]-703)/(1060.75-703)</f>
        <v>0.61425576519916147</v>
      </c>
    </row>
    <row r="405" spans="1:10" x14ac:dyDescent="0.2">
      <c r="A405" s="505">
        <v>34640</v>
      </c>
      <c r="B405" s="506">
        <v>404</v>
      </c>
      <c r="C405" s="507">
        <v>17.350000000000001</v>
      </c>
      <c r="D405" s="130">
        <v>-0.11579783893414</v>
      </c>
      <c r="E405" s="130">
        <f>(Table13[[#This Row],[Gasoil Open]]-MIN(Table13[Signal from Matlab]))/(MAX(Table13[Signal from Matlab])-MIN(Table13[Signal from Matlab]))</f>
        <v>-1.9165618448637316</v>
      </c>
      <c r="F405" s="130">
        <v>906.5</v>
      </c>
      <c r="G405" s="130">
        <v>906.5</v>
      </c>
      <c r="H405" s="130">
        <v>0.56883298392732395</v>
      </c>
      <c r="I405" s="130">
        <f>(Table13[[#This Row],[Alpha]]-MIN(Table13[Alpha]))/(MAX(Table13[Alpha])-MIN(Table13[Alpha]))</f>
        <v>0.33451410648925539</v>
      </c>
      <c r="J405" s="130">
        <f>(Table13[[#This Row],[Signal from Matlab]]-703)/(1060.75-703)</f>
        <v>0.56883298392732351</v>
      </c>
    </row>
    <row r="406" spans="1:10" x14ac:dyDescent="0.2">
      <c r="A406" s="505">
        <v>34641</v>
      </c>
      <c r="B406" s="506">
        <v>405</v>
      </c>
      <c r="C406" s="507">
        <v>17.54</v>
      </c>
      <c r="D406" s="130">
        <v>-0.116184334734723</v>
      </c>
      <c r="E406" s="130">
        <f>(Table13[[#This Row],[Gasoil Open]]-MIN(Table13[Signal from Matlab]))/(MAX(Table13[Signal from Matlab])-MIN(Table13[Signal from Matlab]))</f>
        <v>-1.916030747728861</v>
      </c>
      <c r="F406" s="130">
        <v>903.25</v>
      </c>
      <c r="G406" s="130">
        <v>903.25</v>
      </c>
      <c r="H406" s="130">
        <v>0.55974842767295596</v>
      </c>
      <c r="I406" s="130">
        <f>(Table13[[#This Row],[Alpha]]-MIN(Table13[Alpha]))/(MAX(Table13[Alpha])-MIN(Table13[Alpha]))</f>
        <v>0.3342359441983152</v>
      </c>
      <c r="J406" s="130">
        <f>(Table13[[#This Row],[Signal from Matlab]]-703)/(1060.75-703)</f>
        <v>0.55974842767295596</v>
      </c>
    </row>
    <row r="407" spans="1:10" x14ac:dyDescent="0.2">
      <c r="A407" s="505">
        <v>34642</v>
      </c>
      <c r="B407" s="506">
        <v>406</v>
      </c>
      <c r="C407" s="507">
        <v>17.690000000000001</v>
      </c>
      <c r="D407" s="130">
        <v>-0.11815825165009899</v>
      </c>
      <c r="E407" s="130">
        <f>(Table13[[#This Row],[Gasoil Open]]-MIN(Table13[Signal from Matlab]))/(MAX(Table13[Signal from Matlab])-MIN(Table13[Signal from Matlab]))</f>
        <v>-1.9156114605171208</v>
      </c>
      <c r="F407" s="130">
        <v>913.5</v>
      </c>
      <c r="G407" s="130">
        <v>913.5</v>
      </c>
      <c r="H407" s="130">
        <v>0.58839972047519196</v>
      </c>
      <c r="I407" s="130">
        <f>(Table13[[#This Row],[Alpha]]-MIN(Table13[Alpha]))/(MAX(Table13[Alpha])-MIN(Table13[Alpha]))</f>
        <v>0.33281530974257667</v>
      </c>
      <c r="J407" s="130">
        <f>(Table13[[#This Row],[Signal from Matlab]]-703)/(1060.75-703)</f>
        <v>0.58839972047519218</v>
      </c>
    </row>
    <row r="408" spans="1:10" x14ac:dyDescent="0.2">
      <c r="A408" s="505">
        <v>34645</v>
      </c>
      <c r="B408" s="506">
        <v>407</v>
      </c>
      <c r="C408" s="507">
        <v>17.7</v>
      </c>
      <c r="D408" s="130">
        <v>-0.123507553602809</v>
      </c>
      <c r="E408" s="130">
        <f>(Table13[[#This Row],[Gasoil Open]]-MIN(Table13[Signal from Matlab]))/(MAX(Table13[Signal from Matlab])-MIN(Table13[Signal from Matlab]))</f>
        <v>-1.9155835080363381</v>
      </c>
      <c r="F408" s="130">
        <v>912.25</v>
      </c>
      <c r="G408" s="130">
        <v>912.25</v>
      </c>
      <c r="H408" s="130">
        <v>0.58490566037735903</v>
      </c>
      <c r="I408" s="130">
        <f>(Table13[[#This Row],[Alpha]]-MIN(Table13[Alpha]))/(MAX(Table13[Alpha])-MIN(Table13[Alpha]))</f>
        <v>0.32896539964303118</v>
      </c>
      <c r="J408" s="130">
        <f>(Table13[[#This Row],[Signal from Matlab]]-703)/(1060.75-703)</f>
        <v>0.58490566037735847</v>
      </c>
    </row>
    <row r="409" spans="1:10" x14ac:dyDescent="0.2">
      <c r="A409" s="505">
        <v>34646</v>
      </c>
      <c r="B409" s="506">
        <v>408</v>
      </c>
      <c r="C409" s="507">
        <v>17.3</v>
      </c>
      <c r="D409" s="130">
        <v>-0.13180622998871599</v>
      </c>
      <c r="E409" s="130">
        <f>(Table13[[#This Row],[Gasoil Open]]-MIN(Table13[Signal from Matlab]))/(MAX(Table13[Signal from Matlab])-MIN(Table13[Signal from Matlab]))</f>
        <v>-1.916701607267645</v>
      </c>
      <c r="F409" s="130">
        <v>902.25</v>
      </c>
      <c r="G409" s="130">
        <v>902.25</v>
      </c>
      <c r="H409" s="130">
        <v>0.55695317959468904</v>
      </c>
      <c r="I409" s="130">
        <f>(Table13[[#This Row],[Alpha]]-MIN(Table13[Alpha]))/(MAX(Table13[Alpha])-MIN(Table13[Alpha]))</f>
        <v>0.32299281512389089</v>
      </c>
      <c r="J409" s="130">
        <f>(Table13[[#This Row],[Signal from Matlab]]-703)/(1060.75-703)</f>
        <v>0.55695317959468904</v>
      </c>
    </row>
    <row r="410" spans="1:10" x14ac:dyDescent="0.2">
      <c r="A410" s="505">
        <v>34647</v>
      </c>
      <c r="B410" s="506">
        <v>409</v>
      </c>
      <c r="C410" s="507">
        <v>17.350000000000001</v>
      </c>
      <c r="D410" s="130">
        <v>-0.14006433427707601</v>
      </c>
      <c r="E410" s="130">
        <f>(Table13[[#This Row],[Gasoil Open]]-MIN(Table13[Signal from Matlab]))/(MAX(Table13[Signal from Matlab])-MIN(Table13[Signal from Matlab]))</f>
        <v>-1.9165618448637316</v>
      </c>
      <c r="F410" s="130">
        <v>905</v>
      </c>
      <c r="G410" s="130">
        <v>905</v>
      </c>
      <c r="H410" s="130">
        <v>0.56464011180992302</v>
      </c>
      <c r="I410" s="130">
        <f>(Table13[[#This Row],[Alpha]]-MIN(Table13[Alpha]))/(MAX(Table13[Alpha])-MIN(Table13[Alpha]))</f>
        <v>0.31704943047596501</v>
      </c>
      <c r="J410" s="130">
        <f>(Table13[[#This Row],[Signal from Matlab]]-703)/(1060.75-703)</f>
        <v>0.56464011180992313</v>
      </c>
    </row>
    <row r="411" spans="1:10" x14ac:dyDescent="0.2">
      <c r="A411" s="505">
        <v>34648</v>
      </c>
      <c r="B411" s="506">
        <v>410</v>
      </c>
      <c r="C411" s="507">
        <v>17.149999999999999</v>
      </c>
      <c r="D411" s="130">
        <v>-0.14669705263657401</v>
      </c>
      <c r="E411" s="130">
        <f>(Table13[[#This Row],[Gasoil Open]]-MIN(Table13[Signal from Matlab]))/(MAX(Table13[Signal from Matlab])-MIN(Table13[Signal from Matlab]))</f>
        <v>-1.9171208944793852</v>
      </c>
      <c r="F411" s="130">
        <v>905.75</v>
      </c>
      <c r="G411" s="130">
        <v>905.75</v>
      </c>
      <c r="H411" s="130">
        <v>0.56673654786862304</v>
      </c>
      <c r="I411" s="130">
        <f>(Table13[[#This Row],[Alpha]]-MIN(Table13[Alpha]))/(MAX(Table13[Alpha])-MIN(Table13[Alpha]))</f>
        <v>0.31227584139361086</v>
      </c>
      <c r="J411" s="130">
        <f>(Table13[[#This Row],[Signal from Matlab]]-703)/(1060.75-703)</f>
        <v>0.56673654786862337</v>
      </c>
    </row>
    <row r="412" spans="1:10" x14ac:dyDescent="0.2">
      <c r="A412" s="505">
        <v>34649</v>
      </c>
      <c r="B412" s="506">
        <v>411</v>
      </c>
      <c r="C412" s="507">
        <v>17.3</v>
      </c>
      <c r="D412" s="130">
        <v>-0.156436082865855</v>
      </c>
      <c r="E412" s="130">
        <f>(Table13[[#This Row],[Gasoil Open]]-MIN(Table13[Signal from Matlab]))/(MAX(Table13[Signal from Matlab])-MIN(Table13[Signal from Matlab]))</f>
        <v>-1.916701607267645</v>
      </c>
      <c r="F412" s="130">
        <v>908</v>
      </c>
      <c r="G412" s="130">
        <v>908</v>
      </c>
      <c r="H412" s="130">
        <v>0.573025856044724</v>
      </c>
      <c r="I412" s="130">
        <f>(Table13[[#This Row],[Alpha]]-MIN(Table13[Alpha]))/(MAX(Table13[Alpha])-MIN(Table13[Alpha]))</f>
        <v>0.30526662950560141</v>
      </c>
      <c r="J412" s="130">
        <f>(Table13[[#This Row],[Signal from Matlab]]-703)/(1060.75-703)</f>
        <v>0.573025856044724</v>
      </c>
    </row>
    <row r="413" spans="1:10" x14ac:dyDescent="0.2">
      <c r="A413" s="505">
        <v>34652</v>
      </c>
      <c r="B413" s="506">
        <v>412</v>
      </c>
      <c r="C413" s="507">
        <v>17.329999999999998</v>
      </c>
      <c r="D413" s="130">
        <v>-0.16237568650031101</v>
      </c>
      <c r="E413" s="130">
        <f>(Table13[[#This Row],[Gasoil Open]]-MIN(Table13[Signal from Matlab]))/(MAX(Table13[Signal from Matlab])-MIN(Table13[Signal from Matlab]))</f>
        <v>-1.916617749825297</v>
      </c>
      <c r="F413" s="130">
        <v>902</v>
      </c>
      <c r="G413" s="130">
        <v>902</v>
      </c>
      <c r="H413" s="130">
        <v>0.55625436757512203</v>
      </c>
      <c r="I413" s="130">
        <f>(Table13[[#This Row],[Alpha]]-MIN(Table13[Alpha]))/(MAX(Table13[Alpha])-MIN(Table13[Alpha]))</f>
        <v>0.30099187735630384</v>
      </c>
      <c r="J413" s="130">
        <f>(Table13[[#This Row],[Signal from Matlab]]-703)/(1060.75-703)</f>
        <v>0.55625436757512225</v>
      </c>
    </row>
    <row r="414" spans="1:10" x14ac:dyDescent="0.2">
      <c r="A414" s="505">
        <v>34653</v>
      </c>
      <c r="B414" s="506">
        <v>413</v>
      </c>
      <c r="C414" s="507">
        <v>17.399999999999999</v>
      </c>
      <c r="D414" s="130">
        <v>-0.171783833306869</v>
      </c>
      <c r="E414" s="130">
        <f>(Table13[[#This Row],[Gasoil Open]]-MIN(Table13[Signal from Matlab]))/(MAX(Table13[Signal from Matlab])-MIN(Table13[Signal from Matlab]))</f>
        <v>-1.9164220824598184</v>
      </c>
      <c r="F414" s="130">
        <v>880.5</v>
      </c>
      <c r="G414" s="130">
        <v>880.5</v>
      </c>
      <c r="H414" s="130">
        <v>0.49615653389238301</v>
      </c>
      <c r="I414" s="130">
        <f>(Table13[[#This Row],[Alpha]]-MIN(Table13[Alpha]))/(MAX(Table13[Alpha])-MIN(Table13[Alpha]))</f>
        <v>0.29422080334911971</v>
      </c>
      <c r="J414" s="130">
        <f>(Table13[[#This Row],[Signal from Matlab]]-703)/(1060.75-703)</f>
        <v>0.49615653389238296</v>
      </c>
    </row>
    <row r="415" spans="1:10" x14ac:dyDescent="0.2">
      <c r="A415" s="505">
        <v>34654</v>
      </c>
      <c r="B415" s="506">
        <v>414</v>
      </c>
      <c r="C415" s="507">
        <v>16.73</v>
      </c>
      <c r="D415" s="130">
        <v>-0.18160964679362501</v>
      </c>
      <c r="E415" s="130">
        <f>(Table13[[#This Row],[Gasoil Open]]-MIN(Table13[Signal from Matlab]))/(MAX(Table13[Signal from Matlab])-MIN(Table13[Signal from Matlab]))</f>
        <v>-1.9182948986722572</v>
      </c>
      <c r="F415" s="130">
        <v>869.75</v>
      </c>
      <c r="G415" s="130">
        <v>869.75</v>
      </c>
      <c r="H415" s="130">
        <v>0.466107617051013</v>
      </c>
      <c r="I415" s="130">
        <f>(Table13[[#This Row],[Alpha]]-MIN(Table13[Alpha]))/(MAX(Table13[Alpha])-MIN(Table13[Alpha]))</f>
        <v>0.2871491332670546</v>
      </c>
      <c r="J415" s="130">
        <f>(Table13[[#This Row],[Signal from Matlab]]-703)/(1060.75-703)</f>
        <v>0.46610761705101328</v>
      </c>
    </row>
    <row r="416" spans="1:10" x14ac:dyDescent="0.2">
      <c r="A416" s="505">
        <v>34655</v>
      </c>
      <c r="B416" s="506">
        <v>415</v>
      </c>
      <c r="C416" s="507">
        <v>16.52</v>
      </c>
      <c r="D416" s="130">
        <v>-0.19351453908303601</v>
      </c>
      <c r="E416" s="130">
        <f>(Table13[[#This Row],[Gasoil Open]]-MIN(Table13[Signal from Matlab]))/(MAX(Table13[Signal from Matlab])-MIN(Table13[Signal from Matlab]))</f>
        <v>-1.9188819007686932</v>
      </c>
      <c r="F416" s="130">
        <v>843.75</v>
      </c>
      <c r="G416" s="130">
        <v>843.75</v>
      </c>
      <c r="H416" s="130">
        <v>0.393431167016073</v>
      </c>
      <c r="I416" s="130">
        <f>(Table13[[#This Row],[Alpha]]-MIN(Table13[Alpha]))/(MAX(Table13[Alpha])-MIN(Table13[Alpha]))</f>
        <v>0.2785811433752548</v>
      </c>
      <c r="J416" s="130">
        <f>(Table13[[#This Row],[Signal from Matlab]]-703)/(1060.75-703)</f>
        <v>0.39343116701607267</v>
      </c>
    </row>
    <row r="417" spans="1:10" x14ac:dyDescent="0.2">
      <c r="A417" s="505">
        <v>34656</v>
      </c>
      <c r="B417" s="506">
        <v>416</v>
      </c>
      <c r="C417" s="507">
        <v>16.66</v>
      </c>
      <c r="D417" s="130">
        <v>-0.20659504450178701</v>
      </c>
      <c r="E417" s="130">
        <f>(Table13[[#This Row],[Gasoil Open]]-MIN(Table13[Signal from Matlab]))/(MAX(Table13[Signal from Matlab])-MIN(Table13[Signal from Matlab]))</f>
        <v>-1.918490566037736</v>
      </c>
      <c r="F417" s="130">
        <v>844.5</v>
      </c>
      <c r="G417" s="130">
        <v>844.5</v>
      </c>
      <c r="H417" s="130">
        <v>0.39552760307477303</v>
      </c>
      <c r="I417" s="130">
        <f>(Table13[[#This Row],[Alpha]]-MIN(Table13[Alpha]))/(MAX(Table13[Alpha])-MIN(Table13[Alpha]))</f>
        <v>0.26916706087178044</v>
      </c>
      <c r="J417" s="130">
        <f>(Table13[[#This Row],[Signal from Matlab]]-703)/(1060.75-703)</f>
        <v>0.39552760307477286</v>
      </c>
    </row>
    <row r="418" spans="1:10" x14ac:dyDescent="0.2">
      <c r="A418" s="505">
        <v>34659</v>
      </c>
      <c r="B418" s="506">
        <v>417</v>
      </c>
      <c r="C418" s="507">
        <v>17</v>
      </c>
      <c r="D418" s="130">
        <v>-0.21965869450352099</v>
      </c>
      <c r="E418" s="130">
        <f>(Table13[[#This Row],[Gasoil Open]]-MIN(Table13[Signal from Matlab]))/(MAX(Table13[Signal from Matlab])-MIN(Table13[Signal from Matlab]))</f>
        <v>-1.9175401816911251</v>
      </c>
      <c r="F418" s="130">
        <v>842.25</v>
      </c>
      <c r="G418" s="130">
        <v>842.25</v>
      </c>
      <c r="H418" s="130">
        <v>0.38923829489867201</v>
      </c>
      <c r="I418" s="130">
        <f>(Table13[[#This Row],[Alpha]]-MIN(Table13[Alpha]))/(MAX(Table13[Alpha])-MIN(Table13[Alpha]))</f>
        <v>0.25976510926702512</v>
      </c>
      <c r="J418" s="130">
        <f>(Table13[[#This Row],[Signal from Matlab]]-703)/(1060.75-703)</f>
        <v>0.38923829489867223</v>
      </c>
    </row>
    <row r="419" spans="1:10" x14ac:dyDescent="0.2">
      <c r="A419" s="505">
        <v>34660</v>
      </c>
      <c r="B419" s="506">
        <v>418</v>
      </c>
      <c r="C419" s="507">
        <v>16.84</v>
      </c>
      <c r="D419" s="130">
        <v>-0.23529416813991499</v>
      </c>
      <c r="E419" s="130">
        <f>(Table13[[#This Row],[Gasoil Open]]-MIN(Table13[Signal from Matlab]))/(MAX(Table13[Signal from Matlab])-MIN(Table13[Signal from Matlab]))</f>
        <v>-1.9179874213836476</v>
      </c>
      <c r="F419" s="130">
        <v>859.5</v>
      </c>
      <c r="G419" s="130">
        <v>859.5</v>
      </c>
      <c r="H419" s="130">
        <v>0.43745632424877701</v>
      </c>
      <c r="I419" s="130">
        <f>(Table13[[#This Row],[Alpha]]-MIN(Table13[Alpha]))/(MAX(Table13[Alpha])-MIN(Table13[Alpha]))</f>
        <v>0.2485122077864059</v>
      </c>
      <c r="J419" s="130">
        <f>(Table13[[#This Row],[Signal from Matlab]]-703)/(1060.75-703)</f>
        <v>0.43745632424877706</v>
      </c>
    </row>
    <row r="420" spans="1:10" x14ac:dyDescent="0.2">
      <c r="A420" s="505">
        <v>34661</v>
      </c>
      <c r="B420" s="506">
        <v>419</v>
      </c>
      <c r="C420" s="507">
        <v>17.13</v>
      </c>
      <c r="D420" s="130">
        <v>-0.250281161866099</v>
      </c>
      <c r="E420" s="130">
        <f>(Table13[[#This Row],[Gasoil Open]]-MIN(Table13[Signal from Matlab]))/(MAX(Table13[Signal from Matlab])-MIN(Table13[Signal from Matlab]))</f>
        <v>-1.9171767994409503</v>
      </c>
      <c r="F420" s="130">
        <v>848.75</v>
      </c>
      <c r="G420" s="130">
        <v>848.75</v>
      </c>
      <c r="H420" s="130">
        <v>0.407407407407407</v>
      </c>
      <c r="I420" s="130">
        <f>(Table13[[#This Row],[Alpha]]-MIN(Table13[Alpha]))/(MAX(Table13[Alpha])-MIN(Table13[Alpha]))</f>
        <v>0.23772601941671972</v>
      </c>
      <c r="J420" s="130">
        <f>(Table13[[#This Row],[Signal from Matlab]]-703)/(1060.75-703)</f>
        <v>0.40740740740740738</v>
      </c>
    </row>
    <row r="421" spans="1:10" x14ac:dyDescent="0.2">
      <c r="A421" s="505">
        <v>34662</v>
      </c>
      <c r="B421" s="506">
        <v>420</v>
      </c>
      <c r="C421" s="507">
        <v>17.079999999999998</v>
      </c>
      <c r="D421" s="130">
        <v>-0.263369067760861</v>
      </c>
      <c r="E421" s="130">
        <f>(Table13[[#This Row],[Gasoil Open]]-MIN(Table13[Signal from Matlab]))/(MAX(Table13[Signal from Matlab])-MIN(Table13[Signal from Matlab]))</f>
        <v>-1.9173165618448635</v>
      </c>
      <c r="F421" s="130">
        <v>870.25</v>
      </c>
      <c r="G421" s="130">
        <v>870.25</v>
      </c>
      <c r="H421" s="130">
        <v>0.46750524109014702</v>
      </c>
      <c r="I421" s="130">
        <f>(Table13[[#This Row],[Alpha]]-MIN(Table13[Alpha]))/(MAX(Table13[Alpha])-MIN(Table13[Alpha]))</f>
        <v>0.22830661076647182</v>
      </c>
      <c r="J421" s="130">
        <f>(Table13[[#This Row],[Signal from Matlab]]-703)/(1060.75-703)</f>
        <v>0.46750524109014674</v>
      </c>
    </row>
    <row r="422" spans="1:10" x14ac:dyDescent="0.2">
      <c r="A422" s="505">
        <v>34663</v>
      </c>
      <c r="B422" s="506">
        <v>421</v>
      </c>
      <c r="C422" s="507">
        <v>17.2</v>
      </c>
      <c r="D422" s="130">
        <v>-0.27587936861009699</v>
      </c>
      <c r="E422" s="130">
        <f>(Table13[[#This Row],[Gasoil Open]]-MIN(Table13[Signal from Matlab]))/(MAX(Table13[Signal from Matlab])-MIN(Table13[Signal from Matlab]))</f>
        <v>-1.9169811320754715</v>
      </c>
      <c r="F422" s="130">
        <v>834.25</v>
      </c>
      <c r="G422" s="130">
        <v>834.25</v>
      </c>
      <c r="H422" s="130">
        <v>0.36687631027253698</v>
      </c>
      <c r="I422" s="130">
        <f>(Table13[[#This Row],[Alpha]]-MIN(Table13[Alpha]))/(MAX(Table13[Alpha])-MIN(Table13[Alpha]))</f>
        <v>0.21930290635538965</v>
      </c>
      <c r="J422" s="130">
        <f>(Table13[[#This Row],[Signal from Matlab]]-703)/(1060.75-703)</f>
        <v>0.3668763102725367</v>
      </c>
    </row>
    <row r="423" spans="1:10" x14ac:dyDescent="0.2">
      <c r="A423" s="505">
        <v>34666</v>
      </c>
      <c r="B423" s="506">
        <v>422</v>
      </c>
      <c r="C423" s="507">
        <v>17.149999999999999</v>
      </c>
      <c r="D423" s="130">
        <v>-0.28817542857012801</v>
      </c>
      <c r="E423" s="130">
        <f>(Table13[[#This Row],[Gasoil Open]]-MIN(Table13[Signal from Matlab]))/(MAX(Table13[Signal from Matlab])-MIN(Table13[Signal from Matlab]))</f>
        <v>-1.9171208944793852</v>
      </c>
      <c r="F423" s="130">
        <v>840.25</v>
      </c>
      <c r="G423" s="130">
        <v>840.25</v>
      </c>
      <c r="H423" s="130">
        <v>0.383647798742138</v>
      </c>
      <c r="I423" s="130">
        <f>(Table13[[#This Row],[Alpha]]-MIN(Table13[Alpha]))/(MAX(Table13[Alpha])-MIN(Table13[Alpha]))</f>
        <v>0.21045339181251407</v>
      </c>
      <c r="J423" s="130">
        <f>(Table13[[#This Row],[Signal from Matlab]]-703)/(1060.75-703)</f>
        <v>0.38364779874213839</v>
      </c>
    </row>
    <row r="424" spans="1:10" x14ac:dyDescent="0.2">
      <c r="A424" s="505">
        <v>34667</v>
      </c>
      <c r="B424" s="506">
        <v>423</v>
      </c>
      <c r="C424" s="507">
        <v>17.100000000000001</v>
      </c>
      <c r="D424" s="130">
        <v>-0.30061211905743501</v>
      </c>
      <c r="E424" s="130">
        <f>(Table13[[#This Row],[Gasoil Open]]-MIN(Table13[Signal from Matlab]))/(MAX(Table13[Signal from Matlab])-MIN(Table13[Signal from Matlab]))</f>
        <v>-1.9172606568832984</v>
      </c>
      <c r="F424" s="130">
        <v>840.25</v>
      </c>
      <c r="G424" s="130">
        <v>840.25</v>
      </c>
      <c r="H424" s="130">
        <v>0.383647798742138</v>
      </c>
      <c r="I424" s="130">
        <f>(Table13[[#This Row],[Alpha]]-MIN(Table13[Alpha]))/(MAX(Table13[Alpha])-MIN(Table13[Alpha]))</f>
        <v>0.20150266501950748</v>
      </c>
      <c r="J424" s="130">
        <f>(Table13[[#This Row],[Signal from Matlab]]-703)/(1060.75-703)</f>
        <v>0.38364779874213839</v>
      </c>
    </row>
    <row r="425" spans="1:10" x14ac:dyDescent="0.2">
      <c r="A425" s="505">
        <v>34668</v>
      </c>
      <c r="B425" s="506">
        <v>424</v>
      </c>
      <c r="C425" s="507">
        <v>17</v>
      </c>
      <c r="D425" s="130">
        <v>-0.31660637364111899</v>
      </c>
      <c r="E425" s="130">
        <f>(Table13[[#This Row],[Gasoil Open]]-MIN(Table13[Signal from Matlab]))/(MAX(Table13[Signal from Matlab])-MIN(Table13[Signal from Matlab]))</f>
        <v>-1.9175401816911251</v>
      </c>
      <c r="F425" s="130">
        <v>850.5</v>
      </c>
      <c r="G425" s="130">
        <v>850.5</v>
      </c>
      <c r="H425" s="130">
        <v>0.412299091544375</v>
      </c>
      <c r="I425" s="130">
        <f>(Table13[[#This Row],[Alpha]]-MIN(Table13[Alpha]))/(MAX(Table13[Alpha])-MIN(Table13[Alpha]))</f>
        <v>0.18999154771844901</v>
      </c>
      <c r="J425" s="130">
        <f>(Table13[[#This Row],[Signal from Matlab]]-703)/(1060.75-703)</f>
        <v>0.41229909154437455</v>
      </c>
    </row>
    <row r="426" spans="1:10" x14ac:dyDescent="0.2">
      <c r="A426" s="505">
        <v>34669</v>
      </c>
      <c r="B426" s="506">
        <v>425</v>
      </c>
      <c r="C426" s="507">
        <v>17.12</v>
      </c>
      <c r="D426" s="130">
        <v>-0.33097090041740801</v>
      </c>
      <c r="E426" s="130">
        <f>(Table13[[#This Row],[Gasoil Open]]-MIN(Table13[Signal from Matlab]))/(MAX(Table13[Signal from Matlab])-MIN(Table13[Signal from Matlab]))</f>
        <v>-1.917204751921733</v>
      </c>
      <c r="F426" s="130">
        <v>856.5</v>
      </c>
      <c r="G426" s="130">
        <v>856.5</v>
      </c>
      <c r="H426" s="130">
        <v>0.42907058001397602</v>
      </c>
      <c r="I426" s="130">
        <f>(Table13[[#This Row],[Alpha]]-MIN(Table13[Alpha]))/(MAX(Table13[Alpha])-MIN(Table13[Alpha]))</f>
        <v>0.17965335084713394</v>
      </c>
      <c r="J426" s="130">
        <f>(Table13[[#This Row],[Signal from Matlab]]-703)/(1060.75-703)</f>
        <v>0.42907058001397624</v>
      </c>
    </row>
    <row r="427" spans="1:10" x14ac:dyDescent="0.2">
      <c r="A427" s="505">
        <v>34670</v>
      </c>
      <c r="B427" s="506">
        <v>426</v>
      </c>
      <c r="C427" s="507">
        <v>16.78</v>
      </c>
      <c r="D427" s="130">
        <v>-0.350660678477208</v>
      </c>
      <c r="E427" s="130">
        <f>(Table13[[#This Row],[Gasoil Open]]-MIN(Table13[Signal from Matlab]))/(MAX(Table13[Signal from Matlab])-MIN(Table13[Signal from Matlab]))</f>
        <v>-1.918155136268344</v>
      </c>
      <c r="F427" s="130">
        <v>840.75</v>
      </c>
      <c r="G427" s="130">
        <v>840.75</v>
      </c>
      <c r="H427" s="130">
        <v>0.38504542278127202</v>
      </c>
      <c r="I427" s="130">
        <f>(Table13[[#This Row],[Alpha]]-MIN(Table13[Alpha]))/(MAX(Table13[Alpha])-MIN(Table13[Alpha]))</f>
        <v>0.16548255322150554</v>
      </c>
      <c r="J427" s="130">
        <f>(Table13[[#This Row],[Signal from Matlab]]-703)/(1060.75-703)</f>
        <v>0.38504542278127185</v>
      </c>
    </row>
    <row r="428" spans="1:10" x14ac:dyDescent="0.2">
      <c r="A428" s="505">
        <v>34673</v>
      </c>
      <c r="B428" s="506">
        <v>427</v>
      </c>
      <c r="C428" s="507">
        <v>16.25</v>
      </c>
      <c r="D428" s="130">
        <v>-0.36444140049183998</v>
      </c>
      <c r="E428" s="130">
        <f>(Table13[[#This Row],[Gasoil Open]]-MIN(Table13[Signal from Matlab]))/(MAX(Table13[Signal from Matlab])-MIN(Table13[Signal from Matlab]))</f>
        <v>-1.9196366177498252</v>
      </c>
      <c r="F428" s="130">
        <v>845.25</v>
      </c>
      <c r="G428" s="130">
        <v>845.25</v>
      </c>
      <c r="H428" s="130">
        <v>0.397624039133473</v>
      </c>
      <c r="I428" s="130">
        <f>(Table13[[#This Row],[Alpha]]-MIN(Table13[Alpha]))/(MAX(Table13[Alpha])-MIN(Table13[Alpha]))</f>
        <v>0.15556452254531944</v>
      </c>
      <c r="J428" s="130">
        <f>(Table13[[#This Row],[Signal from Matlab]]-703)/(1060.75-703)</f>
        <v>0.39762403913347311</v>
      </c>
    </row>
    <row r="429" spans="1:10" x14ac:dyDescent="0.2">
      <c r="A429" s="505">
        <v>34674</v>
      </c>
      <c r="B429" s="506">
        <v>428</v>
      </c>
      <c r="C429" s="507">
        <v>16.149999999999999</v>
      </c>
      <c r="D429" s="130">
        <v>-0.37722034425029799</v>
      </c>
      <c r="E429" s="130">
        <f>(Table13[[#This Row],[Gasoil Open]]-MIN(Table13[Signal from Matlab]))/(MAX(Table13[Signal from Matlab])-MIN(Table13[Signal from Matlab]))</f>
        <v>-1.9199161425576521</v>
      </c>
      <c r="F429" s="130">
        <v>830.25</v>
      </c>
      <c r="G429" s="130">
        <v>830.25</v>
      </c>
      <c r="H429" s="130">
        <v>0.35569531795946902</v>
      </c>
      <c r="I429" s="130">
        <f>(Table13[[#This Row],[Alpha]]-MIN(Table13[Alpha]))/(MAX(Table13[Alpha])-MIN(Table13[Alpha]))</f>
        <v>0.14636747495441149</v>
      </c>
      <c r="J429" s="130">
        <f>(Table13[[#This Row],[Signal from Matlab]]-703)/(1060.75-703)</f>
        <v>0.3556953179594689</v>
      </c>
    </row>
    <row r="430" spans="1:10" x14ac:dyDescent="0.2">
      <c r="A430" s="505">
        <v>34675</v>
      </c>
      <c r="B430" s="506">
        <v>429</v>
      </c>
      <c r="C430" s="507">
        <v>16.010000000000002</v>
      </c>
      <c r="D430" s="130">
        <v>-0.38719254765879402</v>
      </c>
      <c r="E430" s="130">
        <f>(Table13[[#This Row],[Gasoil Open]]-MIN(Table13[Signal from Matlab]))/(MAX(Table13[Signal from Matlab])-MIN(Table13[Signal from Matlab]))</f>
        <v>-1.9203074772886093</v>
      </c>
      <c r="F430" s="130">
        <v>814.25</v>
      </c>
      <c r="G430" s="130">
        <v>814.25</v>
      </c>
      <c r="H430" s="130">
        <v>0.310971348707198</v>
      </c>
      <c r="I430" s="130">
        <f>(Table13[[#This Row],[Alpha]]-MIN(Table13[Alpha]))/(MAX(Table13[Alpha])-MIN(Table13[Alpha]))</f>
        <v>0.13919044756719498</v>
      </c>
      <c r="J430" s="130">
        <f>(Table13[[#This Row],[Signal from Matlab]]-703)/(1060.75-703)</f>
        <v>0.31097134870719778</v>
      </c>
    </row>
    <row r="431" spans="1:10" x14ac:dyDescent="0.2">
      <c r="A431" s="505">
        <v>34676</v>
      </c>
      <c r="B431" s="506">
        <v>430</v>
      </c>
      <c r="C431" s="507">
        <v>16.100000000000001</v>
      </c>
      <c r="D431" s="130">
        <v>-0.40155826141351098</v>
      </c>
      <c r="E431" s="130">
        <f>(Table13[[#This Row],[Gasoil Open]]-MIN(Table13[Signal from Matlab]))/(MAX(Table13[Signal from Matlab])-MIN(Table13[Signal from Matlab]))</f>
        <v>-1.9200559049615653</v>
      </c>
      <c r="F431" s="130">
        <v>819</v>
      </c>
      <c r="G431" s="130">
        <v>819</v>
      </c>
      <c r="H431" s="130">
        <v>0.32424877707896599</v>
      </c>
      <c r="I431" s="130">
        <f>(Table13[[#This Row],[Alpha]]-MIN(Table13[Alpha]))/(MAX(Table13[Alpha])-MIN(Table13[Alpha]))</f>
        <v>0.12885139642362572</v>
      </c>
      <c r="J431" s="130">
        <f>(Table13[[#This Row],[Signal from Matlab]]-703)/(1060.75-703)</f>
        <v>0.32424877707896577</v>
      </c>
    </row>
    <row r="432" spans="1:10" x14ac:dyDescent="0.2">
      <c r="A432" s="505">
        <v>34677</v>
      </c>
      <c r="B432" s="506">
        <v>431</v>
      </c>
      <c r="C432" s="507">
        <v>16.37</v>
      </c>
      <c r="D432" s="130">
        <v>-0.40861208940931099</v>
      </c>
      <c r="E432" s="130">
        <f>(Table13[[#This Row],[Gasoil Open]]-MIN(Table13[Signal from Matlab]))/(MAX(Table13[Signal from Matlab])-MIN(Table13[Signal from Matlab]))</f>
        <v>-1.9193011879804331</v>
      </c>
      <c r="F432" s="130">
        <v>815</v>
      </c>
      <c r="G432" s="130">
        <v>815</v>
      </c>
      <c r="H432" s="130">
        <v>0.31306778476589803</v>
      </c>
      <c r="I432" s="130">
        <f>(Table13[[#This Row],[Alpha]]-MIN(Table13[Alpha]))/(MAX(Table13[Alpha])-MIN(Table13[Alpha]))</f>
        <v>0.12377473335962928</v>
      </c>
      <c r="J432" s="130">
        <f>(Table13[[#This Row],[Signal from Matlab]]-703)/(1060.75-703)</f>
        <v>0.31306778476589797</v>
      </c>
    </row>
    <row r="433" spans="1:10" x14ac:dyDescent="0.2">
      <c r="A433" s="505">
        <v>34680</v>
      </c>
      <c r="B433" s="506">
        <v>432</v>
      </c>
      <c r="C433" s="507">
        <v>16.2</v>
      </c>
      <c r="D433" s="130">
        <v>-0.42584467824080002</v>
      </c>
      <c r="E433" s="130">
        <f>(Table13[[#This Row],[Gasoil Open]]-MIN(Table13[Signal from Matlab]))/(MAX(Table13[Signal from Matlab])-MIN(Table13[Signal from Matlab]))</f>
        <v>-1.9197763801537384</v>
      </c>
      <c r="F433" s="130">
        <v>817.75</v>
      </c>
      <c r="G433" s="130">
        <v>817.75</v>
      </c>
      <c r="H433" s="130">
        <v>0.320754716981132</v>
      </c>
      <c r="I433" s="130">
        <f>(Table13[[#This Row],[Alpha]]-MIN(Table13[Alpha]))/(MAX(Table13[Alpha])-MIN(Table13[Alpha]))</f>
        <v>0.11137238285293311</v>
      </c>
      <c r="J433" s="130">
        <f>(Table13[[#This Row],[Signal from Matlab]]-703)/(1060.75-703)</f>
        <v>0.32075471698113206</v>
      </c>
    </row>
    <row r="434" spans="1:10" x14ac:dyDescent="0.2">
      <c r="A434" s="505">
        <v>34681</v>
      </c>
      <c r="B434" s="506">
        <v>433</v>
      </c>
      <c r="C434" s="507">
        <v>15.89</v>
      </c>
      <c r="D434" s="130">
        <v>-0.43159091369459801</v>
      </c>
      <c r="E434" s="130">
        <f>(Table13[[#This Row],[Gasoil Open]]-MIN(Table13[Signal from Matlab]))/(MAX(Table13[Signal from Matlab])-MIN(Table13[Signal from Matlab]))</f>
        <v>-1.9206429070580013</v>
      </c>
      <c r="F434" s="130">
        <v>830.75</v>
      </c>
      <c r="G434" s="130">
        <v>830.75</v>
      </c>
      <c r="H434" s="130">
        <v>0.35709294199860198</v>
      </c>
      <c r="I434" s="130">
        <f>(Table13[[#This Row],[Alpha]]-MIN(Table13[Alpha]))/(MAX(Table13[Alpha])-MIN(Table13[Alpha]))</f>
        <v>0.10723679841527849</v>
      </c>
      <c r="J434" s="130">
        <f>(Table13[[#This Row],[Signal from Matlab]]-703)/(1060.75-703)</f>
        <v>0.35709294199860236</v>
      </c>
    </row>
    <row r="435" spans="1:10" x14ac:dyDescent="0.2">
      <c r="A435" s="505">
        <v>34682</v>
      </c>
      <c r="B435" s="506">
        <v>434</v>
      </c>
      <c r="C435" s="507">
        <v>16.149999999999999</v>
      </c>
      <c r="D435" s="130">
        <v>-0.436271700537393</v>
      </c>
      <c r="E435" s="130">
        <f>(Table13[[#This Row],[Gasoil Open]]-MIN(Table13[Signal from Matlab]))/(MAX(Table13[Signal from Matlab])-MIN(Table13[Signal from Matlab]))</f>
        <v>-1.9199161425576521</v>
      </c>
      <c r="F435" s="130">
        <v>819.5</v>
      </c>
      <c r="G435" s="130">
        <v>819.5</v>
      </c>
      <c r="H435" s="130">
        <v>0.325646401118099</v>
      </c>
      <c r="I435" s="130">
        <f>(Table13[[#This Row],[Alpha]]-MIN(Table13[Alpha]))/(MAX(Table13[Alpha])-MIN(Table13[Alpha]))</f>
        <v>0.10386802082537884</v>
      </c>
      <c r="J435" s="130">
        <f>(Table13[[#This Row],[Signal from Matlab]]-703)/(1060.75-703)</f>
        <v>0.32564640111809923</v>
      </c>
    </row>
    <row r="436" spans="1:10" x14ac:dyDescent="0.2">
      <c r="A436" s="505">
        <v>34683</v>
      </c>
      <c r="B436" s="506">
        <v>435</v>
      </c>
      <c r="C436" s="507">
        <v>16.05</v>
      </c>
      <c r="D436" s="130">
        <v>-0.43887801220944</v>
      </c>
      <c r="E436" s="130">
        <f>(Table13[[#This Row],[Gasoil Open]]-MIN(Table13[Signal from Matlab]))/(MAX(Table13[Signal from Matlab])-MIN(Table13[Signal from Matlab]))</f>
        <v>-1.9201956673654788</v>
      </c>
      <c r="F436" s="130">
        <v>862.5</v>
      </c>
      <c r="G436" s="130">
        <v>862.5</v>
      </c>
      <c r="H436" s="130">
        <v>0.44584206848357799</v>
      </c>
      <c r="I436" s="130">
        <f>(Table13[[#This Row],[Alpha]]-MIN(Table13[Alpha]))/(MAX(Table13[Alpha])-MIN(Table13[Alpha]))</f>
        <v>0.10199224979628342</v>
      </c>
      <c r="J436" s="130">
        <f>(Table13[[#This Row],[Signal from Matlab]]-703)/(1060.75-703)</f>
        <v>0.44584206848357794</v>
      </c>
    </row>
    <row r="437" spans="1:10" x14ac:dyDescent="0.2">
      <c r="A437" s="505">
        <v>34684</v>
      </c>
      <c r="B437" s="506">
        <v>436</v>
      </c>
      <c r="C437" s="507">
        <v>15.65</v>
      </c>
      <c r="D437" s="130">
        <v>-0.43915777508570703</v>
      </c>
      <c r="E437" s="130">
        <f>(Table13[[#This Row],[Gasoil Open]]-MIN(Table13[Signal from Matlab]))/(MAX(Table13[Signal from Matlab])-MIN(Table13[Signal from Matlab]))</f>
        <v>-1.9213137665967854</v>
      </c>
      <c r="F437" s="130">
        <v>853.75</v>
      </c>
      <c r="G437" s="130">
        <v>853.75</v>
      </c>
      <c r="H437" s="130">
        <v>0.42138364779874199</v>
      </c>
      <c r="I437" s="130">
        <f>(Table13[[#This Row],[Alpha]]-MIN(Table13[Alpha]))/(MAX(Table13[Alpha])-MIN(Table13[Alpha]))</f>
        <v>0.10179090353982979</v>
      </c>
      <c r="J437" s="130">
        <f>(Table13[[#This Row],[Signal from Matlab]]-703)/(1060.75-703)</f>
        <v>0.42138364779874216</v>
      </c>
    </row>
    <row r="438" spans="1:10" x14ac:dyDescent="0.2">
      <c r="A438" s="505">
        <v>34687</v>
      </c>
      <c r="B438" s="506">
        <v>437</v>
      </c>
      <c r="C438" s="507">
        <v>15.91</v>
      </c>
      <c r="D438" s="130">
        <v>-0.44127738100542102</v>
      </c>
      <c r="E438" s="130">
        <f>(Table13[[#This Row],[Gasoil Open]]-MIN(Table13[Signal from Matlab]))/(MAX(Table13[Signal from Matlab])-MIN(Table13[Signal from Matlab]))</f>
        <v>-1.9205870020964362</v>
      </c>
      <c r="F438" s="130">
        <v>882</v>
      </c>
      <c r="G438" s="130">
        <v>882</v>
      </c>
      <c r="H438" s="130">
        <v>0.50034940600978295</v>
      </c>
      <c r="I438" s="130">
        <f>(Table13[[#This Row],[Alpha]]-MIN(Table13[Alpha]))/(MAX(Table13[Alpha])-MIN(Table13[Alpha]))</f>
        <v>0.10026541623148498</v>
      </c>
      <c r="J438" s="130">
        <f>(Table13[[#This Row],[Signal from Matlab]]-703)/(1060.75-703)</f>
        <v>0.50034940600978339</v>
      </c>
    </row>
    <row r="439" spans="1:10" x14ac:dyDescent="0.2">
      <c r="A439" s="505">
        <v>34688</v>
      </c>
      <c r="B439" s="506">
        <v>438</v>
      </c>
      <c r="C439" s="507">
        <v>15.86</v>
      </c>
      <c r="D439" s="130">
        <v>-0.44221575490054899</v>
      </c>
      <c r="E439" s="130">
        <f>(Table13[[#This Row],[Gasoil Open]]-MIN(Table13[Signal from Matlab]))/(MAX(Table13[Signal from Matlab])-MIN(Table13[Signal from Matlab]))</f>
        <v>-1.9207267645003494</v>
      </c>
      <c r="F439" s="130">
        <v>875.75</v>
      </c>
      <c r="G439" s="130">
        <v>875.75</v>
      </c>
      <c r="H439" s="130">
        <v>0.48287910552061503</v>
      </c>
      <c r="I439" s="130">
        <f>(Table13[[#This Row],[Alpha]]-MIN(Table13[Alpha]))/(MAX(Table13[Alpha])-MIN(Table13[Alpha]))</f>
        <v>9.9590065472088651E-2</v>
      </c>
      <c r="J439" s="130">
        <f>(Table13[[#This Row],[Signal from Matlab]]-703)/(1060.75-703)</f>
        <v>0.48287910552061497</v>
      </c>
    </row>
    <row r="440" spans="1:10" x14ac:dyDescent="0.2">
      <c r="A440" s="505">
        <v>34689</v>
      </c>
      <c r="B440" s="506">
        <v>439</v>
      </c>
      <c r="C440" s="507">
        <v>16.100000000000001</v>
      </c>
      <c r="D440" s="130">
        <v>-0.44813739541637898</v>
      </c>
      <c r="E440" s="130">
        <f>(Table13[[#This Row],[Gasoil Open]]-MIN(Table13[Signal from Matlab]))/(MAX(Table13[Signal from Matlab])-MIN(Table13[Signal from Matlab]))</f>
        <v>-1.9200559049615653</v>
      </c>
      <c r="F440" s="130">
        <v>881.75</v>
      </c>
      <c r="G440" s="130">
        <v>881.75</v>
      </c>
      <c r="H440" s="130">
        <v>0.499650593990217</v>
      </c>
      <c r="I440" s="130">
        <f>(Table13[[#This Row],[Alpha]]-MIN(Table13[Alpha]))/(MAX(Table13[Alpha])-MIN(Table13[Alpha]))</f>
        <v>9.5328241437978578E-2</v>
      </c>
      <c r="J440" s="130">
        <f>(Table13[[#This Row],[Signal from Matlab]]-703)/(1060.75-703)</f>
        <v>0.49965059399021661</v>
      </c>
    </row>
    <row r="441" spans="1:10" x14ac:dyDescent="0.2">
      <c r="A441" s="505">
        <v>34690</v>
      </c>
      <c r="B441" s="506">
        <v>440</v>
      </c>
      <c r="C441" s="507">
        <v>15.95</v>
      </c>
      <c r="D441" s="130">
        <v>-0.45744708297561198</v>
      </c>
      <c r="E441" s="130">
        <f>(Table13[[#This Row],[Gasoil Open]]-MIN(Table13[Signal from Matlab]))/(MAX(Table13[Signal from Matlab])-MIN(Table13[Signal from Matlab]))</f>
        <v>-1.9204751921733052</v>
      </c>
      <c r="F441" s="130">
        <v>860</v>
      </c>
      <c r="G441" s="130">
        <v>860</v>
      </c>
      <c r="H441" s="130">
        <v>0.43885394828791102</v>
      </c>
      <c r="I441" s="130">
        <f>(Table13[[#This Row],[Alpha]]-MIN(Table13[Alpha]))/(MAX(Table13[Alpha])-MIN(Table13[Alpha]))</f>
        <v>8.8628028872908077E-2</v>
      </c>
      <c r="J441" s="130">
        <f>(Table13[[#This Row],[Signal from Matlab]]-703)/(1060.75-703)</f>
        <v>0.43885394828791058</v>
      </c>
    </row>
    <row r="442" spans="1:10" x14ac:dyDescent="0.2">
      <c r="A442" s="505">
        <v>34691</v>
      </c>
      <c r="B442" s="506">
        <v>441</v>
      </c>
      <c r="C442" s="507">
        <v>15.95</v>
      </c>
      <c r="D442" s="130">
        <v>-0.461111334054085</v>
      </c>
      <c r="E442" s="130">
        <f>(Table13[[#This Row],[Gasoil Open]]-MIN(Table13[Signal from Matlab]))/(MAX(Table13[Signal from Matlab])-MIN(Table13[Signal from Matlab]))</f>
        <v>-1.9204751921733052</v>
      </c>
      <c r="F442" s="130">
        <v>867.25</v>
      </c>
      <c r="G442" s="130">
        <v>867.25</v>
      </c>
      <c r="H442" s="130">
        <v>0.45911949685534598</v>
      </c>
      <c r="I442" s="130">
        <f>(Table13[[#This Row],[Alpha]]-MIN(Table13[Alpha]))/(MAX(Table13[Alpha])-MIN(Table13[Alpha]))</f>
        <v>8.5990855395135568E-2</v>
      </c>
      <c r="J442" s="130">
        <f>(Table13[[#This Row],[Signal from Matlab]]-703)/(1060.75-703)</f>
        <v>0.45911949685534592</v>
      </c>
    </row>
    <row r="443" spans="1:10" x14ac:dyDescent="0.2">
      <c r="A443" s="505">
        <v>34696</v>
      </c>
      <c r="B443" s="506">
        <v>442</v>
      </c>
      <c r="C443" s="507">
        <v>16.25</v>
      </c>
      <c r="D443" s="130">
        <v>-0.45404723369210198</v>
      </c>
      <c r="E443" s="130">
        <f>(Table13[[#This Row],[Gasoil Open]]-MIN(Table13[Signal from Matlab]))/(MAX(Table13[Signal from Matlab])-MIN(Table13[Signal from Matlab]))</f>
        <v>-1.9196366177498252</v>
      </c>
      <c r="F443" s="130">
        <v>862</v>
      </c>
      <c r="G443" s="130">
        <v>862</v>
      </c>
      <c r="H443" s="130">
        <v>0.44444444444444398</v>
      </c>
      <c r="I443" s="130">
        <f>(Table13[[#This Row],[Alpha]]-MIN(Table13[Alpha]))/(MAX(Table13[Alpha])-MIN(Table13[Alpha]))</f>
        <v>9.107491151464911E-2</v>
      </c>
      <c r="J443" s="130">
        <f>(Table13[[#This Row],[Signal from Matlab]]-703)/(1060.75-703)</f>
        <v>0.44444444444444442</v>
      </c>
    </row>
    <row r="444" spans="1:10" x14ac:dyDescent="0.2">
      <c r="A444" s="505">
        <v>34697</v>
      </c>
      <c r="B444" s="506">
        <v>443</v>
      </c>
      <c r="C444" s="507">
        <v>16.489999999999998</v>
      </c>
      <c r="D444" s="130">
        <v>-0.45018211207538</v>
      </c>
      <c r="E444" s="130">
        <f>(Table13[[#This Row],[Gasoil Open]]-MIN(Table13[Signal from Matlab]))/(MAX(Table13[Signal from Matlab])-MIN(Table13[Signal from Matlab]))</f>
        <v>-1.9189657582110411</v>
      </c>
      <c r="F444" s="130">
        <v>873.25</v>
      </c>
      <c r="G444" s="130">
        <v>873.25</v>
      </c>
      <c r="H444" s="130">
        <v>0.475890985324948</v>
      </c>
      <c r="I444" s="130">
        <f>(Table13[[#This Row],[Alpha]]-MIN(Table13[Alpha]))/(MAX(Table13[Alpha])-MIN(Table13[Alpha]))</f>
        <v>9.3856652175344266E-2</v>
      </c>
      <c r="J444" s="130">
        <f>(Table13[[#This Row],[Signal from Matlab]]-703)/(1060.75-703)</f>
        <v>0.47589098532494761</v>
      </c>
    </row>
    <row r="445" spans="1:10" x14ac:dyDescent="0.2">
      <c r="A445" s="505">
        <v>34698</v>
      </c>
      <c r="B445" s="506">
        <v>444</v>
      </c>
      <c r="C445" s="507">
        <v>16.440000000000001</v>
      </c>
      <c r="D445" s="130">
        <v>-0.44423792860827499</v>
      </c>
      <c r="E445" s="130">
        <f>(Table13[[#This Row],[Gasoil Open]]-MIN(Table13[Signal from Matlab]))/(MAX(Table13[Signal from Matlab])-MIN(Table13[Signal from Matlab]))</f>
        <v>-1.9191055206149543</v>
      </c>
      <c r="F445" s="130">
        <v>874.5</v>
      </c>
      <c r="G445" s="130">
        <v>874.5</v>
      </c>
      <c r="H445" s="130">
        <v>0.47938504542278099</v>
      </c>
      <c r="I445" s="130">
        <f>(Table13[[#This Row],[Alpha]]-MIN(Table13[Alpha]))/(MAX(Table13[Alpha])-MIN(Table13[Alpha]))</f>
        <v>9.8134700445168532E-2</v>
      </c>
      <c r="J445" s="130">
        <f>(Table13[[#This Row],[Signal from Matlab]]-703)/(1060.75-703)</f>
        <v>0.47938504542278126</v>
      </c>
    </row>
    <row r="446" spans="1:10" x14ac:dyDescent="0.2">
      <c r="A446" s="505">
        <v>34702</v>
      </c>
      <c r="B446" s="506">
        <v>445</v>
      </c>
      <c r="C446" s="507">
        <v>16.48</v>
      </c>
      <c r="D446" s="130">
        <v>-0.438613801500227</v>
      </c>
      <c r="E446" s="130">
        <f>(Table13[[#This Row],[Gasoil Open]]-MIN(Table13[Signal from Matlab]))/(MAX(Table13[Signal from Matlab])-MIN(Table13[Signal from Matlab]))</f>
        <v>-1.9189937106918238</v>
      </c>
      <c r="F446" s="130">
        <v>880.5</v>
      </c>
      <c r="G446" s="130">
        <v>880.5</v>
      </c>
      <c r="H446" s="130">
        <v>0.49615653389238301</v>
      </c>
      <c r="I446" s="130">
        <f>(Table13[[#This Row],[Alpha]]-MIN(Table13[Alpha]))/(MAX(Table13[Alpha])-MIN(Table13[Alpha]))</f>
        <v>0.10218240310727607</v>
      </c>
      <c r="J446" s="130">
        <f>(Table13[[#This Row],[Signal from Matlab]]-703)/(1060.75-703)</f>
        <v>0.49615653389238296</v>
      </c>
    </row>
    <row r="447" spans="1:10" x14ac:dyDescent="0.2">
      <c r="A447" s="505">
        <v>34703</v>
      </c>
      <c r="B447" s="506">
        <v>446</v>
      </c>
      <c r="C447" s="507">
        <v>16.09</v>
      </c>
      <c r="D447" s="130">
        <v>-0.43138672118138099</v>
      </c>
      <c r="E447" s="130">
        <f>(Table13[[#This Row],[Gasoil Open]]-MIN(Table13[Signal from Matlab]))/(MAX(Table13[Signal from Matlab])-MIN(Table13[Signal from Matlab]))</f>
        <v>-1.920083857442348</v>
      </c>
      <c r="F447" s="130">
        <v>889.75</v>
      </c>
      <c r="G447" s="130">
        <v>889.75</v>
      </c>
      <c r="H447" s="130">
        <v>0.52201257861635197</v>
      </c>
      <c r="I447" s="130">
        <f>(Table13[[#This Row],[Alpha]]-MIN(Table13[Alpha]))/(MAX(Table13[Alpha])-MIN(Table13[Alpha]))</f>
        <v>0.10738375643444349</v>
      </c>
      <c r="J447" s="130">
        <f>(Table13[[#This Row],[Signal from Matlab]]-703)/(1060.75-703)</f>
        <v>0.5220125786163522</v>
      </c>
    </row>
    <row r="448" spans="1:10" x14ac:dyDescent="0.2">
      <c r="A448" s="505">
        <v>34704</v>
      </c>
      <c r="B448" s="506">
        <v>447</v>
      </c>
      <c r="C448" s="507">
        <v>16.239999999999998</v>
      </c>
      <c r="D448" s="130">
        <v>-0.422470529322864</v>
      </c>
      <c r="E448" s="130">
        <f>(Table13[[#This Row],[Gasoil Open]]-MIN(Table13[Signal from Matlab]))/(MAX(Table13[Signal from Matlab])-MIN(Table13[Signal from Matlab]))</f>
        <v>-1.9196645702306079</v>
      </c>
      <c r="F448" s="130">
        <v>896</v>
      </c>
      <c r="G448" s="130">
        <v>896</v>
      </c>
      <c r="H448" s="130">
        <v>0.53948287910552095</v>
      </c>
      <c r="I448" s="130">
        <f>(Table13[[#This Row],[Alpha]]-MIN(Table13[Alpha]))/(MAX(Table13[Alpha])-MIN(Table13[Alpha]))</f>
        <v>0.11380076885756897</v>
      </c>
      <c r="J448" s="130">
        <f>(Table13[[#This Row],[Signal from Matlab]]-703)/(1060.75-703)</f>
        <v>0.53948287910552062</v>
      </c>
    </row>
    <row r="449" spans="1:10" x14ac:dyDescent="0.2">
      <c r="A449" s="505">
        <v>34705</v>
      </c>
      <c r="B449" s="506">
        <v>448</v>
      </c>
      <c r="C449" s="507">
        <v>16.510000000000002</v>
      </c>
      <c r="D449" s="130">
        <v>-0.40314293190282602</v>
      </c>
      <c r="E449" s="130">
        <f>(Table13[[#This Row],[Gasoil Open]]-MIN(Table13[Signal from Matlab]))/(MAX(Table13[Signal from Matlab])-MIN(Table13[Signal from Matlab]))</f>
        <v>-1.9189098532494759</v>
      </c>
      <c r="F449" s="130">
        <v>911.25</v>
      </c>
      <c r="G449" s="130">
        <v>911.25</v>
      </c>
      <c r="H449" s="130">
        <v>0.58211041229909199</v>
      </c>
      <c r="I449" s="130">
        <f>(Table13[[#This Row],[Alpha]]-MIN(Table13[Alpha]))/(MAX(Table13[Alpha])-MIN(Table13[Alpha]))</f>
        <v>0.12771090389297415</v>
      </c>
      <c r="J449" s="130">
        <f>(Table13[[#This Row],[Signal from Matlab]]-703)/(1060.75-703)</f>
        <v>0.58211041229909155</v>
      </c>
    </row>
    <row r="450" spans="1:10" x14ac:dyDescent="0.2">
      <c r="A450" s="505">
        <v>34708</v>
      </c>
      <c r="B450" s="506">
        <v>449</v>
      </c>
      <c r="C450" s="507">
        <v>16.45</v>
      </c>
      <c r="D450" s="130">
        <v>-0.38850106649391403</v>
      </c>
      <c r="E450" s="130">
        <f>(Table13[[#This Row],[Gasoil Open]]-MIN(Table13[Signal from Matlab]))/(MAX(Table13[Signal from Matlab])-MIN(Table13[Signal from Matlab]))</f>
        <v>-1.9190775681341719</v>
      </c>
      <c r="F450" s="130">
        <v>926.25</v>
      </c>
      <c r="G450" s="130">
        <v>926.25</v>
      </c>
      <c r="H450" s="130">
        <v>0.62403913347309603</v>
      </c>
      <c r="I450" s="130">
        <f>(Table13[[#This Row],[Alpha]]-MIN(Table13[Alpha]))/(MAX(Table13[Alpha])-MIN(Table13[Alpha]))</f>
        <v>0.1382487022846686</v>
      </c>
      <c r="J450" s="130">
        <f>(Table13[[#This Row],[Signal from Matlab]]-703)/(1060.75-703)</f>
        <v>0.6240391334730957</v>
      </c>
    </row>
    <row r="451" spans="1:10" x14ac:dyDescent="0.2">
      <c r="A451" s="505">
        <v>34709</v>
      </c>
      <c r="B451" s="506">
        <v>450</v>
      </c>
      <c r="C451" s="507">
        <v>16.25</v>
      </c>
      <c r="D451" s="130">
        <v>-0.35856283715138898</v>
      </c>
      <c r="E451" s="130">
        <f>(Table13[[#This Row],[Gasoil Open]]-MIN(Table13[Signal from Matlab]))/(MAX(Table13[Signal from Matlab])-MIN(Table13[Signal from Matlab]))</f>
        <v>-1.9196366177498252</v>
      </c>
      <c r="F451" s="130">
        <v>918.25</v>
      </c>
      <c r="G451" s="130">
        <v>918.25</v>
      </c>
      <c r="H451" s="130">
        <v>0.60167714884696</v>
      </c>
      <c r="I451" s="130">
        <f>(Table13[[#This Row],[Alpha]]-MIN(Table13[Alpha]))/(MAX(Table13[Alpha])-MIN(Table13[Alpha]))</f>
        <v>0.15979534379551161</v>
      </c>
      <c r="J451" s="130">
        <f>(Table13[[#This Row],[Signal from Matlab]]-703)/(1060.75-703)</f>
        <v>0.60167714884696022</v>
      </c>
    </row>
    <row r="452" spans="1:10" x14ac:dyDescent="0.2">
      <c r="A452" s="505">
        <v>34710</v>
      </c>
      <c r="B452" s="506">
        <v>451</v>
      </c>
      <c r="C452" s="507">
        <v>16.28</v>
      </c>
      <c r="D452" s="130">
        <v>-0.333192024975213</v>
      </c>
      <c r="E452" s="130">
        <f>(Table13[[#This Row],[Gasoil Open]]-MIN(Table13[Signal from Matlab]))/(MAX(Table13[Signal from Matlab])-MIN(Table13[Signal from Matlab]))</f>
        <v>-1.9195527603074773</v>
      </c>
      <c r="F452" s="130">
        <v>889.25</v>
      </c>
      <c r="G452" s="130">
        <v>889.25</v>
      </c>
      <c r="H452" s="130">
        <v>0.52061495457721896</v>
      </c>
      <c r="I452" s="130">
        <f>(Table13[[#This Row],[Alpha]]-MIN(Table13[Alpha]))/(MAX(Table13[Alpha])-MIN(Table13[Alpha]))</f>
        <v>0.17805480024314163</v>
      </c>
      <c r="J452" s="130">
        <f>(Table13[[#This Row],[Signal from Matlab]]-703)/(1060.75-703)</f>
        <v>0.52061495457721874</v>
      </c>
    </row>
    <row r="453" spans="1:10" x14ac:dyDescent="0.2">
      <c r="A453" s="505">
        <v>34711</v>
      </c>
      <c r="B453" s="506">
        <v>452</v>
      </c>
      <c r="C453" s="507">
        <v>16.62</v>
      </c>
      <c r="D453" s="130">
        <v>-0.30271413335029301</v>
      </c>
      <c r="E453" s="130">
        <f>(Table13[[#This Row],[Gasoil Open]]-MIN(Table13[Signal from Matlab]))/(MAX(Table13[Signal from Matlab])-MIN(Table13[Signal from Matlab]))</f>
        <v>-1.9186023759608666</v>
      </c>
      <c r="F453" s="130">
        <v>887</v>
      </c>
      <c r="G453" s="130">
        <v>887</v>
      </c>
      <c r="H453" s="130">
        <v>0.514325646401118</v>
      </c>
      <c r="I453" s="130">
        <f>(Table13[[#This Row],[Alpha]]-MIN(Table13[Alpha]))/(MAX(Table13[Alpha])-MIN(Table13[Alpha]))</f>
        <v>0.19998983846250912</v>
      </c>
      <c r="J453" s="130">
        <f>(Table13[[#This Row],[Signal from Matlab]]-703)/(1060.75-703)</f>
        <v>0.51432564640111811</v>
      </c>
    </row>
    <row r="454" spans="1:10" x14ac:dyDescent="0.2">
      <c r="A454" s="505">
        <v>34712</v>
      </c>
      <c r="B454" s="506">
        <v>453</v>
      </c>
      <c r="C454" s="507">
        <v>16.54</v>
      </c>
      <c r="D454" s="130">
        <v>-0.27178634971791099</v>
      </c>
      <c r="E454" s="130">
        <f>(Table13[[#This Row],[Gasoil Open]]-MIN(Table13[Signal from Matlab]))/(MAX(Table13[Signal from Matlab])-MIN(Table13[Signal from Matlab]))</f>
        <v>-1.9188259958071281</v>
      </c>
      <c r="F454" s="130">
        <v>896.25</v>
      </c>
      <c r="G454" s="130">
        <v>896.25</v>
      </c>
      <c r="H454" s="130">
        <v>0.54018169112508696</v>
      </c>
      <c r="I454" s="130">
        <f>(Table13[[#This Row],[Alpha]]-MIN(Table13[Alpha]))/(MAX(Table13[Alpha])-MIN(Table13[Alpha]))</f>
        <v>0.22224866543011793</v>
      </c>
      <c r="J454" s="130">
        <f>(Table13[[#This Row],[Signal from Matlab]]-703)/(1060.75-703)</f>
        <v>0.5401816911250874</v>
      </c>
    </row>
    <row r="455" spans="1:10" x14ac:dyDescent="0.2">
      <c r="A455" s="505">
        <v>34715</v>
      </c>
      <c r="B455" s="506">
        <v>454</v>
      </c>
      <c r="C455" s="507">
        <v>16.350000000000001</v>
      </c>
      <c r="D455" s="130">
        <v>-0.23307770884548501</v>
      </c>
      <c r="E455" s="130">
        <f>(Table13[[#This Row],[Gasoil Open]]-MIN(Table13[Signal from Matlab]))/(MAX(Table13[Signal from Matlab])-MIN(Table13[Signal from Matlab]))</f>
        <v>-1.9193570929419985</v>
      </c>
      <c r="F455" s="130">
        <v>904.25</v>
      </c>
      <c r="G455" s="130">
        <v>904.25</v>
      </c>
      <c r="H455" s="130">
        <v>0.56254367575122299</v>
      </c>
      <c r="I455" s="130">
        <f>(Table13[[#This Row],[Alpha]]-MIN(Table13[Alpha]))/(MAX(Table13[Alpha])-MIN(Table13[Alpha]))</f>
        <v>0.2501074007850988</v>
      </c>
      <c r="J455" s="130">
        <f>(Table13[[#This Row],[Signal from Matlab]]-703)/(1060.75-703)</f>
        <v>0.56254367575122288</v>
      </c>
    </row>
    <row r="456" spans="1:10" x14ac:dyDescent="0.2">
      <c r="A456" s="505">
        <v>34716</v>
      </c>
      <c r="B456" s="506">
        <v>455</v>
      </c>
      <c r="C456" s="507">
        <v>16.48</v>
      </c>
      <c r="D456" s="130">
        <v>-0.18368008911858899</v>
      </c>
      <c r="E456" s="130">
        <f>(Table13[[#This Row],[Gasoil Open]]-MIN(Table13[Signal from Matlab]))/(MAX(Table13[Signal from Matlab])-MIN(Table13[Signal from Matlab]))</f>
        <v>-1.9189937106918238</v>
      </c>
      <c r="F456" s="130">
        <v>911.25</v>
      </c>
      <c r="G456" s="130">
        <v>911.25</v>
      </c>
      <c r="H456" s="130">
        <v>0.58211041229909199</v>
      </c>
      <c r="I456" s="130">
        <f>(Table13[[#This Row],[Alpha]]-MIN(Table13[Alpha]))/(MAX(Table13[Alpha])-MIN(Table13[Alpha]))</f>
        <v>0.28565902915854241</v>
      </c>
      <c r="J456" s="130">
        <f>(Table13[[#This Row],[Signal from Matlab]]-703)/(1060.75-703)</f>
        <v>0.58211041229909155</v>
      </c>
    </row>
    <row r="457" spans="1:10" x14ac:dyDescent="0.2">
      <c r="A457" s="505">
        <v>34717</v>
      </c>
      <c r="B457" s="506">
        <v>456</v>
      </c>
      <c r="C457" s="507">
        <v>16.739999999999998</v>
      </c>
      <c r="D457" s="130">
        <v>-0.12663229343333299</v>
      </c>
      <c r="E457" s="130">
        <f>(Table13[[#This Row],[Gasoil Open]]-MIN(Table13[Signal from Matlab]))/(MAX(Table13[Signal from Matlab])-MIN(Table13[Signal from Matlab]))</f>
        <v>-1.9182669461914745</v>
      </c>
      <c r="F457" s="130">
        <v>909.25</v>
      </c>
      <c r="G457" s="130">
        <v>909.25</v>
      </c>
      <c r="H457" s="130">
        <v>0.57651991614255804</v>
      </c>
      <c r="I457" s="130">
        <f>(Table13[[#This Row],[Alpha]]-MIN(Table13[Alpha]))/(MAX(Table13[Alpha])-MIN(Table13[Alpha]))</f>
        <v>0.32671651417379877</v>
      </c>
      <c r="J457" s="130">
        <f>(Table13[[#This Row],[Signal from Matlab]]-703)/(1060.75-703)</f>
        <v>0.5765199161425576</v>
      </c>
    </row>
    <row r="458" spans="1:10" x14ac:dyDescent="0.2">
      <c r="A458" s="505">
        <v>34718</v>
      </c>
      <c r="B458" s="506">
        <v>457</v>
      </c>
      <c r="C458" s="507">
        <v>16.899999999999999</v>
      </c>
      <c r="D458" s="130">
        <v>-6.2372081173641E-2</v>
      </c>
      <c r="E458" s="130">
        <f>(Table13[[#This Row],[Gasoil Open]]-MIN(Table13[Signal from Matlab]))/(MAX(Table13[Signal from Matlab])-MIN(Table13[Signal from Matlab]))</f>
        <v>-1.9178197064989519</v>
      </c>
      <c r="F458" s="130">
        <v>898</v>
      </c>
      <c r="G458" s="130">
        <v>898</v>
      </c>
      <c r="H458" s="130">
        <v>0.54507337526205502</v>
      </c>
      <c r="I458" s="130">
        <f>(Table13[[#This Row],[Alpha]]-MIN(Table13[Alpha]))/(MAX(Table13[Alpha])-MIN(Table13[Alpha]))</f>
        <v>0.37296479897144214</v>
      </c>
      <c r="J458" s="130">
        <f>(Table13[[#This Row],[Signal from Matlab]]-703)/(1060.75-703)</f>
        <v>0.54507337526205446</v>
      </c>
    </row>
    <row r="459" spans="1:10" x14ac:dyDescent="0.2">
      <c r="A459" s="505">
        <v>34719</v>
      </c>
      <c r="B459" s="506">
        <v>458</v>
      </c>
      <c r="C459" s="507">
        <v>16.77</v>
      </c>
      <c r="D459" s="130">
        <v>8.5837478380061307E-3</v>
      </c>
      <c r="E459" s="130">
        <f>(Table13[[#This Row],[Gasoil Open]]-MIN(Table13[Signal from Matlab]))/(MAX(Table13[Signal from Matlab])-MIN(Table13[Signal from Matlab]))</f>
        <v>-1.9181830887491265</v>
      </c>
      <c r="F459" s="130">
        <v>906.75</v>
      </c>
      <c r="G459" s="130">
        <v>906.75</v>
      </c>
      <c r="H459" s="130">
        <v>0.56953179594688996</v>
      </c>
      <c r="I459" s="130">
        <f>(Table13[[#This Row],[Alpha]]-MIN(Table13[Alpha]))/(MAX(Table13[Alpha])-MIN(Table13[Alpha]))</f>
        <v>0.4240319410300743</v>
      </c>
      <c r="J459" s="130">
        <f>(Table13[[#This Row],[Signal from Matlab]]-703)/(1060.75-703)</f>
        <v>0.5695317959468903</v>
      </c>
    </row>
    <row r="460" spans="1:10" x14ac:dyDescent="0.2">
      <c r="A460" s="505">
        <v>34722</v>
      </c>
      <c r="B460" s="506">
        <v>459</v>
      </c>
      <c r="C460" s="507">
        <v>16.850000000000001</v>
      </c>
      <c r="D460" s="130">
        <v>8.1974063754411505E-2</v>
      </c>
      <c r="E460" s="130">
        <f>(Table13[[#This Row],[Gasoil Open]]-MIN(Table13[Signal from Matlab]))/(MAX(Table13[Signal from Matlab])-MIN(Table13[Signal from Matlab]))</f>
        <v>-1.9179594689028652</v>
      </c>
      <c r="F460" s="130">
        <v>900.5</v>
      </c>
      <c r="G460" s="130">
        <v>900.5</v>
      </c>
      <c r="H460" s="130">
        <v>0.55206149545772198</v>
      </c>
      <c r="I460" s="130">
        <f>(Table13[[#This Row],[Alpha]]-MIN(Table13[Alpha]))/(MAX(Table13[Alpha])-MIN(Table13[Alpha]))</f>
        <v>0.47685119127117537</v>
      </c>
      <c r="J460" s="130">
        <f>(Table13[[#This Row],[Signal from Matlab]]-703)/(1060.75-703)</f>
        <v>0.55206149545772187</v>
      </c>
    </row>
    <row r="461" spans="1:10" x14ac:dyDescent="0.2">
      <c r="A461" s="505">
        <v>34723</v>
      </c>
      <c r="B461" s="506">
        <v>460</v>
      </c>
      <c r="C461" s="507">
        <v>16.64</v>
      </c>
      <c r="D461" s="130">
        <v>0.157564273156446</v>
      </c>
      <c r="E461" s="130">
        <f>(Table13[[#This Row],[Gasoil Open]]-MIN(Table13[Signal from Matlab]))/(MAX(Table13[Signal from Matlab])-MIN(Table13[Signal from Matlab]))</f>
        <v>-1.9185464709993012</v>
      </c>
      <c r="F461" s="130">
        <v>923.25</v>
      </c>
      <c r="G461" s="130">
        <v>923.25</v>
      </c>
      <c r="H461" s="130">
        <v>0.61565338923829505</v>
      </c>
      <c r="I461" s="130">
        <f>(Table13[[#This Row],[Alpha]]-MIN(Table13[Alpha]))/(MAX(Table13[Alpha])-MIN(Table13[Alpha]))</f>
        <v>0.53125371204423</v>
      </c>
      <c r="J461" s="130">
        <f>(Table13[[#This Row],[Signal from Matlab]]-703)/(1060.75-703)</f>
        <v>0.61565338923829493</v>
      </c>
    </row>
    <row r="462" spans="1:10" x14ac:dyDescent="0.2">
      <c r="A462" s="505">
        <v>34724</v>
      </c>
      <c r="B462" s="506">
        <v>461</v>
      </c>
      <c r="C462" s="507">
        <v>16.98</v>
      </c>
      <c r="D462" s="130">
        <v>0.22949787193384399</v>
      </c>
      <c r="E462" s="130">
        <f>(Table13[[#This Row],[Gasoil Open]]-MIN(Table13[Signal from Matlab]))/(MAX(Table13[Signal from Matlab])-MIN(Table13[Signal from Matlab]))</f>
        <v>-1.9175960866526904</v>
      </c>
      <c r="F462" s="130">
        <v>929.5</v>
      </c>
      <c r="G462" s="130">
        <v>929.5</v>
      </c>
      <c r="H462" s="130">
        <v>0.63312368972746302</v>
      </c>
      <c r="I462" s="130">
        <f>(Table13[[#This Row],[Alpha]]-MIN(Table13[Alpha]))/(MAX(Table13[Alpha])-MIN(Table13[Alpha]))</f>
        <v>0.58302455819911103</v>
      </c>
      <c r="J462" s="130">
        <f>(Table13[[#This Row],[Signal from Matlab]]-703)/(1060.75-703)</f>
        <v>0.63312368972746336</v>
      </c>
    </row>
    <row r="463" spans="1:10" x14ac:dyDescent="0.2">
      <c r="A463" s="505">
        <v>34725</v>
      </c>
      <c r="B463" s="506">
        <v>462</v>
      </c>
      <c r="C463" s="507">
        <v>16.739999999999998</v>
      </c>
      <c r="D463" s="130">
        <v>0.30165896316549601</v>
      </c>
      <c r="E463" s="130">
        <f>(Table13[[#This Row],[Gasoil Open]]-MIN(Table13[Signal from Matlab]))/(MAX(Table13[Signal from Matlab])-MIN(Table13[Signal from Matlab]))</f>
        <v>-1.9182669461914745</v>
      </c>
      <c r="F463" s="130">
        <v>944.75</v>
      </c>
      <c r="G463" s="130">
        <v>944.75</v>
      </c>
      <c r="H463" s="130">
        <v>0.67575122292103396</v>
      </c>
      <c r="I463" s="130">
        <f>(Table13[[#This Row],[Alpha]]-MIN(Table13[Alpha]))/(MAX(Table13[Alpha])-MIN(Table13[Alpha]))</f>
        <v>0.63495913141687732</v>
      </c>
      <c r="J463" s="130">
        <f>(Table13[[#This Row],[Signal from Matlab]]-703)/(1060.75-703)</f>
        <v>0.67575122292103429</v>
      </c>
    </row>
    <row r="464" spans="1:10" x14ac:dyDescent="0.2">
      <c r="A464" s="505">
        <v>34726</v>
      </c>
      <c r="B464" s="506">
        <v>463</v>
      </c>
      <c r="C464" s="507">
        <v>16.559999999999999</v>
      </c>
      <c r="D464" s="130">
        <v>0.36700463489037599</v>
      </c>
      <c r="E464" s="130">
        <f>(Table13[[#This Row],[Gasoil Open]]-MIN(Table13[Signal from Matlab]))/(MAX(Table13[Signal from Matlab])-MIN(Table13[Signal from Matlab]))</f>
        <v>-1.9187700908455627</v>
      </c>
      <c r="F464" s="130">
        <v>950.25</v>
      </c>
      <c r="G464" s="130">
        <v>950.25</v>
      </c>
      <c r="H464" s="130">
        <v>0.69112508735150302</v>
      </c>
      <c r="I464" s="130">
        <f>(Table13[[#This Row],[Alpha]]-MIN(Table13[Alpha]))/(MAX(Table13[Alpha])-MIN(Table13[Alpha]))</f>
        <v>0.68198862493943813</v>
      </c>
      <c r="J464" s="130">
        <f>(Table13[[#This Row],[Signal from Matlab]]-703)/(1060.75-703)</f>
        <v>0.69112508735150247</v>
      </c>
    </row>
    <row r="465" spans="1:10" x14ac:dyDescent="0.2">
      <c r="A465" s="505">
        <v>34729</v>
      </c>
      <c r="B465" s="506">
        <v>464</v>
      </c>
      <c r="C465" s="507">
        <v>16.39</v>
      </c>
      <c r="D465" s="130">
        <v>0.41835602747267697</v>
      </c>
      <c r="E465" s="130">
        <f>(Table13[[#This Row],[Gasoil Open]]-MIN(Table13[Signal from Matlab]))/(MAX(Table13[Signal from Matlab])-MIN(Table13[Signal from Matlab]))</f>
        <v>-1.919245283018868</v>
      </c>
      <c r="F465" s="130">
        <v>964.25</v>
      </c>
      <c r="G465" s="130">
        <v>964.25</v>
      </c>
      <c r="H465" s="130">
        <v>0.73025856044724002</v>
      </c>
      <c r="I465" s="130">
        <f>(Table13[[#This Row],[Alpha]]-MIN(Table13[Alpha]))/(MAX(Table13[Alpha])-MIN(Table13[Alpha]))</f>
        <v>0.71894639002281835</v>
      </c>
      <c r="J465" s="130">
        <f>(Table13[[#This Row],[Signal from Matlab]]-703)/(1060.75-703)</f>
        <v>0.73025856044723969</v>
      </c>
    </row>
    <row r="466" spans="1:10" x14ac:dyDescent="0.2">
      <c r="A466" s="505">
        <v>34730</v>
      </c>
      <c r="B466" s="506">
        <v>465</v>
      </c>
      <c r="C466" s="507">
        <v>16.600000000000001</v>
      </c>
      <c r="D466" s="130">
        <v>0.46797208262375101</v>
      </c>
      <c r="E466" s="130">
        <f>(Table13[[#This Row],[Gasoil Open]]-MIN(Table13[Signal from Matlab]))/(MAX(Table13[Signal from Matlab])-MIN(Table13[Signal from Matlab]))</f>
        <v>-1.9186582809224317</v>
      </c>
      <c r="F466" s="130">
        <v>955.25</v>
      </c>
      <c r="G466" s="130">
        <v>955.25</v>
      </c>
      <c r="H466" s="130">
        <v>0.70510132774283696</v>
      </c>
      <c r="I466" s="130">
        <f>(Table13[[#This Row],[Alpha]]-MIN(Table13[Alpha]))/(MAX(Table13[Alpha])-MIN(Table13[Alpha]))</f>
        <v>0.75465522708499844</v>
      </c>
      <c r="J466" s="130">
        <f>(Table13[[#This Row],[Signal from Matlab]]-703)/(1060.75-703)</f>
        <v>0.70510132774283718</v>
      </c>
    </row>
    <row r="467" spans="1:10" x14ac:dyDescent="0.2">
      <c r="A467" s="505">
        <v>34731</v>
      </c>
      <c r="B467" s="506">
        <v>466</v>
      </c>
      <c r="C467" s="507">
        <v>16.84</v>
      </c>
      <c r="D467" s="130">
        <v>0.51845125853075902</v>
      </c>
      <c r="E467" s="130">
        <f>(Table13[[#This Row],[Gasoil Open]]-MIN(Table13[Signal from Matlab]))/(MAX(Table13[Signal from Matlab])-MIN(Table13[Signal from Matlab]))</f>
        <v>-1.9179874213836476</v>
      </c>
      <c r="F467" s="130">
        <v>952.75</v>
      </c>
      <c r="G467" s="130">
        <v>952.75</v>
      </c>
      <c r="H467" s="130">
        <v>0.69811320754716999</v>
      </c>
      <c r="I467" s="130">
        <f>(Table13[[#This Row],[Alpha]]-MIN(Table13[Alpha]))/(MAX(Table13[Alpha])-MIN(Table13[Alpha]))</f>
        <v>0.79098525497633254</v>
      </c>
      <c r="J467" s="130">
        <f>(Table13[[#This Row],[Signal from Matlab]]-703)/(1060.75-703)</f>
        <v>0.69811320754716977</v>
      </c>
    </row>
    <row r="468" spans="1:10" x14ac:dyDescent="0.2">
      <c r="A468" s="505">
        <v>34732</v>
      </c>
      <c r="B468" s="506">
        <v>467</v>
      </c>
      <c r="C468" s="507">
        <v>16.7</v>
      </c>
      <c r="D468" s="130">
        <v>0.563607127224792</v>
      </c>
      <c r="E468" s="130">
        <f>(Table13[[#This Row],[Gasoil Open]]-MIN(Table13[Signal from Matlab]))/(MAX(Table13[Signal from Matlab])-MIN(Table13[Signal from Matlab]))</f>
        <v>-1.9183787561146051</v>
      </c>
      <c r="F468" s="130">
        <v>956.75</v>
      </c>
      <c r="G468" s="130">
        <v>956.75</v>
      </c>
      <c r="H468" s="130">
        <v>0.70929419986023801</v>
      </c>
      <c r="I468" s="130">
        <f>(Table13[[#This Row],[Alpha]]-MIN(Table13[Alpha]))/(MAX(Table13[Alpha])-MIN(Table13[Alpha]))</f>
        <v>0.82348408126727191</v>
      </c>
      <c r="J468" s="130">
        <f>(Table13[[#This Row],[Signal from Matlab]]-703)/(1060.75-703)</f>
        <v>0.70929419986023756</v>
      </c>
    </row>
    <row r="469" spans="1:10" x14ac:dyDescent="0.2">
      <c r="A469" s="505">
        <v>34733</v>
      </c>
      <c r="B469" s="506">
        <v>468</v>
      </c>
      <c r="C469" s="507">
        <v>16.920000000000002</v>
      </c>
      <c r="D469" s="130">
        <v>0.61737874323345898</v>
      </c>
      <c r="E469" s="130">
        <f>(Table13[[#This Row],[Gasoil Open]]-MIN(Table13[Signal from Matlab]))/(MAX(Table13[Signal from Matlab])-MIN(Table13[Signal from Matlab]))</f>
        <v>-1.9177638015373866</v>
      </c>
      <c r="F469" s="130">
        <v>976</v>
      </c>
      <c r="G469" s="130">
        <v>976</v>
      </c>
      <c r="H469" s="130">
        <v>0.76310272536687596</v>
      </c>
      <c r="I469" s="130">
        <f>(Table13[[#This Row],[Alpha]]-MIN(Table13[Alpha]))/(MAX(Table13[Alpha])-MIN(Table13[Alpha]))</f>
        <v>0.8621836890611021</v>
      </c>
      <c r="J469" s="130">
        <f>(Table13[[#This Row],[Signal from Matlab]]-703)/(1060.75-703)</f>
        <v>0.76310272536687629</v>
      </c>
    </row>
    <row r="470" spans="1:10" x14ac:dyDescent="0.2">
      <c r="A470" s="505">
        <v>34736</v>
      </c>
      <c r="B470" s="506">
        <v>469</v>
      </c>
      <c r="C470" s="507">
        <v>17.28</v>
      </c>
      <c r="D470" s="130">
        <v>0.65995930390039703</v>
      </c>
      <c r="E470" s="130">
        <f>(Table13[[#This Row],[Gasoil Open]]-MIN(Table13[Signal from Matlab]))/(MAX(Table13[Signal from Matlab])-MIN(Table13[Signal from Matlab]))</f>
        <v>-1.9167575122292104</v>
      </c>
      <c r="F470" s="130">
        <v>979.75</v>
      </c>
      <c r="G470" s="130">
        <v>979.75</v>
      </c>
      <c r="H470" s="130">
        <v>0.77358490566037696</v>
      </c>
      <c r="I470" s="130">
        <f>(Table13[[#This Row],[Alpha]]-MIN(Table13[Alpha]))/(MAX(Table13[Alpha])-MIN(Table13[Alpha]))</f>
        <v>0.89282905774755328</v>
      </c>
      <c r="J470" s="130">
        <f>(Table13[[#This Row],[Signal from Matlab]]-703)/(1060.75-703)</f>
        <v>0.77358490566037741</v>
      </c>
    </row>
    <row r="471" spans="1:10" x14ac:dyDescent="0.2">
      <c r="A471" s="505">
        <v>34737</v>
      </c>
      <c r="B471" s="506">
        <v>470</v>
      </c>
      <c r="C471" s="507">
        <v>17.149999999999999</v>
      </c>
      <c r="D471" s="130">
        <v>0.69827574693531202</v>
      </c>
      <c r="E471" s="130">
        <f>(Table13[[#This Row],[Gasoil Open]]-MIN(Table13[Signal from Matlab]))/(MAX(Table13[Signal from Matlab])-MIN(Table13[Signal from Matlab]))</f>
        <v>-1.9171208944793852</v>
      </c>
      <c r="F471" s="130">
        <v>977.5</v>
      </c>
      <c r="G471" s="130">
        <v>977.5</v>
      </c>
      <c r="H471" s="130">
        <v>0.767295597484277</v>
      </c>
      <c r="I471" s="130">
        <f>(Table13[[#This Row],[Alpha]]-MIN(Table13[Alpha]))/(MAX(Table13[Alpha])-MIN(Table13[Alpha]))</f>
        <v>0.92040552703697986</v>
      </c>
      <c r="J471" s="130">
        <f>(Table13[[#This Row],[Signal from Matlab]]-703)/(1060.75-703)</f>
        <v>0.76729559748427678</v>
      </c>
    </row>
    <row r="472" spans="1:10" x14ac:dyDescent="0.2">
      <c r="A472" s="505">
        <v>34738</v>
      </c>
      <c r="B472" s="506">
        <v>471</v>
      </c>
      <c r="C472" s="507">
        <v>16.95</v>
      </c>
      <c r="D472" s="130">
        <v>0.73474976885316601</v>
      </c>
      <c r="E472" s="130">
        <f>(Table13[[#This Row],[Gasoil Open]]-MIN(Table13[Signal from Matlab]))/(MAX(Table13[Signal from Matlab])-MIN(Table13[Signal from Matlab]))</f>
        <v>-1.9176799440950383</v>
      </c>
      <c r="F472" s="130">
        <v>975.25</v>
      </c>
      <c r="G472" s="130">
        <v>975.25</v>
      </c>
      <c r="H472" s="130">
        <v>0.76100628930817604</v>
      </c>
      <c r="I472" s="130">
        <f>(Table13[[#This Row],[Alpha]]-MIN(Table13[Alpha]))/(MAX(Table13[Alpha])-MIN(Table13[Alpha]))</f>
        <v>0.94665599982650894</v>
      </c>
      <c r="J472" s="130">
        <f>(Table13[[#This Row],[Signal from Matlab]]-703)/(1060.75-703)</f>
        <v>0.76100628930817615</v>
      </c>
    </row>
    <row r="473" spans="1:10" x14ac:dyDescent="0.2">
      <c r="A473" s="505">
        <v>34739</v>
      </c>
      <c r="B473" s="506">
        <v>472</v>
      </c>
      <c r="C473" s="507">
        <v>17.170000000000002</v>
      </c>
      <c r="D473" s="130">
        <v>0.75080888849157101</v>
      </c>
      <c r="E473" s="130">
        <f>(Table13[[#This Row],[Gasoil Open]]-MIN(Table13[Signal from Matlab]))/(MAX(Table13[Signal from Matlab])-MIN(Table13[Signal from Matlab]))</f>
        <v>-1.9170649895178198</v>
      </c>
      <c r="F473" s="130">
        <v>984.5</v>
      </c>
      <c r="G473" s="130">
        <v>984.5</v>
      </c>
      <c r="H473" s="130">
        <v>0.78686233403214501</v>
      </c>
      <c r="I473" s="130">
        <f>(Table13[[#This Row],[Alpha]]-MIN(Table13[Alpha]))/(MAX(Table13[Alpha])-MIN(Table13[Alpha]))</f>
        <v>0.95821380071946138</v>
      </c>
      <c r="J473" s="130">
        <f>(Table13[[#This Row],[Signal from Matlab]]-703)/(1060.75-703)</f>
        <v>0.78686233403214534</v>
      </c>
    </row>
    <row r="474" spans="1:10" x14ac:dyDescent="0.2">
      <c r="A474" s="505">
        <v>34740</v>
      </c>
      <c r="B474" s="506">
        <v>473</v>
      </c>
      <c r="C474" s="507">
        <v>17</v>
      </c>
      <c r="D474" s="130">
        <v>0.76766576734163605</v>
      </c>
      <c r="E474" s="130">
        <f>(Table13[[#This Row],[Gasoil Open]]-MIN(Table13[Signal from Matlab]))/(MAX(Table13[Signal from Matlab])-MIN(Table13[Signal from Matlab]))</f>
        <v>-1.9175401816911251</v>
      </c>
      <c r="F474" s="130">
        <v>988</v>
      </c>
      <c r="G474" s="130">
        <v>988</v>
      </c>
      <c r="H474" s="130">
        <v>0.79664570230608001</v>
      </c>
      <c r="I474" s="130">
        <f>(Table13[[#This Row],[Alpha]]-MIN(Table13[Alpha]))/(MAX(Table13[Alpha])-MIN(Table13[Alpha]))</f>
        <v>0.97034575152451952</v>
      </c>
      <c r="J474" s="130">
        <f>(Table13[[#This Row],[Signal from Matlab]]-703)/(1060.75-703)</f>
        <v>0.79664570230607967</v>
      </c>
    </row>
    <row r="475" spans="1:10" x14ac:dyDescent="0.2">
      <c r="A475" s="505">
        <v>34743</v>
      </c>
      <c r="B475" s="506">
        <v>474</v>
      </c>
      <c r="C475" s="507">
        <v>17.47</v>
      </c>
      <c r="D475" s="130">
        <v>0.78343235640914199</v>
      </c>
      <c r="E475" s="130">
        <f>(Table13[[#This Row],[Gasoil Open]]-MIN(Table13[Signal from Matlab]))/(MAX(Table13[Signal from Matlab])-MIN(Table13[Signal from Matlab]))</f>
        <v>-1.9162264150943396</v>
      </c>
      <c r="F475" s="130">
        <v>984.5</v>
      </c>
      <c r="G475" s="130">
        <v>984.5</v>
      </c>
      <c r="H475" s="130">
        <v>0.78686233403214501</v>
      </c>
      <c r="I475" s="130">
        <f>(Table13[[#This Row],[Alpha]]-MIN(Table13[Alpha]))/(MAX(Table13[Alpha])-MIN(Table13[Alpha]))</f>
        <v>0.98169301720946056</v>
      </c>
      <c r="J475" s="130">
        <f>(Table13[[#This Row],[Signal from Matlab]]-703)/(1060.75-703)</f>
        <v>0.78686233403214534</v>
      </c>
    </row>
    <row r="476" spans="1:10" x14ac:dyDescent="0.2">
      <c r="A476" s="505">
        <v>34744</v>
      </c>
      <c r="B476" s="506">
        <v>475</v>
      </c>
      <c r="C476" s="507">
        <v>16.73</v>
      </c>
      <c r="D476" s="130">
        <v>0.79131309167256902</v>
      </c>
      <c r="E476" s="130">
        <f>(Table13[[#This Row],[Gasoil Open]]-MIN(Table13[Signal from Matlab]))/(MAX(Table13[Signal from Matlab])-MIN(Table13[Signal from Matlab]))</f>
        <v>-1.9182948986722572</v>
      </c>
      <c r="F476" s="130">
        <v>993</v>
      </c>
      <c r="G476" s="130">
        <v>993</v>
      </c>
      <c r="H476" s="130">
        <v>0.81062194269741406</v>
      </c>
      <c r="I476" s="130">
        <f>(Table13[[#This Row],[Alpha]]-MIN(Table13[Alpha]))/(MAX(Table13[Alpha])-MIN(Table13[Alpha]))</f>
        <v>0.98736480813671257</v>
      </c>
      <c r="J476" s="130">
        <f>(Table13[[#This Row],[Signal from Matlab]]-703)/(1060.75-703)</f>
        <v>0.81062194269741439</v>
      </c>
    </row>
    <row r="477" spans="1:10" x14ac:dyDescent="0.2">
      <c r="A477" s="505">
        <v>34745</v>
      </c>
      <c r="B477" s="506">
        <v>476</v>
      </c>
      <c r="C477" s="507">
        <v>16.850000000000001</v>
      </c>
      <c r="D477" s="130">
        <v>0.80156485309893699</v>
      </c>
      <c r="E477" s="130">
        <f>(Table13[[#This Row],[Gasoil Open]]-MIN(Table13[Signal from Matlab]))/(MAX(Table13[Signal from Matlab])-MIN(Table13[Signal from Matlab]))</f>
        <v>-1.9179594689028652</v>
      </c>
      <c r="F477" s="130">
        <v>980.75</v>
      </c>
      <c r="G477" s="130">
        <v>980.75</v>
      </c>
      <c r="H477" s="130">
        <v>0.776380153738644</v>
      </c>
      <c r="I477" s="130">
        <f>(Table13[[#This Row],[Alpha]]-MIN(Table13[Alpha]))/(MAX(Table13[Alpha])-MIN(Table13[Alpha]))</f>
        <v>0.99474303434312616</v>
      </c>
      <c r="J477" s="130">
        <f>(Table13[[#This Row],[Signal from Matlab]]-703)/(1060.75-703)</f>
        <v>0.77638015373864433</v>
      </c>
    </row>
    <row r="478" spans="1:10" x14ac:dyDescent="0.2">
      <c r="A478" s="505">
        <v>34746</v>
      </c>
      <c r="B478" s="506">
        <v>477</v>
      </c>
      <c r="C478" s="507">
        <v>16.75</v>
      </c>
      <c r="D478" s="130">
        <v>0.80490510678608096</v>
      </c>
      <c r="E478" s="130">
        <f>(Table13[[#This Row],[Gasoil Open]]-MIN(Table13[Signal from Matlab]))/(MAX(Table13[Signal from Matlab])-MIN(Table13[Signal from Matlab]))</f>
        <v>-1.9182389937106918</v>
      </c>
      <c r="F478" s="130">
        <v>980.25</v>
      </c>
      <c r="G478" s="130">
        <v>980.25</v>
      </c>
      <c r="H478" s="130">
        <v>0.77498252969951098</v>
      </c>
      <c r="I478" s="130">
        <f>(Table13[[#This Row],[Alpha]]-MIN(Table13[Alpha]))/(MAX(Table13[Alpha])-MIN(Table13[Alpha]))</f>
        <v>0.99714702583937442</v>
      </c>
      <c r="J478" s="130">
        <f>(Table13[[#This Row],[Signal from Matlab]]-703)/(1060.75-703)</f>
        <v>0.77498252969951087</v>
      </c>
    </row>
    <row r="479" spans="1:10" x14ac:dyDescent="0.2">
      <c r="A479" s="505">
        <v>34747</v>
      </c>
      <c r="B479" s="506">
        <v>478</v>
      </c>
      <c r="C479" s="507">
        <v>16.920000000000002</v>
      </c>
      <c r="D479" s="130">
        <v>0.805573595368268</v>
      </c>
      <c r="E479" s="130">
        <f>(Table13[[#This Row],[Gasoil Open]]-MIN(Table13[Signal from Matlab]))/(MAX(Table13[Signal from Matlab])-MIN(Table13[Signal from Matlab]))</f>
        <v>-1.9177638015373866</v>
      </c>
      <c r="F479" s="130">
        <v>984.25</v>
      </c>
      <c r="G479" s="130">
        <v>984.25</v>
      </c>
      <c r="H479" s="130">
        <v>0.786163522012579</v>
      </c>
      <c r="I479" s="130">
        <f>(Table13[[#This Row],[Alpha]]-MIN(Table13[Alpha]))/(MAX(Table13[Alpha])-MIN(Table13[Alpha]))</f>
        <v>0.99762813925692773</v>
      </c>
      <c r="J479" s="130">
        <f>(Table13[[#This Row],[Signal from Matlab]]-703)/(1060.75-703)</f>
        <v>0.78616352201257866</v>
      </c>
    </row>
    <row r="480" spans="1:10" x14ac:dyDescent="0.2">
      <c r="A480" s="505">
        <v>34750</v>
      </c>
      <c r="B480" s="506">
        <v>479</v>
      </c>
      <c r="C480" s="507">
        <v>17.18</v>
      </c>
      <c r="D480" s="130">
        <v>0.808869204610149</v>
      </c>
      <c r="E480" s="130">
        <f>(Table13[[#This Row],[Gasoil Open]]-MIN(Table13[Signal from Matlab]))/(MAX(Table13[Signal from Matlab])-MIN(Table13[Signal from Matlab]))</f>
        <v>-1.9170370370370371</v>
      </c>
      <c r="F480" s="130">
        <v>993.75</v>
      </c>
      <c r="G480" s="130">
        <v>993.75</v>
      </c>
      <c r="H480" s="130">
        <v>0.81271837875611497</v>
      </c>
      <c r="I480" s="130">
        <f>(Table13[[#This Row],[Alpha]]-MIN(Table13[Alpha]))/(MAX(Table13[Alpha])-MIN(Table13[Alpha]))</f>
        <v>1</v>
      </c>
      <c r="J480" s="130">
        <f>(Table13[[#This Row],[Signal from Matlab]]-703)/(1060.75-703)</f>
        <v>0.81271837875611463</v>
      </c>
    </row>
    <row r="481" spans="1:10" x14ac:dyDescent="0.2">
      <c r="A481" s="505">
        <v>34751</v>
      </c>
      <c r="B481" s="506">
        <v>480</v>
      </c>
      <c r="C481" s="507">
        <v>16.989999999999998</v>
      </c>
      <c r="D481" s="130">
        <v>0.80220207411064204</v>
      </c>
      <c r="E481" s="130">
        <f>(Table13[[#This Row],[Gasoil Open]]-MIN(Table13[Signal from Matlab]))/(MAX(Table13[Signal from Matlab])-MIN(Table13[Signal from Matlab]))</f>
        <v>-1.9175681341719077</v>
      </c>
      <c r="F481" s="130">
        <v>1001.75</v>
      </c>
      <c r="G481" s="130">
        <v>1001.75</v>
      </c>
      <c r="H481" s="130">
        <v>0.83508036338225</v>
      </c>
      <c r="I481" s="130">
        <f>(Table13[[#This Row],[Alpha]]-MIN(Table13[Alpha]))/(MAX(Table13[Alpha])-MIN(Table13[Alpha]))</f>
        <v>0.99520164438800551</v>
      </c>
      <c r="J481" s="130">
        <f>(Table13[[#This Row],[Signal from Matlab]]-703)/(1060.75-703)</f>
        <v>0.83508036338225022</v>
      </c>
    </row>
    <row r="482" spans="1:10" x14ac:dyDescent="0.2">
      <c r="A482" s="505">
        <v>34752</v>
      </c>
      <c r="B482" s="506">
        <v>481</v>
      </c>
      <c r="C482" s="507">
        <v>16.96</v>
      </c>
      <c r="D482" s="130">
        <v>0.77310942268387095</v>
      </c>
      <c r="E482" s="130">
        <f>(Table13[[#This Row],[Gasoil Open]]-MIN(Table13[Signal from Matlab]))/(MAX(Table13[Signal from Matlab])-MIN(Table13[Signal from Matlab]))</f>
        <v>-1.9176519916142556</v>
      </c>
      <c r="F482" s="130">
        <v>986</v>
      </c>
      <c r="G482" s="130">
        <v>986</v>
      </c>
      <c r="H482" s="130">
        <v>0.79105520614954605</v>
      </c>
      <c r="I482" s="130">
        <f>(Table13[[#This Row],[Alpha]]-MIN(Table13[Alpha]))/(MAX(Table13[Alpha])-MIN(Table13[Alpha]))</f>
        <v>0.97426356806689984</v>
      </c>
      <c r="J482" s="130">
        <f>(Table13[[#This Row],[Signal from Matlab]]-703)/(1060.75-703)</f>
        <v>0.79105520614954572</v>
      </c>
    </row>
    <row r="483" spans="1:10" x14ac:dyDescent="0.2">
      <c r="A483" s="505">
        <v>34753</v>
      </c>
      <c r="B483" s="506">
        <v>482</v>
      </c>
      <c r="C483" s="507">
        <v>16.899999999999999</v>
      </c>
      <c r="D483" s="130">
        <v>0.76087051787745896</v>
      </c>
      <c r="E483" s="130">
        <f>(Table13[[#This Row],[Gasoil Open]]-MIN(Table13[Signal from Matlab]))/(MAX(Table13[Signal from Matlab])-MIN(Table13[Signal from Matlab]))</f>
        <v>-1.9178197064989519</v>
      </c>
      <c r="F483" s="130">
        <v>981.5</v>
      </c>
      <c r="G483" s="130">
        <v>981.5</v>
      </c>
      <c r="H483" s="130">
        <v>0.77847658979734502</v>
      </c>
      <c r="I483" s="130">
        <f>(Table13[[#This Row],[Alpha]]-MIN(Table13[Alpha]))/(MAX(Table13[Alpha])-MIN(Table13[Alpha]))</f>
        <v>0.9654551882748954</v>
      </c>
      <c r="J483" s="130">
        <f>(Table13[[#This Row],[Signal from Matlab]]-703)/(1060.75-703)</f>
        <v>0.77847658979734446</v>
      </c>
    </row>
    <row r="484" spans="1:10" x14ac:dyDescent="0.2">
      <c r="A484" s="505">
        <v>34754</v>
      </c>
      <c r="B484" s="506">
        <v>483</v>
      </c>
      <c r="C484" s="507">
        <v>16.829999999999998</v>
      </c>
      <c r="D484" s="130">
        <v>0.72450922497597303</v>
      </c>
      <c r="E484" s="130">
        <f>(Table13[[#This Row],[Gasoil Open]]-MIN(Table13[Signal from Matlab]))/(MAX(Table13[Signal from Matlab])-MIN(Table13[Signal from Matlab]))</f>
        <v>-1.9180153738644303</v>
      </c>
      <c r="F484" s="130">
        <v>978.75</v>
      </c>
      <c r="G484" s="130">
        <v>978.75</v>
      </c>
      <c r="H484" s="130">
        <v>0.77078965758211004</v>
      </c>
      <c r="I484" s="130">
        <f>(Table13[[#This Row],[Alpha]]-MIN(Table13[Alpha]))/(MAX(Table13[Alpha])-MIN(Table13[Alpha]))</f>
        <v>0.93928584692690109</v>
      </c>
      <c r="J484" s="130">
        <f>(Table13[[#This Row],[Signal from Matlab]]-703)/(1060.75-703)</f>
        <v>0.77078965758211038</v>
      </c>
    </row>
    <row r="485" spans="1:10" x14ac:dyDescent="0.2">
      <c r="A485" s="505">
        <v>34757</v>
      </c>
      <c r="B485" s="506">
        <v>484</v>
      </c>
      <c r="C485" s="507">
        <v>17.100000000000001</v>
      </c>
      <c r="D485" s="130">
        <v>0.721529395529386</v>
      </c>
      <c r="E485" s="130">
        <f>(Table13[[#This Row],[Gasoil Open]]-MIN(Table13[Signal from Matlab]))/(MAX(Table13[Signal from Matlab])-MIN(Table13[Signal from Matlab]))</f>
        <v>-1.9172606568832984</v>
      </c>
      <c r="F485" s="130">
        <v>986.25</v>
      </c>
      <c r="G485" s="130">
        <v>986.25</v>
      </c>
      <c r="H485" s="130">
        <v>0.79175401816911295</v>
      </c>
      <c r="I485" s="130">
        <f>(Table13[[#This Row],[Alpha]]-MIN(Table13[Alpha]))/(MAX(Table13[Alpha])-MIN(Table13[Alpha]))</f>
        <v>0.93714125393462722</v>
      </c>
      <c r="J485" s="130">
        <f>(Table13[[#This Row],[Signal from Matlab]]-703)/(1060.75-703)</f>
        <v>0.79175401816911251</v>
      </c>
    </row>
    <row r="486" spans="1:10" x14ac:dyDescent="0.2">
      <c r="A486" s="505">
        <v>34758</v>
      </c>
      <c r="B486" s="506">
        <v>485</v>
      </c>
      <c r="C486" s="507">
        <v>17.010000000000002</v>
      </c>
      <c r="D486" s="130">
        <v>0.72911398629589597</v>
      </c>
      <c r="E486" s="130">
        <f>(Table13[[#This Row],[Gasoil Open]]-MIN(Table13[Signal from Matlab]))/(MAX(Table13[Signal from Matlab])-MIN(Table13[Signal from Matlab]))</f>
        <v>-1.9175122292103424</v>
      </c>
      <c r="F486" s="130">
        <v>987.75</v>
      </c>
      <c r="G486" s="130">
        <v>987.75</v>
      </c>
      <c r="H486" s="130">
        <v>0.795946890286513</v>
      </c>
      <c r="I486" s="130">
        <f>(Table13[[#This Row],[Alpha]]-MIN(Table13[Alpha]))/(MAX(Table13[Alpha])-MIN(Table13[Alpha]))</f>
        <v>0.94259990869950039</v>
      </c>
      <c r="J486" s="130">
        <f>(Table13[[#This Row],[Signal from Matlab]]-703)/(1060.75-703)</f>
        <v>0.79594689028651289</v>
      </c>
    </row>
    <row r="487" spans="1:10" x14ac:dyDescent="0.2">
      <c r="A487" s="505">
        <v>34759</v>
      </c>
      <c r="B487" s="506">
        <v>486</v>
      </c>
      <c r="C487" s="507">
        <v>16.920000000000002</v>
      </c>
      <c r="D487" s="130">
        <v>0.72870603643712994</v>
      </c>
      <c r="E487" s="130">
        <f>(Table13[[#This Row],[Gasoil Open]]-MIN(Table13[Signal from Matlab]))/(MAX(Table13[Signal from Matlab])-MIN(Table13[Signal from Matlab]))</f>
        <v>-1.9177638015373866</v>
      </c>
      <c r="F487" s="130">
        <v>995</v>
      </c>
      <c r="G487" s="130">
        <v>995</v>
      </c>
      <c r="H487" s="130">
        <v>0.81621243885394801</v>
      </c>
      <c r="I487" s="130">
        <f>(Table13[[#This Row],[Alpha]]-MIN(Table13[Alpha]))/(MAX(Table13[Alpha])-MIN(Table13[Alpha]))</f>
        <v>0.94230630585276343</v>
      </c>
      <c r="J487" s="130">
        <f>(Table13[[#This Row],[Signal from Matlab]]-703)/(1060.75-703)</f>
        <v>0.81621243885394834</v>
      </c>
    </row>
    <row r="488" spans="1:10" x14ac:dyDescent="0.2">
      <c r="A488" s="505">
        <v>34760</v>
      </c>
      <c r="B488" s="506">
        <v>487</v>
      </c>
      <c r="C488" s="507">
        <v>16.63</v>
      </c>
      <c r="D488" s="130">
        <v>0.72096880210544101</v>
      </c>
      <c r="E488" s="130">
        <f>(Table13[[#This Row],[Gasoil Open]]-MIN(Table13[Signal from Matlab]))/(MAX(Table13[Signal from Matlab])-MIN(Table13[Signal from Matlab]))</f>
        <v>-1.9185744234800839</v>
      </c>
      <c r="F488" s="130">
        <v>1002.75</v>
      </c>
      <c r="G488" s="130">
        <v>1002.75</v>
      </c>
      <c r="H488" s="130">
        <v>0.83787561146051703</v>
      </c>
      <c r="I488" s="130">
        <f>(Table13[[#This Row],[Alpha]]-MIN(Table13[Alpha]))/(MAX(Table13[Alpha])-MIN(Table13[Alpha]))</f>
        <v>0.93673779301511595</v>
      </c>
      <c r="J488" s="130">
        <f>(Table13[[#This Row],[Signal from Matlab]]-703)/(1060.75-703)</f>
        <v>0.83787561146051714</v>
      </c>
    </row>
    <row r="489" spans="1:10" x14ac:dyDescent="0.2">
      <c r="A489" s="505">
        <v>34761</v>
      </c>
      <c r="B489" s="506">
        <v>488</v>
      </c>
      <c r="C489" s="507">
        <v>16.649999999999999</v>
      </c>
      <c r="D489" s="130">
        <v>0.70214862845905501</v>
      </c>
      <c r="E489" s="130">
        <f>(Table13[[#This Row],[Gasoil Open]]-MIN(Table13[Signal from Matlab]))/(MAX(Table13[Signal from Matlab])-MIN(Table13[Signal from Matlab]))</f>
        <v>-1.9185185185185185</v>
      </c>
      <c r="F489" s="130">
        <v>999.25</v>
      </c>
      <c r="G489" s="130">
        <v>999.25</v>
      </c>
      <c r="H489" s="130">
        <v>0.82809224318658303</v>
      </c>
      <c r="I489" s="130">
        <f>(Table13[[#This Row],[Alpha]]-MIN(Table13[Alpha]))/(MAX(Table13[Alpha])-MIN(Table13[Alpha]))</f>
        <v>0.92319285252812144</v>
      </c>
      <c r="J489" s="130">
        <f>(Table13[[#This Row],[Signal from Matlab]]-703)/(1060.75-703)</f>
        <v>0.82809224318658281</v>
      </c>
    </row>
    <row r="490" spans="1:10" x14ac:dyDescent="0.2">
      <c r="A490" s="505">
        <v>34764</v>
      </c>
      <c r="B490" s="506">
        <v>489</v>
      </c>
      <c r="C490" s="507">
        <v>16.88</v>
      </c>
      <c r="D490" s="130">
        <v>0.659469735134531</v>
      </c>
      <c r="E490" s="130">
        <f>(Table13[[#This Row],[Gasoil Open]]-MIN(Table13[Signal from Matlab]))/(MAX(Table13[Signal from Matlab])-MIN(Table13[Signal from Matlab]))</f>
        <v>-1.9178756114605171</v>
      </c>
      <c r="F490" s="130">
        <v>1010.5</v>
      </c>
      <c r="G490" s="130">
        <v>1010.5</v>
      </c>
      <c r="H490" s="130">
        <v>0.85953878406708595</v>
      </c>
      <c r="I490" s="130">
        <f>(Table13[[#This Row],[Alpha]]-MIN(Table13[Alpha]))/(MAX(Table13[Alpha])-MIN(Table13[Alpha]))</f>
        <v>0.89247671350660529</v>
      </c>
      <c r="J490" s="130">
        <f>(Table13[[#This Row],[Signal from Matlab]]-703)/(1060.75-703)</f>
        <v>0.85953878406708595</v>
      </c>
    </row>
    <row r="491" spans="1:10" x14ac:dyDescent="0.2">
      <c r="A491" s="505">
        <v>34765</v>
      </c>
      <c r="B491" s="506">
        <v>490</v>
      </c>
      <c r="C491" s="507">
        <v>16.809999999999999</v>
      </c>
      <c r="D491" s="130">
        <v>0.63166830325468803</v>
      </c>
      <c r="E491" s="130">
        <f>(Table13[[#This Row],[Gasoil Open]]-MIN(Table13[Signal from Matlab]))/(MAX(Table13[Signal from Matlab])-MIN(Table13[Signal from Matlab]))</f>
        <v>-1.9180712788259959</v>
      </c>
      <c r="F491" s="130">
        <v>989.25</v>
      </c>
      <c r="G491" s="130">
        <v>989.25</v>
      </c>
      <c r="H491" s="130">
        <v>0.80013976240391305</v>
      </c>
      <c r="I491" s="130">
        <f>(Table13[[#This Row],[Alpha]]-MIN(Table13[Alpha]))/(MAX(Table13[Alpha])-MIN(Table13[Alpha]))</f>
        <v>0.87246793211377172</v>
      </c>
      <c r="J491" s="130">
        <f>(Table13[[#This Row],[Signal from Matlab]]-703)/(1060.75-703)</f>
        <v>0.80013976240391338</v>
      </c>
    </row>
    <row r="492" spans="1:10" x14ac:dyDescent="0.2">
      <c r="A492" s="505">
        <v>34766</v>
      </c>
      <c r="B492" s="506">
        <v>491</v>
      </c>
      <c r="C492" s="507">
        <v>16.88</v>
      </c>
      <c r="D492" s="130">
        <v>0.60338074104495698</v>
      </c>
      <c r="E492" s="130">
        <f>(Table13[[#This Row],[Gasoil Open]]-MIN(Table13[Signal from Matlab]))/(MAX(Table13[Signal from Matlab])-MIN(Table13[Signal from Matlab]))</f>
        <v>-1.9178756114605171</v>
      </c>
      <c r="F492" s="130">
        <v>980.25</v>
      </c>
      <c r="G492" s="130">
        <v>980.25</v>
      </c>
      <c r="H492" s="130">
        <v>0.77498252969951098</v>
      </c>
      <c r="I492" s="130">
        <f>(Table13[[#This Row],[Alpha]]-MIN(Table13[Alpha]))/(MAX(Table13[Alpha])-MIN(Table13[Alpha]))</f>
        <v>0.85210928113360185</v>
      </c>
      <c r="J492" s="130">
        <f>(Table13[[#This Row],[Signal from Matlab]]-703)/(1060.75-703)</f>
        <v>0.77498252969951087</v>
      </c>
    </row>
    <row r="493" spans="1:10" x14ac:dyDescent="0.2">
      <c r="A493" s="505">
        <v>34767</v>
      </c>
      <c r="B493" s="506">
        <v>492</v>
      </c>
      <c r="C493" s="507">
        <v>16.78</v>
      </c>
      <c r="D493" s="130">
        <v>0.585583113374475</v>
      </c>
      <c r="E493" s="130">
        <f>(Table13[[#This Row],[Gasoil Open]]-MIN(Table13[Signal from Matlab]))/(MAX(Table13[Signal from Matlab])-MIN(Table13[Signal from Matlab]))</f>
        <v>-1.918155136268344</v>
      </c>
      <c r="F493" s="130">
        <v>954.25</v>
      </c>
      <c r="G493" s="130">
        <v>954.25</v>
      </c>
      <c r="H493" s="130">
        <v>0.70230607966457004</v>
      </c>
      <c r="I493" s="130">
        <f>(Table13[[#This Row],[Alpha]]-MIN(Table13[Alpha]))/(MAX(Table13[Alpha])-MIN(Table13[Alpha]))</f>
        <v>0.83930027032765453</v>
      </c>
      <c r="J493" s="130">
        <f>(Table13[[#This Row],[Signal from Matlab]]-703)/(1060.75-703)</f>
        <v>0.70230607966457026</v>
      </c>
    </row>
    <row r="494" spans="1:10" x14ac:dyDescent="0.2">
      <c r="A494" s="505">
        <v>34768</v>
      </c>
      <c r="B494" s="506">
        <v>493</v>
      </c>
      <c r="C494" s="507">
        <v>16.54</v>
      </c>
      <c r="D494" s="130">
        <v>0.56416017730531398</v>
      </c>
      <c r="E494" s="130">
        <f>(Table13[[#This Row],[Gasoil Open]]-MIN(Table13[Signal from Matlab]))/(MAX(Table13[Signal from Matlab])-MIN(Table13[Signal from Matlab]))</f>
        <v>-1.9188259958071281</v>
      </c>
      <c r="F494" s="130">
        <v>970.25</v>
      </c>
      <c r="G494" s="130">
        <v>970.25</v>
      </c>
      <c r="H494" s="130">
        <v>0.74703004891684099</v>
      </c>
      <c r="I494" s="130">
        <f>(Table13[[#This Row],[Alpha]]-MIN(Table13[Alpha]))/(MAX(Table13[Alpha])-MIN(Table13[Alpha]))</f>
        <v>0.82388211321786642</v>
      </c>
      <c r="J494" s="130">
        <f>(Table13[[#This Row],[Signal from Matlab]]-703)/(1060.75-703)</f>
        <v>0.74703004891684133</v>
      </c>
    </row>
    <row r="495" spans="1:10" x14ac:dyDescent="0.2">
      <c r="A495" s="505">
        <v>34771</v>
      </c>
      <c r="B495" s="506">
        <v>494</v>
      </c>
      <c r="C495" s="507">
        <v>16.47</v>
      </c>
      <c r="D495" s="130">
        <v>0.53617114182833503</v>
      </c>
      <c r="E495" s="130">
        <f>(Table13[[#This Row],[Gasoil Open]]-MIN(Table13[Signal from Matlab]))/(MAX(Table13[Signal from Matlab])-MIN(Table13[Signal from Matlab]))</f>
        <v>-1.9190216631726065</v>
      </c>
      <c r="F495" s="130">
        <v>979.75</v>
      </c>
      <c r="G495" s="130">
        <v>979.75</v>
      </c>
      <c r="H495" s="130">
        <v>0.77358490566037696</v>
      </c>
      <c r="I495" s="130">
        <f>(Table13[[#This Row],[Alpha]]-MIN(Table13[Alpha]))/(MAX(Table13[Alpha])-MIN(Table13[Alpha]))</f>
        <v>0.80373831290299225</v>
      </c>
      <c r="J495" s="130">
        <f>(Table13[[#This Row],[Signal from Matlab]]-703)/(1060.75-703)</f>
        <v>0.77358490566037741</v>
      </c>
    </row>
    <row r="496" spans="1:10" x14ac:dyDescent="0.2">
      <c r="A496" s="505">
        <v>34772</v>
      </c>
      <c r="B496" s="506">
        <v>495</v>
      </c>
      <c r="C496" s="507">
        <v>16.600000000000001</v>
      </c>
      <c r="D496" s="130">
        <v>0.50986259407590395</v>
      </c>
      <c r="E496" s="130">
        <f>(Table13[[#This Row],[Gasoil Open]]-MIN(Table13[Signal from Matlab]))/(MAX(Table13[Signal from Matlab])-MIN(Table13[Signal from Matlab]))</f>
        <v>-1.9186582809224317</v>
      </c>
      <c r="F496" s="130">
        <v>974.75</v>
      </c>
      <c r="G496" s="130">
        <v>974.75</v>
      </c>
      <c r="H496" s="130">
        <v>0.75960866526904303</v>
      </c>
      <c r="I496" s="130">
        <f>(Table13[[#This Row],[Alpha]]-MIN(Table13[Alpha]))/(MAX(Table13[Alpha])-MIN(Table13[Alpha]))</f>
        <v>0.78480396509614492</v>
      </c>
      <c r="J496" s="130">
        <f>(Table13[[#This Row],[Signal from Matlab]]-703)/(1060.75-703)</f>
        <v>0.75960866526904258</v>
      </c>
    </row>
    <row r="497" spans="1:10" x14ac:dyDescent="0.2">
      <c r="A497" s="505">
        <v>34773</v>
      </c>
      <c r="B497" s="506">
        <v>496</v>
      </c>
      <c r="C497" s="507">
        <v>16.37</v>
      </c>
      <c r="D497" s="130">
        <v>0.48167834064479298</v>
      </c>
      <c r="E497" s="130">
        <f>(Table13[[#This Row],[Gasoil Open]]-MIN(Table13[Signal from Matlab]))/(MAX(Table13[Signal from Matlab])-MIN(Table13[Signal from Matlab]))</f>
        <v>-1.9193011879804331</v>
      </c>
      <c r="F497" s="130">
        <v>959.5</v>
      </c>
      <c r="G497" s="130">
        <v>959.5</v>
      </c>
      <c r="H497" s="130">
        <v>0.71698113207547198</v>
      </c>
      <c r="I497" s="130">
        <f>(Table13[[#This Row],[Alpha]]-MIN(Table13[Alpha]))/(MAX(Table13[Alpha])-MIN(Table13[Alpha]))</f>
        <v>0.76451966578161246</v>
      </c>
      <c r="J497" s="130">
        <f>(Table13[[#This Row],[Signal from Matlab]]-703)/(1060.75-703)</f>
        <v>0.71698113207547165</v>
      </c>
    </row>
    <row r="498" spans="1:10" x14ac:dyDescent="0.2">
      <c r="A498" s="505">
        <v>34774</v>
      </c>
      <c r="B498" s="506">
        <v>497</v>
      </c>
      <c r="C498" s="507">
        <v>16.579999999999998</v>
      </c>
      <c r="D498" s="130">
        <v>0.452770593623114</v>
      </c>
      <c r="E498" s="130">
        <f>(Table13[[#This Row],[Gasoil Open]]-MIN(Table13[Signal from Matlab]))/(MAX(Table13[Signal from Matlab])-MIN(Table13[Signal from Matlab]))</f>
        <v>-1.9187141858839971</v>
      </c>
      <c r="F498" s="130">
        <v>995.25</v>
      </c>
      <c r="G498" s="130">
        <v>995.25</v>
      </c>
      <c r="H498" s="130">
        <v>0.81691125087351502</v>
      </c>
      <c r="I498" s="130">
        <f>(Table13[[#This Row],[Alpha]]-MIN(Table13[Alpha]))/(MAX(Table13[Alpha])-MIN(Table13[Alpha]))</f>
        <v>0.74371466576521128</v>
      </c>
      <c r="J498" s="130">
        <f>(Table13[[#This Row],[Signal from Matlab]]-703)/(1060.75-703)</f>
        <v>0.81691125087351502</v>
      </c>
    </row>
    <row r="499" spans="1:10" x14ac:dyDescent="0.2">
      <c r="A499" s="505">
        <v>34775</v>
      </c>
      <c r="B499" s="506">
        <v>498</v>
      </c>
      <c r="C499" s="507">
        <v>16.57</v>
      </c>
      <c r="D499" s="130">
        <v>0.42212154705538502</v>
      </c>
      <c r="E499" s="130">
        <f>(Table13[[#This Row],[Gasoil Open]]-MIN(Table13[Signal from Matlab]))/(MAX(Table13[Signal from Matlab])-MIN(Table13[Signal from Matlab]))</f>
        <v>-1.9187421383647798</v>
      </c>
      <c r="F499" s="130">
        <v>974.75</v>
      </c>
      <c r="G499" s="130">
        <v>974.75</v>
      </c>
      <c r="H499" s="130">
        <v>0.75960866526904303</v>
      </c>
      <c r="I499" s="130">
        <f>(Table13[[#This Row],[Alpha]]-MIN(Table13[Alpha]))/(MAX(Table13[Alpha])-MIN(Table13[Alpha]))</f>
        <v>0.72165644677408469</v>
      </c>
      <c r="J499" s="130">
        <f>(Table13[[#This Row],[Signal from Matlab]]-703)/(1060.75-703)</f>
        <v>0.75960866526904258</v>
      </c>
    </row>
    <row r="500" spans="1:10" x14ac:dyDescent="0.2">
      <c r="A500" s="505">
        <v>34778</v>
      </c>
      <c r="B500" s="506">
        <v>499</v>
      </c>
      <c r="C500" s="507">
        <v>16.7</v>
      </c>
      <c r="D500" s="130">
        <v>0.38725523158217001</v>
      </c>
      <c r="E500" s="130">
        <f>(Table13[[#This Row],[Gasoil Open]]-MIN(Table13[Signal from Matlab]))/(MAX(Table13[Signal from Matlab])-MIN(Table13[Signal from Matlab]))</f>
        <v>-1.9183787561146051</v>
      </c>
      <c r="F500" s="130">
        <v>981.25</v>
      </c>
      <c r="G500" s="130">
        <v>981.25</v>
      </c>
      <c r="H500" s="130">
        <v>0.77777777777777801</v>
      </c>
      <c r="I500" s="130">
        <f>(Table13[[#This Row],[Alpha]]-MIN(Table13[Alpha]))/(MAX(Table13[Alpha])-MIN(Table13[Alpha]))</f>
        <v>0.69656304556754689</v>
      </c>
      <c r="J500" s="130">
        <f>(Table13[[#This Row],[Signal from Matlab]]-703)/(1060.75-703)</f>
        <v>0.77777777777777779</v>
      </c>
    </row>
    <row r="501" spans="1:10" x14ac:dyDescent="0.2">
      <c r="A501" s="505">
        <v>34779</v>
      </c>
      <c r="B501" s="506">
        <v>500</v>
      </c>
      <c r="C501" s="507">
        <v>16.8</v>
      </c>
      <c r="D501" s="130">
        <v>0.348295631104315</v>
      </c>
      <c r="E501" s="130">
        <f>(Table13[[#This Row],[Gasoil Open]]-MIN(Table13[Signal from Matlab]))/(MAX(Table13[Signal from Matlab])-MIN(Table13[Signal from Matlab]))</f>
        <v>-1.9180992313067786</v>
      </c>
      <c r="F501" s="130">
        <v>998.25</v>
      </c>
      <c r="G501" s="130">
        <v>998.25</v>
      </c>
      <c r="H501" s="130">
        <v>0.825296995108316</v>
      </c>
      <c r="I501" s="130">
        <f>(Table13[[#This Row],[Alpha]]-MIN(Table13[Alpha]))/(MAX(Table13[Alpha])-MIN(Table13[Alpha]))</f>
        <v>0.66852369376427778</v>
      </c>
      <c r="J501" s="130">
        <f>(Table13[[#This Row],[Signal from Matlab]]-703)/(1060.75-703)</f>
        <v>0.82529699510831589</v>
      </c>
    </row>
    <row r="502" spans="1:10" x14ac:dyDescent="0.2">
      <c r="A502" s="505">
        <v>34780</v>
      </c>
      <c r="B502" s="506">
        <v>501</v>
      </c>
      <c r="C502" s="507">
        <v>16.82</v>
      </c>
      <c r="D502" s="130">
        <v>0.318174528993105</v>
      </c>
      <c r="E502" s="130">
        <f>(Table13[[#This Row],[Gasoil Open]]-MIN(Table13[Signal from Matlab]))/(MAX(Table13[Signal from Matlab])-MIN(Table13[Signal from Matlab]))</f>
        <v>-1.918043326345213</v>
      </c>
      <c r="F502" s="130">
        <v>1001</v>
      </c>
      <c r="G502" s="130">
        <v>1001</v>
      </c>
      <c r="H502" s="130">
        <v>0.83298392732354998</v>
      </c>
      <c r="I502" s="130">
        <f>(Table13[[#This Row],[Alpha]]-MIN(Table13[Alpha]))/(MAX(Table13[Alpha])-MIN(Table13[Alpha]))</f>
        <v>0.64684543812409301</v>
      </c>
      <c r="J502" s="130">
        <f>(Table13[[#This Row],[Signal from Matlab]]-703)/(1060.75-703)</f>
        <v>0.83298392732354998</v>
      </c>
    </row>
    <row r="503" spans="1:10" x14ac:dyDescent="0.2">
      <c r="A503" s="505">
        <v>34781</v>
      </c>
      <c r="B503" s="506">
        <v>502</v>
      </c>
      <c r="C503" s="507">
        <v>17.12</v>
      </c>
      <c r="D503" s="130">
        <v>0.28608863934879197</v>
      </c>
      <c r="E503" s="130">
        <f>(Table13[[#This Row],[Gasoil Open]]-MIN(Table13[Signal from Matlab]))/(MAX(Table13[Signal from Matlab])-MIN(Table13[Signal from Matlab]))</f>
        <v>-1.917204751921733</v>
      </c>
      <c r="F503" s="130">
        <v>1013.5</v>
      </c>
      <c r="G503" s="130">
        <v>1013.5</v>
      </c>
      <c r="H503" s="130">
        <v>0.86792452830188704</v>
      </c>
      <c r="I503" s="130">
        <f>(Table13[[#This Row],[Alpha]]-MIN(Table13[Alpha]))/(MAX(Table13[Alpha])-MIN(Table13[Alpha]))</f>
        <v>0.62375311847443093</v>
      </c>
      <c r="J503" s="130">
        <f>(Table13[[#This Row],[Signal from Matlab]]-703)/(1060.75-703)</f>
        <v>0.86792452830188682</v>
      </c>
    </row>
    <row r="504" spans="1:10" x14ac:dyDescent="0.2">
      <c r="A504" s="505">
        <v>34782</v>
      </c>
      <c r="B504" s="506">
        <v>503</v>
      </c>
      <c r="C504" s="507">
        <v>17.170000000000002</v>
      </c>
      <c r="D504" s="130">
        <v>0.25894032256080501</v>
      </c>
      <c r="E504" s="130">
        <f>(Table13[[#This Row],[Gasoil Open]]-MIN(Table13[Signal from Matlab]))/(MAX(Table13[Signal from Matlab])-MIN(Table13[Signal from Matlab]))</f>
        <v>-1.9170649895178198</v>
      </c>
      <c r="F504" s="130">
        <v>999.5</v>
      </c>
      <c r="G504" s="130">
        <v>999.5</v>
      </c>
      <c r="H504" s="130">
        <v>0.82879105520615004</v>
      </c>
      <c r="I504" s="130">
        <f>(Table13[[#This Row],[Alpha]]-MIN(Table13[Alpha]))/(MAX(Table13[Alpha])-MIN(Table13[Alpha]))</f>
        <v>0.60421438614791112</v>
      </c>
      <c r="J504" s="130">
        <f>(Table13[[#This Row],[Signal from Matlab]]-703)/(1060.75-703)</f>
        <v>0.8287910552061496</v>
      </c>
    </row>
    <row r="505" spans="1:10" x14ac:dyDescent="0.2">
      <c r="A505" s="505">
        <v>34785</v>
      </c>
      <c r="B505" s="506">
        <v>504</v>
      </c>
      <c r="C505" s="507">
        <v>17.100000000000001</v>
      </c>
      <c r="D505" s="130">
        <v>0.22847948712788099</v>
      </c>
      <c r="E505" s="130">
        <f>(Table13[[#This Row],[Gasoil Open]]-MIN(Table13[Signal from Matlab]))/(MAX(Table13[Signal from Matlab])-MIN(Table13[Signal from Matlab]))</f>
        <v>-1.9172606568832984</v>
      </c>
      <c r="F505" s="130">
        <v>1002</v>
      </c>
      <c r="G505" s="130">
        <v>1002</v>
      </c>
      <c r="H505" s="130">
        <v>0.83577917540181701</v>
      </c>
      <c r="I505" s="130">
        <f>(Table13[[#This Row],[Alpha]]-MIN(Table13[Alpha]))/(MAX(Table13[Alpha])-MIN(Table13[Alpha]))</f>
        <v>0.5822916233256713</v>
      </c>
      <c r="J505" s="130">
        <f>(Table13[[#This Row],[Signal from Matlab]]-703)/(1060.75-703)</f>
        <v>0.8357791754018169</v>
      </c>
    </row>
    <row r="506" spans="1:10" x14ac:dyDescent="0.2">
      <c r="A506" s="505">
        <v>34786</v>
      </c>
      <c r="B506" s="506">
        <v>505</v>
      </c>
      <c r="C506" s="507">
        <v>17.38</v>
      </c>
      <c r="D506" s="130">
        <v>0.195883897770365</v>
      </c>
      <c r="E506" s="130">
        <f>(Table13[[#This Row],[Gasoil Open]]-MIN(Table13[Signal from Matlab]))/(MAX(Table13[Signal from Matlab])-MIN(Table13[Signal from Matlab]))</f>
        <v>-1.9164779874213838</v>
      </c>
      <c r="F506" s="130">
        <v>997.25</v>
      </c>
      <c r="G506" s="130">
        <v>997.25</v>
      </c>
      <c r="H506" s="130">
        <v>0.82250174703004897</v>
      </c>
      <c r="I506" s="130">
        <f>(Table13[[#This Row],[Alpha]]-MIN(Table13[Alpha]))/(MAX(Table13[Alpha])-MIN(Table13[Alpha]))</f>
        <v>0.55883247112646472</v>
      </c>
      <c r="J506" s="130">
        <f>(Table13[[#This Row],[Signal from Matlab]]-703)/(1060.75-703)</f>
        <v>0.82250174703004897</v>
      </c>
    </row>
    <row r="507" spans="1:10" x14ac:dyDescent="0.2">
      <c r="A507" s="505">
        <v>34787</v>
      </c>
      <c r="B507" s="506">
        <v>506</v>
      </c>
      <c r="C507" s="507">
        <v>17.239999999999998</v>
      </c>
      <c r="D507" s="130">
        <v>0.16293630256955199</v>
      </c>
      <c r="E507" s="130">
        <f>(Table13[[#This Row],[Gasoil Open]]-MIN(Table13[Signal from Matlab]))/(MAX(Table13[Signal from Matlab])-MIN(Table13[Signal from Matlab]))</f>
        <v>-1.916869322152341</v>
      </c>
      <c r="F507" s="130">
        <v>997.25</v>
      </c>
      <c r="G507" s="130">
        <v>997.25</v>
      </c>
      <c r="H507" s="130">
        <v>0.82250174703004897</v>
      </c>
      <c r="I507" s="130">
        <f>(Table13[[#This Row],[Alpha]]-MIN(Table13[Alpha]))/(MAX(Table13[Alpha])-MIN(Table13[Alpha]))</f>
        <v>0.53511997917130705</v>
      </c>
      <c r="J507" s="130">
        <f>(Table13[[#This Row],[Signal from Matlab]]-703)/(1060.75-703)</f>
        <v>0.82250174703004897</v>
      </c>
    </row>
    <row r="508" spans="1:10" x14ac:dyDescent="0.2">
      <c r="A508" s="505">
        <v>34788</v>
      </c>
      <c r="B508" s="506">
        <v>507</v>
      </c>
      <c r="C508" s="507">
        <v>17.600000000000001</v>
      </c>
      <c r="D508" s="130">
        <v>0.13397482203089101</v>
      </c>
      <c r="E508" s="130">
        <f>(Table13[[#This Row],[Gasoil Open]]-MIN(Table13[Signal from Matlab]))/(MAX(Table13[Signal from Matlab])-MIN(Table13[Signal from Matlab]))</f>
        <v>-1.9158630328441648</v>
      </c>
      <c r="F508" s="130">
        <v>998</v>
      </c>
      <c r="G508" s="130">
        <v>998</v>
      </c>
      <c r="H508" s="130">
        <v>0.82459818308874899</v>
      </c>
      <c r="I508" s="130">
        <f>(Table13[[#This Row],[Alpha]]-MIN(Table13[Alpha]))/(MAX(Table13[Alpha])-MIN(Table13[Alpha]))</f>
        <v>0.51427630696710602</v>
      </c>
      <c r="J508" s="130">
        <f>(Table13[[#This Row],[Signal from Matlab]]-703)/(1060.75-703)</f>
        <v>0.8245981830887491</v>
      </c>
    </row>
    <row r="509" spans="1:10" x14ac:dyDescent="0.2">
      <c r="A509" s="505">
        <v>34789</v>
      </c>
      <c r="B509" s="506">
        <v>508</v>
      </c>
      <c r="C509" s="507">
        <v>17.38</v>
      </c>
      <c r="D509" s="130">
        <v>0.10380399881768899</v>
      </c>
      <c r="E509" s="130">
        <f>(Table13[[#This Row],[Gasoil Open]]-MIN(Table13[Signal from Matlab]))/(MAX(Table13[Signal from Matlab])-MIN(Table13[Signal from Matlab]))</f>
        <v>-1.9164779874213838</v>
      </c>
      <c r="F509" s="130">
        <v>979.5</v>
      </c>
      <c r="G509" s="130">
        <v>979.5</v>
      </c>
      <c r="H509" s="130">
        <v>0.77288609364081096</v>
      </c>
      <c r="I509" s="130">
        <f>(Table13[[#This Row],[Alpha]]-MIN(Table13[Alpha]))/(MAX(Table13[Alpha])-MIN(Table13[Alpha]))</f>
        <v>0.49256226688730431</v>
      </c>
      <c r="J509" s="130">
        <f>(Table13[[#This Row],[Signal from Matlab]]-703)/(1060.75-703)</f>
        <v>0.77288609364081062</v>
      </c>
    </row>
    <row r="510" spans="1:10" x14ac:dyDescent="0.2">
      <c r="A510" s="505">
        <v>34792</v>
      </c>
      <c r="B510" s="506">
        <v>509</v>
      </c>
      <c r="C510" s="507">
        <v>17.420000000000002</v>
      </c>
      <c r="D510" s="130">
        <v>8.0594659178425801E-2</v>
      </c>
      <c r="E510" s="130">
        <f>(Table13[[#This Row],[Gasoil Open]]-MIN(Table13[Signal from Matlab]))/(MAX(Table13[Signal from Matlab])-MIN(Table13[Signal from Matlab]))</f>
        <v>-1.916366177498253</v>
      </c>
      <c r="F510" s="130">
        <v>967.25</v>
      </c>
      <c r="G510" s="130">
        <v>967.25</v>
      </c>
      <c r="H510" s="130">
        <v>0.73864430468204101</v>
      </c>
      <c r="I510" s="130">
        <f>(Table13[[#This Row],[Alpha]]-MIN(Table13[Alpha]))/(MAX(Table13[Alpha])-MIN(Table13[Alpha]))</f>
        <v>0.47585842928925798</v>
      </c>
      <c r="J510" s="130">
        <f>(Table13[[#This Row],[Signal from Matlab]]-703)/(1060.75-703)</f>
        <v>0.73864430468204056</v>
      </c>
    </row>
    <row r="511" spans="1:10" x14ac:dyDescent="0.2">
      <c r="A511" s="505">
        <v>34793</v>
      </c>
      <c r="B511" s="506">
        <v>510</v>
      </c>
      <c r="C511" s="507">
        <v>17.399999999999999</v>
      </c>
      <c r="D511" s="130">
        <v>6.1026598845010001E-2</v>
      </c>
      <c r="E511" s="130">
        <f>(Table13[[#This Row],[Gasoil Open]]-MIN(Table13[Signal from Matlab]))/(MAX(Table13[Signal from Matlab])-MIN(Table13[Signal from Matlab]))</f>
        <v>-1.9164220824598184</v>
      </c>
      <c r="F511" s="130">
        <v>959.5</v>
      </c>
      <c r="G511" s="130">
        <v>959.5</v>
      </c>
      <c r="H511" s="130">
        <v>0.71698113207547198</v>
      </c>
      <c r="I511" s="130">
        <f>(Table13[[#This Row],[Alpha]]-MIN(Table13[Alpha]))/(MAX(Table13[Alpha])-MIN(Table13[Alpha]))</f>
        <v>0.46177523230914241</v>
      </c>
      <c r="J511" s="130">
        <f>(Table13[[#This Row],[Signal from Matlab]]-703)/(1060.75-703)</f>
        <v>0.71698113207547165</v>
      </c>
    </row>
    <row r="512" spans="1:10" x14ac:dyDescent="0.2">
      <c r="A512" s="505">
        <v>34794</v>
      </c>
      <c r="B512" s="506">
        <v>511</v>
      </c>
      <c r="C512" s="507">
        <v>17.54</v>
      </c>
      <c r="D512" s="130">
        <v>4.4739888542869498E-2</v>
      </c>
      <c r="E512" s="130">
        <f>(Table13[[#This Row],[Gasoil Open]]-MIN(Table13[Signal from Matlab]))/(MAX(Table13[Signal from Matlab])-MIN(Table13[Signal from Matlab]))</f>
        <v>-1.916030747728861</v>
      </c>
      <c r="F512" s="130">
        <v>956.75</v>
      </c>
      <c r="G512" s="130">
        <v>956.75</v>
      </c>
      <c r="H512" s="130">
        <v>0.70929419986023801</v>
      </c>
      <c r="I512" s="130">
        <f>(Table13[[#This Row],[Alpha]]-MIN(Table13[Alpha]))/(MAX(Table13[Alpha])-MIN(Table13[Alpha]))</f>
        <v>0.45005363367161993</v>
      </c>
      <c r="J512" s="130">
        <f>(Table13[[#This Row],[Signal from Matlab]]-703)/(1060.75-703)</f>
        <v>0.70929419986023756</v>
      </c>
    </row>
    <row r="513" spans="1:10" x14ac:dyDescent="0.2">
      <c r="A513" s="505">
        <v>34795</v>
      </c>
      <c r="B513" s="506">
        <v>512</v>
      </c>
      <c r="C513" s="507">
        <v>18</v>
      </c>
      <c r="D513" s="130">
        <v>3.2341010583368898E-2</v>
      </c>
      <c r="E513" s="130">
        <f>(Table13[[#This Row],[Gasoil Open]]-MIN(Table13[Signal from Matlab]))/(MAX(Table13[Signal from Matlab])-MIN(Table13[Signal from Matlab]))</f>
        <v>-1.9147449336128581</v>
      </c>
      <c r="F513" s="130">
        <v>961</v>
      </c>
      <c r="G513" s="130">
        <v>961</v>
      </c>
      <c r="H513" s="130">
        <v>0.72117400419287203</v>
      </c>
      <c r="I513" s="130">
        <f>(Table13[[#This Row],[Alpha]]-MIN(Table13[Alpha]))/(MAX(Table13[Alpha])-MIN(Table13[Alpha]))</f>
        <v>0.4411301206784658</v>
      </c>
      <c r="J513" s="130">
        <f>(Table13[[#This Row],[Signal from Matlab]]-703)/(1060.75-703)</f>
        <v>0.72117400419287214</v>
      </c>
    </row>
    <row r="514" spans="1:10" x14ac:dyDescent="0.2">
      <c r="A514" s="505">
        <v>34796</v>
      </c>
      <c r="B514" s="506">
        <v>513</v>
      </c>
      <c r="C514" s="507">
        <v>18.28</v>
      </c>
      <c r="D514" s="130">
        <v>2.1695378504230801E-2</v>
      </c>
      <c r="E514" s="130">
        <f>(Table13[[#This Row],[Gasoil Open]]-MIN(Table13[Signal from Matlab]))/(MAX(Table13[Signal from Matlab])-MIN(Table13[Signal from Matlab]))</f>
        <v>-1.9139622641509435</v>
      </c>
      <c r="F514" s="130">
        <v>969</v>
      </c>
      <c r="G514" s="130">
        <v>969</v>
      </c>
      <c r="H514" s="130">
        <v>0.74353598881900795</v>
      </c>
      <c r="I514" s="130">
        <f>(Table13[[#This Row],[Alpha]]-MIN(Table13[Alpha]))/(MAX(Table13[Alpha])-MIN(Table13[Alpha]))</f>
        <v>0.43346842447588824</v>
      </c>
      <c r="J514" s="130">
        <f>(Table13[[#This Row],[Signal from Matlab]]-703)/(1060.75-703)</f>
        <v>0.74353598881900773</v>
      </c>
    </row>
    <row r="515" spans="1:10" x14ac:dyDescent="0.2">
      <c r="A515" s="505">
        <v>34799</v>
      </c>
      <c r="B515" s="506">
        <v>514</v>
      </c>
      <c r="C515" s="507">
        <v>18.14</v>
      </c>
      <c r="D515" s="130">
        <v>1.13362184912634E-2</v>
      </c>
      <c r="E515" s="130">
        <f>(Table13[[#This Row],[Gasoil Open]]-MIN(Table13[Signal from Matlab]))/(MAX(Table13[Signal from Matlab])-MIN(Table13[Signal from Matlab]))</f>
        <v>-1.9143535988819007</v>
      </c>
      <c r="F515" s="130">
        <v>957.5</v>
      </c>
      <c r="G515" s="130">
        <v>957.5</v>
      </c>
      <c r="H515" s="130">
        <v>0.71139063591893803</v>
      </c>
      <c r="I515" s="130">
        <f>(Table13[[#This Row],[Alpha]]-MIN(Table13[Alpha]))/(MAX(Table13[Alpha])-MIN(Table13[Alpha]))</f>
        <v>0.42601290315566703</v>
      </c>
      <c r="J515" s="130">
        <f>(Table13[[#This Row],[Signal from Matlab]]-703)/(1060.75-703)</f>
        <v>0.71139063591893781</v>
      </c>
    </row>
    <row r="516" spans="1:10" x14ac:dyDescent="0.2">
      <c r="A516" s="505">
        <v>34800</v>
      </c>
      <c r="B516" s="506">
        <v>515</v>
      </c>
      <c r="C516" s="507">
        <v>18.260000000000002</v>
      </c>
      <c r="D516" s="130">
        <v>2.1778012165952799E-3</v>
      </c>
      <c r="E516" s="130">
        <f>(Table13[[#This Row],[Gasoil Open]]-MIN(Table13[Signal from Matlab]))/(MAX(Table13[Signal from Matlab])-MIN(Table13[Signal from Matlab]))</f>
        <v>-1.9140181691125087</v>
      </c>
      <c r="F516" s="130">
        <v>951.5</v>
      </c>
      <c r="G516" s="130">
        <v>951.5</v>
      </c>
      <c r="H516" s="130">
        <v>0.69461914744933595</v>
      </c>
      <c r="I516" s="130">
        <f>(Table13[[#This Row],[Alpha]]-MIN(Table13[Alpha]))/(MAX(Table13[Alpha])-MIN(Table13[Alpha]))</f>
        <v>0.41942156030882438</v>
      </c>
      <c r="J516" s="130">
        <f>(Table13[[#This Row],[Signal from Matlab]]-703)/(1060.75-703)</f>
        <v>0.69461914744933617</v>
      </c>
    </row>
    <row r="517" spans="1:10" x14ac:dyDescent="0.2">
      <c r="A517" s="505">
        <v>34801</v>
      </c>
      <c r="B517" s="506">
        <v>516</v>
      </c>
      <c r="C517" s="507">
        <v>18.850000000000001</v>
      </c>
      <c r="D517" s="130">
        <v>-4.1206848821439303E-3</v>
      </c>
      <c r="E517" s="130">
        <f>(Table13[[#This Row],[Gasoil Open]]-MIN(Table13[Signal from Matlab]))/(MAX(Table13[Signal from Matlab])-MIN(Table13[Signal from Matlab]))</f>
        <v>-1.9123689727463311</v>
      </c>
      <c r="F517" s="130">
        <v>940.25</v>
      </c>
      <c r="G517" s="130">
        <v>940.25</v>
      </c>
      <c r="H517" s="130">
        <v>0.66317260656883303</v>
      </c>
      <c r="I517" s="130">
        <f>(Table13[[#This Row],[Alpha]]-MIN(Table13[Alpha]))/(MAX(Table13[Alpha])-MIN(Table13[Alpha]))</f>
        <v>0.41488851927697573</v>
      </c>
      <c r="J517" s="130">
        <f>(Table13[[#This Row],[Signal from Matlab]]-703)/(1060.75-703)</f>
        <v>0.66317260656883303</v>
      </c>
    </row>
    <row r="518" spans="1:10" x14ac:dyDescent="0.2">
      <c r="A518" s="505">
        <v>34802</v>
      </c>
      <c r="B518" s="506">
        <v>517</v>
      </c>
      <c r="C518" s="507">
        <v>17.920000000000002</v>
      </c>
      <c r="D518" s="130">
        <v>-6.2802669451468797E-3</v>
      </c>
      <c r="E518" s="130">
        <f>(Table13[[#This Row],[Gasoil Open]]-MIN(Table13[Signal from Matlab]))/(MAX(Table13[Signal from Matlab])-MIN(Table13[Signal from Matlab]))</f>
        <v>-1.9149685534591196</v>
      </c>
      <c r="F518" s="130">
        <v>917</v>
      </c>
      <c r="G518" s="130">
        <v>917</v>
      </c>
      <c r="H518" s="130">
        <v>0.59818308874912696</v>
      </c>
      <c r="I518" s="130">
        <f>(Table13[[#This Row],[Alpha]]-MIN(Table13[Alpha]))/(MAX(Table13[Alpha])-MIN(Table13[Alpha]))</f>
        <v>0.41333426100764398</v>
      </c>
      <c r="J518" s="130">
        <f>(Table13[[#This Row],[Signal from Matlab]]-703)/(1060.75-703)</f>
        <v>0.59818308874912651</v>
      </c>
    </row>
    <row r="519" spans="1:10" x14ac:dyDescent="0.2">
      <c r="A519" s="505">
        <v>34807</v>
      </c>
      <c r="B519" s="506">
        <v>518</v>
      </c>
      <c r="C519" s="507">
        <v>18.25</v>
      </c>
      <c r="D519" s="130">
        <v>-7.5965605879380997E-3</v>
      </c>
      <c r="E519" s="130">
        <f>(Table13[[#This Row],[Gasoil Open]]-MIN(Table13[Signal from Matlab]))/(MAX(Table13[Signal from Matlab])-MIN(Table13[Signal from Matlab]))</f>
        <v>-1.9140461215932913</v>
      </c>
      <c r="F519" s="130">
        <v>931.5</v>
      </c>
      <c r="G519" s="130">
        <v>931.5</v>
      </c>
      <c r="H519" s="130">
        <v>0.63871418588399698</v>
      </c>
      <c r="I519" s="130">
        <f>(Table13[[#This Row],[Alpha]]-MIN(Table13[Alpha]))/(MAX(Table13[Alpha])-MIN(Table13[Alpha]))</f>
        <v>0.41238692017062462</v>
      </c>
      <c r="J519" s="130">
        <f>(Table13[[#This Row],[Signal from Matlab]]-703)/(1060.75-703)</f>
        <v>0.6387141858839972</v>
      </c>
    </row>
    <row r="520" spans="1:10" x14ac:dyDescent="0.2">
      <c r="A520" s="505">
        <v>34808</v>
      </c>
      <c r="B520" s="506">
        <v>519</v>
      </c>
      <c r="C520" s="507">
        <v>18.47</v>
      </c>
      <c r="D520" s="130">
        <v>-7.1121288692090404E-3</v>
      </c>
      <c r="E520" s="130">
        <f>(Table13[[#This Row],[Gasoil Open]]-MIN(Table13[Signal from Matlab]))/(MAX(Table13[Signal from Matlab])-MIN(Table13[Signal from Matlab]))</f>
        <v>-1.9134311670160726</v>
      </c>
      <c r="F520" s="130">
        <v>948.75</v>
      </c>
      <c r="G520" s="130">
        <v>948.75</v>
      </c>
      <c r="H520" s="130">
        <v>0.68693221523410197</v>
      </c>
      <c r="I520" s="130">
        <f>(Table13[[#This Row],[Alpha]]-MIN(Table13[Alpha]))/(MAX(Table13[Alpha])-MIN(Table13[Alpha]))</f>
        <v>0.41273556726195776</v>
      </c>
      <c r="J520" s="130">
        <f>(Table13[[#This Row],[Signal from Matlab]]-703)/(1060.75-703)</f>
        <v>0.68693221523410197</v>
      </c>
    </row>
    <row r="521" spans="1:10" x14ac:dyDescent="0.2">
      <c r="A521" s="505">
        <v>34809</v>
      </c>
      <c r="B521" s="506">
        <v>520</v>
      </c>
      <c r="C521" s="507">
        <v>18.600000000000001</v>
      </c>
      <c r="D521" s="130">
        <v>-5.5386616366452802E-3</v>
      </c>
      <c r="E521" s="130">
        <f>(Table13[[#This Row],[Gasoil Open]]-MIN(Table13[Signal from Matlab]))/(MAX(Table13[Signal from Matlab])-MIN(Table13[Signal from Matlab]))</f>
        <v>-1.9130677847658979</v>
      </c>
      <c r="F521" s="130">
        <v>924.75</v>
      </c>
      <c r="G521" s="130">
        <v>924.75</v>
      </c>
      <c r="H521" s="130">
        <v>0.61984626135569498</v>
      </c>
      <c r="I521" s="130">
        <f>(Table13[[#This Row],[Alpha]]-MIN(Table13[Alpha]))/(MAX(Table13[Alpha])-MIN(Table13[Alpha]))</f>
        <v>0.41386799677210762</v>
      </c>
      <c r="J521" s="130">
        <f>(Table13[[#This Row],[Signal from Matlab]]-703)/(1060.75-703)</f>
        <v>0.61984626135569532</v>
      </c>
    </row>
    <row r="522" spans="1:10" x14ac:dyDescent="0.2">
      <c r="A522" s="505">
        <v>34810</v>
      </c>
      <c r="B522" s="506">
        <v>521</v>
      </c>
      <c r="C522" s="507">
        <v>18.45</v>
      </c>
      <c r="D522" s="130">
        <v>-2.3542465975501898E-3</v>
      </c>
      <c r="E522" s="130">
        <f>(Table13[[#This Row],[Gasoil Open]]-MIN(Table13[Signal from Matlab]))/(MAX(Table13[Signal from Matlab])-MIN(Table13[Signal from Matlab]))</f>
        <v>-1.9134870719776378</v>
      </c>
      <c r="F522" s="130">
        <v>918.5</v>
      </c>
      <c r="G522" s="130">
        <v>918.5</v>
      </c>
      <c r="H522" s="130">
        <v>0.602375960866527</v>
      </c>
      <c r="I522" s="130">
        <f>(Table13[[#This Row],[Alpha]]-MIN(Table13[Alpha]))/(MAX(Table13[Alpha])-MIN(Table13[Alpha]))</f>
        <v>0.41615983068399692</v>
      </c>
      <c r="J522" s="130">
        <f>(Table13[[#This Row],[Signal from Matlab]]-703)/(1060.75-703)</f>
        <v>0.60237596086652689</v>
      </c>
    </row>
    <row r="523" spans="1:10" x14ac:dyDescent="0.2">
      <c r="A523" s="505">
        <v>34813</v>
      </c>
      <c r="B523" s="506">
        <v>522</v>
      </c>
      <c r="C523" s="507">
        <v>18.8</v>
      </c>
      <c r="D523" s="130">
        <v>-1.3071553738933199E-3</v>
      </c>
      <c r="E523" s="130">
        <f>(Table13[[#This Row],[Gasoil Open]]-MIN(Table13[Signal from Matlab]))/(MAX(Table13[Signal from Matlab])-MIN(Table13[Signal from Matlab]))</f>
        <v>-1.9125087351502448</v>
      </c>
      <c r="F523" s="130">
        <v>933.5</v>
      </c>
      <c r="G523" s="130">
        <v>933.5</v>
      </c>
      <c r="H523" s="130">
        <v>0.64430468204053104</v>
      </c>
      <c r="I523" s="130">
        <f>(Table13[[#This Row],[Alpha]]-MIN(Table13[Alpha]))/(MAX(Table13[Alpha])-MIN(Table13[Alpha]))</f>
        <v>0.41691342566007783</v>
      </c>
      <c r="J523" s="130">
        <f>(Table13[[#This Row],[Signal from Matlab]]-703)/(1060.75-703)</f>
        <v>0.64430468204053115</v>
      </c>
    </row>
    <row r="524" spans="1:10" x14ac:dyDescent="0.2">
      <c r="A524" s="505">
        <v>34814</v>
      </c>
      <c r="B524" s="506">
        <v>523</v>
      </c>
      <c r="C524" s="507">
        <v>18.5</v>
      </c>
      <c r="D524" s="130">
        <v>-1.69682745408671E-3</v>
      </c>
      <c r="E524" s="130">
        <f>(Table13[[#This Row],[Gasoil Open]]-MIN(Table13[Signal from Matlab]))/(MAX(Table13[Signal from Matlab])-MIN(Table13[Signal from Matlab]))</f>
        <v>-1.9133473095737246</v>
      </c>
      <c r="F524" s="130">
        <v>930.5</v>
      </c>
      <c r="G524" s="130">
        <v>930.5</v>
      </c>
      <c r="H524" s="130">
        <v>0.63591893780572994</v>
      </c>
      <c r="I524" s="130">
        <f>(Table13[[#This Row],[Alpha]]-MIN(Table13[Alpha]))/(MAX(Table13[Alpha])-MIN(Table13[Alpha]))</f>
        <v>0.41663297739032046</v>
      </c>
      <c r="J524" s="130">
        <f>(Table13[[#This Row],[Signal from Matlab]]-703)/(1060.75-703)</f>
        <v>0.63591893780573028</v>
      </c>
    </row>
    <row r="525" spans="1:10" x14ac:dyDescent="0.2">
      <c r="A525" s="505">
        <v>34815</v>
      </c>
      <c r="B525" s="506">
        <v>524</v>
      </c>
      <c r="C525" s="507">
        <v>18.72</v>
      </c>
      <c r="D525" s="130">
        <v>-2.73449203386021E-3</v>
      </c>
      <c r="E525" s="130">
        <f>(Table13[[#This Row],[Gasoil Open]]-MIN(Table13[Signal from Matlab]))/(MAX(Table13[Signal from Matlab])-MIN(Table13[Signal from Matlab]))</f>
        <v>-1.9127323549965058</v>
      </c>
      <c r="F525" s="130">
        <v>917.75</v>
      </c>
      <c r="G525" s="130">
        <v>917.75</v>
      </c>
      <c r="H525" s="130">
        <v>0.60027952480782698</v>
      </c>
      <c r="I525" s="130">
        <f>(Table13[[#This Row],[Alpha]]-MIN(Table13[Alpha]))/(MAX(Table13[Alpha])-MIN(Table13[Alpha]))</f>
        <v>0.41588616680065338</v>
      </c>
      <c r="J525" s="130">
        <f>(Table13[[#This Row],[Signal from Matlab]]-703)/(1060.75-703)</f>
        <v>0.60027952480782665</v>
      </c>
    </row>
    <row r="526" spans="1:10" x14ac:dyDescent="0.2">
      <c r="A526" s="505">
        <v>34816</v>
      </c>
      <c r="B526" s="506">
        <v>525</v>
      </c>
      <c r="C526" s="507">
        <v>18.850000000000001</v>
      </c>
      <c r="D526" s="130">
        <v>-6.6123516322617896E-3</v>
      </c>
      <c r="E526" s="130">
        <f>(Table13[[#This Row],[Gasoil Open]]-MIN(Table13[Signal from Matlab]))/(MAX(Table13[Signal from Matlab])-MIN(Table13[Signal from Matlab]))</f>
        <v>-1.9123689727463311</v>
      </c>
      <c r="F526" s="130">
        <v>929.25</v>
      </c>
      <c r="G526" s="130">
        <v>929.25</v>
      </c>
      <c r="H526" s="130">
        <v>0.63242487770789702</v>
      </c>
      <c r="I526" s="130">
        <f>(Table13[[#This Row],[Alpha]]-MIN(Table13[Alpha]))/(MAX(Table13[Alpha])-MIN(Table13[Alpha]))</f>
        <v>0.41309525857290935</v>
      </c>
      <c r="J526" s="130">
        <f>(Table13[[#This Row],[Signal from Matlab]]-703)/(1060.75-703)</f>
        <v>0.63242487770789657</v>
      </c>
    </row>
    <row r="527" spans="1:10" x14ac:dyDescent="0.2">
      <c r="A527" s="505">
        <v>34817</v>
      </c>
      <c r="B527" s="506">
        <v>526</v>
      </c>
      <c r="C527" s="507">
        <v>19.13</v>
      </c>
      <c r="D527" s="130">
        <v>-1.46370333840648E-2</v>
      </c>
      <c r="E527" s="130">
        <f>(Table13[[#This Row],[Gasoil Open]]-MIN(Table13[Signal from Matlab]))/(MAX(Table13[Signal from Matlab])-MIN(Table13[Signal from Matlab]))</f>
        <v>-1.9115863032844165</v>
      </c>
      <c r="F527" s="130">
        <v>921.5</v>
      </c>
      <c r="G527" s="130">
        <v>921.5</v>
      </c>
      <c r="H527" s="130">
        <v>0.61076170510132799</v>
      </c>
      <c r="I527" s="130">
        <f>(Table13[[#This Row],[Alpha]]-MIN(Table13[Alpha]))/(MAX(Table13[Alpha])-MIN(Table13[Alpha]))</f>
        <v>0.40731986888748456</v>
      </c>
      <c r="J527" s="130">
        <f>(Table13[[#This Row],[Signal from Matlab]]-703)/(1060.75-703)</f>
        <v>0.61076170510132777</v>
      </c>
    </row>
    <row r="528" spans="1:10" x14ac:dyDescent="0.2">
      <c r="A528" s="505">
        <v>34820</v>
      </c>
      <c r="B528" s="506">
        <v>527</v>
      </c>
      <c r="C528" s="507">
        <v>19.25</v>
      </c>
      <c r="D528" s="130">
        <v>-2.4520059867491201E-2</v>
      </c>
      <c r="E528" s="130">
        <f>(Table13[[#This Row],[Gasoil Open]]-MIN(Table13[Signal from Matlab]))/(MAX(Table13[Signal from Matlab])-MIN(Table13[Signal from Matlab]))</f>
        <v>-1.9112508735150244</v>
      </c>
      <c r="F528" s="130">
        <v>933</v>
      </c>
      <c r="G528" s="130">
        <v>933</v>
      </c>
      <c r="H528" s="130">
        <v>0.64290705800139802</v>
      </c>
      <c r="I528" s="130">
        <f>(Table13[[#This Row],[Alpha]]-MIN(Table13[Alpha]))/(MAX(Table13[Alpha])-MIN(Table13[Alpha]))</f>
        <v>0.40020702242471518</v>
      </c>
      <c r="J528" s="130">
        <f>(Table13[[#This Row],[Signal from Matlab]]-703)/(1060.75-703)</f>
        <v>0.64290705800139758</v>
      </c>
    </row>
    <row r="529" spans="1:10" x14ac:dyDescent="0.2">
      <c r="A529" s="505">
        <v>34821</v>
      </c>
      <c r="B529" s="506">
        <v>528</v>
      </c>
      <c r="C529" s="507">
        <v>19.170000000000002</v>
      </c>
      <c r="D529" s="130">
        <v>-3.8155103389038297E-2</v>
      </c>
      <c r="E529" s="130">
        <f>(Table13[[#This Row],[Gasoil Open]]-MIN(Table13[Signal from Matlab]))/(MAX(Table13[Signal from Matlab])-MIN(Table13[Signal from Matlab]))</f>
        <v>-1.9114744933612859</v>
      </c>
      <c r="F529" s="130">
        <v>954</v>
      </c>
      <c r="G529" s="130">
        <v>954</v>
      </c>
      <c r="H529" s="130">
        <v>0.70160726764500403</v>
      </c>
      <c r="I529" s="130">
        <f>(Table13[[#This Row],[Alpha]]-MIN(Table13[Alpha]))/(MAX(Table13[Alpha])-MIN(Table13[Alpha]))</f>
        <v>0.3903938370361521</v>
      </c>
      <c r="J529" s="130">
        <f>(Table13[[#This Row],[Signal from Matlab]]-703)/(1060.75-703)</f>
        <v>0.70160726764500347</v>
      </c>
    </row>
    <row r="530" spans="1:10" x14ac:dyDescent="0.2">
      <c r="A530" s="505">
        <v>34822</v>
      </c>
      <c r="B530" s="506">
        <v>529</v>
      </c>
      <c r="C530" s="507">
        <v>18.78</v>
      </c>
      <c r="D530" s="130">
        <v>-5.5745314135832898E-2</v>
      </c>
      <c r="E530" s="130">
        <f>(Table13[[#This Row],[Gasoil Open]]-MIN(Table13[Signal from Matlab]))/(MAX(Table13[Signal from Matlab])-MIN(Table13[Signal from Matlab]))</f>
        <v>-1.9125646401118099</v>
      </c>
      <c r="F530" s="130">
        <v>948.25</v>
      </c>
      <c r="G530" s="130">
        <v>948.25</v>
      </c>
      <c r="H530" s="130">
        <v>0.68553459119496896</v>
      </c>
      <c r="I530" s="130">
        <f>(Table13[[#This Row],[Alpha]]-MIN(Table13[Alpha]))/(MAX(Table13[Alpha])-MIN(Table13[Alpha]))</f>
        <v>0.37773410486812409</v>
      </c>
      <c r="J530" s="130">
        <f>(Table13[[#This Row],[Signal from Matlab]]-703)/(1060.75-703)</f>
        <v>0.68553459119496851</v>
      </c>
    </row>
    <row r="531" spans="1:10" x14ac:dyDescent="0.2">
      <c r="A531" s="505">
        <v>34823</v>
      </c>
      <c r="B531" s="506">
        <v>530</v>
      </c>
      <c r="C531" s="507">
        <v>18.399999999999999</v>
      </c>
      <c r="D531" s="130">
        <v>-7.8810187873725401E-2</v>
      </c>
      <c r="E531" s="130">
        <f>(Table13[[#This Row],[Gasoil Open]]-MIN(Table13[Signal from Matlab]))/(MAX(Table13[Signal from Matlab])-MIN(Table13[Signal from Matlab]))</f>
        <v>-1.9136268343815515</v>
      </c>
      <c r="F531" s="130">
        <v>951.5</v>
      </c>
      <c r="G531" s="130">
        <v>951.5</v>
      </c>
      <c r="H531" s="130">
        <v>0.69461914744933595</v>
      </c>
      <c r="I531" s="130">
        <f>(Table13[[#This Row],[Alpha]]-MIN(Table13[Alpha]))/(MAX(Table13[Alpha])-MIN(Table13[Alpha]))</f>
        <v>0.3611342398514808</v>
      </c>
      <c r="J531" s="130">
        <f>(Table13[[#This Row],[Signal from Matlab]]-703)/(1060.75-703)</f>
        <v>0.69461914744933617</v>
      </c>
    </row>
    <row r="532" spans="1:10" x14ac:dyDescent="0.2">
      <c r="A532" s="505">
        <v>34824</v>
      </c>
      <c r="B532" s="506">
        <v>531</v>
      </c>
      <c r="C532" s="507">
        <v>18.97</v>
      </c>
      <c r="D532" s="130">
        <v>-0.10786368997790401</v>
      </c>
      <c r="E532" s="130">
        <f>(Table13[[#This Row],[Gasoil Open]]-MIN(Table13[Signal from Matlab]))/(MAX(Table13[Signal from Matlab])-MIN(Table13[Signal from Matlab]))</f>
        <v>-1.9120335429769391</v>
      </c>
      <c r="F532" s="130">
        <v>946</v>
      </c>
      <c r="G532" s="130">
        <v>946</v>
      </c>
      <c r="H532" s="130">
        <v>0.679245283018868</v>
      </c>
      <c r="I532" s="130">
        <f>(Table13[[#This Row],[Alpha]]-MIN(Table13[Alpha]))/(MAX(Table13[Alpha])-MIN(Table13[Alpha]))</f>
        <v>0.34022433942580443</v>
      </c>
      <c r="J532" s="130">
        <f>(Table13[[#This Row],[Signal from Matlab]]-703)/(1060.75-703)</f>
        <v>0.67924528301886788</v>
      </c>
    </row>
    <row r="533" spans="1:10" x14ac:dyDescent="0.2">
      <c r="A533" s="505">
        <v>34828</v>
      </c>
      <c r="B533" s="506">
        <v>532</v>
      </c>
      <c r="C533" s="507">
        <v>18.899999999999999</v>
      </c>
      <c r="D533" s="130">
        <v>-0.13458312023249699</v>
      </c>
      <c r="E533" s="130">
        <f>(Table13[[#This Row],[Gasoil Open]]-MIN(Table13[Signal from Matlab]))/(MAX(Table13[Signal from Matlab])-MIN(Table13[Signal from Matlab]))</f>
        <v>-1.9122292103424179</v>
      </c>
      <c r="F533" s="130">
        <v>954.5</v>
      </c>
      <c r="G533" s="130">
        <v>954.5</v>
      </c>
      <c r="H533" s="130">
        <v>0.70300489168413705</v>
      </c>
      <c r="I533" s="130">
        <f>(Table13[[#This Row],[Alpha]]-MIN(Table13[Alpha]))/(MAX(Table13[Alpha])-MIN(Table13[Alpha]))</f>
        <v>0.32099427813918291</v>
      </c>
      <c r="J533" s="130">
        <f>(Table13[[#This Row],[Signal from Matlab]]-703)/(1060.75-703)</f>
        <v>0.70300489168413693</v>
      </c>
    </row>
    <row r="534" spans="1:10" x14ac:dyDescent="0.2">
      <c r="A534" s="505">
        <v>34829</v>
      </c>
      <c r="B534" s="506">
        <v>533</v>
      </c>
      <c r="C534" s="507">
        <v>18.43</v>
      </c>
      <c r="D534" s="130">
        <v>-0.16209553029781701</v>
      </c>
      <c r="E534" s="130">
        <f>(Table13[[#This Row],[Gasoil Open]]-MIN(Table13[Signal from Matlab]))/(MAX(Table13[Signal from Matlab])-MIN(Table13[Signal from Matlab]))</f>
        <v>-1.9135429769392034</v>
      </c>
      <c r="F534" s="130">
        <v>947.75</v>
      </c>
      <c r="G534" s="130">
        <v>947.75</v>
      </c>
      <c r="H534" s="130">
        <v>0.68413696715583505</v>
      </c>
      <c r="I534" s="130">
        <f>(Table13[[#This Row],[Alpha]]-MIN(Table13[Alpha]))/(MAX(Table13[Alpha])-MIN(Table13[Alpha]))</f>
        <v>0.30119350669092859</v>
      </c>
      <c r="J534" s="130">
        <f>(Table13[[#This Row],[Signal from Matlab]]-703)/(1060.75-703)</f>
        <v>0.68413696715583505</v>
      </c>
    </row>
    <row r="535" spans="1:10" x14ac:dyDescent="0.2">
      <c r="A535" s="505">
        <v>34830</v>
      </c>
      <c r="B535" s="506">
        <v>534</v>
      </c>
      <c r="C535" s="507">
        <v>18.5</v>
      </c>
      <c r="D535" s="130">
        <v>-0.190828613261976</v>
      </c>
      <c r="E535" s="130">
        <f>(Table13[[#This Row],[Gasoil Open]]-MIN(Table13[Signal from Matlab]))/(MAX(Table13[Signal from Matlab])-MIN(Table13[Signal from Matlab]))</f>
        <v>-1.9133473095737246</v>
      </c>
      <c r="F535" s="130">
        <v>939.75</v>
      </c>
      <c r="G535" s="130">
        <v>939.75</v>
      </c>
      <c r="H535" s="130">
        <v>0.66177498252970002</v>
      </c>
      <c r="I535" s="130">
        <f>(Table13[[#This Row],[Alpha]]-MIN(Table13[Alpha]))/(MAX(Table13[Alpha])-MIN(Table13[Alpha]))</f>
        <v>0.28051421296761353</v>
      </c>
      <c r="J535" s="130">
        <f>(Table13[[#This Row],[Signal from Matlab]]-703)/(1060.75-703)</f>
        <v>0.66177498252969946</v>
      </c>
    </row>
    <row r="536" spans="1:10" x14ac:dyDescent="0.2">
      <c r="A536" s="505">
        <v>34831</v>
      </c>
      <c r="B536" s="506">
        <v>535</v>
      </c>
      <c r="C536" s="507">
        <v>18.350000000000001</v>
      </c>
      <c r="D536" s="130">
        <v>-0.221385041168421</v>
      </c>
      <c r="E536" s="130">
        <f>(Table13[[#This Row],[Gasoil Open]]-MIN(Table13[Signal from Matlab]))/(MAX(Table13[Signal from Matlab])-MIN(Table13[Signal from Matlab]))</f>
        <v>-1.9137665967854647</v>
      </c>
      <c r="F536" s="130">
        <v>936.25</v>
      </c>
      <c r="G536" s="130">
        <v>936.25</v>
      </c>
      <c r="H536" s="130">
        <v>0.65199161425576502</v>
      </c>
      <c r="I536" s="130">
        <f>(Table13[[#This Row],[Alpha]]-MIN(Table13[Alpha]))/(MAX(Table13[Alpha])-MIN(Table13[Alpha]))</f>
        <v>0.25852265192973684</v>
      </c>
      <c r="J536" s="130">
        <f>(Table13[[#This Row],[Signal from Matlab]]-703)/(1060.75-703)</f>
        <v>0.65199161425576524</v>
      </c>
    </row>
    <row r="537" spans="1:10" x14ac:dyDescent="0.2">
      <c r="A537" s="505">
        <v>34834</v>
      </c>
      <c r="B537" s="506">
        <v>536</v>
      </c>
      <c r="C537" s="507">
        <v>18.48</v>
      </c>
      <c r="D537" s="130">
        <v>-0.24974310039901901</v>
      </c>
      <c r="E537" s="130">
        <f>(Table13[[#This Row],[Gasoil Open]]-MIN(Table13[Signal from Matlab]))/(MAX(Table13[Signal from Matlab])-MIN(Table13[Signal from Matlab]))</f>
        <v>-1.9134032145352899</v>
      </c>
      <c r="F537" s="130">
        <v>945.5</v>
      </c>
      <c r="G537" s="130">
        <v>945.5</v>
      </c>
      <c r="H537" s="130">
        <v>0.67784765897973398</v>
      </c>
      <c r="I537" s="130">
        <f>(Table13[[#This Row],[Alpha]]-MIN(Table13[Alpha]))/(MAX(Table13[Alpha])-MIN(Table13[Alpha]))</f>
        <v>0.23811326401322974</v>
      </c>
      <c r="J537" s="130">
        <f>(Table13[[#This Row],[Signal from Matlab]]-703)/(1060.75-703)</f>
        <v>0.67784765897973442</v>
      </c>
    </row>
    <row r="538" spans="1:10" x14ac:dyDescent="0.2">
      <c r="A538" s="505">
        <v>34835</v>
      </c>
      <c r="B538" s="506">
        <v>537</v>
      </c>
      <c r="C538" s="507">
        <v>18.75</v>
      </c>
      <c r="D538" s="130">
        <v>-0.27783224038816701</v>
      </c>
      <c r="E538" s="130">
        <f>(Table13[[#This Row],[Gasoil Open]]-MIN(Table13[Signal from Matlab]))/(MAX(Table13[Signal from Matlab])-MIN(Table13[Signal from Matlab]))</f>
        <v>-1.912648497554158</v>
      </c>
      <c r="F538" s="130">
        <v>948.75</v>
      </c>
      <c r="G538" s="130">
        <v>948.75</v>
      </c>
      <c r="H538" s="130">
        <v>0.68693221523410197</v>
      </c>
      <c r="I538" s="130">
        <f>(Table13[[#This Row],[Alpha]]-MIN(Table13[Alpha]))/(MAX(Table13[Alpha])-MIN(Table13[Alpha]))</f>
        <v>0.21789741815375613</v>
      </c>
      <c r="J538" s="130">
        <f>(Table13[[#This Row],[Signal from Matlab]]-703)/(1060.75-703)</f>
        <v>0.68693221523410197</v>
      </c>
    </row>
    <row r="539" spans="1:10" x14ac:dyDescent="0.2">
      <c r="A539" s="505">
        <v>34836</v>
      </c>
      <c r="B539" s="506">
        <v>538</v>
      </c>
      <c r="C539" s="507">
        <v>18.399999999999999</v>
      </c>
      <c r="D539" s="130">
        <v>-0.30020956366736901</v>
      </c>
      <c r="E539" s="130">
        <f>(Table13[[#This Row],[Gasoil Open]]-MIN(Table13[Signal from Matlab]))/(MAX(Table13[Signal from Matlab])-MIN(Table13[Signal from Matlab]))</f>
        <v>-1.9136268343815515</v>
      </c>
      <c r="F539" s="130">
        <v>944.75</v>
      </c>
      <c r="G539" s="130">
        <v>944.75</v>
      </c>
      <c r="H539" s="130">
        <v>0.67575122292103396</v>
      </c>
      <c r="I539" s="130">
        <f>(Table13[[#This Row],[Alpha]]-MIN(Table13[Alpha]))/(MAX(Table13[Alpha])-MIN(Table13[Alpha]))</f>
        <v>0.20179238544948927</v>
      </c>
      <c r="J539" s="130">
        <f>(Table13[[#This Row],[Signal from Matlab]]-703)/(1060.75-703)</f>
        <v>0.67575122292103429</v>
      </c>
    </row>
    <row r="540" spans="1:10" x14ac:dyDescent="0.2">
      <c r="A540" s="505">
        <v>34837</v>
      </c>
      <c r="B540" s="506">
        <v>539</v>
      </c>
      <c r="C540" s="507">
        <v>18.399999999999999</v>
      </c>
      <c r="D540" s="130">
        <v>-0.32395656465299799</v>
      </c>
      <c r="E540" s="130">
        <f>(Table13[[#This Row],[Gasoil Open]]-MIN(Table13[Signal from Matlab]))/(MAX(Table13[Signal from Matlab])-MIN(Table13[Signal from Matlab]))</f>
        <v>-1.9136268343815515</v>
      </c>
      <c r="F540" s="130">
        <v>931.25</v>
      </c>
      <c r="G540" s="130">
        <v>931.25</v>
      </c>
      <c r="H540" s="130">
        <v>0.63801537386442997</v>
      </c>
      <c r="I540" s="130">
        <f>(Table13[[#This Row],[Alpha]]-MIN(Table13[Alpha]))/(MAX(Table13[Alpha])-MIN(Table13[Alpha]))</f>
        <v>0.18470159122311874</v>
      </c>
      <c r="J540" s="130">
        <f>(Table13[[#This Row],[Signal from Matlab]]-703)/(1060.75-703)</f>
        <v>0.63801537386443041</v>
      </c>
    </row>
    <row r="541" spans="1:10" x14ac:dyDescent="0.2">
      <c r="A541" s="505">
        <v>34838</v>
      </c>
      <c r="B541" s="506">
        <v>540</v>
      </c>
      <c r="C541" s="507">
        <v>18.23</v>
      </c>
      <c r="D541" s="130">
        <v>-0.34779273558172902</v>
      </c>
      <c r="E541" s="130">
        <f>(Table13[[#This Row],[Gasoil Open]]-MIN(Table13[Signal from Matlab]))/(MAX(Table13[Signal from Matlab])-MIN(Table13[Signal from Matlab]))</f>
        <v>-1.9141020265548567</v>
      </c>
      <c r="F541" s="130">
        <v>925</v>
      </c>
      <c r="G541" s="130">
        <v>925</v>
      </c>
      <c r="H541" s="130">
        <v>0.62054507337526199</v>
      </c>
      <c r="I541" s="130">
        <f>(Table13[[#This Row],[Alpha]]-MIN(Table13[Alpha]))/(MAX(Table13[Alpha])-MIN(Table13[Alpha]))</f>
        <v>0.16754662109724594</v>
      </c>
      <c r="J541" s="130">
        <f>(Table13[[#This Row],[Signal from Matlab]]-703)/(1060.75-703)</f>
        <v>0.6205450733752621</v>
      </c>
    </row>
    <row r="542" spans="1:10" x14ac:dyDescent="0.2">
      <c r="A542" s="505">
        <v>34841</v>
      </c>
      <c r="B542" s="506">
        <v>541</v>
      </c>
      <c r="C542" s="507">
        <v>18.55</v>
      </c>
      <c r="D542" s="130">
        <v>-0.36861061041083798</v>
      </c>
      <c r="E542" s="130">
        <f>(Table13[[#This Row],[Gasoil Open]]-MIN(Table13[Signal from Matlab]))/(MAX(Table13[Signal from Matlab])-MIN(Table13[Signal from Matlab]))</f>
        <v>-1.9132075471698113</v>
      </c>
      <c r="F542" s="130">
        <v>903</v>
      </c>
      <c r="G542" s="130">
        <v>903</v>
      </c>
      <c r="H542" s="130">
        <v>0.55904961565338895</v>
      </c>
      <c r="I542" s="130">
        <f>(Table13[[#This Row],[Alpha]]-MIN(Table13[Alpha]))/(MAX(Table13[Alpha])-MIN(Table13[Alpha]))</f>
        <v>0.15256392853956438</v>
      </c>
      <c r="J542" s="130">
        <f>(Table13[[#This Row],[Signal from Matlab]]-703)/(1060.75-703)</f>
        <v>0.55904961565338929</v>
      </c>
    </row>
    <row r="543" spans="1:10" x14ac:dyDescent="0.2">
      <c r="A543" s="505">
        <v>34842</v>
      </c>
      <c r="B543" s="506">
        <v>542</v>
      </c>
      <c r="C543" s="507">
        <v>18.45</v>
      </c>
      <c r="D543" s="130">
        <v>-0.37992235684537801</v>
      </c>
      <c r="E543" s="130">
        <f>(Table13[[#This Row],[Gasoil Open]]-MIN(Table13[Signal from Matlab]))/(MAX(Table13[Signal from Matlab])-MIN(Table13[Signal from Matlab]))</f>
        <v>-1.9134870719776378</v>
      </c>
      <c r="F543" s="130">
        <v>898.5</v>
      </c>
      <c r="G543" s="130">
        <v>898.5</v>
      </c>
      <c r="H543" s="130">
        <v>0.54647099930118803</v>
      </c>
      <c r="I543" s="130">
        <f>(Table13[[#This Row],[Alpha]]-MIN(Table13[Alpha]))/(MAX(Table13[Alpha])-MIN(Table13[Alpha]))</f>
        <v>0.14442282765821099</v>
      </c>
      <c r="J543" s="130">
        <f>(Table13[[#This Row],[Signal from Matlab]]-703)/(1060.75-703)</f>
        <v>0.54647099930118803</v>
      </c>
    </row>
    <row r="544" spans="1:10" x14ac:dyDescent="0.2">
      <c r="A544" s="505">
        <v>34843</v>
      </c>
      <c r="B544" s="506">
        <v>543</v>
      </c>
      <c r="C544" s="507">
        <v>18.489999999999998</v>
      </c>
      <c r="D544" s="130">
        <v>-0.38380753965535302</v>
      </c>
      <c r="E544" s="130">
        <f>(Table13[[#This Row],[Gasoil Open]]-MIN(Table13[Signal from Matlab]))/(MAX(Table13[Signal from Matlab])-MIN(Table13[Signal from Matlab]))</f>
        <v>-1.9133752620545073</v>
      </c>
      <c r="F544" s="130">
        <v>909.5</v>
      </c>
      <c r="G544" s="130">
        <v>909.5</v>
      </c>
      <c r="H544" s="130">
        <v>0.57721872816212405</v>
      </c>
      <c r="I544" s="130">
        <f>(Table13[[#This Row],[Alpha]]-MIN(Table13[Alpha]))/(MAX(Table13[Alpha])-MIN(Table13[Alpha]))</f>
        <v>0.14162664889116167</v>
      </c>
      <c r="J544" s="130">
        <f>(Table13[[#This Row],[Signal from Matlab]]-703)/(1060.75-703)</f>
        <v>0.57721872816212438</v>
      </c>
    </row>
    <row r="545" spans="1:10" x14ac:dyDescent="0.2">
      <c r="A545" s="505">
        <v>34844</v>
      </c>
      <c r="B545" s="506">
        <v>544</v>
      </c>
      <c r="C545" s="507">
        <v>18.149999999999999</v>
      </c>
      <c r="D545" s="130">
        <v>-0.38323553758375301</v>
      </c>
      <c r="E545" s="130">
        <f>(Table13[[#This Row],[Gasoil Open]]-MIN(Table13[Signal from Matlab]))/(MAX(Table13[Signal from Matlab])-MIN(Table13[Signal from Matlab]))</f>
        <v>-1.9143256464011182</v>
      </c>
      <c r="F545" s="130">
        <v>918.75</v>
      </c>
      <c r="G545" s="130">
        <v>918.75</v>
      </c>
      <c r="H545" s="130">
        <v>0.60307477288609401</v>
      </c>
      <c r="I545" s="130">
        <f>(Table13[[#This Row],[Alpha]]-MIN(Table13[Alpha]))/(MAX(Table13[Alpha])-MIN(Table13[Alpha]))</f>
        <v>0.14203832065167954</v>
      </c>
      <c r="J545" s="130">
        <f>(Table13[[#This Row],[Signal from Matlab]]-703)/(1060.75-703)</f>
        <v>0.60307477288609368</v>
      </c>
    </row>
    <row r="546" spans="1:10" x14ac:dyDescent="0.2">
      <c r="A546" s="505">
        <v>34845</v>
      </c>
      <c r="B546" s="506">
        <v>545</v>
      </c>
      <c r="C546" s="507">
        <v>18</v>
      </c>
      <c r="D546" s="130">
        <v>-0.375857194467552</v>
      </c>
      <c r="E546" s="130">
        <f>(Table13[[#This Row],[Gasoil Open]]-MIN(Table13[Signal from Matlab]))/(MAX(Table13[Signal from Matlab])-MIN(Table13[Signal from Matlab]))</f>
        <v>-1.9147449336128581</v>
      </c>
      <c r="F546" s="130">
        <v>914.25</v>
      </c>
      <c r="G546" s="130">
        <v>914.25</v>
      </c>
      <c r="H546" s="130">
        <v>0.59049615653389198</v>
      </c>
      <c r="I546" s="130">
        <f>(Table13[[#This Row],[Alpha]]-MIN(Table13[Alpha]))/(MAX(Table13[Alpha])-MIN(Table13[Alpha]))</f>
        <v>0.14734853830850544</v>
      </c>
      <c r="J546" s="130">
        <f>(Table13[[#This Row],[Signal from Matlab]]-703)/(1060.75-703)</f>
        <v>0.59049615653389242</v>
      </c>
    </row>
    <row r="547" spans="1:10" x14ac:dyDescent="0.2">
      <c r="A547" s="505">
        <v>34849</v>
      </c>
      <c r="B547" s="506">
        <v>546</v>
      </c>
      <c r="C547" s="507">
        <v>17.649999999999999</v>
      </c>
      <c r="D547" s="130">
        <v>-0.34564103701229798</v>
      </c>
      <c r="E547" s="130">
        <f>(Table13[[#This Row],[Gasoil Open]]-MIN(Table13[Signal from Matlab]))/(MAX(Table13[Signal from Matlab])-MIN(Table13[Signal from Matlab]))</f>
        <v>-1.9157232704402516</v>
      </c>
      <c r="F547" s="130">
        <v>922.5</v>
      </c>
      <c r="G547" s="130">
        <v>922.5</v>
      </c>
      <c r="H547" s="130">
        <v>0.61355695317959502</v>
      </c>
      <c r="I547" s="130">
        <f>(Table13[[#This Row],[Alpha]]-MIN(Table13[Alpha]))/(MAX(Table13[Alpha])-MIN(Table13[Alpha]))</f>
        <v>0.16909520559048685</v>
      </c>
      <c r="J547" s="130">
        <f>(Table13[[#This Row],[Signal from Matlab]]-703)/(1060.75-703)</f>
        <v>0.61355695317959469</v>
      </c>
    </row>
    <row r="548" spans="1:10" x14ac:dyDescent="0.2">
      <c r="A548" s="505">
        <v>34850</v>
      </c>
      <c r="B548" s="506">
        <v>547</v>
      </c>
      <c r="C548" s="507">
        <v>17.600000000000001</v>
      </c>
      <c r="D548" s="130">
        <v>-0.31838755712716599</v>
      </c>
      <c r="E548" s="130">
        <f>(Table13[[#This Row],[Gasoil Open]]-MIN(Table13[Signal from Matlab]))/(MAX(Table13[Signal from Matlab])-MIN(Table13[Signal from Matlab]))</f>
        <v>-1.9158630328441648</v>
      </c>
      <c r="F548" s="130">
        <v>916.75</v>
      </c>
      <c r="G548" s="130">
        <v>916.75</v>
      </c>
      <c r="H548" s="130">
        <v>0.59748427672955995</v>
      </c>
      <c r="I548" s="130">
        <f>(Table13[[#This Row],[Alpha]]-MIN(Table13[Alpha]))/(MAX(Table13[Alpha])-MIN(Table13[Alpha]))</f>
        <v>0.18870962414174719</v>
      </c>
      <c r="J548" s="130">
        <f>(Table13[[#This Row],[Signal from Matlab]]-703)/(1060.75-703)</f>
        <v>0.59748427672955973</v>
      </c>
    </row>
    <row r="549" spans="1:10" x14ac:dyDescent="0.2">
      <c r="A549" s="505">
        <v>34851</v>
      </c>
      <c r="B549" s="506">
        <v>548</v>
      </c>
      <c r="C549" s="507">
        <v>17.690000000000001</v>
      </c>
      <c r="D549" s="130">
        <v>-0.28677153922904303</v>
      </c>
      <c r="E549" s="130">
        <f>(Table13[[#This Row],[Gasoil Open]]-MIN(Table13[Signal from Matlab]))/(MAX(Table13[Signal from Matlab])-MIN(Table13[Signal from Matlab]))</f>
        <v>-1.9156114605171208</v>
      </c>
      <c r="F549" s="130">
        <v>927.5</v>
      </c>
      <c r="G549" s="130">
        <v>927.5</v>
      </c>
      <c r="H549" s="130">
        <v>0.62753319357092896</v>
      </c>
      <c r="I549" s="130">
        <f>(Table13[[#This Row],[Alpha]]-MIN(Table13[Alpha]))/(MAX(Table13[Alpha])-MIN(Table13[Alpha]))</f>
        <v>0.21146377555990176</v>
      </c>
      <c r="J549" s="130">
        <f>(Table13[[#This Row],[Signal from Matlab]]-703)/(1060.75-703)</f>
        <v>0.6275331935709294</v>
      </c>
    </row>
    <row r="550" spans="1:10" x14ac:dyDescent="0.2">
      <c r="A550" s="505">
        <v>34852</v>
      </c>
      <c r="B550" s="506">
        <v>549</v>
      </c>
      <c r="C550" s="507">
        <v>17.72</v>
      </c>
      <c r="D550" s="130">
        <v>-0.24644143623838</v>
      </c>
      <c r="E550" s="130">
        <f>(Table13[[#This Row],[Gasoil Open]]-MIN(Table13[Signal from Matlab]))/(MAX(Table13[Signal from Matlab])-MIN(Table13[Signal from Matlab]))</f>
        <v>-1.9155276030747728</v>
      </c>
      <c r="F550" s="130">
        <v>926.25</v>
      </c>
      <c r="G550" s="130">
        <v>926.25</v>
      </c>
      <c r="H550" s="130">
        <v>0.62403913347309603</v>
      </c>
      <c r="I550" s="130">
        <f>(Table13[[#This Row],[Alpha]]-MIN(Table13[Alpha]))/(MAX(Table13[Alpha])-MIN(Table13[Alpha]))</f>
        <v>0.2404894825011227</v>
      </c>
      <c r="J550" s="130">
        <f>(Table13[[#This Row],[Signal from Matlab]]-703)/(1060.75-703)</f>
        <v>0.6240391334730957</v>
      </c>
    </row>
    <row r="551" spans="1:10" x14ac:dyDescent="0.2">
      <c r="A551" s="505">
        <v>34855</v>
      </c>
      <c r="B551" s="506">
        <v>550</v>
      </c>
      <c r="C551" s="507">
        <v>17.96</v>
      </c>
      <c r="D551" s="130">
        <v>-0.21016693566036901</v>
      </c>
      <c r="E551" s="130">
        <f>(Table13[[#This Row],[Gasoil Open]]-MIN(Table13[Signal from Matlab]))/(MAX(Table13[Signal from Matlab])-MIN(Table13[Signal from Matlab]))</f>
        <v>-1.9148567435359887</v>
      </c>
      <c r="F551" s="130">
        <v>922.25</v>
      </c>
      <c r="G551" s="130">
        <v>922.25</v>
      </c>
      <c r="H551" s="130">
        <v>0.61285814116002801</v>
      </c>
      <c r="I551" s="130">
        <f>(Table13[[#This Row],[Alpha]]-MIN(Table13[Alpha]))/(MAX(Table13[Alpha])-MIN(Table13[Alpha]))</f>
        <v>0.26659635913023166</v>
      </c>
      <c r="J551" s="130">
        <f>(Table13[[#This Row],[Signal from Matlab]]-703)/(1060.75-703)</f>
        <v>0.6128581411600279</v>
      </c>
    </row>
    <row r="552" spans="1:10" x14ac:dyDescent="0.2">
      <c r="A552" s="505">
        <v>34856</v>
      </c>
      <c r="B552" s="506">
        <v>551</v>
      </c>
      <c r="C552" s="507">
        <v>18.14</v>
      </c>
      <c r="D552" s="130">
        <v>-0.176184410898126</v>
      </c>
      <c r="E552" s="130">
        <f>(Table13[[#This Row],[Gasoil Open]]-MIN(Table13[Signal from Matlab]))/(MAX(Table13[Signal from Matlab])-MIN(Table13[Signal from Matlab]))</f>
        <v>-1.9143535988819007</v>
      </c>
      <c r="F552" s="130">
        <v>909</v>
      </c>
      <c r="G552" s="130">
        <v>909</v>
      </c>
      <c r="H552" s="130">
        <v>0.57582110412299103</v>
      </c>
      <c r="I552" s="130">
        <f>(Table13[[#This Row],[Alpha]]-MIN(Table13[Alpha]))/(MAX(Table13[Alpha])-MIN(Table13[Alpha]))</f>
        <v>0.29105369327341518</v>
      </c>
      <c r="J552" s="130">
        <f>(Table13[[#This Row],[Signal from Matlab]]-703)/(1060.75-703)</f>
        <v>0.57582110412299092</v>
      </c>
    </row>
    <row r="553" spans="1:10" x14ac:dyDescent="0.2">
      <c r="A553" s="505">
        <v>34857</v>
      </c>
      <c r="B553" s="506">
        <v>552</v>
      </c>
      <c r="C553" s="507">
        <v>17.899999999999999</v>
      </c>
      <c r="D553" s="130">
        <v>-0.14917093372545101</v>
      </c>
      <c r="E553" s="130">
        <f>(Table13[[#This Row],[Gasoil Open]]-MIN(Table13[Signal from Matlab]))/(MAX(Table13[Signal from Matlab])-MIN(Table13[Signal from Matlab]))</f>
        <v>-1.9150244584206848</v>
      </c>
      <c r="F553" s="130">
        <v>912.25</v>
      </c>
      <c r="G553" s="130">
        <v>912.25</v>
      </c>
      <c r="H553" s="130">
        <v>0.58490566037735903</v>
      </c>
      <c r="I553" s="130">
        <f>(Table13[[#This Row],[Alpha]]-MIN(Table13[Alpha]))/(MAX(Table13[Alpha])-MIN(Table13[Alpha]))</f>
        <v>0.31049538108807195</v>
      </c>
      <c r="J553" s="130">
        <f>(Table13[[#This Row],[Signal from Matlab]]-703)/(1060.75-703)</f>
        <v>0.58490566037735847</v>
      </c>
    </row>
    <row r="554" spans="1:10" x14ac:dyDescent="0.2">
      <c r="A554" s="505">
        <v>34858</v>
      </c>
      <c r="B554" s="506">
        <v>553</v>
      </c>
      <c r="C554" s="507">
        <v>17.95</v>
      </c>
      <c r="D554" s="130">
        <v>-0.12072519537332201</v>
      </c>
      <c r="E554" s="130">
        <f>(Table13[[#This Row],[Gasoil Open]]-MIN(Table13[Signal from Matlab]))/(MAX(Table13[Signal from Matlab])-MIN(Table13[Signal from Matlab]))</f>
        <v>-1.9148846960167714</v>
      </c>
      <c r="F554" s="130">
        <v>910.5</v>
      </c>
      <c r="G554" s="130">
        <v>910.5</v>
      </c>
      <c r="H554" s="130">
        <v>0.58001397624039097</v>
      </c>
      <c r="I554" s="130">
        <f>(Table13[[#This Row],[Alpha]]-MIN(Table13[Alpha]))/(MAX(Table13[Alpha])-MIN(Table13[Alpha]))</f>
        <v>0.33096787195492389</v>
      </c>
      <c r="J554" s="130">
        <f>(Table13[[#This Row],[Signal from Matlab]]-703)/(1060.75-703)</f>
        <v>0.5800139762403913</v>
      </c>
    </row>
    <row r="555" spans="1:10" x14ac:dyDescent="0.2">
      <c r="A555" s="505">
        <v>34859</v>
      </c>
      <c r="B555" s="506">
        <v>554</v>
      </c>
      <c r="C555" s="507">
        <v>17.739999999999998</v>
      </c>
      <c r="D555" s="130">
        <v>-9.6690936619291901E-2</v>
      </c>
      <c r="E555" s="130">
        <f>(Table13[[#This Row],[Gasoil Open]]-MIN(Table13[Signal from Matlab]))/(MAX(Table13[Signal from Matlab])-MIN(Table13[Signal from Matlab]))</f>
        <v>-1.9154716981132076</v>
      </c>
      <c r="F555" s="130">
        <v>914.5</v>
      </c>
      <c r="G555" s="130">
        <v>914.5</v>
      </c>
      <c r="H555" s="130">
        <v>0.59119496855345899</v>
      </c>
      <c r="I555" s="130">
        <f>(Table13[[#This Row],[Alpha]]-MIN(Table13[Alpha]))/(MAX(Table13[Alpha])-MIN(Table13[Alpha]))</f>
        <v>0.34826540653611399</v>
      </c>
      <c r="J555" s="130">
        <f>(Table13[[#This Row],[Signal from Matlab]]-703)/(1060.75-703)</f>
        <v>0.5911949685534591</v>
      </c>
    </row>
    <row r="556" spans="1:10" x14ac:dyDescent="0.2">
      <c r="A556" s="505">
        <v>34862</v>
      </c>
      <c r="B556" s="506">
        <v>555</v>
      </c>
      <c r="C556" s="507">
        <v>17.7</v>
      </c>
      <c r="D556" s="130">
        <v>-7.40638011747628E-2</v>
      </c>
      <c r="E556" s="130">
        <f>(Table13[[#This Row],[Gasoil Open]]-MIN(Table13[Signal from Matlab]))/(MAX(Table13[Signal from Matlab])-MIN(Table13[Signal from Matlab]))</f>
        <v>-1.9155835080363381</v>
      </c>
      <c r="F556" s="130">
        <v>896.25</v>
      </c>
      <c r="G556" s="130">
        <v>896.25</v>
      </c>
      <c r="H556" s="130">
        <v>0.54018169112508696</v>
      </c>
      <c r="I556" s="130">
        <f>(Table13[[#This Row],[Alpha]]-MIN(Table13[Alpha]))/(MAX(Table13[Alpha])-MIN(Table13[Alpha]))</f>
        <v>0.3645502298722772</v>
      </c>
      <c r="J556" s="130">
        <f>(Table13[[#This Row],[Signal from Matlab]]-703)/(1060.75-703)</f>
        <v>0.5401816911250874</v>
      </c>
    </row>
    <row r="557" spans="1:10" x14ac:dyDescent="0.2">
      <c r="A557" s="505">
        <v>34863</v>
      </c>
      <c r="B557" s="506">
        <v>556</v>
      </c>
      <c r="C557" s="507">
        <v>17.75</v>
      </c>
      <c r="D557" s="130">
        <v>-6.0294323776003203E-2</v>
      </c>
      <c r="E557" s="130">
        <f>(Table13[[#This Row],[Gasoil Open]]-MIN(Table13[Signal from Matlab]))/(MAX(Table13[Signal from Matlab])-MIN(Table13[Signal from Matlab]))</f>
        <v>-1.9154437456324249</v>
      </c>
      <c r="F557" s="130">
        <v>901.5</v>
      </c>
      <c r="G557" s="130">
        <v>901.5</v>
      </c>
      <c r="H557" s="130">
        <v>0.55485674353598902</v>
      </c>
      <c r="I557" s="130">
        <f>(Table13[[#This Row],[Alpha]]-MIN(Table13[Alpha]))/(MAX(Table13[Alpha])-MIN(Table13[Alpha]))</f>
        <v>0.37446016776166696</v>
      </c>
      <c r="J557" s="130">
        <f>(Table13[[#This Row],[Signal from Matlab]]-703)/(1060.75-703)</f>
        <v>0.55485674353598879</v>
      </c>
    </row>
    <row r="558" spans="1:10" x14ac:dyDescent="0.2">
      <c r="A558" s="505">
        <v>34864</v>
      </c>
      <c r="B558" s="506">
        <v>557</v>
      </c>
      <c r="C558" s="507">
        <v>17.649999999999999</v>
      </c>
      <c r="D558" s="130">
        <v>-5.5115487087084698E-2</v>
      </c>
      <c r="E558" s="130">
        <f>(Table13[[#This Row],[Gasoil Open]]-MIN(Table13[Signal from Matlab]))/(MAX(Table13[Signal from Matlab])-MIN(Table13[Signal from Matlab]))</f>
        <v>-1.9157232704402516</v>
      </c>
      <c r="F558" s="130">
        <v>898.5</v>
      </c>
      <c r="G558" s="130">
        <v>898.5</v>
      </c>
      <c r="H558" s="130">
        <v>0.54647099930118803</v>
      </c>
      <c r="I558" s="130">
        <f>(Table13[[#This Row],[Alpha]]-MIN(Table13[Alpha]))/(MAX(Table13[Alpha])-MIN(Table13[Alpha]))</f>
        <v>0.37818739345369634</v>
      </c>
      <c r="J558" s="130">
        <f>(Table13[[#This Row],[Signal from Matlab]]-703)/(1060.75-703)</f>
        <v>0.54647099930118803</v>
      </c>
    </row>
    <row r="559" spans="1:10" x14ac:dyDescent="0.2">
      <c r="A559" s="505">
        <v>34865</v>
      </c>
      <c r="B559" s="506">
        <v>558</v>
      </c>
      <c r="C559" s="507">
        <v>17.87</v>
      </c>
      <c r="D559" s="130">
        <v>-5.4719995105256797E-2</v>
      </c>
      <c r="E559" s="130">
        <f>(Table13[[#This Row],[Gasoil Open]]-MIN(Table13[Signal from Matlab]))/(MAX(Table13[Signal from Matlab])-MIN(Table13[Signal from Matlab]))</f>
        <v>-1.9151083158630329</v>
      </c>
      <c r="F559" s="130">
        <v>898.75</v>
      </c>
      <c r="G559" s="130">
        <v>898.75</v>
      </c>
      <c r="H559" s="130">
        <v>0.54716981132075504</v>
      </c>
      <c r="I559" s="130">
        <f>(Table13[[#This Row],[Alpha]]-MIN(Table13[Alpha]))/(MAX(Table13[Alpha])-MIN(Table13[Alpha]))</f>
        <v>0.37847203032568244</v>
      </c>
      <c r="J559" s="130">
        <f>(Table13[[#This Row],[Signal from Matlab]]-703)/(1060.75-703)</f>
        <v>0.54716981132075471</v>
      </c>
    </row>
    <row r="560" spans="1:10" x14ac:dyDescent="0.2">
      <c r="A560" s="505">
        <v>34866</v>
      </c>
      <c r="B560" s="506">
        <v>559</v>
      </c>
      <c r="C560" s="507">
        <v>17.45</v>
      </c>
      <c r="D560" s="130">
        <v>-5.7064889568225703E-2</v>
      </c>
      <c r="E560" s="130">
        <f>(Table13[[#This Row],[Gasoil Open]]-MIN(Table13[Signal from Matlab]))/(MAX(Table13[Signal from Matlab])-MIN(Table13[Signal from Matlab]))</f>
        <v>-1.9162823200559049</v>
      </c>
      <c r="F560" s="130">
        <v>901.25</v>
      </c>
      <c r="G560" s="130">
        <v>901.25</v>
      </c>
      <c r="H560" s="130">
        <v>0.55415793151642201</v>
      </c>
      <c r="I560" s="130">
        <f>(Table13[[#This Row],[Alpha]]-MIN(Table13[Alpha]))/(MAX(Table13[Alpha])-MIN(Table13[Alpha]))</f>
        <v>0.37678440211640202</v>
      </c>
      <c r="J560" s="130">
        <f>(Table13[[#This Row],[Signal from Matlab]]-703)/(1060.75-703)</f>
        <v>0.55415793151642212</v>
      </c>
    </row>
    <row r="561" spans="1:10" x14ac:dyDescent="0.2">
      <c r="A561" s="505">
        <v>34869</v>
      </c>
      <c r="B561" s="506">
        <v>560</v>
      </c>
      <c r="C561" s="507">
        <v>17.239999999999998</v>
      </c>
      <c r="D561" s="130">
        <v>-5.9168758030458797E-2</v>
      </c>
      <c r="E561" s="130">
        <f>(Table13[[#This Row],[Gasoil Open]]-MIN(Table13[Signal from Matlab]))/(MAX(Table13[Signal from Matlab])-MIN(Table13[Signal from Matlab]))</f>
        <v>-1.916869322152341</v>
      </c>
      <c r="F561" s="130">
        <v>907.5</v>
      </c>
      <c r="G561" s="130">
        <v>907.5</v>
      </c>
      <c r="H561" s="130">
        <v>0.57162823200559099</v>
      </c>
      <c r="I561" s="130">
        <f>(Table13[[#This Row],[Alpha]]-MIN(Table13[Alpha]))/(MAX(Table13[Alpha])-MIN(Table13[Alpha]))</f>
        <v>0.37527024110764406</v>
      </c>
      <c r="J561" s="130">
        <f>(Table13[[#This Row],[Signal from Matlab]]-703)/(1060.75-703)</f>
        <v>0.57162823200559054</v>
      </c>
    </row>
    <row r="562" spans="1:10" x14ac:dyDescent="0.2">
      <c r="A562" s="505">
        <v>34870</v>
      </c>
      <c r="B562" s="506">
        <v>561</v>
      </c>
      <c r="C562" s="507">
        <v>16.75</v>
      </c>
      <c r="D562" s="130">
        <v>-6.28737211558901E-2</v>
      </c>
      <c r="E562" s="130">
        <f>(Table13[[#This Row],[Gasoil Open]]-MIN(Table13[Signal from Matlab]))/(MAX(Table13[Signal from Matlab])-MIN(Table13[Signal from Matlab]))</f>
        <v>-1.9182389937106918</v>
      </c>
      <c r="F562" s="130">
        <v>915.25</v>
      </c>
      <c r="G562" s="130">
        <v>915.25</v>
      </c>
      <c r="H562" s="130">
        <v>0.59329140461215901</v>
      </c>
      <c r="I562" s="130">
        <f>(Table13[[#This Row],[Alpha]]-MIN(Table13[Alpha]))/(MAX(Table13[Alpha])-MIN(Table13[Alpha]))</f>
        <v>0.37260376703660847</v>
      </c>
      <c r="J562" s="130">
        <f>(Table13[[#This Row],[Signal from Matlab]]-703)/(1060.75-703)</f>
        <v>0.59329140461215935</v>
      </c>
    </row>
    <row r="563" spans="1:10" x14ac:dyDescent="0.2">
      <c r="A563" s="505">
        <v>34871</v>
      </c>
      <c r="B563" s="506">
        <v>562</v>
      </c>
      <c r="C563" s="507">
        <v>16.649999999999999</v>
      </c>
      <c r="D563" s="130">
        <v>-6.8929374182751094E-2</v>
      </c>
      <c r="E563" s="130">
        <f>(Table13[[#This Row],[Gasoil Open]]-MIN(Table13[Signal from Matlab]))/(MAX(Table13[Signal from Matlab])-MIN(Table13[Signal from Matlab]))</f>
        <v>-1.9185185185185185</v>
      </c>
      <c r="F563" s="130">
        <v>916.25</v>
      </c>
      <c r="G563" s="130">
        <v>916.25</v>
      </c>
      <c r="H563" s="130">
        <v>0.59608665269042604</v>
      </c>
      <c r="I563" s="130">
        <f>(Table13[[#This Row],[Alpha]]-MIN(Table13[Alpha]))/(MAX(Table13[Alpha])-MIN(Table13[Alpha]))</f>
        <v>0.36824549376028981</v>
      </c>
      <c r="J563" s="130">
        <f>(Table13[[#This Row],[Signal from Matlab]]-703)/(1060.75-703)</f>
        <v>0.59608665269042627</v>
      </c>
    </row>
    <row r="564" spans="1:10" x14ac:dyDescent="0.2">
      <c r="A564" s="505">
        <v>34872</v>
      </c>
      <c r="B564" s="506">
        <v>563</v>
      </c>
      <c r="C564" s="507">
        <v>16.38</v>
      </c>
      <c r="D564" s="130">
        <v>-7.5944143196067904E-2</v>
      </c>
      <c r="E564" s="130">
        <f>(Table13[[#This Row],[Gasoil Open]]-MIN(Table13[Signal from Matlab]))/(MAX(Table13[Signal from Matlab])-MIN(Table13[Signal from Matlab]))</f>
        <v>-1.9192732354996507</v>
      </c>
      <c r="F564" s="130">
        <v>925.75</v>
      </c>
      <c r="G564" s="130">
        <v>925.75</v>
      </c>
      <c r="H564" s="130">
        <v>0.62264150943396201</v>
      </c>
      <c r="I564" s="130">
        <f>(Table13[[#This Row],[Alpha]]-MIN(Table13[Alpha]))/(MAX(Table13[Alpha])-MIN(Table13[Alpha]))</f>
        <v>0.36319694157365073</v>
      </c>
      <c r="J564" s="130">
        <f>(Table13[[#This Row],[Signal from Matlab]]-703)/(1060.75-703)</f>
        <v>0.62264150943396224</v>
      </c>
    </row>
    <row r="565" spans="1:10" x14ac:dyDescent="0.2">
      <c r="A565" s="505">
        <v>34873</v>
      </c>
      <c r="B565" s="506">
        <v>564</v>
      </c>
      <c r="C565" s="507">
        <v>16.45</v>
      </c>
      <c r="D565" s="130">
        <v>-8.67610468412819E-2</v>
      </c>
      <c r="E565" s="130">
        <f>(Table13[[#This Row],[Gasoil Open]]-MIN(Table13[Signal from Matlab]))/(MAX(Table13[Signal from Matlab])-MIN(Table13[Signal from Matlab]))</f>
        <v>-1.9190775681341719</v>
      </c>
      <c r="F565" s="130">
        <v>902.25</v>
      </c>
      <c r="G565" s="130">
        <v>902.25</v>
      </c>
      <c r="H565" s="130">
        <v>0.55695317959468904</v>
      </c>
      <c r="I565" s="130">
        <f>(Table13[[#This Row],[Alpha]]-MIN(Table13[Alpha]))/(MAX(Table13[Alpha])-MIN(Table13[Alpha]))</f>
        <v>0.35541198066516771</v>
      </c>
      <c r="J565" s="130">
        <f>(Table13[[#This Row],[Signal from Matlab]]-703)/(1060.75-703)</f>
        <v>0.55695317959468904</v>
      </c>
    </row>
    <row r="566" spans="1:10" x14ac:dyDescent="0.2">
      <c r="A566" s="505">
        <v>34876</v>
      </c>
      <c r="B566" s="506">
        <v>565</v>
      </c>
      <c r="C566" s="507">
        <v>16.420000000000002</v>
      </c>
      <c r="D566" s="130">
        <v>-0.10082940555011401</v>
      </c>
      <c r="E566" s="130">
        <f>(Table13[[#This Row],[Gasoil Open]]-MIN(Table13[Signal from Matlab]))/(MAX(Table13[Signal from Matlab])-MIN(Table13[Signal from Matlab]))</f>
        <v>-1.9191614255765201</v>
      </c>
      <c r="F566" s="130">
        <v>892.75</v>
      </c>
      <c r="G566" s="130">
        <v>892.75</v>
      </c>
      <c r="H566" s="130">
        <v>0.53039832285115296</v>
      </c>
      <c r="I566" s="130">
        <f>(Table13[[#This Row],[Alpha]]-MIN(Table13[Alpha]))/(MAX(Table13[Alpha])-MIN(Table13[Alpha]))</f>
        <v>0.34528693692002599</v>
      </c>
      <c r="J566" s="130">
        <f>(Table13[[#This Row],[Signal from Matlab]]-703)/(1060.75-703)</f>
        <v>0.53039832285115307</v>
      </c>
    </row>
    <row r="567" spans="1:10" x14ac:dyDescent="0.2">
      <c r="A567" s="505">
        <v>34877</v>
      </c>
      <c r="B567" s="506">
        <v>566</v>
      </c>
      <c r="C567" s="507">
        <v>16.48</v>
      </c>
      <c r="D567" s="130">
        <v>-0.11768941955489</v>
      </c>
      <c r="E567" s="130">
        <f>(Table13[[#This Row],[Gasoil Open]]-MIN(Table13[Signal from Matlab]))/(MAX(Table13[Signal from Matlab])-MIN(Table13[Signal from Matlab]))</f>
        <v>-1.9189937106918238</v>
      </c>
      <c r="F567" s="130">
        <v>874.5</v>
      </c>
      <c r="G567" s="130">
        <v>874.5</v>
      </c>
      <c r="H567" s="130">
        <v>0.47938504542278099</v>
      </c>
      <c r="I567" s="130">
        <f>(Table13[[#This Row],[Alpha]]-MIN(Table13[Alpha]))/(MAX(Table13[Alpha])-MIN(Table13[Alpha]))</f>
        <v>0.33315272973387511</v>
      </c>
      <c r="J567" s="130">
        <f>(Table13[[#This Row],[Signal from Matlab]]-703)/(1060.75-703)</f>
        <v>0.47938504542278126</v>
      </c>
    </row>
    <row r="568" spans="1:10" x14ac:dyDescent="0.2">
      <c r="A568" s="505">
        <v>34878</v>
      </c>
      <c r="B568" s="506">
        <v>567</v>
      </c>
      <c r="C568" s="507">
        <v>16.8</v>
      </c>
      <c r="D568" s="130">
        <v>-0.128798034164052</v>
      </c>
      <c r="E568" s="130">
        <f>(Table13[[#This Row],[Gasoil Open]]-MIN(Table13[Signal from Matlab]))/(MAX(Table13[Signal from Matlab])-MIN(Table13[Signal from Matlab]))</f>
        <v>-1.9180992313067786</v>
      </c>
      <c r="F568" s="130">
        <v>882.5</v>
      </c>
      <c r="G568" s="130">
        <v>882.5</v>
      </c>
      <c r="H568" s="130">
        <v>0.50174703004891696</v>
      </c>
      <c r="I568" s="130">
        <f>(Table13[[#This Row],[Alpha]]-MIN(Table13[Alpha]))/(MAX(Table13[Alpha])-MIN(Table13[Alpha]))</f>
        <v>0.32515782349118211</v>
      </c>
      <c r="J568" s="130">
        <f>(Table13[[#This Row],[Signal from Matlab]]-703)/(1060.75-703)</f>
        <v>0.50174703004891685</v>
      </c>
    </row>
    <row r="569" spans="1:10" x14ac:dyDescent="0.2">
      <c r="A569" s="505">
        <v>34879</v>
      </c>
      <c r="B569" s="506">
        <v>568</v>
      </c>
      <c r="C569" s="507">
        <v>16.72</v>
      </c>
      <c r="D569" s="130">
        <v>-0.13659746275474399</v>
      </c>
      <c r="E569" s="130">
        <f>(Table13[[#This Row],[Gasoil Open]]-MIN(Table13[Signal from Matlab]))/(MAX(Table13[Signal from Matlab])-MIN(Table13[Signal from Matlab]))</f>
        <v>-1.9183228511530397</v>
      </c>
      <c r="F569" s="130">
        <v>886.25</v>
      </c>
      <c r="G569" s="130">
        <v>886.25</v>
      </c>
      <c r="H569" s="130">
        <v>0.51222921034241797</v>
      </c>
      <c r="I569" s="130">
        <f>(Table13[[#This Row],[Alpha]]-MIN(Table13[Alpha]))/(MAX(Table13[Alpha])-MIN(Table13[Alpha]))</f>
        <v>0.31954454924204823</v>
      </c>
      <c r="J569" s="130">
        <f>(Table13[[#This Row],[Signal from Matlab]]-703)/(1060.75-703)</f>
        <v>0.51222921034241786</v>
      </c>
    </row>
    <row r="570" spans="1:10" x14ac:dyDescent="0.2">
      <c r="A570" s="505">
        <v>34880</v>
      </c>
      <c r="B570" s="506">
        <v>569</v>
      </c>
      <c r="C570" s="507">
        <v>16.37</v>
      </c>
      <c r="D570" s="130">
        <v>-0.14446338995438299</v>
      </c>
      <c r="E570" s="130">
        <f>(Table13[[#This Row],[Gasoil Open]]-MIN(Table13[Signal from Matlab]))/(MAX(Table13[Signal from Matlab])-MIN(Table13[Signal from Matlab]))</f>
        <v>-1.9193011879804331</v>
      </c>
      <c r="F570" s="130">
        <v>861</v>
      </c>
      <c r="G570" s="130">
        <v>861</v>
      </c>
      <c r="H570" s="130">
        <v>0.441649196366178</v>
      </c>
      <c r="I570" s="130">
        <f>(Table13[[#This Row],[Alpha]]-MIN(Table13[Alpha]))/(MAX(Table13[Alpha])-MIN(Table13[Alpha]))</f>
        <v>0.31388341572670464</v>
      </c>
      <c r="J570" s="130">
        <f>(Table13[[#This Row],[Signal from Matlab]]-703)/(1060.75-703)</f>
        <v>0.4416491963661775</v>
      </c>
    </row>
    <row r="571" spans="1:10" x14ac:dyDescent="0.2">
      <c r="A571" s="505">
        <v>34884</v>
      </c>
      <c r="B571" s="506">
        <v>570</v>
      </c>
      <c r="C571" s="507">
        <v>16.25</v>
      </c>
      <c r="D571" s="130">
        <v>-0.14658171425067201</v>
      </c>
      <c r="E571" s="130">
        <f>(Table13[[#This Row],[Gasoil Open]]-MIN(Table13[Signal from Matlab]))/(MAX(Table13[Signal from Matlab])-MIN(Table13[Signal from Matlab]))</f>
        <v>-1.9196366177498252</v>
      </c>
      <c r="F571" s="130">
        <v>838.25</v>
      </c>
      <c r="G571" s="130">
        <v>838.25</v>
      </c>
      <c r="H571" s="130">
        <v>0.37805730258560499</v>
      </c>
      <c r="I571" s="130">
        <f>(Table13[[#This Row],[Alpha]]-MIN(Table13[Alpha]))/(MAX(Table13[Alpha])-MIN(Table13[Alpha]))</f>
        <v>0.31235885080692777</v>
      </c>
      <c r="J571" s="130">
        <f>(Table13[[#This Row],[Signal from Matlab]]-703)/(1060.75-703)</f>
        <v>0.37805730258560449</v>
      </c>
    </row>
    <row r="572" spans="1:10" x14ac:dyDescent="0.2">
      <c r="A572" s="505">
        <v>34885</v>
      </c>
      <c r="B572" s="506">
        <v>571</v>
      </c>
      <c r="C572" s="507">
        <v>16.079999999999998</v>
      </c>
      <c r="D572" s="130">
        <v>-0.14518443871221601</v>
      </c>
      <c r="E572" s="130">
        <f>(Table13[[#This Row],[Gasoil Open]]-MIN(Table13[Signal from Matlab]))/(MAX(Table13[Signal from Matlab])-MIN(Table13[Signal from Matlab]))</f>
        <v>-1.9201118099231305</v>
      </c>
      <c r="F572" s="130">
        <v>841.75</v>
      </c>
      <c r="G572" s="130">
        <v>841.75</v>
      </c>
      <c r="H572" s="130">
        <v>0.38784067085953899</v>
      </c>
      <c r="I572" s="130">
        <f>(Table13[[#This Row],[Alpha]]-MIN(Table13[Alpha]))/(MAX(Table13[Alpha])-MIN(Table13[Alpha]))</f>
        <v>0.31336447457894617</v>
      </c>
      <c r="J572" s="130">
        <f>(Table13[[#This Row],[Signal from Matlab]]-703)/(1060.75-703)</f>
        <v>0.38784067085953877</v>
      </c>
    </row>
    <row r="573" spans="1:10" x14ac:dyDescent="0.2">
      <c r="A573" s="505">
        <v>34886</v>
      </c>
      <c r="B573" s="506">
        <v>572</v>
      </c>
      <c r="C573" s="507">
        <v>16.13</v>
      </c>
      <c r="D573" s="130">
        <v>-0.14286307138766099</v>
      </c>
      <c r="E573" s="130">
        <f>(Table13[[#This Row],[Gasoil Open]]-MIN(Table13[Signal from Matlab]))/(MAX(Table13[Signal from Matlab])-MIN(Table13[Signal from Matlab]))</f>
        <v>-1.9199720475192172</v>
      </c>
      <c r="F573" s="130">
        <v>817.5</v>
      </c>
      <c r="G573" s="130">
        <v>817.5</v>
      </c>
      <c r="H573" s="130">
        <v>0.320055904961565</v>
      </c>
      <c r="I573" s="130">
        <f>(Table13[[#This Row],[Alpha]]-MIN(Table13[Alpha]))/(MAX(Table13[Alpha])-MIN(Table13[Alpha]))</f>
        <v>0.31503517022981176</v>
      </c>
      <c r="J573" s="130">
        <f>(Table13[[#This Row],[Signal from Matlab]]-703)/(1060.75-703)</f>
        <v>0.32005590496156533</v>
      </c>
    </row>
    <row r="574" spans="1:10" x14ac:dyDescent="0.2">
      <c r="A574" s="505">
        <v>34887</v>
      </c>
      <c r="B574" s="506">
        <v>573</v>
      </c>
      <c r="C574" s="507">
        <v>16.28</v>
      </c>
      <c r="D574" s="130">
        <v>-0.139397949439339</v>
      </c>
      <c r="E574" s="130">
        <f>(Table13[[#This Row],[Gasoil Open]]-MIN(Table13[Signal from Matlab]))/(MAX(Table13[Signal from Matlab])-MIN(Table13[Signal from Matlab]))</f>
        <v>-1.9195527603074773</v>
      </c>
      <c r="F574" s="130">
        <v>832.25</v>
      </c>
      <c r="G574" s="130">
        <v>832.25</v>
      </c>
      <c r="H574" s="130">
        <v>0.36128581411600302</v>
      </c>
      <c r="I574" s="130">
        <f>(Table13[[#This Row],[Alpha]]-MIN(Table13[Alpha]))/(MAX(Table13[Alpha])-MIN(Table13[Alpha]))</f>
        <v>0.31752902982176145</v>
      </c>
      <c r="J574" s="130">
        <f>(Table13[[#This Row],[Signal from Matlab]]-703)/(1060.75-703)</f>
        <v>0.3612858141160028</v>
      </c>
    </row>
    <row r="575" spans="1:10" x14ac:dyDescent="0.2">
      <c r="A575" s="505">
        <v>34890</v>
      </c>
      <c r="B575" s="506">
        <v>574</v>
      </c>
      <c r="C575" s="507">
        <v>16.05</v>
      </c>
      <c r="D575" s="130">
        <v>-0.13469228894494401</v>
      </c>
      <c r="E575" s="130">
        <f>(Table13[[#This Row],[Gasoil Open]]-MIN(Table13[Signal from Matlab]))/(MAX(Table13[Signal from Matlab])-MIN(Table13[Signal from Matlab]))</f>
        <v>-1.9201956673654788</v>
      </c>
      <c r="F575" s="130">
        <v>831.25</v>
      </c>
      <c r="G575" s="130">
        <v>831.25</v>
      </c>
      <c r="H575" s="130">
        <v>0.35849056603773599</v>
      </c>
      <c r="I575" s="130">
        <f>(Table13[[#This Row],[Alpha]]-MIN(Table13[Alpha]))/(MAX(Table13[Alpha])-MIN(Table13[Alpha]))</f>
        <v>0.3209157090600171</v>
      </c>
      <c r="J575" s="130">
        <f>(Table13[[#This Row],[Signal from Matlab]]-703)/(1060.75-703)</f>
        <v>0.35849056603773582</v>
      </c>
    </row>
    <row r="576" spans="1:10" x14ac:dyDescent="0.2">
      <c r="A576" s="505">
        <v>34891</v>
      </c>
      <c r="B576" s="506">
        <v>575</v>
      </c>
      <c r="C576" s="507">
        <v>16.16</v>
      </c>
      <c r="D576" s="130">
        <v>-0.13307669548402901</v>
      </c>
      <c r="E576" s="130">
        <f>(Table13[[#This Row],[Gasoil Open]]-MIN(Table13[Signal from Matlab]))/(MAX(Table13[Signal from Matlab])-MIN(Table13[Signal from Matlab]))</f>
        <v>-1.9198881900768694</v>
      </c>
      <c r="F576" s="130">
        <v>839.25</v>
      </c>
      <c r="G576" s="130">
        <v>839.25</v>
      </c>
      <c r="H576" s="130">
        <v>0.38085255066387103</v>
      </c>
      <c r="I576" s="130">
        <f>(Table13[[#This Row],[Alpha]]-MIN(Table13[Alpha]))/(MAX(Table13[Alpha])-MIN(Table13[Alpha]))</f>
        <v>0.32207845695440085</v>
      </c>
      <c r="J576" s="130">
        <f>(Table13[[#This Row],[Signal from Matlab]]-703)/(1060.75-703)</f>
        <v>0.38085255066387141</v>
      </c>
    </row>
    <row r="577" spans="1:10" x14ac:dyDescent="0.2">
      <c r="A577" s="505">
        <v>34892</v>
      </c>
      <c r="B577" s="506">
        <v>576</v>
      </c>
      <c r="C577" s="507">
        <v>16.100000000000001</v>
      </c>
      <c r="D577" s="130">
        <v>-0.12888821636089001</v>
      </c>
      <c r="E577" s="130">
        <f>(Table13[[#This Row],[Gasoil Open]]-MIN(Table13[Signal from Matlab]))/(MAX(Table13[Signal from Matlab])-MIN(Table13[Signal from Matlab]))</f>
        <v>-1.9200559049615653</v>
      </c>
      <c r="F577" s="130">
        <v>838.25</v>
      </c>
      <c r="G577" s="130">
        <v>838.25</v>
      </c>
      <c r="H577" s="130">
        <v>0.37805730258560499</v>
      </c>
      <c r="I577" s="130">
        <f>(Table13[[#This Row],[Alpha]]-MIN(Table13[Alpha]))/(MAX(Table13[Alpha])-MIN(Table13[Alpha]))</f>
        <v>0.3250929190693575</v>
      </c>
      <c r="J577" s="130">
        <f>(Table13[[#This Row],[Signal from Matlab]]-703)/(1060.75-703)</f>
        <v>0.37805730258560449</v>
      </c>
    </row>
    <row r="578" spans="1:10" x14ac:dyDescent="0.2">
      <c r="A578" s="505">
        <v>34893</v>
      </c>
      <c r="B578" s="506">
        <v>577</v>
      </c>
      <c r="C578" s="507">
        <v>16.329999999999998</v>
      </c>
      <c r="D578" s="130">
        <v>-0.12489538897258599</v>
      </c>
      <c r="E578" s="130">
        <f>(Table13[[#This Row],[Gasoil Open]]-MIN(Table13[Signal from Matlab]))/(MAX(Table13[Signal from Matlab])-MIN(Table13[Signal from Matlab]))</f>
        <v>-1.9194129979035639</v>
      </c>
      <c r="F578" s="130">
        <v>851.75</v>
      </c>
      <c r="G578" s="130">
        <v>851.75</v>
      </c>
      <c r="H578" s="130">
        <v>0.41579315164220798</v>
      </c>
      <c r="I578" s="130">
        <f>(Table13[[#This Row],[Alpha]]-MIN(Table13[Alpha]))/(MAX(Table13[Alpha])-MIN(Table13[Alpha]))</f>
        <v>0.32796656999126622</v>
      </c>
      <c r="J578" s="130">
        <f>(Table13[[#This Row],[Signal from Matlab]]-703)/(1060.75-703)</f>
        <v>0.41579315164220826</v>
      </c>
    </row>
    <row r="579" spans="1:10" x14ac:dyDescent="0.2">
      <c r="A579" s="505">
        <v>34894</v>
      </c>
      <c r="B579" s="506">
        <v>578</v>
      </c>
      <c r="C579" s="507">
        <v>16.059999999999999</v>
      </c>
      <c r="D579" s="130">
        <v>-0.121513501915456</v>
      </c>
      <c r="E579" s="130">
        <f>(Table13[[#This Row],[Gasoil Open]]-MIN(Table13[Signal from Matlab]))/(MAX(Table13[Signal from Matlab])-MIN(Table13[Signal from Matlab]))</f>
        <v>-1.9201677148846961</v>
      </c>
      <c r="F579" s="130">
        <v>861.25</v>
      </c>
      <c r="G579" s="130">
        <v>861.25</v>
      </c>
      <c r="H579" s="130">
        <v>0.44234800838574401</v>
      </c>
      <c r="I579" s="130">
        <f>(Table13[[#This Row],[Alpha]]-MIN(Table13[Alpha]))/(MAX(Table13[Alpha])-MIN(Table13[Alpha]))</f>
        <v>0.33040052515997209</v>
      </c>
      <c r="J579" s="130">
        <f>(Table13[[#This Row],[Signal from Matlab]]-703)/(1060.75-703)</f>
        <v>0.44234800838574423</v>
      </c>
    </row>
    <row r="580" spans="1:10" x14ac:dyDescent="0.2">
      <c r="A580" s="505">
        <v>34897</v>
      </c>
      <c r="B580" s="506">
        <v>579</v>
      </c>
      <c r="C580" s="507">
        <v>15.95</v>
      </c>
      <c r="D580" s="130">
        <v>-0.119567234807755</v>
      </c>
      <c r="E580" s="130">
        <f>(Table13[[#This Row],[Gasoil Open]]-MIN(Table13[Signal from Matlab]))/(MAX(Table13[Signal from Matlab])-MIN(Table13[Signal from Matlab]))</f>
        <v>-1.9204751921733052</v>
      </c>
      <c r="F580" s="130">
        <v>858.75</v>
      </c>
      <c r="G580" s="130">
        <v>858.75</v>
      </c>
      <c r="H580" s="130">
        <v>0.43535988819007698</v>
      </c>
      <c r="I580" s="130">
        <f>(Table13[[#This Row],[Alpha]]-MIN(Table13[Alpha]))/(MAX(Table13[Alpha])-MIN(Table13[Alpha]))</f>
        <v>0.33180125995875365</v>
      </c>
      <c r="J580" s="130">
        <f>(Table13[[#This Row],[Signal from Matlab]]-703)/(1060.75-703)</f>
        <v>0.43535988819007687</v>
      </c>
    </row>
    <row r="581" spans="1:10" x14ac:dyDescent="0.2">
      <c r="A581" s="505">
        <v>34898</v>
      </c>
      <c r="B581" s="506">
        <v>580</v>
      </c>
      <c r="C581" s="507">
        <v>15.88</v>
      </c>
      <c r="D581" s="130">
        <v>-0.120893882882654</v>
      </c>
      <c r="E581" s="130">
        <f>(Table13[[#This Row],[Gasoil Open]]-MIN(Table13[Signal from Matlab]))/(MAX(Table13[Signal from Matlab])-MIN(Table13[Signal from Matlab]))</f>
        <v>-1.920670859538784</v>
      </c>
      <c r="F581" s="130">
        <v>859.25</v>
      </c>
      <c r="G581" s="130">
        <v>859.25</v>
      </c>
      <c r="H581" s="130">
        <v>0.43675751222921</v>
      </c>
      <c r="I581" s="130">
        <f>(Table13[[#This Row],[Alpha]]-MIN(Table13[Alpha]))/(MAX(Table13[Alpha])-MIN(Table13[Alpha]))</f>
        <v>0.33084646700310294</v>
      </c>
      <c r="J581" s="130">
        <f>(Table13[[#This Row],[Signal from Matlab]]-703)/(1060.75-703)</f>
        <v>0.43675751222921033</v>
      </c>
    </row>
    <row r="582" spans="1:10" x14ac:dyDescent="0.2">
      <c r="A582" s="505">
        <v>34899</v>
      </c>
      <c r="B582" s="506">
        <v>581</v>
      </c>
      <c r="C582" s="507">
        <v>15.84</v>
      </c>
      <c r="D582" s="130">
        <v>-0.12674204730578101</v>
      </c>
      <c r="E582" s="130">
        <f>(Table13[[#This Row],[Gasoil Open]]-MIN(Table13[Signal from Matlab]))/(MAX(Table13[Signal from Matlab])-MIN(Table13[Signal from Matlab]))</f>
        <v>-1.9207826694619146</v>
      </c>
      <c r="F582" s="130">
        <v>848</v>
      </c>
      <c r="G582" s="130">
        <v>848</v>
      </c>
      <c r="H582" s="130">
        <v>0.40531097134870703</v>
      </c>
      <c r="I582" s="130">
        <f>(Table13[[#This Row],[Alpha]]-MIN(Table13[Alpha]))/(MAX(Table13[Alpha])-MIN(Table13[Alpha]))</f>
        <v>0.32663752395306767</v>
      </c>
      <c r="J582" s="130">
        <f>(Table13[[#This Row],[Signal from Matlab]]-703)/(1060.75-703)</f>
        <v>0.40531097134870719</v>
      </c>
    </row>
    <row r="583" spans="1:10" x14ac:dyDescent="0.2">
      <c r="A583" s="505">
        <v>34900</v>
      </c>
      <c r="B583" s="506">
        <v>582</v>
      </c>
      <c r="C583" s="507">
        <v>15.71</v>
      </c>
      <c r="D583" s="130">
        <v>-0.13615989708069701</v>
      </c>
      <c r="E583" s="130">
        <f>(Table13[[#This Row],[Gasoil Open]]-MIN(Table13[Signal from Matlab]))/(MAX(Table13[Signal from Matlab])-MIN(Table13[Signal from Matlab]))</f>
        <v>-1.9211460517120893</v>
      </c>
      <c r="F583" s="130">
        <v>828.25</v>
      </c>
      <c r="G583" s="130">
        <v>828.25</v>
      </c>
      <c r="H583" s="130">
        <v>0.35010482180293501</v>
      </c>
      <c r="I583" s="130">
        <f>(Table13[[#This Row],[Alpha]]-MIN(Table13[Alpha]))/(MAX(Table13[Alpha])-MIN(Table13[Alpha]))</f>
        <v>0.31985946668784215</v>
      </c>
      <c r="J583" s="130">
        <f>(Table13[[#This Row],[Signal from Matlab]]-703)/(1060.75-703)</f>
        <v>0.35010482180293501</v>
      </c>
    </row>
    <row r="584" spans="1:10" x14ac:dyDescent="0.2">
      <c r="A584" s="505">
        <v>34901</v>
      </c>
      <c r="B584" s="506">
        <v>583</v>
      </c>
      <c r="C584" s="507">
        <v>15.6</v>
      </c>
      <c r="D584" s="130">
        <v>-0.15216452860968899</v>
      </c>
      <c r="E584" s="130">
        <f>(Table13[[#This Row],[Gasoil Open]]-MIN(Table13[Signal from Matlab]))/(MAX(Table13[Signal from Matlab])-MIN(Table13[Signal from Matlab]))</f>
        <v>-1.9214535290006987</v>
      </c>
      <c r="F584" s="130">
        <v>848.25</v>
      </c>
      <c r="G584" s="130">
        <v>848.25</v>
      </c>
      <c r="H584" s="130">
        <v>0.40600978336827398</v>
      </c>
      <c r="I584" s="130">
        <f>(Table13[[#This Row],[Alpha]]-MIN(Table13[Alpha]))/(MAX(Table13[Alpha])-MIN(Table13[Alpha]))</f>
        <v>0.30834088106532848</v>
      </c>
      <c r="J584" s="130">
        <f>(Table13[[#This Row],[Signal from Matlab]]-703)/(1060.75-703)</f>
        <v>0.40600978336827392</v>
      </c>
    </row>
    <row r="585" spans="1:10" x14ac:dyDescent="0.2">
      <c r="A585" s="505">
        <v>34904</v>
      </c>
      <c r="B585" s="506">
        <v>584</v>
      </c>
      <c r="C585" s="507">
        <v>15.53</v>
      </c>
      <c r="D585" s="130">
        <v>-0.168199540016578</v>
      </c>
      <c r="E585" s="130">
        <f>(Table13[[#This Row],[Gasoil Open]]-MIN(Table13[Signal from Matlab]))/(MAX(Table13[Signal from Matlab])-MIN(Table13[Signal from Matlab]))</f>
        <v>-1.9216491963661775</v>
      </c>
      <c r="F585" s="130">
        <v>865.75</v>
      </c>
      <c r="G585" s="130">
        <v>865.75</v>
      </c>
      <c r="H585" s="130">
        <v>0.45492662473794598</v>
      </c>
      <c r="I585" s="130">
        <f>(Table13[[#This Row],[Alpha]]-MIN(Table13[Alpha]))/(MAX(Table13[Alpha])-MIN(Table13[Alpha]))</f>
        <v>0.29680043094539577</v>
      </c>
      <c r="J585" s="130">
        <f>(Table13[[#This Row],[Signal from Matlab]]-703)/(1060.75-703)</f>
        <v>0.45492662473794548</v>
      </c>
    </row>
    <row r="586" spans="1:10" x14ac:dyDescent="0.2">
      <c r="A586" s="505">
        <v>34905</v>
      </c>
      <c r="B586" s="506">
        <v>585</v>
      </c>
      <c r="C586" s="507">
        <v>15.65</v>
      </c>
      <c r="D586" s="130">
        <v>-0.18763465042272301</v>
      </c>
      <c r="E586" s="130">
        <f>(Table13[[#This Row],[Gasoil Open]]-MIN(Table13[Signal from Matlab]))/(MAX(Table13[Signal from Matlab])-MIN(Table13[Signal from Matlab]))</f>
        <v>-1.9213137665967854</v>
      </c>
      <c r="F586" s="130">
        <v>868</v>
      </c>
      <c r="G586" s="130">
        <v>868</v>
      </c>
      <c r="H586" s="130">
        <v>0.461215932914046</v>
      </c>
      <c r="I586" s="130">
        <f>(Table13[[#This Row],[Alpha]]-MIN(Table13[Alpha]))/(MAX(Table13[Alpha])-MIN(Table13[Alpha]))</f>
        <v>0.28281291846248346</v>
      </c>
      <c r="J586" s="130">
        <f>(Table13[[#This Row],[Signal from Matlab]]-703)/(1060.75-703)</f>
        <v>0.46121593291404611</v>
      </c>
    </row>
    <row r="587" spans="1:10" x14ac:dyDescent="0.2">
      <c r="A587" s="505">
        <v>34906</v>
      </c>
      <c r="B587" s="506">
        <v>586</v>
      </c>
      <c r="C587" s="507">
        <v>15.9</v>
      </c>
      <c r="D587" s="130">
        <v>-0.210577471417284</v>
      </c>
      <c r="E587" s="130">
        <f>(Table13[[#This Row],[Gasoil Open]]-MIN(Table13[Signal from Matlab]))/(MAX(Table13[Signal from Matlab])-MIN(Table13[Signal from Matlab]))</f>
        <v>-1.9206149545772189</v>
      </c>
      <c r="F587" s="130">
        <v>866.75</v>
      </c>
      <c r="G587" s="130">
        <v>866.75</v>
      </c>
      <c r="H587" s="130">
        <v>0.45772187281621202</v>
      </c>
      <c r="I587" s="130">
        <f>(Table13[[#This Row],[Alpha]]-MIN(Table13[Alpha]))/(MAX(Table13[Alpha])-MIN(Table13[Alpha]))</f>
        <v>0.26630089520414485</v>
      </c>
      <c r="J587" s="130">
        <f>(Table13[[#This Row],[Signal from Matlab]]-703)/(1060.75-703)</f>
        <v>0.45772187281621246</v>
      </c>
    </row>
    <row r="588" spans="1:10" x14ac:dyDescent="0.2">
      <c r="A588" s="505">
        <v>34907</v>
      </c>
      <c r="B588" s="506">
        <v>587</v>
      </c>
      <c r="C588" s="507">
        <v>16.079999999999998</v>
      </c>
      <c r="D588" s="130">
        <v>-0.23707004352893599</v>
      </c>
      <c r="E588" s="130">
        <f>(Table13[[#This Row],[Gasoil Open]]-MIN(Table13[Signal from Matlab]))/(MAX(Table13[Signal from Matlab])-MIN(Table13[Signal from Matlab]))</f>
        <v>-1.9201118099231305</v>
      </c>
      <c r="F588" s="130">
        <v>869.75</v>
      </c>
      <c r="G588" s="130">
        <v>869.75</v>
      </c>
      <c r="H588" s="130">
        <v>0.466107617051013</v>
      </c>
      <c r="I588" s="130">
        <f>(Table13[[#This Row],[Alpha]]-MIN(Table13[Alpha]))/(MAX(Table13[Alpha])-MIN(Table13[Alpha]))</f>
        <v>0.24723410446448318</v>
      </c>
      <c r="J588" s="130">
        <f>(Table13[[#This Row],[Signal from Matlab]]-703)/(1060.75-703)</f>
        <v>0.46610761705101328</v>
      </c>
    </row>
    <row r="589" spans="1:10" x14ac:dyDescent="0.2">
      <c r="A589" s="505">
        <v>34908</v>
      </c>
      <c r="B589" s="506">
        <v>588</v>
      </c>
      <c r="C589" s="507">
        <v>16.11</v>
      </c>
      <c r="D589" s="130">
        <v>-0.26666589863152801</v>
      </c>
      <c r="E589" s="130">
        <f>(Table13[[#This Row],[Gasoil Open]]-MIN(Table13[Signal from Matlab]))/(MAX(Table13[Signal from Matlab])-MIN(Table13[Signal from Matlab]))</f>
        <v>-1.9200279524807826</v>
      </c>
      <c r="F589" s="130">
        <v>871</v>
      </c>
      <c r="G589" s="130">
        <v>871</v>
      </c>
      <c r="H589" s="130">
        <v>0.46960167714884699</v>
      </c>
      <c r="I589" s="130">
        <f>(Table13[[#This Row],[Alpha]]-MIN(Table13[Alpha]))/(MAX(Table13[Alpha])-MIN(Table13[Alpha]))</f>
        <v>0.22593387081316932</v>
      </c>
      <c r="J589" s="130">
        <f>(Table13[[#This Row],[Signal from Matlab]]-703)/(1060.75-703)</f>
        <v>0.46960167714884699</v>
      </c>
    </row>
    <row r="590" spans="1:10" x14ac:dyDescent="0.2">
      <c r="A590" s="505">
        <v>34911</v>
      </c>
      <c r="B590" s="506">
        <v>589</v>
      </c>
      <c r="C590" s="507">
        <v>15.95</v>
      </c>
      <c r="D590" s="130">
        <v>-0.30065881288617402</v>
      </c>
      <c r="E590" s="130">
        <f>(Table13[[#This Row],[Gasoil Open]]-MIN(Table13[Signal from Matlab]))/(MAX(Table13[Signal from Matlab])-MIN(Table13[Signal from Matlab]))</f>
        <v>-1.9204751921733052</v>
      </c>
      <c r="F590" s="130">
        <v>861</v>
      </c>
      <c r="G590" s="130">
        <v>861</v>
      </c>
      <c r="H590" s="130">
        <v>0.441649196366178</v>
      </c>
      <c r="I590" s="130">
        <f>(Table13[[#This Row],[Alpha]]-MIN(Table13[Alpha]))/(MAX(Table13[Alpha])-MIN(Table13[Alpha]))</f>
        <v>0.20146905931834536</v>
      </c>
      <c r="J590" s="130">
        <f>(Table13[[#This Row],[Signal from Matlab]]-703)/(1060.75-703)</f>
        <v>0.4416491963661775</v>
      </c>
    </row>
    <row r="591" spans="1:10" x14ac:dyDescent="0.2">
      <c r="A591" s="505">
        <v>34912</v>
      </c>
      <c r="B591" s="506">
        <v>590</v>
      </c>
      <c r="C591" s="507">
        <v>16.149999999999999</v>
      </c>
      <c r="D591" s="130">
        <v>-0.33997841298708797</v>
      </c>
      <c r="E591" s="130">
        <f>(Table13[[#This Row],[Gasoil Open]]-MIN(Table13[Signal from Matlab]))/(MAX(Table13[Signal from Matlab])-MIN(Table13[Signal from Matlab]))</f>
        <v>-1.9199161425576521</v>
      </c>
      <c r="F591" s="130">
        <v>861.5</v>
      </c>
      <c r="G591" s="130">
        <v>861.5</v>
      </c>
      <c r="H591" s="130">
        <v>0.44304682040531101</v>
      </c>
      <c r="I591" s="130">
        <f>(Table13[[#This Row],[Alpha]]-MIN(Table13[Alpha]))/(MAX(Table13[Alpha])-MIN(Table13[Alpha]))</f>
        <v>0.17317061460970296</v>
      </c>
      <c r="J591" s="130">
        <f>(Table13[[#This Row],[Signal from Matlab]]-703)/(1060.75-703)</f>
        <v>0.44304682040531096</v>
      </c>
    </row>
    <row r="592" spans="1:10" x14ac:dyDescent="0.2">
      <c r="A592" s="505">
        <v>34913</v>
      </c>
      <c r="B592" s="506">
        <v>591</v>
      </c>
      <c r="C592" s="507">
        <v>16.03</v>
      </c>
      <c r="D592" s="130">
        <v>-0.38308998944119999</v>
      </c>
      <c r="E592" s="130">
        <f>(Table13[[#This Row],[Gasoil Open]]-MIN(Table13[Signal from Matlab]))/(MAX(Table13[Signal from Matlab])-MIN(Table13[Signal from Matlab]))</f>
        <v>-1.9202515723270441</v>
      </c>
      <c r="F592" s="130">
        <v>860</v>
      </c>
      <c r="G592" s="130">
        <v>860</v>
      </c>
      <c r="H592" s="130">
        <v>0.43885394828791102</v>
      </c>
      <c r="I592" s="130">
        <f>(Table13[[#This Row],[Alpha]]-MIN(Table13[Alpha]))/(MAX(Table13[Alpha])-MIN(Table13[Alpha]))</f>
        <v>0.14214307212559871</v>
      </c>
      <c r="J592" s="130">
        <f>(Table13[[#This Row],[Signal from Matlab]]-703)/(1060.75-703)</f>
        <v>0.43885394828791058</v>
      </c>
    </row>
    <row r="593" spans="1:10" x14ac:dyDescent="0.2">
      <c r="A593" s="505">
        <v>34914</v>
      </c>
      <c r="B593" s="506">
        <v>592</v>
      </c>
      <c r="C593" s="507">
        <v>16.309999999999999</v>
      </c>
      <c r="D593" s="130">
        <v>-0.43008035258673799</v>
      </c>
      <c r="E593" s="130">
        <f>(Table13[[#This Row],[Gasoil Open]]-MIN(Table13[Signal from Matlab]))/(MAX(Table13[Signal from Matlab])-MIN(Table13[Signal from Matlab]))</f>
        <v>-1.9194689028651295</v>
      </c>
      <c r="F593" s="130">
        <v>861</v>
      </c>
      <c r="G593" s="130">
        <v>861</v>
      </c>
      <c r="H593" s="130">
        <v>0.441649196366178</v>
      </c>
      <c r="I593" s="130">
        <f>(Table13[[#This Row],[Alpha]]-MIN(Table13[Alpha]))/(MAX(Table13[Alpha])-MIN(Table13[Alpha]))</f>
        <v>0.10832395418187055</v>
      </c>
      <c r="J593" s="130">
        <f>(Table13[[#This Row],[Signal from Matlab]]-703)/(1060.75-703)</f>
        <v>0.4416491963661775</v>
      </c>
    </row>
    <row r="594" spans="1:10" x14ac:dyDescent="0.2">
      <c r="A594" s="505">
        <v>34915</v>
      </c>
      <c r="B594" s="506">
        <v>593</v>
      </c>
      <c r="C594" s="507">
        <v>16.170000000000002</v>
      </c>
      <c r="D594" s="130">
        <v>-0.47121642310259798</v>
      </c>
      <c r="E594" s="130">
        <f>(Table13[[#This Row],[Gasoil Open]]-MIN(Table13[Signal from Matlab]))/(MAX(Table13[Signal from Matlab])-MIN(Table13[Signal from Matlab]))</f>
        <v>-1.9198602375960867</v>
      </c>
      <c r="F594" s="130">
        <v>867.75</v>
      </c>
      <c r="G594" s="130">
        <v>867.75</v>
      </c>
      <c r="H594" s="130">
        <v>0.46051712089447899</v>
      </c>
      <c r="I594" s="130">
        <f>(Table13[[#This Row],[Alpha]]-MIN(Table13[Alpha]))/(MAX(Table13[Alpha])-MIN(Table13[Alpha]))</f>
        <v>7.8718189778462483E-2</v>
      </c>
      <c r="J594" s="130">
        <f>(Table13[[#This Row],[Signal from Matlab]]-703)/(1060.75-703)</f>
        <v>0.46051712089447938</v>
      </c>
    </row>
    <row r="595" spans="1:10" x14ac:dyDescent="0.2">
      <c r="A595" s="505">
        <v>34918</v>
      </c>
      <c r="B595" s="506">
        <v>594</v>
      </c>
      <c r="C595" s="507">
        <v>16.21</v>
      </c>
      <c r="D595" s="130">
        <v>-0.50153361505192995</v>
      </c>
      <c r="E595" s="130">
        <f>(Table13[[#This Row],[Gasoil Open]]-MIN(Table13[Signal from Matlab]))/(MAX(Table13[Signal from Matlab])-MIN(Table13[Signal from Matlab]))</f>
        <v>-1.9197484276729559</v>
      </c>
      <c r="F595" s="130">
        <v>877.5</v>
      </c>
      <c r="G595" s="130">
        <v>877.5</v>
      </c>
      <c r="H595" s="130">
        <v>0.48777078965758203</v>
      </c>
      <c r="I595" s="130">
        <f>(Table13[[#This Row],[Alpha]]-MIN(Table13[Alpha]))/(MAX(Table13[Alpha])-MIN(Table13[Alpha]))</f>
        <v>5.6898807640862185E-2</v>
      </c>
      <c r="J595" s="130">
        <f>(Table13[[#This Row],[Signal from Matlab]]-703)/(1060.75-703)</f>
        <v>0.48777078965758214</v>
      </c>
    </row>
    <row r="596" spans="1:10" x14ac:dyDescent="0.2">
      <c r="A596" s="505">
        <v>34919</v>
      </c>
      <c r="B596" s="506">
        <v>595</v>
      </c>
      <c r="C596" s="507">
        <v>16.13</v>
      </c>
      <c r="D596" s="130">
        <v>-0.50930462387089503</v>
      </c>
      <c r="E596" s="130">
        <f>(Table13[[#This Row],[Gasoil Open]]-MIN(Table13[Signal from Matlab]))/(MAX(Table13[Signal from Matlab])-MIN(Table13[Signal from Matlab]))</f>
        <v>-1.9199720475192172</v>
      </c>
      <c r="F596" s="130">
        <v>881.25</v>
      </c>
      <c r="G596" s="130">
        <v>881.25</v>
      </c>
      <c r="H596" s="130">
        <v>0.49825296995108298</v>
      </c>
      <c r="I596" s="130">
        <f>(Table13[[#This Row],[Alpha]]-MIN(Table13[Alpha]))/(MAX(Table13[Alpha])-MIN(Table13[Alpha]))</f>
        <v>5.1305987194330112E-2</v>
      </c>
      <c r="J596" s="130">
        <f>(Table13[[#This Row],[Signal from Matlab]]-703)/(1060.75-703)</f>
        <v>0.49825296995108315</v>
      </c>
    </row>
    <row r="597" spans="1:10" x14ac:dyDescent="0.2">
      <c r="A597" s="505">
        <v>34920</v>
      </c>
      <c r="B597" s="506">
        <v>596</v>
      </c>
      <c r="C597" s="507">
        <v>16.239999999999998</v>
      </c>
      <c r="D597" s="130">
        <v>-0.51770900491587102</v>
      </c>
      <c r="E597" s="130">
        <f>(Table13[[#This Row],[Gasoil Open]]-MIN(Table13[Signal from Matlab]))/(MAX(Table13[Signal from Matlab])-MIN(Table13[Signal from Matlab]))</f>
        <v>-1.9196645702306079</v>
      </c>
      <c r="F597" s="130">
        <v>871</v>
      </c>
      <c r="G597" s="130">
        <v>871</v>
      </c>
      <c r="H597" s="130">
        <v>0.46960167714884699</v>
      </c>
      <c r="I597" s="130">
        <f>(Table13[[#This Row],[Alpha]]-MIN(Table13[Alpha]))/(MAX(Table13[Alpha])-MIN(Table13[Alpha]))</f>
        <v>4.5257326686562467E-2</v>
      </c>
      <c r="J597" s="130">
        <f>(Table13[[#This Row],[Signal from Matlab]]-703)/(1060.75-703)</f>
        <v>0.46960167714884699</v>
      </c>
    </row>
    <row r="598" spans="1:10" x14ac:dyDescent="0.2">
      <c r="A598" s="505">
        <v>34921</v>
      </c>
      <c r="B598" s="506">
        <v>597</v>
      </c>
      <c r="C598" s="507">
        <v>16.23</v>
      </c>
      <c r="D598" s="130">
        <v>-0.51901929462344099</v>
      </c>
      <c r="E598" s="130">
        <f>(Table13[[#This Row],[Gasoil Open]]-MIN(Table13[Signal from Matlab]))/(MAX(Table13[Signal from Matlab])-MIN(Table13[Signal from Matlab]))</f>
        <v>-1.9196925227113906</v>
      </c>
      <c r="F598" s="130">
        <v>859</v>
      </c>
      <c r="G598" s="130">
        <v>859</v>
      </c>
      <c r="H598" s="130">
        <v>0.43605870020964399</v>
      </c>
      <c r="I598" s="130">
        <f>(Table13[[#This Row],[Alpha]]-MIN(Table13[Alpha]))/(MAX(Table13[Alpha])-MIN(Table13[Alpha]))</f>
        <v>4.4314306901345732E-2</v>
      </c>
      <c r="J598" s="130">
        <f>(Table13[[#This Row],[Signal from Matlab]]-703)/(1060.75-703)</f>
        <v>0.4360587002096436</v>
      </c>
    </row>
    <row r="599" spans="1:10" x14ac:dyDescent="0.2">
      <c r="A599" s="505">
        <v>34922</v>
      </c>
      <c r="B599" s="506">
        <v>598</v>
      </c>
      <c r="C599" s="507">
        <v>16.32</v>
      </c>
      <c r="D599" s="130">
        <v>-0.50203375782336201</v>
      </c>
      <c r="E599" s="130">
        <f>(Table13[[#This Row],[Gasoil Open]]-MIN(Table13[Signal from Matlab]))/(MAX(Table13[Signal from Matlab])-MIN(Table13[Signal from Matlab]))</f>
        <v>-1.9194409503843464</v>
      </c>
      <c r="F599" s="130">
        <v>857.25</v>
      </c>
      <c r="G599" s="130">
        <v>857.25</v>
      </c>
      <c r="H599" s="130">
        <v>0.43116701607267599</v>
      </c>
      <c r="I599" s="130">
        <f>(Table13[[#This Row],[Alpha]]-MIN(Table13[Alpha]))/(MAX(Table13[Alpha])-MIN(Table13[Alpha]))</f>
        <v>5.6538853253547128E-2</v>
      </c>
      <c r="J599" s="130">
        <f>(Table13[[#This Row],[Signal from Matlab]]-703)/(1060.75-703)</f>
        <v>0.43116701607267643</v>
      </c>
    </row>
    <row r="600" spans="1:10" x14ac:dyDescent="0.2">
      <c r="A600" s="505">
        <v>34925</v>
      </c>
      <c r="B600" s="506">
        <v>599</v>
      </c>
      <c r="C600" s="507">
        <v>16.14</v>
      </c>
      <c r="D600" s="130">
        <v>-0.47312594862716001</v>
      </c>
      <c r="E600" s="130">
        <f>(Table13[[#This Row],[Gasoil Open]]-MIN(Table13[Signal from Matlab]))/(MAX(Table13[Signal from Matlab])-MIN(Table13[Signal from Matlab]))</f>
        <v>-1.9199440950384348</v>
      </c>
      <c r="F600" s="130">
        <v>854.25</v>
      </c>
      <c r="G600" s="130">
        <v>854.25</v>
      </c>
      <c r="H600" s="130">
        <v>0.422781271837876</v>
      </c>
      <c r="I600" s="130">
        <f>(Table13[[#This Row],[Alpha]]-MIN(Table13[Alpha]))/(MAX(Table13[Alpha])-MIN(Table13[Alpha]))</f>
        <v>7.7343898017155785E-2</v>
      </c>
      <c r="J600" s="130">
        <f>(Table13[[#This Row],[Signal from Matlab]]-703)/(1060.75-703)</f>
        <v>0.42278127183787562</v>
      </c>
    </row>
    <row r="601" spans="1:10" x14ac:dyDescent="0.2">
      <c r="A601" s="505">
        <v>34926</v>
      </c>
      <c r="B601" s="506">
        <v>600</v>
      </c>
      <c r="C601" s="507">
        <v>15.9</v>
      </c>
      <c r="D601" s="130">
        <v>-0.44544937811083002</v>
      </c>
      <c r="E601" s="130">
        <f>(Table13[[#This Row],[Gasoil Open]]-MIN(Table13[Signal from Matlab]))/(MAX(Table13[Signal from Matlab])-MIN(Table13[Signal from Matlab]))</f>
        <v>-1.9206149545772189</v>
      </c>
      <c r="F601" s="130">
        <v>856.75</v>
      </c>
      <c r="G601" s="130">
        <v>856.75</v>
      </c>
      <c r="H601" s="130">
        <v>0.42976939203354297</v>
      </c>
      <c r="I601" s="130">
        <f>(Table13[[#This Row],[Alpha]]-MIN(Table13[Alpha]))/(MAX(Table13[Alpha])-MIN(Table13[Alpha]))</f>
        <v>9.726281627856001E-2</v>
      </c>
      <c r="J601" s="130">
        <f>(Table13[[#This Row],[Signal from Matlab]]-703)/(1060.75-703)</f>
        <v>0.42976939203354297</v>
      </c>
    </row>
    <row r="602" spans="1:10" x14ac:dyDescent="0.2">
      <c r="A602" s="505">
        <v>34927</v>
      </c>
      <c r="B602" s="506">
        <v>601</v>
      </c>
      <c r="C602" s="507">
        <v>15.83</v>
      </c>
      <c r="D602" s="130">
        <v>-0.39805121189297699</v>
      </c>
      <c r="E602" s="130">
        <f>(Table13[[#This Row],[Gasoil Open]]-MIN(Table13[Signal from Matlab]))/(MAX(Table13[Signal from Matlab])-MIN(Table13[Signal from Matlab]))</f>
        <v>-1.9208106219426972</v>
      </c>
      <c r="F602" s="130">
        <v>872.5</v>
      </c>
      <c r="G602" s="130">
        <v>872.5</v>
      </c>
      <c r="H602" s="130">
        <v>0.47379454926624698</v>
      </c>
      <c r="I602" s="130">
        <f>(Table13[[#This Row],[Alpha]]-MIN(Table13[Alpha]))/(MAX(Table13[Alpha])-MIN(Table13[Alpha]))</f>
        <v>0.13137543142633662</v>
      </c>
      <c r="J602" s="130">
        <f>(Table13[[#This Row],[Signal from Matlab]]-703)/(1060.75-703)</f>
        <v>0.47379454926624737</v>
      </c>
    </row>
    <row r="603" spans="1:10" x14ac:dyDescent="0.2">
      <c r="A603" s="505">
        <v>34928</v>
      </c>
      <c r="B603" s="506">
        <v>602</v>
      </c>
      <c r="C603" s="507">
        <v>15.93</v>
      </c>
      <c r="D603" s="130">
        <v>-0.35140155249389698</v>
      </c>
      <c r="E603" s="130">
        <f>(Table13[[#This Row],[Gasoil Open]]-MIN(Table13[Signal from Matlab]))/(MAX(Table13[Signal from Matlab])-MIN(Table13[Signal from Matlab]))</f>
        <v>-1.9205310971348708</v>
      </c>
      <c r="F603" s="130">
        <v>860.75</v>
      </c>
      <c r="G603" s="130">
        <v>860.75</v>
      </c>
      <c r="H603" s="130">
        <v>0.44095038434661099</v>
      </c>
      <c r="I603" s="130">
        <f>(Table13[[#This Row],[Alpha]]-MIN(Table13[Alpha]))/(MAX(Table13[Alpha])-MIN(Table13[Alpha]))</f>
        <v>0.16494934377014958</v>
      </c>
      <c r="J603" s="130">
        <f>(Table13[[#This Row],[Signal from Matlab]]-703)/(1060.75-703)</f>
        <v>0.44095038434661077</v>
      </c>
    </row>
    <row r="604" spans="1:10" x14ac:dyDescent="0.2">
      <c r="A604" s="505">
        <v>34929</v>
      </c>
      <c r="B604" s="506">
        <v>603</v>
      </c>
      <c r="C604" s="507">
        <v>15.92</v>
      </c>
      <c r="D604" s="130">
        <v>-0.30217938689498702</v>
      </c>
      <c r="E604" s="130">
        <f>(Table13[[#This Row],[Gasoil Open]]-MIN(Table13[Signal from Matlab]))/(MAX(Table13[Signal from Matlab])-MIN(Table13[Signal from Matlab]))</f>
        <v>-1.9205590496156535</v>
      </c>
      <c r="F604" s="130">
        <v>854.5</v>
      </c>
      <c r="G604" s="130">
        <v>854.5</v>
      </c>
      <c r="H604" s="130">
        <v>0.42348008385744201</v>
      </c>
      <c r="I604" s="130">
        <f>(Table13[[#This Row],[Alpha]]-MIN(Table13[Alpha]))/(MAX(Table13[Alpha])-MIN(Table13[Alpha]))</f>
        <v>0.20037469723421028</v>
      </c>
      <c r="J604" s="130">
        <f>(Table13[[#This Row],[Signal from Matlab]]-703)/(1060.75-703)</f>
        <v>0.42348008385744235</v>
      </c>
    </row>
    <row r="605" spans="1:10" x14ac:dyDescent="0.2">
      <c r="A605" s="505">
        <v>34932</v>
      </c>
      <c r="B605" s="506">
        <v>604</v>
      </c>
      <c r="C605" s="507">
        <v>16.12</v>
      </c>
      <c r="D605" s="130">
        <v>-0.25527213799072301</v>
      </c>
      <c r="E605" s="130">
        <f>(Table13[[#This Row],[Gasoil Open]]-MIN(Table13[Signal from Matlab]))/(MAX(Table13[Signal from Matlab])-MIN(Table13[Signal from Matlab]))</f>
        <v>-1.92</v>
      </c>
      <c r="F605" s="130">
        <v>836</v>
      </c>
      <c r="G605" s="130">
        <v>836</v>
      </c>
      <c r="H605" s="130">
        <v>0.37176799440950398</v>
      </c>
      <c r="I605" s="130">
        <f>(Table13[[#This Row],[Alpha]]-MIN(Table13[Alpha]))/(MAX(Table13[Alpha])-MIN(Table13[Alpha]))</f>
        <v>0.23413399758683484</v>
      </c>
      <c r="J605" s="130">
        <f>(Table13[[#This Row],[Signal from Matlab]]-703)/(1060.75-703)</f>
        <v>0.37176799440950387</v>
      </c>
    </row>
    <row r="606" spans="1:10" x14ac:dyDescent="0.2">
      <c r="A606" s="505">
        <v>34933</v>
      </c>
      <c r="B606" s="506">
        <v>605</v>
      </c>
      <c r="C606" s="507">
        <v>16.34</v>
      </c>
      <c r="D606" s="130">
        <v>-0.20621859836525799</v>
      </c>
      <c r="E606" s="130">
        <f>(Table13[[#This Row],[Gasoil Open]]-MIN(Table13[Signal from Matlab]))/(MAX(Table13[Signal from Matlab])-MIN(Table13[Signal from Matlab]))</f>
        <v>-1.9193850454227812</v>
      </c>
      <c r="F606" s="130">
        <v>854</v>
      </c>
      <c r="G606" s="130">
        <v>854</v>
      </c>
      <c r="H606" s="130">
        <v>0.422082459818309</v>
      </c>
      <c r="I606" s="130">
        <f>(Table13[[#This Row],[Alpha]]-MIN(Table13[Alpha]))/(MAX(Table13[Alpha])-MIN(Table13[Alpha]))</f>
        <v>0.26943799038665361</v>
      </c>
      <c r="J606" s="130">
        <f>(Table13[[#This Row],[Signal from Matlab]]-703)/(1060.75-703)</f>
        <v>0.42208245981830889</v>
      </c>
    </row>
    <row r="607" spans="1:10" x14ac:dyDescent="0.2">
      <c r="A607" s="505">
        <v>34934</v>
      </c>
      <c r="B607" s="506">
        <v>606</v>
      </c>
      <c r="C607" s="507">
        <v>16.45</v>
      </c>
      <c r="D607" s="130">
        <v>-0.15465528970072601</v>
      </c>
      <c r="E607" s="130">
        <f>(Table13[[#This Row],[Gasoil Open]]-MIN(Table13[Signal from Matlab]))/(MAX(Table13[Signal from Matlab])-MIN(Table13[Signal from Matlab]))</f>
        <v>-1.9190775681341719</v>
      </c>
      <c r="F607" s="130">
        <v>864.25</v>
      </c>
      <c r="G607" s="130">
        <v>864.25</v>
      </c>
      <c r="H607" s="130">
        <v>0.45073375262054499</v>
      </c>
      <c r="I607" s="130">
        <f>(Table13[[#This Row],[Alpha]]-MIN(Table13[Alpha]))/(MAX(Table13[Alpha])-MIN(Table13[Alpha]))</f>
        <v>0.30654827216706276</v>
      </c>
      <c r="J607" s="130">
        <f>(Table13[[#This Row],[Signal from Matlab]]-703)/(1060.75-703)</f>
        <v>0.45073375262054505</v>
      </c>
    </row>
    <row r="608" spans="1:10" x14ac:dyDescent="0.2">
      <c r="A608" s="505">
        <v>34935</v>
      </c>
      <c r="B608" s="506">
        <v>607</v>
      </c>
      <c r="C608" s="507">
        <v>16.2</v>
      </c>
      <c r="D608" s="130">
        <v>-0.10803330696678499</v>
      </c>
      <c r="E608" s="130">
        <f>(Table13[[#This Row],[Gasoil Open]]-MIN(Table13[Signal from Matlab]))/(MAX(Table13[Signal from Matlab])-MIN(Table13[Signal from Matlab]))</f>
        <v>-1.9197763801537384</v>
      </c>
      <c r="F608" s="130">
        <v>860</v>
      </c>
      <c r="G608" s="130">
        <v>860</v>
      </c>
      <c r="H608" s="130">
        <v>0.43885394828791102</v>
      </c>
      <c r="I608" s="130">
        <f>(Table13[[#This Row],[Alpha]]-MIN(Table13[Alpha]))/(MAX(Table13[Alpha])-MIN(Table13[Alpha]))</f>
        <v>0.34010226552451411</v>
      </c>
      <c r="J608" s="130">
        <f>(Table13[[#This Row],[Signal from Matlab]]-703)/(1060.75-703)</f>
        <v>0.43885394828791058</v>
      </c>
    </row>
    <row r="609" spans="1:10" x14ac:dyDescent="0.2">
      <c r="A609" s="505">
        <v>34936</v>
      </c>
      <c r="B609" s="506">
        <v>608</v>
      </c>
      <c r="C609" s="507">
        <v>16.2</v>
      </c>
      <c r="D609" s="130">
        <v>-6.2563829256457495E-2</v>
      </c>
      <c r="E609" s="130">
        <f>(Table13[[#This Row],[Gasoil Open]]-MIN(Table13[Signal from Matlab]))/(MAX(Table13[Signal from Matlab])-MIN(Table13[Signal from Matlab]))</f>
        <v>-1.9197763801537384</v>
      </c>
      <c r="F609" s="130">
        <v>866</v>
      </c>
      <c r="G609" s="130">
        <v>866</v>
      </c>
      <c r="H609" s="130">
        <v>0.45562543675751199</v>
      </c>
      <c r="I609" s="130">
        <f>(Table13[[#This Row],[Alpha]]-MIN(Table13[Alpha]))/(MAX(Table13[Alpha])-MIN(Table13[Alpha]))</f>
        <v>0.37282679724951096</v>
      </c>
      <c r="J609" s="130">
        <f>(Table13[[#This Row],[Signal from Matlab]]-703)/(1060.75-703)</f>
        <v>0.45562543675751221</v>
      </c>
    </row>
    <row r="610" spans="1:10" x14ac:dyDescent="0.2">
      <c r="A610" s="505">
        <v>34940</v>
      </c>
      <c r="B610" s="506">
        <v>609</v>
      </c>
      <c r="C610" s="507">
        <v>16.170000000000002</v>
      </c>
      <c r="D610" s="130">
        <v>-1.70390178153766E-2</v>
      </c>
      <c r="E610" s="130">
        <f>(Table13[[#This Row],[Gasoil Open]]-MIN(Table13[Signal from Matlab]))/(MAX(Table13[Signal from Matlab])-MIN(Table13[Signal from Matlab]))</f>
        <v>-1.9198602375960867</v>
      </c>
      <c r="F610" s="130">
        <v>874.25</v>
      </c>
      <c r="G610" s="130">
        <v>874.25</v>
      </c>
      <c r="H610" s="130">
        <v>0.47868623340321498</v>
      </c>
      <c r="I610" s="130">
        <f>(Table13[[#This Row],[Alpha]]-MIN(Table13[Alpha]))/(MAX(Table13[Alpha])-MIN(Table13[Alpha]))</f>
        <v>0.40559115284138925</v>
      </c>
      <c r="J610" s="130">
        <f>(Table13[[#This Row],[Signal from Matlab]]-703)/(1060.75-703)</f>
        <v>0.47868623340321453</v>
      </c>
    </row>
    <row r="611" spans="1:10" x14ac:dyDescent="0.2">
      <c r="A611" s="505">
        <v>34941</v>
      </c>
      <c r="B611" s="506">
        <v>610</v>
      </c>
      <c r="C611" s="507">
        <v>16.3</v>
      </c>
      <c r="D611" s="130">
        <v>2.7427604219104999E-2</v>
      </c>
      <c r="E611" s="130">
        <f>(Table13[[#This Row],[Gasoil Open]]-MIN(Table13[Signal from Matlab]))/(MAX(Table13[Signal from Matlab])-MIN(Table13[Signal from Matlab]))</f>
        <v>-1.919496855345912</v>
      </c>
      <c r="F611" s="130">
        <v>866.25</v>
      </c>
      <c r="G611" s="130">
        <v>866.25</v>
      </c>
      <c r="H611" s="130">
        <v>0.456324248777079</v>
      </c>
      <c r="I611" s="130">
        <f>(Table13[[#This Row],[Alpha]]-MIN(Table13[Alpha]))/(MAX(Table13[Alpha])-MIN(Table13[Alpha]))</f>
        <v>0.43759392605864861</v>
      </c>
      <c r="J611" s="130">
        <f>(Table13[[#This Row],[Signal from Matlab]]-703)/(1060.75-703)</f>
        <v>0.45632424877707894</v>
      </c>
    </row>
    <row r="612" spans="1:10" x14ac:dyDescent="0.2">
      <c r="A612" s="505">
        <v>34942</v>
      </c>
      <c r="B612" s="506">
        <v>611</v>
      </c>
      <c r="C612" s="507">
        <v>16.13</v>
      </c>
      <c r="D612" s="130">
        <v>6.8008621627811905E-2</v>
      </c>
      <c r="E612" s="130">
        <f>(Table13[[#This Row],[Gasoil Open]]-MIN(Table13[Signal from Matlab]))/(MAX(Table13[Signal from Matlab])-MIN(Table13[Signal from Matlab]))</f>
        <v>-1.9199720475192172</v>
      </c>
      <c r="F612" s="130">
        <v>892.75</v>
      </c>
      <c r="G612" s="130">
        <v>892.75</v>
      </c>
      <c r="H612" s="130">
        <v>0.53039832285115296</v>
      </c>
      <c r="I612" s="130">
        <f>(Table13[[#This Row],[Alpha]]-MIN(Table13[Alpha]))/(MAX(Table13[Alpha])-MIN(Table13[Alpha]))</f>
        <v>0.46680021692664891</v>
      </c>
      <c r="J612" s="130">
        <f>(Table13[[#This Row],[Signal from Matlab]]-703)/(1060.75-703)</f>
        <v>0.53039832285115307</v>
      </c>
    </row>
    <row r="613" spans="1:10" x14ac:dyDescent="0.2">
      <c r="A613" s="505">
        <v>34943</v>
      </c>
      <c r="B613" s="506">
        <v>612</v>
      </c>
      <c r="C613" s="507">
        <v>16.28</v>
      </c>
      <c r="D613" s="130">
        <v>9.7974502379245196E-2</v>
      </c>
      <c r="E613" s="130">
        <f>(Table13[[#This Row],[Gasoil Open]]-MIN(Table13[Signal from Matlab]))/(MAX(Table13[Signal from Matlab])-MIN(Table13[Signal from Matlab]))</f>
        <v>-1.9195527603074773</v>
      </c>
      <c r="F613" s="130">
        <v>889</v>
      </c>
      <c r="G613" s="130">
        <v>889</v>
      </c>
      <c r="H613" s="130">
        <v>0.51991614255765195</v>
      </c>
      <c r="I613" s="130">
        <f>(Table13[[#This Row],[Alpha]]-MIN(Table13[Alpha]))/(MAX(Table13[Alpha])-MIN(Table13[Alpha]))</f>
        <v>0.48836675924686179</v>
      </c>
      <c r="J613" s="130">
        <f>(Table13[[#This Row],[Signal from Matlab]]-703)/(1060.75-703)</f>
        <v>0.51991614255765195</v>
      </c>
    </row>
    <row r="614" spans="1:10" x14ac:dyDescent="0.2">
      <c r="A614" s="505">
        <v>34946</v>
      </c>
      <c r="B614" s="506">
        <v>613</v>
      </c>
      <c r="C614" s="507">
        <v>16.45</v>
      </c>
      <c r="D614" s="130">
        <v>0.117400287415409</v>
      </c>
      <c r="E614" s="130">
        <f>(Table13[[#This Row],[Gasoil Open]]-MIN(Table13[Signal from Matlab]))/(MAX(Table13[Signal from Matlab])-MIN(Table13[Signal from Matlab]))</f>
        <v>-1.9190775681341719</v>
      </c>
      <c r="F614" s="130">
        <v>894.5</v>
      </c>
      <c r="G614" s="130">
        <v>894.5</v>
      </c>
      <c r="H614" s="130">
        <v>0.53529000698812002</v>
      </c>
      <c r="I614" s="130">
        <f>(Table13[[#This Row],[Alpha]]-MIN(Table13[Alpha]))/(MAX(Table13[Alpha])-MIN(Table13[Alpha]))</f>
        <v>0.50234756023051863</v>
      </c>
      <c r="J614" s="130">
        <f>(Table13[[#This Row],[Signal from Matlab]]-703)/(1060.75-703)</f>
        <v>0.53529000698812024</v>
      </c>
    </row>
    <row r="615" spans="1:10" x14ac:dyDescent="0.2">
      <c r="A615" s="505">
        <v>34947</v>
      </c>
      <c r="B615" s="506">
        <v>614</v>
      </c>
      <c r="C615" s="507">
        <v>16.63</v>
      </c>
      <c r="D615" s="130">
        <v>0.12792462904832</v>
      </c>
      <c r="E615" s="130">
        <f>(Table13[[#This Row],[Gasoil Open]]-MIN(Table13[Signal from Matlab]))/(MAX(Table13[Signal from Matlab])-MIN(Table13[Signal from Matlab]))</f>
        <v>-1.9185744234800839</v>
      </c>
      <c r="F615" s="130">
        <v>894.75</v>
      </c>
      <c r="G615" s="130">
        <v>894.75</v>
      </c>
      <c r="H615" s="130">
        <v>0.53598881900768702</v>
      </c>
      <c r="I615" s="130">
        <f>(Table13[[#This Row],[Alpha]]-MIN(Table13[Alpha]))/(MAX(Table13[Alpha])-MIN(Table13[Alpha]))</f>
        <v>0.50992196330250905</v>
      </c>
      <c r="J615" s="130">
        <f>(Table13[[#This Row],[Signal from Matlab]]-703)/(1060.75-703)</f>
        <v>0.53598881900768691</v>
      </c>
    </row>
    <row r="616" spans="1:10" x14ac:dyDescent="0.2">
      <c r="A616" s="505">
        <v>34948</v>
      </c>
      <c r="B616" s="506">
        <v>615</v>
      </c>
      <c r="C616" s="507">
        <v>16.78</v>
      </c>
      <c r="D616" s="130">
        <v>0.133877991279232</v>
      </c>
      <c r="E616" s="130">
        <f>(Table13[[#This Row],[Gasoil Open]]-MIN(Table13[Signal from Matlab]))/(MAX(Table13[Signal from Matlab])-MIN(Table13[Signal from Matlab]))</f>
        <v>-1.918155136268344</v>
      </c>
      <c r="F616" s="130">
        <v>867.75</v>
      </c>
      <c r="G616" s="130">
        <v>867.75</v>
      </c>
      <c r="H616" s="130">
        <v>0.46051712089447899</v>
      </c>
      <c r="I616" s="130">
        <f>(Table13[[#This Row],[Alpha]]-MIN(Table13[Alpha]))/(MAX(Table13[Alpha])-MIN(Table13[Alpha]))</f>
        <v>0.51420661755864594</v>
      </c>
      <c r="J616" s="130">
        <f>(Table13[[#This Row],[Signal from Matlab]]-703)/(1060.75-703)</f>
        <v>0.46051712089447938</v>
      </c>
    </row>
    <row r="617" spans="1:10" x14ac:dyDescent="0.2">
      <c r="A617" s="505">
        <v>34949</v>
      </c>
      <c r="B617" s="506">
        <v>616</v>
      </c>
      <c r="C617" s="507">
        <v>16.57</v>
      </c>
      <c r="D617" s="130">
        <v>0.13551771131979401</v>
      </c>
      <c r="E617" s="130">
        <f>(Table13[[#This Row],[Gasoil Open]]-MIN(Table13[Signal from Matlab]))/(MAX(Table13[Signal from Matlab])-MIN(Table13[Signal from Matlab]))</f>
        <v>-1.9187421383647798</v>
      </c>
      <c r="F617" s="130">
        <v>856.25</v>
      </c>
      <c r="G617" s="130">
        <v>856.25</v>
      </c>
      <c r="H617" s="130">
        <v>0.42837176799441001</v>
      </c>
      <c r="I617" s="130">
        <f>(Table13[[#This Row],[Alpha]]-MIN(Table13[Alpha]))/(MAX(Table13[Alpha])-MIN(Table13[Alpha]))</f>
        <v>0.51538672943125929</v>
      </c>
      <c r="J617" s="130">
        <f>(Table13[[#This Row],[Signal from Matlab]]-703)/(1060.75-703)</f>
        <v>0.42837176799440951</v>
      </c>
    </row>
    <row r="618" spans="1:10" x14ac:dyDescent="0.2">
      <c r="A618" s="505">
        <v>34950</v>
      </c>
      <c r="B618" s="506">
        <v>617</v>
      </c>
      <c r="C618" s="507">
        <v>16.68</v>
      </c>
      <c r="D618" s="130">
        <v>0.131364670861222</v>
      </c>
      <c r="E618" s="130">
        <f>(Table13[[#This Row],[Gasoil Open]]-MIN(Table13[Signal from Matlab]))/(MAX(Table13[Signal from Matlab])-MIN(Table13[Signal from Matlab]))</f>
        <v>-1.9184346610761707</v>
      </c>
      <c r="F618" s="130">
        <v>860.75</v>
      </c>
      <c r="G618" s="130">
        <v>860.75</v>
      </c>
      <c r="H618" s="130">
        <v>0.44095038434661099</v>
      </c>
      <c r="I618" s="130">
        <f>(Table13[[#This Row],[Alpha]]-MIN(Table13[Alpha]))/(MAX(Table13[Alpha])-MIN(Table13[Alpha]))</f>
        <v>0.51239777263902275</v>
      </c>
      <c r="J618" s="130">
        <f>(Table13[[#This Row],[Signal from Matlab]]-703)/(1060.75-703)</f>
        <v>0.44095038434661077</v>
      </c>
    </row>
    <row r="619" spans="1:10" x14ac:dyDescent="0.2">
      <c r="A619" s="505">
        <v>34953</v>
      </c>
      <c r="B619" s="506">
        <v>618</v>
      </c>
      <c r="C619" s="507">
        <v>16.75</v>
      </c>
      <c r="D619" s="130">
        <v>0.119012507696332</v>
      </c>
      <c r="E619" s="130">
        <f>(Table13[[#This Row],[Gasoil Open]]-MIN(Table13[Signal from Matlab]))/(MAX(Table13[Signal from Matlab])-MIN(Table13[Signal from Matlab]))</f>
        <v>-1.9182389937106918</v>
      </c>
      <c r="F619" s="130">
        <v>864.25</v>
      </c>
      <c r="G619" s="130">
        <v>864.25</v>
      </c>
      <c r="H619" s="130">
        <v>0.45073375262054499</v>
      </c>
      <c r="I619" s="130">
        <f>(Table13[[#This Row],[Alpha]]-MIN(Table13[Alpha]))/(MAX(Table13[Alpha])-MIN(Table13[Alpha]))</f>
        <v>0.50350788043623695</v>
      </c>
      <c r="J619" s="130">
        <f>(Table13[[#This Row],[Signal from Matlab]]-703)/(1060.75-703)</f>
        <v>0.45073375262054505</v>
      </c>
    </row>
    <row r="620" spans="1:10" x14ac:dyDescent="0.2">
      <c r="A620" s="505">
        <v>34954</v>
      </c>
      <c r="B620" s="506">
        <v>619</v>
      </c>
      <c r="C620" s="507">
        <v>16.829999999999998</v>
      </c>
      <c r="D620" s="130">
        <v>0.102225991741749</v>
      </c>
      <c r="E620" s="130">
        <f>(Table13[[#This Row],[Gasoil Open]]-MIN(Table13[Signal from Matlab]))/(MAX(Table13[Signal from Matlab])-MIN(Table13[Signal from Matlab]))</f>
        <v>-1.9180153738644303</v>
      </c>
      <c r="F620" s="130">
        <v>869.25</v>
      </c>
      <c r="G620" s="130">
        <v>869.25</v>
      </c>
      <c r="H620" s="130">
        <v>0.46470999301187998</v>
      </c>
      <c r="I620" s="130">
        <f>(Table13[[#This Row],[Alpha]]-MIN(Table13[Alpha]))/(MAX(Table13[Alpha])-MIN(Table13[Alpha]))</f>
        <v>0.4914265700370381</v>
      </c>
      <c r="J620" s="130">
        <f>(Table13[[#This Row],[Signal from Matlab]]-703)/(1060.75-703)</f>
        <v>0.46470999301187982</v>
      </c>
    </row>
    <row r="621" spans="1:10" x14ac:dyDescent="0.2">
      <c r="A621" s="505">
        <v>34955</v>
      </c>
      <c r="B621" s="506">
        <v>620</v>
      </c>
      <c r="C621" s="507">
        <v>16.95</v>
      </c>
      <c r="D621" s="130">
        <v>8.4410368325842894E-2</v>
      </c>
      <c r="E621" s="130">
        <f>(Table13[[#This Row],[Gasoil Open]]-MIN(Table13[Signal from Matlab]))/(MAX(Table13[Signal from Matlab])-MIN(Table13[Signal from Matlab]))</f>
        <v>-1.9176799440950383</v>
      </c>
      <c r="F621" s="130">
        <v>879.25</v>
      </c>
      <c r="G621" s="130">
        <v>879.25</v>
      </c>
      <c r="H621" s="130">
        <v>0.49266247379454903</v>
      </c>
      <c r="I621" s="130">
        <f>(Table13[[#This Row],[Alpha]]-MIN(Table13[Alpha]))/(MAX(Table13[Alpha])-MIN(Table13[Alpha]))</f>
        <v>0.47860460763428991</v>
      </c>
      <c r="J621" s="130">
        <f>(Table13[[#This Row],[Signal from Matlab]]-703)/(1060.75-703)</f>
        <v>0.49266247379454925</v>
      </c>
    </row>
    <row r="622" spans="1:10" x14ac:dyDescent="0.2">
      <c r="A622" s="505">
        <v>34956</v>
      </c>
      <c r="B622" s="506">
        <v>621</v>
      </c>
      <c r="C622" s="507">
        <v>16.77</v>
      </c>
      <c r="D622" s="130">
        <v>6.5751720159271596E-2</v>
      </c>
      <c r="E622" s="130">
        <f>(Table13[[#This Row],[Gasoil Open]]-MIN(Table13[Signal from Matlab]))/(MAX(Table13[Signal from Matlab])-MIN(Table13[Signal from Matlab]))</f>
        <v>-1.9181830887491265</v>
      </c>
      <c r="F622" s="130">
        <v>870.5</v>
      </c>
      <c r="G622" s="130">
        <v>870.5</v>
      </c>
      <c r="H622" s="130">
        <v>0.46820405310971303</v>
      </c>
      <c r="I622" s="130">
        <f>(Table13[[#This Row],[Alpha]]-MIN(Table13[Alpha]))/(MAX(Table13[Alpha])-MIN(Table13[Alpha]))</f>
        <v>0.46517591756306365</v>
      </c>
      <c r="J622" s="130">
        <f>(Table13[[#This Row],[Signal from Matlab]]-703)/(1060.75-703)</f>
        <v>0.46820405310971347</v>
      </c>
    </row>
    <row r="623" spans="1:10" x14ac:dyDescent="0.2">
      <c r="A623" s="505">
        <v>34957</v>
      </c>
      <c r="B623" s="506">
        <v>622</v>
      </c>
      <c r="C623" s="507">
        <v>16.899999999999999</v>
      </c>
      <c r="D623" s="130">
        <v>5.17051449842829E-2</v>
      </c>
      <c r="E623" s="130">
        <f>(Table13[[#This Row],[Gasoil Open]]-MIN(Table13[Signal from Matlab]))/(MAX(Table13[Signal from Matlab])-MIN(Table13[Signal from Matlab]))</f>
        <v>-1.9178197064989519</v>
      </c>
      <c r="F623" s="130">
        <v>874</v>
      </c>
      <c r="G623" s="130">
        <v>874</v>
      </c>
      <c r="H623" s="130">
        <v>0.47798742138364803</v>
      </c>
      <c r="I623" s="130">
        <f>(Table13[[#This Row],[Alpha]]-MIN(Table13[Alpha]))/(MAX(Table13[Alpha])-MIN(Table13[Alpha]))</f>
        <v>0.45506655149842845</v>
      </c>
      <c r="J623" s="130">
        <f>(Table13[[#This Row],[Signal from Matlab]]-703)/(1060.75-703)</f>
        <v>0.4779874213836478</v>
      </c>
    </row>
    <row r="624" spans="1:10" x14ac:dyDescent="0.2">
      <c r="A624" s="505">
        <v>34960</v>
      </c>
      <c r="B624" s="506">
        <v>623</v>
      </c>
      <c r="C624" s="507">
        <v>16.79</v>
      </c>
      <c r="D624" s="130">
        <v>4.0516820373720702E-2</v>
      </c>
      <c r="E624" s="130">
        <f>(Table13[[#This Row],[Gasoil Open]]-MIN(Table13[Signal from Matlab]))/(MAX(Table13[Signal from Matlab])-MIN(Table13[Signal from Matlab]))</f>
        <v>-1.9181271837875613</v>
      </c>
      <c r="F624" s="130">
        <v>885</v>
      </c>
      <c r="G624" s="130">
        <v>885</v>
      </c>
      <c r="H624" s="130">
        <v>0.50873515024458404</v>
      </c>
      <c r="I624" s="130">
        <f>(Table13[[#This Row],[Alpha]]-MIN(Table13[Alpha]))/(MAX(Table13[Alpha])-MIN(Table13[Alpha]))</f>
        <v>0.44701427770719587</v>
      </c>
      <c r="J624" s="130">
        <f>(Table13[[#This Row],[Signal from Matlab]]-703)/(1060.75-703)</f>
        <v>0.50873515024458416</v>
      </c>
    </row>
    <row r="625" spans="1:10" x14ac:dyDescent="0.2">
      <c r="A625" s="505">
        <v>34961</v>
      </c>
      <c r="B625" s="506">
        <v>624</v>
      </c>
      <c r="C625" s="507">
        <v>16.850000000000001</v>
      </c>
      <c r="D625" s="130">
        <v>3.5366171314492302E-2</v>
      </c>
      <c r="E625" s="130">
        <f>(Table13[[#This Row],[Gasoil Open]]-MIN(Table13[Signal from Matlab]))/(MAX(Table13[Signal from Matlab])-MIN(Table13[Signal from Matlab]))</f>
        <v>-1.9179594689028652</v>
      </c>
      <c r="F625" s="130">
        <v>896</v>
      </c>
      <c r="G625" s="130">
        <v>896</v>
      </c>
      <c r="H625" s="130">
        <v>0.53948287910552095</v>
      </c>
      <c r="I625" s="130">
        <f>(Table13[[#This Row],[Alpha]]-MIN(Table13[Alpha]))/(MAX(Table13[Alpha])-MIN(Table13[Alpha]))</f>
        <v>0.44330733874438555</v>
      </c>
      <c r="J625" s="130">
        <f>(Table13[[#This Row],[Signal from Matlab]]-703)/(1060.75-703)</f>
        <v>0.53948287910552062</v>
      </c>
    </row>
    <row r="626" spans="1:10" x14ac:dyDescent="0.2">
      <c r="A626" s="505">
        <v>34962</v>
      </c>
      <c r="B626" s="506">
        <v>625</v>
      </c>
      <c r="C626" s="507">
        <v>16.78</v>
      </c>
      <c r="D626" s="130">
        <v>3.4257825812180502E-2</v>
      </c>
      <c r="E626" s="130">
        <f>(Table13[[#This Row],[Gasoil Open]]-MIN(Table13[Signal from Matlab]))/(MAX(Table13[Signal from Matlab])-MIN(Table13[Signal from Matlab]))</f>
        <v>-1.918155136268344</v>
      </c>
      <c r="F626" s="130">
        <v>897.75</v>
      </c>
      <c r="G626" s="130">
        <v>897.75</v>
      </c>
      <c r="H626" s="130">
        <v>0.54437456324248801</v>
      </c>
      <c r="I626" s="130">
        <f>(Table13[[#This Row],[Alpha]]-MIN(Table13[Alpha]))/(MAX(Table13[Alpha])-MIN(Table13[Alpha]))</f>
        <v>0.44250965886374727</v>
      </c>
      <c r="J626" s="130">
        <f>(Table13[[#This Row],[Signal from Matlab]]-703)/(1060.75-703)</f>
        <v>0.54437456324248779</v>
      </c>
    </row>
    <row r="627" spans="1:10" x14ac:dyDescent="0.2">
      <c r="A627" s="505">
        <v>34963</v>
      </c>
      <c r="B627" s="506">
        <v>626</v>
      </c>
      <c r="C627" s="507">
        <v>16.48</v>
      </c>
      <c r="D627" s="130">
        <v>3.8522042360937397E-2</v>
      </c>
      <c r="E627" s="130">
        <f>(Table13[[#This Row],[Gasoil Open]]-MIN(Table13[Signal from Matlab]))/(MAX(Table13[Signal from Matlab])-MIN(Table13[Signal from Matlab]))</f>
        <v>-1.9189937106918238</v>
      </c>
      <c r="F627" s="130">
        <v>911.25</v>
      </c>
      <c r="G627" s="130">
        <v>911.25</v>
      </c>
      <c r="H627" s="130">
        <v>0.58211041229909199</v>
      </c>
      <c r="I627" s="130">
        <f>(Table13[[#This Row],[Alpha]]-MIN(Table13[Alpha]))/(MAX(Table13[Alpha])-MIN(Table13[Alpha]))</f>
        <v>0.4455786294514687</v>
      </c>
      <c r="J627" s="130">
        <f>(Table13[[#This Row],[Signal from Matlab]]-703)/(1060.75-703)</f>
        <v>0.58211041229909155</v>
      </c>
    </row>
    <row r="628" spans="1:10" x14ac:dyDescent="0.2">
      <c r="A628" s="505">
        <v>34964</v>
      </c>
      <c r="B628" s="506">
        <v>627</v>
      </c>
      <c r="C628" s="507">
        <v>16.23</v>
      </c>
      <c r="D628" s="130">
        <v>4.3956385864992897E-2</v>
      </c>
      <c r="E628" s="130">
        <f>(Table13[[#This Row],[Gasoil Open]]-MIN(Table13[Signal from Matlab]))/(MAX(Table13[Signal from Matlab])-MIN(Table13[Signal from Matlab]))</f>
        <v>-1.9196925227113906</v>
      </c>
      <c r="F628" s="130">
        <v>906</v>
      </c>
      <c r="G628" s="130">
        <v>906</v>
      </c>
      <c r="H628" s="130">
        <v>0.56743535988819005</v>
      </c>
      <c r="I628" s="130">
        <f>(Table13[[#This Row],[Alpha]]-MIN(Table13[Alpha]))/(MAX(Table13[Alpha])-MIN(Table13[Alpha]))</f>
        <v>0.4494897442334756</v>
      </c>
      <c r="J628" s="130">
        <f>(Table13[[#This Row],[Signal from Matlab]]-703)/(1060.75-703)</f>
        <v>0.56743535988819005</v>
      </c>
    </row>
    <row r="629" spans="1:10" x14ac:dyDescent="0.2">
      <c r="A629" s="505">
        <v>34967</v>
      </c>
      <c r="B629" s="506">
        <v>628</v>
      </c>
      <c r="C629" s="507">
        <v>16.059999999999999</v>
      </c>
      <c r="D629" s="130">
        <v>4.7999808215265401E-2</v>
      </c>
      <c r="E629" s="130">
        <f>(Table13[[#This Row],[Gasoil Open]]-MIN(Table13[Signal from Matlab]))/(MAX(Table13[Signal from Matlab])-MIN(Table13[Signal from Matlab]))</f>
        <v>-1.9201677148846961</v>
      </c>
      <c r="F629" s="130">
        <v>909.25</v>
      </c>
      <c r="G629" s="130">
        <v>909.25</v>
      </c>
      <c r="H629" s="130">
        <v>0.57651991614255804</v>
      </c>
      <c r="I629" s="130">
        <f>(Table13[[#This Row],[Alpha]]-MIN(Table13[Alpha]))/(MAX(Table13[Alpha])-MIN(Table13[Alpha]))</f>
        <v>0.4523998085148826</v>
      </c>
      <c r="J629" s="130">
        <f>(Table13[[#This Row],[Signal from Matlab]]-703)/(1060.75-703)</f>
        <v>0.5765199161425576</v>
      </c>
    </row>
    <row r="630" spans="1:10" x14ac:dyDescent="0.2">
      <c r="A630" s="505">
        <v>34968</v>
      </c>
      <c r="B630" s="506">
        <v>629</v>
      </c>
      <c r="C630" s="507">
        <v>16.22</v>
      </c>
      <c r="D630" s="130">
        <v>5.0909315700867298E-2</v>
      </c>
      <c r="E630" s="130">
        <f>(Table13[[#This Row],[Gasoil Open]]-MIN(Table13[Signal from Matlab]))/(MAX(Table13[Signal from Matlab])-MIN(Table13[Signal from Matlab]))</f>
        <v>-1.9197204751921733</v>
      </c>
      <c r="F630" s="130">
        <v>913.25</v>
      </c>
      <c r="G630" s="130">
        <v>913.25</v>
      </c>
      <c r="H630" s="130">
        <v>0.58770090845562495</v>
      </c>
      <c r="I630" s="130">
        <f>(Table13[[#This Row],[Alpha]]-MIN(Table13[Alpha]))/(MAX(Table13[Alpha])-MIN(Table13[Alpha]))</f>
        <v>0.45449379056198824</v>
      </c>
      <c r="J630" s="130">
        <f>(Table13[[#This Row],[Signal from Matlab]]-703)/(1060.75-703)</f>
        <v>0.58770090845562539</v>
      </c>
    </row>
    <row r="631" spans="1:10" x14ac:dyDescent="0.2">
      <c r="A631" s="505">
        <v>34969</v>
      </c>
      <c r="B631" s="506">
        <v>630</v>
      </c>
      <c r="C631" s="507">
        <v>16.149999999999999</v>
      </c>
      <c r="D631" s="130">
        <v>5.1946208797084399E-2</v>
      </c>
      <c r="E631" s="130">
        <f>(Table13[[#This Row],[Gasoil Open]]-MIN(Table13[Signal from Matlab]))/(MAX(Table13[Signal from Matlab])-MIN(Table13[Signal from Matlab]))</f>
        <v>-1.9199161425576521</v>
      </c>
      <c r="F631" s="130">
        <v>904.75</v>
      </c>
      <c r="G631" s="130">
        <v>904.75</v>
      </c>
      <c r="H631" s="130">
        <v>0.56394129979035601</v>
      </c>
      <c r="I631" s="130">
        <f>(Table13[[#This Row],[Alpha]]-MIN(Table13[Alpha]))/(MAX(Table13[Alpha])-MIN(Table13[Alpha]))</f>
        <v>0.45524004591241818</v>
      </c>
      <c r="J631" s="130">
        <f>(Table13[[#This Row],[Signal from Matlab]]-703)/(1060.75-703)</f>
        <v>0.56394129979035634</v>
      </c>
    </row>
    <row r="632" spans="1:10" x14ac:dyDescent="0.2">
      <c r="A632" s="505">
        <v>34970</v>
      </c>
      <c r="B632" s="506">
        <v>631</v>
      </c>
      <c r="C632" s="507">
        <v>16.260000000000002</v>
      </c>
      <c r="D632" s="130">
        <v>5.64644839709212E-2</v>
      </c>
      <c r="E632" s="130">
        <f>(Table13[[#This Row],[Gasoil Open]]-MIN(Table13[Signal from Matlab]))/(MAX(Table13[Signal from Matlab])-MIN(Table13[Signal from Matlab]))</f>
        <v>-1.9196086652690427</v>
      </c>
      <c r="F632" s="130">
        <v>914.25</v>
      </c>
      <c r="G632" s="130">
        <v>914.25</v>
      </c>
      <c r="H632" s="130">
        <v>0.59049615653389198</v>
      </c>
      <c r="I632" s="130">
        <f>(Table13[[#This Row],[Alpha]]-MIN(Table13[Alpha]))/(MAX(Table13[Alpha])-MIN(Table13[Alpha]))</f>
        <v>0.45849186332299963</v>
      </c>
      <c r="J632" s="130">
        <f>(Table13[[#This Row],[Signal from Matlab]]-703)/(1060.75-703)</f>
        <v>0.59049615653389242</v>
      </c>
    </row>
    <row r="633" spans="1:10" x14ac:dyDescent="0.2">
      <c r="A633" s="505">
        <v>34971</v>
      </c>
      <c r="B633" s="506">
        <v>632</v>
      </c>
      <c r="C633" s="507">
        <v>16.260000000000002</v>
      </c>
      <c r="D633" s="130">
        <v>7.3015101486888903E-2</v>
      </c>
      <c r="E633" s="130">
        <f>(Table13[[#This Row],[Gasoil Open]]-MIN(Table13[Signal from Matlab]))/(MAX(Table13[Signal from Matlab])-MIN(Table13[Signal from Matlab]))</f>
        <v>-1.9196086652690427</v>
      </c>
      <c r="F633" s="130">
        <v>914.5</v>
      </c>
      <c r="G633" s="130">
        <v>914.5</v>
      </c>
      <c r="H633" s="130">
        <v>0.59119496855345899</v>
      </c>
      <c r="I633" s="130">
        <f>(Table13[[#This Row],[Alpha]]-MIN(Table13[Alpha]))/(MAX(Table13[Alpha])-MIN(Table13[Alpha]))</f>
        <v>0.47040339684489357</v>
      </c>
      <c r="J633" s="130">
        <f>(Table13[[#This Row],[Signal from Matlab]]-703)/(1060.75-703)</f>
        <v>0.5911949685534591</v>
      </c>
    </row>
    <row r="634" spans="1:10" x14ac:dyDescent="0.2">
      <c r="A634" s="505">
        <v>34974</v>
      </c>
      <c r="B634" s="506">
        <v>633</v>
      </c>
      <c r="C634" s="507">
        <v>16.16</v>
      </c>
      <c r="D634" s="130">
        <v>9.7500705287001499E-2</v>
      </c>
      <c r="E634" s="130">
        <f>(Table13[[#This Row],[Gasoil Open]]-MIN(Table13[Signal from Matlab]))/(MAX(Table13[Signal from Matlab])-MIN(Table13[Signal from Matlab]))</f>
        <v>-1.9198881900768694</v>
      </c>
      <c r="F634" s="130">
        <v>917</v>
      </c>
      <c r="G634" s="130">
        <v>917</v>
      </c>
      <c r="H634" s="130">
        <v>0.59818308874912696</v>
      </c>
      <c r="I634" s="130">
        <f>(Table13[[#This Row],[Alpha]]-MIN(Table13[Alpha]))/(MAX(Table13[Alpha])-MIN(Table13[Alpha]))</f>
        <v>0.48802576593096936</v>
      </c>
      <c r="J634" s="130">
        <f>(Table13[[#This Row],[Signal from Matlab]]-703)/(1060.75-703)</f>
        <v>0.59818308874912651</v>
      </c>
    </row>
    <row r="635" spans="1:10" x14ac:dyDescent="0.2">
      <c r="A635" s="505">
        <v>34976</v>
      </c>
      <c r="B635" s="506">
        <v>634</v>
      </c>
      <c r="C635" s="507">
        <v>16.13</v>
      </c>
      <c r="D635" s="130">
        <v>0.120609725397175</v>
      </c>
      <c r="E635" s="130">
        <f>(Table13[[#This Row],[Gasoil Open]]-MIN(Table13[Signal from Matlab]))/(MAX(Table13[Signal from Matlab])-MIN(Table13[Signal from Matlab]))</f>
        <v>-1.9199720475192172</v>
      </c>
      <c r="F635" s="130">
        <v>923.25</v>
      </c>
      <c r="G635" s="130">
        <v>923.25</v>
      </c>
      <c r="H635" s="130">
        <v>0.61565338923829505</v>
      </c>
      <c r="I635" s="130">
        <f>(Table13[[#This Row],[Alpha]]-MIN(Table13[Alpha]))/(MAX(Table13[Alpha])-MIN(Table13[Alpha]))</f>
        <v>0.5046574032360357</v>
      </c>
      <c r="J635" s="130">
        <f>(Table13[[#This Row],[Signal from Matlab]]-703)/(1060.75-703)</f>
        <v>0.61565338923829493</v>
      </c>
    </row>
    <row r="636" spans="1:10" x14ac:dyDescent="0.2">
      <c r="A636" s="505">
        <v>34977</v>
      </c>
      <c r="B636" s="506">
        <v>635</v>
      </c>
      <c r="C636" s="507">
        <v>15.92</v>
      </c>
      <c r="D636" s="130">
        <v>0.14447446506358999</v>
      </c>
      <c r="E636" s="130">
        <f>(Table13[[#This Row],[Gasoil Open]]-MIN(Table13[Signal from Matlab]))/(MAX(Table13[Signal from Matlab])-MIN(Table13[Signal from Matlab]))</f>
        <v>-1.9205590496156535</v>
      </c>
      <c r="F636" s="130">
        <v>928.75</v>
      </c>
      <c r="G636" s="130">
        <v>928.75</v>
      </c>
      <c r="H636" s="130">
        <v>0.631027253668763</v>
      </c>
      <c r="I636" s="130">
        <f>(Table13[[#This Row],[Alpha]]-MIN(Table13[Alpha]))/(MAX(Table13[Alpha])-MIN(Table13[Alpha]))</f>
        <v>0.52183293437579648</v>
      </c>
      <c r="J636" s="130">
        <f>(Table13[[#This Row],[Signal from Matlab]]-703)/(1060.75-703)</f>
        <v>0.63102725366876311</v>
      </c>
    </row>
    <row r="637" spans="1:10" x14ac:dyDescent="0.2">
      <c r="A637" s="505">
        <v>34978</v>
      </c>
      <c r="B637" s="506">
        <v>636</v>
      </c>
      <c r="C637" s="507">
        <v>15.61</v>
      </c>
      <c r="D637" s="130">
        <v>0.172352651458449</v>
      </c>
      <c r="E637" s="130">
        <f>(Table13[[#This Row],[Gasoil Open]]-MIN(Table13[Signal from Matlab]))/(MAX(Table13[Signal from Matlab])-MIN(Table13[Signal from Matlab]))</f>
        <v>-1.9214255765199162</v>
      </c>
      <c r="F637" s="130">
        <v>923.25</v>
      </c>
      <c r="G637" s="130">
        <v>923.25</v>
      </c>
      <c r="H637" s="130">
        <v>0.61565338923829505</v>
      </c>
      <c r="I637" s="130">
        <f>(Table13[[#This Row],[Alpha]]-MIN(Table13[Alpha]))/(MAX(Table13[Alpha])-MIN(Table13[Alpha]))</f>
        <v>0.54189695624395906</v>
      </c>
      <c r="J637" s="130">
        <f>(Table13[[#This Row],[Signal from Matlab]]-703)/(1060.75-703)</f>
        <v>0.61565338923829493</v>
      </c>
    </row>
    <row r="638" spans="1:10" x14ac:dyDescent="0.2">
      <c r="A638" s="505">
        <v>34981</v>
      </c>
      <c r="B638" s="506">
        <v>637</v>
      </c>
      <c r="C638" s="507">
        <v>15.78</v>
      </c>
      <c r="D638" s="130">
        <v>0.19777454955954599</v>
      </c>
      <c r="E638" s="130">
        <f>(Table13[[#This Row],[Gasoil Open]]-MIN(Table13[Signal from Matlab]))/(MAX(Table13[Signal from Matlab])-MIN(Table13[Signal from Matlab]))</f>
        <v>-1.9209503843466109</v>
      </c>
      <c r="F638" s="130">
        <v>917.75</v>
      </c>
      <c r="G638" s="130">
        <v>917.75</v>
      </c>
      <c r="H638" s="130">
        <v>0.60027952480782698</v>
      </c>
      <c r="I638" s="130">
        <f>(Table13[[#This Row],[Alpha]]-MIN(Table13[Alpha]))/(MAX(Table13[Alpha])-MIN(Table13[Alpha]))</f>
        <v>0.56019317939872892</v>
      </c>
      <c r="J638" s="130">
        <f>(Table13[[#This Row],[Signal from Matlab]]-703)/(1060.75-703)</f>
        <v>0.60027952480782665</v>
      </c>
    </row>
    <row r="639" spans="1:10" x14ac:dyDescent="0.2">
      <c r="A639" s="505">
        <v>34982</v>
      </c>
      <c r="B639" s="506">
        <v>638</v>
      </c>
      <c r="C639" s="507">
        <v>15.96</v>
      </c>
      <c r="D639" s="130">
        <v>0.222360531018095</v>
      </c>
      <c r="E639" s="130">
        <f>(Table13[[#This Row],[Gasoil Open]]-MIN(Table13[Signal from Matlab]))/(MAX(Table13[Signal from Matlab])-MIN(Table13[Signal from Matlab]))</f>
        <v>-1.9204472396925225</v>
      </c>
      <c r="F639" s="130">
        <v>919.5</v>
      </c>
      <c r="G639" s="130">
        <v>919.5</v>
      </c>
      <c r="H639" s="130">
        <v>0.60517120894479404</v>
      </c>
      <c r="I639" s="130">
        <f>(Table13[[#This Row],[Alpha]]-MIN(Table13[Alpha]))/(MAX(Table13[Alpha])-MIN(Table13[Alpha]))</f>
        <v>0.57788779061366558</v>
      </c>
      <c r="J639" s="130">
        <f>(Table13[[#This Row],[Signal from Matlab]]-703)/(1060.75-703)</f>
        <v>0.60517120894479381</v>
      </c>
    </row>
    <row r="640" spans="1:10" x14ac:dyDescent="0.2">
      <c r="A640" s="505">
        <v>34983</v>
      </c>
      <c r="B640" s="506">
        <v>639</v>
      </c>
      <c r="C640" s="507">
        <v>15.9</v>
      </c>
      <c r="D640" s="130">
        <v>0.24795517630042799</v>
      </c>
      <c r="E640" s="130">
        <f>(Table13[[#This Row],[Gasoil Open]]-MIN(Table13[Signal from Matlab]))/(MAX(Table13[Signal from Matlab])-MIN(Table13[Signal from Matlab]))</f>
        <v>-1.9206149545772189</v>
      </c>
      <c r="F640" s="130">
        <v>911.25</v>
      </c>
      <c r="G640" s="130">
        <v>911.25</v>
      </c>
      <c r="H640" s="130">
        <v>0.58211041229909199</v>
      </c>
      <c r="I640" s="130">
        <f>(Table13[[#This Row],[Alpha]]-MIN(Table13[Alpha]))/(MAX(Table13[Alpha])-MIN(Table13[Alpha]))</f>
        <v>0.59630834047939474</v>
      </c>
      <c r="J640" s="130">
        <f>(Table13[[#This Row],[Signal from Matlab]]-703)/(1060.75-703)</f>
        <v>0.58211041229909155</v>
      </c>
    </row>
    <row r="641" spans="1:10" x14ac:dyDescent="0.2">
      <c r="A641" s="505">
        <v>34984</v>
      </c>
      <c r="B641" s="506">
        <v>640</v>
      </c>
      <c r="C641" s="507">
        <v>15.9</v>
      </c>
      <c r="D641" s="130">
        <v>0.26744282155738403</v>
      </c>
      <c r="E641" s="130">
        <f>(Table13[[#This Row],[Gasoil Open]]-MIN(Table13[Signal from Matlab]))/(MAX(Table13[Signal from Matlab])-MIN(Table13[Signal from Matlab]))</f>
        <v>-1.9206149545772189</v>
      </c>
      <c r="F641" s="130">
        <v>915.5</v>
      </c>
      <c r="G641" s="130">
        <v>915.5</v>
      </c>
      <c r="H641" s="130">
        <v>0.59399021663172602</v>
      </c>
      <c r="I641" s="130">
        <f>(Table13[[#This Row],[Alpha]]-MIN(Table13[Alpha]))/(MAX(Table13[Alpha])-MIN(Table13[Alpha]))</f>
        <v>0.61033366246614573</v>
      </c>
      <c r="J641" s="130">
        <f>(Table13[[#This Row],[Signal from Matlab]]-703)/(1060.75-703)</f>
        <v>0.59399021663172602</v>
      </c>
    </row>
    <row r="642" spans="1:10" x14ac:dyDescent="0.2">
      <c r="A642" s="505">
        <v>34985</v>
      </c>
      <c r="B642" s="506">
        <v>641</v>
      </c>
      <c r="C642" s="507">
        <v>15.86</v>
      </c>
      <c r="D642" s="130">
        <v>0.29562511796521201</v>
      </c>
      <c r="E642" s="130">
        <f>(Table13[[#This Row],[Gasoil Open]]-MIN(Table13[Signal from Matlab]))/(MAX(Table13[Signal from Matlab])-MIN(Table13[Signal from Matlab]))</f>
        <v>-1.9207267645003494</v>
      </c>
      <c r="F642" s="130">
        <v>911.5</v>
      </c>
      <c r="G642" s="130">
        <v>911.5</v>
      </c>
      <c r="H642" s="130">
        <v>0.582809224318658</v>
      </c>
      <c r="I642" s="130">
        <f>(Table13[[#This Row],[Alpha]]-MIN(Table13[Alpha]))/(MAX(Table13[Alpha])-MIN(Table13[Alpha]))</f>
        <v>0.63061655330462485</v>
      </c>
      <c r="J642" s="130">
        <f>(Table13[[#This Row],[Signal from Matlab]]-703)/(1060.75-703)</f>
        <v>0.58280922431865823</v>
      </c>
    </row>
    <row r="643" spans="1:10" x14ac:dyDescent="0.2">
      <c r="A643" s="505">
        <v>34988</v>
      </c>
      <c r="B643" s="506">
        <v>642</v>
      </c>
      <c r="C643" s="507">
        <v>16.399999999999999</v>
      </c>
      <c r="D643" s="130">
        <v>0.32891704975969399</v>
      </c>
      <c r="E643" s="130">
        <f>(Table13[[#This Row],[Gasoil Open]]-MIN(Table13[Signal from Matlab]))/(MAX(Table13[Signal from Matlab])-MIN(Table13[Signal from Matlab]))</f>
        <v>-1.9192173305380853</v>
      </c>
      <c r="F643" s="130">
        <v>912.25</v>
      </c>
      <c r="G643" s="130">
        <v>912.25</v>
      </c>
      <c r="H643" s="130">
        <v>0.58490566037735903</v>
      </c>
      <c r="I643" s="130">
        <f>(Table13[[#This Row],[Alpha]]-MIN(Table13[Alpha]))/(MAX(Table13[Alpha])-MIN(Table13[Alpha]))</f>
        <v>0.65457686543170945</v>
      </c>
      <c r="J643" s="130">
        <f>(Table13[[#This Row],[Signal from Matlab]]-703)/(1060.75-703)</f>
        <v>0.58490566037735847</v>
      </c>
    </row>
    <row r="644" spans="1:10" x14ac:dyDescent="0.2">
      <c r="A644" s="505">
        <v>34989</v>
      </c>
      <c r="B644" s="506">
        <v>643</v>
      </c>
      <c r="C644" s="507">
        <v>16.11</v>
      </c>
      <c r="D644" s="130">
        <v>0.36975133222324402</v>
      </c>
      <c r="E644" s="130">
        <f>(Table13[[#This Row],[Gasoil Open]]-MIN(Table13[Signal from Matlab]))/(MAX(Table13[Signal from Matlab])-MIN(Table13[Signal from Matlab]))</f>
        <v>-1.9200279524807826</v>
      </c>
      <c r="F644" s="130">
        <v>907.25</v>
      </c>
      <c r="G644" s="130">
        <v>907.25</v>
      </c>
      <c r="H644" s="130">
        <v>0.57092941998602398</v>
      </c>
      <c r="I644" s="130">
        <f>(Table13[[#This Row],[Alpha]]-MIN(Table13[Alpha]))/(MAX(Table13[Alpha])-MIN(Table13[Alpha]))</f>
        <v>0.68396543198747661</v>
      </c>
      <c r="J644" s="130">
        <f>(Table13[[#This Row],[Signal from Matlab]]-703)/(1060.75-703)</f>
        <v>0.57092941998602376</v>
      </c>
    </row>
    <row r="645" spans="1:10" x14ac:dyDescent="0.2">
      <c r="A645" s="505">
        <v>34990</v>
      </c>
      <c r="B645" s="506">
        <v>644</v>
      </c>
      <c r="C645" s="507">
        <v>16.059999999999999</v>
      </c>
      <c r="D645" s="130">
        <v>0.40345562226669202</v>
      </c>
      <c r="E645" s="130">
        <f>(Table13[[#This Row],[Gasoil Open]]-MIN(Table13[Signal from Matlab]))/(MAX(Table13[Signal from Matlab])-MIN(Table13[Signal from Matlab]))</f>
        <v>-1.9201677148846961</v>
      </c>
      <c r="F645" s="130">
        <v>917.75</v>
      </c>
      <c r="G645" s="130">
        <v>917.75</v>
      </c>
      <c r="H645" s="130">
        <v>0.60027952480782698</v>
      </c>
      <c r="I645" s="130">
        <f>(Table13[[#This Row],[Alpha]]-MIN(Table13[Alpha]))/(MAX(Table13[Alpha])-MIN(Table13[Alpha]))</f>
        <v>0.70822251969413375</v>
      </c>
      <c r="J645" s="130">
        <f>(Table13[[#This Row],[Signal from Matlab]]-703)/(1060.75-703)</f>
        <v>0.60027952480782665</v>
      </c>
    </row>
    <row r="646" spans="1:10" x14ac:dyDescent="0.2">
      <c r="A646" s="505">
        <v>34991</v>
      </c>
      <c r="B646" s="506">
        <v>645</v>
      </c>
      <c r="C646" s="507">
        <v>16.04</v>
      </c>
      <c r="D646" s="130">
        <v>0.42991552140824701</v>
      </c>
      <c r="E646" s="130">
        <f>(Table13[[#This Row],[Gasoil Open]]-MIN(Table13[Signal from Matlab]))/(MAX(Table13[Signal from Matlab])-MIN(Table13[Signal from Matlab]))</f>
        <v>-1.9202236198462614</v>
      </c>
      <c r="F646" s="130">
        <v>930.75</v>
      </c>
      <c r="G646" s="130">
        <v>930.75</v>
      </c>
      <c r="H646" s="130">
        <v>0.63661774982529695</v>
      </c>
      <c r="I646" s="130">
        <f>(Table13[[#This Row],[Alpha]]-MIN(Table13[Alpha]))/(MAX(Table13[Alpha])-MIN(Table13[Alpha]))</f>
        <v>0.72726579559042503</v>
      </c>
      <c r="J646" s="130">
        <f>(Table13[[#This Row],[Signal from Matlab]]-703)/(1060.75-703)</f>
        <v>0.63661774982529695</v>
      </c>
    </row>
    <row r="647" spans="1:10" x14ac:dyDescent="0.2">
      <c r="A647" s="505">
        <v>34992</v>
      </c>
      <c r="B647" s="506">
        <v>646</v>
      </c>
      <c r="C647" s="507">
        <v>15.88</v>
      </c>
      <c r="D647" s="130">
        <v>0.45254626843474999</v>
      </c>
      <c r="E647" s="130">
        <f>(Table13[[#This Row],[Gasoil Open]]-MIN(Table13[Signal from Matlab]))/(MAX(Table13[Signal from Matlab])-MIN(Table13[Signal from Matlab]))</f>
        <v>-1.920670859538784</v>
      </c>
      <c r="F647" s="130">
        <v>924.25</v>
      </c>
      <c r="G647" s="130">
        <v>924.25</v>
      </c>
      <c r="H647" s="130">
        <v>0.61844863731656197</v>
      </c>
      <c r="I647" s="130">
        <f>(Table13[[#This Row],[Alpha]]-MIN(Table13[Alpha]))/(MAX(Table13[Alpha])-MIN(Table13[Alpha]))</f>
        <v>0.74355321819393938</v>
      </c>
      <c r="J647" s="130">
        <f>(Table13[[#This Row],[Signal from Matlab]]-703)/(1060.75-703)</f>
        <v>0.61844863731656186</v>
      </c>
    </row>
    <row r="648" spans="1:10" x14ac:dyDescent="0.2">
      <c r="A648" s="505">
        <v>34995</v>
      </c>
      <c r="B648" s="506">
        <v>647</v>
      </c>
      <c r="C648" s="507">
        <v>15.92</v>
      </c>
      <c r="D648" s="130">
        <v>0.47613436895046901</v>
      </c>
      <c r="E648" s="130">
        <f>(Table13[[#This Row],[Gasoil Open]]-MIN(Table13[Signal from Matlab]))/(MAX(Table13[Signal from Matlab])-MIN(Table13[Signal from Matlab]))</f>
        <v>-1.9205590496156535</v>
      </c>
      <c r="F648" s="130">
        <v>918.5</v>
      </c>
      <c r="G648" s="130">
        <v>918.5</v>
      </c>
      <c r="H648" s="130">
        <v>0.602375960866527</v>
      </c>
      <c r="I648" s="130">
        <f>(Table13[[#This Row],[Alpha]]-MIN(Table13[Alpha]))/(MAX(Table13[Alpha])-MIN(Table13[Alpha]))</f>
        <v>0.76052965123274996</v>
      </c>
      <c r="J648" s="130">
        <f>(Table13[[#This Row],[Signal from Matlab]]-703)/(1060.75-703)</f>
        <v>0.60237596086652689</v>
      </c>
    </row>
    <row r="649" spans="1:10" x14ac:dyDescent="0.2">
      <c r="A649" s="505">
        <v>34996</v>
      </c>
      <c r="B649" s="506">
        <v>648</v>
      </c>
      <c r="C649" s="507">
        <v>15.92</v>
      </c>
      <c r="D649" s="130">
        <v>0.49893538213372601</v>
      </c>
      <c r="E649" s="130">
        <f>(Table13[[#This Row],[Gasoil Open]]-MIN(Table13[Signal from Matlab]))/(MAX(Table13[Signal from Matlab])-MIN(Table13[Signal from Matlab]))</f>
        <v>-1.9205590496156535</v>
      </c>
      <c r="F649" s="130">
        <v>911.75</v>
      </c>
      <c r="G649" s="130">
        <v>911.75</v>
      </c>
      <c r="H649" s="130">
        <v>0.58350803633822501</v>
      </c>
      <c r="I649" s="130">
        <f>(Table13[[#This Row],[Alpha]]-MIN(Table13[Alpha]))/(MAX(Table13[Alpha])-MIN(Table13[Alpha]))</f>
        <v>0.77693961494579455</v>
      </c>
      <c r="J649" s="130">
        <f>(Table13[[#This Row],[Signal from Matlab]]-703)/(1060.75-703)</f>
        <v>0.58350803633822501</v>
      </c>
    </row>
    <row r="650" spans="1:10" x14ac:dyDescent="0.2">
      <c r="A650" s="505">
        <v>34997</v>
      </c>
      <c r="B650" s="506">
        <v>649</v>
      </c>
      <c r="C650" s="507">
        <v>16.100000000000001</v>
      </c>
      <c r="D650" s="130">
        <v>0.51798186461027396</v>
      </c>
      <c r="E650" s="130">
        <f>(Table13[[#This Row],[Gasoil Open]]-MIN(Table13[Signal from Matlab]))/(MAX(Table13[Signal from Matlab])-MIN(Table13[Signal from Matlab]))</f>
        <v>-1.9200559049615653</v>
      </c>
      <c r="F650" s="130">
        <v>904</v>
      </c>
      <c r="G650" s="130">
        <v>904</v>
      </c>
      <c r="H650" s="130">
        <v>0.56184486373165599</v>
      </c>
      <c r="I650" s="130">
        <f>(Table13[[#This Row],[Alpha]]-MIN(Table13[Alpha]))/(MAX(Table13[Alpha])-MIN(Table13[Alpha]))</f>
        <v>0.7906474306375465</v>
      </c>
      <c r="J650" s="130">
        <f>(Table13[[#This Row],[Signal from Matlab]]-703)/(1060.75-703)</f>
        <v>0.56184486373165621</v>
      </c>
    </row>
    <row r="651" spans="1:10" x14ac:dyDescent="0.2">
      <c r="A651" s="505">
        <v>34998</v>
      </c>
      <c r="B651" s="506">
        <v>650</v>
      </c>
      <c r="C651" s="507">
        <v>16.059999999999999</v>
      </c>
      <c r="D651" s="130">
        <v>0.53930980928257499</v>
      </c>
      <c r="E651" s="130">
        <f>(Table13[[#This Row],[Gasoil Open]]-MIN(Table13[Signal from Matlab]))/(MAX(Table13[Signal from Matlab])-MIN(Table13[Signal from Matlab]))</f>
        <v>-1.9201677148846961</v>
      </c>
      <c r="F651" s="130">
        <v>900.25</v>
      </c>
      <c r="G651" s="130">
        <v>900.25</v>
      </c>
      <c r="H651" s="130">
        <v>0.55136268343815498</v>
      </c>
      <c r="I651" s="130">
        <f>(Table13[[#This Row],[Alpha]]-MIN(Table13[Alpha]))/(MAX(Table13[Alpha])-MIN(Table13[Alpha]))</f>
        <v>0.80599722212853531</v>
      </c>
      <c r="J651" s="130">
        <f>(Table13[[#This Row],[Signal from Matlab]]-703)/(1060.75-703)</f>
        <v>0.55136268343815509</v>
      </c>
    </row>
    <row r="652" spans="1:10" x14ac:dyDescent="0.2">
      <c r="A652" s="505">
        <v>34999</v>
      </c>
      <c r="B652" s="506">
        <v>651</v>
      </c>
      <c r="C652" s="507">
        <v>16.25</v>
      </c>
      <c r="D652" s="130">
        <v>0.54447208938457403</v>
      </c>
      <c r="E652" s="130">
        <f>(Table13[[#This Row],[Gasoil Open]]-MIN(Table13[Signal from Matlab]))/(MAX(Table13[Signal from Matlab])-MIN(Table13[Signal from Matlab]))</f>
        <v>-1.9196366177498252</v>
      </c>
      <c r="F652" s="130">
        <v>908.25</v>
      </c>
      <c r="G652" s="130">
        <v>908.25</v>
      </c>
      <c r="H652" s="130">
        <v>0.57372466806429101</v>
      </c>
      <c r="I652" s="130">
        <f>(Table13[[#This Row],[Alpha]]-MIN(Table13[Alpha]))/(MAX(Table13[Alpha])-MIN(Table13[Alpha]))</f>
        <v>0.8097125319908437</v>
      </c>
      <c r="J652" s="130">
        <f>(Table13[[#This Row],[Signal from Matlab]]-703)/(1060.75-703)</f>
        <v>0.57372466806429068</v>
      </c>
    </row>
    <row r="653" spans="1:10" x14ac:dyDescent="0.2">
      <c r="A653" s="505">
        <v>35002</v>
      </c>
      <c r="B653" s="506">
        <v>652</v>
      </c>
      <c r="C653" s="507">
        <v>16.27</v>
      </c>
      <c r="D653" s="130">
        <v>0.54650254477929405</v>
      </c>
      <c r="E653" s="130">
        <f>(Table13[[#This Row],[Gasoil Open]]-MIN(Table13[Signal from Matlab]))/(MAX(Table13[Signal from Matlab])-MIN(Table13[Signal from Matlab]))</f>
        <v>-1.91958071278826</v>
      </c>
      <c r="F653" s="130">
        <v>921.25</v>
      </c>
      <c r="G653" s="130">
        <v>921.25</v>
      </c>
      <c r="H653" s="130">
        <v>0.61006289308176098</v>
      </c>
      <c r="I653" s="130">
        <f>(Table13[[#This Row],[Alpha]]-MIN(Table13[Alpha]))/(MAX(Table13[Alpha])-MIN(Table13[Alpha]))</f>
        <v>0.81117385737496206</v>
      </c>
      <c r="J653" s="130">
        <f>(Table13[[#This Row],[Signal from Matlab]]-703)/(1060.75-703)</f>
        <v>0.61006289308176098</v>
      </c>
    </row>
    <row r="654" spans="1:10" x14ac:dyDescent="0.2">
      <c r="A654" s="505">
        <v>35003</v>
      </c>
      <c r="B654" s="506">
        <v>653</v>
      </c>
      <c r="C654" s="507">
        <v>16.350000000000001</v>
      </c>
      <c r="D654" s="130">
        <v>0.53558297218810402</v>
      </c>
      <c r="E654" s="130">
        <f>(Table13[[#This Row],[Gasoil Open]]-MIN(Table13[Signal from Matlab]))/(MAX(Table13[Signal from Matlab])-MIN(Table13[Signal from Matlab]))</f>
        <v>-1.9193570929419985</v>
      </c>
      <c r="F654" s="130">
        <v>925.5</v>
      </c>
      <c r="G654" s="130">
        <v>925.5</v>
      </c>
      <c r="H654" s="130">
        <v>0.62194269741439601</v>
      </c>
      <c r="I654" s="130">
        <f>(Table13[[#This Row],[Alpha]]-MIN(Table13[Alpha]))/(MAX(Table13[Alpha])-MIN(Table13[Alpha]))</f>
        <v>0.80331500529048683</v>
      </c>
      <c r="J654" s="130">
        <f>(Table13[[#This Row],[Signal from Matlab]]-703)/(1060.75-703)</f>
        <v>0.62194269741439556</v>
      </c>
    </row>
    <row r="655" spans="1:10" x14ac:dyDescent="0.2">
      <c r="A655" s="505">
        <v>35004</v>
      </c>
      <c r="B655" s="506">
        <v>654</v>
      </c>
      <c r="C655" s="507">
        <v>16.37</v>
      </c>
      <c r="D655" s="130">
        <v>0.522721685397178</v>
      </c>
      <c r="E655" s="130">
        <f>(Table13[[#This Row],[Gasoil Open]]-MIN(Table13[Signal from Matlab]))/(MAX(Table13[Signal from Matlab])-MIN(Table13[Signal from Matlab]))</f>
        <v>-1.9193011879804331</v>
      </c>
      <c r="F655" s="130">
        <v>927.25</v>
      </c>
      <c r="G655" s="130">
        <v>927.25</v>
      </c>
      <c r="H655" s="130">
        <v>0.62683438155136295</v>
      </c>
      <c r="I655" s="130">
        <f>(Table13[[#This Row],[Alpha]]-MIN(Table13[Alpha]))/(MAX(Table13[Alpha])-MIN(Table13[Alpha]))</f>
        <v>0.79405869514997374</v>
      </c>
      <c r="J655" s="130">
        <f>(Table13[[#This Row],[Signal from Matlab]]-703)/(1060.75-703)</f>
        <v>0.62683438155136273</v>
      </c>
    </row>
    <row r="656" spans="1:10" x14ac:dyDescent="0.2">
      <c r="A656" s="505">
        <v>35005</v>
      </c>
      <c r="B656" s="506">
        <v>655</v>
      </c>
      <c r="C656" s="507">
        <v>16.399999999999999</v>
      </c>
      <c r="D656" s="130">
        <v>0.51299428138466396</v>
      </c>
      <c r="E656" s="130">
        <f>(Table13[[#This Row],[Gasoil Open]]-MIN(Table13[Signal from Matlab]))/(MAX(Table13[Signal from Matlab])-MIN(Table13[Signal from Matlab]))</f>
        <v>-1.9192173305380853</v>
      </c>
      <c r="F656" s="130">
        <v>935.25</v>
      </c>
      <c r="G656" s="130">
        <v>935.25</v>
      </c>
      <c r="H656" s="130">
        <v>0.64919636617749799</v>
      </c>
      <c r="I656" s="130">
        <f>(Table13[[#This Row],[Alpha]]-MIN(Table13[Alpha]))/(MAX(Table13[Alpha])-MIN(Table13[Alpha]))</f>
        <v>0.78705785068817158</v>
      </c>
      <c r="J656" s="130">
        <f>(Table13[[#This Row],[Signal from Matlab]]-703)/(1060.75-703)</f>
        <v>0.64919636617749821</v>
      </c>
    </row>
    <row r="657" spans="1:10" x14ac:dyDescent="0.2">
      <c r="A657" s="505">
        <v>35006</v>
      </c>
      <c r="B657" s="506">
        <v>656</v>
      </c>
      <c r="C657" s="507">
        <v>16.63</v>
      </c>
      <c r="D657" s="130">
        <v>0.49988381833092999</v>
      </c>
      <c r="E657" s="130">
        <f>(Table13[[#This Row],[Gasoil Open]]-MIN(Table13[Signal from Matlab]))/(MAX(Table13[Signal from Matlab])-MIN(Table13[Signal from Matlab]))</f>
        <v>-1.9185744234800839</v>
      </c>
      <c r="F657" s="130">
        <v>939</v>
      </c>
      <c r="G657" s="130">
        <v>939</v>
      </c>
      <c r="H657" s="130">
        <v>0.65967854647099899</v>
      </c>
      <c r="I657" s="130">
        <f>(Table13[[#This Row],[Alpha]]-MIN(Table13[Alpha]))/(MAX(Table13[Alpha])-MIN(Table13[Alpha]))</f>
        <v>0.77762220757688372</v>
      </c>
      <c r="J657" s="130">
        <f>(Table13[[#This Row],[Signal from Matlab]]-703)/(1060.75-703)</f>
        <v>0.65967854647099933</v>
      </c>
    </row>
    <row r="658" spans="1:10" x14ac:dyDescent="0.2">
      <c r="A658" s="505">
        <v>35009</v>
      </c>
      <c r="B658" s="506">
        <v>657</v>
      </c>
      <c r="C658" s="507">
        <v>16.71</v>
      </c>
      <c r="D658" s="130">
        <v>0.48044937851806102</v>
      </c>
      <c r="E658" s="130">
        <f>(Table13[[#This Row],[Gasoil Open]]-MIN(Table13[Signal from Matlab]))/(MAX(Table13[Signal from Matlab])-MIN(Table13[Signal from Matlab]))</f>
        <v>-1.9183508036338224</v>
      </c>
      <c r="F658" s="130">
        <v>935</v>
      </c>
      <c r="G658" s="130">
        <v>935</v>
      </c>
      <c r="H658" s="130">
        <v>0.64849755415793198</v>
      </c>
      <c r="I658" s="130">
        <f>(Table13[[#This Row],[Alpha]]-MIN(Table13[Alpha]))/(MAX(Table13[Alpha])-MIN(Table13[Alpha]))</f>
        <v>0.76363517772214373</v>
      </c>
      <c r="J658" s="130">
        <f>(Table13[[#This Row],[Signal from Matlab]]-703)/(1060.75-703)</f>
        <v>0.64849755415793153</v>
      </c>
    </row>
    <row r="659" spans="1:10" x14ac:dyDescent="0.2">
      <c r="A659" s="505">
        <v>35010</v>
      </c>
      <c r="B659" s="506">
        <v>658</v>
      </c>
      <c r="C659" s="507">
        <v>16.45</v>
      </c>
      <c r="D659" s="130">
        <v>0.47145272682911599</v>
      </c>
      <c r="E659" s="130">
        <f>(Table13[[#This Row],[Gasoil Open]]-MIN(Table13[Signal from Matlab]))/(MAX(Table13[Signal from Matlab])-MIN(Table13[Signal from Matlab]))</f>
        <v>-1.9190775681341719</v>
      </c>
      <c r="F659" s="130">
        <v>936.75</v>
      </c>
      <c r="G659" s="130">
        <v>936.75</v>
      </c>
      <c r="H659" s="130">
        <v>0.65338923829489903</v>
      </c>
      <c r="I659" s="130">
        <f>(Table13[[#This Row],[Alpha]]-MIN(Table13[Alpha]))/(MAX(Table13[Alpha])-MIN(Table13[Alpha]))</f>
        <v>0.75716025809607668</v>
      </c>
      <c r="J659" s="130">
        <f>(Table13[[#This Row],[Signal from Matlab]]-703)/(1060.75-703)</f>
        <v>0.6533892382948987</v>
      </c>
    </row>
    <row r="660" spans="1:10" x14ac:dyDescent="0.2">
      <c r="A660" s="505">
        <v>35011</v>
      </c>
      <c r="B660" s="506">
        <v>659</v>
      </c>
      <c r="C660" s="507">
        <v>16.37</v>
      </c>
      <c r="D660" s="130">
        <v>0.45849541193458498</v>
      </c>
      <c r="E660" s="130">
        <f>(Table13[[#This Row],[Gasoil Open]]-MIN(Table13[Signal from Matlab]))/(MAX(Table13[Signal from Matlab])-MIN(Table13[Signal from Matlab]))</f>
        <v>-1.9193011879804331</v>
      </c>
      <c r="F660" s="130">
        <v>935.75</v>
      </c>
      <c r="G660" s="130">
        <v>935.75</v>
      </c>
      <c r="H660" s="130">
        <v>0.650593990216632</v>
      </c>
      <c r="I660" s="130">
        <f>(Table13[[#This Row],[Alpha]]-MIN(Table13[Alpha]))/(MAX(Table13[Alpha])-MIN(Table13[Alpha]))</f>
        <v>0.74783483621553137</v>
      </c>
      <c r="J660" s="130">
        <f>(Table13[[#This Row],[Signal from Matlab]]-703)/(1060.75-703)</f>
        <v>0.65059399021663178</v>
      </c>
    </row>
    <row r="661" spans="1:10" x14ac:dyDescent="0.2">
      <c r="A661" s="505">
        <v>35012</v>
      </c>
      <c r="B661" s="506">
        <v>660</v>
      </c>
      <c r="C661" s="507">
        <v>16.649999999999999</v>
      </c>
      <c r="D661" s="130">
        <v>0.44372995139154597</v>
      </c>
      <c r="E661" s="130">
        <f>(Table13[[#This Row],[Gasoil Open]]-MIN(Table13[Signal from Matlab]))/(MAX(Table13[Signal from Matlab])-MIN(Table13[Signal from Matlab]))</f>
        <v>-1.9185185185185185</v>
      </c>
      <c r="F661" s="130">
        <v>934.5</v>
      </c>
      <c r="G661" s="130">
        <v>934.5</v>
      </c>
      <c r="H661" s="130">
        <v>0.64709993011879796</v>
      </c>
      <c r="I661" s="130">
        <f>(Table13[[#This Row],[Alpha]]-MIN(Table13[Alpha]))/(MAX(Table13[Alpha])-MIN(Table13[Alpha]))</f>
        <v>0.73720808600183518</v>
      </c>
      <c r="J661" s="130">
        <f>(Table13[[#This Row],[Signal from Matlab]]-703)/(1060.75-703)</f>
        <v>0.64709993011879807</v>
      </c>
    </row>
    <row r="662" spans="1:10" x14ac:dyDescent="0.2">
      <c r="A662" s="505">
        <v>35013</v>
      </c>
      <c r="B662" s="506">
        <v>661</v>
      </c>
      <c r="C662" s="507">
        <v>16.66</v>
      </c>
      <c r="D662" s="130">
        <v>0.42049162451344702</v>
      </c>
      <c r="E662" s="130">
        <f>(Table13[[#This Row],[Gasoil Open]]-MIN(Table13[Signal from Matlab]))/(MAX(Table13[Signal from Matlab])-MIN(Table13[Signal from Matlab]))</f>
        <v>-1.918490566037736</v>
      </c>
      <c r="F662" s="130">
        <v>942.25</v>
      </c>
      <c r="G662" s="130">
        <v>942.25</v>
      </c>
      <c r="H662" s="130">
        <v>0.66876310272536699</v>
      </c>
      <c r="I662" s="130">
        <f>(Table13[[#This Row],[Alpha]]-MIN(Table13[Alpha]))/(MAX(Table13[Alpha])-MIN(Table13[Alpha]))</f>
        <v>0.72048338619325414</v>
      </c>
      <c r="J662" s="130">
        <f>(Table13[[#This Row],[Signal from Matlab]]-703)/(1060.75-703)</f>
        <v>0.66876310272536688</v>
      </c>
    </row>
    <row r="663" spans="1:10" x14ac:dyDescent="0.2">
      <c r="A663" s="505">
        <v>35016</v>
      </c>
      <c r="B663" s="506">
        <v>662</v>
      </c>
      <c r="C663" s="507">
        <v>16.63</v>
      </c>
      <c r="D663" s="130">
        <v>0.38991809479388001</v>
      </c>
      <c r="E663" s="130">
        <f>(Table13[[#This Row],[Gasoil Open]]-MIN(Table13[Signal from Matlab]))/(MAX(Table13[Signal from Matlab])-MIN(Table13[Signal from Matlab]))</f>
        <v>-1.9185744234800839</v>
      </c>
      <c r="F663" s="130">
        <v>938.75</v>
      </c>
      <c r="G663" s="130">
        <v>938.75</v>
      </c>
      <c r="H663" s="130">
        <v>0.65897973445143299</v>
      </c>
      <c r="I663" s="130">
        <f>(Table13[[#This Row],[Alpha]]-MIN(Table13[Alpha]))/(MAX(Table13[Alpha])-MIN(Table13[Alpha]))</f>
        <v>0.69847951692457622</v>
      </c>
      <c r="J663" s="130">
        <f>(Table13[[#This Row],[Signal from Matlab]]-703)/(1060.75-703)</f>
        <v>0.65897973445143254</v>
      </c>
    </row>
    <row r="664" spans="1:10" x14ac:dyDescent="0.2">
      <c r="A664" s="505">
        <v>35017</v>
      </c>
      <c r="B664" s="506">
        <v>663</v>
      </c>
      <c r="C664" s="507">
        <v>16.55</v>
      </c>
      <c r="D664" s="130">
        <v>0.343607021965322</v>
      </c>
      <c r="E664" s="130">
        <f>(Table13[[#This Row],[Gasoil Open]]-MIN(Table13[Signal from Matlab]))/(MAX(Table13[Signal from Matlab])-MIN(Table13[Signal from Matlab]))</f>
        <v>-1.9187980433263454</v>
      </c>
      <c r="F664" s="130">
        <v>969.75</v>
      </c>
      <c r="G664" s="130">
        <v>969.75</v>
      </c>
      <c r="H664" s="130">
        <v>0.74563242487770798</v>
      </c>
      <c r="I664" s="130">
        <f>(Table13[[#This Row],[Alpha]]-MIN(Table13[Alpha]))/(MAX(Table13[Alpha])-MIN(Table13[Alpha]))</f>
        <v>0.66514928644223736</v>
      </c>
      <c r="J664" s="130">
        <f>(Table13[[#This Row],[Signal from Matlab]]-703)/(1060.75-703)</f>
        <v>0.74563242487770787</v>
      </c>
    </row>
    <row r="665" spans="1:10" x14ac:dyDescent="0.2">
      <c r="A665" s="505">
        <v>35018</v>
      </c>
      <c r="B665" s="506">
        <v>664</v>
      </c>
      <c r="C665" s="507">
        <v>16.68</v>
      </c>
      <c r="D665" s="130">
        <v>0.28829498868870601</v>
      </c>
      <c r="E665" s="130">
        <f>(Table13[[#This Row],[Gasoil Open]]-MIN(Table13[Signal from Matlab]))/(MAX(Table13[Signal from Matlab])-MIN(Table13[Signal from Matlab]))</f>
        <v>-1.9184346610761707</v>
      </c>
      <c r="F665" s="130">
        <v>970.75</v>
      </c>
      <c r="G665" s="130">
        <v>970.75</v>
      </c>
      <c r="H665" s="130">
        <v>0.74842767295597501</v>
      </c>
      <c r="I665" s="130">
        <f>(Table13[[#This Row],[Alpha]]-MIN(Table13[Alpha]))/(MAX(Table13[Alpha])-MIN(Table13[Alpha]))</f>
        <v>0.62534103530581431</v>
      </c>
      <c r="J665" s="130">
        <f>(Table13[[#This Row],[Signal from Matlab]]-703)/(1060.75-703)</f>
        <v>0.74842767295597479</v>
      </c>
    </row>
    <row r="666" spans="1:10" x14ac:dyDescent="0.2">
      <c r="A666" s="505">
        <v>35019</v>
      </c>
      <c r="B666" s="506">
        <v>665</v>
      </c>
      <c r="C666" s="507">
        <v>16.46</v>
      </c>
      <c r="D666" s="130">
        <v>0.238466179925065</v>
      </c>
      <c r="E666" s="130">
        <f>(Table13[[#This Row],[Gasoil Open]]-MIN(Table13[Signal from Matlab]))/(MAX(Table13[Signal from Matlab])-MIN(Table13[Signal from Matlab]))</f>
        <v>-1.9190496156533892</v>
      </c>
      <c r="F666" s="130">
        <v>965.75</v>
      </c>
      <c r="G666" s="130">
        <v>965.75</v>
      </c>
      <c r="H666" s="130">
        <v>0.73445143256463996</v>
      </c>
      <c r="I666" s="130">
        <f>(Table13[[#This Row],[Alpha]]-MIN(Table13[Alpha]))/(MAX(Table13[Alpha])-MIN(Table13[Alpha]))</f>
        <v>0.58947907877328509</v>
      </c>
      <c r="J666" s="130">
        <f>(Table13[[#This Row],[Signal from Matlab]]-703)/(1060.75-703)</f>
        <v>0.73445143256464007</v>
      </c>
    </row>
    <row r="667" spans="1:10" x14ac:dyDescent="0.2">
      <c r="A667" s="505">
        <v>35020</v>
      </c>
      <c r="B667" s="506">
        <v>666</v>
      </c>
      <c r="C667" s="507">
        <v>16.68</v>
      </c>
      <c r="D667" s="130">
        <v>0.197005780848613</v>
      </c>
      <c r="E667" s="130">
        <f>(Table13[[#This Row],[Gasoil Open]]-MIN(Table13[Signal from Matlab]))/(MAX(Table13[Signal from Matlab])-MIN(Table13[Signal from Matlab]))</f>
        <v>-1.9184346610761707</v>
      </c>
      <c r="F667" s="130">
        <v>947.5</v>
      </c>
      <c r="G667" s="130">
        <v>947.5</v>
      </c>
      <c r="H667" s="130">
        <v>0.68343815513626804</v>
      </c>
      <c r="I667" s="130">
        <f>(Table13[[#This Row],[Alpha]]-MIN(Table13[Alpha]))/(MAX(Table13[Alpha])-MIN(Table13[Alpha]))</f>
        <v>0.55963989404475178</v>
      </c>
      <c r="J667" s="130">
        <f>(Table13[[#This Row],[Signal from Matlab]]-703)/(1060.75-703)</f>
        <v>0.68343815513626838</v>
      </c>
    </row>
    <row r="668" spans="1:10" x14ac:dyDescent="0.2">
      <c r="A668" s="505">
        <v>35023</v>
      </c>
      <c r="B668" s="506">
        <v>667</v>
      </c>
      <c r="C668" s="507">
        <v>16.88</v>
      </c>
      <c r="D668" s="130">
        <v>0.160795669985309</v>
      </c>
      <c r="E668" s="130">
        <f>(Table13[[#This Row],[Gasoil Open]]-MIN(Table13[Signal from Matlab]))/(MAX(Table13[Signal from Matlab])-MIN(Table13[Signal from Matlab]))</f>
        <v>-1.9178756114605171</v>
      </c>
      <c r="F668" s="130">
        <v>959.5</v>
      </c>
      <c r="G668" s="130">
        <v>959.5</v>
      </c>
      <c r="H668" s="130">
        <v>0.71698113207547198</v>
      </c>
      <c r="I668" s="130">
        <f>(Table13[[#This Row],[Alpha]]-MIN(Table13[Alpha]))/(MAX(Table13[Alpha])-MIN(Table13[Alpha]))</f>
        <v>0.53357935890377517</v>
      </c>
      <c r="J668" s="130">
        <f>(Table13[[#This Row],[Signal from Matlab]]-703)/(1060.75-703)</f>
        <v>0.71698113207547165</v>
      </c>
    </row>
    <row r="669" spans="1:10" x14ac:dyDescent="0.2">
      <c r="A669" s="505">
        <v>35024</v>
      </c>
      <c r="B669" s="506">
        <v>668</v>
      </c>
      <c r="C669" s="507">
        <v>16.84</v>
      </c>
      <c r="D669" s="130">
        <v>0.13268879789354199</v>
      </c>
      <c r="E669" s="130">
        <f>(Table13[[#This Row],[Gasoil Open]]-MIN(Table13[Signal from Matlab]))/(MAX(Table13[Signal from Matlab])-MIN(Table13[Signal from Matlab]))</f>
        <v>-1.9179874213836476</v>
      </c>
      <c r="F669" s="130">
        <v>961.25</v>
      </c>
      <c r="G669" s="130">
        <v>961.25</v>
      </c>
      <c r="H669" s="130">
        <v>0.72187281621243904</v>
      </c>
      <c r="I669" s="130">
        <f>(Table13[[#This Row],[Alpha]]-MIN(Table13[Alpha]))/(MAX(Table13[Alpha])-MIN(Table13[Alpha]))</f>
        <v>0.51335075119208928</v>
      </c>
      <c r="J669" s="130">
        <f>(Table13[[#This Row],[Signal from Matlab]]-703)/(1060.75-703)</f>
        <v>0.72187281621243882</v>
      </c>
    </row>
    <row r="670" spans="1:10" x14ac:dyDescent="0.2">
      <c r="A670" s="505">
        <v>35025</v>
      </c>
      <c r="B670" s="506">
        <v>669</v>
      </c>
      <c r="C670" s="507">
        <v>16.62</v>
      </c>
      <c r="D670" s="130">
        <v>0.108530717508595</v>
      </c>
      <c r="E670" s="130">
        <f>(Table13[[#This Row],[Gasoil Open]]-MIN(Table13[Signal from Matlab]))/(MAX(Table13[Signal from Matlab])-MIN(Table13[Signal from Matlab]))</f>
        <v>-1.9186023759608666</v>
      </c>
      <c r="F670" s="130">
        <v>957.5</v>
      </c>
      <c r="G670" s="130">
        <v>957.5</v>
      </c>
      <c r="H670" s="130">
        <v>0.71139063591893803</v>
      </c>
      <c r="I670" s="130">
        <f>(Table13[[#This Row],[Alpha]]-MIN(Table13[Alpha]))/(MAX(Table13[Alpha])-MIN(Table13[Alpha]))</f>
        <v>0.4959641017784176</v>
      </c>
      <c r="J670" s="130">
        <f>(Table13[[#This Row],[Signal from Matlab]]-703)/(1060.75-703)</f>
        <v>0.71139063591893781</v>
      </c>
    </row>
    <row r="671" spans="1:10" x14ac:dyDescent="0.2">
      <c r="A671" s="505">
        <v>35026</v>
      </c>
      <c r="B671" s="506">
        <v>670</v>
      </c>
      <c r="C671" s="507">
        <v>16.73</v>
      </c>
      <c r="D671" s="130">
        <v>9.0479170285033605E-2</v>
      </c>
      <c r="E671" s="130">
        <f>(Table13[[#This Row],[Gasoil Open]]-MIN(Table13[Signal from Matlab]))/(MAX(Table13[Signal from Matlab])-MIN(Table13[Signal from Matlab]))</f>
        <v>-1.9182948986722572</v>
      </c>
      <c r="F671" s="130">
        <v>959</v>
      </c>
      <c r="G671" s="130">
        <v>959</v>
      </c>
      <c r="H671" s="130">
        <v>0.71558350803633797</v>
      </c>
      <c r="I671" s="130">
        <f>(Table13[[#This Row],[Alpha]]-MIN(Table13[Alpha]))/(MAX(Table13[Alpha])-MIN(Table13[Alpha]))</f>
        <v>0.48297234424018348</v>
      </c>
      <c r="J671" s="130">
        <f>(Table13[[#This Row],[Signal from Matlab]]-703)/(1060.75-703)</f>
        <v>0.71558350803633819</v>
      </c>
    </row>
    <row r="672" spans="1:10" x14ac:dyDescent="0.2">
      <c r="A672" s="505">
        <v>35027</v>
      </c>
      <c r="B672" s="506">
        <v>671</v>
      </c>
      <c r="C672" s="507">
        <v>16.75</v>
      </c>
      <c r="D672" s="130">
        <v>7.8767211740285697E-2</v>
      </c>
      <c r="E672" s="130">
        <f>(Table13[[#This Row],[Gasoil Open]]-MIN(Table13[Signal from Matlab]))/(MAX(Table13[Signal from Matlab])-MIN(Table13[Signal from Matlab]))</f>
        <v>-1.9182389937106918</v>
      </c>
      <c r="F672" s="130">
        <v>964</v>
      </c>
      <c r="G672" s="130">
        <v>964</v>
      </c>
      <c r="H672" s="130">
        <v>0.72955974842767302</v>
      </c>
      <c r="I672" s="130">
        <f>(Table13[[#This Row],[Alpha]]-MIN(Table13[Alpha]))/(MAX(Table13[Alpha])-MIN(Table13[Alpha]))</f>
        <v>0.4745432093950212</v>
      </c>
      <c r="J672" s="130">
        <f>(Table13[[#This Row],[Signal from Matlab]]-703)/(1060.75-703)</f>
        <v>0.72955974842767291</v>
      </c>
    </row>
    <row r="673" spans="1:10" x14ac:dyDescent="0.2">
      <c r="A673" s="505">
        <v>35030</v>
      </c>
      <c r="B673" s="506">
        <v>672</v>
      </c>
      <c r="C673" s="507">
        <v>16.82</v>
      </c>
      <c r="D673" s="130">
        <v>7.4308527543017297E-2</v>
      </c>
      <c r="E673" s="130">
        <f>(Table13[[#This Row],[Gasoil Open]]-MIN(Table13[Signal from Matlab]))/(MAX(Table13[Signal from Matlab])-MIN(Table13[Signal from Matlab]))</f>
        <v>-1.918043326345213</v>
      </c>
      <c r="F673" s="130">
        <v>948.5</v>
      </c>
      <c r="G673" s="130">
        <v>948.5</v>
      </c>
      <c r="H673" s="130">
        <v>0.68623340321453496</v>
      </c>
      <c r="I673" s="130">
        <f>(Table13[[#This Row],[Alpha]]-MIN(Table13[Alpha]))/(MAX(Table13[Alpha])-MIN(Table13[Alpha]))</f>
        <v>0.47133427980504899</v>
      </c>
      <c r="J673" s="130">
        <f>(Table13[[#This Row],[Signal from Matlab]]-703)/(1060.75-703)</f>
        <v>0.6862334032145353</v>
      </c>
    </row>
    <row r="674" spans="1:10" x14ac:dyDescent="0.2">
      <c r="A674" s="505">
        <v>35031</v>
      </c>
      <c r="B674" s="506">
        <v>673</v>
      </c>
      <c r="C674" s="507">
        <v>17.12</v>
      </c>
      <c r="D674" s="130">
        <v>7.5061679092575495E-2</v>
      </c>
      <c r="E674" s="130">
        <f>(Table13[[#This Row],[Gasoil Open]]-MIN(Table13[Signal from Matlab]))/(MAX(Table13[Signal from Matlab])-MIN(Table13[Signal from Matlab]))</f>
        <v>-1.917204751921733</v>
      </c>
      <c r="F674" s="130">
        <v>937</v>
      </c>
      <c r="G674" s="130">
        <v>937</v>
      </c>
      <c r="H674" s="130">
        <v>0.65408805031446504</v>
      </c>
      <c r="I674" s="130">
        <f>(Table13[[#This Row],[Alpha]]-MIN(Table13[Alpha]))/(MAX(Table13[Alpha])-MIN(Table13[Alpha]))</f>
        <v>0.47187632543693991</v>
      </c>
      <c r="J674" s="130">
        <f>(Table13[[#This Row],[Signal from Matlab]]-703)/(1060.75-703)</f>
        <v>0.65408805031446537</v>
      </c>
    </row>
    <row r="675" spans="1:10" x14ac:dyDescent="0.2">
      <c r="A675" s="505">
        <v>35032</v>
      </c>
      <c r="B675" s="506">
        <v>674</v>
      </c>
      <c r="C675" s="507">
        <v>17.05</v>
      </c>
      <c r="D675" s="130">
        <v>8.1511990804414E-2</v>
      </c>
      <c r="E675" s="130">
        <f>(Table13[[#This Row],[Gasoil Open]]-MIN(Table13[Signal from Matlab]))/(MAX(Table13[Signal from Matlab])-MIN(Table13[Signal from Matlab]))</f>
        <v>-1.9174004192872118</v>
      </c>
      <c r="F675" s="130">
        <v>941</v>
      </c>
      <c r="G675" s="130">
        <v>941</v>
      </c>
      <c r="H675" s="130">
        <v>0.66526904262753295</v>
      </c>
      <c r="I675" s="130">
        <f>(Table13[[#This Row],[Alpha]]-MIN(Table13[Alpha]))/(MAX(Table13[Alpha])-MIN(Table13[Alpha]))</f>
        <v>0.47651863585877779</v>
      </c>
      <c r="J675" s="130">
        <f>(Table13[[#This Row],[Signal from Matlab]]-703)/(1060.75-703)</f>
        <v>0.66526904262753317</v>
      </c>
    </row>
    <row r="676" spans="1:10" x14ac:dyDescent="0.2">
      <c r="A676" s="505">
        <v>35033</v>
      </c>
      <c r="B676" s="506">
        <v>675</v>
      </c>
      <c r="C676" s="507">
        <v>17.04</v>
      </c>
      <c r="D676" s="130">
        <v>9.4001347653177705E-2</v>
      </c>
      <c r="E676" s="130">
        <f>(Table13[[#This Row],[Gasoil Open]]-MIN(Table13[Signal from Matlab]))/(MAX(Table13[Signal from Matlab])-MIN(Table13[Signal from Matlab]))</f>
        <v>-1.9174283717679945</v>
      </c>
      <c r="F676" s="130">
        <v>953.5</v>
      </c>
      <c r="G676" s="130">
        <v>953.5</v>
      </c>
      <c r="H676" s="130">
        <v>0.70020964360587001</v>
      </c>
      <c r="I676" s="130">
        <f>(Table13[[#This Row],[Alpha]]-MIN(Table13[Alpha]))/(MAX(Table13[Alpha])-MIN(Table13[Alpha]))</f>
        <v>0.4855072668042647</v>
      </c>
      <c r="J676" s="130">
        <f>(Table13[[#This Row],[Signal from Matlab]]-703)/(1060.75-703)</f>
        <v>0.70020964360587001</v>
      </c>
    </row>
    <row r="677" spans="1:10" x14ac:dyDescent="0.2">
      <c r="A677" s="505">
        <v>35034</v>
      </c>
      <c r="B677" s="506">
        <v>676</v>
      </c>
      <c r="C677" s="507">
        <v>17.07</v>
      </c>
      <c r="D677" s="130">
        <v>0.10785986575491099</v>
      </c>
      <c r="E677" s="130">
        <f>(Table13[[#This Row],[Gasoil Open]]-MIN(Table13[Signal from Matlab]))/(MAX(Table13[Signal from Matlab])-MIN(Table13[Signal from Matlab]))</f>
        <v>-1.9173445143256462</v>
      </c>
      <c r="F677" s="130">
        <v>945</v>
      </c>
      <c r="G677" s="130">
        <v>945</v>
      </c>
      <c r="H677" s="130">
        <v>0.67645003494060096</v>
      </c>
      <c r="I677" s="130">
        <f>(Table13[[#This Row],[Alpha]]-MIN(Table13[Alpha]))/(MAX(Table13[Alpha])-MIN(Table13[Alpha]))</f>
        <v>0.49548128757861393</v>
      </c>
      <c r="J677" s="130">
        <f>(Table13[[#This Row],[Signal from Matlab]]-703)/(1060.75-703)</f>
        <v>0.67645003494060096</v>
      </c>
    </row>
    <row r="678" spans="1:10" x14ac:dyDescent="0.2">
      <c r="A678" s="505">
        <v>35037</v>
      </c>
      <c r="B678" s="506">
        <v>677</v>
      </c>
      <c r="C678" s="507">
        <v>17.27</v>
      </c>
      <c r="D678" s="130">
        <v>0.125465547787938</v>
      </c>
      <c r="E678" s="130">
        <f>(Table13[[#This Row],[Gasoil Open]]-MIN(Table13[Signal from Matlab]))/(MAX(Table13[Signal from Matlab])-MIN(Table13[Signal from Matlab]))</f>
        <v>-1.9167854647099931</v>
      </c>
      <c r="F678" s="130">
        <v>937</v>
      </c>
      <c r="G678" s="130">
        <v>937</v>
      </c>
      <c r="H678" s="130">
        <v>0.65408805031446504</v>
      </c>
      <c r="I678" s="130">
        <f>(Table13[[#This Row],[Alpha]]-MIN(Table13[Alpha]))/(MAX(Table13[Alpha])-MIN(Table13[Alpha]))</f>
        <v>0.50815215448191109</v>
      </c>
      <c r="J678" s="130">
        <f>(Table13[[#This Row],[Signal from Matlab]]-703)/(1060.75-703)</f>
        <v>0.65408805031446537</v>
      </c>
    </row>
    <row r="679" spans="1:10" x14ac:dyDescent="0.2">
      <c r="A679" s="505">
        <v>35038</v>
      </c>
      <c r="B679" s="506">
        <v>678</v>
      </c>
      <c r="C679" s="507">
        <v>17.5</v>
      </c>
      <c r="D679" s="130">
        <v>0.14357704689864401</v>
      </c>
      <c r="E679" s="130">
        <f>(Table13[[#This Row],[Gasoil Open]]-MIN(Table13[Signal from Matlab]))/(MAX(Table13[Signal from Matlab])-MIN(Table13[Signal from Matlab]))</f>
        <v>-1.9161425576519917</v>
      </c>
      <c r="F679" s="130">
        <v>917.25</v>
      </c>
      <c r="G679" s="130">
        <v>917.25</v>
      </c>
      <c r="H679" s="130">
        <v>0.59888190076869297</v>
      </c>
      <c r="I679" s="130">
        <f>(Table13[[#This Row],[Alpha]]-MIN(Table13[Alpha]))/(MAX(Table13[Alpha])-MIN(Table13[Alpha]))</f>
        <v>0.52118705958927591</v>
      </c>
      <c r="J679" s="130">
        <f>(Table13[[#This Row],[Signal from Matlab]]-703)/(1060.75-703)</f>
        <v>0.59888190076869319</v>
      </c>
    </row>
    <row r="680" spans="1:10" x14ac:dyDescent="0.2">
      <c r="A680" s="505">
        <v>35039</v>
      </c>
      <c r="B680" s="506">
        <v>679</v>
      </c>
      <c r="C680" s="507">
        <v>17.489999999999998</v>
      </c>
      <c r="D680" s="130">
        <v>0.15979908166600601</v>
      </c>
      <c r="E680" s="130">
        <f>(Table13[[#This Row],[Gasoil Open]]-MIN(Table13[Signal from Matlab]))/(MAX(Table13[Signal from Matlab])-MIN(Table13[Signal from Matlab]))</f>
        <v>-1.9161705101327742</v>
      </c>
      <c r="F680" s="130">
        <v>934.5</v>
      </c>
      <c r="G680" s="130">
        <v>934.5</v>
      </c>
      <c r="H680" s="130">
        <v>0.64709993011879796</v>
      </c>
      <c r="I680" s="130">
        <f>(Table13[[#This Row],[Alpha]]-MIN(Table13[Alpha]))/(MAX(Table13[Alpha])-MIN(Table13[Alpha]))</f>
        <v>0.53286211103302639</v>
      </c>
      <c r="J680" s="130">
        <f>(Table13[[#This Row],[Signal from Matlab]]-703)/(1060.75-703)</f>
        <v>0.64709993011879807</v>
      </c>
    </row>
    <row r="681" spans="1:10" x14ac:dyDescent="0.2">
      <c r="A681" s="505">
        <v>35040</v>
      </c>
      <c r="B681" s="506">
        <v>680</v>
      </c>
      <c r="C681" s="507">
        <v>17.61</v>
      </c>
      <c r="D681" s="130">
        <v>0.17649297333486599</v>
      </c>
      <c r="E681" s="130">
        <f>(Table13[[#This Row],[Gasoil Open]]-MIN(Table13[Signal from Matlab]))/(MAX(Table13[Signal from Matlab])-MIN(Table13[Signal from Matlab]))</f>
        <v>-1.9158350803633821</v>
      </c>
      <c r="F681" s="130">
        <v>921.25</v>
      </c>
      <c r="G681" s="130">
        <v>921.25</v>
      </c>
      <c r="H681" s="130">
        <v>0.61006289308176098</v>
      </c>
      <c r="I681" s="130">
        <f>(Table13[[#This Row],[Alpha]]-MIN(Table13[Alpha]))/(MAX(Table13[Alpha])-MIN(Table13[Alpha]))</f>
        <v>0.54487675943104807</v>
      </c>
      <c r="J681" s="130">
        <f>(Table13[[#This Row],[Signal from Matlab]]-703)/(1060.75-703)</f>
        <v>0.61006289308176098</v>
      </c>
    </row>
    <row r="682" spans="1:10" x14ac:dyDescent="0.2">
      <c r="A682" s="505">
        <v>35041</v>
      </c>
      <c r="B682" s="506">
        <v>681</v>
      </c>
      <c r="C682" s="507">
        <v>17.54</v>
      </c>
      <c r="D682" s="130">
        <v>0.19209326213160699</v>
      </c>
      <c r="E682" s="130">
        <f>(Table13[[#This Row],[Gasoil Open]]-MIN(Table13[Signal from Matlab]))/(MAX(Table13[Signal from Matlab])-MIN(Table13[Signal from Matlab]))</f>
        <v>-1.916030747728861</v>
      </c>
      <c r="F682" s="130">
        <v>920.25</v>
      </c>
      <c r="G682" s="130">
        <v>920.25</v>
      </c>
      <c r="H682" s="130">
        <v>0.60726764500349395</v>
      </c>
      <c r="I682" s="130">
        <f>(Table13[[#This Row],[Alpha]]-MIN(Table13[Alpha]))/(MAX(Table13[Alpha])-MIN(Table13[Alpha]))</f>
        <v>0.55610433826756756</v>
      </c>
      <c r="J682" s="130">
        <f>(Table13[[#This Row],[Signal from Matlab]]-703)/(1060.75-703)</f>
        <v>0.60726764500349406</v>
      </c>
    </row>
    <row r="683" spans="1:10" x14ac:dyDescent="0.2">
      <c r="A683" s="505">
        <v>35044</v>
      </c>
      <c r="B683" s="506">
        <v>682</v>
      </c>
      <c r="C683" s="507">
        <v>17.79</v>
      </c>
      <c r="D683" s="130">
        <v>0.20633993848858601</v>
      </c>
      <c r="E683" s="130">
        <f>(Table13[[#This Row],[Gasoil Open]]-MIN(Table13[Signal from Matlab]))/(MAX(Table13[Signal from Matlab])-MIN(Table13[Signal from Matlab]))</f>
        <v>-1.9153319357092944</v>
      </c>
      <c r="F683" s="130">
        <v>906.5</v>
      </c>
      <c r="G683" s="130">
        <v>906.5</v>
      </c>
      <c r="H683" s="130">
        <v>0.56883298392732395</v>
      </c>
      <c r="I683" s="130">
        <f>(Table13[[#This Row],[Alpha]]-MIN(Table13[Alpha]))/(MAX(Table13[Alpha])-MIN(Table13[Alpha]))</f>
        <v>0.56635771780691135</v>
      </c>
      <c r="J683" s="130">
        <f>(Table13[[#This Row],[Signal from Matlab]]-703)/(1060.75-703)</f>
        <v>0.56883298392732351</v>
      </c>
    </row>
    <row r="684" spans="1:10" x14ac:dyDescent="0.2">
      <c r="A684" s="505">
        <v>35045</v>
      </c>
      <c r="B684" s="506">
        <v>683</v>
      </c>
      <c r="C684" s="507">
        <v>17.48</v>
      </c>
      <c r="D684" s="130">
        <v>0.220438707291471</v>
      </c>
      <c r="E684" s="130">
        <f>(Table13[[#This Row],[Gasoil Open]]-MIN(Table13[Signal from Matlab]))/(MAX(Table13[Signal from Matlab])-MIN(Table13[Signal from Matlab]))</f>
        <v>-1.9161984626135569</v>
      </c>
      <c r="F684" s="130">
        <v>907.75</v>
      </c>
      <c r="G684" s="130">
        <v>907.75</v>
      </c>
      <c r="H684" s="130">
        <v>0.57232704402515699</v>
      </c>
      <c r="I684" s="130">
        <f>(Table13[[#This Row],[Alpha]]-MIN(Table13[Alpha]))/(MAX(Table13[Alpha])-MIN(Table13[Alpha]))</f>
        <v>0.57650464779613819</v>
      </c>
      <c r="J684" s="130">
        <f>(Table13[[#This Row],[Signal from Matlab]]-703)/(1060.75-703)</f>
        <v>0.57232704402515722</v>
      </c>
    </row>
    <row r="685" spans="1:10" x14ac:dyDescent="0.2">
      <c r="A685" s="505">
        <v>35046</v>
      </c>
      <c r="B685" s="506">
        <v>684</v>
      </c>
      <c r="C685" s="507">
        <v>17.78</v>
      </c>
      <c r="D685" s="130">
        <v>0.23165536021667299</v>
      </c>
      <c r="E685" s="130">
        <f>(Table13[[#This Row],[Gasoil Open]]-MIN(Table13[Signal from Matlab]))/(MAX(Table13[Signal from Matlab])-MIN(Table13[Signal from Matlab]))</f>
        <v>-1.9153598881900769</v>
      </c>
      <c r="F685" s="130">
        <v>909</v>
      </c>
      <c r="G685" s="130">
        <v>909</v>
      </c>
      <c r="H685" s="130">
        <v>0.57582110412299103</v>
      </c>
      <c r="I685" s="130">
        <f>(Table13[[#This Row],[Alpha]]-MIN(Table13[Alpha]))/(MAX(Table13[Alpha])-MIN(Table13[Alpha]))</f>
        <v>0.58457730956800813</v>
      </c>
      <c r="J685" s="130">
        <f>(Table13[[#This Row],[Signal from Matlab]]-703)/(1060.75-703)</f>
        <v>0.57582110412299092</v>
      </c>
    </row>
    <row r="686" spans="1:10" x14ac:dyDescent="0.2">
      <c r="A686" s="505">
        <v>35047</v>
      </c>
      <c r="B686" s="506">
        <v>685</v>
      </c>
      <c r="C686" s="507">
        <v>17.940000000000001</v>
      </c>
      <c r="D686" s="130">
        <v>0.23753064059099999</v>
      </c>
      <c r="E686" s="130">
        <f>(Table13[[#This Row],[Gasoil Open]]-MIN(Table13[Signal from Matlab]))/(MAX(Table13[Signal from Matlab])-MIN(Table13[Signal from Matlab]))</f>
        <v>-1.914912648497554</v>
      </c>
      <c r="F686" s="130">
        <v>920</v>
      </c>
      <c r="G686" s="130">
        <v>920</v>
      </c>
      <c r="H686" s="130">
        <v>0.60656883298392705</v>
      </c>
      <c r="I686" s="130">
        <f>(Table13[[#This Row],[Alpha]]-MIN(Table13[Alpha]))/(MAX(Table13[Alpha])-MIN(Table13[Alpha]))</f>
        <v>0.58880576805675044</v>
      </c>
      <c r="J686" s="130">
        <f>(Table13[[#This Row],[Signal from Matlab]]-703)/(1060.75-703)</f>
        <v>0.60656883298392728</v>
      </c>
    </row>
    <row r="687" spans="1:10" x14ac:dyDescent="0.2">
      <c r="A687" s="505">
        <v>35048</v>
      </c>
      <c r="B687" s="506">
        <v>686</v>
      </c>
      <c r="C687" s="507">
        <v>17.690000000000001</v>
      </c>
      <c r="D687" s="130">
        <v>0.24071891265930601</v>
      </c>
      <c r="E687" s="130">
        <f>(Table13[[#This Row],[Gasoil Open]]-MIN(Table13[Signal from Matlab]))/(MAX(Table13[Signal from Matlab])-MIN(Table13[Signal from Matlab]))</f>
        <v>-1.9156114605171208</v>
      </c>
      <c r="F687" s="130">
        <v>913.5</v>
      </c>
      <c r="G687" s="130">
        <v>913.5</v>
      </c>
      <c r="H687" s="130">
        <v>0.58839972047519196</v>
      </c>
      <c r="I687" s="130">
        <f>(Table13[[#This Row],[Alpha]]-MIN(Table13[Alpha]))/(MAX(Table13[Alpha])-MIN(Table13[Alpha]))</f>
        <v>0.59110037788516967</v>
      </c>
      <c r="J687" s="130">
        <f>(Table13[[#This Row],[Signal from Matlab]]-703)/(1060.75-703)</f>
        <v>0.58839972047519218</v>
      </c>
    </row>
    <row r="688" spans="1:10" x14ac:dyDescent="0.2">
      <c r="A688" s="505">
        <v>35051</v>
      </c>
      <c r="B688" s="506">
        <v>687</v>
      </c>
      <c r="C688" s="507">
        <v>17.8</v>
      </c>
      <c r="D688" s="130">
        <v>0.24263989213274501</v>
      </c>
      <c r="E688" s="130">
        <f>(Table13[[#This Row],[Gasoil Open]]-MIN(Table13[Signal from Matlab]))/(MAX(Table13[Signal from Matlab])-MIN(Table13[Signal from Matlab]))</f>
        <v>-1.9153039832285117</v>
      </c>
      <c r="F688" s="130">
        <v>914.25</v>
      </c>
      <c r="G688" s="130">
        <v>914.25</v>
      </c>
      <c r="H688" s="130">
        <v>0.59049615653389198</v>
      </c>
      <c r="I688" s="130">
        <f>(Table13[[#This Row],[Alpha]]-MIN(Table13[Alpha]))/(MAX(Table13[Alpha])-MIN(Table13[Alpha]))</f>
        <v>0.59248291309092027</v>
      </c>
      <c r="J688" s="130">
        <f>(Table13[[#This Row],[Signal from Matlab]]-703)/(1060.75-703)</f>
        <v>0.59049615653389242</v>
      </c>
    </row>
    <row r="689" spans="1:10" x14ac:dyDescent="0.2">
      <c r="A689" s="505">
        <v>35052</v>
      </c>
      <c r="B689" s="506">
        <v>688</v>
      </c>
      <c r="C689" s="507">
        <v>17.899999999999999</v>
      </c>
      <c r="D689" s="130">
        <v>0.240166505396959</v>
      </c>
      <c r="E689" s="130">
        <f>(Table13[[#This Row],[Gasoil Open]]-MIN(Table13[Signal from Matlab]))/(MAX(Table13[Signal from Matlab])-MIN(Table13[Signal from Matlab]))</f>
        <v>-1.9150244584206848</v>
      </c>
      <c r="F689" s="130">
        <v>908.25</v>
      </c>
      <c r="G689" s="130">
        <v>908.25</v>
      </c>
      <c r="H689" s="130">
        <v>0.57372466806429101</v>
      </c>
      <c r="I689" s="130">
        <f>(Table13[[#This Row],[Alpha]]-MIN(Table13[Alpha]))/(MAX(Table13[Alpha])-MIN(Table13[Alpha]))</f>
        <v>0.59070280857291668</v>
      </c>
      <c r="J689" s="130">
        <f>(Table13[[#This Row],[Signal from Matlab]]-703)/(1060.75-703)</f>
        <v>0.57372466806429068</v>
      </c>
    </row>
    <row r="690" spans="1:10" x14ac:dyDescent="0.2">
      <c r="A690" s="505">
        <v>35053</v>
      </c>
      <c r="B690" s="506">
        <v>689</v>
      </c>
      <c r="C690" s="507">
        <v>17.77</v>
      </c>
      <c r="D690" s="130">
        <v>0.23825732289127799</v>
      </c>
      <c r="E690" s="130">
        <f>(Table13[[#This Row],[Gasoil Open]]-MIN(Table13[Signal from Matlab]))/(MAX(Table13[Signal from Matlab])-MIN(Table13[Signal from Matlab]))</f>
        <v>-1.9153878406708595</v>
      </c>
      <c r="F690" s="130">
        <v>919.75</v>
      </c>
      <c r="G690" s="130">
        <v>919.75</v>
      </c>
      <c r="H690" s="130">
        <v>0.60587002096436104</v>
      </c>
      <c r="I690" s="130">
        <f>(Table13[[#This Row],[Alpha]]-MIN(Table13[Alpha]))/(MAX(Table13[Alpha])-MIN(Table13[Alpha]))</f>
        <v>0.58932876368341991</v>
      </c>
      <c r="J690" s="130">
        <f>(Table13[[#This Row],[Signal from Matlab]]-703)/(1060.75-703)</f>
        <v>0.6058700209643606</v>
      </c>
    </row>
    <row r="691" spans="1:10" x14ac:dyDescent="0.2">
      <c r="A691" s="505">
        <v>35054</v>
      </c>
      <c r="B691" s="506">
        <v>690</v>
      </c>
      <c r="C691" s="507">
        <v>17.809999999999999</v>
      </c>
      <c r="D691" s="130">
        <v>0.22852680339706299</v>
      </c>
      <c r="E691" s="130">
        <f>(Table13[[#This Row],[Gasoil Open]]-MIN(Table13[Signal from Matlab]))/(MAX(Table13[Signal from Matlab])-MIN(Table13[Signal from Matlab]))</f>
        <v>-1.915276030747729</v>
      </c>
      <c r="F691" s="130">
        <v>922</v>
      </c>
      <c r="G691" s="130">
        <v>922</v>
      </c>
      <c r="H691" s="130">
        <v>0.61215932914046101</v>
      </c>
      <c r="I691" s="130">
        <f>(Table13[[#This Row],[Alpha]]-MIN(Table13[Alpha]))/(MAX(Table13[Alpha])-MIN(Table13[Alpha]))</f>
        <v>0.58232567699925475</v>
      </c>
      <c r="J691" s="130">
        <f>(Table13[[#This Row],[Signal from Matlab]]-703)/(1060.75-703)</f>
        <v>0.61215932914046123</v>
      </c>
    </row>
    <row r="692" spans="1:10" x14ac:dyDescent="0.2">
      <c r="A692" s="505">
        <v>35055</v>
      </c>
      <c r="B692" s="506">
        <v>691</v>
      </c>
      <c r="C692" s="507">
        <v>17.850000000000001</v>
      </c>
      <c r="D692" s="130">
        <v>0.214299459570504</v>
      </c>
      <c r="E692" s="130">
        <f>(Table13[[#This Row],[Gasoil Open]]-MIN(Table13[Signal from Matlab]))/(MAX(Table13[Signal from Matlab])-MIN(Table13[Signal from Matlab]))</f>
        <v>-1.915164220824598</v>
      </c>
      <c r="F692" s="130">
        <v>923</v>
      </c>
      <c r="G692" s="130">
        <v>923</v>
      </c>
      <c r="H692" s="130">
        <v>0.61495457721872804</v>
      </c>
      <c r="I692" s="130">
        <f>(Table13[[#This Row],[Alpha]]-MIN(Table13[Alpha]))/(MAX(Table13[Alpha])-MIN(Table13[Alpha]))</f>
        <v>0.5720862111452425</v>
      </c>
      <c r="J692" s="130">
        <f>(Table13[[#This Row],[Signal from Matlab]]-703)/(1060.75-703)</f>
        <v>0.61495457721872815</v>
      </c>
    </row>
    <row r="693" spans="1:10" x14ac:dyDescent="0.2">
      <c r="A693" s="505">
        <v>35060</v>
      </c>
      <c r="B693" s="506">
        <v>692</v>
      </c>
      <c r="C693" s="507">
        <v>18.13</v>
      </c>
      <c r="D693" s="130">
        <v>0.19103845350458901</v>
      </c>
      <c r="E693" s="130">
        <f>(Table13[[#This Row],[Gasoil Open]]-MIN(Table13[Signal from Matlab]))/(MAX(Table13[Signal from Matlab])-MIN(Table13[Signal from Matlab]))</f>
        <v>-1.9143815513626834</v>
      </c>
      <c r="F693" s="130">
        <v>925</v>
      </c>
      <c r="G693" s="130">
        <v>925</v>
      </c>
      <c r="H693" s="130">
        <v>0.62054507337526199</v>
      </c>
      <c r="I693" s="130">
        <f>(Table13[[#This Row],[Alpha]]-MIN(Table13[Alpha]))/(MAX(Table13[Alpha])-MIN(Table13[Alpha]))</f>
        <v>0.55534518905106334</v>
      </c>
      <c r="J693" s="130">
        <f>(Table13[[#This Row],[Signal from Matlab]]-703)/(1060.75-703)</f>
        <v>0.6205450733752621</v>
      </c>
    </row>
    <row r="694" spans="1:10" x14ac:dyDescent="0.2">
      <c r="A694" s="505">
        <v>35061</v>
      </c>
      <c r="B694" s="506">
        <v>693</v>
      </c>
      <c r="C694" s="507">
        <v>18.43</v>
      </c>
      <c r="D694" s="130">
        <v>0.165593704434297</v>
      </c>
      <c r="E694" s="130">
        <f>(Table13[[#This Row],[Gasoil Open]]-MIN(Table13[Signal from Matlab]))/(MAX(Table13[Signal from Matlab])-MIN(Table13[Signal from Matlab]))</f>
        <v>-1.9135429769392034</v>
      </c>
      <c r="F694" s="130">
        <v>933</v>
      </c>
      <c r="G694" s="130">
        <v>933</v>
      </c>
      <c r="H694" s="130">
        <v>0.64290705800139802</v>
      </c>
      <c r="I694" s="130">
        <f>(Table13[[#This Row],[Alpha]]-MIN(Table13[Alpha]))/(MAX(Table13[Alpha])-MIN(Table13[Alpha]))</f>
        <v>0.53703251997907542</v>
      </c>
      <c r="J694" s="130">
        <f>(Table13[[#This Row],[Signal from Matlab]]-703)/(1060.75-703)</f>
        <v>0.64290705800139758</v>
      </c>
    </row>
    <row r="695" spans="1:10" x14ac:dyDescent="0.2">
      <c r="A695" s="505">
        <v>35062</v>
      </c>
      <c r="B695" s="506">
        <v>694</v>
      </c>
      <c r="C695" s="507">
        <v>18.37</v>
      </c>
      <c r="D695" s="130">
        <v>0.13389906445379399</v>
      </c>
      <c r="E695" s="130">
        <f>(Table13[[#This Row],[Gasoil Open]]-MIN(Table13[Signal from Matlab]))/(MAX(Table13[Signal from Matlab])-MIN(Table13[Signal from Matlab]))</f>
        <v>-1.9137106918238993</v>
      </c>
      <c r="F695" s="130">
        <v>926.25</v>
      </c>
      <c r="G695" s="130">
        <v>926.25</v>
      </c>
      <c r="H695" s="130">
        <v>0.62403913347309603</v>
      </c>
      <c r="I695" s="130">
        <f>(Table13[[#This Row],[Alpha]]-MIN(Table13[Alpha]))/(MAX(Table13[Alpha])-MIN(Table13[Alpha]))</f>
        <v>0.51422178399125584</v>
      </c>
      <c r="J695" s="130">
        <f>(Table13[[#This Row],[Signal from Matlab]]-703)/(1060.75-703)</f>
        <v>0.6240391334730957</v>
      </c>
    </row>
    <row r="696" spans="1:10" x14ac:dyDescent="0.2">
      <c r="A696" s="505">
        <v>35066</v>
      </c>
      <c r="B696" s="506">
        <v>695</v>
      </c>
      <c r="C696" s="507">
        <v>18.55</v>
      </c>
      <c r="D696" s="130">
        <v>9.2691985293114801E-2</v>
      </c>
      <c r="E696" s="130">
        <f>(Table13[[#This Row],[Gasoil Open]]-MIN(Table13[Signal from Matlab]))/(MAX(Table13[Signal from Matlab])-MIN(Table13[Signal from Matlab]))</f>
        <v>-1.9132075471698113</v>
      </c>
      <c r="F696" s="130">
        <v>942</v>
      </c>
      <c r="G696" s="130">
        <v>942</v>
      </c>
      <c r="H696" s="130">
        <v>0.66806429070579998</v>
      </c>
      <c r="I696" s="130">
        <f>(Table13[[#This Row],[Alpha]]-MIN(Table13[Alpha]))/(MAX(Table13[Alpha])-MIN(Table13[Alpha]))</f>
        <v>0.4845649144340799</v>
      </c>
      <c r="J696" s="130">
        <f>(Table13[[#This Row],[Signal from Matlab]]-703)/(1060.75-703)</f>
        <v>0.66806429070580009</v>
      </c>
    </row>
    <row r="697" spans="1:10" x14ac:dyDescent="0.2">
      <c r="A697" s="505">
        <v>35067</v>
      </c>
      <c r="B697" s="506">
        <v>696</v>
      </c>
      <c r="C697" s="507">
        <v>18.68</v>
      </c>
      <c r="D697" s="130">
        <v>4.5452567932274798E-2</v>
      </c>
      <c r="E697" s="130">
        <f>(Table13[[#This Row],[Gasoil Open]]-MIN(Table13[Signal from Matlab]))/(MAX(Table13[Signal from Matlab])-MIN(Table13[Signal from Matlab]))</f>
        <v>-1.9128441649196368</v>
      </c>
      <c r="F697" s="130">
        <v>934.5</v>
      </c>
      <c r="G697" s="130">
        <v>934.5</v>
      </c>
      <c r="H697" s="130">
        <v>0.64709993011879796</v>
      </c>
      <c r="I697" s="130">
        <f>(Table13[[#This Row],[Alpha]]-MIN(Table13[Alpha]))/(MAX(Table13[Alpha])-MIN(Table13[Alpha]))</f>
        <v>0.45056655135756579</v>
      </c>
      <c r="J697" s="130">
        <f>(Table13[[#This Row],[Signal from Matlab]]-703)/(1060.75-703)</f>
        <v>0.64709993011879807</v>
      </c>
    </row>
    <row r="698" spans="1:10" x14ac:dyDescent="0.2">
      <c r="A698" s="505">
        <v>35068</v>
      </c>
      <c r="B698" s="506">
        <v>697</v>
      </c>
      <c r="C698" s="507">
        <v>18.600000000000001</v>
      </c>
      <c r="D698" s="130">
        <v>-6.1844525972849802E-3</v>
      </c>
      <c r="E698" s="130">
        <f>(Table13[[#This Row],[Gasoil Open]]-MIN(Table13[Signal from Matlab]))/(MAX(Table13[Signal from Matlab])-MIN(Table13[Signal from Matlab]))</f>
        <v>-1.9130677847658979</v>
      </c>
      <c r="F698" s="130">
        <v>937</v>
      </c>
      <c r="G698" s="130">
        <v>937</v>
      </c>
      <c r="H698" s="130">
        <v>0.65408805031446504</v>
      </c>
      <c r="I698" s="130">
        <f>(Table13[[#This Row],[Alpha]]-MIN(Table13[Alpha]))/(MAX(Table13[Alpha])-MIN(Table13[Alpha]))</f>
        <v>0.41340321890696913</v>
      </c>
      <c r="J698" s="130">
        <f>(Table13[[#This Row],[Signal from Matlab]]-703)/(1060.75-703)</f>
        <v>0.65408805031446537</v>
      </c>
    </row>
    <row r="699" spans="1:10" x14ac:dyDescent="0.2">
      <c r="A699" s="505">
        <v>35069</v>
      </c>
      <c r="B699" s="506">
        <v>698</v>
      </c>
      <c r="C699" s="507">
        <v>18.75</v>
      </c>
      <c r="D699" s="130">
        <v>-6.1157850516908398E-2</v>
      </c>
      <c r="E699" s="130">
        <f>(Table13[[#This Row],[Gasoil Open]]-MIN(Table13[Signal from Matlab]))/(MAX(Table13[Signal from Matlab])-MIN(Table13[Signal from Matlab]))</f>
        <v>-1.912648497554158</v>
      </c>
      <c r="F699" s="130">
        <v>933.25</v>
      </c>
      <c r="G699" s="130">
        <v>933.25</v>
      </c>
      <c r="H699" s="130">
        <v>0.64360587002096403</v>
      </c>
      <c r="I699" s="130">
        <f>(Table13[[#This Row],[Alpha]]-MIN(Table13[Alpha]))/(MAX(Table13[Alpha])-MIN(Table13[Alpha]))</f>
        <v>0.3738386847438025</v>
      </c>
      <c r="J699" s="130">
        <f>(Table13[[#This Row],[Signal from Matlab]]-703)/(1060.75-703)</f>
        <v>0.64360587002096437</v>
      </c>
    </row>
    <row r="700" spans="1:10" x14ac:dyDescent="0.2">
      <c r="A700" s="505">
        <v>35072</v>
      </c>
      <c r="B700" s="506">
        <v>699</v>
      </c>
      <c r="C700" s="507">
        <v>19.25</v>
      </c>
      <c r="D700" s="130">
        <v>-0.116164764179332</v>
      </c>
      <c r="E700" s="130">
        <f>(Table13[[#This Row],[Gasoil Open]]-MIN(Table13[Signal from Matlab]))/(MAX(Table13[Signal from Matlab])-MIN(Table13[Signal from Matlab]))</f>
        <v>-1.9112508735150244</v>
      </c>
      <c r="F700" s="130">
        <v>942</v>
      </c>
      <c r="G700" s="130">
        <v>942</v>
      </c>
      <c r="H700" s="130">
        <v>0.66806429070579998</v>
      </c>
      <c r="I700" s="130">
        <f>(Table13[[#This Row],[Alpha]]-MIN(Table13[Alpha]))/(MAX(Table13[Alpha])-MIN(Table13[Alpha]))</f>
        <v>0.33425002919099644</v>
      </c>
      <c r="J700" s="130">
        <f>(Table13[[#This Row],[Signal from Matlab]]-703)/(1060.75-703)</f>
        <v>0.66806429070580009</v>
      </c>
    </row>
    <row r="701" spans="1:10" x14ac:dyDescent="0.2">
      <c r="A701" s="505">
        <v>35073</v>
      </c>
      <c r="B701" s="506">
        <v>700</v>
      </c>
      <c r="C701" s="507">
        <v>19.2</v>
      </c>
      <c r="D701" s="130">
        <v>-0.16698202728973599</v>
      </c>
      <c r="E701" s="130">
        <f>(Table13[[#This Row],[Gasoil Open]]-MIN(Table13[Signal from Matlab]))/(MAX(Table13[Signal from Matlab])-MIN(Table13[Signal from Matlab]))</f>
        <v>-1.9113906359189377</v>
      </c>
      <c r="F701" s="130">
        <v>929.75</v>
      </c>
      <c r="G701" s="130">
        <v>929.75</v>
      </c>
      <c r="H701" s="130">
        <v>0.63382250174703003</v>
      </c>
      <c r="I701" s="130">
        <f>(Table13[[#This Row],[Alpha]]-MIN(Table13[Alpha]))/(MAX(Table13[Alpha])-MIN(Table13[Alpha]))</f>
        <v>0.29767667883434129</v>
      </c>
      <c r="J701" s="130">
        <f>(Table13[[#This Row],[Signal from Matlab]]-703)/(1060.75-703)</f>
        <v>0.63382250174703003</v>
      </c>
    </row>
    <row r="702" spans="1:10" x14ac:dyDescent="0.2">
      <c r="A702" s="505">
        <v>35074</v>
      </c>
      <c r="B702" s="506">
        <v>701</v>
      </c>
      <c r="C702" s="507">
        <v>18.68</v>
      </c>
      <c r="D702" s="130">
        <v>-0.20866529877679599</v>
      </c>
      <c r="E702" s="130">
        <f>(Table13[[#This Row],[Gasoil Open]]-MIN(Table13[Signal from Matlab]))/(MAX(Table13[Signal from Matlab])-MIN(Table13[Signal from Matlab]))</f>
        <v>-1.9128441649196368</v>
      </c>
      <c r="F702" s="130">
        <v>941</v>
      </c>
      <c r="G702" s="130">
        <v>941</v>
      </c>
      <c r="H702" s="130">
        <v>0.66526904262753295</v>
      </c>
      <c r="I702" s="130">
        <f>(Table13[[#This Row],[Alpha]]-MIN(Table13[Alpha]))/(MAX(Table13[Alpha])-MIN(Table13[Alpha]))</f>
        <v>0.2676770921034356</v>
      </c>
      <c r="J702" s="130">
        <f>(Table13[[#This Row],[Signal from Matlab]]-703)/(1060.75-703)</f>
        <v>0.66526904262753317</v>
      </c>
    </row>
    <row r="703" spans="1:10" x14ac:dyDescent="0.2">
      <c r="A703" s="505">
        <v>35075</v>
      </c>
      <c r="B703" s="506">
        <v>702</v>
      </c>
      <c r="C703" s="507">
        <v>18.52</v>
      </c>
      <c r="D703" s="130">
        <v>-0.23652782764597799</v>
      </c>
      <c r="E703" s="130">
        <f>(Table13[[#This Row],[Gasoil Open]]-MIN(Table13[Signal from Matlab]))/(MAX(Table13[Signal from Matlab])-MIN(Table13[Signal from Matlab]))</f>
        <v>-1.9132914046121594</v>
      </c>
      <c r="F703" s="130">
        <v>938.25</v>
      </c>
      <c r="G703" s="130">
        <v>938.25</v>
      </c>
      <c r="H703" s="130">
        <v>0.65758211041229897</v>
      </c>
      <c r="I703" s="130">
        <f>(Table13[[#This Row],[Alpha]]-MIN(Table13[Alpha]))/(MAX(Table13[Alpha])-MIN(Table13[Alpha]))</f>
        <v>0.24762433900767933</v>
      </c>
      <c r="J703" s="130">
        <f>(Table13[[#This Row],[Signal from Matlab]]-703)/(1060.75-703)</f>
        <v>0.65758211041229908</v>
      </c>
    </row>
    <row r="704" spans="1:10" x14ac:dyDescent="0.2">
      <c r="A704" s="505">
        <v>35076</v>
      </c>
      <c r="B704" s="506">
        <v>703</v>
      </c>
      <c r="C704" s="507">
        <v>17.829999999999998</v>
      </c>
      <c r="D704" s="130">
        <v>-0.26255101495190603</v>
      </c>
      <c r="E704" s="130">
        <f>(Table13[[#This Row],[Gasoil Open]]-MIN(Table13[Signal from Matlab]))/(MAX(Table13[Signal from Matlab])-MIN(Table13[Signal from Matlab]))</f>
        <v>-1.9152201257861634</v>
      </c>
      <c r="F704" s="130">
        <v>934.5</v>
      </c>
      <c r="G704" s="130">
        <v>934.5</v>
      </c>
      <c r="H704" s="130">
        <v>0.64709993011879796</v>
      </c>
      <c r="I704" s="130">
        <f>(Table13[[#This Row],[Alpha]]-MIN(Table13[Alpha]))/(MAX(Table13[Alpha])-MIN(Table13[Alpha]))</f>
        <v>0.22889536604688029</v>
      </c>
      <c r="J704" s="130">
        <f>(Table13[[#This Row],[Signal from Matlab]]-703)/(1060.75-703)</f>
        <v>0.64709993011879807</v>
      </c>
    </row>
    <row r="705" spans="1:10" x14ac:dyDescent="0.2">
      <c r="A705" s="505">
        <v>35079</v>
      </c>
      <c r="B705" s="506">
        <v>704</v>
      </c>
      <c r="C705" s="507">
        <v>17.510000000000002</v>
      </c>
      <c r="D705" s="130">
        <v>-0.28234370382148999</v>
      </c>
      <c r="E705" s="130">
        <f>(Table13[[#This Row],[Gasoil Open]]-MIN(Table13[Signal from Matlab]))/(MAX(Table13[Signal from Matlab])-MIN(Table13[Signal from Matlab]))</f>
        <v>-1.916114605171209</v>
      </c>
      <c r="F705" s="130">
        <v>913.25</v>
      </c>
      <c r="G705" s="130">
        <v>913.25</v>
      </c>
      <c r="H705" s="130">
        <v>0.58770090845562495</v>
      </c>
      <c r="I705" s="130">
        <f>(Table13[[#This Row],[Alpha]]-MIN(Table13[Alpha]))/(MAX(Table13[Alpha])-MIN(Table13[Alpha]))</f>
        <v>0.21465050317508663</v>
      </c>
      <c r="J705" s="130">
        <f>(Table13[[#This Row],[Signal from Matlab]]-703)/(1060.75-703)</f>
        <v>0.58770090845562539</v>
      </c>
    </row>
    <row r="706" spans="1:10" x14ac:dyDescent="0.2">
      <c r="A706" s="505">
        <v>35080</v>
      </c>
      <c r="B706" s="506">
        <v>705</v>
      </c>
      <c r="C706" s="507">
        <v>17.75</v>
      </c>
      <c r="D706" s="130">
        <v>-0.295635428694286</v>
      </c>
      <c r="E706" s="130">
        <f>(Table13[[#This Row],[Gasoil Open]]-MIN(Table13[Signal from Matlab]))/(MAX(Table13[Signal from Matlab])-MIN(Table13[Signal from Matlab]))</f>
        <v>-1.9154437456324249</v>
      </c>
      <c r="F706" s="130">
        <v>908.25</v>
      </c>
      <c r="G706" s="130">
        <v>908.25</v>
      </c>
      <c r="H706" s="130">
        <v>0.57372466806429101</v>
      </c>
      <c r="I706" s="130">
        <f>(Table13[[#This Row],[Alpha]]-MIN(Table13[Alpha]))/(MAX(Table13[Alpha])-MIN(Table13[Alpha]))</f>
        <v>0.20508440534016584</v>
      </c>
      <c r="J706" s="130">
        <f>(Table13[[#This Row],[Signal from Matlab]]-703)/(1060.75-703)</f>
        <v>0.57372466806429068</v>
      </c>
    </row>
    <row r="707" spans="1:10" x14ac:dyDescent="0.2">
      <c r="A707" s="505">
        <v>35081</v>
      </c>
      <c r="B707" s="506">
        <v>706</v>
      </c>
      <c r="C707" s="507">
        <v>16.809999999999999</v>
      </c>
      <c r="D707" s="130">
        <v>-0.29665036280178803</v>
      </c>
      <c r="E707" s="130">
        <f>(Table13[[#This Row],[Gasoil Open]]-MIN(Table13[Signal from Matlab]))/(MAX(Table13[Signal from Matlab])-MIN(Table13[Signal from Matlab]))</f>
        <v>-1.9180712788259959</v>
      </c>
      <c r="F707" s="130">
        <v>907</v>
      </c>
      <c r="G707" s="130">
        <v>907</v>
      </c>
      <c r="H707" s="130">
        <v>0.57023060796645697</v>
      </c>
      <c r="I707" s="130">
        <f>(Table13[[#This Row],[Alpha]]-MIN(Table13[Alpha]))/(MAX(Table13[Alpha])-MIN(Table13[Alpha]))</f>
        <v>0.20435395394568703</v>
      </c>
      <c r="J707" s="130">
        <f>(Table13[[#This Row],[Signal from Matlab]]-703)/(1060.75-703)</f>
        <v>0.57023060796645697</v>
      </c>
    </row>
    <row r="708" spans="1:10" x14ac:dyDescent="0.2">
      <c r="A708" s="505">
        <v>35082</v>
      </c>
      <c r="B708" s="506">
        <v>707</v>
      </c>
      <c r="C708" s="507">
        <v>17.18</v>
      </c>
      <c r="D708" s="130">
        <v>-0.29098480074104299</v>
      </c>
      <c r="E708" s="130">
        <f>(Table13[[#This Row],[Gasoil Open]]-MIN(Table13[Signal from Matlab]))/(MAX(Table13[Signal from Matlab])-MIN(Table13[Signal from Matlab]))</f>
        <v>-1.9170370370370371</v>
      </c>
      <c r="F708" s="130">
        <v>921</v>
      </c>
      <c r="G708" s="130">
        <v>921</v>
      </c>
      <c r="H708" s="130">
        <v>0.60936408106219397</v>
      </c>
      <c r="I708" s="130">
        <f>(Table13[[#This Row],[Alpha]]-MIN(Table13[Alpha]))/(MAX(Table13[Alpha])-MIN(Table13[Alpha]))</f>
        <v>0.20843147747868065</v>
      </c>
      <c r="J708" s="130">
        <f>(Table13[[#This Row],[Signal from Matlab]]-703)/(1060.75-703)</f>
        <v>0.60936408106219431</v>
      </c>
    </row>
    <row r="709" spans="1:10" x14ac:dyDescent="0.2">
      <c r="A709" s="505">
        <v>35083</v>
      </c>
      <c r="B709" s="506">
        <v>708</v>
      </c>
      <c r="C709" s="507">
        <v>17.32</v>
      </c>
      <c r="D709" s="130">
        <v>-0.279399098020579</v>
      </c>
      <c r="E709" s="130">
        <f>(Table13[[#This Row],[Gasoil Open]]-MIN(Table13[Signal from Matlab]))/(MAX(Table13[Signal from Matlab])-MIN(Table13[Signal from Matlab]))</f>
        <v>-1.9166457023060794</v>
      </c>
      <c r="F709" s="130">
        <v>922</v>
      </c>
      <c r="G709" s="130">
        <v>922</v>
      </c>
      <c r="H709" s="130">
        <v>0.61215932914046101</v>
      </c>
      <c r="I709" s="130">
        <f>(Table13[[#This Row],[Alpha]]-MIN(Table13[Alpha]))/(MAX(Table13[Alpha])-MIN(Table13[Alpha]))</f>
        <v>0.21676974559443896</v>
      </c>
      <c r="J709" s="130">
        <f>(Table13[[#This Row],[Signal from Matlab]]-703)/(1060.75-703)</f>
        <v>0.61215932914046123</v>
      </c>
    </row>
    <row r="710" spans="1:10" x14ac:dyDescent="0.2">
      <c r="A710" s="505">
        <v>35086</v>
      </c>
      <c r="B710" s="506">
        <v>709</v>
      </c>
      <c r="C710" s="507">
        <v>16.809999999999999</v>
      </c>
      <c r="D710" s="130">
        <v>-0.25825654604822601</v>
      </c>
      <c r="E710" s="130">
        <f>(Table13[[#This Row],[Gasoil Open]]-MIN(Table13[Signal from Matlab]))/(MAX(Table13[Signal from Matlab])-MIN(Table13[Signal from Matlab]))</f>
        <v>-1.9180712788259959</v>
      </c>
      <c r="F710" s="130">
        <v>927.75</v>
      </c>
      <c r="G710" s="130">
        <v>927.75</v>
      </c>
      <c r="H710" s="130">
        <v>0.62823200559049597</v>
      </c>
      <c r="I710" s="130">
        <f>(Table13[[#This Row],[Alpha]]-MIN(Table13[Alpha]))/(MAX(Table13[Alpha])-MIN(Table13[Alpha]))</f>
        <v>0.23198610935331967</v>
      </c>
      <c r="J710" s="130">
        <f>(Table13[[#This Row],[Signal from Matlab]]-703)/(1060.75-703)</f>
        <v>0.62823200559049619</v>
      </c>
    </row>
    <row r="711" spans="1:10" x14ac:dyDescent="0.2">
      <c r="A711" s="505">
        <v>35087</v>
      </c>
      <c r="B711" s="506">
        <v>710</v>
      </c>
      <c r="C711" s="507">
        <v>16.93</v>
      </c>
      <c r="D711" s="130">
        <v>-0.23157307125266699</v>
      </c>
      <c r="E711" s="130">
        <f>(Table13[[#This Row],[Gasoil Open]]-MIN(Table13[Signal from Matlab]))/(MAX(Table13[Signal from Matlab])-MIN(Table13[Signal from Matlab]))</f>
        <v>-1.9177358490566039</v>
      </c>
      <c r="F711" s="130">
        <v>924.25</v>
      </c>
      <c r="G711" s="130">
        <v>924.25</v>
      </c>
      <c r="H711" s="130">
        <v>0.61844863731656197</v>
      </c>
      <c r="I711" s="130">
        <f>(Table13[[#This Row],[Alpha]]-MIN(Table13[Alpha]))/(MAX(Table13[Alpha])-MIN(Table13[Alpha]))</f>
        <v>0.25119029337855414</v>
      </c>
      <c r="J711" s="130">
        <f>(Table13[[#This Row],[Signal from Matlab]]-703)/(1060.75-703)</f>
        <v>0.61844863731656186</v>
      </c>
    </row>
    <row r="712" spans="1:10" x14ac:dyDescent="0.2">
      <c r="A712" s="505">
        <v>35088</v>
      </c>
      <c r="B712" s="506">
        <v>711</v>
      </c>
      <c r="C712" s="507">
        <v>16.75</v>
      </c>
      <c r="D712" s="130">
        <v>-0.20051390060893901</v>
      </c>
      <c r="E712" s="130">
        <f>(Table13[[#This Row],[Gasoil Open]]-MIN(Table13[Signal from Matlab]))/(MAX(Table13[Signal from Matlab])-MIN(Table13[Signal from Matlab]))</f>
        <v>-1.9182389937106918</v>
      </c>
      <c r="F712" s="130">
        <v>901</v>
      </c>
      <c r="G712" s="130">
        <v>901</v>
      </c>
      <c r="H712" s="130">
        <v>0.553459119496855</v>
      </c>
      <c r="I712" s="130">
        <f>(Table13[[#This Row],[Alpha]]-MIN(Table13[Alpha]))/(MAX(Table13[Alpha])-MIN(Table13[Alpha]))</f>
        <v>0.27354368000766677</v>
      </c>
      <c r="J712" s="130">
        <f>(Table13[[#This Row],[Signal from Matlab]]-703)/(1060.75-703)</f>
        <v>0.55345911949685533</v>
      </c>
    </row>
    <row r="713" spans="1:10" x14ac:dyDescent="0.2">
      <c r="A713" s="505">
        <v>35089</v>
      </c>
      <c r="B713" s="506">
        <v>712</v>
      </c>
      <c r="C713" s="507">
        <v>17.010000000000002</v>
      </c>
      <c r="D713" s="130">
        <v>-0.163051830588191</v>
      </c>
      <c r="E713" s="130">
        <f>(Table13[[#This Row],[Gasoil Open]]-MIN(Table13[Signal from Matlab]))/(MAX(Table13[Signal from Matlab])-MIN(Table13[Signal from Matlab]))</f>
        <v>-1.9175122292103424</v>
      </c>
      <c r="F713" s="130">
        <v>899</v>
      </c>
      <c r="G713" s="130">
        <v>899</v>
      </c>
      <c r="H713" s="130">
        <v>0.54786862334032205</v>
      </c>
      <c r="I713" s="130">
        <f>(Table13[[#This Row],[Alpha]]-MIN(Table13[Alpha]))/(MAX(Table13[Alpha])-MIN(Table13[Alpha]))</f>
        <v>0.30050525424628127</v>
      </c>
      <c r="J713" s="130">
        <f>(Table13[[#This Row],[Signal from Matlab]]-703)/(1060.75-703)</f>
        <v>0.54786862334032149</v>
      </c>
    </row>
    <row r="714" spans="1:10" x14ac:dyDescent="0.2">
      <c r="A714" s="505">
        <v>35090</v>
      </c>
      <c r="B714" s="506">
        <v>713</v>
      </c>
      <c r="C714" s="507">
        <v>16.45</v>
      </c>
      <c r="D714" s="130">
        <v>-0.12835293581401799</v>
      </c>
      <c r="E714" s="130">
        <f>(Table13[[#This Row],[Gasoil Open]]-MIN(Table13[Signal from Matlab]))/(MAX(Table13[Signal from Matlab])-MIN(Table13[Signal from Matlab]))</f>
        <v>-1.9190775681341719</v>
      </c>
      <c r="F714" s="130">
        <v>896.5</v>
      </c>
      <c r="G714" s="130">
        <v>896.5</v>
      </c>
      <c r="H714" s="130">
        <v>0.54088050314465397</v>
      </c>
      <c r="I714" s="130">
        <f>(Table13[[#This Row],[Alpha]]-MIN(Table13[Alpha]))/(MAX(Table13[Alpha])-MIN(Table13[Alpha]))</f>
        <v>0.32547816222850445</v>
      </c>
      <c r="J714" s="130">
        <f>(Table13[[#This Row],[Signal from Matlab]]-703)/(1060.75-703)</f>
        <v>0.54088050314465408</v>
      </c>
    </row>
    <row r="715" spans="1:10" x14ac:dyDescent="0.2">
      <c r="A715" s="505">
        <v>35093</v>
      </c>
      <c r="B715" s="506">
        <v>714</v>
      </c>
      <c r="C715" s="507">
        <v>16.649999999999999</v>
      </c>
      <c r="D715" s="130">
        <v>-9.8475557753859203E-2</v>
      </c>
      <c r="E715" s="130">
        <f>(Table13[[#This Row],[Gasoil Open]]-MIN(Table13[Signal from Matlab]))/(MAX(Table13[Signal from Matlab])-MIN(Table13[Signal from Matlab]))</f>
        <v>-1.9185185185185185</v>
      </c>
      <c r="F715" s="130">
        <v>895.25</v>
      </c>
      <c r="G715" s="130">
        <v>895.25</v>
      </c>
      <c r="H715" s="130">
        <v>0.53738644304682004</v>
      </c>
      <c r="I715" s="130">
        <f>(Table13[[#This Row],[Alpha]]-MIN(Table13[Alpha]))/(MAX(Table13[Alpha])-MIN(Table13[Alpha]))</f>
        <v>0.34698100887253619</v>
      </c>
      <c r="J715" s="130">
        <f>(Table13[[#This Row],[Signal from Matlab]]-703)/(1060.75-703)</f>
        <v>0.53738644304682037</v>
      </c>
    </row>
    <row r="716" spans="1:10" x14ac:dyDescent="0.2">
      <c r="A716" s="505">
        <v>35094</v>
      </c>
      <c r="B716" s="506">
        <v>715</v>
      </c>
      <c r="C716" s="507">
        <v>16.25</v>
      </c>
      <c r="D716" s="130">
        <v>-7.3144036840973203E-2</v>
      </c>
      <c r="E716" s="130">
        <f>(Table13[[#This Row],[Gasoil Open]]-MIN(Table13[Signal from Matlab]))/(MAX(Table13[Signal from Matlab])-MIN(Table13[Signal from Matlab]))</f>
        <v>-1.9196366177498252</v>
      </c>
      <c r="F716" s="130">
        <v>883.75</v>
      </c>
      <c r="G716" s="130">
        <v>883.75</v>
      </c>
      <c r="H716" s="130">
        <v>0.505241090146751</v>
      </c>
      <c r="I716" s="130">
        <f>(Table13[[#This Row],[Alpha]]-MIN(Table13[Alpha]))/(MAX(Table13[Alpha])-MIN(Table13[Alpha]))</f>
        <v>0.36521218726955307</v>
      </c>
      <c r="J716" s="130">
        <f>(Table13[[#This Row],[Signal from Matlab]]-703)/(1060.75-703)</f>
        <v>0.50524109014675056</v>
      </c>
    </row>
    <row r="717" spans="1:10" x14ac:dyDescent="0.2">
      <c r="A717" s="505">
        <v>35095</v>
      </c>
      <c r="B717" s="506">
        <v>716</v>
      </c>
      <c r="C717" s="507">
        <v>16.489999999999998</v>
      </c>
      <c r="D717" s="130">
        <v>-4.6607551608857101E-2</v>
      </c>
      <c r="E717" s="130">
        <f>(Table13[[#This Row],[Gasoil Open]]-MIN(Table13[Signal from Matlab]))/(MAX(Table13[Signal from Matlab])-MIN(Table13[Signal from Matlab]))</f>
        <v>-1.9189657582110411</v>
      </c>
      <c r="F717" s="130">
        <v>896.75</v>
      </c>
      <c r="G717" s="130">
        <v>896.75</v>
      </c>
      <c r="H717" s="130">
        <v>0.54157931516422098</v>
      </c>
      <c r="I717" s="130">
        <f>(Table13[[#This Row],[Alpha]]-MIN(Table13[Alpha]))/(MAX(Table13[Alpha])-MIN(Table13[Alpha]))</f>
        <v>0.38431058242554261</v>
      </c>
      <c r="J717" s="130">
        <f>(Table13[[#This Row],[Signal from Matlab]]-703)/(1060.75-703)</f>
        <v>0.54157931516422086</v>
      </c>
    </row>
    <row r="718" spans="1:10" x14ac:dyDescent="0.2">
      <c r="A718" s="505">
        <v>35096</v>
      </c>
      <c r="B718" s="506">
        <v>717</v>
      </c>
      <c r="C718" s="507">
        <v>16.600000000000001</v>
      </c>
      <c r="D718" s="130">
        <v>-2.1161898233040901E-2</v>
      </c>
      <c r="E718" s="130">
        <f>(Table13[[#This Row],[Gasoil Open]]-MIN(Table13[Signal from Matlab]))/(MAX(Table13[Signal from Matlab])-MIN(Table13[Signal from Matlab]))</f>
        <v>-1.9186582809224317</v>
      </c>
      <c r="F718" s="130">
        <v>898.25</v>
      </c>
      <c r="G718" s="130">
        <v>898.25</v>
      </c>
      <c r="H718" s="130">
        <v>0.54577218728162102</v>
      </c>
      <c r="I718" s="130">
        <f>(Table13[[#This Row],[Alpha]]-MIN(Table13[Alpha]))/(MAX(Table13[Alpha])-MIN(Table13[Alpha]))</f>
        <v>0.40262390232917195</v>
      </c>
      <c r="J718" s="130">
        <f>(Table13[[#This Row],[Signal from Matlab]]-703)/(1060.75-703)</f>
        <v>0.54577218728162125</v>
      </c>
    </row>
    <row r="719" spans="1:10" x14ac:dyDescent="0.2">
      <c r="A719" s="505">
        <v>35097</v>
      </c>
      <c r="B719" s="506">
        <v>718</v>
      </c>
      <c r="C719" s="507">
        <v>16.559999999999999</v>
      </c>
      <c r="D719" s="130">
        <v>3.9029557942276999E-4</v>
      </c>
      <c r="E719" s="130">
        <f>(Table13[[#This Row],[Gasoil Open]]-MIN(Table13[Signal from Matlab]))/(MAX(Table13[Signal from Matlab])-MIN(Table13[Signal from Matlab]))</f>
        <v>-1.9187700908455627</v>
      </c>
      <c r="F719" s="130">
        <v>889.25</v>
      </c>
      <c r="G719" s="130">
        <v>889.25</v>
      </c>
      <c r="H719" s="130">
        <v>0.52061495457721896</v>
      </c>
      <c r="I719" s="130">
        <f>(Table13[[#This Row],[Alpha]]-MIN(Table13[Alpha]))/(MAX(Table13[Alpha])-MIN(Table13[Alpha]))</f>
        <v>0.41813508665929361</v>
      </c>
      <c r="J719" s="130">
        <f>(Table13[[#This Row],[Signal from Matlab]]-703)/(1060.75-703)</f>
        <v>0.52061495457721874</v>
      </c>
    </row>
    <row r="720" spans="1:10" x14ac:dyDescent="0.2">
      <c r="A720" s="505">
        <v>35100</v>
      </c>
      <c r="B720" s="506">
        <v>719</v>
      </c>
      <c r="C720" s="507">
        <v>16.71</v>
      </c>
      <c r="D720" s="130">
        <v>1.9675514139578399E-2</v>
      </c>
      <c r="E720" s="130">
        <f>(Table13[[#This Row],[Gasoil Open]]-MIN(Table13[Signal from Matlab]))/(MAX(Table13[Signal from Matlab])-MIN(Table13[Signal from Matlab]))</f>
        <v>-1.9183508036338224</v>
      </c>
      <c r="F720" s="130">
        <v>901.25</v>
      </c>
      <c r="G720" s="130">
        <v>901.25</v>
      </c>
      <c r="H720" s="130">
        <v>0.55415793151642201</v>
      </c>
      <c r="I720" s="130">
        <f>(Table13[[#This Row],[Alpha]]-MIN(Table13[Alpha]))/(MAX(Table13[Alpha])-MIN(Table13[Alpha]))</f>
        <v>0.43201472149072628</v>
      </c>
      <c r="J720" s="130">
        <f>(Table13[[#This Row],[Signal from Matlab]]-703)/(1060.75-703)</f>
        <v>0.55415793151642212</v>
      </c>
    </row>
    <row r="721" spans="1:10" x14ac:dyDescent="0.2">
      <c r="A721" s="505">
        <v>35101</v>
      </c>
      <c r="B721" s="506">
        <v>720</v>
      </c>
      <c r="C721" s="507">
        <v>16.64</v>
      </c>
      <c r="D721" s="130">
        <v>3.5964195614016002E-2</v>
      </c>
      <c r="E721" s="130">
        <f>(Table13[[#This Row],[Gasoil Open]]-MIN(Table13[Signal from Matlab]))/(MAX(Table13[Signal from Matlab])-MIN(Table13[Signal from Matlab]))</f>
        <v>-1.9185464709993012</v>
      </c>
      <c r="F721" s="130">
        <v>907.5</v>
      </c>
      <c r="G721" s="130">
        <v>907.5</v>
      </c>
      <c r="H721" s="130">
        <v>0.57162823200559099</v>
      </c>
      <c r="I721" s="130">
        <f>(Table13[[#This Row],[Alpha]]-MIN(Table13[Alpha]))/(MAX(Table13[Alpha])-MIN(Table13[Alpha]))</f>
        <v>0.4437377387873937</v>
      </c>
      <c r="J721" s="130">
        <f>(Table13[[#This Row],[Signal from Matlab]]-703)/(1060.75-703)</f>
        <v>0.57162823200559054</v>
      </c>
    </row>
    <row r="722" spans="1:10" x14ac:dyDescent="0.2">
      <c r="A722" s="505">
        <v>35102</v>
      </c>
      <c r="B722" s="506">
        <v>721</v>
      </c>
      <c r="C722" s="507">
        <v>16.7</v>
      </c>
      <c r="D722" s="130">
        <v>4.4975630385967899E-2</v>
      </c>
      <c r="E722" s="130">
        <f>(Table13[[#This Row],[Gasoil Open]]-MIN(Table13[Signal from Matlab]))/(MAX(Table13[Signal from Matlab])-MIN(Table13[Signal from Matlab]))</f>
        <v>-1.9183787561146051</v>
      </c>
      <c r="F722" s="130">
        <v>911.75</v>
      </c>
      <c r="G722" s="130">
        <v>911.75</v>
      </c>
      <c r="H722" s="130">
        <v>0.58350803633822501</v>
      </c>
      <c r="I722" s="130">
        <f>(Table13[[#This Row],[Alpha]]-MIN(Table13[Alpha]))/(MAX(Table13[Alpha])-MIN(Table13[Alpha]))</f>
        <v>0.45022329784661946</v>
      </c>
      <c r="J722" s="130">
        <f>(Table13[[#This Row],[Signal from Matlab]]-703)/(1060.75-703)</f>
        <v>0.58350803633822501</v>
      </c>
    </row>
    <row r="723" spans="1:10" x14ac:dyDescent="0.2">
      <c r="A723" s="505">
        <v>35103</v>
      </c>
      <c r="B723" s="506">
        <v>722</v>
      </c>
      <c r="C723" s="507">
        <v>16.66</v>
      </c>
      <c r="D723" s="130">
        <v>4.93859354311839E-2</v>
      </c>
      <c r="E723" s="130">
        <f>(Table13[[#This Row],[Gasoil Open]]-MIN(Table13[Signal from Matlab]))/(MAX(Table13[Signal from Matlab])-MIN(Table13[Signal from Matlab]))</f>
        <v>-1.918490566037736</v>
      </c>
      <c r="F723" s="130">
        <v>904.5</v>
      </c>
      <c r="G723" s="130">
        <v>904.5</v>
      </c>
      <c r="H723" s="130">
        <v>0.56324248777079</v>
      </c>
      <c r="I723" s="130">
        <f>(Table13[[#This Row],[Alpha]]-MIN(Table13[Alpha]))/(MAX(Table13[Alpha])-MIN(Table13[Alpha]))</f>
        <v>0.45339740880273244</v>
      </c>
      <c r="J723" s="130">
        <f>(Table13[[#This Row],[Signal from Matlab]]-703)/(1060.75-703)</f>
        <v>0.56324248777078967</v>
      </c>
    </row>
    <row r="724" spans="1:10" x14ac:dyDescent="0.2">
      <c r="A724" s="505">
        <v>35104</v>
      </c>
      <c r="B724" s="506">
        <v>723</v>
      </c>
      <c r="C724" s="507">
        <v>16.760000000000002</v>
      </c>
      <c r="D724" s="130">
        <v>5.0280120248652298E-2</v>
      </c>
      <c r="E724" s="130">
        <f>(Table13[[#This Row],[Gasoil Open]]-MIN(Table13[Signal from Matlab]))/(MAX(Table13[Signal from Matlab])-MIN(Table13[Signal from Matlab]))</f>
        <v>-1.9182110412299092</v>
      </c>
      <c r="F724" s="130">
        <v>903.25</v>
      </c>
      <c r="G724" s="130">
        <v>903.25</v>
      </c>
      <c r="H724" s="130">
        <v>0.55974842767295596</v>
      </c>
      <c r="I724" s="130">
        <f>(Table13[[#This Row],[Alpha]]-MIN(Table13[Alpha]))/(MAX(Table13[Alpha])-MIN(Table13[Alpha]))</f>
        <v>0.45404095653850529</v>
      </c>
      <c r="J724" s="130">
        <f>(Table13[[#This Row],[Signal from Matlab]]-703)/(1060.75-703)</f>
        <v>0.55974842767295596</v>
      </c>
    </row>
    <row r="725" spans="1:10" x14ac:dyDescent="0.2">
      <c r="A725" s="505">
        <v>35107</v>
      </c>
      <c r="B725" s="506">
        <v>724</v>
      </c>
      <c r="C725" s="507">
        <v>16.760000000000002</v>
      </c>
      <c r="D725" s="130">
        <v>4.6003678511937103E-2</v>
      </c>
      <c r="E725" s="130">
        <f>(Table13[[#This Row],[Gasoil Open]]-MIN(Table13[Signal from Matlab]))/(MAX(Table13[Signal from Matlab])-MIN(Table13[Signal from Matlab]))</f>
        <v>-1.9182110412299092</v>
      </c>
      <c r="F725" s="130">
        <v>911</v>
      </c>
      <c r="G725" s="130">
        <v>911</v>
      </c>
      <c r="H725" s="130">
        <v>0.58141160027952499</v>
      </c>
      <c r="I725" s="130">
        <f>(Table13[[#This Row],[Alpha]]-MIN(Table13[Alpha]))/(MAX(Table13[Alpha])-MIN(Table13[Alpha]))</f>
        <v>0.45096318744305225</v>
      </c>
      <c r="J725" s="130">
        <f>(Table13[[#This Row],[Signal from Matlab]]-703)/(1060.75-703)</f>
        <v>0.58141160027952477</v>
      </c>
    </row>
    <row r="726" spans="1:10" x14ac:dyDescent="0.2">
      <c r="A726" s="505">
        <v>35108</v>
      </c>
      <c r="B726" s="506">
        <v>725</v>
      </c>
      <c r="C726" s="507">
        <v>16.86</v>
      </c>
      <c r="D726" s="130">
        <v>3.2804469233961298E-2</v>
      </c>
      <c r="E726" s="130">
        <f>(Table13[[#This Row],[Gasoil Open]]-MIN(Table13[Signal from Matlab]))/(MAX(Table13[Signal from Matlab])-MIN(Table13[Signal from Matlab]))</f>
        <v>-1.9179315164220825</v>
      </c>
      <c r="F726" s="130">
        <v>929.25</v>
      </c>
      <c r="G726" s="130">
        <v>929.25</v>
      </c>
      <c r="H726" s="130">
        <v>0.63242487770789702</v>
      </c>
      <c r="I726" s="130">
        <f>(Table13[[#This Row],[Alpha]]-MIN(Table13[Alpha]))/(MAX(Table13[Alpha])-MIN(Table13[Alpha]))</f>
        <v>0.44146367338411058</v>
      </c>
      <c r="J726" s="130">
        <f>(Table13[[#This Row],[Signal from Matlab]]-703)/(1060.75-703)</f>
        <v>0.63242487770789657</v>
      </c>
    </row>
    <row r="727" spans="1:10" x14ac:dyDescent="0.2">
      <c r="A727" s="505">
        <v>35109</v>
      </c>
      <c r="B727" s="506">
        <v>726</v>
      </c>
      <c r="C727" s="507">
        <v>17.93</v>
      </c>
      <c r="D727" s="130">
        <v>1.1761763156930999E-2</v>
      </c>
      <c r="E727" s="130">
        <f>(Table13[[#This Row],[Gasoil Open]]-MIN(Table13[Signal from Matlab]))/(MAX(Table13[Signal from Matlab])-MIN(Table13[Signal from Matlab]))</f>
        <v>-1.914940600978337</v>
      </c>
      <c r="F727" s="130">
        <v>924.75</v>
      </c>
      <c r="G727" s="130">
        <v>924.75</v>
      </c>
      <c r="H727" s="130">
        <v>0.61984626135569498</v>
      </c>
      <c r="I727" s="130">
        <f>(Table13[[#This Row],[Alpha]]-MIN(Table13[Alpha]))/(MAX(Table13[Alpha])-MIN(Table13[Alpha]))</f>
        <v>0.42631916904243966</v>
      </c>
      <c r="J727" s="130">
        <f>(Table13[[#This Row],[Signal from Matlab]]-703)/(1060.75-703)</f>
        <v>0.61984626135569532</v>
      </c>
    </row>
    <row r="728" spans="1:10" x14ac:dyDescent="0.2">
      <c r="A728" s="505">
        <v>35110</v>
      </c>
      <c r="B728" s="506">
        <v>727</v>
      </c>
      <c r="C728" s="507">
        <v>17.13</v>
      </c>
      <c r="D728" s="130">
        <v>-1.7229711875423201E-2</v>
      </c>
      <c r="E728" s="130">
        <f>(Table13[[#This Row],[Gasoil Open]]-MIN(Table13[Signal from Matlab]))/(MAX(Table13[Signal from Matlab])-MIN(Table13[Signal from Matlab]))</f>
        <v>-1.9171767994409503</v>
      </c>
      <c r="F728" s="130">
        <v>938.25</v>
      </c>
      <c r="G728" s="130">
        <v>938.25</v>
      </c>
      <c r="H728" s="130">
        <v>0.65758211041229897</v>
      </c>
      <c r="I728" s="130">
        <f>(Table13[[#This Row],[Alpha]]-MIN(Table13[Alpha]))/(MAX(Table13[Alpha])-MIN(Table13[Alpha]))</f>
        <v>0.4054539097030907</v>
      </c>
      <c r="J728" s="130">
        <f>(Table13[[#This Row],[Signal from Matlab]]-703)/(1060.75-703)</f>
        <v>0.65758211041229908</v>
      </c>
    </row>
    <row r="729" spans="1:10" x14ac:dyDescent="0.2">
      <c r="A729" s="505">
        <v>35111</v>
      </c>
      <c r="B729" s="506">
        <v>728</v>
      </c>
      <c r="C729" s="507">
        <v>17.100000000000001</v>
      </c>
      <c r="D729" s="130">
        <v>-5.0242820005750602E-2</v>
      </c>
      <c r="E729" s="130">
        <f>(Table13[[#This Row],[Gasoil Open]]-MIN(Table13[Signal from Matlab]))/(MAX(Table13[Signal from Matlab])-MIN(Table13[Signal from Matlab]))</f>
        <v>-1.9172606568832984</v>
      </c>
      <c r="F729" s="130">
        <v>941.5</v>
      </c>
      <c r="G729" s="130">
        <v>941.5</v>
      </c>
      <c r="H729" s="130">
        <v>0.66666666666666696</v>
      </c>
      <c r="I729" s="130">
        <f>(Table13[[#This Row],[Alpha]]-MIN(Table13[Alpha]))/(MAX(Table13[Alpha])-MIN(Table13[Alpha]))</f>
        <v>0.38169426787843264</v>
      </c>
      <c r="J729" s="130">
        <f>(Table13[[#This Row],[Signal from Matlab]]-703)/(1060.75-703)</f>
        <v>0.66666666666666663</v>
      </c>
    </row>
    <row r="730" spans="1:10" x14ac:dyDescent="0.2">
      <c r="A730" s="505">
        <v>35114</v>
      </c>
      <c r="B730" s="506">
        <v>729</v>
      </c>
      <c r="C730" s="507">
        <v>17.100000000000001</v>
      </c>
      <c r="D730" s="130">
        <v>-9.0115721692788794E-2</v>
      </c>
      <c r="E730" s="130">
        <f>(Table13[[#This Row],[Gasoil Open]]-MIN(Table13[Signal from Matlab]))/(MAX(Table13[Signal from Matlab])-MIN(Table13[Signal from Matlab]))</f>
        <v>-1.9172606568832984</v>
      </c>
      <c r="F730" s="130">
        <v>943</v>
      </c>
      <c r="G730" s="130">
        <v>943</v>
      </c>
      <c r="H730" s="130">
        <v>0.67085953878406701</v>
      </c>
      <c r="I730" s="130">
        <f>(Table13[[#This Row],[Alpha]]-MIN(Table13[Alpha]))/(MAX(Table13[Alpha])-MIN(Table13[Alpha]))</f>
        <v>0.35299761020979181</v>
      </c>
      <c r="J730" s="130">
        <f>(Table13[[#This Row],[Signal from Matlab]]-703)/(1060.75-703)</f>
        <v>0.67085953878406712</v>
      </c>
    </row>
    <row r="731" spans="1:10" x14ac:dyDescent="0.2">
      <c r="A731" s="505">
        <v>35115</v>
      </c>
      <c r="B731" s="506">
        <v>730</v>
      </c>
      <c r="C731" s="507">
        <v>17.239999999999998</v>
      </c>
      <c r="D731" s="130">
        <v>-0.134699113143041</v>
      </c>
      <c r="E731" s="130">
        <f>(Table13[[#This Row],[Gasoil Open]]-MIN(Table13[Signal from Matlab]))/(MAX(Table13[Signal from Matlab])-MIN(Table13[Signal from Matlab]))</f>
        <v>-1.916869322152341</v>
      </c>
      <c r="F731" s="130">
        <v>941.5</v>
      </c>
      <c r="G731" s="130">
        <v>941.5</v>
      </c>
      <c r="H731" s="130">
        <v>0.66666666666666696</v>
      </c>
      <c r="I731" s="130">
        <f>(Table13[[#This Row],[Alpha]]-MIN(Table13[Alpha]))/(MAX(Table13[Alpha])-MIN(Table13[Alpha]))</f>
        <v>0.32091079766234182</v>
      </c>
      <c r="J731" s="130">
        <f>(Table13[[#This Row],[Signal from Matlab]]-703)/(1060.75-703)</f>
        <v>0.66666666666666663</v>
      </c>
    </row>
    <row r="732" spans="1:10" x14ac:dyDescent="0.2">
      <c r="A732" s="505">
        <v>35116</v>
      </c>
      <c r="B732" s="506">
        <v>731</v>
      </c>
      <c r="C732" s="507">
        <v>17.75</v>
      </c>
      <c r="D732" s="130">
        <v>-0.17929486649694801</v>
      </c>
      <c r="E732" s="130">
        <f>(Table13[[#This Row],[Gasoil Open]]-MIN(Table13[Signal from Matlab]))/(MAX(Table13[Signal from Matlab])-MIN(Table13[Signal from Matlab]))</f>
        <v>-1.9154437456324249</v>
      </c>
      <c r="F732" s="130">
        <v>940</v>
      </c>
      <c r="G732" s="130">
        <v>940</v>
      </c>
      <c r="H732" s="130">
        <v>0.66247379454926603</v>
      </c>
      <c r="I732" s="130">
        <f>(Table13[[#This Row],[Alpha]]-MIN(Table13[Alpha]))/(MAX(Table13[Alpha])-MIN(Table13[Alpha]))</f>
        <v>0.28881508821242663</v>
      </c>
      <c r="J732" s="130">
        <f>(Table13[[#This Row],[Signal from Matlab]]-703)/(1060.75-703)</f>
        <v>0.66247379454926625</v>
      </c>
    </row>
    <row r="733" spans="1:10" x14ac:dyDescent="0.2">
      <c r="A733" s="505">
        <v>35117</v>
      </c>
      <c r="B733" s="506">
        <v>732</v>
      </c>
      <c r="C733" s="507">
        <v>18.149999999999999</v>
      </c>
      <c r="D733" s="130">
        <v>-0.222135978285281</v>
      </c>
      <c r="E733" s="130">
        <f>(Table13[[#This Row],[Gasoil Open]]-MIN(Table13[Signal from Matlab]))/(MAX(Table13[Signal from Matlab])-MIN(Table13[Signal from Matlab]))</f>
        <v>-1.9143256464011182</v>
      </c>
      <c r="F733" s="130">
        <v>944</v>
      </c>
      <c r="G733" s="130">
        <v>944</v>
      </c>
      <c r="H733" s="130">
        <v>0.67365478686233404</v>
      </c>
      <c r="I733" s="130">
        <f>(Table13[[#This Row],[Alpha]]-MIN(Table13[Alpha]))/(MAX(Table13[Alpha])-MIN(Table13[Alpha]))</f>
        <v>0.2579822000322966</v>
      </c>
      <c r="J733" s="130">
        <f>(Table13[[#This Row],[Signal from Matlab]]-703)/(1060.75-703)</f>
        <v>0.67365478686233404</v>
      </c>
    </row>
    <row r="734" spans="1:10" x14ac:dyDescent="0.2">
      <c r="A734" s="505">
        <v>35118</v>
      </c>
      <c r="B734" s="506">
        <v>733</v>
      </c>
      <c r="C734" s="507">
        <v>18.239999999999998</v>
      </c>
      <c r="D734" s="130">
        <v>-0.25703926756601397</v>
      </c>
      <c r="E734" s="130">
        <f>(Table13[[#This Row],[Gasoil Open]]-MIN(Table13[Signal from Matlab]))/(MAX(Table13[Signal from Matlab])-MIN(Table13[Signal from Matlab]))</f>
        <v>-1.914074074074074</v>
      </c>
      <c r="F734" s="130">
        <v>949.5</v>
      </c>
      <c r="G734" s="130">
        <v>949.5</v>
      </c>
      <c r="H734" s="130">
        <v>0.689028651292802</v>
      </c>
      <c r="I734" s="130">
        <f>(Table13[[#This Row],[Alpha]]-MIN(Table13[Alpha]))/(MAX(Table13[Alpha])-MIN(Table13[Alpha]))</f>
        <v>0.23286218865563935</v>
      </c>
      <c r="J734" s="130">
        <f>(Table13[[#This Row],[Signal from Matlab]]-703)/(1060.75-703)</f>
        <v>0.68902865129280222</v>
      </c>
    </row>
    <row r="735" spans="1:10" x14ac:dyDescent="0.2">
      <c r="A735" s="505">
        <v>35121</v>
      </c>
      <c r="B735" s="506">
        <v>734</v>
      </c>
      <c r="C735" s="507">
        <v>17.75</v>
      </c>
      <c r="D735" s="130">
        <v>-0.283767860361194</v>
      </c>
      <c r="E735" s="130">
        <f>(Table13[[#This Row],[Gasoil Open]]-MIN(Table13[Signal from Matlab]))/(MAX(Table13[Signal from Matlab])-MIN(Table13[Signal from Matlab]))</f>
        <v>-1.9154437456324249</v>
      </c>
      <c r="F735" s="130">
        <v>942</v>
      </c>
      <c r="G735" s="130">
        <v>942</v>
      </c>
      <c r="H735" s="130">
        <v>0.66806429070579998</v>
      </c>
      <c r="I735" s="130">
        <f>(Table13[[#This Row],[Alpha]]-MIN(Table13[Alpha]))/(MAX(Table13[Alpha])-MIN(Table13[Alpha]))</f>
        <v>0.21362553305860957</v>
      </c>
      <c r="J735" s="130">
        <f>(Table13[[#This Row],[Signal from Matlab]]-703)/(1060.75-703)</f>
        <v>0.66806429070580009</v>
      </c>
    </row>
    <row r="736" spans="1:10" x14ac:dyDescent="0.2">
      <c r="A736" s="505">
        <v>35122</v>
      </c>
      <c r="B736" s="506">
        <v>735</v>
      </c>
      <c r="C736" s="507">
        <v>17.77</v>
      </c>
      <c r="D736" s="130">
        <v>-0.308362042626177</v>
      </c>
      <c r="E736" s="130">
        <f>(Table13[[#This Row],[Gasoil Open]]-MIN(Table13[Signal from Matlab]))/(MAX(Table13[Signal from Matlab])-MIN(Table13[Signal from Matlab]))</f>
        <v>-1.9153878406708595</v>
      </c>
      <c r="F736" s="130">
        <v>941.5</v>
      </c>
      <c r="G736" s="130">
        <v>941.5</v>
      </c>
      <c r="H736" s="130">
        <v>0.66666666666666696</v>
      </c>
      <c r="I736" s="130">
        <f>(Table13[[#This Row],[Alpha]]-MIN(Table13[Alpha]))/(MAX(Table13[Alpha])-MIN(Table13[Alpha]))</f>
        <v>0.19592501969647805</v>
      </c>
      <c r="J736" s="130">
        <f>(Table13[[#This Row],[Signal from Matlab]]-703)/(1060.75-703)</f>
        <v>0.66666666666666663</v>
      </c>
    </row>
    <row r="737" spans="1:10" x14ac:dyDescent="0.2">
      <c r="A737" s="505">
        <v>35123</v>
      </c>
      <c r="B737" s="506">
        <v>736</v>
      </c>
      <c r="C737" s="507">
        <v>17.920000000000002</v>
      </c>
      <c r="D737" s="130">
        <v>-0.33100170309646698</v>
      </c>
      <c r="E737" s="130">
        <f>(Table13[[#This Row],[Gasoil Open]]-MIN(Table13[Signal from Matlab]))/(MAX(Table13[Signal from Matlab])-MIN(Table13[Signal from Matlab]))</f>
        <v>-1.9149685534591196</v>
      </c>
      <c r="F737" s="130">
        <v>943.25</v>
      </c>
      <c r="G737" s="130">
        <v>943.25</v>
      </c>
      <c r="H737" s="130">
        <v>0.67155835080363402</v>
      </c>
      <c r="I737" s="130">
        <f>(Table13[[#This Row],[Alpha]]-MIN(Table13[Alpha]))/(MAX(Table13[Alpha])-MIN(Table13[Alpha]))</f>
        <v>0.17963118205833672</v>
      </c>
      <c r="J737" s="130">
        <f>(Table13[[#This Row],[Signal from Matlab]]-703)/(1060.75-703)</f>
        <v>0.6715583508036338</v>
      </c>
    </row>
    <row r="738" spans="1:10" x14ac:dyDescent="0.2">
      <c r="A738" s="505">
        <v>35124</v>
      </c>
      <c r="B738" s="506">
        <v>737</v>
      </c>
      <c r="C738" s="507">
        <v>17.7</v>
      </c>
      <c r="D738" s="130">
        <v>-0.34651630405928702</v>
      </c>
      <c r="E738" s="130">
        <f>(Table13[[#This Row],[Gasoil Open]]-MIN(Table13[Signal from Matlab]))/(MAX(Table13[Signal from Matlab])-MIN(Table13[Signal from Matlab]))</f>
        <v>-1.9155835080363381</v>
      </c>
      <c r="F738" s="130">
        <v>929.75</v>
      </c>
      <c r="G738" s="130">
        <v>929.75</v>
      </c>
      <c r="H738" s="130">
        <v>0.63382250174703003</v>
      </c>
      <c r="I738" s="130">
        <f>(Table13[[#This Row],[Alpha]]-MIN(Table13[Alpha]))/(MAX(Table13[Alpha])-MIN(Table13[Alpha]))</f>
        <v>0.16846527303596068</v>
      </c>
      <c r="J738" s="130">
        <f>(Table13[[#This Row],[Signal from Matlab]]-703)/(1060.75-703)</f>
        <v>0.63382250174703003</v>
      </c>
    </row>
    <row r="739" spans="1:10" x14ac:dyDescent="0.2">
      <c r="A739" s="505">
        <v>35125</v>
      </c>
      <c r="B739" s="506">
        <v>738</v>
      </c>
      <c r="C739" s="507">
        <v>17.899999999999999</v>
      </c>
      <c r="D739" s="130">
        <v>-0.34632910607658302</v>
      </c>
      <c r="E739" s="130">
        <f>(Table13[[#This Row],[Gasoil Open]]-MIN(Table13[Signal from Matlab]))/(MAX(Table13[Signal from Matlab])-MIN(Table13[Signal from Matlab]))</f>
        <v>-1.9150244584206848</v>
      </c>
      <c r="F739" s="130">
        <v>930</v>
      </c>
      <c r="G739" s="130">
        <v>930</v>
      </c>
      <c r="H739" s="130">
        <v>0.63452131376659704</v>
      </c>
      <c r="I739" s="130">
        <f>(Table13[[#This Row],[Alpha]]-MIN(Table13[Alpha]))/(MAX(Table13[Alpha])-MIN(Table13[Alpha]))</f>
        <v>0.16860000003596889</v>
      </c>
      <c r="J739" s="130">
        <f>(Table13[[#This Row],[Signal from Matlab]]-703)/(1060.75-703)</f>
        <v>0.63452131376659682</v>
      </c>
    </row>
    <row r="740" spans="1:10" x14ac:dyDescent="0.2">
      <c r="A740" s="505">
        <v>35128</v>
      </c>
      <c r="B740" s="506">
        <v>739</v>
      </c>
      <c r="C740" s="507">
        <v>17.55</v>
      </c>
      <c r="D740" s="130">
        <v>-0.33357205420227798</v>
      </c>
      <c r="E740" s="130">
        <f>(Table13[[#This Row],[Gasoil Open]]-MIN(Table13[Signal from Matlab]))/(MAX(Table13[Signal from Matlab])-MIN(Table13[Signal from Matlab]))</f>
        <v>-1.9160027952480785</v>
      </c>
      <c r="F740" s="130">
        <v>931.25</v>
      </c>
      <c r="G740" s="130">
        <v>931.25</v>
      </c>
      <c r="H740" s="130">
        <v>0.63801537386442997</v>
      </c>
      <c r="I740" s="130">
        <f>(Table13[[#This Row],[Alpha]]-MIN(Table13[Alpha]))/(MAX(Table13[Alpha])-MIN(Table13[Alpha]))</f>
        <v>0.17778129196629838</v>
      </c>
      <c r="J740" s="130">
        <f>(Table13[[#This Row],[Signal from Matlab]]-703)/(1060.75-703)</f>
        <v>0.63801537386443041</v>
      </c>
    </row>
    <row r="741" spans="1:10" x14ac:dyDescent="0.2">
      <c r="A741" s="505">
        <v>35129</v>
      </c>
      <c r="B741" s="506">
        <v>740</v>
      </c>
      <c r="C741" s="507">
        <v>17.53</v>
      </c>
      <c r="D741" s="130">
        <v>-0.29903040642166101</v>
      </c>
      <c r="E741" s="130">
        <f>(Table13[[#This Row],[Gasoil Open]]-MIN(Table13[Signal from Matlab]))/(MAX(Table13[Signal from Matlab])-MIN(Table13[Signal from Matlab]))</f>
        <v>-1.9160587002096436</v>
      </c>
      <c r="F741" s="130">
        <v>919.5</v>
      </c>
      <c r="G741" s="130">
        <v>919.5</v>
      </c>
      <c r="H741" s="130">
        <v>0.60517120894479404</v>
      </c>
      <c r="I741" s="130">
        <f>(Table13[[#This Row],[Alpha]]-MIN(Table13[Alpha]))/(MAX(Table13[Alpha])-MIN(Table13[Alpha]))</f>
        <v>0.20264102877329782</v>
      </c>
      <c r="J741" s="130">
        <f>(Table13[[#This Row],[Signal from Matlab]]-703)/(1060.75-703)</f>
        <v>0.60517120894479381</v>
      </c>
    </row>
    <row r="742" spans="1:10" x14ac:dyDescent="0.2">
      <c r="A742" s="505">
        <v>35130</v>
      </c>
      <c r="B742" s="506">
        <v>741</v>
      </c>
      <c r="C742" s="507">
        <v>17.88</v>
      </c>
      <c r="D742" s="130">
        <v>-0.24941457338117801</v>
      </c>
      <c r="E742" s="130">
        <f>(Table13[[#This Row],[Gasoil Open]]-MIN(Table13[Signal from Matlab]))/(MAX(Table13[Signal from Matlab])-MIN(Table13[Signal from Matlab]))</f>
        <v>-1.9150803633822502</v>
      </c>
      <c r="F742" s="130">
        <v>923.75</v>
      </c>
      <c r="G742" s="130">
        <v>923.75</v>
      </c>
      <c r="H742" s="130">
        <v>0.61705101327742795</v>
      </c>
      <c r="I742" s="130">
        <f>(Table13[[#This Row],[Alpha]]-MIN(Table13[Alpha]))/(MAX(Table13[Alpha])-MIN(Table13[Alpha]))</f>
        <v>0.23834970598175967</v>
      </c>
      <c r="J742" s="130">
        <f>(Table13[[#This Row],[Signal from Matlab]]-703)/(1060.75-703)</f>
        <v>0.6170510132774284</v>
      </c>
    </row>
    <row r="743" spans="1:10" x14ac:dyDescent="0.2">
      <c r="A743" s="505">
        <v>35131</v>
      </c>
      <c r="B743" s="506">
        <v>742</v>
      </c>
      <c r="C743" s="507">
        <v>18.37</v>
      </c>
      <c r="D743" s="130">
        <v>-0.193470795817788</v>
      </c>
      <c r="E743" s="130">
        <f>(Table13[[#This Row],[Gasoil Open]]-MIN(Table13[Signal from Matlab]))/(MAX(Table13[Signal from Matlab])-MIN(Table13[Signal from Matlab]))</f>
        <v>-1.9137106918238993</v>
      </c>
      <c r="F743" s="130">
        <v>922.25</v>
      </c>
      <c r="G743" s="130">
        <v>922.25</v>
      </c>
      <c r="H743" s="130">
        <v>0.61285814116002801</v>
      </c>
      <c r="I743" s="130">
        <f>(Table13[[#This Row],[Alpha]]-MIN(Table13[Alpha]))/(MAX(Table13[Alpha])-MIN(Table13[Alpha]))</f>
        <v>0.27861262554622851</v>
      </c>
      <c r="J743" s="130">
        <f>(Table13[[#This Row],[Signal from Matlab]]-703)/(1060.75-703)</f>
        <v>0.6128581411600279</v>
      </c>
    </row>
    <row r="744" spans="1:10" x14ac:dyDescent="0.2">
      <c r="A744" s="505">
        <v>35132</v>
      </c>
      <c r="B744" s="506">
        <v>743</v>
      </c>
      <c r="C744" s="507">
        <v>18.309999999999999</v>
      </c>
      <c r="D744" s="130">
        <v>-0.12554606882979299</v>
      </c>
      <c r="E744" s="130">
        <f>(Table13[[#This Row],[Gasoil Open]]-MIN(Table13[Signal from Matlab]))/(MAX(Table13[Signal from Matlab])-MIN(Table13[Signal from Matlab]))</f>
        <v>-1.9138784067085954</v>
      </c>
      <c r="F744" s="130">
        <v>914.25</v>
      </c>
      <c r="G744" s="130">
        <v>914.25</v>
      </c>
      <c r="H744" s="130">
        <v>0.59049615653389198</v>
      </c>
      <c r="I744" s="130">
        <f>(Table13[[#This Row],[Alpha]]-MIN(Table13[Alpha]))/(MAX(Table13[Alpha])-MIN(Table13[Alpha]))</f>
        <v>0.32749827357128886</v>
      </c>
      <c r="J744" s="130">
        <f>(Table13[[#This Row],[Signal from Matlab]]-703)/(1060.75-703)</f>
        <v>0.59049615653389242</v>
      </c>
    </row>
    <row r="745" spans="1:10" x14ac:dyDescent="0.2">
      <c r="A745" s="505">
        <v>35135</v>
      </c>
      <c r="B745" s="506">
        <v>744</v>
      </c>
      <c r="C745" s="507">
        <v>18.05</v>
      </c>
      <c r="D745" s="130">
        <v>-5.7325581476911198E-2</v>
      </c>
      <c r="E745" s="130">
        <f>(Table13[[#This Row],[Gasoil Open]]-MIN(Table13[Signal from Matlab]))/(MAX(Table13[Signal from Matlab])-MIN(Table13[Signal from Matlab]))</f>
        <v>-1.9146051712089449</v>
      </c>
      <c r="F745" s="130">
        <v>926.25</v>
      </c>
      <c r="G745" s="130">
        <v>926.25</v>
      </c>
      <c r="H745" s="130">
        <v>0.62403913347309603</v>
      </c>
      <c r="I745" s="130">
        <f>(Table13[[#This Row],[Alpha]]-MIN(Table13[Alpha]))/(MAX(Table13[Alpha])-MIN(Table13[Alpha]))</f>
        <v>0.37659678129765023</v>
      </c>
      <c r="J745" s="130">
        <f>(Table13[[#This Row],[Signal from Matlab]]-703)/(1060.75-703)</f>
        <v>0.6240391334730957</v>
      </c>
    </row>
    <row r="746" spans="1:10" x14ac:dyDescent="0.2">
      <c r="A746" s="505">
        <v>35136</v>
      </c>
      <c r="B746" s="506">
        <v>745</v>
      </c>
      <c r="C746" s="507">
        <v>18.440000000000001</v>
      </c>
      <c r="D746" s="130">
        <v>2.4248632628189001E-3</v>
      </c>
      <c r="E746" s="130">
        <f>(Table13[[#This Row],[Gasoil Open]]-MIN(Table13[Signal from Matlab]))/(MAX(Table13[Signal from Matlab])-MIN(Table13[Signal from Matlab]))</f>
        <v>-1.9135150244584205</v>
      </c>
      <c r="F746" s="130">
        <v>932.5</v>
      </c>
      <c r="G746" s="130">
        <v>932.5</v>
      </c>
      <c r="H746" s="130">
        <v>0.64150943396226401</v>
      </c>
      <c r="I746" s="130">
        <f>(Table13[[#This Row],[Alpha]]-MIN(Table13[Alpha]))/(MAX(Table13[Alpha])-MIN(Table13[Alpha]))</f>
        <v>0.41959937167101319</v>
      </c>
      <c r="J746" s="130">
        <f>(Table13[[#This Row],[Signal from Matlab]]-703)/(1060.75-703)</f>
        <v>0.64150943396226412</v>
      </c>
    </row>
    <row r="747" spans="1:10" x14ac:dyDescent="0.2">
      <c r="A747" s="505">
        <v>35137</v>
      </c>
      <c r="B747" s="506">
        <v>746</v>
      </c>
      <c r="C747" s="507">
        <v>18.86</v>
      </c>
      <c r="D747" s="130">
        <v>5.9839351637644901E-2</v>
      </c>
      <c r="E747" s="130">
        <f>(Table13[[#This Row],[Gasoil Open]]-MIN(Table13[Signal from Matlab]))/(MAX(Table13[Signal from Matlab])-MIN(Table13[Signal from Matlab]))</f>
        <v>-1.9123410202655484</v>
      </c>
      <c r="F747" s="130">
        <v>946.5</v>
      </c>
      <c r="G747" s="130">
        <v>946.5</v>
      </c>
      <c r="H747" s="130">
        <v>0.68064290705800101</v>
      </c>
      <c r="I747" s="130">
        <f>(Table13[[#This Row],[Alpha]]-MIN(Table13[Alpha]))/(MAX(Table13[Alpha])-MIN(Table13[Alpha]))</f>
        <v>0.46092076661348719</v>
      </c>
      <c r="J747" s="130">
        <f>(Table13[[#This Row],[Signal from Matlab]]-703)/(1060.75-703)</f>
        <v>0.68064290705800135</v>
      </c>
    </row>
    <row r="748" spans="1:10" x14ac:dyDescent="0.2">
      <c r="A748" s="505">
        <v>35138</v>
      </c>
      <c r="B748" s="506">
        <v>747</v>
      </c>
      <c r="C748" s="507">
        <v>18.850000000000001</v>
      </c>
      <c r="D748" s="130">
        <v>0.11182442588899</v>
      </c>
      <c r="E748" s="130">
        <f>(Table13[[#This Row],[Gasoil Open]]-MIN(Table13[Signal from Matlab]))/(MAX(Table13[Signal from Matlab])-MIN(Table13[Signal from Matlab]))</f>
        <v>-1.9123689727463311</v>
      </c>
      <c r="F748" s="130">
        <v>943</v>
      </c>
      <c r="G748" s="130">
        <v>943</v>
      </c>
      <c r="H748" s="130">
        <v>0.67085953878406701</v>
      </c>
      <c r="I748" s="130">
        <f>(Table13[[#This Row],[Alpha]]-MIN(Table13[Alpha]))/(MAX(Table13[Alpha])-MIN(Table13[Alpha]))</f>
        <v>0.49833459446526546</v>
      </c>
      <c r="J748" s="130">
        <f>(Table13[[#This Row],[Signal from Matlab]]-703)/(1060.75-703)</f>
        <v>0.67085953878406712</v>
      </c>
    </row>
    <row r="749" spans="1:10" x14ac:dyDescent="0.2">
      <c r="A749" s="505">
        <v>35139</v>
      </c>
      <c r="B749" s="506">
        <v>748</v>
      </c>
      <c r="C749" s="507">
        <v>18.2</v>
      </c>
      <c r="D749" s="130">
        <v>0.15796283694292201</v>
      </c>
      <c r="E749" s="130">
        <f>(Table13[[#This Row],[Gasoil Open]]-MIN(Table13[Signal from Matlab]))/(MAX(Table13[Signal from Matlab])-MIN(Table13[Signal from Matlab]))</f>
        <v>-1.9141858839972046</v>
      </c>
      <c r="F749" s="130">
        <v>947.25</v>
      </c>
      <c r="G749" s="130">
        <v>947.25</v>
      </c>
      <c r="H749" s="130">
        <v>0.68273934311670204</v>
      </c>
      <c r="I749" s="130">
        <f>(Table13[[#This Row],[Alpha]]-MIN(Table13[Alpha]))/(MAX(Table13[Alpha])-MIN(Table13[Alpha]))</f>
        <v>0.53154055970406155</v>
      </c>
      <c r="J749" s="130">
        <f>(Table13[[#This Row],[Signal from Matlab]]-703)/(1060.75-703)</f>
        <v>0.68273934311670159</v>
      </c>
    </row>
    <row r="750" spans="1:10" x14ac:dyDescent="0.2">
      <c r="A750" s="505">
        <v>35142</v>
      </c>
      <c r="B750" s="506">
        <v>749</v>
      </c>
      <c r="C750" s="507">
        <v>18.25</v>
      </c>
      <c r="D750" s="130">
        <v>0.197240071579176</v>
      </c>
      <c r="E750" s="130">
        <f>(Table13[[#This Row],[Gasoil Open]]-MIN(Table13[Signal from Matlab]))/(MAX(Table13[Signal from Matlab])-MIN(Table13[Signal from Matlab]))</f>
        <v>-1.9140461215932913</v>
      </c>
      <c r="F750" s="130">
        <v>952.25</v>
      </c>
      <c r="G750" s="130">
        <v>952.25</v>
      </c>
      <c r="H750" s="130">
        <v>0.69671558350803597</v>
      </c>
      <c r="I750" s="130">
        <f>(Table13[[#This Row],[Alpha]]-MIN(Table13[Alpha]))/(MAX(Table13[Alpha])-MIN(Table13[Alpha]))</f>
        <v>0.55980851384931674</v>
      </c>
      <c r="J750" s="130">
        <f>(Table13[[#This Row],[Signal from Matlab]]-703)/(1060.75-703)</f>
        <v>0.69671558350803631</v>
      </c>
    </row>
    <row r="751" spans="1:10" x14ac:dyDescent="0.2">
      <c r="A751" s="505">
        <v>35143</v>
      </c>
      <c r="B751" s="506">
        <v>750</v>
      </c>
      <c r="C751" s="507">
        <v>18.82</v>
      </c>
      <c r="D751" s="130">
        <v>0.229713550214245</v>
      </c>
      <c r="E751" s="130">
        <f>(Table13[[#This Row],[Gasoil Open]]-MIN(Table13[Signal from Matlab]))/(MAX(Table13[Signal from Matlab])-MIN(Table13[Signal from Matlab]))</f>
        <v>-1.9124528301886792</v>
      </c>
      <c r="F751" s="130">
        <v>940.25</v>
      </c>
      <c r="G751" s="130">
        <v>940.25</v>
      </c>
      <c r="H751" s="130">
        <v>0.66317260656883303</v>
      </c>
      <c r="I751" s="130">
        <f>(Table13[[#This Row],[Alpha]]-MIN(Table13[Alpha]))/(MAX(Table13[Alpha])-MIN(Table13[Alpha]))</f>
        <v>0.58317978256245961</v>
      </c>
      <c r="J751" s="130">
        <f>(Table13[[#This Row],[Signal from Matlab]]-703)/(1060.75-703)</f>
        <v>0.66317260656883303</v>
      </c>
    </row>
    <row r="752" spans="1:10" x14ac:dyDescent="0.2">
      <c r="A752" s="505">
        <v>35144</v>
      </c>
      <c r="B752" s="506">
        <v>751</v>
      </c>
      <c r="C752" s="507">
        <v>18.510000000000002</v>
      </c>
      <c r="D752" s="130">
        <v>0.257249977219909</v>
      </c>
      <c r="E752" s="130">
        <f>(Table13[[#This Row],[Gasoil Open]]-MIN(Table13[Signal from Matlab]))/(MAX(Table13[Signal from Matlab])-MIN(Table13[Signal from Matlab]))</f>
        <v>-1.9133193570929421</v>
      </c>
      <c r="F752" s="130">
        <v>944</v>
      </c>
      <c r="G752" s="130">
        <v>944</v>
      </c>
      <c r="H752" s="130">
        <v>0.67365478686233404</v>
      </c>
      <c r="I752" s="130">
        <f>(Table13[[#This Row],[Alpha]]-MIN(Table13[Alpha]))/(MAX(Table13[Alpha])-MIN(Table13[Alpha]))</f>
        <v>0.60299783908117877</v>
      </c>
      <c r="J752" s="130">
        <f>(Table13[[#This Row],[Signal from Matlab]]-703)/(1060.75-703)</f>
        <v>0.67365478686233404</v>
      </c>
    </row>
    <row r="753" spans="1:10" x14ac:dyDescent="0.2">
      <c r="A753" s="505">
        <v>35145</v>
      </c>
      <c r="B753" s="506">
        <v>752</v>
      </c>
      <c r="C753" s="507">
        <v>18.73</v>
      </c>
      <c r="D753" s="130">
        <v>0.274672552441241</v>
      </c>
      <c r="E753" s="130">
        <f>(Table13[[#This Row],[Gasoil Open]]-MIN(Table13[Signal from Matlab]))/(MAX(Table13[Signal from Matlab])-MIN(Table13[Signal from Matlab]))</f>
        <v>-1.9127044025157232</v>
      </c>
      <c r="F753" s="130">
        <v>918.5</v>
      </c>
      <c r="G753" s="130">
        <v>918.5</v>
      </c>
      <c r="H753" s="130">
        <v>0.602375960866527</v>
      </c>
      <c r="I753" s="130">
        <f>(Table13[[#This Row],[Alpha]]-MIN(Table13[Alpha]))/(MAX(Table13[Alpha])-MIN(Table13[Alpha]))</f>
        <v>0.61553692341361499</v>
      </c>
      <c r="J753" s="130">
        <f>(Table13[[#This Row],[Signal from Matlab]]-703)/(1060.75-703)</f>
        <v>0.60237596086652689</v>
      </c>
    </row>
    <row r="754" spans="1:10" x14ac:dyDescent="0.2">
      <c r="A754" s="505">
        <v>35146</v>
      </c>
      <c r="B754" s="506">
        <v>753</v>
      </c>
      <c r="C754" s="507">
        <v>19</v>
      </c>
      <c r="D754" s="130">
        <v>0.279372812196443</v>
      </c>
      <c r="E754" s="130">
        <f>(Table13[[#This Row],[Gasoil Open]]-MIN(Table13[Signal from Matlab]))/(MAX(Table13[Signal from Matlab])-MIN(Table13[Signal from Matlab]))</f>
        <v>-1.9119496855345912</v>
      </c>
      <c r="F754" s="130">
        <v>907</v>
      </c>
      <c r="G754" s="130">
        <v>907</v>
      </c>
      <c r="H754" s="130">
        <v>0.57023060796645697</v>
      </c>
      <c r="I754" s="130">
        <f>(Table13[[#This Row],[Alpha]]-MIN(Table13[Alpha]))/(MAX(Table13[Alpha])-MIN(Table13[Alpha]))</f>
        <v>0.61891971572222115</v>
      </c>
      <c r="J754" s="130">
        <f>(Table13[[#This Row],[Signal from Matlab]]-703)/(1060.75-703)</f>
        <v>0.57023060796645697</v>
      </c>
    </row>
    <row r="755" spans="1:10" x14ac:dyDescent="0.2">
      <c r="A755" s="505">
        <v>35149</v>
      </c>
      <c r="B755" s="506">
        <v>754</v>
      </c>
      <c r="C755" s="507">
        <v>19.5</v>
      </c>
      <c r="D755" s="130">
        <v>0.27916289682956202</v>
      </c>
      <c r="E755" s="130">
        <f>(Table13[[#This Row],[Gasoil Open]]-MIN(Table13[Signal from Matlab]))/(MAX(Table13[Signal from Matlab])-MIN(Table13[Signal from Matlab]))</f>
        <v>-1.9105520614954576</v>
      </c>
      <c r="F755" s="130">
        <v>907.5</v>
      </c>
      <c r="G755" s="130">
        <v>907.5</v>
      </c>
      <c r="H755" s="130">
        <v>0.57162823200559099</v>
      </c>
      <c r="I755" s="130">
        <f>(Table13[[#This Row],[Alpha]]-MIN(Table13[Alpha]))/(MAX(Table13[Alpha])-MIN(Table13[Alpha]))</f>
        <v>0.61876863894656897</v>
      </c>
      <c r="J755" s="130">
        <f>(Table13[[#This Row],[Signal from Matlab]]-703)/(1060.75-703)</f>
        <v>0.57162823200559054</v>
      </c>
    </row>
    <row r="756" spans="1:10" x14ac:dyDescent="0.2">
      <c r="A756" s="505">
        <v>35150</v>
      </c>
      <c r="B756" s="506">
        <v>755</v>
      </c>
      <c r="C756" s="507">
        <v>20.079999999999998</v>
      </c>
      <c r="D756" s="130">
        <v>0.273670977780472</v>
      </c>
      <c r="E756" s="130">
        <f>(Table13[[#This Row],[Gasoil Open]]-MIN(Table13[Signal from Matlab]))/(MAX(Table13[Signal from Matlab])-MIN(Table13[Signal from Matlab]))</f>
        <v>-1.9089308176100628</v>
      </c>
      <c r="F756" s="130">
        <v>910.25</v>
      </c>
      <c r="G756" s="130">
        <v>910.25</v>
      </c>
      <c r="H756" s="130">
        <v>0.57931516422082496</v>
      </c>
      <c r="I756" s="130">
        <f>(Table13[[#This Row],[Alpha]]-MIN(Table13[Alpha]))/(MAX(Table13[Alpha])-MIN(Table13[Alpha]))</f>
        <v>0.61481608685661526</v>
      </c>
      <c r="J756" s="130">
        <f>(Table13[[#This Row],[Signal from Matlab]]-703)/(1060.75-703)</f>
        <v>0.57931516422082463</v>
      </c>
    </row>
    <row r="757" spans="1:10" x14ac:dyDescent="0.2">
      <c r="A757" s="505">
        <v>35151</v>
      </c>
      <c r="B757" s="506">
        <v>756</v>
      </c>
      <c r="C757" s="507">
        <v>20.149999999999999</v>
      </c>
      <c r="D757" s="130">
        <v>0.26700427539910498</v>
      </c>
      <c r="E757" s="130">
        <f>(Table13[[#This Row],[Gasoil Open]]-MIN(Table13[Signal from Matlab]))/(MAX(Table13[Signal from Matlab])-MIN(Table13[Signal from Matlab]))</f>
        <v>-1.9087351502445842</v>
      </c>
      <c r="F757" s="130">
        <v>909.25</v>
      </c>
      <c r="G757" s="130">
        <v>909.25</v>
      </c>
      <c r="H757" s="130">
        <v>0.57651991614255804</v>
      </c>
      <c r="I757" s="130">
        <f>(Table13[[#This Row],[Alpha]]-MIN(Table13[Alpha]))/(MAX(Table13[Alpha])-MIN(Table13[Alpha]))</f>
        <v>0.61001803936264531</v>
      </c>
      <c r="J757" s="130">
        <f>(Table13[[#This Row],[Signal from Matlab]]-703)/(1060.75-703)</f>
        <v>0.5765199161425576</v>
      </c>
    </row>
    <row r="758" spans="1:10" x14ac:dyDescent="0.2">
      <c r="A758" s="505">
        <v>35152</v>
      </c>
      <c r="B758" s="506">
        <v>757</v>
      </c>
      <c r="C758" s="507">
        <v>19.3</v>
      </c>
      <c r="D758" s="130">
        <v>0.25705507530641403</v>
      </c>
      <c r="E758" s="130">
        <f>(Table13[[#This Row],[Gasoil Open]]-MIN(Table13[Signal from Matlab]))/(MAX(Table13[Signal from Matlab])-MIN(Table13[Signal from Matlab]))</f>
        <v>-1.9111111111111112</v>
      </c>
      <c r="F758" s="130">
        <v>899.5</v>
      </c>
      <c r="G758" s="130">
        <v>899.5</v>
      </c>
      <c r="H758" s="130">
        <v>0.54926624737945495</v>
      </c>
      <c r="I758" s="130">
        <f>(Table13[[#This Row],[Alpha]]-MIN(Table13[Alpha]))/(MAX(Table13[Alpha])-MIN(Table13[Alpha]))</f>
        <v>0.60285756753700004</v>
      </c>
      <c r="J758" s="130">
        <f>(Table13[[#This Row],[Signal from Matlab]]-703)/(1060.75-703)</f>
        <v>0.54926624737945495</v>
      </c>
    </row>
    <row r="759" spans="1:10" x14ac:dyDescent="0.2">
      <c r="A759" s="505">
        <v>35153</v>
      </c>
      <c r="B759" s="506">
        <v>758</v>
      </c>
      <c r="C759" s="507">
        <v>19.16</v>
      </c>
      <c r="D759" s="130">
        <v>0.24402906935156801</v>
      </c>
      <c r="E759" s="130">
        <f>(Table13[[#This Row],[Gasoil Open]]-MIN(Table13[Signal from Matlab]))/(MAX(Table13[Signal from Matlab])-MIN(Table13[Signal from Matlab]))</f>
        <v>-1.9115024458420686</v>
      </c>
      <c r="F759" s="130">
        <v>906.25</v>
      </c>
      <c r="G759" s="130">
        <v>906.25</v>
      </c>
      <c r="H759" s="130">
        <v>0.56813417190775695</v>
      </c>
      <c r="I759" s="130">
        <f>(Table13[[#This Row],[Alpha]]-MIN(Table13[Alpha]))/(MAX(Table13[Alpha])-MIN(Table13[Alpha]))</f>
        <v>0.5934827084758294</v>
      </c>
      <c r="J759" s="130">
        <f>(Table13[[#This Row],[Signal from Matlab]]-703)/(1060.75-703)</f>
        <v>0.56813417190775684</v>
      </c>
    </row>
    <row r="760" spans="1:10" x14ac:dyDescent="0.2">
      <c r="A760" s="505">
        <v>35156</v>
      </c>
      <c r="B760" s="506">
        <v>759</v>
      </c>
      <c r="C760" s="507">
        <v>19.399999999999999</v>
      </c>
      <c r="D760" s="130">
        <v>0.22719188249571101</v>
      </c>
      <c r="E760" s="130">
        <f>(Table13[[#This Row],[Gasoil Open]]-MIN(Table13[Signal from Matlab]))/(MAX(Table13[Signal from Matlab])-MIN(Table13[Signal from Matlab]))</f>
        <v>-1.9108315863032845</v>
      </c>
      <c r="F760" s="130">
        <v>900.5</v>
      </c>
      <c r="G760" s="130">
        <v>900.5</v>
      </c>
      <c r="H760" s="130">
        <v>0.55206149545772198</v>
      </c>
      <c r="I760" s="130">
        <f>(Table13[[#This Row],[Alpha]]-MIN(Table13[Alpha]))/(MAX(Table13[Alpha])-MIN(Table13[Alpha]))</f>
        <v>0.58136493006336598</v>
      </c>
      <c r="J760" s="130">
        <f>(Table13[[#This Row],[Signal from Matlab]]-703)/(1060.75-703)</f>
        <v>0.55206149545772187</v>
      </c>
    </row>
    <row r="761" spans="1:10" x14ac:dyDescent="0.2">
      <c r="A761" s="505">
        <v>35157</v>
      </c>
      <c r="B761" s="506">
        <v>760</v>
      </c>
      <c r="C761" s="507">
        <v>20.05</v>
      </c>
      <c r="D761" s="130">
        <v>0.20199189982183799</v>
      </c>
      <c r="E761" s="130">
        <f>(Table13[[#This Row],[Gasoil Open]]-MIN(Table13[Signal from Matlab]))/(MAX(Table13[Signal from Matlab])-MIN(Table13[Signal from Matlab]))</f>
        <v>-1.9090146750524111</v>
      </c>
      <c r="F761" s="130">
        <v>899.75</v>
      </c>
      <c r="G761" s="130">
        <v>899.75</v>
      </c>
      <c r="H761" s="130">
        <v>0.54996505939902196</v>
      </c>
      <c r="I761" s="130">
        <f>(Table13[[#This Row],[Alpha]]-MIN(Table13[Alpha]))/(MAX(Table13[Alpha])-MIN(Table13[Alpha]))</f>
        <v>0.56322842016689922</v>
      </c>
      <c r="J761" s="130">
        <f>(Table13[[#This Row],[Signal from Matlab]]-703)/(1060.75-703)</f>
        <v>0.54996505939902163</v>
      </c>
    </row>
    <row r="762" spans="1:10" x14ac:dyDescent="0.2">
      <c r="A762" s="505">
        <v>35158</v>
      </c>
      <c r="B762" s="506">
        <v>761</v>
      </c>
      <c r="C762" s="507">
        <v>20.260000000000002</v>
      </c>
      <c r="D762" s="130">
        <v>0.18195437128115399</v>
      </c>
      <c r="E762" s="130">
        <f>(Table13[[#This Row],[Gasoil Open]]-MIN(Table13[Signal from Matlab]))/(MAX(Table13[Signal from Matlab])-MIN(Table13[Signal from Matlab]))</f>
        <v>-1.9084276729559748</v>
      </c>
      <c r="F762" s="130">
        <v>908.5</v>
      </c>
      <c r="G762" s="130">
        <v>908.5</v>
      </c>
      <c r="H762" s="130">
        <v>0.57442348008385802</v>
      </c>
      <c r="I762" s="130">
        <f>(Table13[[#This Row],[Alpha]]-MIN(Table13[Alpha]))/(MAX(Table13[Alpha])-MIN(Table13[Alpha]))</f>
        <v>0.54880734538355702</v>
      </c>
      <c r="J762" s="130">
        <f>(Table13[[#This Row],[Signal from Matlab]]-703)/(1060.75-703)</f>
        <v>0.57442348008385746</v>
      </c>
    </row>
    <row r="763" spans="1:10" x14ac:dyDescent="0.2">
      <c r="A763" s="505">
        <v>35159</v>
      </c>
      <c r="B763" s="506">
        <v>762</v>
      </c>
      <c r="C763" s="507">
        <v>19.95</v>
      </c>
      <c r="D763" s="130">
        <v>0.15818856748812099</v>
      </c>
      <c r="E763" s="130">
        <f>(Table13[[#This Row],[Gasoil Open]]-MIN(Table13[Signal from Matlab]))/(MAX(Table13[Signal from Matlab])-MIN(Table13[Signal from Matlab]))</f>
        <v>-1.9092941998602375</v>
      </c>
      <c r="F763" s="130">
        <v>905.5</v>
      </c>
      <c r="G763" s="130">
        <v>905.5</v>
      </c>
      <c r="H763" s="130">
        <v>0.56603773584905703</v>
      </c>
      <c r="I763" s="130">
        <f>(Table13[[#This Row],[Alpha]]-MIN(Table13[Alpha]))/(MAX(Table13[Alpha])-MIN(Table13[Alpha]))</f>
        <v>0.53170301871524095</v>
      </c>
      <c r="J763" s="130">
        <f>(Table13[[#This Row],[Signal from Matlab]]-703)/(1060.75-703)</f>
        <v>0.56603773584905659</v>
      </c>
    </row>
    <row r="764" spans="1:10" x14ac:dyDescent="0.2">
      <c r="A764" s="505">
        <v>35164</v>
      </c>
      <c r="B764" s="506">
        <v>763</v>
      </c>
      <c r="C764" s="507">
        <v>20.58</v>
      </c>
      <c r="D764" s="130">
        <v>0.13538520339045501</v>
      </c>
      <c r="E764" s="130">
        <f>(Table13[[#This Row],[Gasoil Open]]-MIN(Table13[Signal from Matlab]))/(MAX(Table13[Signal from Matlab])-MIN(Table13[Signal from Matlab]))</f>
        <v>-1.9075331935709292</v>
      </c>
      <c r="F764" s="130">
        <v>911.25</v>
      </c>
      <c r="G764" s="130">
        <v>911.25</v>
      </c>
      <c r="H764" s="130">
        <v>0.58211041229909199</v>
      </c>
      <c r="I764" s="130">
        <f>(Table13[[#This Row],[Alpha]]-MIN(Table13[Alpha]))/(MAX(Table13[Alpha])-MIN(Table13[Alpha]))</f>
        <v>0.51529136304141221</v>
      </c>
      <c r="J764" s="130">
        <f>(Table13[[#This Row],[Signal from Matlab]]-703)/(1060.75-703)</f>
        <v>0.58211041229909155</v>
      </c>
    </row>
    <row r="765" spans="1:10" x14ac:dyDescent="0.2">
      <c r="A765" s="505">
        <v>35165</v>
      </c>
      <c r="B765" s="506">
        <v>764</v>
      </c>
      <c r="C765" s="507">
        <v>20.78</v>
      </c>
      <c r="D765" s="130">
        <v>0.10444860016822601</v>
      </c>
      <c r="E765" s="130">
        <f>(Table13[[#This Row],[Gasoil Open]]-MIN(Table13[Signal from Matlab]))/(MAX(Table13[Signal from Matlab])-MIN(Table13[Signal from Matlab]))</f>
        <v>-1.9069741439552761</v>
      </c>
      <c r="F765" s="130">
        <v>908.75</v>
      </c>
      <c r="G765" s="130">
        <v>908.75</v>
      </c>
      <c r="H765" s="130">
        <v>0.57512229210342403</v>
      </c>
      <c r="I765" s="130">
        <f>(Table13[[#This Row],[Alpha]]-MIN(Table13[Alpha]))/(MAX(Table13[Alpha])-MIN(Table13[Alpha]))</f>
        <v>0.49302618858616371</v>
      </c>
      <c r="J765" s="130">
        <f>(Table13[[#This Row],[Signal from Matlab]]-703)/(1060.75-703)</f>
        <v>0.57512229210342414</v>
      </c>
    </row>
    <row r="766" spans="1:10" x14ac:dyDescent="0.2">
      <c r="A766" s="505">
        <v>35166</v>
      </c>
      <c r="B766" s="506">
        <v>765</v>
      </c>
      <c r="C766" s="507">
        <v>22</v>
      </c>
      <c r="D766" s="130">
        <v>7.5623584149142706E-2</v>
      </c>
      <c r="E766" s="130">
        <f>(Table13[[#This Row],[Gasoil Open]]-MIN(Table13[Signal from Matlab]))/(MAX(Table13[Signal from Matlab])-MIN(Table13[Signal from Matlab]))</f>
        <v>-1.9035639412997905</v>
      </c>
      <c r="F766" s="130">
        <v>914.25</v>
      </c>
      <c r="G766" s="130">
        <v>914.25</v>
      </c>
      <c r="H766" s="130">
        <v>0.59049615653389198</v>
      </c>
      <c r="I766" s="130">
        <f>(Table13[[#This Row],[Alpha]]-MIN(Table13[Alpha]))/(MAX(Table13[Alpha])-MIN(Table13[Alpha]))</f>
        <v>0.47228073034273665</v>
      </c>
      <c r="J766" s="130">
        <f>(Table13[[#This Row],[Signal from Matlab]]-703)/(1060.75-703)</f>
        <v>0.59049615653389242</v>
      </c>
    </row>
    <row r="767" spans="1:10" x14ac:dyDescent="0.2">
      <c r="A767" s="505">
        <v>35167</v>
      </c>
      <c r="B767" s="506">
        <v>766</v>
      </c>
      <c r="C767" s="507">
        <v>22.78</v>
      </c>
      <c r="D767" s="130">
        <v>4.6693396985256097E-2</v>
      </c>
      <c r="E767" s="130">
        <f>(Table13[[#This Row],[Gasoil Open]]-MIN(Table13[Signal from Matlab]))/(MAX(Table13[Signal from Matlab])-MIN(Table13[Signal from Matlab]))</f>
        <v>-1.9013836477987422</v>
      </c>
      <c r="F767" s="130">
        <v>918.75</v>
      </c>
      <c r="G767" s="130">
        <v>918.75</v>
      </c>
      <c r="H767" s="130">
        <v>0.60307477288609401</v>
      </c>
      <c r="I767" s="130">
        <f>(Table13[[#This Row],[Alpha]]-MIN(Table13[Alpha]))/(MAX(Table13[Alpha])-MIN(Table13[Alpha]))</f>
        <v>0.45145958008264309</v>
      </c>
      <c r="J767" s="130">
        <f>(Table13[[#This Row],[Signal from Matlab]]-703)/(1060.75-703)</f>
        <v>0.60307477288609368</v>
      </c>
    </row>
    <row r="768" spans="1:10" x14ac:dyDescent="0.2">
      <c r="A768" s="505">
        <v>35170</v>
      </c>
      <c r="B768" s="506">
        <v>767</v>
      </c>
      <c r="C768" s="507">
        <v>21.35</v>
      </c>
      <c r="D768" s="130">
        <v>1.5893325272935199E-2</v>
      </c>
      <c r="E768" s="130">
        <f>(Table13[[#This Row],[Gasoil Open]]-MIN(Table13[Signal from Matlab]))/(MAX(Table13[Signal from Matlab])-MIN(Table13[Signal from Matlab]))</f>
        <v>-1.9053808525506639</v>
      </c>
      <c r="F768" s="130">
        <v>919</v>
      </c>
      <c r="G768" s="130">
        <v>919</v>
      </c>
      <c r="H768" s="130">
        <v>0.60377358490566002</v>
      </c>
      <c r="I768" s="130">
        <f>(Table13[[#This Row],[Alpha]]-MIN(Table13[Alpha]))/(MAX(Table13[Alpha])-MIN(Table13[Alpha]))</f>
        <v>0.4292926678013283</v>
      </c>
      <c r="J768" s="130">
        <f>(Table13[[#This Row],[Signal from Matlab]]-703)/(1060.75-703)</f>
        <v>0.60377358490566035</v>
      </c>
    </row>
    <row r="769" spans="1:10" x14ac:dyDescent="0.2">
      <c r="A769" s="505">
        <v>35171</v>
      </c>
      <c r="B769" s="506">
        <v>768</v>
      </c>
      <c r="C769" s="507">
        <v>20.55</v>
      </c>
      <c r="D769" s="130">
        <v>-1.2573745149135901E-2</v>
      </c>
      <c r="E769" s="130">
        <f>(Table13[[#This Row],[Gasoil Open]]-MIN(Table13[Signal from Matlab]))/(MAX(Table13[Signal from Matlab])-MIN(Table13[Signal from Matlab]))</f>
        <v>-1.9076170510132775</v>
      </c>
      <c r="F769" s="130">
        <v>922.25</v>
      </c>
      <c r="G769" s="130">
        <v>922.25</v>
      </c>
      <c r="H769" s="130">
        <v>0.61285814116002801</v>
      </c>
      <c r="I769" s="130">
        <f>(Table13[[#This Row],[Alpha]]-MIN(Table13[Alpha]))/(MAX(Table13[Alpha])-MIN(Table13[Alpha]))</f>
        <v>0.40880482417401526</v>
      </c>
      <c r="J769" s="130">
        <f>(Table13[[#This Row],[Signal from Matlab]]-703)/(1060.75-703)</f>
        <v>0.6128581411600279</v>
      </c>
    </row>
    <row r="770" spans="1:10" x14ac:dyDescent="0.2">
      <c r="A770" s="505">
        <v>35172</v>
      </c>
      <c r="B770" s="506">
        <v>769</v>
      </c>
      <c r="C770" s="507">
        <v>19.52</v>
      </c>
      <c r="D770" s="130">
        <v>-4.0032805158290399E-2</v>
      </c>
      <c r="E770" s="130">
        <f>(Table13[[#This Row],[Gasoil Open]]-MIN(Table13[Signal from Matlab]))/(MAX(Table13[Signal from Matlab])-MIN(Table13[Signal from Matlab]))</f>
        <v>-1.9104961565338925</v>
      </c>
      <c r="F770" s="130">
        <v>913.25</v>
      </c>
      <c r="G770" s="130">
        <v>913.25</v>
      </c>
      <c r="H770" s="130">
        <v>0.58770090845562495</v>
      </c>
      <c r="I770" s="130">
        <f>(Table13[[#This Row],[Alpha]]-MIN(Table13[Alpha]))/(MAX(Table13[Alpha])-MIN(Table13[Alpha]))</f>
        <v>0.38904244893555778</v>
      </c>
      <c r="J770" s="130">
        <f>(Table13[[#This Row],[Signal from Matlab]]-703)/(1060.75-703)</f>
        <v>0.58770090845562539</v>
      </c>
    </row>
    <row r="771" spans="1:10" x14ac:dyDescent="0.2">
      <c r="A771" s="505">
        <v>35173</v>
      </c>
      <c r="B771" s="506">
        <v>770</v>
      </c>
      <c r="C771" s="507">
        <v>18.95</v>
      </c>
      <c r="D771" s="130">
        <v>-6.8691938683879905E-2</v>
      </c>
      <c r="E771" s="130">
        <f>(Table13[[#This Row],[Gasoil Open]]-MIN(Table13[Signal from Matlab]))/(MAX(Table13[Signal from Matlab])-MIN(Table13[Signal from Matlab]))</f>
        <v>-1.9120894479385044</v>
      </c>
      <c r="F771" s="130">
        <v>916.25</v>
      </c>
      <c r="G771" s="130">
        <v>916.25</v>
      </c>
      <c r="H771" s="130">
        <v>0.59608665269042604</v>
      </c>
      <c r="I771" s="130">
        <f>(Table13[[#This Row],[Alpha]]-MIN(Table13[Alpha]))/(MAX(Table13[Alpha])-MIN(Table13[Alpha]))</f>
        <v>0.36841637686488476</v>
      </c>
      <c r="J771" s="130">
        <f>(Table13[[#This Row],[Signal from Matlab]]-703)/(1060.75-703)</f>
        <v>0.59608665269042627</v>
      </c>
    </row>
    <row r="772" spans="1:10" x14ac:dyDescent="0.2">
      <c r="A772" s="505">
        <v>35174</v>
      </c>
      <c r="B772" s="506">
        <v>771</v>
      </c>
      <c r="C772" s="507">
        <v>18.25</v>
      </c>
      <c r="D772" s="130">
        <v>-9.8666603156513003E-2</v>
      </c>
      <c r="E772" s="130">
        <f>(Table13[[#This Row],[Gasoil Open]]-MIN(Table13[Signal from Matlab]))/(MAX(Table13[Signal from Matlab])-MIN(Table13[Signal from Matlab]))</f>
        <v>-1.9140461215932913</v>
      </c>
      <c r="F772" s="130">
        <v>922.25</v>
      </c>
      <c r="G772" s="130">
        <v>922.25</v>
      </c>
      <c r="H772" s="130">
        <v>0.61285814116002801</v>
      </c>
      <c r="I772" s="130">
        <f>(Table13[[#This Row],[Alpha]]-MIN(Table13[Alpha]))/(MAX(Table13[Alpha])-MIN(Table13[Alpha]))</f>
        <v>0.34684351287181486</v>
      </c>
      <c r="J772" s="130">
        <f>(Table13[[#This Row],[Signal from Matlab]]-703)/(1060.75-703)</f>
        <v>0.6128581411600279</v>
      </c>
    </row>
    <row r="773" spans="1:10" x14ac:dyDescent="0.2">
      <c r="A773" s="505">
        <v>35177</v>
      </c>
      <c r="B773" s="506">
        <v>772</v>
      </c>
      <c r="C773" s="507">
        <v>18.41</v>
      </c>
      <c r="D773" s="130">
        <v>-0.12609818525800401</v>
      </c>
      <c r="E773" s="130">
        <f>(Table13[[#This Row],[Gasoil Open]]-MIN(Table13[Signal from Matlab]))/(MAX(Table13[Signal from Matlab])-MIN(Table13[Signal from Matlab]))</f>
        <v>-1.9135988819007688</v>
      </c>
      <c r="F773" s="130">
        <v>921.5</v>
      </c>
      <c r="G773" s="130">
        <v>921.5</v>
      </c>
      <c r="H773" s="130">
        <v>0.61076170510132799</v>
      </c>
      <c r="I773" s="130">
        <f>(Table13[[#This Row],[Alpha]]-MIN(Table13[Alpha]))/(MAX(Table13[Alpha])-MIN(Table13[Alpha]))</f>
        <v>0.32710091357331428</v>
      </c>
      <c r="J773" s="130">
        <f>(Table13[[#This Row],[Signal from Matlab]]-703)/(1060.75-703)</f>
        <v>0.61076170510132777</v>
      </c>
    </row>
    <row r="774" spans="1:10" x14ac:dyDescent="0.2">
      <c r="A774" s="505">
        <v>35178</v>
      </c>
      <c r="B774" s="506">
        <v>773</v>
      </c>
      <c r="C774" s="507">
        <v>19.600000000000001</v>
      </c>
      <c r="D774" s="130">
        <v>-0.152874946479577</v>
      </c>
      <c r="E774" s="130">
        <f>(Table13[[#This Row],[Gasoil Open]]-MIN(Table13[Signal from Matlab]))/(MAX(Table13[Signal from Matlab])-MIN(Table13[Signal from Matlab]))</f>
        <v>-1.910272536687631</v>
      </c>
      <c r="F774" s="130">
        <v>902</v>
      </c>
      <c r="G774" s="130">
        <v>902</v>
      </c>
      <c r="H774" s="130">
        <v>0.55625436757512203</v>
      </c>
      <c r="I774" s="130">
        <f>(Table13[[#This Row],[Alpha]]-MIN(Table13[Alpha]))/(MAX(Table13[Alpha])-MIN(Table13[Alpha]))</f>
        <v>0.30782959100237106</v>
      </c>
      <c r="J774" s="130">
        <f>(Table13[[#This Row],[Signal from Matlab]]-703)/(1060.75-703)</f>
        <v>0.55625436757512225</v>
      </c>
    </row>
    <row r="775" spans="1:10" x14ac:dyDescent="0.2">
      <c r="A775" s="505">
        <v>35179</v>
      </c>
      <c r="B775" s="506">
        <v>774</v>
      </c>
      <c r="C775" s="507">
        <v>20.65</v>
      </c>
      <c r="D775" s="130">
        <v>-0.17703137983997899</v>
      </c>
      <c r="E775" s="130">
        <f>(Table13[[#This Row],[Gasoil Open]]-MIN(Table13[Signal from Matlab]))/(MAX(Table13[Signal from Matlab])-MIN(Table13[Signal from Matlab]))</f>
        <v>-1.9073375262054508</v>
      </c>
      <c r="F775" s="130">
        <v>900.5</v>
      </c>
      <c r="G775" s="130">
        <v>900.5</v>
      </c>
      <c r="H775" s="130">
        <v>0.55206149545772198</v>
      </c>
      <c r="I775" s="130">
        <f>(Table13[[#This Row],[Alpha]]-MIN(Table13[Alpha]))/(MAX(Table13[Alpha])-MIN(Table13[Alpha]))</f>
        <v>0.29044412695764771</v>
      </c>
      <c r="J775" s="130">
        <f>(Table13[[#This Row],[Signal from Matlab]]-703)/(1060.75-703)</f>
        <v>0.55206149545772187</v>
      </c>
    </row>
    <row r="776" spans="1:10" x14ac:dyDescent="0.2">
      <c r="A776" s="505">
        <v>35180</v>
      </c>
      <c r="B776" s="506">
        <v>775</v>
      </c>
      <c r="C776" s="507">
        <v>19.8</v>
      </c>
      <c r="D776" s="130">
        <v>-0.202666935215116</v>
      </c>
      <c r="E776" s="130">
        <f>(Table13[[#This Row],[Gasoil Open]]-MIN(Table13[Signal from Matlab]))/(MAX(Table13[Signal from Matlab])-MIN(Table13[Signal from Matlab]))</f>
        <v>-1.9097134870719779</v>
      </c>
      <c r="F776" s="130">
        <v>897</v>
      </c>
      <c r="G776" s="130">
        <v>897</v>
      </c>
      <c r="H776" s="130">
        <v>0.54227812718378798</v>
      </c>
      <c r="I776" s="130">
        <f>(Table13[[#This Row],[Alpha]]-MIN(Table13[Alpha]))/(MAX(Table13[Alpha])-MIN(Table13[Alpha]))</f>
        <v>0.27199413396441291</v>
      </c>
      <c r="J776" s="130">
        <f>(Table13[[#This Row],[Signal from Matlab]]-703)/(1060.75-703)</f>
        <v>0.54227812718378754</v>
      </c>
    </row>
    <row r="777" spans="1:10" x14ac:dyDescent="0.2">
      <c r="A777" s="505">
        <v>35181</v>
      </c>
      <c r="B777" s="506">
        <v>776</v>
      </c>
      <c r="C777" s="507">
        <v>19.88</v>
      </c>
      <c r="D777" s="130">
        <v>-0.22314627153394101</v>
      </c>
      <c r="E777" s="130">
        <f>(Table13[[#This Row],[Gasoil Open]]-MIN(Table13[Signal from Matlab]))/(MAX(Table13[Signal from Matlab])-MIN(Table13[Signal from Matlab]))</f>
        <v>-1.9094898672257163</v>
      </c>
      <c r="F777" s="130">
        <v>898.75</v>
      </c>
      <c r="G777" s="130">
        <v>898.75</v>
      </c>
      <c r="H777" s="130">
        <v>0.54716981132075504</v>
      </c>
      <c r="I777" s="130">
        <f>(Table13[[#This Row],[Alpha]]-MIN(Table13[Alpha]))/(MAX(Table13[Alpha])-MIN(Table13[Alpha]))</f>
        <v>0.25725508867909502</v>
      </c>
      <c r="J777" s="130">
        <f>(Table13[[#This Row],[Signal from Matlab]]-703)/(1060.75-703)</f>
        <v>0.54716981132075471</v>
      </c>
    </row>
    <row r="778" spans="1:10" x14ac:dyDescent="0.2">
      <c r="A778" s="505">
        <v>35184</v>
      </c>
      <c r="B778" s="506">
        <v>777</v>
      </c>
      <c r="C778" s="507">
        <v>19.82</v>
      </c>
      <c r="D778" s="130">
        <v>-0.24212242329008099</v>
      </c>
      <c r="E778" s="130">
        <f>(Table13[[#This Row],[Gasoil Open]]-MIN(Table13[Signal from Matlab]))/(MAX(Table13[Signal from Matlab])-MIN(Table13[Signal from Matlab]))</f>
        <v>-1.9096575821104123</v>
      </c>
      <c r="F778" s="130">
        <v>905.25</v>
      </c>
      <c r="G778" s="130">
        <v>905.25</v>
      </c>
      <c r="H778" s="130">
        <v>0.56533892382949003</v>
      </c>
      <c r="I778" s="130">
        <f>(Table13[[#This Row],[Alpha]]-MIN(Table13[Alpha]))/(MAX(Table13[Alpha])-MIN(Table13[Alpha]))</f>
        <v>0.24359789023669653</v>
      </c>
      <c r="J778" s="130">
        <f>(Table13[[#This Row],[Signal from Matlab]]-703)/(1060.75-703)</f>
        <v>0.56533892382948991</v>
      </c>
    </row>
    <row r="779" spans="1:10" x14ac:dyDescent="0.2">
      <c r="A779" s="505">
        <v>35185</v>
      </c>
      <c r="B779" s="506">
        <v>778</v>
      </c>
      <c r="C779" s="507">
        <v>19.5</v>
      </c>
      <c r="D779" s="130">
        <v>-0.259215735243566</v>
      </c>
      <c r="E779" s="130">
        <f>(Table13[[#This Row],[Gasoil Open]]-MIN(Table13[Signal from Matlab]))/(MAX(Table13[Signal from Matlab])-MIN(Table13[Signal from Matlab]))</f>
        <v>-1.9105520614954576</v>
      </c>
      <c r="F779" s="130">
        <v>923.5</v>
      </c>
      <c r="G779" s="130">
        <v>923.5</v>
      </c>
      <c r="H779" s="130">
        <v>0.61635220125786205</v>
      </c>
      <c r="I779" s="130">
        <f>(Table13[[#This Row],[Alpha]]-MIN(Table13[Alpha]))/(MAX(Table13[Alpha])-MIN(Table13[Alpha]))</f>
        <v>0.231295777754326</v>
      </c>
      <c r="J779" s="130">
        <f>(Table13[[#This Row],[Signal from Matlab]]-703)/(1060.75-703)</f>
        <v>0.61635220125786161</v>
      </c>
    </row>
    <row r="780" spans="1:10" x14ac:dyDescent="0.2">
      <c r="A780" s="505">
        <v>35186</v>
      </c>
      <c r="B780" s="506">
        <v>779</v>
      </c>
      <c r="C780" s="507">
        <v>18.850000000000001</v>
      </c>
      <c r="D780" s="130">
        <v>-0.26770994018633298</v>
      </c>
      <c r="E780" s="130">
        <f>(Table13[[#This Row],[Gasoil Open]]-MIN(Table13[Signal from Matlab]))/(MAX(Table13[Signal from Matlab])-MIN(Table13[Signal from Matlab]))</f>
        <v>-1.9123689727463311</v>
      </c>
      <c r="F780" s="130">
        <v>912.75</v>
      </c>
      <c r="G780" s="130">
        <v>912.75</v>
      </c>
      <c r="H780" s="130">
        <v>0.58630328441649204</v>
      </c>
      <c r="I780" s="130">
        <f>(Table13[[#This Row],[Alpha]]-MIN(Table13[Alpha]))/(MAX(Table13[Alpha])-MIN(Table13[Alpha]))</f>
        <v>0.22518247069372899</v>
      </c>
      <c r="J780" s="130">
        <f>(Table13[[#This Row],[Signal from Matlab]]-703)/(1060.75-703)</f>
        <v>0.58630328441649193</v>
      </c>
    </row>
    <row r="781" spans="1:10" x14ac:dyDescent="0.2">
      <c r="A781" s="505">
        <v>35187</v>
      </c>
      <c r="B781" s="506">
        <v>780</v>
      </c>
      <c r="C781" s="507">
        <v>18.829999999999998</v>
      </c>
      <c r="D781" s="130">
        <v>-0.27561797263572702</v>
      </c>
      <c r="E781" s="130">
        <f>(Table13[[#This Row],[Gasoil Open]]-MIN(Table13[Signal from Matlab]))/(MAX(Table13[Signal from Matlab])-MIN(Table13[Signal from Matlab]))</f>
        <v>-1.9124248777078965</v>
      </c>
      <c r="F781" s="130">
        <v>920</v>
      </c>
      <c r="G781" s="130">
        <v>920</v>
      </c>
      <c r="H781" s="130">
        <v>0.60656883298392705</v>
      </c>
      <c r="I781" s="130">
        <f>(Table13[[#This Row],[Alpha]]-MIN(Table13[Alpha]))/(MAX(Table13[Alpha])-MIN(Table13[Alpha]))</f>
        <v>0.21949103389251581</v>
      </c>
      <c r="J781" s="130">
        <f>(Table13[[#This Row],[Signal from Matlab]]-703)/(1060.75-703)</f>
        <v>0.60656883298392728</v>
      </c>
    </row>
    <row r="782" spans="1:10" x14ac:dyDescent="0.2">
      <c r="A782" s="505">
        <v>35188</v>
      </c>
      <c r="B782" s="506">
        <v>781</v>
      </c>
      <c r="C782" s="507">
        <v>18.850000000000001</v>
      </c>
      <c r="D782" s="130">
        <v>-0.26259013751771298</v>
      </c>
      <c r="E782" s="130">
        <f>(Table13[[#This Row],[Gasoil Open]]-MIN(Table13[Signal from Matlab]))/(MAX(Table13[Signal from Matlab])-MIN(Table13[Signal from Matlab]))</f>
        <v>-1.9123689727463311</v>
      </c>
      <c r="F782" s="130">
        <v>917.5</v>
      </c>
      <c r="G782" s="130">
        <v>917.5</v>
      </c>
      <c r="H782" s="130">
        <v>0.59958071278825997</v>
      </c>
      <c r="I782" s="130">
        <f>(Table13[[#This Row],[Alpha]]-MIN(Table13[Alpha]))/(MAX(Table13[Alpha])-MIN(Table13[Alpha]))</f>
        <v>0.228867209408397</v>
      </c>
      <c r="J782" s="130">
        <f>(Table13[[#This Row],[Signal from Matlab]]-703)/(1060.75-703)</f>
        <v>0.59958071278825997</v>
      </c>
    </row>
    <row r="783" spans="1:10" x14ac:dyDescent="0.2">
      <c r="A783" s="505">
        <v>35192</v>
      </c>
      <c r="B783" s="506">
        <v>782</v>
      </c>
      <c r="C783" s="507">
        <v>19.28</v>
      </c>
      <c r="D783" s="130">
        <v>-0.24744087148281099</v>
      </c>
      <c r="E783" s="130">
        <f>(Table13[[#This Row],[Gasoil Open]]-MIN(Table13[Signal from Matlab]))/(MAX(Table13[Signal from Matlab])-MIN(Table13[Signal from Matlab]))</f>
        <v>-1.9111670160726766</v>
      </c>
      <c r="F783" s="130">
        <v>921.25</v>
      </c>
      <c r="G783" s="130">
        <v>921.25</v>
      </c>
      <c r="H783" s="130">
        <v>0.61006289308176098</v>
      </c>
      <c r="I783" s="130">
        <f>(Table13[[#This Row],[Alpha]]-MIN(Table13[Alpha]))/(MAX(Table13[Alpha])-MIN(Table13[Alpha]))</f>
        <v>0.23977018568905412</v>
      </c>
      <c r="J783" s="130">
        <f>(Table13[[#This Row],[Signal from Matlab]]-703)/(1060.75-703)</f>
        <v>0.61006289308176098</v>
      </c>
    </row>
    <row r="784" spans="1:10" x14ac:dyDescent="0.2">
      <c r="A784" s="505">
        <v>35193</v>
      </c>
      <c r="B784" s="506">
        <v>783</v>
      </c>
      <c r="C784" s="507">
        <v>19.5</v>
      </c>
      <c r="D784" s="130">
        <v>-0.23294341624229201</v>
      </c>
      <c r="E784" s="130">
        <f>(Table13[[#This Row],[Gasoil Open]]-MIN(Table13[Signal from Matlab]))/(MAX(Table13[Signal from Matlab])-MIN(Table13[Signal from Matlab]))</f>
        <v>-1.9105520614954576</v>
      </c>
      <c r="F784" s="130">
        <v>924.75</v>
      </c>
      <c r="G784" s="130">
        <v>924.75</v>
      </c>
      <c r="H784" s="130">
        <v>0.61984626135569498</v>
      </c>
      <c r="I784" s="130">
        <f>(Table13[[#This Row],[Alpha]]-MIN(Table13[Alpha]))/(MAX(Table13[Alpha])-MIN(Table13[Alpha]))</f>
        <v>0.25020405161055187</v>
      </c>
      <c r="J784" s="130">
        <f>(Table13[[#This Row],[Signal from Matlab]]-703)/(1060.75-703)</f>
        <v>0.61984626135569532</v>
      </c>
    </row>
    <row r="785" spans="1:10" x14ac:dyDescent="0.2">
      <c r="A785" s="505">
        <v>35194</v>
      </c>
      <c r="B785" s="506">
        <v>784</v>
      </c>
      <c r="C785" s="507">
        <v>19.100000000000001</v>
      </c>
      <c r="D785" s="130">
        <v>-0.228573146762797</v>
      </c>
      <c r="E785" s="130">
        <f>(Table13[[#This Row],[Gasoil Open]]-MIN(Table13[Signal from Matlab]))/(MAX(Table13[Signal from Matlab])-MIN(Table13[Signal from Matlab]))</f>
        <v>-1.9116701607267645</v>
      </c>
      <c r="F785" s="130">
        <v>925</v>
      </c>
      <c r="G785" s="130">
        <v>925</v>
      </c>
      <c r="H785" s="130">
        <v>0.62054507337526199</v>
      </c>
      <c r="I785" s="130">
        <f>(Table13[[#This Row],[Alpha]]-MIN(Table13[Alpha]))/(MAX(Table13[Alpha])-MIN(Table13[Alpha]))</f>
        <v>0.25334934883915927</v>
      </c>
      <c r="J785" s="130">
        <f>(Table13[[#This Row],[Signal from Matlab]]-703)/(1060.75-703)</f>
        <v>0.6205450733752621</v>
      </c>
    </row>
    <row r="786" spans="1:10" x14ac:dyDescent="0.2">
      <c r="A786" s="505">
        <v>35195</v>
      </c>
      <c r="B786" s="506">
        <v>785</v>
      </c>
      <c r="C786" s="507">
        <v>18.899999999999999</v>
      </c>
      <c r="D786" s="130">
        <v>-0.22108162571672399</v>
      </c>
      <c r="E786" s="130">
        <f>(Table13[[#This Row],[Gasoil Open]]-MIN(Table13[Signal from Matlab]))/(MAX(Table13[Signal from Matlab])-MIN(Table13[Signal from Matlab]))</f>
        <v>-1.9122292103424179</v>
      </c>
      <c r="F786" s="130">
        <v>934.75</v>
      </c>
      <c r="G786" s="130">
        <v>934.75</v>
      </c>
      <c r="H786" s="130">
        <v>0.64779874213836497</v>
      </c>
      <c r="I786" s="130">
        <f>(Table13[[#This Row],[Alpha]]-MIN(Table13[Alpha]))/(MAX(Table13[Alpha])-MIN(Table13[Alpha]))</f>
        <v>0.25874102102203583</v>
      </c>
      <c r="J786" s="130">
        <f>(Table13[[#This Row],[Signal from Matlab]]-703)/(1060.75-703)</f>
        <v>0.64779874213836475</v>
      </c>
    </row>
    <row r="787" spans="1:10" x14ac:dyDescent="0.2">
      <c r="A787" s="505">
        <v>35198</v>
      </c>
      <c r="B787" s="506">
        <v>786</v>
      </c>
      <c r="C787" s="507">
        <v>19.3</v>
      </c>
      <c r="D787" s="130">
        <v>-0.20822357084708501</v>
      </c>
      <c r="E787" s="130">
        <f>(Table13[[#This Row],[Gasoil Open]]-MIN(Table13[Signal from Matlab]))/(MAX(Table13[Signal from Matlab])-MIN(Table13[Signal from Matlab]))</f>
        <v>-1.9111111111111112</v>
      </c>
      <c r="F787" s="130">
        <v>940.75</v>
      </c>
      <c r="G787" s="130">
        <v>940.75</v>
      </c>
      <c r="H787" s="130">
        <v>0.66457023060796705</v>
      </c>
      <c r="I787" s="130">
        <f>(Table13[[#This Row],[Alpha]]-MIN(Table13[Alpha]))/(MAX(Table13[Alpha])-MIN(Table13[Alpha]))</f>
        <v>0.26799500513823521</v>
      </c>
      <c r="J787" s="130">
        <f>(Table13[[#This Row],[Signal from Matlab]]-703)/(1060.75-703)</f>
        <v>0.66457023060796649</v>
      </c>
    </row>
    <row r="788" spans="1:10" x14ac:dyDescent="0.2">
      <c r="A788" s="505">
        <v>35199</v>
      </c>
      <c r="B788" s="506">
        <v>787</v>
      </c>
      <c r="C788" s="507">
        <v>19.45</v>
      </c>
      <c r="D788" s="130">
        <v>-0.194529199919733</v>
      </c>
      <c r="E788" s="130">
        <f>(Table13[[#This Row],[Gasoil Open]]-MIN(Table13[Signal from Matlab]))/(MAX(Table13[Signal from Matlab])-MIN(Table13[Signal from Matlab]))</f>
        <v>-1.9106918238993709</v>
      </c>
      <c r="F788" s="130">
        <v>937.75</v>
      </c>
      <c r="G788" s="130">
        <v>937.75</v>
      </c>
      <c r="H788" s="130">
        <v>0.65618448637316595</v>
      </c>
      <c r="I788" s="130">
        <f>(Table13[[#This Row],[Alpha]]-MIN(Table13[Alpha]))/(MAX(Table13[Alpha])-MIN(Table13[Alpha]))</f>
        <v>0.27785088865466756</v>
      </c>
      <c r="J788" s="130">
        <f>(Table13[[#This Row],[Signal from Matlab]]-703)/(1060.75-703)</f>
        <v>0.65618448637316562</v>
      </c>
    </row>
    <row r="789" spans="1:10" x14ac:dyDescent="0.2">
      <c r="A789" s="505">
        <v>35200</v>
      </c>
      <c r="B789" s="506">
        <v>788</v>
      </c>
      <c r="C789" s="507">
        <v>19.34</v>
      </c>
      <c r="D789" s="130">
        <v>-0.180573842458121</v>
      </c>
      <c r="E789" s="130">
        <f>(Table13[[#This Row],[Gasoil Open]]-MIN(Table13[Signal from Matlab]))/(MAX(Table13[Signal from Matlab])-MIN(Table13[Signal from Matlab]))</f>
        <v>-1.9109993011879804</v>
      </c>
      <c r="F789" s="130">
        <v>930.25</v>
      </c>
      <c r="G789" s="130">
        <v>930.25</v>
      </c>
      <c r="H789" s="130">
        <v>0.63522012578616405</v>
      </c>
      <c r="I789" s="130">
        <f>(Table13[[#This Row],[Alpha]]-MIN(Table13[Alpha]))/(MAX(Table13[Alpha])-MIN(Table13[Alpha]))</f>
        <v>0.2878946050328407</v>
      </c>
      <c r="J789" s="130">
        <f>(Table13[[#This Row],[Signal from Matlab]]-703)/(1060.75-703)</f>
        <v>0.63522012578616349</v>
      </c>
    </row>
    <row r="790" spans="1:10" x14ac:dyDescent="0.2">
      <c r="A790" s="505">
        <v>35201</v>
      </c>
      <c r="B790" s="506">
        <v>789</v>
      </c>
      <c r="C790" s="507">
        <v>18.850000000000001</v>
      </c>
      <c r="D790" s="130">
        <v>-0.168293209850821</v>
      </c>
      <c r="E790" s="130">
        <f>(Table13[[#This Row],[Gasoil Open]]-MIN(Table13[Signal from Matlab]))/(MAX(Table13[Signal from Matlab])-MIN(Table13[Signal from Matlab]))</f>
        <v>-1.9123689727463311</v>
      </c>
      <c r="F790" s="130">
        <v>931.25</v>
      </c>
      <c r="G790" s="130">
        <v>931.25</v>
      </c>
      <c r="H790" s="130">
        <v>0.63801537386442997</v>
      </c>
      <c r="I790" s="130">
        <f>(Table13[[#This Row],[Alpha]]-MIN(Table13[Alpha]))/(MAX(Table13[Alpha])-MIN(Table13[Alpha]))</f>
        <v>0.29673301645953148</v>
      </c>
      <c r="J790" s="130">
        <f>(Table13[[#This Row],[Signal from Matlab]]-703)/(1060.75-703)</f>
        <v>0.63801537386443041</v>
      </c>
    </row>
    <row r="791" spans="1:10" x14ac:dyDescent="0.2">
      <c r="A791" s="505">
        <v>35202</v>
      </c>
      <c r="B791" s="506">
        <v>790</v>
      </c>
      <c r="C791" s="507">
        <v>18.100000000000001</v>
      </c>
      <c r="D791" s="130">
        <v>-0.15456482549575101</v>
      </c>
      <c r="E791" s="130">
        <f>(Table13[[#This Row],[Gasoil Open]]-MIN(Table13[Signal from Matlab]))/(MAX(Table13[Signal from Matlab])-MIN(Table13[Signal from Matlab]))</f>
        <v>-1.9144654088050315</v>
      </c>
      <c r="F791" s="130">
        <v>924</v>
      </c>
      <c r="G791" s="130">
        <v>924</v>
      </c>
      <c r="H791" s="130">
        <v>0.61774982529699496</v>
      </c>
      <c r="I791" s="130">
        <f>(Table13[[#This Row],[Alpha]]-MIN(Table13[Alpha]))/(MAX(Table13[Alpha])-MIN(Table13[Alpha]))</f>
        <v>0.30661337955106527</v>
      </c>
      <c r="J791" s="130">
        <f>(Table13[[#This Row],[Signal from Matlab]]-703)/(1060.75-703)</f>
        <v>0.61774982529699507</v>
      </c>
    </row>
    <row r="792" spans="1:10" x14ac:dyDescent="0.2">
      <c r="A792" s="505">
        <v>35205</v>
      </c>
      <c r="B792" s="506">
        <v>791</v>
      </c>
      <c r="C792" s="507">
        <v>17.53</v>
      </c>
      <c r="D792" s="130">
        <v>-0.137746223127725</v>
      </c>
      <c r="E792" s="130">
        <f>(Table13[[#This Row],[Gasoil Open]]-MIN(Table13[Signal from Matlab]))/(MAX(Table13[Signal from Matlab])-MIN(Table13[Signal from Matlab]))</f>
        <v>-1.9160587002096436</v>
      </c>
      <c r="F792" s="130">
        <v>923.25</v>
      </c>
      <c r="G792" s="130">
        <v>923.25</v>
      </c>
      <c r="H792" s="130">
        <v>0.61565338923829505</v>
      </c>
      <c r="I792" s="130">
        <f>(Table13[[#This Row],[Alpha]]-MIN(Table13[Alpha]))/(MAX(Table13[Alpha])-MIN(Table13[Alpha]))</f>
        <v>0.31871778264689338</v>
      </c>
      <c r="J792" s="130">
        <f>(Table13[[#This Row],[Signal from Matlab]]-703)/(1060.75-703)</f>
        <v>0.61565338923829493</v>
      </c>
    </row>
    <row r="793" spans="1:10" x14ac:dyDescent="0.2">
      <c r="A793" s="505">
        <v>35206</v>
      </c>
      <c r="B793" s="506">
        <v>792</v>
      </c>
      <c r="C793" s="507">
        <v>18.43</v>
      </c>
      <c r="D793" s="130">
        <v>-0.11850738782763</v>
      </c>
      <c r="E793" s="130">
        <f>(Table13[[#This Row],[Gasoil Open]]-MIN(Table13[Signal from Matlab]))/(MAX(Table13[Signal from Matlab])-MIN(Table13[Signal from Matlab]))</f>
        <v>-1.9135429769392034</v>
      </c>
      <c r="F793" s="130">
        <v>916.25</v>
      </c>
      <c r="G793" s="130">
        <v>916.25</v>
      </c>
      <c r="H793" s="130">
        <v>0.59608665269042604</v>
      </c>
      <c r="I793" s="130">
        <f>(Table13[[#This Row],[Alpha]]-MIN(Table13[Alpha]))/(MAX(Table13[Alpha])-MIN(Table13[Alpha]))</f>
        <v>0.33256403529445683</v>
      </c>
      <c r="J793" s="130">
        <f>(Table13[[#This Row],[Signal from Matlab]]-703)/(1060.75-703)</f>
        <v>0.59608665269042627</v>
      </c>
    </row>
    <row r="794" spans="1:10" x14ac:dyDescent="0.2">
      <c r="A794" s="505">
        <v>35207</v>
      </c>
      <c r="B794" s="506">
        <v>793</v>
      </c>
      <c r="C794" s="507">
        <v>18.28</v>
      </c>
      <c r="D794" s="130">
        <v>-9.3959368448577996E-2</v>
      </c>
      <c r="E794" s="130">
        <f>(Table13[[#This Row],[Gasoil Open]]-MIN(Table13[Signal from Matlab]))/(MAX(Table13[Signal from Matlab])-MIN(Table13[Signal from Matlab]))</f>
        <v>-1.9139622641509435</v>
      </c>
      <c r="F794" s="130">
        <v>929.75</v>
      </c>
      <c r="G794" s="130">
        <v>929.75</v>
      </c>
      <c r="H794" s="130">
        <v>0.63382250174703003</v>
      </c>
      <c r="I794" s="130">
        <f>(Table13[[#This Row],[Alpha]]-MIN(Table13[Alpha]))/(MAX(Table13[Alpha])-MIN(Table13[Alpha]))</f>
        <v>0.35023132507670052</v>
      </c>
      <c r="J794" s="130">
        <f>(Table13[[#This Row],[Signal from Matlab]]-703)/(1060.75-703)</f>
        <v>0.63382250174703003</v>
      </c>
    </row>
    <row r="795" spans="1:10" x14ac:dyDescent="0.2">
      <c r="A795" s="505">
        <v>35208</v>
      </c>
      <c r="B795" s="506">
        <v>794</v>
      </c>
      <c r="C795" s="507">
        <v>19.239999999999998</v>
      </c>
      <c r="D795" s="130">
        <v>-6.57445688692576E-2</v>
      </c>
      <c r="E795" s="130">
        <f>(Table13[[#This Row],[Gasoil Open]]-MIN(Table13[Signal from Matlab]))/(MAX(Table13[Signal from Matlab])-MIN(Table13[Signal from Matlab]))</f>
        <v>-1.9112788259958071</v>
      </c>
      <c r="F795" s="130">
        <v>934.25</v>
      </c>
      <c r="G795" s="130">
        <v>934.25</v>
      </c>
      <c r="H795" s="130">
        <v>0.64640111809923095</v>
      </c>
      <c r="I795" s="130">
        <f>(Table13[[#This Row],[Alpha]]-MIN(Table13[Alpha]))/(MAX(Table13[Alpha])-MIN(Table13[Alpha]))</f>
        <v>0.3705376085539393</v>
      </c>
      <c r="J795" s="130">
        <f>(Table13[[#This Row],[Signal from Matlab]]-703)/(1060.75-703)</f>
        <v>0.64640111809923129</v>
      </c>
    </row>
    <row r="796" spans="1:10" x14ac:dyDescent="0.2">
      <c r="A796" s="505">
        <v>35209</v>
      </c>
      <c r="B796" s="506">
        <v>795</v>
      </c>
      <c r="C796" s="507">
        <v>18.89</v>
      </c>
      <c r="D796" s="130">
        <v>-3.6706480526993102E-2</v>
      </c>
      <c r="E796" s="130">
        <f>(Table13[[#This Row],[Gasoil Open]]-MIN(Table13[Signal from Matlab]))/(MAX(Table13[Signal from Matlab])-MIN(Table13[Signal from Matlab]))</f>
        <v>-1.9122571628232006</v>
      </c>
      <c r="F796" s="130">
        <v>916.75</v>
      </c>
      <c r="G796" s="130">
        <v>916.75</v>
      </c>
      <c r="H796" s="130">
        <v>0.59748427672955995</v>
      </c>
      <c r="I796" s="130">
        <f>(Table13[[#This Row],[Alpha]]-MIN(Table13[Alpha]))/(MAX(Table13[Alpha])-MIN(Table13[Alpha]))</f>
        <v>0.39143641564478621</v>
      </c>
      <c r="J796" s="130">
        <f>(Table13[[#This Row],[Signal from Matlab]]-703)/(1060.75-703)</f>
        <v>0.59748427672955973</v>
      </c>
    </row>
    <row r="797" spans="1:10" x14ac:dyDescent="0.2">
      <c r="A797" s="505">
        <v>35213</v>
      </c>
      <c r="B797" s="506">
        <v>796</v>
      </c>
      <c r="C797" s="507">
        <v>19.23</v>
      </c>
      <c r="D797" s="130">
        <v>-8.4680578458364297E-3</v>
      </c>
      <c r="E797" s="130">
        <f>(Table13[[#This Row],[Gasoil Open]]-MIN(Table13[Signal from Matlab]))/(MAX(Table13[Signal from Matlab])-MIN(Table13[Signal from Matlab]))</f>
        <v>-1.9113067784765898</v>
      </c>
      <c r="F797" s="130">
        <v>903.75</v>
      </c>
      <c r="G797" s="130">
        <v>903.75</v>
      </c>
      <c r="H797" s="130">
        <v>0.56114605171208898</v>
      </c>
      <c r="I797" s="130">
        <f>(Table13[[#This Row],[Alpha]]-MIN(Table13[Alpha]))/(MAX(Table13[Alpha])-MIN(Table13[Alpha]))</f>
        <v>0.41175970074562862</v>
      </c>
      <c r="J797" s="130">
        <f>(Table13[[#This Row],[Signal from Matlab]]-703)/(1060.75-703)</f>
        <v>0.56114605171208942</v>
      </c>
    </row>
    <row r="798" spans="1:10" x14ac:dyDescent="0.2">
      <c r="A798" s="505">
        <v>35214</v>
      </c>
      <c r="B798" s="506">
        <v>797</v>
      </c>
      <c r="C798" s="507">
        <v>18.899999999999999</v>
      </c>
      <c r="D798" s="130">
        <v>1.8918916808786799E-2</v>
      </c>
      <c r="E798" s="130">
        <f>(Table13[[#This Row],[Gasoil Open]]-MIN(Table13[Signal from Matlab]))/(MAX(Table13[Signal from Matlab])-MIN(Table13[Signal from Matlab]))</f>
        <v>-1.9122292103424179</v>
      </c>
      <c r="F798" s="130">
        <v>907</v>
      </c>
      <c r="G798" s="130">
        <v>907</v>
      </c>
      <c r="H798" s="130">
        <v>0.57023060796645697</v>
      </c>
      <c r="I798" s="130">
        <f>(Table13[[#This Row],[Alpha]]-MIN(Table13[Alpha]))/(MAX(Table13[Alpha])-MIN(Table13[Alpha]))</f>
        <v>0.43147019591881908</v>
      </c>
      <c r="J798" s="130">
        <f>(Table13[[#This Row],[Signal from Matlab]]-703)/(1060.75-703)</f>
        <v>0.57023060796645697</v>
      </c>
    </row>
    <row r="799" spans="1:10" x14ac:dyDescent="0.2">
      <c r="A799" s="505">
        <v>35215</v>
      </c>
      <c r="B799" s="506">
        <v>798</v>
      </c>
      <c r="C799" s="507">
        <v>18.5</v>
      </c>
      <c r="D799" s="130">
        <v>4.4191907309468099E-2</v>
      </c>
      <c r="E799" s="130">
        <f>(Table13[[#This Row],[Gasoil Open]]-MIN(Table13[Signal from Matlab]))/(MAX(Table13[Signal from Matlab])-MIN(Table13[Signal from Matlab]))</f>
        <v>-1.9133473095737246</v>
      </c>
      <c r="F799" s="130">
        <v>911.25</v>
      </c>
      <c r="G799" s="130">
        <v>911.25</v>
      </c>
      <c r="H799" s="130">
        <v>0.58211041229909199</v>
      </c>
      <c r="I799" s="130">
        <f>(Table13[[#This Row],[Alpha]]-MIN(Table13[Alpha]))/(MAX(Table13[Alpha])-MIN(Table13[Alpha]))</f>
        <v>0.44965924978686567</v>
      </c>
      <c r="J799" s="130">
        <f>(Table13[[#This Row],[Signal from Matlab]]-703)/(1060.75-703)</f>
        <v>0.58211041229909155</v>
      </c>
    </row>
    <row r="800" spans="1:10" x14ac:dyDescent="0.2">
      <c r="A800" s="505">
        <v>35216</v>
      </c>
      <c r="B800" s="506">
        <v>799</v>
      </c>
      <c r="C800" s="507">
        <v>17.940000000000001</v>
      </c>
      <c r="D800" s="130">
        <v>6.3923268462004496E-2</v>
      </c>
      <c r="E800" s="130">
        <f>(Table13[[#This Row],[Gasoil Open]]-MIN(Table13[Signal from Matlab]))/(MAX(Table13[Signal from Matlab])-MIN(Table13[Signal from Matlab]))</f>
        <v>-1.914912648497554</v>
      </c>
      <c r="F800" s="130">
        <v>904</v>
      </c>
      <c r="G800" s="130">
        <v>904</v>
      </c>
      <c r="H800" s="130">
        <v>0.56184486373165599</v>
      </c>
      <c r="I800" s="130">
        <f>(Table13[[#This Row],[Alpha]]-MIN(Table13[Alpha]))/(MAX(Table13[Alpha])-MIN(Table13[Alpha]))</f>
        <v>0.46385997490025072</v>
      </c>
      <c r="J800" s="130">
        <f>(Table13[[#This Row],[Signal from Matlab]]-703)/(1060.75-703)</f>
        <v>0.56184486373165621</v>
      </c>
    </row>
    <row r="801" spans="1:10" x14ac:dyDescent="0.2">
      <c r="A801" s="505">
        <v>35219</v>
      </c>
      <c r="B801" s="506">
        <v>800</v>
      </c>
      <c r="C801" s="507">
        <v>17.760000000000002</v>
      </c>
      <c r="D801" s="130">
        <v>7.9203000810747007E-2</v>
      </c>
      <c r="E801" s="130">
        <f>(Table13[[#This Row],[Gasoil Open]]-MIN(Table13[Signal from Matlab]))/(MAX(Table13[Signal from Matlab])-MIN(Table13[Signal from Matlab]))</f>
        <v>-1.9154157931516422</v>
      </c>
      <c r="F801" s="130">
        <v>904.75</v>
      </c>
      <c r="G801" s="130">
        <v>904.75</v>
      </c>
      <c r="H801" s="130">
        <v>0.56394129979035601</v>
      </c>
      <c r="I801" s="130">
        <f>(Table13[[#This Row],[Alpha]]-MIN(Table13[Alpha]))/(MAX(Table13[Alpha])-MIN(Table13[Alpha]))</f>
        <v>0.47485684821340773</v>
      </c>
      <c r="J801" s="130">
        <f>(Table13[[#This Row],[Signal from Matlab]]-703)/(1060.75-703)</f>
        <v>0.56394129979035634</v>
      </c>
    </row>
    <row r="802" spans="1:10" x14ac:dyDescent="0.2">
      <c r="A802" s="505">
        <v>35220</v>
      </c>
      <c r="B802" s="506">
        <v>801</v>
      </c>
      <c r="C802" s="507">
        <v>17.97</v>
      </c>
      <c r="D802" s="130">
        <v>8.9482948463297504E-2</v>
      </c>
      <c r="E802" s="130">
        <f>(Table13[[#This Row],[Gasoil Open]]-MIN(Table13[Signal from Matlab]))/(MAX(Table13[Signal from Matlab])-MIN(Table13[Signal from Matlab]))</f>
        <v>-1.914828791055206</v>
      </c>
      <c r="F802" s="130">
        <v>895.75</v>
      </c>
      <c r="G802" s="130">
        <v>895.75</v>
      </c>
      <c r="H802" s="130">
        <v>0.53878406708595405</v>
      </c>
      <c r="I802" s="130">
        <f>(Table13[[#This Row],[Alpha]]-MIN(Table13[Alpha]))/(MAX(Table13[Alpha])-MIN(Table13[Alpha]))</f>
        <v>0.4822553601389315</v>
      </c>
      <c r="J802" s="130">
        <f>(Table13[[#This Row],[Signal from Matlab]]-703)/(1060.75-703)</f>
        <v>0.53878406708595383</v>
      </c>
    </row>
    <row r="803" spans="1:10" x14ac:dyDescent="0.2">
      <c r="A803" s="505">
        <v>35221</v>
      </c>
      <c r="B803" s="506">
        <v>802</v>
      </c>
      <c r="C803" s="507">
        <v>18.25</v>
      </c>
      <c r="D803" s="130">
        <v>9.7610981708780103E-2</v>
      </c>
      <c r="E803" s="130">
        <f>(Table13[[#This Row],[Gasoil Open]]-MIN(Table13[Signal from Matlab]))/(MAX(Table13[Signal from Matlab])-MIN(Table13[Signal from Matlab]))</f>
        <v>-1.9140461215932913</v>
      </c>
      <c r="F803" s="130">
        <v>900.75</v>
      </c>
      <c r="G803" s="130">
        <v>900.75</v>
      </c>
      <c r="H803" s="130">
        <v>0.55276030747728899</v>
      </c>
      <c r="I803" s="130">
        <f>(Table13[[#This Row],[Alpha]]-MIN(Table13[Alpha]))/(MAX(Table13[Alpha])-MIN(Table13[Alpha]))</f>
        <v>0.48810513223216168</v>
      </c>
      <c r="J803" s="130">
        <f>(Table13[[#This Row],[Signal from Matlab]]-703)/(1060.75-703)</f>
        <v>0.55276030747728866</v>
      </c>
    </row>
    <row r="804" spans="1:10" x14ac:dyDescent="0.2">
      <c r="A804" s="505">
        <v>35222</v>
      </c>
      <c r="B804" s="506">
        <v>803</v>
      </c>
      <c r="C804" s="507">
        <v>17.93</v>
      </c>
      <c r="D804" s="130">
        <v>0.106173955890521</v>
      </c>
      <c r="E804" s="130">
        <f>(Table13[[#This Row],[Gasoil Open]]-MIN(Table13[Signal from Matlab]))/(MAX(Table13[Signal from Matlab])-MIN(Table13[Signal from Matlab]))</f>
        <v>-1.914940600978337</v>
      </c>
      <c r="F804" s="130">
        <v>885.75</v>
      </c>
      <c r="G804" s="130">
        <v>885.75</v>
      </c>
      <c r="H804" s="130">
        <v>0.51083158630328396</v>
      </c>
      <c r="I804" s="130">
        <f>(Table13[[#This Row],[Alpha]]-MIN(Table13[Alpha]))/(MAX(Table13[Alpha])-MIN(Table13[Alpha]))</f>
        <v>0.4942679327388203</v>
      </c>
      <c r="J804" s="130">
        <f>(Table13[[#This Row],[Signal from Matlab]]-703)/(1060.75-703)</f>
        <v>0.5108315863032844</v>
      </c>
    </row>
    <row r="805" spans="1:10" x14ac:dyDescent="0.2">
      <c r="A805" s="505">
        <v>35223</v>
      </c>
      <c r="B805" s="506">
        <v>804</v>
      </c>
      <c r="C805" s="507">
        <v>17.97</v>
      </c>
      <c r="D805" s="130">
        <v>0.11364433506924</v>
      </c>
      <c r="E805" s="130">
        <f>(Table13[[#This Row],[Gasoil Open]]-MIN(Table13[Signal from Matlab]))/(MAX(Table13[Signal from Matlab])-MIN(Table13[Signal from Matlab]))</f>
        <v>-1.914828791055206</v>
      </c>
      <c r="F805" s="130">
        <v>890.25</v>
      </c>
      <c r="G805" s="130">
        <v>890.25</v>
      </c>
      <c r="H805" s="130">
        <v>0.52341020265548599</v>
      </c>
      <c r="I805" s="130">
        <f>(Table13[[#This Row],[Alpha]]-MIN(Table13[Alpha]))/(MAX(Table13[Alpha])-MIN(Table13[Alpha]))</f>
        <v>0.49964438905066</v>
      </c>
      <c r="J805" s="130">
        <f>(Table13[[#This Row],[Signal from Matlab]]-703)/(1060.75-703)</f>
        <v>0.52341020265548566</v>
      </c>
    </row>
    <row r="806" spans="1:10" x14ac:dyDescent="0.2">
      <c r="A806" s="505">
        <v>35226</v>
      </c>
      <c r="B806" s="506">
        <v>805</v>
      </c>
      <c r="C806" s="507">
        <v>18.329999999999998</v>
      </c>
      <c r="D806" s="130">
        <v>0.118669162881199</v>
      </c>
      <c r="E806" s="130">
        <f>(Table13[[#This Row],[Gasoil Open]]-MIN(Table13[Signal from Matlab]))/(MAX(Table13[Signal from Matlab])-MIN(Table13[Signal from Matlab]))</f>
        <v>-1.9138225017470298</v>
      </c>
      <c r="F806" s="130">
        <v>885.75</v>
      </c>
      <c r="G806" s="130">
        <v>885.75</v>
      </c>
      <c r="H806" s="130">
        <v>0.51083158630328396</v>
      </c>
      <c r="I806" s="130">
        <f>(Table13[[#This Row],[Alpha]]-MIN(Table13[Alpha]))/(MAX(Table13[Alpha])-MIN(Table13[Alpha]))</f>
        <v>0.50326077405056402</v>
      </c>
      <c r="J806" s="130">
        <f>(Table13[[#This Row],[Signal from Matlab]]-703)/(1060.75-703)</f>
        <v>0.5108315863032844</v>
      </c>
    </row>
    <row r="807" spans="1:10" x14ac:dyDescent="0.2">
      <c r="A807" s="505">
        <v>35227</v>
      </c>
      <c r="B807" s="506">
        <v>806</v>
      </c>
      <c r="C807" s="507">
        <v>18.18</v>
      </c>
      <c r="D807" s="130">
        <v>0.120914299574977</v>
      </c>
      <c r="E807" s="130">
        <f>(Table13[[#This Row],[Gasoil Open]]-MIN(Table13[Signal from Matlab]))/(MAX(Table13[Signal from Matlab])-MIN(Table13[Signal from Matlab]))</f>
        <v>-1.9142417889587702</v>
      </c>
      <c r="F807" s="130">
        <v>890.5</v>
      </c>
      <c r="G807" s="130">
        <v>890.5</v>
      </c>
      <c r="H807" s="130">
        <v>0.524109014675052</v>
      </c>
      <c r="I807" s="130">
        <f>(Table13[[#This Row],[Alpha]]-MIN(Table13[Alpha]))/(MAX(Table13[Alpha])-MIN(Table13[Alpha]))</f>
        <v>0.5048766062672998</v>
      </c>
      <c r="J807" s="130">
        <f>(Table13[[#This Row],[Signal from Matlab]]-703)/(1060.75-703)</f>
        <v>0.52410901467505244</v>
      </c>
    </row>
    <row r="808" spans="1:10" x14ac:dyDescent="0.2">
      <c r="A808" s="505">
        <v>35228</v>
      </c>
      <c r="B808" s="506">
        <v>807</v>
      </c>
      <c r="C808" s="507">
        <v>18.059999999999999</v>
      </c>
      <c r="D808" s="130">
        <v>0.12029058513181599</v>
      </c>
      <c r="E808" s="130">
        <f>(Table13[[#This Row],[Gasoil Open]]-MIN(Table13[Signal from Matlab]))/(MAX(Table13[Signal from Matlab])-MIN(Table13[Signal from Matlab]))</f>
        <v>-1.9145772187281622</v>
      </c>
      <c r="F808" s="130">
        <v>893</v>
      </c>
      <c r="G808" s="130">
        <v>893</v>
      </c>
      <c r="H808" s="130">
        <v>0.53109713487071997</v>
      </c>
      <c r="I808" s="130">
        <f>(Table13[[#This Row],[Alpha]]-MIN(Table13[Alpha]))/(MAX(Table13[Alpha])-MIN(Table13[Alpha]))</f>
        <v>0.50442771694394772</v>
      </c>
      <c r="J808" s="130">
        <f>(Table13[[#This Row],[Signal from Matlab]]-703)/(1060.75-703)</f>
        <v>0.53109713487071974</v>
      </c>
    </row>
    <row r="809" spans="1:10" x14ac:dyDescent="0.2">
      <c r="A809" s="505">
        <v>35229</v>
      </c>
      <c r="B809" s="506">
        <v>808</v>
      </c>
      <c r="C809" s="507">
        <v>18</v>
      </c>
      <c r="D809" s="130">
        <v>0.116658536147</v>
      </c>
      <c r="E809" s="130">
        <f>(Table13[[#This Row],[Gasoil Open]]-MIN(Table13[Signal from Matlab]))/(MAX(Table13[Signal from Matlab])-MIN(Table13[Signal from Matlab]))</f>
        <v>-1.9147449336128581</v>
      </c>
      <c r="F809" s="130">
        <v>891.25</v>
      </c>
      <c r="G809" s="130">
        <v>891.25</v>
      </c>
      <c r="H809" s="130">
        <v>0.52620545073375302</v>
      </c>
      <c r="I809" s="130">
        <f>(Table13[[#This Row],[Alpha]]-MIN(Table13[Alpha]))/(MAX(Table13[Alpha])-MIN(Table13[Alpha]))</f>
        <v>0.5018137194182325</v>
      </c>
      <c r="J809" s="130">
        <f>(Table13[[#This Row],[Signal from Matlab]]-703)/(1060.75-703)</f>
        <v>0.52620545073375258</v>
      </c>
    </row>
    <row r="810" spans="1:10" x14ac:dyDescent="0.2">
      <c r="A810" s="505">
        <v>35230</v>
      </c>
      <c r="B810" s="506">
        <v>809</v>
      </c>
      <c r="C810" s="507">
        <v>17.5</v>
      </c>
      <c r="D810" s="130">
        <v>0.110653951881031</v>
      </c>
      <c r="E810" s="130">
        <f>(Table13[[#This Row],[Gasoil Open]]-MIN(Table13[Signal from Matlab]))/(MAX(Table13[Signal from Matlab])-MIN(Table13[Signal from Matlab]))</f>
        <v>-1.9161425576519917</v>
      </c>
      <c r="F810" s="130">
        <v>893.25</v>
      </c>
      <c r="G810" s="130">
        <v>893.25</v>
      </c>
      <c r="H810" s="130">
        <v>0.53179594689028697</v>
      </c>
      <c r="I810" s="130">
        <f>(Table13[[#This Row],[Alpha]]-MIN(Table13[Alpha]))/(MAX(Table13[Alpha])-MIN(Table13[Alpha]))</f>
        <v>0.49749220049604603</v>
      </c>
      <c r="J810" s="130">
        <f>(Table13[[#This Row],[Signal from Matlab]]-703)/(1060.75-703)</f>
        <v>0.53179594689028653</v>
      </c>
    </row>
    <row r="811" spans="1:10" x14ac:dyDescent="0.2">
      <c r="A811" s="505">
        <v>35233</v>
      </c>
      <c r="B811" s="506">
        <v>810</v>
      </c>
      <c r="C811" s="507">
        <v>17.93</v>
      </c>
      <c r="D811" s="130">
        <v>0.105037639057242</v>
      </c>
      <c r="E811" s="130">
        <f>(Table13[[#This Row],[Gasoil Open]]-MIN(Table13[Signal from Matlab]))/(MAX(Table13[Signal from Matlab])-MIN(Table13[Signal from Matlab]))</f>
        <v>-1.914940600978337</v>
      </c>
      <c r="F811" s="130">
        <v>899.75</v>
      </c>
      <c r="G811" s="130">
        <v>899.75</v>
      </c>
      <c r="H811" s="130">
        <v>0.54996505939902196</v>
      </c>
      <c r="I811" s="130">
        <f>(Table13[[#This Row],[Alpha]]-MIN(Table13[Alpha]))/(MAX(Table13[Alpha])-MIN(Table13[Alpha]))</f>
        <v>0.49345012179986059</v>
      </c>
      <c r="J811" s="130">
        <f>(Table13[[#This Row],[Signal from Matlab]]-703)/(1060.75-703)</f>
        <v>0.54996505939902163</v>
      </c>
    </row>
    <row r="812" spans="1:10" x14ac:dyDescent="0.2">
      <c r="A812" s="505">
        <v>35234</v>
      </c>
      <c r="B812" s="506">
        <v>811</v>
      </c>
      <c r="C812" s="507">
        <v>18.55</v>
      </c>
      <c r="D812" s="130">
        <v>9.45990274976517E-2</v>
      </c>
      <c r="E812" s="130">
        <f>(Table13[[#This Row],[Gasoil Open]]-MIN(Table13[Signal from Matlab]))/(MAX(Table13[Signal from Matlab])-MIN(Table13[Signal from Matlab]))</f>
        <v>-1.9132075471698113</v>
      </c>
      <c r="F812" s="130">
        <v>901</v>
      </c>
      <c r="G812" s="130">
        <v>901</v>
      </c>
      <c r="H812" s="130">
        <v>0.553459119496855</v>
      </c>
      <c r="I812" s="130">
        <f>(Table13[[#This Row],[Alpha]]-MIN(Table13[Alpha]))/(MAX(Table13[Alpha])-MIN(Table13[Alpha]))</f>
        <v>0.48593741894184772</v>
      </c>
      <c r="J812" s="130">
        <f>(Table13[[#This Row],[Signal from Matlab]]-703)/(1060.75-703)</f>
        <v>0.55345911949685533</v>
      </c>
    </row>
    <row r="813" spans="1:10" x14ac:dyDescent="0.2">
      <c r="A813" s="505">
        <v>35235</v>
      </c>
      <c r="B813" s="506">
        <v>812</v>
      </c>
      <c r="C813" s="507">
        <v>18.23</v>
      </c>
      <c r="D813" s="130">
        <v>8.3461521234972205E-2</v>
      </c>
      <c r="E813" s="130">
        <f>(Table13[[#This Row],[Gasoil Open]]-MIN(Table13[Signal from Matlab]))/(MAX(Table13[Signal from Matlab])-MIN(Table13[Signal from Matlab]))</f>
        <v>-1.9141020265548567</v>
      </c>
      <c r="F813" s="130">
        <v>896.75</v>
      </c>
      <c r="G813" s="130">
        <v>896.75</v>
      </c>
      <c r="H813" s="130">
        <v>0.54157931516422098</v>
      </c>
      <c r="I813" s="130">
        <f>(Table13[[#This Row],[Alpha]]-MIN(Table13[Alpha]))/(MAX(Table13[Alpha])-MIN(Table13[Alpha]))</f>
        <v>0.47792171928168592</v>
      </c>
      <c r="J813" s="130">
        <f>(Table13[[#This Row],[Signal from Matlab]]-703)/(1060.75-703)</f>
        <v>0.54157931516422086</v>
      </c>
    </row>
    <row r="814" spans="1:10" x14ac:dyDescent="0.2">
      <c r="A814" s="505">
        <v>35236</v>
      </c>
      <c r="B814" s="506">
        <v>813</v>
      </c>
      <c r="C814" s="507">
        <v>18.059999999999999</v>
      </c>
      <c r="D814" s="130">
        <v>6.6656799270857298E-2</v>
      </c>
      <c r="E814" s="130">
        <f>(Table13[[#This Row],[Gasoil Open]]-MIN(Table13[Signal from Matlab]))/(MAX(Table13[Signal from Matlab])-MIN(Table13[Signal from Matlab]))</f>
        <v>-1.9145772187281622</v>
      </c>
      <c r="F814" s="130">
        <v>882</v>
      </c>
      <c r="G814" s="130">
        <v>882</v>
      </c>
      <c r="H814" s="130">
        <v>0.50034940600978295</v>
      </c>
      <c r="I814" s="130">
        <f>(Table13[[#This Row],[Alpha]]-MIN(Table13[Alpha]))/(MAX(Table13[Alpha])-MIN(Table13[Alpha]))</f>
        <v>0.46582730595792071</v>
      </c>
      <c r="J814" s="130">
        <f>(Table13[[#This Row],[Signal from Matlab]]-703)/(1060.75-703)</f>
        <v>0.50034940600978339</v>
      </c>
    </row>
    <row r="815" spans="1:10" x14ac:dyDescent="0.2">
      <c r="A815" s="505">
        <v>35237</v>
      </c>
      <c r="B815" s="506">
        <v>814</v>
      </c>
      <c r="C815" s="507">
        <v>18.149999999999999</v>
      </c>
      <c r="D815" s="130">
        <v>4.6767589272990899E-2</v>
      </c>
      <c r="E815" s="130">
        <f>(Table13[[#This Row],[Gasoil Open]]-MIN(Table13[Signal from Matlab]))/(MAX(Table13[Signal from Matlab])-MIN(Table13[Signal from Matlab]))</f>
        <v>-1.9143256464011182</v>
      </c>
      <c r="F815" s="130">
        <v>877</v>
      </c>
      <c r="G815" s="130">
        <v>877</v>
      </c>
      <c r="H815" s="130">
        <v>0.48637316561844901</v>
      </c>
      <c r="I815" s="130">
        <f>(Table13[[#This Row],[Alpha]]-MIN(Table13[Alpha]))/(MAX(Table13[Alpha])-MIN(Table13[Alpha]))</f>
        <v>0.45151297651462308</v>
      </c>
      <c r="J815" s="130">
        <f>(Table13[[#This Row],[Signal from Matlab]]-703)/(1060.75-703)</f>
        <v>0.48637316561844862</v>
      </c>
    </row>
    <row r="816" spans="1:10" x14ac:dyDescent="0.2">
      <c r="A816" s="505">
        <v>35240</v>
      </c>
      <c r="B816" s="506">
        <v>815</v>
      </c>
      <c r="C816" s="507">
        <v>18</v>
      </c>
      <c r="D816" s="130">
        <v>2.1243463541985998E-2</v>
      </c>
      <c r="E816" s="130">
        <f>(Table13[[#This Row],[Gasoil Open]]-MIN(Table13[Signal from Matlab]))/(MAX(Table13[Signal from Matlab])-MIN(Table13[Signal from Matlab]))</f>
        <v>-1.9147449336128581</v>
      </c>
      <c r="F816" s="130">
        <v>887.75</v>
      </c>
      <c r="G816" s="130">
        <v>887.75</v>
      </c>
      <c r="H816" s="130">
        <v>0.51642208245981802</v>
      </c>
      <c r="I816" s="130">
        <f>(Table13[[#This Row],[Alpha]]-MIN(Table13[Alpha]))/(MAX(Table13[Alpha])-MIN(Table13[Alpha]))</f>
        <v>0.43314317980047778</v>
      </c>
      <c r="J816" s="130">
        <f>(Table13[[#This Row],[Signal from Matlab]]-703)/(1060.75-703)</f>
        <v>0.51642208245981835</v>
      </c>
    </row>
    <row r="817" spans="1:10" x14ac:dyDescent="0.2">
      <c r="A817" s="505">
        <v>35241</v>
      </c>
      <c r="B817" s="506">
        <v>816</v>
      </c>
      <c r="C817" s="507">
        <v>18.100000000000001</v>
      </c>
      <c r="D817" s="130">
        <v>-8.5366566396126407E-3</v>
      </c>
      <c r="E817" s="130">
        <f>(Table13[[#This Row],[Gasoil Open]]-MIN(Table13[Signal from Matlab]))/(MAX(Table13[Signal from Matlab])-MIN(Table13[Signal from Matlab]))</f>
        <v>-1.9144654088050315</v>
      </c>
      <c r="F817" s="130">
        <v>888.5</v>
      </c>
      <c r="G817" s="130">
        <v>888.5</v>
      </c>
      <c r="H817" s="130">
        <v>0.51851851851851904</v>
      </c>
      <c r="I817" s="130">
        <f>(Table13[[#This Row],[Alpha]]-MIN(Table13[Alpha]))/(MAX(Table13[Alpha])-MIN(Table13[Alpha]))</f>
        <v>0.41171032996953283</v>
      </c>
      <c r="J817" s="130">
        <f>(Table13[[#This Row],[Signal from Matlab]]-703)/(1060.75-703)</f>
        <v>0.51851851851851849</v>
      </c>
    </row>
    <row r="818" spans="1:10" x14ac:dyDescent="0.2">
      <c r="A818" s="505">
        <v>35242</v>
      </c>
      <c r="B818" s="506">
        <v>817</v>
      </c>
      <c r="C818" s="507">
        <v>18.22</v>
      </c>
      <c r="D818" s="130">
        <v>-4.19205294905413E-2</v>
      </c>
      <c r="E818" s="130">
        <f>(Table13[[#This Row],[Gasoil Open]]-MIN(Table13[Signal from Matlab]))/(MAX(Table13[Signal from Matlab])-MIN(Table13[Signal from Matlab]))</f>
        <v>-1.9141299790356394</v>
      </c>
      <c r="F818" s="130">
        <v>887.25</v>
      </c>
      <c r="G818" s="130">
        <v>887.25</v>
      </c>
      <c r="H818" s="130">
        <v>0.51502445842068501</v>
      </c>
      <c r="I818" s="130">
        <f>(Table13[[#This Row],[Alpha]]-MIN(Table13[Alpha]))/(MAX(Table13[Alpha])-MIN(Table13[Alpha]))</f>
        <v>0.38768384756361457</v>
      </c>
      <c r="J818" s="130">
        <f>(Table13[[#This Row],[Signal from Matlab]]-703)/(1060.75-703)</f>
        <v>0.51502445842068478</v>
      </c>
    </row>
    <row r="819" spans="1:10" x14ac:dyDescent="0.2">
      <c r="A819" s="505">
        <v>35243</v>
      </c>
      <c r="B819" s="506">
        <v>818</v>
      </c>
      <c r="C819" s="507">
        <v>18.63</v>
      </c>
      <c r="D819" s="130">
        <v>-8.1110688887169796E-2</v>
      </c>
      <c r="E819" s="130">
        <f>(Table13[[#This Row],[Gasoil Open]]-MIN(Table13[Signal from Matlab]))/(MAX(Table13[Signal from Matlab])-MIN(Table13[Signal from Matlab]))</f>
        <v>-1.91298392732355</v>
      </c>
      <c r="F819" s="130">
        <v>898.25</v>
      </c>
      <c r="G819" s="130">
        <v>898.25</v>
      </c>
      <c r="H819" s="130">
        <v>0.54577218728162102</v>
      </c>
      <c r="I819" s="130">
        <f>(Table13[[#This Row],[Alpha]]-MIN(Table13[Alpha]))/(MAX(Table13[Alpha])-MIN(Table13[Alpha]))</f>
        <v>0.35947856175292303</v>
      </c>
      <c r="J819" s="130">
        <f>(Table13[[#This Row],[Signal from Matlab]]-703)/(1060.75-703)</f>
        <v>0.54577218728162125</v>
      </c>
    </row>
    <row r="820" spans="1:10" x14ac:dyDescent="0.2">
      <c r="A820" s="505">
        <v>35244</v>
      </c>
      <c r="B820" s="506">
        <v>819</v>
      </c>
      <c r="C820" s="507">
        <v>18.899999999999999</v>
      </c>
      <c r="D820" s="130">
        <v>-0.12121989584654499</v>
      </c>
      <c r="E820" s="130">
        <f>(Table13[[#This Row],[Gasoil Open]]-MIN(Table13[Signal from Matlab]))/(MAX(Table13[Signal from Matlab])-MIN(Table13[Signal from Matlab]))</f>
        <v>-1.9122292103424179</v>
      </c>
      <c r="F820" s="130">
        <v>904.25</v>
      </c>
      <c r="G820" s="130">
        <v>904.25</v>
      </c>
      <c r="H820" s="130">
        <v>0.56254367575122299</v>
      </c>
      <c r="I820" s="130">
        <f>(Table13[[#This Row],[Alpha]]-MIN(Table13[Alpha]))/(MAX(Table13[Alpha])-MIN(Table13[Alpha]))</f>
        <v>0.33061183440741804</v>
      </c>
      <c r="J820" s="130">
        <f>(Table13[[#This Row],[Signal from Matlab]]-703)/(1060.75-703)</f>
        <v>0.56254367575122288</v>
      </c>
    </row>
    <row r="821" spans="1:10" x14ac:dyDescent="0.2">
      <c r="A821" s="505">
        <v>35247</v>
      </c>
      <c r="B821" s="506">
        <v>820</v>
      </c>
      <c r="C821" s="507">
        <v>18.93</v>
      </c>
      <c r="D821" s="130">
        <v>-0.163605854229259</v>
      </c>
      <c r="E821" s="130">
        <f>(Table13[[#This Row],[Gasoil Open]]-MIN(Table13[Signal from Matlab]))/(MAX(Table13[Signal from Matlab])-MIN(Table13[Signal from Matlab]))</f>
        <v>-1.91214535290007</v>
      </c>
      <c r="F821" s="130">
        <v>901.75</v>
      </c>
      <c r="G821" s="130">
        <v>901.75</v>
      </c>
      <c r="H821" s="130">
        <v>0.55555555555555602</v>
      </c>
      <c r="I821" s="130">
        <f>(Table13[[#This Row],[Alpha]]-MIN(Table13[Alpha]))/(MAX(Table13[Alpha])-MIN(Table13[Alpha]))</f>
        <v>0.30010652162097978</v>
      </c>
      <c r="J821" s="130">
        <f>(Table13[[#This Row],[Signal from Matlab]]-703)/(1060.75-703)</f>
        <v>0.55555555555555558</v>
      </c>
    </row>
    <row r="822" spans="1:10" x14ac:dyDescent="0.2">
      <c r="A822" s="505">
        <v>35248</v>
      </c>
      <c r="B822" s="506">
        <v>821</v>
      </c>
      <c r="C822" s="507">
        <v>19.350000000000001</v>
      </c>
      <c r="D822" s="130">
        <v>-0.20669346877890801</v>
      </c>
      <c r="E822" s="130">
        <f>(Table13[[#This Row],[Gasoil Open]]-MIN(Table13[Signal from Matlab]))/(MAX(Table13[Signal from Matlab])-MIN(Table13[Signal from Matlab]))</f>
        <v>-1.9109713487071978</v>
      </c>
      <c r="F822" s="130">
        <v>903.25</v>
      </c>
      <c r="G822" s="130">
        <v>903.25</v>
      </c>
      <c r="H822" s="130">
        <v>0.55974842767295596</v>
      </c>
      <c r="I822" s="130">
        <f>(Table13[[#This Row],[Alpha]]-MIN(Table13[Alpha]))/(MAX(Table13[Alpha])-MIN(Table13[Alpha]))</f>
        <v>0.26909622459783694</v>
      </c>
      <c r="J822" s="130">
        <f>(Table13[[#This Row],[Signal from Matlab]]-703)/(1060.75-703)</f>
        <v>0.55974842767295596</v>
      </c>
    </row>
    <row r="823" spans="1:10" x14ac:dyDescent="0.2">
      <c r="A823" s="505">
        <v>35249</v>
      </c>
      <c r="B823" s="506">
        <v>822</v>
      </c>
      <c r="C823" s="507">
        <v>19</v>
      </c>
      <c r="D823" s="130">
        <v>-0.25604142096189902</v>
      </c>
      <c r="E823" s="130">
        <f>(Table13[[#This Row],[Gasoil Open]]-MIN(Table13[Signal from Matlab]))/(MAX(Table13[Signal from Matlab])-MIN(Table13[Signal from Matlab]))</f>
        <v>-1.9119496855345912</v>
      </c>
      <c r="F823" s="130">
        <v>912.75</v>
      </c>
      <c r="G823" s="130">
        <v>912.75</v>
      </c>
      <c r="H823" s="130">
        <v>0.58630328441649204</v>
      </c>
      <c r="I823" s="130">
        <f>(Table13[[#This Row],[Alpha]]-MIN(Table13[Alpha]))/(MAX(Table13[Alpha])-MIN(Table13[Alpha]))</f>
        <v>0.23358034211808001</v>
      </c>
      <c r="J823" s="130">
        <f>(Table13[[#This Row],[Signal from Matlab]]-703)/(1060.75-703)</f>
        <v>0.58630328441649193</v>
      </c>
    </row>
    <row r="824" spans="1:10" x14ac:dyDescent="0.2">
      <c r="A824" s="505">
        <v>35250</v>
      </c>
      <c r="B824" s="506">
        <v>823</v>
      </c>
      <c r="C824" s="507">
        <v>19.36</v>
      </c>
      <c r="D824" s="130">
        <v>-0.31055951110727897</v>
      </c>
      <c r="E824" s="130">
        <f>(Table13[[#This Row],[Gasoil Open]]-MIN(Table13[Signal from Matlab]))/(MAX(Table13[Signal from Matlab])-MIN(Table13[Signal from Matlab]))</f>
        <v>-1.9109433962264151</v>
      </c>
      <c r="F824" s="130">
        <v>918.5</v>
      </c>
      <c r="G824" s="130">
        <v>918.5</v>
      </c>
      <c r="H824" s="130">
        <v>0.602375960866527</v>
      </c>
      <c r="I824" s="130">
        <f>(Table13[[#This Row],[Alpha]]-MIN(Table13[Alpha]))/(MAX(Table13[Alpha])-MIN(Table13[Alpha]))</f>
        <v>0.19434349444820873</v>
      </c>
      <c r="J824" s="130">
        <f>(Table13[[#This Row],[Signal from Matlab]]-703)/(1060.75-703)</f>
        <v>0.60237596086652689</v>
      </c>
    </row>
    <row r="825" spans="1:10" x14ac:dyDescent="0.2">
      <c r="A825" s="505">
        <v>35251</v>
      </c>
      <c r="B825" s="506">
        <v>824</v>
      </c>
      <c r="C825" s="507">
        <v>19.600000000000001</v>
      </c>
      <c r="D825" s="130">
        <v>-0.35894265105156697</v>
      </c>
      <c r="E825" s="130">
        <f>(Table13[[#This Row],[Gasoil Open]]-MIN(Table13[Signal from Matlab]))/(MAX(Table13[Signal from Matlab])-MIN(Table13[Signal from Matlab]))</f>
        <v>-1.910272536687631</v>
      </c>
      <c r="F825" s="130">
        <v>924.5</v>
      </c>
      <c r="G825" s="130">
        <v>924.5</v>
      </c>
      <c r="H825" s="130">
        <v>0.61914744933612897</v>
      </c>
      <c r="I825" s="130">
        <f>(Table13[[#This Row],[Alpha]]-MIN(Table13[Alpha]))/(MAX(Table13[Alpha])-MIN(Table13[Alpha]))</f>
        <v>0.15952199049013271</v>
      </c>
      <c r="J825" s="130">
        <f>(Table13[[#This Row],[Signal from Matlab]]-703)/(1060.75-703)</f>
        <v>0.61914744933612853</v>
      </c>
    </row>
    <row r="826" spans="1:10" x14ac:dyDescent="0.2">
      <c r="A826" s="505">
        <v>35254</v>
      </c>
      <c r="B826" s="506">
        <v>825</v>
      </c>
      <c r="C826" s="507">
        <v>19.649999999999999</v>
      </c>
      <c r="D826" s="130">
        <v>-0.39450755458871101</v>
      </c>
      <c r="E826" s="130">
        <f>(Table13[[#This Row],[Gasoil Open]]-MIN(Table13[Signal from Matlab]))/(MAX(Table13[Signal from Matlab])-MIN(Table13[Signal from Matlab]))</f>
        <v>-1.9101327742837177</v>
      </c>
      <c r="F826" s="130">
        <v>923.25</v>
      </c>
      <c r="G826" s="130">
        <v>923.25</v>
      </c>
      <c r="H826" s="130">
        <v>0.61565338923829505</v>
      </c>
      <c r="I826" s="130">
        <f>(Table13[[#This Row],[Alpha]]-MIN(Table13[Alpha]))/(MAX(Table13[Alpha])-MIN(Table13[Alpha]))</f>
        <v>0.13392581317065189</v>
      </c>
      <c r="J826" s="130">
        <f>(Table13[[#This Row],[Signal from Matlab]]-703)/(1060.75-703)</f>
        <v>0.61565338923829493</v>
      </c>
    </row>
    <row r="827" spans="1:10" x14ac:dyDescent="0.2">
      <c r="A827" s="505">
        <v>35255</v>
      </c>
      <c r="B827" s="506">
        <v>826</v>
      </c>
      <c r="C827" s="507">
        <v>19.36</v>
      </c>
      <c r="D827" s="130">
        <v>-0.42362603746627597</v>
      </c>
      <c r="E827" s="130">
        <f>(Table13[[#This Row],[Gasoil Open]]-MIN(Table13[Signal from Matlab]))/(MAX(Table13[Signal from Matlab])-MIN(Table13[Signal from Matlab]))</f>
        <v>-1.9109433962264151</v>
      </c>
      <c r="F827" s="130">
        <v>924.5</v>
      </c>
      <c r="G827" s="130">
        <v>924.5</v>
      </c>
      <c r="H827" s="130">
        <v>0.61914744933612897</v>
      </c>
      <c r="I827" s="130">
        <f>(Table13[[#This Row],[Alpha]]-MIN(Table13[Alpha]))/(MAX(Table13[Alpha])-MIN(Table13[Alpha]))</f>
        <v>0.11296914586997989</v>
      </c>
      <c r="J827" s="130">
        <f>(Table13[[#This Row],[Signal from Matlab]]-703)/(1060.75-703)</f>
        <v>0.61914744933612853</v>
      </c>
    </row>
    <row r="828" spans="1:10" x14ac:dyDescent="0.2">
      <c r="A828" s="505">
        <v>35256</v>
      </c>
      <c r="B828" s="506">
        <v>827</v>
      </c>
      <c r="C828" s="507">
        <v>19.600000000000001</v>
      </c>
      <c r="D828" s="130">
        <v>-0.43887851809783102</v>
      </c>
      <c r="E828" s="130">
        <f>(Table13[[#This Row],[Gasoil Open]]-MIN(Table13[Signal from Matlab]))/(MAX(Table13[Signal from Matlab])-MIN(Table13[Signal from Matlab]))</f>
        <v>-1.910272536687631</v>
      </c>
      <c r="F828" s="130">
        <v>923.25</v>
      </c>
      <c r="G828" s="130">
        <v>923.25</v>
      </c>
      <c r="H828" s="130">
        <v>0.61565338923829505</v>
      </c>
      <c r="I828" s="130">
        <f>(Table13[[#This Row],[Alpha]]-MIN(Table13[Alpha]))/(MAX(Table13[Alpha])-MIN(Table13[Alpha]))</f>
        <v>0.10199188570675492</v>
      </c>
      <c r="J828" s="130">
        <f>(Table13[[#This Row],[Signal from Matlab]]-703)/(1060.75-703)</f>
        <v>0.61565338923829493</v>
      </c>
    </row>
    <row r="829" spans="1:10" x14ac:dyDescent="0.2">
      <c r="A829" s="505">
        <v>35257</v>
      </c>
      <c r="B829" s="506">
        <v>828</v>
      </c>
      <c r="C829" s="507">
        <v>19.71</v>
      </c>
      <c r="D829" s="130">
        <v>-0.44848042763250401</v>
      </c>
      <c r="E829" s="130">
        <f>(Table13[[#This Row],[Gasoil Open]]-MIN(Table13[Signal from Matlab]))/(MAX(Table13[Signal from Matlab])-MIN(Table13[Signal from Matlab]))</f>
        <v>-1.9099650593990216</v>
      </c>
      <c r="F829" s="130">
        <v>916.5</v>
      </c>
      <c r="G829" s="130">
        <v>916.5</v>
      </c>
      <c r="H829" s="130">
        <v>0.59678546470999305</v>
      </c>
      <c r="I829" s="130">
        <f>(Table13[[#This Row],[Alpha]]-MIN(Table13[Alpha]))/(MAX(Table13[Alpha])-MIN(Table13[Alpha]))</f>
        <v>9.5081360030833464E-2</v>
      </c>
      <c r="J829" s="130">
        <f>(Table13[[#This Row],[Signal from Matlab]]-703)/(1060.75-703)</f>
        <v>0.59678546470999305</v>
      </c>
    </row>
    <row r="830" spans="1:10" x14ac:dyDescent="0.2">
      <c r="A830" s="505">
        <v>35258</v>
      </c>
      <c r="B830" s="506">
        <v>829</v>
      </c>
      <c r="C830" s="507">
        <v>20</v>
      </c>
      <c r="D830" s="130">
        <v>-0.44900906498513199</v>
      </c>
      <c r="E830" s="130">
        <f>(Table13[[#This Row],[Gasoil Open]]-MIN(Table13[Signal from Matlab]))/(MAX(Table13[Signal from Matlab])-MIN(Table13[Signal from Matlab]))</f>
        <v>-1.9091544374563243</v>
      </c>
      <c r="F830" s="130">
        <v>928.75</v>
      </c>
      <c r="G830" s="130">
        <v>928.75</v>
      </c>
      <c r="H830" s="130">
        <v>0.631027253668763</v>
      </c>
      <c r="I830" s="130">
        <f>(Table13[[#This Row],[Alpha]]-MIN(Table13[Alpha]))/(MAX(Table13[Alpha])-MIN(Table13[Alpha]))</f>
        <v>9.470089800029724E-2</v>
      </c>
      <c r="J830" s="130">
        <f>(Table13[[#This Row],[Signal from Matlab]]-703)/(1060.75-703)</f>
        <v>0.63102725366876311</v>
      </c>
    </row>
    <row r="831" spans="1:10" x14ac:dyDescent="0.2">
      <c r="A831" s="505">
        <v>35261</v>
      </c>
      <c r="B831" s="506">
        <v>830</v>
      </c>
      <c r="C831" s="507">
        <v>19.93</v>
      </c>
      <c r="D831" s="130">
        <v>-0.43508657410243601</v>
      </c>
      <c r="E831" s="130">
        <f>(Table13[[#This Row],[Gasoil Open]]-MIN(Table13[Signal from Matlab]))/(MAX(Table13[Signal from Matlab])-MIN(Table13[Signal from Matlab]))</f>
        <v>-1.9093501048218031</v>
      </c>
      <c r="F831" s="130">
        <v>919.25</v>
      </c>
      <c r="G831" s="130">
        <v>919.25</v>
      </c>
      <c r="H831" s="130">
        <v>0.60447239692522703</v>
      </c>
      <c r="I831" s="130">
        <f>(Table13[[#This Row],[Alpha]]-MIN(Table13[Alpha]))/(MAX(Table13[Alpha])-MIN(Table13[Alpha]))</f>
        <v>0.10472096019420017</v>
      </c>
      <c r="J831" s="130">
        <f>(Table13[[#This Row],[Signal from Matlab]]-703)/(1060.75-703)</f>
        <v>0.60447239692522714</v>
      </c>
    </row>
    <row r="832" spans="1:10" x14ac:dyDescent="0.2">
      <c r="A832" s="505">
        <v>35262</v>
      </c>
      <c r="B832" s="506">
        <v>831</v>
      </c>
      <c r="C832" s="507">
        <v>20.32</v>
      </c>
      <c r="D832" s="130">
        <v>-0.415167172166865</v>
      </c>
      <c r="E832" s="130">
        <f>(Table13[[#This Row],[Gasoil Open]]-MIN(Table13[Signal from Matlab]))/(MAX(Table13[Signal from Matlab])-MIN(Table13[Signal from Matlab]))</f>
        <v>-1.9082599580712787</v>
      </c>
      <c r="F832" s="130">
        <v>906.5</v>
      </c>
      <c r="G832" s="130">
        <v>906.5</v>
      </c>
      <c r="H832" s="130">
        <v>0.56883298392732395</v>
      </c>
      <c r="I832" s="130">
        <f>(Table13[[#This Row],[Alpha]]-MIN(Table13[Alpha]))/(MAX(Table13[Alpha])-MIN(Table13[Alpha]))</f>
        <v>0.11905701887374605</v>
      </c>
      <c r="J832" s="130">
        <f>(Table13[[#This Row],[Signal from Matlab]]-703)/(1060.75-703)</f>
        <v>0.56883298392732351</v>
      </c>
    </row>
    <row r="833" spans="1:10" x14ac:dyDescent="0.2">
      <c r="A833" s="505">
        <v>35263</v>
      </c>
      <c r="B833" s="506">
        <v>832</v>
      </c>
      <c r="C833" s="507">
        <v>20</v>
      </c>
      <c r="D833" s="130">
        <v>-0.37820572931531499</v>
      </c>
      <c r="E833" s="130">
        <f>(Table13[[#This Row],[Gasoil Open]]-MIN(Table13[Signal from Matlab]))/(MAX(Table13[Signal from Matlab])-MIN(Table13[Signal from Matlab]))</f>
        <v>-1.9091544374563243</v>
      </c>
      <c r="F833" s="130">
        <v>911.5</v>
      </c>
      <c r="G833" s="130">
        <v>911.5</v>
      </c>
      <c r="H833" s="130">
        <v>0.582809224318658</v>
      </c>
      <c r="I833" s="130">
        <f>(Table13[[#This Row],[Alpha]]-MIN(Table13[Alpha]))/(MAX(Table13[Alpha])-MIN(Table13[Alpha]))</f>
        <v>0.14565829010239015</v>
      </c>
      <c r="J833" s="130">
        <f>(Table13[[#This Row],[Signal from Matlab]]-703)/(1060.75-703)</f>
        <v>0.58280922431865823</v>
      </c>
    </row>
    <row r="834" spans="1:10" x14ac:dyDescent="0.2">
      <c r="A834" s="505">
        <v>35264</v>
      </c>
      <c r="B834" s="506">
        <v>833</v>
      </c>
      <c r="C834" s="507">
        <v>19.440000000000001</v>
      </c>
      <c r="D834" s="130">
        <v>-0.33564811139940998</v>
      </c>
      <c r="E834" s="130">
        <f>(Table13[[#This Row],[Gasoil Open]]-MIN(Table13[Signal from Matlab]))/(MAX(Table13[Signal from Matlab])-MIN(Table13[Signal from Matlab]))</f>
        <v>-1.9107197763801536</v>
      </c>
      <c r="F834" s="130">
        <v>901.5</v>
      </c>
      <c r="G834" s="130">
        <v>901.5</v>
      </c>
      <c r="H834" s="130">
        <v>0.55485674353598902</v>
      </c>
      <c r="I834" s="130">
        <f>(Table13[[#This Row],[Alpha]]-MIN(Table13[Alpha]))/(MAX(Table13[Alpha])-MIN(Table13[Alpha]))</f>
        <v>0.17628714681593471</v>
      </c>
      <c r="J834" s="130">
        <f>(Table13[[#This Row],[Signal from Matlab]]-703)/(1060.75-703)</f>
        <v>0.55485674353598879</v>
      </c>
    </row>
    <row r="835" spans="1:10" x14ac:dyDescent="0.2">
      <c r="A835" s="505">
        <v>35265</v>
      </c>
      <c r="B835" s="506">
        <v>834</v>
      </c>
      <c r="C835" s="507">
        <v>19.47</v>
      </c>
      <c r="D835" s="130">
        <v>-0.28519573639706097</v>
      </c>
      <c r="E835" s="130">
        <f>(Table13[[#This Row],[Gasoil Open]]-MIN(Table13[Signal from Matlab]))/(MAX(Table13[Signal from Matlab])-MIN(Table13[Signal from Matlab]))</f>
        <v>-1.9106359189378057</v>
      </c>
      <c r="F835" s="130">
        <v>897.25</v>
      </c>
      <c r="G835" s="130">
        <v>897.25</v>
      </c>
      <c r="H835" s="130">
        <v>0.54297693920335399</v>
      </c>
      <c r="I835" s="130">
        <f>(Table13[[#This Row],[Alpha]]-MIN(Table13[Alpha]))/(MAX(Table13[Alpha])-MIN(Table13[Alpha]))</f>
        <v>0.21259788600858684</v>
      </c>
      <c r="J835" s="130">
        <f>(Table13[[#This Row],[Signal from Matlab]]-703)/(1060.75-703)</f>
        <v>0.54297693920335433</v>
      </c>
    </row>
    <row r="836" spans="1:10" x14ac:dyDescent="0.2">
      <c r="A836" s="505">
        <v>35268</v>
      </c>
      <c r="B836" s="506">
        <v>835</v>
      </c>
      <c r="C836" s="507">
        <v>19.149999999999999</v>
      </c>
      <c r="D836" s="130">
        <v>-0.23180304352571099</v>
      </c>
      <c r="E836" s="130">
        <f>(Table13[[#This Row],[Gasoil Open]]-MIN(Table13[Signal from Matlab]))/(MAX(Table13[Signal from Matlab])-MIN(Table13[Signal from Matlab]))</f>
        <v>-1.9115303983228513</v>
      </c>
      <c r="F836" s="130">
        <v>903.25</v>
      </c>
      <c r="G836" s="130">
        <v>903.25</v>
      </c>
      <c r="H836" s="130">
        <v>0.55974842767295596</v>
      </c>
      <c r="I836" s="130">
        <f>(Table13[[#This Row],[Alpha]]-MIN(Table13[Alpha]))/(MAX(Table13[Alpha])-MIN(Table13[Alpha]))</f>
        <v>0.25102478158198055</v>
      </c>
      <c r="J836" s="130">
        <f>(Table13[[#This Row],[Signal from Matlab]]-703)/(1060.75-703)</f>
        <v>0.55974842767295596</v>
      </c>
    </row>
    <row r="837" spans="1:10" x14ac:dyDescent="0.2">
      <c r="A837" s="505">
        <v>35269</v>
      </c>
      <c r="B837" s="506">
        <v>836</v>
      </c>
      <c r="C837" s="507">
        <v>19.190000000000001</v>
      </c>
      <c r="D837" s="130">
        <v>-0.18130036397436</v>
      </c>
      <c r="E837" s="130">
        <f>(Table13[[#This Row],[Gasoil Open]]-MIN(Table13[Signal from Matlab]))/(MAX(Table13[Signal from Matlab])-MIN(Table13[Signal from Matlab]))</f>
        <v>-1.9114185883997203</v>
      </c>
      <c r="F837" s="130">
        <v>894.25</v>
      </c>
      <c r="G837" s="130">
        <v>894.25</v>
      </c>
      <c r="H837" s="130">
        <v>0.53459119496855401</v>
      </c>
      <c r="I837" s="130">
        <f>(Table13[[#This Row],[Alpha]]-MIN(Table13[Alpha]))/(MAX(Table13[Alpha])-MIN(Table13[Alpha]))</f>
        <v>0.28737172512296971</v>
      </c>
      <c r="J837" s="130">
        <f>(Table13[[#This Row],[Signal from Matlab]]-703)/(1060.75-703)</f>
        <v>0.53459119496855345</v>
      </c>
    </row>
    <row r="838" spans="1:10" x14ac:dyDescent="0.2">
      <c r="A838" s="505">
        <v>35270</v>
      </c>
      <c r="B838" s="506">
        <v>837</v>
      </c>
      <c r="C838" s="507">
        <v>19.47</v>
      </c>
      <c r="D838" s="130">
        <v>-0.13150769149397401</v>
      </c>
      <c r="E838" s="130">
        <f>(Table13[[#This Row],[Gasoil Open]]-MIN(Table13[Signal from Matlab]))/(MAX(Table13[Signal from Matlab])-MIN(Table13[Signal from Matlab]))</f>
        <v>-1.9106359189378057</v>
      </c>
      <c r="F838" s="130">
        <v>892.5</v>
      </c>
      <c r="G838" s="130">
        <v>892.5</v>
      </c>
      <c r="H838" s="130">
        <v>0.52969951083158595</v>
      </c>
      <c r="I838" s="130">
        <f>(Table13[[#This Row],[Alpha]]-MIN(Table13[Alpha]))/(MAX(Table13[Alpha])-MIN(Table13[Alpha]))</f>
        <v>0.323207674254329</v>
      </c>
      <c r="J838" s="130">
        <f>(Table13[[#This Row],[Signal from Matlab]]-703)/(1060.75-703)</f>
        <v>0.52969951083158628</v>
      </c>
    </row>
    <row r="839" spans="1:10" x14ac:dyDescent="0.2">
      <c r="A839" s="505">
        <v>35271</v>
      </c>
      <c r="B839" s="506">
        <v>838</v>
      </c>
      <c r="C839" s="507">
        <v>19.059999999999999</v>
      </c>
      <c r="D839" s="130">
        <v>-8.4177275964929105E-2</v>
      </c>
      <c r="E839" s="130">
        <f>(Table13[[#This Row],[Gasoil Open]]-MIN(Table13[Signal from Matlab]))/(MAX(Table13[Signal from Matlab])-MIN(Table13[Signal from Matlab]))</f>
        <v>-1.9117819706498953</v>
      </c>
      <c r="F839" s="130">
        <v>903</v>
      </c>
      <c r="G839" s="130">
        <v>903</v>
      </c>
      <c r="H839" s="130">
        <v>0.55904961565338895</v>
      </c>
      <c r="I839" s="130">
        <f>(Table13[[#This Row],[Alpha]]-MIN(Table13[Alpha]))/(MAX(Table13[Alpha])-MIN(Table13[Alpha]))</f>
        <v>0.35727152900992748</v>
      </c>
      <c r="J839" s="130">
        <f>(Table13[[#This Row],[Signal from Matlab]]-703)/(1060.75-703)</f>
        <v>0.55904961565338929</v>
      </c>
    </row>
    <row r="840" spans="1:10" x14ac:dyDescent="0.2">
      <c r="A840" s="505">
        <v>35272</v>
      </c>
      <c r="B840" s="506">
        <v>839</v>
      </c>
      <c r="C840" s="507">
        <v>19.2</v>
      </c>
      <c r="D840" s="130">
        <v>-3.8791993503570397E-2</v>
      </c>
      <c r="E840" s="130">
        <f>(Table13[[#This Row],[Gasoil Open]]-MIN(Table13[Signal from Matlab]))/(MAX(Table13[Signal from Matlab])-MIN(Table13[Signal from Matlab]))</f>
        <v>-1.9113906359189377</v>
      </c>
      <c r="F840" s="130">
        <v>900</v>
      </c>
      <c r="G840" s="130">
        <v>900</v>
      </c>
      <c r="H840" s="130">
        <v>0.55066387141858797</v>
      </c>
      <c r="I840" s="130">
        <f>(Table13[[#This Row],[Alpha]]-MIN(Table13[Alpha]))/(MAX(Table13[Alpha])-MIN(Table13[Alpha]))</f>
        <v>0.38993546513904953</v>
      </c>
      <c r="J840" s="130">
        <f>(Table13[[#This Row],[Signal from Matlab]]-703)/(1060.75-703)</f>
        <v>0.55066387141858841</v>
      </c>
    </row>
    <row r="841" spans="1:10" x14ac:dyDescent="0.2">
      <c r="A841" s="505">
        <v>35275</v>
      </c>
      <c r="B841" s="506">
        <v>840</v>
      </c>
      <c r="C841" s="507">
        <v>18.84</v>
      </c>
      <c r="D841" s="130">
        <v>7.9749847204853494E-3</v>
      </c>
      <c r="E841" s="130">
        <f>(Table13[[#This Row],[Gasoil Open]]-MIN(Table13[Signal from Matlab]))/(MAX(Table13[Signal from Matlab])-MIN(Table13[Signal from Matlab]))</f>
        <v>-1.9123969252271138</v>
      </c>
      <c r="F841" s="130">
        <v>899.75</v>
      </c>
      <c r="G841" s="130">
        <v>899.75</v>
      </c>
      <c r="H841" s="130">
        <v>0.54996505939902196</v>
      </c>
      <c r="I841" s="130">
        <f>(Table13[[#This Row],[Alpha]]-MIN(Table13[Alpha]))/(MAX(Table13[Alpha])-MIN(Table13[Alpha]))</f>
        <v>0.42359381222465387</v>
      </c>
      <c r="J841" s="130">
        <f>(Table13[[#This Row],[Signal from Matlab]]-703)/(1060.75-703)</f>
        <v>0.54996505939902163</v>
      </c>
    </row>
    <row r="842" spans="1:10" x14ac:dyDescent="0.2">
      <c r="A842" s="505">
        <v>35276</v>
      </c>
      <c r="B842" s="506">
        <v>841</v>
      </c>
      <c r="C842" s="507">
        <v>18.91</v>
      </c>
      <c r="D842" s="130">
        <v>5.5922935089343401E-2</v>
      </c>
      <c r="E842" s="130">
        <f>(Table13[[#This Row],[Gasoil Open]]-MIN(Table13[Signal from Matlab]))/(MAX(Table13[Signal from Matlab])-MIN(Table13[Signal from Matlab]))</f>
        <v>-1.9122012578616354</v>
      </c>
      <c r="F842" s="130">
        <v>902</v>
      </c>
      <c r="G842" s="130">
        <v>902</v>
      </c>
      <c r="H842" s="130">
        <v>0.55625436757512203</v>
      </c>
      <c r="I842" s="130">
        <f>(Table13[[#This Row],[Alpha]]-MIN(Table13[Alpha]))/(MAX(Table13[Alpha])-MIN(Table13[Alpha]))</f>
        <v>0.45810210882287694</v>
      </c>
      <c r="J842" s="130">
        <f>(Table13[[#This Row],[Signal from Matlab]]-703)/(1060.75-703)</f>
        <v>0.55625436757512225</v>
      </c>
    </row>
    <row r="843" spans="1:10" x14ac:dyDescent="0.2">
      <c r="A843" s="505">
        <v>35277</v>
      </c>
      <c r="B843" s="506">
        <v>842</v>
      </c>
      <c r="C843" s="507">
        <v>18.8</v>
      </c>
      <c r="D843" s="130">
        <v>0.109235163255197</v>
      </c>
      <c r="E843" s="130">
        <f>(Table13[[#This Row],[Gasoil Open]]-MIN(Table13[Signal from Matlab]))/(MAX(Table13[Signal from Matlab])-MIN(Table13[Signal from Matlab]))</f>
        <v>-1.9125087351502448</v>
      </c>
      <c r="F843" s="130">
        <v>910.25</v>
      </c>
      <c r="G843" s="130">
        <v>910.25</v>
      </c>
      <c r="H843" s="130">
        <v>0.57931516422082496</v>
      </c>
      <c r="I843" s="130">
        <f>(Table13[[#This Row],[Alpha]]-MIN(Table13[Alpha]))/(MAX(Table13[Alpha])-MIN(Table13[Alpha]))</f>
        <v>0.49647109368472619</v>
      </c>
      <c r="J843" s="130">
        <f>(Table13[[#This Row],[Signal from Matlab]]-703)/(1060.75-703)</f>
        <v>0.57931516422082463</v>
      </c>
    </row>
    <row r="844" spans="1:10" x14ac:dyDescent="0.2">
      <c r="A844" s="505">
        <v>35278</v>
      </c>
      <c r="B844" s="506">
        <v>843</v>
      </c>
      <c r="C844" s="507">
        <v>19</v>
      </c>
      <c r="D844" s="130">
        <v>0.156802418800221</v>
      </c>
      <c r="E844" s="130">
        <f>(Table13[[#This Row],[Gasoil Open]]-MIN(Table13[Signal from Matlab]))/(MAX(Table13[Signal from Matlab])-MIN(Table13[Signal from Matlab]))</f>
        <v>-1.9119496855345912</v>
      </c>
      <c r="F844" s="130">
        <v>915</v>
      </c>
      <c r="G844" s="130">
        <v>915</v>
      </c>
      <c r="H844" s="130">
        <v>0.592592592592593</v>
      </c>
      <c r="I844" s="130">
        <f>(Table13[[#This Row],[Alpha]]-MIN(Table13[Alpha]))/(MAX(Table13[Alpha])-MIN(Table13[Alpha]))</f>
        <v>0.53070540297393576</v>
      </c>
      <c r="J844" s="130">
        <f>(Table13[[#This Row],[Signal from Matlab]]-703)/(1060.75-703)</f>
        <v>0.59259259259259256</v>
      </c>
    </row>
    <row r="845" spans="1:10" x14ac:dyDescent="0.2">
      <c r="A845" s="505">
        <v>35279</v>
      </c>
      <c r="B845" s="506">
        <v>844</v>
      </c>
      <c r="C845" s="507">
        <v>19.12</v>
      </c>
      <c r="D845" s="130">
        <v>0.19440843849525</v>
      </c>
      <c r="E845" s="130">
        <f>(Table13[[#This Row],[Gasoil Open]]-MIN(Table13[Signal from Matlab]))/(MAX(Table13[Signal from Matlab])-MIN(Table13[Signal from Matlab]))</f>
        <v>-1.9116142557651992</v>
      </c>
      <c r="F845" s="130">
        <v>910.75</v>
      </c>
      <c r="G845" s="130">
        <v>910.75</v>
      </c>
      <c r="H845" s="130">
        <v>0.58071278825995798</v>
      </c>
      <c r="I845" s="130">
        <f>(Table13[[#This Row],[Alpha]]-MIN(Table13[Alpha]))/(MAX(Table13[Alpha])-MIN(Table13[Alpha]))</f>
        <v>0.55777057826362952</v>
      </c>
      <c r="J845" s="130">
        <f>(Table13[[#This Row],[Signal from Matlab]]-703)/(1060.75-703)</f>
        <v>0.58071278825995809</v>
      </c>
    </row>
    <row r="846" spans="1:10" x14ac:dyDescent="0.2">
      <c r="A846" s="505">
        <v>35282</v>
      </c>
      <c r="B846" s="506">
        <v>845</v>
      </c>
      <c r="C846" s="507">
        <v>19.899999999999999</v>
      </c>
      <c r="D846" s="130">
        <v>0.22693282561547301</v>
      </c>
      <c r="E846" s="130">
        <f>(Table13[[#This Row],[Gasoil Open]]-MIN(Table13[Signal from Matlab]))/(MAX(Table13[Signal from Matlab])-MIN(Table13[Signal from Matlab]))</f>
        <v>-1.909433962264151</v>
      </c>
      <c r="F846" s="130">
        <v>912.5</v>
      </c>
      <c r="G846" s="130">
        <v>912.5</v>
      </c>
      <c r="H846" s="130">
        <v>0.58560447239692504</v>
      </c>
      <c r="I846" s="130">
        <f>(Table13[[#This Row],[Alpha]]-MIN(Table13[Alpha]))/(MAX(Table13[Alpha])-MIN(Table13[Alpha]))</f>
        <v>0.58117848597993205</v>
      </c>
      <c r="J846" s="130">
        <f>(Table13[[#This Row],[Signal from Matlab]]-703)/(1060.75-703)</f>
        <v>0.58560447239692526</v>
      </c>
    </row>
    <row r="847" spans="1:10" x14ac:dyDescent="0.2">
      <c r="A847" s="505">
        <v>35283</v>
      </c>
      <c r="B847" s="506">
        <v>846</v>
      </c>
      <c r="C847" s="507">
        <v>19.63</v>
      </c>
      <c r="D847" s="130">
        <v>0.251584758161217</v>
      </c>
      <c r="E847" s="130">
        <f>(Table13[[#This Row],[Gasoil Open]]-MIN(Table13[Signal from Matlab]))/(MAX(Table13[Signal from Matlab])-MIN(Table13[Signal from Matlab]))</f>
        <v>-1.9101886792452831</v>
      </c>
      <c r="F847" s="130">
        <v>907.25</v>
      </c>
      <c r="G847" s="130">
        <v>907.25</v>
      </c>
      <c r="H847" s="130">
        <v>0.57092941998602398</v>
      </c>
      <c r="I847" s="130">
        <f>(Table13[[#This Row],[Alpha]]-MIN(Table13[Alpha]))/(MAX(Table13[Alpha])-MIN(Table13[Alpha]))</f>
        <v>0.59892056240788383</v>
      </c>
      <c r="J847" s="130">
        <f>(Table13[[#This Row],[Signal from Matlab]]-703)/(1060.75-703)</f>
        <v>0.57092941998602376</v>
      </c>
    </row>
    <row r="848" spans="1:10" x14ac:dyDescent="0.2">
      <c r="A848" s="505">
        <v>35284</v>
      </c>
      <c r="B848" s="506">
        <v>847</v>
      </c>
      <c r="C848" s="507">
        <v>19.63</v>
      </c>
      <c r="D848" s="130">
        <v>0.27174483461322102</v>
      </c>
      <c r="E848" s="130">
        <f>(Table13[[#This Row],[Gasoil Open]]-MIN(Table13[Signal from Matlab]))/(MAX(Table13[Signal from Matlab])-MIN(Table13[Signal from Matlab]))</f>
        <v>-1.9101886792452831</v>
      </c>
      <c r="F848" s="130">
        <v>911.25</v>
      </c>
      <c r="G848" s="130">
        <v>911.25</v>
      </c>
      <c r="H848" s="130">
        <v>0.58211041229909199</v>
      </c>
      <c r="I848" s="130">
        <f>(Table13[[#This Row],[Alpha]]-MIN(Table13[Alpha]))/(MAX(Table13[Alpha])-MIN(Table13[Alpha]))</f>
        <v>0.61342983532355067</v>
      </c>
      <c r="J848" s="130">
        <f>(Table13[[#This Row],[Signal from Matlab]]-703)/(1060.75-703)</f>
        <v>0.58211041229909155</v>
      </c>
    </row>
    <row r="849" spans="1:10" x14ac:dyDescent="0.2">
      <c r="A849" s="505">
        <v>35285</v>
      </c>
      <c r="B849" s="506">
        <v>848</v>
      </c>
      <c r="C849" s="507">
        <v>19.760000000000002</v>
      </c>
      <c r="D849" s="130">
        <v>0.28306372898978299</v>
      </c>
      <c r="E849" s="130">
        <f>(Table13[[#This Row],[Gasoil Open]]-MIN(Table13[Signal from Matlab]))/(MAX(Table13[Signal from Matlab])-MIN(Table13[Signal from Matlab]))</f>
        <v>-1.9098252969951084</v>
      </c>
      <c r="F849" s="130">
        <v>912.5</v>
      </c>
      <c r="G849" s="130">
        <v>912.5</v>
      </c>
      <c r="H849" s="130">
        <v>0.58560447239692504</v>
      </c>
      <c r="I849" s="130">
        <f>(Table13[[#This Row],[Alpha]]-MIN(Table13[Alpha]))/(MAX(Table13[Alpha])-MIN(Table13[Alpha]))</f>
        <v>0.6215760806021402</v>
      </c>
      <c r="J849" s="130">
        <f>(Table13[[#This Row],[Signal from Matlab]]-703)/(1060.75-703)</f>
        <v>0.58560447239692526</v>
      </c>
    </row>
    <row r="850" spans="1:10" x14ac:dyDescent="0.2">
      <c r="A850" s="505">
        <v>35286</v>
      </c>
      <c r="B850" s="506">
        <v>849</v>
      </c>
      <c r="C850" s="507">
        <v>19.8</v>
      </c>
      <c r="D850" s="130">
        <v>0.28430652880614399</v>
      </c>
      <c r="E850" s="130">
        <f>(Table13[[#This Row],[Gasoil Open]]-MIN(Table13[Signal from Matlab]))/(MAX(Table13[Signal from Matlab])-MIN(Table13[Signal from Matlab]))</f>
        <v>-1.9097134870719779</v>
      </c>
      <c r="F850" s="130">
        <v>910.75</v>
      </c>
      <c r="G850" s="130">
        <v>910.75</v>
      </c>
      <c r="H850" s="130">
        <v>0.58071278825995798</v>
      </c>
      <c r="I850" s="130">
        <f>(Table13[[#This Row],[Alpha]]-MIN(Table13[Alpha]))/(MAX(Table13[Alpha])-MIN(Table13[Alpha]))</f>
        <v>0.62247052769206335</v>
      </c>
      <c r="J850" s="130">
        <f>(Table13[[#This Row],[Signal from Matlab]]-703)/(1060.75-703)</f>
        <v>0.58071278825995809</v>
      </c>
    </row>
    <row r="851" spans="1:10" x14ac:dyDescent="0.2">
      <c r="A851" s="505">
        <v>35289</v>
      </c>
      <c r="B851" s="506">
        <v>850</v>
      </c>
      <c r="C851" s="507">
        <v>20.010000000000002</v>
      </c>
      <c r="D851" s="130">
        <v>0.27747194772463302</v>
      </c>
      <c r="E851" s="130">
        <f>(Table13[[#This Row],[Gasoil Open]]-MIN(Table13[Signal from Matlab]))/(MAX(Table13[Signal from Matlab])-MIN(Table13[Signal from Matlab]))</f>
        <v>-1.9091264849755416</v>
      </c>
      <c r="F851" s="130">
        <v>911</v>
      </c>
      <c r="G851" s="130">
        <v>911</v>
      </c>
      <c r="H851" s="130">
        <v>0.58141160027952499</v>
      </c>
      <c r="I851" s="130">
        <f>(Table13[[#This Row],[Alpha]]-MIN(Table13[Alpha]))/(MAX(Table13[Alpha])-MIN(Table13[Alpha]))</f>
        <v>0.61755165734888873</v>
      </c>
      <c r="J851" s="130">
        <f>(Table13[[#This Row],[Signal from Matlab]]-703)/(1060.75-703)</f>
        <v>0.58141160027952477</v>
      </c>
    </row>
    <row r="852" spans="1:10" x14ac:dyDescent="0.2">
      <c r="A852" s="505">
        <v>35290</v>
      </c>
      <c r="B852" s="506">
        <v>851</v>
      </c>
      <c r="C852" s="507">
        <v>20.55</v>
      </c>
      <c r="D852" s="130">
        <v>0.25972517801283102</v>
      </c>
      <c r="E852" s="130">
        <f>(Table13[[#This Row],[Gasoil Open]]-MIN(Table13[Signal from Matlab]))/(MAX(Table13[Signal from Matlab])-MIN(Table13[Signal from Matlab]))</f>
        <v>-1.9076170510132775</v>
      </c>
      <c r="F852" s="130">
        <v>909.75</v>
      </c>
      <c r="G852" s="130">
        <v>909.75</v>
      </c>
      <c r="H852" s="130">
        <v>0.57791754018169095</v>
      </c>
      <c r="I852" s="130">
        <f>(Table13[[#This Row],[Alpha]]-MIN(Table13[Alpha]))/(MAX(Table13[Alpha])-MIN(Table13[Alpha]))</f>
        <v>0.60477924918203241</v>
      </c>
      <c r="J852" s="130">
        <f>(Table13[[#This Row],[Signal from Matlab]]-703)/(1060.75-703)</f>
        <v>0.57791754018169117</v>
      </c>
    </row>
    <row r="853" spans="1:10" x14ac:dyDescent="0.2">
      <c r="A853" s="505">
        <v>35291</v>
      </c>
      <c r="B853" s="506">
        <v>852</v>
      </c>
      <c r="C853" s="507">
        <v>20.8</v>
      </c>
      <c r="D853" s="130">
        <v>0.234321098917466</v>
      </c>
      <c r="E853" s="130">
        <f>(Table13[[#This Row],[Gasoil Open]]-MIN(Table13[Signal from Matlab]))/(MAX(Table13[Signal from Matlab])-MIN(Table13[Signal from Matlab]))</f>
        <v>-1.9069182389937107</v>
      </c>
      <c r="F853" s="130">
        <v>908.5</v>
      </c>
      <c r="G853" s="130">
        <v>908.5</v>
      </c>
      <c r="H853" s="130">
        <v>0.57442348008385802</v>
      </c>
      <c r="I853" s="130">
        <f>(Table13[[#This Row],[Alpha]]-MIN(Table13[Alpha]))/(MAX(Table13[Alpha])-MIN(Table13[Alpha]))</f>
        <v>0.58649585042392915</v>
      </c>
      <c r="J853" s="130">
        <f>(Table13[[#This Row],[Signal from Matlab]]-703)/(1060.75-703)</f>
        <v>0.57442348008385746</v>
      </c>
    </row>
    <row r="854" spans="1:10" x14ac:dyDescent="0.2">
      <c r="A854" s="505">
        <v>35292</v>
      </c>
      <c r="B854" s="506">
        <v>853</v>
      </c>
      <c r="C854" s="507">
        <v>20.52</v>
      </c>
      <c r="D854" s="130">
        <v>0.20661706617851999</v>
      </c>
      <c r="E854" s="130">
        <f>(Table13[[#This Row],[Gasoil Open]]-MIN(Table13[Signal from Matlab]))/(MAX(Table13[Signal from Matlab])-MIN(Table13[Signal from Matlab]))</f>
        <v>-1.9077009084556256</v>
      </c>
      <c r="F854" s="130">
        <v>904.25</v>
      </c>
      <c r="G854" s="130">
        <v>904.25</v>
      </c>
      <c r="H854" s="130">
        <v>0.56254367575122299</v>
      </c>
      <c r="I854" s="130">
        <f>(Table13[[#This Row],[Alpha]]-MIN(Table13[Alpha]))/(MAX(Table13[Alpha])-MIN(Table13[Alpha]))</f>
        <v>0.56655716751114793</v>
      </c>
      <c r="J854" s="130">
        <f>(Table13[[#This Row],[Signal from Matlab]]-703)/(1060.75-703)</f>
        <v>0.56254367575122288</v>
      </c>
    </row>
    <row r="855" spans="1:10" x14ac:dyDescent="0.2">
      <c r="A855" s="505">
        <v>35293</v>
      </c>
      <c r="B855" s="506">
        <v>854</v>
      </c>
      <c r="C855" s="507">
        <v>19.98</v>
      </c>
      <c r="D855" s="130">
        <v>0.17639527274788699</v>
      </c>
      <c r="E855" s="130">
        <f>(Table13[[#This Row],[Gasoil Open]]-MIN(Table13[Signal from Matlab]))/(MAX(Table13[Signal from Matlab])-MIN(Table13[Signal from Matlab]))</f>
        <v>-1.9092103424178894</v>
      </c>
      <c r="F855" s="130">
        <v>901.25</v>
      </c>
      <c r="G855" s="130">
        <v>901.25</v>
      </c>
      <c r="H855" s="130">
        <v>0.55415793151642201</v>
      </c>
      <c r="I855" s="130">
        <f>(Table13[[#This Row],[Alpha]]-MIN(Table13[Alpha]))/(MAX(Table13[Alpha])-MIN(Table13[Alpha]))</f>
        <v>0.54480644399926514</v>
      </c>
      <c r="J855" s="130">
        <f>(Table13[[#This Row],[Signal from Matlab]]-703)/(1060.75-703)</f>
        <v>0.55415793151642212</v>
      </c>
    </row>
    <row r="856" spans="1:10" x14ac:dyDescent="0.2">
      <c r="A856" s="505">
        <v>35296</v>
      </c>
      <c r="B856" s="506">
        <v>855</v>
      </c>
      <c r="C856" s="507">
        <v>20.6</v>
      </c>
      <c r="D856" s="130">
        <v>0.14457854301373799</v>
      </c>
      <c r="E856" s="130">
        <f>(Table13[[#This Row],[Gasoil Open]]-MIN(Table13[Signal from Matlab]))/(MAX(Table13[Signal from Matlab])-MIN(Table13[Signal from Matlab]))</f>
        <v>-1.9074772886093641</v>
      </c>
      <c r="F856" s="130">
        <v>893.75</v>
      </c>
      <c r="G856" s="130">
        <v>893.75</v>
      </c>
      <c r="H856" s="130">
        <v>0.53319357092941999</v>
      </c>
      <c r="I856" s="130">
        <f>(Table13[[#This Row],[Alpha]]-MIN(Table13[Alpha]))/(MAX(Table13[Alpha])-MIN(Table13[Alpha]))</f>
        <v>0.52190783961669651</v>
      </c>
      <c r="J856" s="130">
        <f>(Table13[[#This Row],[Signal from Matlab]]-703)/(1060.75-703)</f>
        <v>0.53319357092941999</v>
      </c>
    </row>
    <row r="857" spans="1:10" x14ac:dyDescent="0.2">
      <c r="A857" s="505">
        <v>35297</v>
      </c>
      <c r="B857" s="506">
        <v>856</v>
      </c>
      <c r="C857" s="507">
        <v>20.8</v>
      </c>
      <c r="D857" s="130">
        <v>0.11329635393611399</v>
      </c>
      <c r="E857" s="130">
        <f>(Table13[[#This Row],[Gasoil Open]]-MIN(Table13[Signal from Matlab]))/(MAX(Table13[Signal from Matlab])-MIN(Table13[Signal from Matlab]))</f>
        <v>-1.9069182389937107</v>
      </c>
      <c r="F857" s="130">
        <v>889.25</v>
      </c>
      <c r="G857" s="130">
        <v>889.25</v>
      </c>
      <c r="H857" s="130">
        <v>0.52061495457721896</v>
      </c>
      <c r="I857" s="130">
        <f>(Table13[[#This Row],[Alpha]]-MIN(Table13[Alpha]))/(MAX(Table13[Alpha])-MIN(Table13[Alpha]))</f>
        <v>0.49939394589177377</v>
      </c>
      <c r="J857" s="130">
        <f>(Table13[[#This Row],[Signal from Matlab]]-703)/(1060.75-703)</f>
        <v>0.52061495457721874</v>
      </c>
    </row>
    <row r="858" spans="1:10" x14ac:dyDescent="0.2">
      <c r="A858" s="505">
        <v>35298</v>
      </c>
      <c r="B858" s="506">
        <v>857</v>
      </c>
      <c r="C858" s="507">
        <v>20.32</v>
      </c>
      <c r="D858" s="130">
        <v>8.2781022760024706E-2</v>
      </c>
      <c r="E858" s="130">
        <f>(Table13[[#This Row],[Gasoil Open]]-MIN(Table13[Signal from Matlab]))/(MAX(Table13[Signal from Matlab])-MIN(Table13[Signal from Matlab]))</f>
        <v>-1.9082599580712787</v>
      </c>
      <c r="F858" s="130">
        <v>886.5</v>
      </c>
      <c r="G858" s="130">
        <v>886.5</v>
      </c>
      <c r="H858" s="130">
        <v>0.51292802236198498</v>
      </c>
      <c r="I858" s="130">
        <f>(Table13[[#This Row],[Alpha]]-MIN(Table13[Alpha]))/(MAX(Table13[Alpha])-MIN(Table13[Alpha]))</f>
        <v>0.47743196230505869</v>
      </c>
      <c r="J858" s="130">
        <f>(Table13[[#This Row],[Signal from Matlab]]-703)/(1060.75-703)</f>
        <v>0.51292802236198465</v>
      </c>
    </row>
    <row r="859" spans="1:10" x14ac:dyDescent="0.2">
      <c r="A859" s="505">
        <v>35299</v>
      </c>
      <c r="B859" s="506">
        <v>858</v>
      </c>
      <c r="C859" s="507">
        <v>20.29</v>
      </c>
      <c r="D859" s="130">
        <v>5.2858713885634297E-2</v>
      </c>
      <c r="E859" s="130">
        <f>(Table13[[#This Row],[Gasoil Open]]-MIN(Table13[Signal from Matlab]))/(MAX(Table13[Signal from Matlab])-MIN(Table13[Signal from Matlab]))</f>
        <v>-1.908343815513627</v>
      </c>
      <c r="F859" s="130">
        <v>880.75</v>
      </c>
      <c r="G859" s="130">
        <v>880.75</v>
      </c>
      <c r="H859" s="130">
        <v>0.49685534591195002</v>
      </c>
      <c r="I859" s="130">
        <f>(Table13[[#This Row],[Alpha]]-MIN(Table13[Alpha]))/(MAX(Table13[Alpha])-MIN(Table13[Alpha]))</f>
        <v>0.45589677880716817</v>
      </c>
      <c r="J859" s="130">
        <f>(Table13[[#This Row],[Signal from Matlab]]-703)/(1060.75-703)</f>
        <v>0.49685534591194969</v>
      </c>
    </row>
    <row r="860" spans="1:10" x14ac:dyDescent="0.2">
      <c r="A860" s="505">
        <v>35300</v>
      </c>
      <c r="B860" s="506">
        <v>859</v>
      </c>
      <c r="C860" s="507">
        <v>20.74</v>
      </c>
      <c r="D860" s="130">
        <v>2.7628703851038699E-2</v>
      </c>
      <c r="E860" s="130">
        <f>(Table13[[#This Row],[Gasoil Open]]-MIN(Table13[Signal from Matlab]))/(MAX(Table13[Signal from Matlab])-MIN(Table13[Signal from Matlab]))</f>
        <v>-1.9070859538784066</v>
      </c>
      <c r="F860" s="130">
        <v>891.25</v>
      </c>
      <c r="G860" s="130">
        <v>891.25</v>
      </c>
      <c r="H860" s="130">
        <v>0.52620545073375302</v>
      </c>
      <c r="I860" s="130">
        <f>(Table13[[#This Row],[Alpha]]-MIN(Table13[Alpha]))/(MAX(Table13[Alpha])-MIN(Table13[Alpha]))</f>
        <v>0.43773865812104495</v>
      </c>
      <c r="J860" s="130">
        <f>(Table13[[#This Row],[Signal from Matlab]]-703)/(1060.75-703)</f>
        <v>0.52620545073375258</v>
      </c>
    </row>
    <row r="861" spans="1:10" x14ac:dyDescent="0.2">
      <c r="A861" s="505">
        <v>35304</v>
      </c>
      <c r="B861" s="506">
        <v>860</v>
      </c>
      <c r="C861" s="507">
        <v>20.12</v>
      </c>
      <c r="D861" s="130">
        <v>4.75305725925657E-3</v>
      </c>
      <c r="E861" s="130">
        <f>(Table13[[#This Row],[Gasoil Open]]-MIN(Table13[Signal from Matlab]))/(MAX(Table13[Signal from Matlab])-MIN(Table13[Signal from Matlab]))</f>
        <v>-1.9088190076869322</v>
      </c>
      <c r="F861" s="130">
        <v>884.75</v>
      </c>
      <c r="G861" s="130">
        <v>884.75</v>
      </c>
      <c r="H861" s="130">
        <v>0.50803633822501804</v>
      </c>
      <c r="I861" s="130">
        <f>(Table13[[#This Row],[Alpha]]-MIN(Table13[Alpha]))/(MAX(Table13[Alpha])-MIN(Table13[Alpha]))</f>
        <v>0.42127498049994566</v>
      </c>
      <c r="J861" s="130">
        <f>(Table13[[#This Row],[Signal from Matlab]]-703)/(1060.75-703)</f>
        <v>0.50803633822501748</v>
      </c>
    </row>
    <row r="862" spans="1:10" x14ac:dyDescent="0.2">
      <c r="A862" s="505">
        <v>35305</v>
      </c>
      <c r="B862" s="506">
        <v>861</v>
      </c>
      <c r="C862" s="507">
        <v>19.98</v>
      </c>
      <c r="D862" s="130">
        <v>-1.9095479618103001E-2</v>
      </c>
      <c r="E862" s="130">
        <f>(Table13[[#This Row],[Gasoil Open]]-MIN(Table13[Signal from Matlab]))/(MAX(Table13[Signal from Matlab])-MIN(Table13[Signal from Matlab]))</f>
        <v>-1.9092103424178894</v>
      </c>
      <c r="F862" s="130">
        <v>891.25</v>
      </c>
      <c r="G862" s="130">
        <v>891.25</v>
      </c>
      <c r="H862" s="130">
        <v>0.52620545073375302</v>
      </c>
      <c r="I862" s="130">
        <f>(Table13[[#This Row],[Alpha]]-MIN(Table13[Alpha]))/(MAX(Table13[Alpha])-MIN(Table13[Alpha]))</f>
        <v>0.40411111056042687</v>
      </c>
      <c r="J862" s="130">
        <f>(Table13[[#This Row],[Signal from Matlab]]-703)/(1060.75-703)</f>
        <v>0.52620545073375258</v>
      </c>
    </row>
    <row r="863" spans="1:10" x14ac:dyDescent="0.2">
      <c r="A863" s="505">
        <v>35306</v>
      </c>
      <c r="B863" s="506">
        <v>862</v>
      </c>
      <c r="C863" s="507">
        <v>20.46</v>
      </c>
      <c r="D863" s="130">
        <v>-4.0854693675773303E-2</v>
      </c>
      <c r="E863" s="130">
        <f>(Table13[[#This Row],[Gasoil Open]]-MIN(Table13[Signal from Matlab]))/(MAX(Table13[Signal from Matlab])-MIN(Table13[Signal from Matlab]))</f>
        <v>-1.9078686233403213</v>
      </c>
      <c r="F863" s="130">
        <v>889.5</v>
      </c>
      <c r="G863" s="130">
        <v>889.5</v>
      </c>
      <c r="H863" s="130">
        <v>0.52131376659678497</v>
      </c>
      <c r="I863" s="130">
        <f>(Table13[[#This Row],[Alpha]]-MIN(Table13[Alpha]))/(MAX(Table13[Alpha])-MIN(Table13[Alpha]))</f>
        <v>0.38845093308318479</v>
      </c>
      <c r="J863" s="130">
        <f>(Table13[[#This Row],[Signal from Matlab]]-703)/(1060.75-703)</f>
        <v>0.52131376659678541</v>
      </c>
    </row>
    <row r="864" spans="1:10" x14ac:dyDescent="0.2">
      <c r="A864" s="505">
        <v>35307</v>
      </c>
      <c r="B864" s="506">
        <v>863</v>
      </c>
      <c r="C864" s="507">
        <v>20.87</v>
      </c>
      <c r="D864" s="130">
        <v>-5.7789608557843097E-2</v>
      </c>
      <c r="E864" s="130">
        <f>(Table13[[#This Row],[Gasoil Open]]-MIN(Table13[Signal from Matlab]))/(MAX(Table13[Signal from Matlab])-MIN(Table13[Signal from Matlab]))</f>
        <v>-1.9067225716282319</v>
      </c>
      <c r="F864" s="130">
        <v>893.5</v>
      </c>
      <c r="G864" s="130">
        <v>893.5</v>
      </c>
      <c r="H864" s="130">
        <v>0.53249475890985298</v>
      </c>
      <c r="I864" s="130">
        <f>(Table13[[#This Row],[Alpha]]-MIN(Table13[Alpha]))/(MAX(Table13[Alpha])-MIN(Table13[Alpha]))</f>
        <v>0.37626281949083218</v>
      </c>
      <c r="J864" s="130">
        <f>(Table13[[#This Row],[Signal from Matlab]]-703)/(1060.75-703)</f>
        <v>0.53249475890985321</v>
      </c>
    </row>
    <row r="865" spans="1:10" x14ac:dyDescent="0.2">
      <c r="A865" s="505">
        <v>35310</v>
      </c>
      <c r="B865" s="506">
        <v>864</v>
      </c>
      <c r="C865" s="507">
        <v>21.48</v>
      </c>
      <c r="D865" s="130">
        <v>-6.8565823270025403E-2</v>
      </c>
      <c r="E865" s="130">
        <f>(Table13[[#This Row],[Gasoil Open]]-MIN(Table13[Signal from Matlab]))/(MAX(Table13[Signal from Matlab])-MIN(Table13[Signal from Matlab]))</f>
        <v>-1.9050174703004892</v>
      </c>
      <c r="F865" s="130">
        <v>920.5</v>
      </c>
      <c r="G865" s="130">
        <v>920.5</v>
      </c>
      <c r="H865" s="130">
        <v>0.60796645702306096</v>
      </c>
      <c r="I865" s="130">
        <f>(Table13[[#This Row],[Alpha]]-MIN(Table13[Alpha]))/(MAX(Table13[Alpha])-MIN(Table13[Alpha]))</f>
        <v>0.36850714254044376</v>
      </c>
      <c r="J865" s="130">
        <f>(Table13[[#This Row],[Signal from Matlab]]-703)/(1060.75-703)</f>
        <v>0.60796645702306085</v>
      </c>
    </row>
    <row r="866" spans="1:10" x14ac:dyDescent="0.2">
      <c r="A866" s="505">
        <v>35311</v>
      </c>
      <c r="B866" s="506">
        <v>865</v>
      </c>
      <c r="C866" s="507">
        <v>22.5</v>
      </c>
      <c r="D866" s="130">
        <v>-7.4459176421805703E-2</v>
      </c>
      <c r="E866" s="130">
        <f>(Table13[[#This Row],[Gasoil Open]]-MIN(Table13[Signal from Matlab]))/(MAX(Table13[Signal from Matlab])-MIN(Table13[Signal from Matlab]))</f>
        <v>-1.9021663172606569</v>
      </c>
      <c r="F866" s="130">
        <v>922.75</v>
      </c>
      <c r="G866" s="130">
        <v>922.75</v>
      </c>
      <c r="H866" s="130">
        <v>0.61425576519916203</v>
      </c>
      <c r="I866" s="130">
        <f>(Table13[[#This Row],[Alpha]]-MIN(Table13[Alpha]))/(MAX(Table13[Alpha])-MIN(Table13[Alpha]))</f>
        <v>0.36426567701469748</v>
      </c>
      <c r="J866" s="130">
        <f>(Table13[[#This Row],[Signal from Matlab]]-703)/(1060.75-703)</f>
        <v>0.61425576519916147</v>
      </c>
    </row>
    <row r="867" spans="1:10" x14ac:dyDescent="0.2">
      <c r="A867" s="505">
        <v>35312</v>
      </c>
      <c r="B867" s="506">
        <v>866</v>
      </c>
      <c r="C867" s="507">
        <v>22.07</v>
      </c>
      <c r="D867" s="130">
        <v>-7.9305020826613601E-2</v>
      </c>
      <c r="E867" s="130">
        <f>(Table13[[#This Row],[Gasoil Open]]-MIN(Table13[Signal from Matlab]))/(MAX(Table13[Signal from Matlab])-MIN(Table13[Signal from Matlab]))</f>
        <v>-1.9033682739343116</v>
      </c>
      <c r="F867" s="130">
        <v>922.25</v>
      </c>
      <c r="G867" s="130">
        <v>922.25</v>
      </c>
      <c r="H867" s="130">
        <v>0.61285814116002801</v>
      </c>
      <c r="I867" s="130">
        <f>(Table13[[#This Row],[Alpha]]-MIN(Table13[Alpha]))/(MAX(Table13[Alpha])-MIN(Table13[Alpha]))</f>
        <v>0.36077810695792684</v>
      </c>
      <c r="J867" s="130">
        <f>(Table13[[#This Row],[Signal from Matlab]]-703)/(1060.75-703)</f>
        <v>0.6128581411600279</v>
      </c>
    </row>
    <row r="868" spans="1:10" x14ac:dyDescent="0.2">
      <c r="A868" s="505">
        <v>35313</v>
      </c>
      <c r="B868" s="506">
        <v>867</v>
      </c>
      <c r="C868" s="507">
        <v>21.9</v>
      </c>
      <c r="D868" s="130">
        <v>-8.1559010527690004E-2</v>
      </c>
      <c r="E868" s="130">
        <f>(Table13[[#This Row],[Gasoil Open]]-MIN(Table13[Signal from Matlab]))/(MAX(Table13[Signal from Matlab])-MIN(Table13[Signal from Matlab]))</f>
        <v>-1.9038434661076171</v>
      </c>
      <c r="F868" s="130">
        <v>926.5</v>
      </c>
      <c r="G868" s="130">
        <v>926.5</v>
      </c>
      <c r="H868" s="130">
        <v>0.62473794549266304</v>
      </c>
      <c r="I868" s="130">
        <f>(Table13[[#This Row],[Alpha]]-MIN(Table13[Alpha]))/(MAX(Table13[Alpha])-MIN(Table13[Alpha]))</f>
        <v>0.35915590320290247</v>
      </c>
      <c r="J868" s="130">
        <f>(Table13[[#This Row],[Signal from Matlab]]-703)/(1060.75-703)</f>
        <v>0.62473794549266248</v>
      </c>
    </row>
    <row r="869" spans="1:10" x14ac:dyDescent="0.2">
      <c r="A869" s="505">
        <v>35314</v>
      </c>
      <c r="B869" s="506">
        <v>868</v>
      </c>
      <c r="C869" s="507">
        <v>22.27</v>
      </c>
      <c r="D869" s="130">
        <v>-8.3045799741537002E-2</v>
      </c>
      <c r="E869" s="130">
        <f>(Table13[[#This Row],[Gasoil Open]]-MIN(Table13[Signal from Matlab]))/(MAX(Table13[Signal from Matlab])-MIN(Table13[Signal from Matlab]))</f>
        <v>-1.9028092243186583</v>
      </c>
      <c r="F869" s="130">
        <v>934.5</v>
      </c>
      <c r="G869" s="130">
        <v>934.5</v>
      </c>
      <c r="H869" s="130">
        <v>0.64709993011879796</v>
      </c>
      <c r="I869" s="130">
        <f>(Table13[[#This Row],[Alpha]]-MIN(Table13[Alpha]))/(MAX(Table13[Alpha])-MIN(Table13[Alpha]))</f>
        <v>0.35808585614612992</v>
      </c>
      <c r="J869" s="130">
        <f>(Table13[[#This Row],[Signal from Matlab]]-703)/(1060.75-703)</f>
        <v>0.64709993011879807</v>
      </c>
    </row>
    <row r="870" spans="1:10" x14ac:dyDescent="0.2">
      <c r="A870" s="505">
        <v>35317</v>
      </c>
      <c r="B870" s="506">
        <v>869</v>
      </c>
      <c r="C870" s="507">
        <v>22.54</v>
      </c>
      <c r="D870" s="130">
        <v>-8.4312606684142796E-2</v>
      </c>
      <c r="E870" s="130">
        <f>(Table13[[#This Row],[Gasoil Open]]-MIN(Table13[Signal from Matlab]))/(MAX(Table13[Signal from Matlab])-MIN(Table13[Signal from Matlab]))</f>
        <v>-1.9020545073375263</v>
      </c>
      <c r="F870" s="130">
        <v>936.5</v>
      </c>
      <c r="G870" s="130">
        <v>936.5</v>
      </c>
      <c r="H870" s="130">
        <v>0.65269042627533203</v>
      </c>
      <c r="I870" s="130">
        <f>(Table13[[#This Row],[Alpha]]-MIN(Table13[Alpha]))/(MAX(Table13[Alpha])-MIN(Table13[Alpha]))</f>
        <v>0.35717413104898121</v>
      </c>
      <c r="J870" s="130">
        <f>(Table13[[#This Row],[Signal from Matlab]]-703)/(1060.75-703)</f>
        <v>0.65269042627533191</v>
      </c>
    </row>
    <row r="871" spans="1:10" x14ac:dyDescent="0.2">
      <c r="A871" s="505">
        <v>35318</v>
      </c>
      <c r="B871" s="506">
        <v>870</v>
      </c>
      <c r="C871" s="507">
        <v>22.57</v>
      </c>
      <c r="D871" s="130">
        <v>-8.5751675629506405E-2</v>
      </c>
      <c r="E871" s="130">
        <f>(Table13[[#This Row],[Gasoil Open]]-MIN(Table13[Signal from Matlab]))/(MAX(Table13[Signal from Matlab])-MIN(Table13[Signal from Matlab]))</f>
        <v>-1.9019706498951781</v>
      </c>
      <c r="F871" s="130">
        <v>935.5</v>
      </c>
      <c r="G871" s="130">
        <v>935.5</v>
      </c>
      <c r="H871" s="130">
        <v>0.64989517819706499</v>
      </c>
      <c r="I871" s="130">
        <f>(Table13[[#This Row],[Alpha]]-MIN(Table13[Alpha]))/(MAX(Table13[Alpha])-MIN(Table13[Alpha]))</f>
        <v>0.35613842842540983</v>
      </c>
      <c r="J871" s="130">
        <f>(Table13[[#This Row],[Signal from Matlab]]-703)/(1060.75-703)</f>
        <v>0.64989517819706499</v>
      </c>
    </row>
    <row r="872" spans="1:10" x14ac:dyDescent="0.2">
      <c r="A872" s="505">
        <v>35319</v>
      </c>
      <c r="B872" s="506">
        <v>871</v>
      </c>
      <c r="C872" s="507">
        <v>23.08</v>
      </c>
      <c r="D872" s="130">
        <v>-8.6407160040168504E-2</v>
      </c>
      <c r="E872" s="130">
        <f>(Table13[[#This Row],[Gasoil Open]]-MIN(Table13[Signal from Matlab]))/(MAX(Table13[Signal from Matlab])-MIN(Table13[Signal from Matlab]))</f>
        <v>-1.900545073375262</v>
      </c>
      <c r="F872" s="130">
        <v>927.25</v>
      </c>
      <c r="G872" s="130">
        <v>927.25</v>
      </c>
      <c r="H872" s="130">
        <v>0.62683438155136295</v>
      </c>
      <c r="I872" s="130">
        <f>(Table13[[#This Row],[Alpha]]-MIN(Table13[Alpha]))/(MAX(Table13[Alpha])-MIN(Table13[Alpha]))</f>
        <v>0.35566667415260711</v>
      </c>
      <c r="J872" s="130">
        <f>(Table13[[#This Row],[Signal from Matlab]]-703)/(1060.75-703)</f>
        <v>0.62683438155136273</v>
      </c>
    </row>
    <row r="873" spans="1:10" x14ac:dyDescent="0.2">
      <c r="A873" s="505">
        <v>35320</v>
      </c>
      <c r="B873" s="506">
        <v>872</v>
      </c>
      <c r="C873" s="507">
        <v>23.76</v>
      </c>
      <c r="D873" s="130">
        <v>-8.6158602296093095E-2</v>
      </c>
      <c r="E873" s="130">
        <f>(Table13[[#This Row],[Gasoil Open]]-MIN(Table13[Signal from Matlab]))/(MAX(Table13[Signal from Matlab])-MIN(Table13[Signal from Matlab]))</f>
        <v>-1.8986443046820405</v>
      </c>
      <c r="F873" s="130">
        <v>932.75</v>
      </c>
      <c r="G873" s="130">
        <v>932.75</v>
      </c>
      <c r="H873" s="130">
        <v>0.64220824598183102</v>
      </c>
      <c r="I873" s="130">
        <f>(Table13[[#This Row],[Alpha]]-MIN(Table13[Alpha]))/(MAX(Table13[Alpha])-MIN(Table13[Alpha]))</f>
        <v>0.35584556197342859</v>
      </c>
      <c r="J873" s="130">
        <f>(Table13[[#This Row],[Signal from Matlab]]-703)/(1060.75-703)</f>
        <v>0.64220824598183091</v>
      </c>
    </row>
    <row r="874" spans="1:10" x14ac:dyDescent="0.2">
      <c r="A874" s="505">
        <v>35321</v>
      </c>
      <c r="B874" s="506">
        <v>873</v>
      </c>
      <c r="C874" s="507">
        <v>24.15</v>
      </c>
      <c r="D874" s="130">
        <v>-8.5377650431771396E-2</v>
      </c>
      <c r="E874" s="130">
        <f>(Table13[[#This Row],[Gasoil Open]]-MIN(Table13[Signal from Matlab]))/(MAX(Table13[Signal from Matlab])-MIN(Table13[Signal from Matlab]))</f>
        <v>-1.8975541579315165</v>
      </c>
      <c r="F874" s="130">
        <v>929.25</v>
      </c>
      <c r="G874" s="130">
        <v>929.25</v>
      </c>
      <c r="H874" s="130">
        <v>0.63242487770789702</v>
      </c>
      <c r="I874" s="130">
        <f>(Table13[[#This Row],[Alpha]]-MIN(Table13[Alpha]))/(MAX(Table13[Alpha])-MIN(Table13[Alpha]))</f>
        <v>0.35640761558272016</v>
      </c>
      <c r="J874" s="130">
        <f>(Table13[[#This Row],[Signal from Matlab]]-703)/(1060.75-703)</f>
        <v>0.63242487770789657</v>
      </c>
    </row>
    <row r="875" spans="1:10" x14ac:dyDescent="0.2">
      <c r="A875" s="505">
        <v>35324</v>
      </c>
      <c r="B875" s="506">
        <v>874</v>
      </c>
      <c r="C875" s="507">
        <v>22.52</v>
      </c>
      <c r="D875" s="130">
        <v>-8.3474910996439902E-2</v>
      </c>
      <c r="E875" s="130">
        <f>(Table13[[#This Row],[Gasoil Open]]-MIN(Table13[Signal from Matlab]))/(MAX(Table13[Signal from Matlab])-MIN(Table13[Signal from Matlab]))</f>
        <v>-1.9021104122990915</v>
      </c>
      <c r="F875" s="130">
        <v>922.75</v>
      </c>
      <c r="G875" s="130">
        <v>922.75</v>
      </c>
      <c r="H875" s="130">
        <v>0.61425576519916203</v>
      </c>
      <c r="I875" s="130">
        <f>(Table13[[#This Row],[Alpha]]-MIN(Table13[Alpha]))/(MAX(Table13[Alpha])-MIN(Table13[Alpha]))</f>
        <v>0.35777702337342732</v>
      </c>
      <c r="J875" s="130">
        <f>(Table13[[#This Row],[Signal from Matlab]]-703)/(1060.75-703)</f>
        <v>0.61425576519916147</v>
      </c>
    </row>
    <row r="876" spans="1:10" x14ac:dyDescent="0.2">
      <c r="A876" s="505">
        <v>35325</v>
      </c>
      <c r="B876" s="506">
        <v>875</v>
      </c>
      <c r="C876" s="507">
        <v>21.85</v>
      </c>
      <c r="D876" s="130">
        <v>-8.1012776572261497E-2</v>
      </c>
      <c r="E876" s="130">
        <f>(Table13[[#This Row],[Gasoil Open]]-MIN(Table13[Signal from Matlab]))/(MAX(Table13[Signal from Matlab])-MIN(Table13[Signal from Matlab]))</f>
        <v>-1.9039832285115303</v>
      </c>
      <c r="F876" s="130">
        <v>921.75</v>
      </c>
      <c r="G876" s="130">
        <v>921.75</v>
      </c>
      <c r="H876" s="130">
        <v>0.611460517120894</v>
      </c>
      <c r="I876" s="130">
        <f>(Table13[[#This Row],[Alpha]]-MIN(Table13[Alpha]))/(MAX(Table13[Alpha])-MIN(Table13[Alpha]))</f>
        <v>0.35954902956598872</v>
      </c>
      <c r="J876" s="130">
        <f>(Table13[[#This Row],[Signal from Matlab]]-703)/(1060.75-703)</f>
        <v>0.61146051712089444</v>
      </c>
    </row>
    <row r="877" spans="1:10" x14ac:dyDescent="0.2">
      <c r="A877" s="505">
        <v>35326</v>
      </c>
      <c r="B877" s="506">
        <v>876</v>
      </c>
      <c r="C877" s="507">
        <v>22.12</v>
      </c>
      <c r="D877" s="130">
        <v>-7.6832442116618493E-2</v>
      </c>
      <c r="E877" s="130">
        <f>(Table13[[#This Row],[Gasoil Open]]-MIN(Table13[Signal from Matlab]))/(MAX(Table13[Signal from Matlab])-MIN(Table13[Signal from Matlab]))</f>
        <v>-1.9032285115303984</v>
      </c>
      <c r="F877" s="130">
        <v>915.5</v>
      </c>
      <c r="G877" s="130">
        <v>915.5</v>
      </c>
      <c r="H877" s="130">
        <v>0.59399021663172602</v>
      </c>
      <c r="I877" s="130">
        <f>(Table13[[#This Row],[Alpha]]-MIN(Table13[Alpha]))/(MAX(Table13[Alpha])-MIN(Table13[Alpha]))</f>
        <v>0.36255762993712765</v>
      </c>
      <c r="J877" s="130">
        <f>(Table13[[#This Row],[Signal from Matlab]]-703)/(1060.75-703)</f>
        <v>0.59399021663172602</v>
      </c>
    </row>
    <row r="878" spans="1:10" x14ac:dyDescent="0.2">
      <c r="A878" s="505">
        <v>35327</v>
      </c>
      <c r="B878" s="506">
        <v>877</v>
      </c>
      <c r="C878" s="507">
        <v>22.28</v>
      </c>
      <c r="D878" s="130">
        <v>-7.24963264440147E-2</v>
      </c>
      <c r="E878" s="130">
        <f>(Table13[[#This Row],[Gasoil Open]]-MIN(Table13[Signal from Matlab]))/(MAX(Table13[Signal from Matlab])-MIN(Table13[Signal from Matlab]))</f>
        <v>-1.9027812718378756</v>
      </c>
      <c r="F878" s="130">
        <v>916</v>
      </c>
      <c r="G878" s="130">
        <v>916</v>
      </c>
      <c r="H878" s="130">
        <v>0.59538784067086004</v>
      </c>
      <c r="I878" s="130">
        <f>(Table13[[#This Row],[Alpha]]-MIN(Table13[Alpha]))/(MAX(Table13[Alpha])-MIN(Table13[Alpha]))</f>
        <v>0.36567834655928383</v>
      </c>
      <c r="J878" s="130">
        <f>(Table13[[#This Row],[Signal from Matlab]]-703)/(1060.75-703)</f>
        <v>0.59538784067085959</v>
      </c>
    </row>
    <row r="879" spans="1:10" x14ac:dyDescent="0.2">
      <c r="A879" s="505">
        <v>35328</v>
      </c>
      <c r="B879" s="506">
        <v>878</v>
      </c>
      <c r="C879" s="507">
        <v>21.89</v>
      </c>
      <c r="D879" s="130">
        <v>-6.3320869065808597E-2</v>
      </c>
      <c r="E879" s="130">
        <f>(Table13[[#This Row],[Gasoil Open]]-MIN(Table13[Signal from Matlab]))/(MAX(Table13[Signal from Matlab])-MIN(Table13[Signal from Matlab]))</f>
        <v>-1.9038714185883998</v>
      </c>
      <c r="F879" s="130">
        <v>905.5</v>
      </c>
      <c r="G879" s="130">
        <v>905.5</v>
      </c>
      <c r="H879" s="130">
        <v>0.56603773584905703</v>
      </c>
      <c r="I879" s="130">
        <f>(Table13[[#This Row],[Alpha]]-MIN(Table13[Alpha]))/(MAX(Table13[Alpha])-MIN(Table13[Alpha]))</f>
        <v>0.37228195322433832</v>
      </c>
      <c r="J879" s="130">
        <f>(Table13[[#This Row],[Signal from Matlab]]-703)/(1060.75-703)</f>
        <v>0.56603773584905659</v>
      </c>
    </row>
    <row r="880" spans="1:10" x14ac:dyDescent="0.2">
      <c r="A880" s="505">
        <v>35331</v>
      </c>
      <c r="B880" s="506">
        <v>879</v>
      </c>
      <c r="C880" s="507">
        <v>22.03</v>
      </c>
      <c r="D880" s="130">
        <v>-5.5203834745295999E-2</v>
      </c>
      <c r="E880" s="130">
        <f>(Table13[[#This Row],[Gasoil Open]]-MIN(Table13[Signal from Matlab]))/(MAX(Table13[Signal from Matlab])-MIN(Table13[Signal from Matlab]))</f>
        <v>-1.9034800838574424</v>
      </c>
      <c r="F880" s="130">
        <v>904.25</v>
      </c>
      <c r="G880" s="130">
        <v>904.25</v>
      </c>
      <c r="H880" s="130">
        <v>0.56254367575122299</v>
      </c>
      <c r="I880" s="130">
        <f>(Table13[[#This Row],[Alpha]]-MIN(Table13[Alpha]))/(MAX(Table13[Alpha])-MIN(Table13[Alpha]))</f>
        <v>0.37812380935531759</v>
      </c>
      <c r="J880" s="130">
        <f>(Table13[[#This Row],[Signal from Matlab]]-703)/(1060.75-703)</f>
        <v>0.56254367575122288</v>
      </c>
    </row>
    <row r="881" spans="1:10" x14ac:dyDescent="0.2">
      <c r="A881" s="505">
        <v>35332</v>
      </c>
      <c r="B881" s="506">
        <v>880</v>
      </c>
      <c r="C881" s="507">
        <v>22.32</v>
      </c>
      <c r="D881" s="130">
        <v>-4.6561601141805103E-2</v>
      </c>
      <c r="E881" s="130">
        <f>(Table13[[#This Row],[Gasoil Open]]-MIN(Table13[Signal from Matlab]))/(MAX(Table13[Signal from Matlab])-MIN(Table13[Signal from Matlab]))</f>
        <v>-1.9026694619147448</v>
      </c>
      <c r="F881" s="130">
        <v>899.75</v>
      </c>
      <c r="G881" s="130">
        <v>899.75</v>
      </c>
      <c r="H881" s="130">
        <v>0.54996505939902196</v>
      </c>
      <c r="I881" s="130">
        <f>(Table13[[#This Row],[Alpha]]-MIN(Table13[Alpha]))/(MAX(Table13[Alpha])-MIN(Table13[Alpha]))</f>
        <v>0.38434365312686891</v>
      </c>
      <c r="J881" s="130">
        <f>(Table13[[#This Row],[Signal from Matlab]]-703)/(1060.75-703)</f>
        <v>0.54996505939902163</v>
      </c>
    </row>
    <row r="882" spans="1:10" x14ac:dyDescent="0.2">
      <c r="A882" s="505">
        <v>35333</v>
      </c>
      <c r="B882" s="506">
        <v>881</v>
      </c>
      <c r="C882" s="507">
        <v>23.05</v>
      </c>
      <c r="D882" s="130">
        <v>-3.4130388321431802E-2</v>
      </c>
      <c r="E882" s="130">
        <f>(Table13[[#This Row],[Gasoil Open]]-MIN(Table13[Signal from Matlab]))/(MAX(Table13[Signal from Matlab])-MIN(Table13[Signal from Matlab]))</f>
        <v>-1.9006289308176101</v>
      </c>
      <c r="F882" s="130">
        <v>895.25</v>
      </c>
      <c r="G882" s="130">
        <v>895.25</v>
      </c>
      <c r="H882" s="130">
        <v>0.53738644304682004</v>
      </c>
      <c r="I882" s="130">
        <f>(Table13[[#This Row],[Alpha]]-MIN(Table13[Alpha]))/(MAX(Table13[Alpha])-MIN(Table13[Alpha]))</f>
        <v>0.39329043762507959</v>
      </c>
      <c r="J882" s="130">
        <f>(Table13[[#This Row],[Signal from Matlab]]-703)/(1060.75-703)</f>
        <v>0.53738644304682037</v>
      </c>
    </row>
    <row r="883" spans="1:10" x14ac:dyDescent="0.2">
      <c r="A883" s="505">
        <v>35334</v>
      </c>
      <c r="B883" s="506">
        <v>882</v>
      </c>
      <c r="C883" s="507">
        <v>23.2</v>
      </c>
      <c r="D883" s="130">
        <v>-2.0148780184109701E-2</v>
      </c>
      <c r="E883" s="130">
        <f>(Table13[[#This Row],[Gasoil Open]]-MIN(Table13[Signal from Matlab]))/(MAX(Table13[Signal from Matlab])-MIN(Table13[Signal from Matlab]))</f>
        <v>-1.90020964360587</v>
      </c>
      <c r="F883" s="130">
        <v>886.25</v>
      </c>
      <c r="G883" s="130">
        <v>886.25</v>
      </c>
      <c r="H883" s="130">
        <v>0.51222921034241797</v>
      </c>
      <c r="I883" s="130">
        <f>(Table13[[#This Row],[Alpha]]-MIN(Table13[Alpha]))/(MAX(Table13[Alpha])-MIN(Table13[Alpha]))</f>
        <v>0.40335304670036154</v>
      </c>
      <c r="J883" s="130">
        <f>(Table13[[#This Row],[Signal from Matlab]]-703)/(1060.75-703)</f>
        <v>0.51222921034241786</v>
      </c>
    </row>
    <row r="884" spans="1:10" x14ac:dyDescent="0.2">
      <c r="A884" s="505">
        <v>35335</v>
      </c>
      <c r="B884" s="506">
        <v>883</v>
      </c>
      <c r="C884" s="507">
        <v>22.89</v>
      </c>
      <c r="D884" s="130">
        <v>-2.1441094045311299E-3</v>
      </c>
      <c r="E884" s="130">
        <f>(Table13[[#This Row],[Gasoil Open]]-MIN(Table13[Signal from Matlab]))/(MAX(Table13[Signal from Matlab])-MIN(Table13[Signal from Matlab]))</f>
        <v>-1.9010761705101329</v>
      </c>
      <c r="F884" s="130">
        <v>883.75</v>
      </c>
      <c r="G884" s="130">
        <v>883.75</v>
      </c>
      <c r="H884" s="130">
        <v>0.505241090146751</v>
      </c>
      <c r="I884" s="130">
        <f>(Table13[[#This Row],[Alpha]]-MIN(Table13[Alpha]))/(MAX(Table13[Alpha])-MIN(Table13[Alpha]))</f>
        <v>0.41631106710864568</v>
      </c>
      <c r="J884" s="130">
        <f>(Table13[[#This Row],[Signal from Matlab]]-703)/(1060.75-703)</f>
        <v>0.50524109014675056</v>
      </c>
    </row>
    <row r="885" spans="1:10" x14ac:dyDescent="0.2">
      <c r="A885" s="505">
        <v>35338</v>
      </c>
      <c r="B885" s="506">
        <v>884</v>
      </c>
      <c r="C885" s="507">
        <v>23.52</v>
      </c>
      <c r="D885" s="130">
        <v>2.0282330042416499E-2</v>
      </c>
      <c r="E885" s="130">
        <f>(Table13[[#This Row],[Gasoil Open]]-MIN(Table13[Signal from Matlab]))/(MAX(Table13[Signal from Matlab])-MIN(Table13[Signal from Matlab]))</f>
        <v>-1.8993151642208246</v>
      </c>
      <c r="F885" s="130">
        <v>891.25</v>
      </c>
      <c r="G885" s="130">
        <v>891.25</v>
      </c>
      <c r="H885" s="130">
        <v>0.52620545073375302</v>
      </c>
      <c r="I885" s="130">
        <f>(Table13[[#This Row],[Alpha]]-MIN(Table13[Alpha]))/(MAX(Table13[Alpha])-MIN(Table13[Alpha]))</f>
        <v>0.43245144887937514</v>
      </c>
      <c r="J885" s="130">
        <f>(Table13[[#This Row],[Signal from Matlab]]-703)/(1060.75-703)</f>
        <v>0.52620545073375258</v>
      </c>
    </row>
    <row r="886" spans="1:10" x14ac:dyDescent="0.2">
      <c r="A886" s="505">
        <v>35339</v>
      </c>
      <c r="B886" s="506">
        <v>885</v>
      </c>
      <c r="C886" s="507">
        <v>22.9</v>
      </c>
      <c r="D886" s="130">
        <v>4.4073927457348498E-2</v>
      </c>
      <c r="E886" s="130">
        <f>(Table13[[#This Row],[Gasoil Open]]-MIN(Table13[Signal from Matlab]))/(MAX(Table13[Signal from Matlab])-MIN(Table13[Signal from Matlab]))</f>
        <v>-1.9010482180293502</v>
      </c>
      <c r="F886" s="130">
        <v>881.75</v>
      </c>
      <c r="G886" s="130">
        <v>881.75</v>
      </c>
      <c r="H886" s="130">
        <v>0.499650593990217</v>
      </c>
      <c r="I886" s="130">
        <f>(Table13[[#This Row],[Alpha]]-MIN(Table13[Alpha]))/(MAX(Table13[Alpha])-MIN(Table13[Alpha]))</f>
        <v>0.44957433930167839</v>
      </c>
      <c r="J886" s="130">
        <f>(Table13[[#This Row],[Signal from Matlab]]-703)/(1060.75-703)</f>
        <v>0.49965059399021661</v>
      </c>
    </row>
    <row r="887" spans="1:10" x14ac:dyDescent="0.2">
      <c r="A887" s="505">
        <v>35340</v>
      </c>
      <c r="B887" s="506">
        <v>886</v>
      </c>
      <c r="C887" s="507">
        <v>23.3</v>
      </c>
      <c r="D887" s="130">
        <v>7.0145645480333099E-2</v>
      </c>
      <c r="E887" s="130">
        <f>(Table13[[#This Row],[Gasoil Open]]-MIN(Table13[Signal from Matlab]))/(MAX(Table13[Signal from Matlab])-MIN(Table13[Signal from Matlab]))</f>
        <v>-1.8999301187980435</v>
      </c>
      <c r="F887" s="130">
        <v>884</v>
      </c>
      <c r="G887" s="130">
        <v>884</v>
      </c>
      <c r="H887" s="130">
        <v>0.50593990216631701</v>
      </c>
      <c r="I887" s="130">
        <f>(Table13[[#This Row],[Alpha]]-MIN(Table13[Alpha]))/(MAX(Table13[Alpha])-MIN(Table13[Alpha]))</f>
        <v>0.46833823997816554</v>
      </c>
      <c r="J887" s="130">
        <f>(Table13[[#This Row],[Signal from Matlab]]-703)/(1060.75-703)</f>
        <v>0.50593990216631723</v>
      </c>
    </row>
    <row r="888" spans="1:10" x14ac:dyDescent="0.2">
      <c r="A888" s="505">
        <v>35341</v>
      </c>
      <c r="B888" s="506">
        <v>887</v>
      </c>
      <c r="C888" s="507">
        <v>23.03</v>
      </c>
      <c r="D888" s="130">
        <v>9.9035313218328203E-2</v>
      </c>
      <c r="E888" s="130">
        <f>(Table13[[#This Row],[Gasoil Open]]-MIN(Table13[Signal from Matlab]))/(MAX(Table13[Signal from Matlab])-MIN(Table13[Signal from Matlab]))</f>
        <v>-1.9006848357791755</v>
      </c>
      <c r="F888" s="130">
        <v>877.5</v>
      </c>
      <c r="G888" s="130">
        <v>877.5</v>
      </c>
      <c r="H888" s="130">
        <v>0.48777078965758203</v>
      </c>
      <c r="I888" s="130">
        <f>(Table13[[#This Row],[Alpha]]-MIN(Table13[Alpha]))/(MAX(Table13[Alpha])-MIN(Table13[Alpha]))</f>
        <v>0.48913022827500741</v>
      </c>
      <c r="J888" s="130">
        <f>(Table13[[#This Row],[Signal from Matlab]]-703)/(1060.75-703)</f>
        <v>0.48777078965758214</v>
      </c>
    </row>
    <row r="889" spans="1:10" x14ac:dyDescent="0.2">
      <c r="A889" s="505">
        <v>35342</v>
      </c>
      <c r="B889" s="506">
        <v>888</v>
      </c>
      <c r="C889" s="507">
        <v>23.72</v>
      </c>
      <c r="D889" s="130">
        <v>0.12510774218829401</v>
      </c>
      <c r="E889" s="130">
        <f>(Table13[[#This Row],[Gasoil Open]]-MIN(Table13[Signal from Matlab]))/(MAX(Table13[Signal from Matlab])-MIN(Table13[Signal from Matlab]))</f>
        <v>-1.8987561146051712</v>
      </c>
      <c r="F889" s="130">
        <v>880.25</v>
      </c>
      <c r="G889" s="130">
        <v>880.25</v>
      </c>
      <c r="H889" s="130">
        <v>0.495457721872816</v>
      </c>
      <c r="I889" s="130">
        <f>(Table13[[#This Row],[Alpha]]-MIN(Table13[Alpha]))/(MAX(Table13[Alpha])-MIN(Table13[Alpha]))</f>
        <v>0.50789464062236067</v>
      </c>
      <c r="J889" s="130">
        <f>(Table13[[#This Row],[Signal from Matlab]]-703)/(1060.75-703)</f>
        <v>0.49545772187281623</v>
      </c>
    </row>
    <row r="890" spans="1:10" x14ac:dyDescent="0.2">
      <c r="A890" s="505">
        <v>35345</v>
      </c>
      <c r="B890" s="506">
        <v>889</v>
      </c>
      <c r="C890" s="507">
        <v>23.8</v>
      </c>
      <c r="D890" s="130">
        <v>0.15075401181371001</v>
      </c>
      <c r="E890" s="130">
        <f>(Table13[[#This Row],[Gasoil Open]]-MIN(Table13[Signal from Matlab]))/(MAX(Table13[Signal from Matlab])-MIN(Table13[Signal from Matlab]))</f>
        <v>-1.8985324947589099</v>
      </c>
      <c r="F890" s="130">
        <v>885</v>
      </c>
      <c r="G890" s="130">
        <v>885</v>
      </c>
      <c r="H890" s="130">
        <v>0.50873515024458404</v>
      </c>
      <c r="I890" s="130">
        <f>(Table13[[#This Row],[Alpha]]-MIN(Table13[Alpha]))/(MAX(Table13[Alpha])-MIN(Table13[Alpha]))</f>
        <v>0.52635234469654069</v>
      </c>
      <c r="J890" s="130">
        <f>(Table13[[#This Row],[Signal from Matlab]]-703)/(1060.75-703)</f>
        <v>0.50873515024458416</v>
      </c>
    </row>
    <row r="891" spans="1:10" x14ac:dyDescent="0.2">
      <c r="A891" s="505">
        <v>35346</v>
      </c>
      <c r="B891" s="506">
        <v>890</v>
      </c>
      <c r="C891" s="507">
        <v>24.3</v>
      </c>
      <c r="D891" s="130">
        <v>0.17352085062859299</v>
      </c>
      <c r="E891" s="130">
        <f>(Table13[[#This Row],[Gasoil Open]]-MIN(Table13[Signal from Matlab]))/(MAX(Table13[Signal from Matlab])-MIN(Table13[Signal from Matlab]))</f>
        <v>-1.8971348707197766</v>
      </c>
      <c r="F891" s="130">
        <v>877</v>
      </c>
      <c r="G891" s="130">
        <v>877</v>
      </c>
      <c r="H891" s="130">
        <v>0.48637316561844901</v>
      </c>
      <c r="I891" s="130">
        <f>(Table13[[#This Row],[Alpha]]-MIN(Table13[Alpha]))/(MAX(Table13[Alpha])-MIN(Table13[Alpha]))</f>
        <v>0.54273771300496776</v>
      </c>
      <c r="J891" s="130">
        <f>(Table13[[#This Row],[Signal from Matlab]]-703)/(1060.75-703)</f>
        <v>0.48637316561844862</v>
      </c>
    </row>
    <row r="892" spans="1:10" x14ac:dyDescent="0.2">
      <c r="A892" s="505">
        <v>35347</v>
      </c>
      <c r="B892" s="506">
        <v>891</v>
      </c>
      <c r="C892" s="507">
        <v>24.41</v>
      </c>
      <c r="D892" s="130">
        <v>0.19422436844327201</v>
      </c>
      <c r="E892" s="130">
        <f>(Table13[[#This Row],[Gasoil Open]]-MIN(Table13[Signal from Matlab]))/(MAX(Table13[Signal from Matlab])-MIN(Table13[Signal from Matlab]))</f>
        <v>-1.896827393431167</v>
      </c>
      <c r="F892" s="130">
        <v>880.75</v>
      </c>
      <c r="G892" s="130">
        <v>880.75</v>
      </c>
      <c r="H892" s="130">
        <v>0.49685534591195002</v>
      </c>
      <c r="I892" s="130">
        <f>(Table13[[#This Row],[Alpha]]-MIN(Table13[Alpha]))/(MAX(Table13[Alpha])-MIN(Table13[Alpha]))</f>
        <v>0.55763810244558842</v>
      </c>
      <c r="J892" s="130">
        <f>(Table13[[#This Row],[Signal from Matlab]]-703)/(1060.75-703)</f>
        <v>0.49685534591194969</v>
      </c>
    </row>
    <row r="893" spans="1:10" x14ac:dyDescent="0.2">
      <c r="A893" s="505">
        <v>35348</v>
      </c>
      <c r="B893" s="506">
        <v>892</v>
      </c>
      <c r="C893" s="507">
        <v>24.12</v>
      </c>
      <c r="D893" s="130">
        <v>0.20756515943522999</v>
      </c>
      <c r="E893" s="130">
        <f>(Table13[[#This Row],[Gasoil Open]]-MIN(Table13[Signal from Matlab]))/(MAX(Table13[Signal from Matlab])-MIN(Table13[Signal from Matlab]))</f>
        <v>-1.8976380153738643</v>
      </c>
      <c r="F893" s="130">
        <v>877.5</v>
      </c>
      <c r="G893" s="130">
        <v>877.5</v>
      </c>
      <c r="H893" s="130">
        <v>0.48777078965758203</v>
      </c>
      <c r="I893" s="130">
        <f>(Table13[[#This Row],[Alpha]]-MIN(Table13[Alpha]))/(MAX(Table13[Alpha])-MIN(Table13[Alpha]))</f>
        <v>0.56723951332684264</v>
      </c>
      <c r="J893" s="130">
        <f>(Table13[[#This Row],[Signal from Matlab]]-703)/(1060.75-703)</f>
        <v>0.48777078965758214</v>
      </c>
    </row>
    <row r="894" spans="1:10" x14ac:dyDescent="0.2">
      <c r="A894" s="505">
        <v>35349</v>
      </c>
      <c r="B894" s="506">
        <v>893</v>
      </c>
      <c r="C894" s="507">
        <v>23.7</v>
      </c>
      <c r="D894" s="130">
        <v>0.20661860278654201</v>
      </c>
      <c r="E894" s="130">
        <f>(Table13[[#This Row],[Gasoil Open]]-MIN(Table13[Signal from Matlab]))/(MAX(Table13[Signal from Matlab])-MIN(Table13[Signal from Matlab]))</f>
        <v>-1.8988120195667364</v>
      </c>
      <c r="F894" s="130">
        <v>887.75</v>
      </c>
      <c r="G894" s="130">
        <v>887.75</v>
      </c>
      <c r="H894" s="130">
        <v>0.51642208245981802</v>
      </c>
      <c r="I894" s="130">
        <f>(Table13[[#This Row],[Alpha]]-MIN(Table13[Alpha]))/(MAX(Table13[Alpha])-MIN(Table13[Alpha]))</f>
        <v>0.56655827341296383</v>
      </c>
      <c r="J894" s="130">
        <f>(Table13[[#This Row],[Signal from Matlab]]-703)/(1060.75-703)</f>
        <v>0.51642208245981835</v>
      </c>
    </row>
    <row r="895" spans="1:10" x14ac:dyDescent="0.2">
      <c r="A895" s="505">
        <v>35352</v>
      </c>
      <c r="B895" s="506">
        <v>894</v>
      </c>
      <c r="C895" s="507">
        <v>24.15</v>
      </c>
      <c r="D895" s="130">
        <v>0.20108746585471601</v>
      </c>
      <c r="E895" s="130">
        <f>(Table13[[#This Row],[Gasoil Open]]-MIN(Table13[Signal from Matlab]))/(MAX(Table13[Signal from Matlab])-MIN(Table13[Signal from Matlab]))</f>
        <v>-1.8975541579315165</v>
      </c>
      <c r="F895" s="130">
        <v>884.5</v>
      </c>
      <c r="G895" s="130">
        <v>884.5</v>
      </c>
      <c r="H895" s="130">
        <v>0.50733752620545103</v>
      </c>
      <c r="I895" s="130">
        <f>(Table13[[#This Row],[Alpha]]-MIN(Table13[Alpha]))/(MAX(Table13[Alpha])-MIN(Table13[Alpha]))</f>
        <v>0.56257749608462149</v>
      </c>
      <c r="J895" s="130">
        <f>(Table13[[#This Row],[Signal from Matlab]]-703)/(1060.75-703)</f>
        <v>0.5073375262054507</v>
      </c>
    </row>
    <row r="896" spans="1:10" x14ac:dyDescent="0.2">
      <c r="A896" s="505">
        <v>35353</v>
      </c>
      <c r="B896" s="506">
        <v>895</v>
      </c>
      <c r="C896" s="507">
        <v>24.8</v>
      </c>
      <c r="D896" s="130">
        <v>0.18688110570969499</v>
      </c>
      <c r="E896" s="130">
        <f>(Table13[[#This Row],[Gasoil Open]]-MIN(Table13[Signal from Matlab]))/(MAX(Table13[Signal from Matlab])-MIN(Table13[Signal from Matlab]))</f>
        <v>-1.895737246680643</v>
      </c>
      <c r="F896" s="130">
        <v>895.5</v>
      </c>
      <c r="G896" s="130">
        <v>895.5</v>
      </c>
      <c r="H896" s="130">
        <v>0.53808525506638705</v>
      </c>
      <c r="I896" s="130">
        <f>(Table13[[#This Row],[Alpha]]-MIN(Table13[Alpha]))/(MAX(Table13[Alpha])-MIN(Table13[Alpha]))</f>
        <v>0.55235313225479721</v>
      </c>
      <c r="J896" s="130">
        <f>(Table13[[#This Row],[Signal from Matlab]]-703)/(1060.75-703)</f>
        <v>0.53808525506638716</v>
      </c>
    </row>
    <row r="897" spans="1:10" x14ac:dyDescent="0.2">
      <c r="A897" s="505">
        <v>35354</v>
      </c>
      <c r="B897" s="506">
        <v>896</v>
      </c>
      <c r="C897" s="507">
        <v>25</v>
      </c>
      <c r="D897" s="130">
        <v>0.16696032278623199</v>
      </c>
      <c r="E897" s="130">
        <f>(Table13[[#This Row],[Gasoil Open]]-MIN(Table13[Signal from Matlab]))/(MAX(Table13[Signal from Matlab])-MIN(Table13[Signal from Matlab]))</f>
        <v>-1.8951781970649895</v>
      </c>
      <c r="F897" s="130">
        <v>888.75</v>
      </c>
      <c r="G897" s="130">
        <v>888.75</v>
      </c>
      <c r="H897" s="130">
        <v>0.51921733053808505</v>
      </c>
      <c r="I897" s="130">
        <f>(Table13[[#This Row],[Alpha]]-MIN(Table13[Alpha]))/(MAX(Table13[Alpha])-MIN(Table13[Alpha]))</f>
        <v>0.53801607967375165</v>
      </c>
      <c r="J897" s="130">
        <f>(Table13[[#This Row],[Signal from Matlab]]-703)/(1060.75-703)</f>
        <v>0.51921733053808528</v>
      </c>
    </row>
    <row r="898" spans="1:10" x14ac:dyDescent="0.2">
      <c r="A898" s="505">
        <v>35355</v>
      </c>
      <c r="B898" s="506">
        <v>897</v>
      </c>
      <c r="C898" s="507">
        <v>24</v>
      </c>
      <c r="D898" s="130">
        <v>0.13818077481225399</v>
      </c>
      <c r="E898" s="130">
        <f>(Table13[[#This Row],[Gasoil Open]]-MIN(Table13[Signal from Matlab]))/(MAX(Table13[Signal from Matlab])-MIN(Table13[Signal from Matlab]))</f>
        <v>-1.8979734451432564</v>
      </c>
      <c r="F898" s="130">
        <v>891</v>
      </c>
      <c r="G898" s="130">
        <v>891</v>
      </c>
      <c r="H898" s="130">
        <v>0.52550663871418601</v>
      </c>
      <c r="I898" s="130">
        <f>(Table13[[#This Row],[Alpha]]-MIN(Table13[Alpha]))/(MAX(Table13[Alpha])-MIN(Table13[Alpha]))</f>
        <v>0.51730334493099916</v>
      </c>
      <c r="J898" s="130">
        <f>(Table13[[#This Row],[Signal from Matlab]]-703)/(1060.75-703)</f>
        <v>0.5255066387141859</v>
      </c>
    </row>
    <row r="899" spans="1:10" x14ac:dyDescent="0.2">
      <c r="A899" s="505">
        <v>35356</v>
      </c>
      <c r="B899" s="506">
        <v>898</v>
      </c>
      <c r="C899" s="507">
        <v>24.3</v>
      </c>
      <c r="D899" s="130">
        <v>0.101346923401215</v>
      </c>
      <c r="E899" s="130">
        <f>(Table13[[#This Row],[Gasoil Open]]-MIN(Table13[Signal from Matlab]))/(MAX(Table13[Signal from Matlab])-MIN(Table13[Signal from Matlab]))</f>
        <v>-1.8971348707197766</v>
      </c>
      <c r="F899" s="130">
        <v>885.25</v>
      </c>
      <c r="G899" s="130">
        <v>885.25</v>
      </c>
      <c r="H899" s="130">
        <v>0.50943396226415105</v>
      </c>
      <c r="I899" s="130">
        <f>(Table13[[#This Row],[Alpha]]-MIN(Table13[Alpha]))/(MAX(Table13[Alpha])-MIN(Table13[Alpha]))</f>
        <v>0.49079390167912312</v>
      </c>
      <c r="J899" s="130">
        <f>(Table13[[#This Row],[Signal from Matlab]]-703)/(1060.75-703)</f>
        <v>0.50943396226415094</v>
      </c>
    </row>
    <row r="900" spans="1:10" x14ac:dyDescent="0.2">
      <c r="A900" s="505">
        <v>35359</v>
      </c>
      <c r="B900" s="506">
        <v>899</v>
      </c>
      <c r="C900" s="507">
        <v>24.65</v>
      </c>
      <c r="D900" s="130">
        <v>5.9912387713198803E-2</v>
      </c>
      <c r="E900" s="130">
        <f>(Table13[[#This Row],[Gasoil Open]]-MIN(Table13[Signal from Matlab]))/(MAX(Table13[Signal from Matlab])-MIN(Table13[Signal from Matlab]))</f>
        <v>-1.8961565338923829</v>
      </c>
      <c r="F900" s="130">
        <v>884.5</v>
      </c>
      <c r="G900" s="130">
        <v>884.5</v>
      </c>
      <c r="H900" s="130">
        <v>0.50733752620545103</v>
      </c>
      <c r="I900" s="130">
        <f>(Table13[[#This Row],[Alpha]]-MIN(Table13[Alpha]))/(MAX(Table13[Alpha])-MIN(Table13[Alpha]))</f>
        <v>0.46097333091578158</v>
      </c>
      <c r="J900" s="130">
        <f>(Table13[[#This Row],[Signal from Matlab]]-703)/(1060.75-703)</f>
        <v>0.5073375262054507</v>
      </c>
    </row>
    <row r="901" spans="1:10" x14ac:dyDescent="0.2">
      <c r="A901" s="505">
        <v>35360</v>
      </c>
      <c r="B901" s="506">
        <v>900</v>
      </c>
      <c r="C901" s="507">
        <v>24.5</v>
      </c>
      <c r="D901" s="130">
        <v>1.20444920643749E-2</v>
      </c>
      <c r="E901" s="130">
        <f>(Table13[[#This Row],[Gasoil Open]]-MIN(Table13[Signal from Matlab]))/(MAX(Table13[Signal from Matlab])-MIN(Table13[Signal from Matlab]))</f>
        <v>-1.896575821104123</v>
      </c>
      <c r="F901" s="130">
        <v>883</v>
      </c>
      <c r="G901" s="130">
        <v>883</v>
      </c>
      <c r="H901" s="130">
        <v>0.50314465408804998</v>
      </c>
      <c r="I901" s="130">
        <f>(Table13[[#This Row],[Alpha]]-MIN(Table13[Alpha]))/(MAX(Table13[Alpha])-MIN(Table13[Alpha]))</f>
        <v>0.42652264996122574</v>
      </c>
      <c r="J901" s="130">
        <f>(Table13[[#This Row],[Signal from Matlab]]-703)/(1060.75-703)</f>
        <v>0.50314465408805031</v>
      </c>
    </row>
    <row r="902" spans="1:10" x14ac:dyDescent="0.2">
      <c r="A902" s="505">
        <v>35361</v>
      </c>
      <c r="B902" s="506">
        <v>901</v>
      </c>
      <c r="C902" s="507">
        <v>24.43</v>
      </c>
      <c r="D902" s="130">
        <v>-3.8788419312707198E-2</v>
      </c>
      <c r="E902" s="130">
        <f>(Table13[[#This Row],[Gasoil Open]]-MIN(Table13[Signal from Matlab]))/(MAX(Table13[Signal from Matlab])-MIN(Table13[Signal from Matlab]))</f>
        <v>-1.8967714884696019</v>
      </c>
      <c r="F902" s="130">
        <v>881.5</v>
      </c>
      <c r="G902" s="130">
        <v>881.5</v>
      </c>
      <c r="H902" s="130">
        <v>0.49895178197064999</v>
      </c>
      <c r="I902" s="130">
        <f>(Table13[[#This Row],[Alpha]]-MIN(Table13[Alpha]))/(MAX(Table13[Alpha])-MIN(Table13[Alpha]))</f>
        <v>0.38993803749589606</v>
      </c>
      <c r="J902" s="130">
        <f>(Table13[[#This Row],[Signal from Matlab]]-703)/(1060.75-703)</f>
        <v>0.49895178197064988</v>
      </c>
    </row>
    <row r="903" spans="1:10" x14ac:dyDescent="0.2">
      <c r="A903" s="505">
        <v>35362</v>
      </c>
      <c r="B903" s="506">
        <v>902</v>
      </c>
      <c r="C903" s="507">
        <v>23.78</v>
      </c>
      <c r="D903" s="130">
        <v>-9.1022317221375701E-2</v>
      </c>
      <c r="E903" s="130">
        <f>(Table13[[#This Row],[Gasoil Open]]-MIN(Table13[Signal from Matlab]))/(MAX(Table13[Signal from Matlab])-MIN(Table13[Signal from Matlab]))</f>
        <v>-1.8985883997204753</v>
      </c>
      <c r="F903" s="130">
        <v>873</v>
      </c>
      <c r="G903" s="130">
        <v>873</v>
      </c>
      <c r="H903" s="130">
        <v>0.47519217330538099</v>
      </c>
      <c r="I903" s="130">
        <f>(Table13[[#This Row],[Alpha]]-MIN(Table13[Alpha]))/(MAX(Table13[Alpha])-MIN(Table13[Alpha]))</f>
        <v>0.35234513044466259</v>
      </c>
      <c r="J903" s="130">
        <f>(Table13[[#This Row],[Signal from Matlab]]-703)/(1060.75-703)</f>
        <v>0.47519217330538083</v>
      </c>
    </row>
    <row r="904" spans="1:10" x14ac:dyDescent="0.2">
      <c r="A904" s="505">
        <v>35363</v>
      </c>
      <c r="B904" s="506">
        <v>903</v>
      </c>
      <c r="C904" s="507">
        <v>23.9</v>
      </c>
      <c r="D904" s="130">
        <v>-0.14282566349692</v>
      </c>
      <c r="E904" s="130">
        <f>(Table13[[#This Row],[Gasoil Open]]-MIN(Table13[Signal from Matlab]))/(MAX(Table13[Signal from Matlab])-MIN(Table13[Signal from Matlab]))</f>
        <v>-1.8982529699510833</v>
      </c>
      <c r="F904" s="130">
        <v>880.5</v>
      </c>
      <c r="G904" s="130">
        <v>880.5</v>
      </c>
      <c r="H904" s="130">
        <v>0.49615653389238301</v>
      </c>
      <c r="I904" s="130">
        <f>(Table13[[#This Row],[Alpha]]-MIN(Table13[Alpha]))/(MAX(Table13[Alpha])-MIN(Table13[Alpha]))</f>
        <v>0.31506209281104558</v>
      </c>
      <c r="J904" s="130">
        <f>(Table13[[#This Row],[Signal from Matlab]]-703)/(1060.75-703)</f>
        <v>0.49615653389238296</v>
      </c>
    </row>
    <row r="905" spans="1:10" x14ac:dyDescent="0.2">
      <c r="A905" s="505">
        <v>35366</v>
      </c>
      <c r="B905" s="506">
        <v>904</v>
      </c>
      <c r="C905" s="507">
        <v>24.23</v>
      </c>
      <c r="D905" s="130">
        <v>-0.19350501688167801</v>
      </c>
      <c r="E905" s="130">
        <f>(Table13[[#This Row],[Gasoil Open]]-MIN(Table13[Signal from Matlab]))/(MAX(Table13[Signal from Matlab])-MIN(Table13[Signal from Matlab]))</f>
        <v>-1.897330538085255</v>
      </c>
      <c r="F905" s="130">
        <v>887.75</v>
      </c>
      <c r="G905" s="130">
        <v>887.75</v>
      </c>
      <c r="H905" s="130">
        <v>0.51642208245981802</v>
      </c>
      <c r="I905" s="130">
        <f>(Table13[[#This Row],[Alpha]]-MIN(Table13[Alpha]))/(MAX(Table13[Alpha])-MIN(Table13[Alpha]))</f>
        <v>0.27858799653469546</v>
      </c>
      <c r="J905" s="130">
        <f>(Table13[[#This Row],[Signal from Matlab]]-703)/(1060.75-703)</f>
        <v>0.51642208245981835</v>
      </c>
    </row>
    <row r="906" spans="1:10" x14ac:dyDescent="0.2">
      <c r="A906" s="505">
        <v>35367</v>
      </c>
      <c r="B906" s="506">
        <v>905</v>
      </c>
      <c r="C906" s="507">
        <v>24.06</v>
      </c>
      <c r="D906" s="130">
        <v>-0.24005105667173099</v>
      </c>
      <c r="E906" s="130">
        <f>(Table13[[#This Row],[Gasoil Open]]-MIN(Table13[Signal from Matlab]))/(MAX(Table13[Signal from Matlab])-MIN(Table13[Signal from Matlab]))</f>
        <v>-1.8978057302585607</v>
      </c>
      <c r="F906" s="130">
        <v>879.5</v>
      </c>
      <c r="G906" s="130">
        <v>879.5</v>
      </c>
      <c r="H906" s="130">
        <v>0.49336128581411598</v>
      </c>
      <c r="I906" s="130">
        <f>(Table13[[#This Row],[Alpha]]-MIN(Table13[Alpha]))/(MAX(Table13[Alpha])-MIN(Table13[Alpha]))</f>
        <v>0.24508865956217965</v>
      </c>
      <c r="J906" s="130">
        <f>(Table13[[#This Row],[Signal from Matlab]]-703)/(1060.75-703)</f>
        <v>0.49336128581411598</v>
      </c>
    </row>
    <row r="907" spans="1:10" x14ac:dyDescent="0.2">
      <c r="A907" s="505">
        <v>35368</v>
      </c>
      <c r="B907" s="506">
        <v>906</v>
      </c>
      <c r="C907" s="507">
        <v>23.53</v>
      </c>
      <c r="D907" s="130">
        <v>-0.28014070225669202</v>
      </c>
      <c r="E907" s="130">
        <f>(Table13[[#This Row],[Gasoil Open]]-MIN(Table13[Signal from Matlab]))/(MAX(Table13[Signal from Matlab])-MIN(Table13[Signal from Matlab]))</f>
        <v>-1.8992872117400421</v>
      </c>
      <c r="F907" s="130">
        <v>881.25</v>
      </c>
      <c r="G907" s="130">
        <v>881.25</v>
      </c>
      <c r="H907" s="130">
        <v>0.49825296995108298</v>
      </c>
      <c r="I907" s="130">
        <f>(Table13[[#This Row],[Alpha]]-MIN(Table13[Alpha]))/(MAX(Table13[Alpha])-MIN(Table13[Alpha]))</f>
        <v>0.21623601060177683</v>
      </c>
      <c r="J907" s="130">
        <f>(Table13[[#This Row],[Signal from Matlab]]-703)/(1060.75-703)</f>
        <v>0.49825296995108315</v>
      </c>
    </row>
    <row r="908" spans="1:10" x14ac:dyDescent="0.2">
      <c r="A908" s="505">
        <v>35369</v>
      </c>
      <c r="B908" s="506">
        <v>907</v>
      </c>
      <c r="C908" s="507">
        <v>23.65</v>
      </c>
      <c r="D908" s="130">
        <v>-0.31404198852646498</v>
      </c>
      <c r="E908" s="130">
        <f>(Table13[[#This Row],[Gasoil Open]]-MIN(Table13[Signal from Matlab]))/(MAX(Table13[Signal from Matlab])-MIN(Table13[Signal from Matlab]))</f>
        <v>-1.8989517819706501</v>
      </c>
      <c r="F908" s="130">
        <v>871</v>
      </c>
      <c r="G908" s="130">
        <v>871</v>
      </c>
      <c r="H908" s="130">
        <v>0.46960167714884699</v>
      </c>
      <c r="I908" s="130">
        <f>(Table13[[#This Row],[Alpha]]-MIN(Table13[Alpha]))/(MAX(Table13[Alpha])-MIN(Table13[Alpha]))</f>
        <v>0.19183714406715183</v>
      </c>
      <c r="J908" s="130">
        <f>(Table13[[#This Row],[Signal from Matlab]]-703)/(1060.75-703)</f>
        <v>0.46960167714884699</v>
      </c>
    </row>
    <row r="909" spans="1:10" x14ac:dyDescent="0.2">
      <c r="A909" s="505">
        <v>35370</v>
      </c>
      <c r="B909" s="506">
        <v>908</v>
      </c>
      <c r="C909" s="507">
        <v>22.65</v>
      </c>
      <c r="D909" s="130">
        <v>-0.33823016265469702</v>
      </c>
      <c r="E909" s="130">
        <f>(Table13[[#This Row],[Gasoil Open]]-MIN(Table13[Signal from Matlab]))/(MAX(Table13[Signal from Matlab])-MIN(Table13[Signal from Matlab]))</f>
        <v>-1.901747030048917</v>
      </c>
      <c r="F909" s="130">
        <v>883.5</v>
      </c>
      <c r="G909" s="130">
        <v>883.5</v>
      </c>
      <c r="H909" s="130">
        <v>0.504542278127184</v>
      </c>
      <c r="I909" s="130">
        <f>(Table13[[#This Row],[Alpha]]-MIN(Table13[Alpha]))/(MAX(Table13[Alpha])-MIN(Table13[Alpha]))</f>
        <v>0.17442883608807658</v>
      </c>
      <c r="J909" s="130">
        <f>(Table13[[#This Row],[Signal from Matlab]]-703)/(1060.75-703)</f>
        <v>0.50454227812718377</v>
      </c>
    </row>
    <row r="910" spans="1:10" x14ac:dyDescent="0.2">
      <c r="A910" s="505">
        <v>35373</v>
      </c>
      <c r="B910" s="506">
        <v>909</v>
      </c>
      <c r="C910" s="507">
        <v>22.59</v>
      </c>
      <c r="D910" s="130">
        <v>-0.35723574608365799</v>
      </c>
      <c r="E910" s="130">
        <f>(Table13[[#This Row],[Gasoil Open]]-MIN(Table13[Signal from Matlab]))/(MAX(Table13[Signal from Matlab])-MIN(Table13[Signal from Matlab]))</f>
        <v>-1.9019147449336127</v>
      </c>
      <c r="F910" s="130">
        <v>861.5</v>
      </c>
      <c r="G910" s="130">
        <v>861.5</v>
      </c>
      <c r="H910" s="130">
        <v>0.44304682040531101</v>
      </c>
      <c r="I910" s="130">
        <f>(Table13[[#This Row],[Alpha]]-MIN(Table13[Alpha]))/(MAX(Table13[Alpha])-MIN(Table13[Alpha]))</f>
        <v>0.16075045557455145</v>
      </c>
      <c r="J910" s="130">
        <f>(Table13[[#This Row],[Signal from Matlab]]-703)/(1060.75-703)</f>
        <v>0.44304682040531096</v>
      </c>
    </row>
    <row r="911" spans="1:10" x14ac:dyDescent="0.2">
      <c r="A911" s="505">
        <v>35374</v>
      </c>
      <c r="B911" s="506">
        <v>910</v>
      </c>
      <c r="C911" s="507">
        <v>22.3</v>
      </c>
      <c r="D911" s="130">
        <v>-0.36457670845710999</v>
      </c>
      <c r="E911" s="130">
        <f>(Table13[[#This Row],[Gasoil Open]]-MIN(Table13[Signal from Matlab]))/(MAX(Table13[Signal from Matlab])-MIN(Table13[Signal from Matlab]))</f>
        <v>-1.9027253668763104</v>
      </c>
      <c r="F911" s="130">
        <v>864.5</v>
      </c>
      <c r="G911" s="130">
        <v>864.5</v>
      </c>
      <c r="H911" s="130">
        <v>0.451432564640112</v>
      </c>
      <c r="I911" s="130">
        <f>(Table13[[#This Row],[Alpha]]-MIN(Table13[Alpha]))/(MAX(Table13[Alpha])-MIN(Table13[Alpha]))</f>
        <v>0.15546714096046088</v>
      </c>
      <c r="J911" s="130">
        <f>(Table13[[#This Row],[Signal from Matlab]]-703)/(1060.75-703)</f>
        <v>0.45143256464011183</v>
      </c>
    </row>
    <row r="912" spans="1:10" x14ac:dyDescent="0.2">
      <c r="A912" s="505">
        <v>35375</v>
      </c>
      <c r="B912" s="506">
        <v>911</v>
      </c>
      <c r="C912" s="507">
        <v>22.25</v>
      </c>
      <c r="D912" s="130">
        <v>-0.36460458281501001</v>
      </c>
      <c r="E912" s="130">
        <f>(Table13[[#This Row],[Gasoil Open]]-MIN(Table13[Signal from Matlab]))/(MAX(Table13[Signal from Matlab])-MIN(Table13[Signal from Matlab]))</f>
        <v>-1.9028651292802237</v>
      </c>
      <c r="F912" s="130">
        <v>854.5</v>
      </c>
      <c r="G912" s="130">
        <v>854.5</v>
      </c>
      <c r="H912" s="130">
        <v>0.42348008385744201</v>
      </c>
      <c r="I912" s="130">
        <f>(Table13[[#This Row],[Alpha]]-MIN(Table13[Alpha]))/(MAX(Table13[Alpha])-MIN(Table13[Alpha]))</f>
        <v>0.15544707969397295</v>
      </c>
      <c r="J912" s="130">
        <f>(Table13[[#This Row],[Signal from Matlab]]-703)/(1060.75-703)</f>
        <v>0.42348008385744235</v>
      </c>
    </row>
    <row r="913" spans="1:10" x14ac:dyDescent="0.2">
      <c r="A913" s="505">
        <v>35376</v>
      </c>
      <c r="B913" s="506">
        <v>912</v>
      </c>
      <c r="C913" s="507">
        <v>22.45</v>
      </c>
      <c r="D913" s="130">
        <v>-0.354874083166624</v>
      </c>
      <c r="E913" s="130">
        <f>(Table13[[#This Row],[Gasoil Open]]-MIN(Table13[Signal from Matlab]))/(MAX(Table13[Signal from Matlab])-MIN(Table13[Signal from Matlab]))</f>
        <v>-1.9023060796645701</v>
      </c>
      <c r="F913" s="130">
        <v>855</v>
      </c>
      <c r="G913" s="130">
        <v>855</v>
      </c>
      <c r="H913" s="130">
        <v>0.42487770789657597</v>
      </c>
      <c r="I913" s="130">
        <f>(Table13[[#This Row],[Alpha]]-MIN(Table13[Alpha]))/(MAX(Table13[Alpha])-MIN(Table13[Alpha]))</f>
        <v>0.16245015209503014</v>
      </c>
      <c r="J913" s="130">
        <f>(Table13[[#This Row],[Signal from Matlab]]-703)/(1060.75-703)</f>
        <v>0.42487770789657581</v>
      </c>
    </row>
    <row r="914" spans="1:10" x14ac:dyDescent="0.2">
      <c r="A914" s="505">
        <v>35377</v>
      </c>
      <c r="B914" s="506">
        <v>913</v>
      </c>
      <c r="C914" s="507">
        <v>22.4</v>
      </c>
      <c r="D914" s="130">
        <v>-0.33225831581202098</v>
      </c>
      <c r="E914" s="130">
        <f>(Table13[[#This Row],[Gasoil Open]]-MIN(Table13[Signal from Matlab]))/(MAX(Table13[Signal from Matlab])-MIN(Table13[Signal from Matlab]))</f>
        <v>-1.9024458420684836</v>
      </c>
      <c r="F914" s="130">
        <v>858</v>
      </c>
      <c r="G914" s="130">
        <v>858</v>
      </c>
      <c r="H914" s="130">
        <v>0.43326345213137701</v>
      </c>
      <c r="I914" s="130">
        <f>(Table13[[#This Row],[Alpha]]-MIN(Table13[Alpha]))/(MAX(Table13[Alpha])-MIN(Table13[Alpha]))</f>
        <v>0.17872679377971698</v>
      </c>
      <c r="J914" s="130">
        <f>(Table13[[#This Row],[Signal from Matlab]]-703)/(1060.75-703)</f>
        <v>0.43326345213137668</v>
      </c>
    </row>
    <row r="915" spans="1:10" x14ac:dyDescent="0.2">
      <c r="A915" s="505">
        <v>35380</v>
      </c>
      <c r="B915" s="506">
        <v>914</v>
      </c>
      <c r="C915" s="507">
        <v>23.15</v>
      </c>
      <c r="D915" s="130">
        <v>-0.30603515167547202</v>
      </c>
      <c r="E915" s="130">
        <f>(Table13[[#This Row],[Gasoil Open]]-MIN(Table13[Signal from Matlab]))/(MAX(Table13[Signal from Matlab])-MIN(Table13[Signal from Matlab]))</f>
        <v>-1.9003494060097834</v>
      </c>
      <c r="F915" s="130">
        <v>858.75</v>
      </c>
      <c r="G915" s="130">
        <v>858.75</v>
      </c>
      <c r="H915" s="130">
        <v>0.43535988819007698</v>
      </c>
      <c r="I915" s="130">
        <f>(Table13[[#This Row],[Alpha]]-MIN(Table13[Alpha]))/(MAX(Table13[Alpha])-MIN(Table13[Alpha]))</f>
        <v>0.19759969071913769</v>
      </c>
      <c r="J915" s="130">
        <f>(Table13[[#This Row],[Signal from Matlab]]-703)/(1060.75-703)</f>
        <v>0.43535988819007687</v>
      </c>
    </row>
    <row r="916" spans="1:10" x14ac:dyDescent="0.2">
      <c r="A916" s="505">
        <v>35381</v>
      </c>
      <c r="B916" s="506">
        <v>915</v>
      </c>
      <c r="C916" s="507">
        <v>22.95</v>
      </c>
      <c r="D916" s="130">
        <v>-0.276736457476849</v>
      </c>
      <c r="E916" s="130">
        <f>(Table13[[#This Row],[Gasoil Open]]-MIN(Table13[Signal from Matlab]))/(MAX(Table13[Signal from Matlab])-MIN(Table13[Signal from Matlab]))</f>
        <v>-1.9009084556254365</v>
      </c>
      <c r="F916" s="130">
        <v>856.25</v>
      </c>
      <c r="G916" s="130">
        <v>856.25</v>
      </c>
      <c r="H916" s="130">
        <v>0.42837176799441001</v>
      </c>
      <c r="I916" s="130">
        <f>(Table13[[#This Row],[Alpha]]-MIN(Table13[Alpha]))/(MAX(Table13[Alpha])-MIN(Table13[Alpha]))</f>
        <v>0.21868605669659541</v>
      </c>
      <c r="J916" s="130">
        <f>(Table13[[#This Row],[Signal from Matlab]]-703)/(1060.75-703)</f>
        <v>0.42837176799440951</v>
      </c>
    </row>
    <row r="917" spans="1:10" x14ac:dyDescent="0.2">
      <c r="A917" s="505">
        <v>35382</v>
      </c>
      <c r="B917" s="506">
        <v>916</v>
      </c>
      <c r="C917" s="507">
        <v>23</v>
      </c>
      <c r="D917" s="130">
        <v>-0.24661989290419301</v>
      </c>
      <c r="E917" s="130">
        <f>(Table13[[#This Row],[Gasoil Open]]-MIN(Table13[Signal from Matlab]))/(MAX(Table13[Signal from Matlab])-MIN(Table13[Signal from Matlab]))</f>
        <v>-1.9007686932215233</v>
      </c>
      <c r="F917" s="130">
        <v>857.75</v>
      </c>
      <c r="G917" s="130">
        <v>857.75</v>
      </c>
      <c r="H917" s="130">
        <v>0.43256464011181001</v>
      </c>
      <c r="I917" s="130">
        <f>(Table13[[#This Row],[Alpha]]-MIN(Table13[Alpha]))/(MAX(Table13[Alpha])-MIN(Table13[Alpha]))</f>
        <v>0.24036104665545194</v>
      </c>
      <c r="J917" s="130">
        <f>(Table13[[#This Row],[Signal from Matlab]]-703)/(1060.75-703)</f>
        <v>0.43256464011180995</v>
      </c>
    </row>
    <row r="918" spans="1:10" x14ac:dyDescent="0.2">
      <c r="A918" s="505">
        <v>35383</v>
      </c>
      <c r="B918" s="506">
        <v>917</v>
      </c>
      <c r="C918" s="507">
        <v>23.97</v>
      </c>
      <c r="D918" s="130">
        <v>-0.21513029861993299</v>
      </c>
      <c r="E918" s="130">
        <f>(Table13[[#This Row],[Gasoil Open]]-MIN(Table13[Signal from Matlab]))/(MAX(Table13[Signal from Matlab])-MIN(Table13[Signal from Matlab]))</f>
        <v>-1.8980573025856045</v>
      </c>
      <c r="F918" s="130">
        <v>862</v>
      </c>
      <c r="G918" s="130">
        <v>862</v>
      </c>
      <c r="H918" s="130">
        <v>0.44444444444444398</v>
      </c>
      <c r="I918" s="130">
        <f>(Table13[[#This Row],[Alpha]]-MIN(Table13[Alpha]))/(MAX(Table13[Alpha])-MIN(Table13[Alpha]))</f>
        <v>0.26302421058549402</v>
      </c>
      <c r="J918" s="130">
        <f>(Table13[[#This Row],[Signal from Matlab]]-703)/(1060.75-703)</f>
        <v>0.44444444444444442</v>
      </c>
    </row>
    <row r="919" spans="1:10" x14ac:dyDescent="0.2">
      <c r="A919" s="505">
        <v>35384</v>
      </c>
      <c r="B919" s="506">
        <v>918</v>
      </c>
      <c r="C919" s="507">
        <v>23.48</v>
      </c>
      <c r="D919" s="130">
        <v>-0.18918249770675499</v>
      </c>
      <c r="E919" s="130">
        <f>(Table13[[#This Row],[Gasoil Open]]-MIN(Table13[Signal from Matlab]))/(MAX(Table13[Signal from Matlab])-MIN(Table13[Signal from Matlab]))</f>
        <v>-1.8994269741439551</v>
      </c>
      <c r="F919" s="130">
        <v>865</v>
      </c>
      <c r="G919" s="130">
        <v>865</v>
      </c>
      <c r="H919" s="130">
        <v>0.45283018867924502</v>
      </c>
      <c r="I919" s="130">
        <f>(Table13[[#This Row],[Alpha]]-MIN(Table13[Alpha]))/(MAX(Table13[Alpha])-MIN(Table13[Alpha]))</f>
        <v>0.28169892771303068</v>
      </c>
      <c r="J919" s="130">
        <f>(Table13[[#This Row],[Signal from Matlab]]-703)/(1060.75-703)</f>
        <v>0.45283018867924529</v>
      </c>
    </row>
    <row r="920" spans="1:10" x14ac:dyDescent="0.2">
      <c r="A920" s="505">
        <v>35387</v>
      </c>
      <c r="B920" s="506">
        <v>919</v>
      </c>
      <c r="C920" s="507">
        <v>23.18</v>
      </c>
      <c r="D920" s="130">
        <v>-0.16213906228796399</v>
      </c>
      <c r="E920" s="130">
        <f>(Table13[[#This Row],[Gasoil Open]]-MIN(Table13[Signal from Matlab]))/(MAX(Table13[Signal from Matlab])-MIN(Table13[Signal from Matlab]))</f>
        <v>-1.9002655485674356</v>
      </c>
      <c r="F920" s="130">
        <v>862.5</v>
      </c>
      <c r="G920" s="130">
        <v>862.5</v>
      </c>
      <c r="H920" s="130">
        <v>0.44584206848357799</v>
      </c>
      <c r="I920" s="130">
        <f>(Table13[[#This Row],[Alpha]]-MIN(Table13[Alpha]))/(MAX(Table13[Alpha])-MIN(Table13[Alpha]))</f>
        <v>0.30116217657533562</v>
      </c>
      <c r="J920" s="130">
        <f>(Table13[[#This Row],[Signal from Matlab]]-703)/(1060.75-703)</f>
        <v>0.44584206848357794</v>
      </c>
    </row>
    <row r="921" spans="1:10" x14ac:dyDescent="0.2">
      <c r="A921" s="505">
        <v>35388</v>
      </c>
      <c r="B921" s="506">
        <v>920</v>
      </c>
      <c r="C921" s="507">
        <v>23</v>
      </c>
      <c r="D921" s="130">
        <v>-0.14483766327640199</v>
      </c>
      <c r="E921" s="130">
        <f>(Table13[[#This Row],[Gasoil Open]]-MIN(Table13[Signal from Matlab]))/(MAX(Table13[Signal from Matlab])-MIN(Table13[Signal from Matlab]))</f>
        <v>-1.9007686932215233</v>
      </c>
      <c r="F921" s="130">
        <v>869.25</v>
      </c>
      <c r="G921" s="130">
        <v>869.25</v>
      </c>
      <c r="H921" s="130">
        <v>0.46470999301187998</v>
      </c>
      <c r="I921" s="130">
        <f>(Table13[[#This Row],[Alpha]]-MIN(Table13[Alpha]))/(MAX(Table13[Alpha])-MIN(Table13[Alpha]))</f>
        <v>0.31361404999353615</v>
      </c>
      <c r="J921" s="130">
        <f>(Table13[[#This Row],[Signal from Matlab]]-703)/(1060.75-703)</f>
        <v>0.46470999301187982</v>
      </c>
    </row>
    <row r="922" spans="1:10" x14ac:dyDescent="0.2">
      <c r="A922" s="505">
        <v>35389</v>
      </c>
      <c r="B922" s="506">
        <v>921</v>
      </c>
      <c r="C922" s="507">
        <v>23.5</v>
      </c>
      <c r="D922" s="130">
        <v>-0.12639557399818799</v>
      </c>
      <c r="E922" s="130">
        <f>(Table13[[#This Row],[Gasoil Open]]-MIN(Table13[Signal from Matlab]))/(MAX(Table13[Signal from Matlab])-MIN(Table13[Signal from Matlab]))</f>
        <v>-1.89937106918239</v>
      </c>
      <c r="F922" s="130">
        <v>867</v>
      </c>
      <c r="G922" s="130">
        <v>867</v>
      </c>
      <c r="H922" s="130">
        <v>0.45842068483577902</v>
      </c>
      <c r="I922" s="130">
        <f>(Table13[[#This Row],[Alpha]]-MIN(Table13[Alpha]))/(MAX(Table13[Alpha])-MIN(Table13[Alpha]))</f>
        <v>0.32688688192498944</v>
      </c>
      <c r="J922" s="130">
        <f>(Table13[[#This Row],[Signal from Matlab]]-703)/(1060.75-703)</f>
        <v>0.45842068483577919</v>
      </c>
    </row>
    <row r="923" spans="1:10" x14ac:dyDescent="0.2">
      <c r="A923" s="505">
        <v>35390</v>
      </c>
      <c r="B923" s="506">
        <v>922</v>
      </c>
      <c r="C923" s="507">
        <v>22.8</v>
      </c>
      <c r="D923" s="130">
        <v>-0.1155698832718</v>
      </c>
      <c r="E923" s="130">
        <f>(Table13[[#This Row],[Gasoil Open]]-MIN(Table13[Signal from Matlab]))/(MAX(Table13[Signal from Matlab])-MIN(Table13[Signal from Matlab]))</f>
        <v>-1.9013277428371769</v>
      </c>
      <c r="F923" s="130">
        <v>850.75</v>
      </c>
      <c r="G923" s="130">
        <v>850.75</v>
      </c>
      <c r="H923" s="130">
        <v>0.412997903563941</v>
      </c>
      <c r="I923" s="130">
        <f>(Table13[[#This Row],[Alpha]]-MIN(Table13[Alpha]))/(MAX(Table13[Alpha])-MIN(Table13[Alpha]))</f>
        <v>0.33467816692451396</v>
      </c>
      <c r="J923" s="130">
        <f>(Table13[[#This Row],[Signal from Matlab]]-703)/(1060.75-703)</f>
        <v>0.41299790356394128</v>
      </c>
    </row>
    <row r="924" spans="1:10" x14ac:dyDescent="0.2">
      <c r="A924" s="505">
        <v>35391</v>
      </c>
      <c r="B924" s="506">
        <v>923</v>
      </c>
      <c r="C924" s="507">
        <v>23.31</v>
      </c>
      <c r="D924" s="130">
        <v>-0.10831812433325801</v>
      </c>
      <c r="E924" s="130">
        <f>(Table13[[#This Row],[Gasoil Open]]-MIN(Table13[Signal from Matlab]))/(MAX(Table13[Signal from Matlab])-MIN(Table13[Signal from Matlab]))</f>
        <v>-1.8999021663172608</v>
      </c>
      <c r="F924" s="130">
        <v>866.75</v>
      </c>
      <c r="G924" s="130">
        <v>866.75</v>
      </c>
      <c r="H924" s="130">
        <v>0.45772187281621202</v>
      </c>
      <c r="I924" s="130">
        <f>(Table13[[#This Row],[Alpha]]-MIN(Table13[Alpha]))/(MAX(Table13[Alpha])-MIN(Table13[Alpha]))</f>
        <v>0.33989728153493864</v>
      </c>
      <c r="J924" s="130">
        <f>(Table13[[#This Row],[Signal from Matlab]]-703)/(1060.75-703)</f>
        <v>0.45772187281621246</v>
      </c>
    </row>
    <row r="925" spans="1:10" x14ac:dyDescent="0.2">
      <c r="A925" s="505">
        <v>35394</v>
      </c>
      <c r="B925" s="506">
        <v>924</v>
      </c>
      <c r="C925" s="507">
        <v>23.15</v>
      </c>
      <c r="D925" s="130">
        <v>-0.10507077961419201</v>
      </c>
      <c r="E925" s="130">
        <f>(Table13[[#This Row],[Gasoil Open]]-MIN(Table13[Signal from Matlab]))/(MAX(Table13[Signal from Matlab])-MIN(Table13[Signal from Matlab]))</f>
        <v>-1.9003494060097834</v>
      </c>
      <c r="F925" s="130">
        <v>862.75</v>
      </c>
      <c r="G925" s="130">
        <v>862.75</v>
      </c>
      <c r="H925" s="130">
        <v>0.446540880503145</v>
      </c>
      <c r="I925" s="130">
        <f>(Table13[[#This Row],[Alpha]]-MIN(Table13[Alpha]))/(MAX(Table13[Alpha])-MIN(Table13[Alpha]))</f>
        <v>0.34223440614318851</v>
      </c>
      <c r="J925" s="130">
        <f>(Table13[[#This Row],[Signal from Matlab]]-703)/(1060.75-703)</f>
        <v>0.44654088050314467</v>
      </c>
    </row>
    <row r="926" spans="1:10" x14ac:dyDescent="0.2">
      <c r="A926" s="505">
        <v>35395</v>
      </c>
      <c r="B926" s="506">
        <v>925</v>
      </c>
      <c r="C926" s="507">
        <v>22.6</v>
      </c>
      <c r="D926" s="130">
        <v>-0.104168456285103</v>
      </c>
      <c r="E926" s="130">
        <f>(Table13[[#This Row],[Gasoil Open]]-MIN(Table13[Signal from Matlab]))/(MAX(Table13[Signal from Matlab])-MIN(Table13[Signal from Matlab]))</f>
        <v>-1.9018867924528302</v>
      </c>
      <c r="F926" s="130">
        <v>856.5</v>
      </c>
      <c r="G926" s="130">
        <v>856.5</v>
      </c>
      <c r="H926" s="130">
        <v>0.42907058001397602</v>
      </c>
      <c r="I926" s="130">
        <f>(Table13[[#This Row],[Alpha]]-MIN(Table13[Alpha]))/(MAX(Table13[Alpha])-MIN(Table13[Alpha]))</f>
        <v>0.34288381119237538</v>
      </c>
      <c r="J926" s="130">
        <f>(Table13[[#This Row],[Signal from Matlab]]-703)/(1060.75-703)</f>
        <v>0.42907058001397624</v>
      </c>
    </row>
    <row r="927" spans="1:10" x14ac:dyDescent="0.2">
      <c r="A927" s="505">
        <v>35396</v>
      </c>
      <c r="B927" s="506">
        <v>926</v>
      </c>
      <c r="C927" s="507">
        <v>22.9</v>
      </c>
      <c r="D927" s="130">
        <v>-0.106923980178718</v>
      </c>
      <c r="E927" s="130">
        <f>(Table13[[#This Row],[Gasoil Open]]-MIN(Table13[Signal from Matlab]))/(MAX(Table13[Signal from Matlab])-MIN(Table13[Signal from Matlab]))</f>
        <v>-1.9010482180293502</v>
      </c>
      <c r="F927" s="130">
        <v>851.75</v>
      </c>
      <c r="G927" s="130">
        <v>851.75</v>
      </c>
      <c r="H927" s="130">
        <v>0.41579315164220798</v>
      </c>
      <c r="I927" s="130">
        <f>(Table13[[#This Row],[Alpha]]-MIN(Table13[Alpha]))/(MAX(Table13[Alpha])-MIN(Table13[Alpha]))</f>
        <v>0.34090065163971772</v>
      </c>
      <c r="J927" s="130">
        <f>(Table13[[#This Row],[Signal from Matlab]]-703)/(1060.75-703)</f>
        <v>0.41579315164220826</v>
      </c>
    </row>
    <row r="928" spans="1:10" x14ac:dyDescent="0.2">
      <c r="A928" s="505">
        <v>35397</v>
      </c>
      <c r="B928" s="506">
        <v>927</v>
      </c>
      <c r="C928" s="507">
        <v>22.83</v>
      </c>
      <c r="D928" s="130">
        <v>-0.111355822030903</v>
      </c>
      <c r="E928" s="130">
        <f>(Table13[[#This Row],[Gasoil Open]]-MIN(Table13[Signal from Matlab]))/(MAX(Table13[Signal from Matlab])-MIN(Table13[Signal from Matlab]))</f>
        <v>-1.9012438853948286</v>
      </c>
      <c r="F928" s="130">
        <v>846.5</v>
      </c>
      <c r="G928" s="130">
        <v>846.5</v>
      </c>
      <c r="H928" s="130">
        <v>0.40111809923130698</v>
      </c>
      <c r="I928" s="130">
        <f>(Table13[[#This Row],[Alpha]]-MIN(Table13[Alpha]))/(MAX(Table13[Alpha])-MIN(Table13[Alpha]))</f>
        <v>0.3377110405732362</v>
      </c>
      <c r="J928" s="130">
        <f>(Table13[[#This Row],[Signal from Matlab]]-703)/(1060.75-703)</f>
        <v>0.40111809923130676</v>
      </c>
    </row>
    <row r="929" spans="1:10" x14ac:dyDescent="0.2">
      <c r="A929" s="505">
        <v>35398</v>
      </c>
      <c r="B929" s="506">
        <v>928</v>
      </c>
      <c r="C929" s="507">
        <v>22.62</v>
      </c>
      <c r="D929" s="130">
        <v>-0.117283826212857</v>
      </c>
      <c r="E929" s="130">
        <f>(Table13[[#This Row],[Gasoil Open]]-MIN(Table13[Signal from Matlab]))/(MAX(Table13[Signal from Matlab])-MIN(Table13[Signal from Matlab]))</f>
        <v>-1.9018308874912648</v>
      </c>
      <c r="F929" s="130">
        <v>836.25</v>
      </c>
      <c r="G929" s="130">
        <v>836.25</v>
      </c>
      <c r="H929" s="130">
        <v>0.37246680642907098</v>
      </c>
      <c r="I929" s="130">
        <f>(Table13[[#This Row],[Alpha]]-MIN(Table13[Alpha]))/(MAX(Table13[Alpha])-MIN(Table13[Alpha]))</f>
        <v>0.33344463658781703</v>
      </c>
      <c r="J929" s="130">
        <f>(Table13[[#This Row],[Signal from Matlab]]-703)/(1060.75-703)</f>
        <v>0.3724668064290706</v>
      </c>
    </row>
    <row r="930" spans="1:10" x14ac:dyDescent="0.2">
      <c r="A930" s="505">
        <v>35401</v>
      </c>
      <c r="B930" s="506">
        <v>929</v>
      </c>
      <c r="C930" s="507">
        <v>22.85</v>
      </c>
      <c r="D930" s="130">
        <v>-0.12493466606256599</v>
      </c>
      <c r="E930" s="130">
        <f>(Table13[[#This Row],[Gasoil Open]]-MIN(Table13[Signal from Matlab]))/(MAX(Table13[Signal from Matlab])-MIN(Table13[Signal from Matlab]))</f>
        <v>-1.9011879804332634</v>
      </c>
      <c r="F930" s="130">
        <v>835.25</v>
      </c>
      <c r="G930" s="130">
        <v>835.25</v>
      </c>
      <c r="H930" s="130">
        <v>0.36967155835080401</v>
      </c>
      <c r="I930" s="130">
        <f>(Table13[[#This Row],[Alpha]]-MIN(Table13[Alpha]))/(MAX(Table13[Alpha])-MIN(Table13[Alpha]))</f>
        <v>0.3279383021412306</v>
      </c>
      <c r="J930" s="130">
        <f>(Table13[[#This Row],[Signal from Matlab]]-703)/(1060.75-703)</f>
        <v>0.36967155835080362</v>
      </c>
    </row>
    <row r="931" spans="1:10" x14ac:dyDescent="0.2">
      <c r="A931" s="505">
        <v>35402</v>
      </c>
      <c r="B931" s="506">
        <v>930</v>
      </c>
      <c r="C931" s="507">
        <v>23.51</v>
      </c>
      <c r="D931" s="130">
        <v>-0.13366969408574</v>
      </c>
      <c r="E931" s="130">
        <f>(Table13[[#This Row],[Gasoil Open]]-MIN(Table13[Signal from Matlab]))/(MAX(Table13[Signal from Matlab])-MIN(Table13[Signal from Matlab]))</f>
        <v>-1.8993431167016073</v>
      </c>
      <c r="F931" s="130">
        <v>826</v>
      </c>
      <c r="G931" s="130">
        <v>826</v>
      </c>
      <c r="H931" s="130">
        <v>0.34381551362683399</v>
      </c>
      <c r="I931" s="130">
        <f>(Table13[[#This Row],[Alpha]]-MIN(Table13[Alpha]))/(MAX(Table13[Alpha])-MIN(Table13[Alpha]))</f>
        <v>0.32165167392253496</v>
      </c>
      <c r="J931" s="130">
        <f>(Table13[[#This Row],[Signal from Matlab]]-703)/(1060.75-703)</f>
        <v>0.34381551362683438</v>
      </c>
    </row>
    <row r="932" spans="1:10" x14ac:dyDescent="0.2">
      <c r="A932" s="505">
        <v>35403</v>
      </c>
      <c r="B932" s="506">
        <v>931</v>
      </c>
      <c r="C932" s="507">
        <v>23.63</v>
      </c>
      <c r="D932" s="130">
        <v>-0.143477544093294</v>
      </c>
      <c r="E932" s="130">
        <f>(Table13[[#This Row],[Gasoil Open]]-MIN(Table13[Signal from Matlab]))/(MAX(Table13[Signal from Matlab])-MIN(Table13[Signal from Matlab]))</f>
        <v>-1.8990076869322152</v>
      </c>
      <c r="F932" s="130">
        <v>829.75</v>
      </c>
      <c r="G932" s="130">
        <v>829.75</v>
      </c>
      <c r="H932" s="130">
        <v>0.354297693920335</v>
      </c>
      <c r="I932" s="130">
        <f>(Table13[[#This Row],[Alpha]]-MIN(Table13[Alpha]))/(MAX(Table13[Alpha])-MIN(Table13[Alpha]))</f>
        <v>0.31459293221516516</v>
      </c>
      <c r="J932" s="130">
        <f>(Table13[[#This Row],[Signal from Matlab]]-703)/(1060.75-703)</f>
        <v>0.35429769392033544</v>
      </c>
    </row>
    <row r="933" spans="1:10" x14ac:dyDescent="0.2">
      <c r="A933" s="505">
        <v>35404</v>
      </c>
      <c r="B933" s="506">
        <v>932</v>
      </c>
      <c r="C933" s="507">
        <v>24.02</v>
      </c>
      <c r="D933" s="130">
        <v>-0.15564767889533701</v>
      </c>
      <c r="E933" s="130">
        <f>(Table13[[#This Row],[Gasoil Open]]-MIN(Table13[Signal from Matlab]))/(MAX(Table13[Signal from Matlab])-MIN(Table13[Signal from Matlab]))</f>
        <v>-1.8979175401816912</v>
      </c>
      <c r="F933" s="130">
        <v>834</v>
      </c>
      <c r="G933" s="130">
        <v>834</v>
      </c>
      <c r="H933" s="130">
        <v>0.36617749825297002</v>
      </c>
      <c r="I933" s="130">
        <f>(Table13[[#This Row],[Alpha]]-MIN(Table13[Alpha]))/(MAX(Table13[Alpha])-MIN(Table13[Alpha]))</f>
        <v>0.30583404642007961</v>
      </c>
      <c r="J933" s="130">
        <f>(Table13[[#This Row],[Signal from Matlab]]-703)/(1060.75-703)</f>
        <v>0.36617749825296997</v>
      </c>
    </row>
    <row r="934" spans="1:10" x14ac:dyDescent="0.2">
      <c r="A934" s="505">
        <v>35405</v>
      </c>
      <c r="B934" s="506">
        <v>933</v>
      </c>
      <c r="C934" s="507">
        <v>24.5</v>
      </c>
      <c r="D934" s="130">
        <v>-0.17709254255367601</v>
      </c>
      <c r="E934" s="130">
        <f>(Table13[[#This Row],[Gasoil Open]]-MIN(Table13[Signal from Matlab]))/(MAX(Table13[Signal from Matlab])-MIN(Table13[Signal from Matlab]))</f>
        <v>-1.896575821104123</v>
      </c>
      <c r="F934" s="130">
        <v>830.25</v>
      </c>
      <c r="G934" s="130">
        <v>830.25</v>
      </c>
      <c r="H934" s="130">
        <v>0.35569531795946902</v>
      </c>
      <c r="I934" s="130">
        <f>(Table13[[#This Row],[Alpha]]-MIN(Table13[Alpha]))/(MAX(Table13[Alpha])-MIN(Table13[Alpha]))</f>
        <v>0.29040010795268978</v>
      </c>
      <c r="J934" s="130">
        <f>(Table13[[#This Row],[Signal from Matlab]]-703)/(1060.75-703)</f>
        <v>0.3556953179594689</v>
      </c>
    </row>
    <row r="935" spans="1:10" x14ac:dyDescent="0.2">
      <c r="A935" s="505">
        <v>35408</v>
      </c>
      <c r="B935" s="506">
        <v>934</v>
      </c>
      <c r="C935" s="507">
        <v>24.25</v>
      </c>
      <c r="D935" s="130">
        <v>-0.19796740519911499</v>
      </c>
      <c r="E935" s="130">
        <f>(Table13[[#This Row],[Gasoil Open]]-MIN(Table13[Signal from Matlab]))/(MAX(Table13[Signal from Matlab])-MIN(Table13[Signal from Matlab]))</f>
        <v>-1.8972746331236898</v>
      </c>
      <c r="F935" s="130">
        <v>821.75</v>
      </c>
      <c r="G935" s="130">
        <v>821.75</v>
      </c>
      <c r="H935" s="130">
        <v>0.33193570929420002</v>
      </c>
      <c r="I935" s="130">
        <f>(Table13[[#This Row],[Alpha]]-MIN(Table13[Alpha]))/(MAX(Table13[Alpha])-MIN(Table13[Alpha]))</f>
        <v>0.27537640107733097</v>
      </c>
      <c r="J935" s="130">
        <f>(Table13[[#This Row],[Signal from Matlab]]-703)/(1060.75-703)</f>
        <v>0.33193570929419985</v>
      </c>
    </row>
    <row r="936" spans="1:10" x14ac:dyDescent="0.2">
      <c r="A936" s="505">
        <v>35409</v>
      </c>
      <c r="B936" s="506">
        <v>935</v>
      </c>
      <c r="C936" s="507">
        <v>23.92</v>
      </c>
      <c r="D936" s="130">
        <v>-0.22038506878682601</v>
      </c>
      <c r="E936" s="130">
        <f>(Table13[[#This Row],[Gasoil Open]]-MIN(Table13[Signal from Matlab]))/(MAX(Table13[Signal from Matlab])-MIN(Table13[Signal from Matlab]))</f>
        <v>-1.8981970649895179</v>
      </c>
      <c r="F936" s="130">
        <v>821.25</v>
      </c>
      <c r="G936" s="130">
        <v>821.25</v>
      </c>
      <c r="H936" s="130">
        <v>0.33053808525506601</v>
      </c>
      <c r="I936" s="130">
        <f>(Table13[[#This Row],[Alpha]]-MIN(Table13[Alpha]))/(MAX(Table13[Alpha])-MIN(Table13[Alpha]))</f>
        <v>0.25924233532117796</v>
      </c>
      <c r="J936" s="130">
        <f>(Table13[[#This Row],[Signal from Matlab]]-703)/(1060.75-703)</f>
        <v>0.33053808525506639</v>
      </c>
    </row>
    <row r="937" spans="1:10" x14ac:dyDescent="0.2">
      <c r="A937" s="505">
        <v>35410</v>
      </c>
      <c r="B937" s="506">
        <v>936</v>
      </c>
      <c r="C937" s="507">
        <v>23.05</v>
      </c>
      <c r="D937" s="130">
        <v>-0.24361341462341601</v>
      </c>
      <c r="E937" s="130">
        <f>(Table13[[#This Row],[Gasoil Open]]-MIN(Table13[Signal from Matlab]))/(MAX(Table13[Signal from Matlab])-MIN(Table13[Signal from Matlab]))</f>
        <v>-1.9006289308176101</v>
      </c>
      <c r="F937" s="130">
        <v>813.25</v>
      </c>
      <c r="G937" s="130">
        <v>813.25</v>
      </c>
      <c r="H937" s="130">
        <v>0.30817610062893103</v>
      </c>
      <c r="I937" s="130">
        <f>(Table13[[#This Row],[Alpha]]-MIN(Table13[Alpha]))/(MAX(Table13[Alpha])-MIN(Table13[Alpha]))</f>
        <v>0.24252481890079386</v>
      </c>
      <c r="J937" s="130">
        <f>(Table13[[#This Row],[Signal from Matlab]]-703)/(1060.75-703)</f>
        <v>0.3081761006289308</v>
      </c>
    </row>
    <row r="938" spans="1:10" x14ac:dyDescent="0.2">
      <c r="A938" s="505">
        <v>35411</v>
      </c>
      <c r="B938" s="506">
        <v>937</v>
      </c>
      <c r="C938" s="507">
        <v>22.49</v>
      </c>
      <c r="D938" s="130">
        <v>-0.26874909887589998</v>
      </c>
      <c r="E938" s="130">
        <f>(Table13[[#This Row],[Gasoil Open]]-MIN(Table13[Signal from Matlab]))/(MAX(Table13[Signal from Matlab])-MIN(Table13[Signal from Matlab]))</f>
        <v>-1.9021942697414396</v>
      </c>
      <c r="F938" s="130">
        <v>810.5</v>
      </c>
      <c r="G938" s="130">
        <v>810.5</v>
      </c>
      <c r="H938" s="130">
        <v>0.30048916841369699</v>
      </c>
      <c r="I938" s="130">
        <f>(Table13[[#This Row],[Alpha]]-MIN(Table13[Alpha]))/(MAX(Table13[Alpha])-MIN(Table13[Alpha]))</f>
        <v>0.22443458478836004</v>
      </c>
      <c r="J938" s="130">
        <f>(Table13[[#This Row],[Signal from Matlab]]-703)/(1060.75-703)</f>
        <v>0.30048916841369672</v>
      </c>
    </row>
    <row r="939" spans="1:10" x14ac:dyDescent="0.2">
      <c r="A939" s="505">
        <v>35412</v>
      </c>
      <c r="B939" s="506">
        <v>938</v>
      </c>
      <c r="C939" s="507">
        <v>22.77</v>
      </c>
      <c r="D939" s="130">
        <v>-0.28775196453937402</v>
      </c>
      <c r="E939" s="130">
        <f>(Table13[[#This Row],[Gasoil Open]]-MIN(Table13[Signal from Matlab]))/(MAX(Table13[Signal from Matlab])-MIN(Table13[Signal from Matlab]))</f>
        <v>-1.9014116002795249</v>
      </c>
      <c r="F939" s="130">
        <v>811.75</v>
      </c>
      <c r="G939" s="130">
        <v>811.75</v>
      </c>
      <c r="H939" s="130">
        <v>0.30398322851152998</v>
      </c>
      <c r="I939" s="130">
        <f>(Table13[[#This Row],[Alpha]]-MIN(Table13[Alpha]))/(MAX(Table13[Alpha])-MIN(Table13[Alpha]))</f>
        <v>0.21075816025953886</v>
      </c>
      <c r="J939" s="130">
        <f>(Table13[[#This Row],[Signal from Matlab]]-703)/(1060.75-703)</f>
        <v>0.30398322851153042</v>
      </c>
    </row>
    <row r="940" spans="1:10" x14ac:dyDescent="0.2">
      <c r="A940" s="505">
        <v>35415</v>
      </c>
      <c r="B940" s="506">
        <v>939</v>
      </c>
      <c r="C940" s="507">
        <v>23.55</v>
      </c>
      <c r="D940" s="130">
        <v>-0.31414441369749502</v>
      </c>
      <c r="E940" s="130">
        <f>(Table13[[#This Row],[Gasoil Open]]-MIN(Table13[Signal from Matlab]))/(MAX(Table13[Signal from Matlab])-MIN(Table13[Signal from Matlab]))</f>
        <v>-1.8992313067784767</v>
      </c>
      <c r="F940" s="130">
        <v>813</v>
      </c>
      <c r="G940" s="130">
        <v>813</v>
      </c>
      <c r="H940" s="130">
        <v>0.30747728860936402</v>
      </c>
      <c r="I940" s="130">
        <f>(Table13[[#This Row],[Alpha]]-MIN(Table13[Alpha]))/(MAX(Table13[Alpha])-MIN(Table13[Alpha]))</f>
        <v>0.19176342833678509</v>
      </c>
      <c r="J940" s="130">
        <f>(Table13[[#This Row],[Signal from Matlab]]-703)/(1060.75-703)</f>
        <v>0.30747728860936407</v>
      </c>
    </row>
    <row r="941" spans="1:10" x14ac:dyDescent="0.2">
      <c r="A941" s="505">
        <v>35416</v>
      </c>
      <c r="B941" s="506">
        <v>940</v>
      </c>
      <c r="C941" s="507">
        <v>23.8</v>
      </c>
      <c r="D941" s="130">
        <v>-0.33708284561043</v>
      </c>
      <c r="E941" s="130">
        <f>(Table13[[#This Row],[Gasoil Open]]-MIN(Table13[Signal from Matlab]))/(MAX(Table13[Signal from Matlab])-MIN(Table13[Signal from Matlab]))</f>
        <v>-1.8985324947589099</v>
      </c>
      <c r="F941" s="130">
        <v>816</v>
      </c>
      <c r="G941" s="130">
        <v>816</v>
      </c>
      <c r="H941" s="130">
        <v>0.315863032844165</v>
      </c>
      <c r="I941" s="130">
        <f>(Table13[[#This Row],[Alpha]]-MIN(Table13[Alpha]))/(MAX(Table13[Alpha])-MIN(Table13[Alpha]))</f>
        <v>0.17525456391483843</v>
      </c>
      <c r="J941" s="130">
        <f>(Table13[[#This Row],[Signal from Matlab]]-703)/(1060.75-703)</f>
        <v>0.31586303284416489</v>
      </c>
    </row>
    <row r="942" spans="1:10" x14ac:dyDescent="0.2">
      <c r="A942" s="505">
        <v>35417</v>
      </c>
      <c r="B942" s="506">
        <v>941</v>
      </c>
      <c r="C942" s="507">
        <v>23.76</v>
      </c>
      <c r="D942" s="130">
        <v>-0.36923156931573697</v>
      </c>
      <c r="E942" s="130">
        <f>(Table13[[#This Row],[Gasoil Open]]-MIN(Table13[Signal from Matlab]))/(MAX(Table13[Signal from Matlab])-MIN(Table13[Signal from Matlab]))</f>
        <v>-1.8986443046820405</v>
      </c>
      <c r="F942" s="130">
        <v>817.25</v>
      </c>
      <c r="G942" s="130">
        <v>817.25</v>
      </c>
      <c r="H942" s="130">
        <v>0.31935709294199899</v>
      </c>
      <c r="I942" s="130">
        <f>(Table13[[#This Row],[Alpha]]-MIN(Table13[Alpha]))/(MAX(Table13[Alpha])-MIN(Table13[Alpha]))</f>
        <v>0.15211702238610594</v>
      </c>
      <c r="J942" s="130">
        <f>(Table13[[#This Row],[Signal from Matlab]]-703)/(1060.75-703)</f>
        <v>0.3193570929419986</v>
      </c>
    </row>
    <row r="943" spans="1:10" x14ac:dyDescent="0.2">
      <c r="A943" s="505">
        <v>35418</v>
      </c>
      <c r="B943" s="506">
        <v>942</v>
      </c>
      <c r="C943" s="507">
        <v>23.8</v>
      </c>
      <c r="D943" s="130">
        <v>-0.40061452833496403</v>
      </c>
      <c r="E943" s="130">
        <f>(Table13[[#This Row],[Gasoil Open]]-MIN(Table13[Signal from Matlab]))/(MAX(Table13[Signal from Matlab])-MIN(Table13[Signal from Matlab]))</f>
        <v>-1.8985324947589099</v>
      </c>
      <c r="F943" s="130">
        <v>802.25</v>
      </c>
      <c r="G943" s="130">
        <v>802.25</v>
      </c>
      <c r="H943" s="130">
        <v>0.27742837176799401</v>
      </c>
      <c r="I943" s="130">
        <f>(Table13[[#This Row],[Alpha]]-MIN(Table13[Alpha]))/(MAX(Table13[Alpha])-MIN(Table13[Alpha]))</f>
        <v>0.12953060420484516</v>
      </c>
      <c r="J943" s="130">
        <f>(Table13[[#This Row],[Signal from Matlab]]-703)/(1060.75-703)</f>
        <v>0.2774283717679944</v>
      </c>
    </row>
    <row r="944" spans="1:10" x14ac:dyDescent="0.2">
      <c r="A944" s="505">
        <v>35419</v>
      </c>
      <c r="B944" s="506">
        <v>943</v>
      </c>
      <c r="C944" s="507">
        <v>23.73</v>
      </c>
      <c r="J944" s="130">
        <f>(Table13[[#This Row],[Signal from Matlab]]-703)/(1060.75-703)</f>
        <v>-1.9650593990216632</v>
      </c>
    </row>
    <row r="945" spans="1:10" x14ac:dyDescent="0.2">
      <c r="A945" s="505">
        <v>35422</v>
      </c>
      <c r="B945" s="506">
        <v>944</v>
      </c>
      <c r="C945" s="507">
        <v>23.4</v>
      </c>
      <c r="J945" s="130">
        <f>(Table13[[#This Row],[Signal from Matlab]]-703)/(1060.75-703)</f>
        <v>-1.9650593990216632</v>
      </c>
    </row>
    <row r="946" spans="1:10" x14ac:dyDescent="0.2">
      <c r="A946" s="505">
        <v>35423</v>
      </c>
      <c r="B946" s="506">
        <v>945</v>
      </c>
      <c r="C946" s="507">
        <v>23.31</v>
      </c>
      <c r="J946" s="130">
        <f>(Table13[[#This Row],[Signal from Matlab]]-703)/(1060.75-703)</f>
        <v>-1.9650593990216632</v>
      </c>
    </row>
    <row r="947" spans="1:10" x14ac:dyDescent="0.2">
      <c r="A947" s="505">
        <v>35426</v>
      </c>
      <c r="B947" s="506">
        <v>946</v>
      </c>
      <c r="C947" s="507">
        <v>23.5</v>
      </c>
      <c r="J947" s="130">
        <f>(Table13[[#This Row],[Signal from Matlab]]-703)/(1060.75-703)</f>
        <v>-1.9650593990216632</v>
      </c>
    </row>
    <row r="948" spans="1:10" x14ac:dyDescent="0.2">
      <c r="A948" s="505">
        <v>35429</v>
      </c>
      <c r="B948" s="506">
        <v>947</v>
      </c>
      <c r="C948" s="507">
        <v>23.6</v>
      </c>
      <c r="J948" s="130">
        <f>(Table13[[#This Row],[Signal from Matlab]]-703)/(1060.75-703)</f>
        <v>-1.9650593990216632</v>
      </c>
    </row>
    <row r="949" spans="1:10" x14ac:dyDescent="0.2">
      <c r="A949" s="505">
        <v>35430</v>
      </c>
      <c r="B949" s="506">
        <v>948</v>
      </c>
      <c r="C949" s="507">
        <v>23.68</v>
      </c>
      <c r="J949" s="130">
        <f>(Table13[[#This Row],[Signal from Matlab]]-703)/(1060.75-703)</f>
        <v>-1.9650593990216632</v>
      </c>
    </row>
    <row r="950" spans="1:10" x14ac:dyDescent="0.2">
      <c r="A950" s="505">
        <v>35432</v>
      </c>
      <c r="B950" s="506">
        <v>949</v>
      </c>
      <c r="C950" s="507">
        <v>24.5</v>
      </c>
      <c r="J950" s="130">
        <f>(Table13[[#This Row],[Signal from Matlab]]-703)/(1060.75-703)</f>
        <v>-1.9650593990216632</v>
      </c>
    </row>
    <row r="951" spans="1:10" x14ac:dyDescent="0.2">
      <c r="A951" s="505">
        <v>35433</v>
      </c>
      <c r="B951" s="506">
        <v>950</v>
      </c>
      <c r="C951" s="507">
        <v>24.15</v>
      </c>
      <c r="J951" s="130">
        <f>(Table13[[#This Row],[Signal from Matlab]]-703)/(1060.75-703)</f>
        <v>-1.9650593990216632</v>
      </c>
    </row>
    <row r="952" spans="1:10" x14ac:dyDescent="0.2">
      <c r="A952" s="505">
        <v>35436</v>
      </c>
      <c r="B952" s="506">
        <v>951</v>
      </c>
      <c r="C952" s="507">
        <v>24.16</v>
      </c>
      <c r="J952" s="130">
        <f>(Table13[[#This Row],[Signal from Matlab]]-703)/(1060.75-703)</f>
        <v>-1.9650593990216632</v>
      </c>
    </row>
    <row r="953" spans="1:10" x14ac:dyDescent="0.2">
      <c r="A953" s="505">
        <v>35437</v>
      </c>
      <c r="B953" s="506">
        <v>952</v>
      </c>
      <c r="C953" s="507">
        <v>24.5</v>
      </c>
      <c r="J953" s="130">
        <f>(Table13[[#This Row],[Signal from Matlab]]-703)/(1060.75-703)</f>
        <v>-1.9650593990216632</v>
      </c>
    </row>
    <row r="954" spans="1:10" x14ac:dyDescent="0.2">
      <c r="A954" s="505">
        <v>35438</v>
      </c>
      <c r="B954" s="506">
        <v>953</v>
      </c>
      <c r="C954" s="507">
        <v>24.47</v>
      </c>
      <c r="J954" s="130">
        <f>(Table13[[#This Row],[Signal from Matlab]]-703)/(1060.75-703)</f>
        <v>-1.9650593990216632</v>
      </c>
    </row>
    <row r="955" spans="1:10" x14ac:dyDescent="0.2">
      <c r="A955" s="505">
        <v>35439</v>
      </c>
      <c r="B955" s="506">
        <v>954</v>
      </c>
      <c r="C955" s="507">
        <v>24.78</v>
      </c>
      <c r="J955" s="130">
        <f>(Table13[[#This Row],[Signal from Matlab]]-703)/(1060.75-703)</f>
        <v>-1.9650593990216632</v>
      </c>
    </row>
    <row r="956" spans="1:10" x14ac:dyDescent="0.2">
      <c r="A956" s="505">
        <v>35440</v>
      </c>
      <c r="B956" s="506">
        <v>955</v>
      </c>
      <c r="C956" s="507">
        <v>24.5</v>
      </c>
      <c r="J956" s="130">
        <f>(Table13[[#This Row],[Signal from Matlab]]-703)/(1060.75-703)</f>
        <v>-1.9650593990216632</v>
      </c>
    </row>
    <row r="957" spans="1:10" x14ac:dyDescent="0.2">
      <c r="A957" s="505">
        <v>35443</v>
      </c>
      <c r="B957" s="506">
        <v>956</v>
      </c>
      <c r="C957" s="507">
        <v>24.46</v>
      </c>
      <c r="J957" s="130">
        <f>(Table13[[#This Row],[Signal from Matlab]]-703)/(1060.75-703)</f>
        <v>-1.9650593990216632</v>
      </c>
    </row>
    <row r="958" spans="1:10" x14ac:dyDescent="0.2">
      <c r="A958" s="505">
        <v>35444</v>
      </c>
      <c r="B958" s="506">
        <v>957</v>
      </c>
      <c r="C958" s="507">
        <v>23.46</v>
      </c>
      <c r="J958" s="130">
        <f>(Table13[[#This Row],[Signal from Matlab]]-703)/(1060.75-703)</f>
        <v>-1.9650593990216632</v>
      </c>
    </row>
    <row r="959" spans="1:10" x14ac:dyDescent="0.2">
      <c r="A959" s="505">
        <v>35445</v>
      </c>
      <c r="B959" s="506">
        <v>958</v>
      </c>
      <c r="C959" s="507">
        <v>23.5</v>
      </c>
      <c r="J959" s="130">
        <f>(Table13[[#This Row],[Signal from Matlab]]-703)/(1060.75-703)</f>
        <v>-1.9650593990216632</v>
      </c>
    </row>
    <row r="960" spans="1:10" x14ac:dyDescent="0.2">
      <c r="A960" s="505">
        <v>35446</v>
      </c>
      <c r="B960" s="506">
        <v>959</v>
      </c>
      <c r="C960" s="507">
        <v>23.65</v>
      </c>
      <c r="J960" s="130">
        <f>(Table13[[#This Row],[Signal from Matlab]]-703)/(1060.75-703)</f>
        <v>-1.9650593990216632</v>
      </c>
    </row>
    <row r="961" spans="1:10" x14ac:dyDescent="0.2">
      <c r="A961" s="505">
        <v>35447</v>
      </c>
      <c r="B961" s="506">
        <v>960</v>
      </c>
      <c r="C961" s="507">
        <v>22.85</v>
      </c>
      <c r="J961" s="130">
        <f>(Table13[[#This Row],[Signal from Matlab]]-703)/(1060.75-703)</f>
        <v>-1.9650593990216632</v>
      </c>
    </row>
    <row r="962" spans="1:10" x14ac:dyDescent="0.2">
      <c r="A962" s="505">
        <v>35450</v>
      </c>
      <c r="B962" s="506">
        <v>961</v>
      </c>
      <c r="C962" s="507">
        <v>22.4</v>
      </c>
      <c r="J962" s="130">
        <f>(Table13[[#This Row],[Signal from Matlab]]-703)/(1060.75-703)</f>
        <v>-1.9650593990216632</v>
      </c>
    </row>
    <row r="963" spans="1:10" x14ac:dyDescent="0.2">
      <c r="A963" s="505">
        <v>35451</v>
      </c>
      <c r="B963" s="506">
        <v>962</v>
      </c>
      <c r="C963" s="507">
        <v>22.46</v>
      </c>
      <c r="J963" s="130">
        <f>(Table13[[#This Row],[Signal from Matlab]]-703)/(1060.75-703)</f>
        <v>-1.9650593990216632</v>
      </c>
    </row>
    <row r="964" spans="1:10" x14ac:dyDescent="0.2">
      <c r="A964" s="505">
        <v>35452</v>
      </c>
      <c r="B964" s="506">
        <v>963</v>
      </c>
      <c r="C964" s="507">
        <v>22.5</v>
      </c>
      <c r="J964" s="130">
        <f>(Table13[[#This Row],[Signal from Matlab]]-703)/(1060.75-703)</f>
        <v>-1.9650593990216632</v>
      </c>
    </row>
    <row r="965" spans="1:10" x14ac:dyDescent="0.2">
      <c r="A965" s="505">
        <v>35453</v>
      </c>
      <c r="B965" s="506">
        <v>964</v>
      </c>
      <c r="C965" s="507">
        <v>22.78</v>
      </c>
      <c r="J965" s="130">
        <f>(Table13[[#This Row],[Signal from Matlab]]-703)/(1060.75-703)</f>
        <v>-1.9650593990216632</v>
      </c>
    </row>
    <row r="966" spans="1:10" x14ac:dyDescent="0.2">
      <c r="A966" s="505">
        <v>35454</v>
      </c>
      <c r="B966" s="506">
        <v>965</v>
      </c>
      <c r="C966" s="507">
        <v>22.33</v>
      </c>
      <c r="J966" s="130">
        <f>(Table13[[#This Row],[Signal from Matlab]]-703)/(1060.75-703)</f>
        <v>-1.9650593990216632</v>
      </c>
    </row>
    <row r="967" spans="1:10" x14ac:dyDescent="0.2">
      <c r="A967" s="505">
        <v>35457</v>
      </c>
      <c r="B967" s="506">
        <v>966</v>
      </c>
      <c r="C967" s="507">
        <v>22.25</v>
      </c>
      <c r="J967" s="130">
        <f>(Table13[[#This Row],[Signal from Matlab]]-703)/(1060.75-703)</f>
        <v>-1.9650593990216632</v>
      </c>
    </row>
    <row r="968" spans="1:10" x14ac:dyDescent="0.2">
      <c r="A968" s="505">
        <v>35458</v>
      </c>
      <c r="B968" s="506">
        <v>967</v>
      </c>
      <c r="C968" s="507">
        <v>22.2</v>
      </c>
      <c r="J968" s="130">
        <f>(Table13[[#This Row],[Signal from Matlab]]-703)/(1060.75-703)</f>
        <v>-1.9650593990216632</v>
      </c>
    </row>
    <row r="969" spans="1:10" x14ac:dyDescent="0.2">
      <c r="A969" s="505">
        <v>35459</v>
      </c>
      <c r="B969" s="506">
        <v>968</v>
      </c>
      <c r="C969" s="507">
        <v>22.35</v>
      </c>
      <c r="J969" s="130">
        <f>(Table13[[#This Row],[Signal from Matlab]]-703)/(1060.75-703)</f>
        <v>-1.9650593990216632</v>
      </c>
    </row>
    <row r="970" spans="1:10" x14ac:dyDescent="0.2">
      <c r="A970" s="505">
        <v>35460</v>
      </c>
      <c r="B970" s="506">
        <v>969</v>
      </c>
      <c r="C970" s="507">
        <v>22.81</v>
      </c>
      <c r="J970" s="130">
        <f>(Table13[[#This Row],[Signal from Matlab]]-703)/(1060.75-703)</f>
        <v>-1.9650593990216632</v>
      </c>
    </row>
    <row r="971" spans="1:10" x14ac:dyDescent="0.2">
      <c r="A971" s="505">
        <v>35461</v>
      </c>
      <c r="B971" s="506">
        <v>970</v>
      </c>
      <c r="C971" s="507">
        <v>23.13</v>
      </c>
      <c r="E971" s="508">
        <f>(Table13[[#This Row],[Gasoil Open]]-MIN(Table13[Gasoil Open]))/(MAX(Table13[Gasoil Open])-MIN(Table13[Gasoil Open]))</f>
        <v>9.8316251830161031E-2</v>
      </c>
      <c r="I971" s="130">
        <f>(Table13[[#This Row],[Alpha]]-MIN(Table13[Alpha]))/(MAX(Table13[Alpha])-MIN(Table13[Alpha]))</f>
        <v>0.41785418965510296</v>
      </c>
      <c r="J971" s="508">
        <f>(Table13[[#This Row],[Signal from Matlab]]-703)/(1060.75-703)</f>
        <v>-1.9650593990216632</v>
      </c>
    </row>
    <row r="972" spans="1:10" x14ac:dyDescent="0.2">
      <c r="A972" s="505">
        <v>35464</v>
      </c>
      <c r="B972" s="506">
        <v>971</v>
      </c>
      <c r="C972" s="507">
        <v>22.45</v>
      </c>
      <c r="E972" s="508">
        <f>(Table13[[#This Row],[Gasoil Open]]-MIN(Table13[Gasoil Open]))/(MAX(Table13[Gasoil Open])-MIN(Table13[Gasoil Open]))</f>
        <v>9.3338213762811109E-2</v>
      </c>
      <c r="I972" s="130">
        <f>(Table13[[#This Row],[Alpha]]-MIN(Table13[Alpha]))/(MAX(Table13[Alpha])-MIN(Table13[Alpha]))</f>
        <v>0.41785418965510296</v>
      </c>
      <c r="J972" s="508">
        <f>(Table13[[#This Row],[Signal from Matlab]]-703)/(1060.75-703)</f>
        <v>-1.9650593990216632</v>
      </c>
    </row>
    <row r="973" spans="1:10" x14ac:dyDescent="0.2">
      <c r="A973" s="505">
        <v>35465</v>
      </c>
      <c r="B973" s="506">
        <v>972</v>
      </c>
      <c r="C973" s="507">
        <v>22.63</v>
      </c>
      <c r="E973" s="508">
        <f>(Table13[[#This Row],[Gasoil Open]]-MIN(Table13[Gasoil Open]))/(MAX(Table13[Gasoil Open])-MIN(Table13[Gasoil Open]))</f>
        <v>9.4655929721815496E-2</v>
      </c>
      <c r="I973" s="130">
        <f>(Table13[[#This Row],[Alpha]]-MIN(Table13[Alpha]))/(MAX(Table13[Alpha])-MIN(Table13[Alpha]))</f>
        <v>0.41785418965510296</v>
      </c>
      <c r="J973" s="508">
        <f>(Table13[[#This Row],[Signal from Matlab]]-703)/(1060.75-703)</f>
        <v>-1.9650593990216632</v>
      </c>
    </row>
    <row r="974" spans="1:10" x14ac:dyDescent="0.2">
      <c r="A974" s="505">
        <v>35466</v>
      </c>
      <c r="B974" s="506">
        <v>973</v>
      </c>
      <c r="C974" s="507">
        <v>22.4</v>
      </c>
      <c r="E974" s="508">
        <f>(Table13[[#This Row],[Gasoil Open]]-MIN(Table13[Gasoil Open]))/(MAX(Table13[Gasoil Open])-MIN(Table13[Gasoil Open]))</f>
        <v>9.2972181551976549E-2</v>
      </c>
      <c r="I974" s="130">
        <f>(Table13[[#This Row],[Alpha]]-MIN(Table13[Alpha]))/(MAX(Table13[Alpha])-MIN(Table13[Alpha]))</f>
        <v>0.41785418965510296</v>
      </c>
      <c r="J974" s="508">
        <f>(Table13[[#This Row],[Signal from Matlab]]-703)/(1060.75-703)</f>
        <v>-1.9650593990216632</v>
      </c>
    </row>
    <row r="975" spans="1:10" x14ac:dyDescent="0.2">
      <c r="A975" s="505">
        <v>35467</v>
      </c>
      <c r="B975" s="506">
        <v>974</v>
      </c>
      <c r="C975" s="507">
        <v>22.37</v>
      </c>
      <c r="E975" s="508">
        <f>(Table13[[#This Row],[Gasoil Open]]-MIN(Table13[Gasoil Open]))/(MAX(Table13[Gasoil Open])-MIN(Table13[Gasoil Open]))</f>
        <v>9.2752562225475843E-2</v>
      </c>
      <c r="I975" s="130">
        <f>(Table13[[#This Row],[Alpha]]-MIN(Table13[Alpha]))/(MAX(Table13[Alpha])-MIN(Table13[Alpha]))</f>
        <v>0.41785418965510296</v>
      </c>
      <c r="J975" s="508">
        <f>(Table13[[#This Row],[Signal from Matlab]]-703)/(1060.75-703)</f>
        <v>-1.9650593990216632</v>
      </c>
    </row>
    <row r="976" spans="1:10" x14ac:dyDescent="0.2">
      <c r="A976" s="505">
        <v>35468</v>
      </c>
      <c r="B976" s="506">
        <v>975</v>
      </c>
      <c r="C976" s="507">
        <v>21.7</v>
      </c>
      <c r="E976" s="508">
        <f>(Table13[[#This Row],[Gasoil Open]]-MIN(Table13[Gasoil Open]))/(MAX(Table13[Gasoil Open])-MIN(Table13[Gasoil Open]))</f>
        <v>8.7847730600292814E-2</v>
      </c>
      <c r="I976" s="130">
        <f>(Table13[[#This Row],[Alpha]]-MIN(Table13[Alpha]))/(MAX(Table13[Alpha])-MIN(Table13[Alpha]))</f>
        <v>0.41785418965510296</v>
      </c>
      <c r="J976" s="508">
        <f>(Table13[[#This Row],[Signal from Matlab]]-703)/(1060.75-703)</f>
        <v>-1.9650593990216632</v>
      </c>
    </row>
    <row r="977" spans="1:10" x14ac:dyDescent="0.2">
      <c r="A977" s="505">
        <v>35471</v>
      </c>
      <c r="B977" s="506">
        <v>976</v>
      </c>
      <c r="C977" s="507">
        <v>21.17</v>
      </c>
      <c r="E977" s="508">
        <f>(Table13[[#This Row],[Gasoil Open]]-MIN(Table13[Gasoil Open]))/(MAX(Table13[Gasoil Open])-MIN(Table13[Gasoil Open]))</f>
        <v>8.396778916544656E-2</v>
      </c>
      <c r="I977" s="130">
        <f>(Table13[[#This Row],[Alpha]]-MIN(Table13[Alpha]))/(MAX(Table13[Alpha])-MIN(Table13[Alpha]))</f>
        <v>0.41785418965510296</v>
      </c>
      <c r="J977" s="508">
        <f>(Table13[[#This Row],[Signal from Matlab]]-703)/(1060.75-703)</f>
        <v>-1.9650593990216632</v>
      </c>
    </row>
    <row r="978" spans="1:10" x14ac:dyDescent="0.2">
      <c r="A978" s="505">
        <v>35472</v>
      </c>
      <c r="B978" s="506">
        <v>977</v>
      </c>
      <c r="C978" s="507">
        <v>21.2</v>
      </c>
      <c r="E978" s="508">
        <f>(Table13[[#This Row],[Gasoil Open]]-MIN(Table13[Gasoil Open]))/(MAX(Table13[Gasoil Open])-MIN(Table13[Gasoil Open]))</f>
        <v>8.418740849194728E-2</v>
      </c>
      <c r="I978" s="130">
        <f>(Table13[[#This Row],[Alpha]]-MIN(Table13[Alpha]))/(MAX(Table13[Alpha])-MIN(Table13[Alpha]))</f>
        <v>0.41785418965510296</v>
      </c>
      <c r="J978" s="508">
        <f>(Table13[[#This Row],[Signal from Matlab]]-703)/(1060.75-703)</f>
        <v>-1.9650593990216632</v>
      </c>
    </row>
    <row r="979" spans="1:10" x14ac:dyDescent="0.2">
      <c r="A979" s="505">
        <v>35473</v>
      </c>
      <c r="B979" s="506">
        <v>978</v>
      </c>
      <c r="C979" s="507">
        <v>21.05</v>
      </c>
      <c r="E979" s="508">
        <f>(Table13[[#This Row],[Gasoil Open]]-MIN(Table13[Gasoil Open]))/(MAX(Table13[Gasoil Open])-MIN(Table13[Gasoil Open]))</f>
        <v>8.3089311859443626E-2</v>
      </c>
      <c r="I979" s="130">
        <f>(Table13[[#This Row],[Alpha]]-MIN(Table13[Alpha]))/(MAX(Table13[Alpha])-MIN(Table13[Alpha]))</f>
        <v>0.41785418965510296</v>
      </c>
      <c r="J979" s="508">
        <f>(Table13[[#This Row],[Signal from Matlab]]-703)/(1060.75-703)</f>
        <v>-1.9650593990216632</v>
      </c>
    </row>
    <row r="980" spans="1:10" x14ac:dyDescent="0.2">
      <c r="A980" s="505">
        <v>35474</v>
      </c>
      <c r="B980" s="506">
        <v>979</v>
      </c>
      <c r="C980" s="507">
        <v>20.5</v>
      </c>
      <c r="E980" s="508">
        <f>(Table13[[#This Row],[Gasoil Open]]-MIN(Table13[Gasoil Open]))/(MAX(Table13[Gasoil Open])-MIN(Table13[Gasoil Open]))</f>
        <v>7.9062957540263532E-2</v>
      </c>
      <c r="I980" s="130">
        <f>(Table13[[#This Row],[Alpha]]-MIN(Table13[Alpha]))/(MAX(Table13[Alpha])-MIN(Table13[Alpha]))</f>
        <v>0.41785418965510296</v>
      </c>
      <c r="J980" s="508">
        <f>(Table13[[#This Row],[Signal from Matlab]]-703)/(1060.75-703)</f>
        <v>-1.9650593990216632</v>
      </c>
    </row>
    <row r="981" spans="1:10" x14ac:dyDescent="0.2">
      <c r="A981" s="505">
        <v>35475</v>
      </c>
      <c r="B981" s="506">
        <v>980</v>
      </c>
      <c r="C981" s="507">
        <v>20.55</v>
      </c>
      <c r="E981" s="508">
        <f>(Table13[[#This Row],[Gasoil Open]]-MIN(Table13[Gasoil Open]))/(MAX(Table13[Gasoil Open])-MIN(Table13[Gasoil Open]))</f>
        <v>7.9428989751098092E-2</v>
      </c>
      <c r="I981" s="130">
        <f>(Table13[[#This Row],[Alpha]]-MIN(Table13[Alpha]))/(MAX(Table13[Alpha])-MIN(Table13[Alpha]))</f>
        <v>0.41785418965510296</v>
      </c>
      <c r="J981" s="508">
        <f>(Table13[[#This Row],[Signal from Matlab]]-703)/(1060.75-703)</f>
        <v>-1.9650593990216632</v>
      </c>
    </row>
    <row r="982" spans="1:10" x14ac:dyDescent="0.2">
      <c r="A982" s="505">
        <v>35478</v>
      </c>
      <c r="B982" s="506">
        <v>981</v>
      </c>
      <c r="C982" s="507">
        <v>20.399999999999999</v>
      </c>
      <c r="E982" s="508">
        <f>(Table13[[#This Row],[Gasoil Open]]-MIN(Table13[Gasoil Open]))/(MAX(Table13[Gasoil Open])-MIN(Table13[Gasoil Open]))</f>
        <v>7.8330893118594425E-2</v>
      </c>
      <c r="I982" s="130">
        <f>(Table13[[#This Row],[Alpha]]-MIN(Table13[Alpha]))/(MAX(Table13[Alpha])-MIN(Table13[Alpha]))</f>
        <v>0.41785418965510296</v>
      </c>
      <c r="J982" s="508">
        <f>(Table13[[#This Row],[Signal from Matlab]]-703)/(1060.75-703)</f>
        <v>-1.9650593990216632</v>
      </c>
    </row>
    <row r="983" spans="1:10" x14ac:dyDescent="0.2">
      <c r="A983" s="505">
        <v>35479</v>
      </c>
      <c r="B983" s="506">
        <v>982</v>
      </c>
      <c r="C983" s="507">
        <v>20.34</v>
      </c>
      <c r="E983" s="508">
        <f>(Table13[[#This Row],[Gasoil Open]]-MIN(Table13[Gasoil Open]))/(MAX(Table13[Gasoil Open])-MIN(Table13[Gasoil Open]))</f>
        <v>7.7891654465592958E-2</v>
      </c>
      <c r="I983" s="130">
        <f>(Table13[[#This Row],[Alpha]]-MIN(Table13[Alpha]))/(MAX(Table13[Alpha])-MIN(Table13[Alpha]))</f>
        <v>0.41785418965510296</v>
      </c>
      <c r="J983" s="508">
        <f>(Table13[[#This Row],[Signal from Matlab]]-703)/(1060.75-703)</f>
        <v>-1.9650593990216632</v>
      </c>
    </row>
    <row r="984" spans="1:10" x14ac:dyDescent="0.2">
      <c r="A984" s="505">
        <v>35480</v>
      </c>
      <c r="B984" s="506">
        <v>983</v>
      </c>
      <c r="C984" s="507">
        <v>20.55</v>
      </c>
      <c r="E984" s="508">
        <f>(Table13[[#This Row],[Gasoil Open]]-MIN(Table13[Gasoil Open]))/(MAX(Table13[Gasoil Open])-MIN(Table13[Gasoil Open]))</f>
        <v>7.9428989751098092E-2</v>
      </c>
      <c r="I984" s="130">
        <f>(Table13[[#This Row],[Alpha]]-MIN(Table13[Alpha]))/(MAX(Table13[Alpha])-MIN(Table13[Alpha]))</f>
        <v>0.41785418965510296</v>
      </c>
      <c r="J984" s="508">
        <f>(Table13[[#This Row],[Signal from Matlab]]-703)/(1060.75-703)</f>
        <v>-1.9650593990216632</v>
      </c>
    </row>
    <row r="985" spans="1:10" x14ac:dyDescent="0.2">
      <c r="A985" s="505">
        <v>35481</v>
      </c>
      <c r="B985" s="506">
        <v>984</v>
      </c>
      <c r="C985" s="507">
        <v>20.51</v>
      </c>
      <c r="E985" s="508">
        <f>(Table13[[#This Row],[Gasoil Open]]-MIN(Table13[Gasoil Open]))/(MAX(Table13[Gasoil Open])-MIN(Table13[Gasoil Open]))</f>
        <v>7.9136163982430452E-2</v>
      </c>
      <c r="I985" s="130">
        <f>(Table13[[#This Row],[Alpha]]-MIN(Table13[Alpha]))/(MAX(Table13[Alpha])-MIN(Table13[Alpha]))</f>
        <v>0.41785418965510296</v>
      </c>
      <c r="J985" s="508">
        <f>(Table13[[#This Row],[Signal from Matlab]]-703)/(1060.75-703)</f>
        <v>-1.9650593990216632</v>
      </c>
    </row>
    <row r="986" spans="1:10" x14ac:dyDescent="0.2">
      <c r="A986" s="505">
        <v>35482</v>
      </c>
      <c r="B986" s="506">
        <v>985</v>
      </c>
      <c r="C986" s="507">
        <v>19.95</v>
      </c>
      <c r="E986" s="508">
        <f>(Table13[[#This Row],[Gasoil Open]]-MIN(Table13[Gasoil Open]))/(MAX(Table13[Gasoil Open])-MIN(Table13[Gasoil Open]))</f>
        <v>7.5036603221083437E-2</v>
      </c>
      <c r="I986" s="130">
        <f>(Table13[[#This Row],[Alpha]]-MIN(Table13[Alpha]))/(MAX(Table13[Alpha])-MIN(Table13[Alpha]))</f>
        <v>0.41785418965510296</v>
      </c>
      <c r="J986" s="508">
        <f>(Table13[[#This Row],[Signal from Matlab]]-703)/(1060.75-703)</f>
        <v>-1.9650593990216632</v>
      </c>
    </row>
    <row r="987" spans="1:10" x14ac:dyDescent="0.2">
      <c r="A987" s="505">
        <v>35485</v>
      </c>
      <c r="B987" s="506">
        <v>986</v>
      </c>
      <c r="C987" s="507">
        <v>19.75</v>
      </c>
      <c r="E987" s="508">
        <f>(Table13[[#This Row],[Gasoil Open]]-MIN(Table13[Gasoil Open]))/(MAX(Table13[Gasoil Open])-MIN(Table13[Gasoil Open]))</f>
        <v>7.3572474377745237E-2</v>
      </c>
      <c r="I987" s="130">
        <f>(Table13[[#This Row],[Alpha]]-MIN(Table13[Alpha]))/(MAX(Table13[Alpha])-MIN(Table13[Alpha]))</f>
        <v>0.41785418965510296</v>
      </c>
      <c r="J987" s="508">
        <f>(Table13[[#This Row],[Signal from Matlab]]-703)/(1060.75-703)</f>
        <v>-1.9650593990216632</v>
      </c>
    </row>
    <row r="988" spans="1:10" x14ac:dyDescent="0.2">
      <c r="A988" s="505">
        <v>35486</v>
      </c>
      <c r="B988" s="506">
        <v>987</v>
      </c>
      <c r="C988" s="507">
        <v>19.09</v>
      </c>
      <c r="E988" s="508">
        <f>(Table13[[#This Row],[Gasoil Open]]-MIN(Table13[Gasoil Open]))/(MAX(Table13[Gasoil Open])-MIN(Table13[Gasoil Open]))</f>
        <v>6.8740849194729128E-2</v>
      </c>
      <c r="I988" s="130">
        <f>(Table13[[#This Row],[Alpha]]-MIN(Table13[Alpha]))/(MAX(Table13[Alpha])-MIN(Table13[Alpha]))</f>
        <v>0.41785418965510296</v>
      </c>
      <c r="J988" s="508">
        <f>(Table13[[#This Row],[Signal from Matlab]]-703)/(1060.75-703)</f>
        <v>-1.9650593990216632</v>
      </c>
    </row>
    <row r="989" spans="1:10" x14ac:dyDescent="0.2">
      <c r="A989" s="505">
        <v>35487</v>
      </c>
      <c r="B989" s="506">
        <v>988</v>
      </c>
      <c r="C989" s="507">
        <v>19.649999999999999</v>
      </c>
      <c r="E989" s="508">
        <f>(Table13[[#This Row],[Gasoil Open]]-MIN(Table13[Gasoil Open]))/(MAX(Table13[Gasoil Open])-MIN(Table13[Gasoil Open]))</f>
        <v>7.2840409956076116E-2</v>
      </c>
      <c r="I989" s="130">
        <f>(Table13[[#This Row],[Alpha]]-MIN(Table13[Alpha]))/(MAX(Table13[Alpha])-MIN(Table13[Alpha]))</f>
        <v>0.41785418965510296</v>
      </c>
      <c r="J989" s="508">
        <f>(Table13[[#This Row],[Signal from Matlab]]-703)/(1060.75-703)</f>
        <v>-1.9650593990216632</v>
      </c>
    </row>
    <row r="990" spans="1:10" x14ac:dyDescent="0.2">
      <c r="A990" s="505">
        <v>35488</v>
      </c>
      <c r="B990" s="506">
        <v>989</v>
      </c>
      <c r="C990" s="507">
        <v>19.66</v>
      </c>
      <c r="E990" s="508">
        <f>(Table13[[#This Row],[Gasoil Open]]-MIN(Table13[Gasoil Open]))/(MAX(Table13[Gasoil Open])-MIN(Table13[Gasoil Open]))</f>
        <v>7.2913616398243036E-2</v>
      </c>
      <c r="I990" s="130">
        <f>(Table13[[#This Row],[Alpha]]-MIN(Table13[Alpha]))/(MAX(Table13[Alpha])-MIN(Table13[Alpha]))</f>
        <v>0.41785418965510296</v>
      </c>
      <c r="J990" s="508">
        <f>(Table13[[#This Row],[Signal from Matlab]]-703)/(1060.75-703)</f>
        <v>-1.9650593990216632</v>
      </c>
    </row>
    <row r="991" spans="1:10" x14ac:dyDescent="0.2">
      <c r="A991" s="505">
        <v>35489</v>
      </c>
      <c r="B991" s="506">
        <v>990</v>
      </c>
      <c r="C991" s="507">
        <v>19.23</v>
      </c>
      <c r="E991" s="508">
        <f>(Table13[[#This Row],[Gasoil Open]]-MIN(Table13[Gasoil Open]))/(MAX(Table13[Gasoil Open])-MIN(Table13[Gasoil Open]))</f>
        <v>6.9765739385065889E-2</v>
      </c>
      <c r="I991" s="130">
        <f>(Table13[[#This Row],[Alpha]]-MIN(Table13[Alpha]))/(MAX(Table13[Alpha])-MIN(Table13[Alpha]))</f>
        <v>0.41785418965510296</v>
      </c>
      <c r="J991" s="508">
        <f>(Table13[[#This Row],[Signal from Matlab]]-703)/(1060.75-703)</f>
        <v>-1.9650593990216632</v>
      </c>
    </row>
    <row r="992" spans="1:10" x14ac:dyDescent="0.2">
      <c r="A992" s="505">
        <v>35492</v>
      </c>
      <c r="B992" s="506">
        <v>991</v>
      </c>
      <c r="C992" s="507">
        <v>18.95</v>
      </c>
      <c r="E992" s="508">
        <f>(Table13[[#This Row],[Gasoil Open]]-MIN(Table13[Gasoil Open]))/(MAX(Table13[Gasoil Open])-MIN(Table13[Gasoil Open]))</f>
        <v>6.7715959004392381E-2</v>
      </c>
      <c r="I992" s="130">
        <f>(Table13[[#This Row],[Alpha]]-MIN(Table13[Alpha]))/(MAX(Table13[Alpha])-MIN(Table13[Alpha]))</f>
        <v>0.41785418965510296</v>
      </c>
      <c r="J992" s="508">
        <f>(Table13[[#This Row],[Signal from Matlab]]-703)/(1060.75-703)</f>
        <v>-1.9650593990216632</v>
      </c>
    </row>
    <row r="993" spans="1:10" x14ac:dyDescent="0.2">
      <c r="A993" s="505">
        <v>35493</v>
      </c>
      <c r="B993" s="506">
        <v>992</v>
      </c>
      <c r="C993" s="507">
        <v>19.05</v>
      </c>
      <c r="E993" s="508">
        <f>(Table13[[#This Row],[Gasoil Open]]-MIN(Table13[Gasoil Open]))/(MAX(Table13[Gasoil Open])-MIN(Table13[Gasoil Open]))</f>
        <v>6.8448023426061488E-2</v>
      </c>
      <c r="I993" s="130">
        <f>(Table13[[#This Row],[Alpha]]-MIN(Table13[Alpha]))/(MAX(Table13[Alpha])-MIN(Table13[Alpha]))</f>
        <v>0.41785418965510296</v>
      </c>
      <c r="J993" s="508">
        <f>(Table13[[#This Row],[Signal from Matlab]]-703)/(1060.75-703)</f>
        <v>-1.9650593990216632</v>
      </c>
    </row>
    <row r="994" spans="1:10" x14ac:dyDescent="0.2">
      <c r="A994" s="505">
        <v>35494</v>
      </c>
      <c r="B994" s="506">
        <v>993</v>
      </c>
      <c r="C994" s="507">
        <v>19.66</v>
      </c>
      <c r="E994" s="508">
        <f>(Table13[[#This Row],[Gasoil Open]]-MIN(Table13[Gasoil Open]))/(MAX(Table13[Gasoil Open])-MIN(Table13[Gasoil Open]))</f>
        <v>7.2913616398243036E-2</v>
      </c>
      <c r="I994" s="130">
        <f>(Table13[[#This Row],[Alpha]]-MIN(Table13[Alpha]))/(MAX(Table13[Alpha])-MIN(Table13[Alpha]))</f>
        <v>0.41785418965510296</v>
      </c>
      <c r="J994" s="508">
        <f>(Table13[[#This Row],[Signal from Matlab]]-703)/(1060.75-703)</f>
        <v>-1.9650593990216632</v>
      </c>
    </row>
    <row r="995" spans="1:10" x14ac:dyDescent="0.2">
      <c r="A995" s="505">
        <v>35495</v>
      </c>
      <c r="B995" s="506">
        <v>994</v>
      </c>
      <c r="C995" s="507">
        <v>19.190000000000001</v>
      </c>
      <c r="E995" s="508">
        <f>(Table13[[#This Row],[Gasoil Open]]-MIN(Table13[Gasoil Open]))/(MAX(Table13[Gasoil Open])-MIN(Table13[Gasoil Open]))</f>
        <v>6.9472913616398249E-2</v>
      </c>
      <c r="I995" s="130">
        <f>(Table13[[#This Row],[Alpha]]-MIN(Table13[Alpha]))/(MAX(Table13[Alpha])-MIN(Table13[Alpha]))</f>
        <v>0.41785418965510296</v>
      </c>
      <c r="J995" s="508">
        <f>(Table13[[#This Row],[Signal from Matlab]]-703)/(1060.75-703)</f>
        <v>-1.9650593990216632</v>
      </c>
    </row>
    <row r="996" spans="1:10" x14ac:dyDescent="0.2">
      <c r="A996" s="505">
        <v>35496</v>
      </c>
      <c r="B996" s="506">
        <v>995</v>
      </c>
      <c r="C996" s="507">
        <v>19.91</v>
      </c>
      <c r="E996" s="508">
        <f>(Table13[[#This Row],[Gasoil Open]]-MIN(Table13[Gasoil Open]))/(MAX(Table13[Gasoil Open])-MIN(Table13[Gasoil Open]))</f>
        <v>7.4743777452415811E-2</v>
      </c>
      <c r="I996" s="130">
        <f>(Table13[[#This Row],[Alpha]]-MIN(Table13[Alpha]))/(MAX(Table13[Alpha])-MIN(Table13[Alpha]))</f>
        <v>0.41785418965510296</v>
      </c>
      <c r="J996" s="508">
        <f>(Table13[[#This Row],[Signal from Matlab]]-703)/(1060.75-703)</f>
        <v>-1.9650593990216632</v>
      </c>
    </row>
    <row r="997" spans="1:10" x14ac:dyDescent="0.2">
      <c r="A997" s="505">
        <v>35499</v>
      </c>
      <c r="B997" s="506">
        <v>996</v>
      </c>
      <c r="C997" s="507">
        <v>19.850000000000001</v>
      </c>
      <c r="E997" s="508">
        <f>(Table13[[#This Row],[Gasoil Open]]-MIN(Table13[Gasoil Open]))/(MAX(Table13[Gasoil Open])-MIN(Table13[Gasoil Open]))</f>
        <v>7.4304538799414357E-2</v>
      </c>
      <c r="I997" s="130">
        <f>(Table13[[#This Row],[Alpha]]-MIN(Table13[Alpha]))/(MAX(Table13[Alpha])-MIN(Table13[Alpha]))</f>
        <v>0.41785418965510296</v>
      </c>
      <c r="J997" s="508">
        <f>(Table13[[#This Row],[Signal from Matlab]]-703)/(1060.75-703)</f>
        <v>-1.9650593990216632</v>
      </c>
    </row>
    <row r="998" spans="1:10" x14ac:dyDescent="0.2">
      <c r="A998" s="505">
        <v>35500</v>
      </c>
      <c r="B998" s="506">
        <v>997</v>
      </c>
      <c r="C998" s="507">
        <v>19.239999999999998</v>
      </c>
      <c r="E998" s="508">
        <f>(Table13[[#This Row],[Gasoil Open]]-MIN(Table13[Gasoil Open]))/(MAX(Table13[Gasoil Open])-MIN(Table13[Gasoil Open]))</f>
        <v>6.9838945827232782E-2</v>
      </c>
      <c r="I998" s="130">
        <f>(Table13[[#This Row],[Alpha]]-MIN(Table13[Alpha]))/(MAX(Table13[Alpha])-MIN(Table13[Alpha]))</f>
        <v>0.41785418965510296</v>
      </c>
      <c r="J998" s="508">
        <f>(Table13[[#This Row],[Signal from Matlab]]-703)/(1060.75-703)</f>
        <v>-1.9650593990216632</v>
      </c>
    </row>
    <row r="999" spans="1:10" x14ac:dyDescent="0.2">
      <c r="A999" s="505">
        <v>35501</v>
      </c>
      <c r="B999" s="506">
        <v>998</v>
      </c>
      <c r="C999" s="507">
        <v>19.239999999999998</v>
      </c>
      <c r="E999" s="508">
        <f>(Table13[[#This Row],[Gasoil Open]]-MIN(Table13[Gasoil Open]))/(MAX(Table13[Gasoil Open])-MIN(Table13[Gasoil Open]))</f>
        <v>6.9838945827232782E-2</v>
      </c>
      <c r="I999" s="130">
        <f>(Table13[[#This Row],[Alpha]]-MIN(Table13[Alpha]))/(MAX(Table13[Alpha])-MIN(Table13[Alpha]))</f>
        <v>0.41785418965510296</v>
      </c>
      <c r="J999" s="508">
        <f>(Table13[[#This Row],[Signal from Matlab]]-703)/(1060.75-703)</f>
        <v>-1.9650593990216632</v>
      </c>
    </row>
    <row r="1000" spans="1:10" x14ac:dyDescent="0.2">
      <c r="A1000" s="505">
        <v>35502</v>
      </c>
      <c r="B1000" s="506">
        <v>999</v>
      </c>
      <c r="C1000" s="507">
        <v>19.760000000000002</v>
      </c>
      <c r="E1000" s="508">
        <f>(Table13[[#This Row],[Gasoil Open]]-MIN(Table13[Gasoil Open]))/(MAX(Table13[Gasoil Open])-MIN(Table13[Gasoil Open]))</f>
        <v>7.3645680819912157E-2</v>
      </c>
      <c r="I1000" s="130">
        <f>(Table13[[#This Row],[Alpha]]-MIN(Table13[Alpha]))/(MAX(Table13[Alpha])-MIN(Table13[Alpha]))</f>
        <v>0.41785418965510296</v>
      </c>
      <c r="J1000" s="508">
        <f>(Table13[[#This Row],[Signal from Matlab]]-703)/(1060.75-703)</f>
        <v>-1.9650593990216632</v>
      </c>
    </row>
    <row r="1001" spans="1:10" x14ac:dyDescent="0.2">
      <c r="A1001" s="505">
        <v>35503</v>
      </c>
      <c r="B1001" s="506">
        <v>1000</v>
      </c>
      <c r="C1001" s="507">
        <v>20.100000000000001</v>
      </c>
      <c r="E1001" s="508">
        <f>(Table13[[#This Row],[Gasoil Open]]-MIN(Table13[Gasoil Open]))/(MAX(Table13[Gasoil Open])-MIN(Table13[Gasoil Open]))</f>
        <v>7.6134699853587118E-2</v>
      </c>
      <c r="I1001" s="130">
        <f>(Table13[[#This Row],[Alpha]]-MIN(Table13[Alpha]))/(MAX(Table13[Alpha])-MIN(Table13[Alpha]))</f>
        <v>0.41785418965510296</v>
      </c>
      <c r="J1001" s="508">
        <f>(Table13[[#This Row],[Signal from Matlab]]-703)/(1060.75-703)</f>
        <v>-1.9650593990216632</v>
      </c>
    </row>
    <row r="1002" spans="1:10" x14ac:dyDescent="0.2">
      <c r="A1002" s="505">
        <v>35506</v>
      </c>
      <c r="B1002" s="506">
        <v>1001</v>
      </c>
      <c r="C1002" s="507">
        <v>19.8</v>
      </c>
      <c r="E1002" s="508">
        <f>(Table13[[#This Row],[Gasoil Open]]-MIN(Table13[Gasoil Open]))/(MAX(Table13[Gasoil Open])-MIN(Table13[Gasoil Open]))</f>
        <v>7.3938506588579797E-2</v>
      </c>
      <c r="I1002" s="130">
        <f>(Table13[[#This Row],[Alpha]]-MIN(Table13[Alpha]))/(MAX(Table13[Alpha])-MIN(Table13[Alpha]))</f>
        <v>0.41785418965510296</v>
      </c>
      <c r="J1002" s="508">
        <f>(Table13[[#This Row],[Signal from Matlab]]-703)/(1060.75-703)</f>
        <v>-1.9650593990216632</v>
      </c>
    </row>
    <row r="1003" spans="1:10" x14ac:dyDescent="0.2">
      <c r="A1003" s="505">
        <v>35507</v>
      </c>
      <c r="B1003" s="506">
        <v>1002</v>
      </c>
      <c r="C1003" s="507">
        <v>19.53</v>
      </c>
      <c r="E1003" s="508">
        <f>(Table13[[#This Row],[Gasoil Open]]-MIN(Table13[Gasoil Open]))/(MAX(Table13[Gasoil Open])-MIN(Table13[Gasoil Open]))</f>
        <v>7.196193265007321E-2</v>
      </c>
      <c r="I1003" s="130">
        <f>(Table13[[#This Row],[Alpha]]-MIN(Table13[Alpha]))/(MAX(Table13[Alpha])-MIN(Table13[Alpha]))</f>
        <v>0.41785418965510296</v>
      </c>
      <c r="J1003" s="508">
        <f>(Table13[[#This Row],[Signal from Matlab]]-703)/(1060.75-703)</f>
        <v>-1.9650593990216632</v>
      </c>
    </row>
    <row r="1004" spans="1:10" x14ac:dyDescent="0.2">
      <c r="A1004" s="505">
        <v>35508</v>
      </c>
      <c r="B1004" s="506">
        <v>1003</v>
      </c>
      <c r="C1004" s="507">
        <v>20.39</v>
      </c>
      <c r="E1004" s="508">
        <f>(Table13[[#This Row],[Gasoil Open]]-MIN(Table13[Gasoil Open]))/(MAX(Table13[Gasoil Open])-MIN(Table13[Gasoil Open]))</f>
        <v>7.8257686676427518E-2</v>
      </c>
      <c r="I1004" s="130">
        <f>(Table13[[#This Row],[Alpha]]-MIN(Table13[Alpha]))/(MAX(Table13[Alpha])-MIN(Table13[Alpha]))</f>
        <v>0.41785418965510296</v>
      </c>
      <c r="J1004" s="508">
        <f>(Table13[[#This Row],[Signal from Matlab]]-703)/(1060.75-703)</f>
        <v>-1.9650593990216632</v>
      </c>
    </row>
    <row r="1005" spans="1:10" x14ac:dyDescent="0.2">
      <c r="A1005" s="505">
        <v>35509</v>
      </c>
      <c r="B1005" s="506">
        <v>1004</v>
      </c>
      <c r="C1005" s="507">
        <v>20.2</v>
      </c>
      <c r="E1005" s="508">
        <f>(Table13[[#This Row],[Gasoil Open]]-MIN(Table13[Gasoil Open]))/(MAX(Table13[Gasoil Open])-MIN(Table13[Gasoil Open]))</f>
        <v>7.6866764275256211E-2</v>
      </c>
      <c r="I1005" s="130">
        <f>(Table13[[#This Row],[Alpha]]-MIN(Table13[Alpha]))/(MAX(Table13[Alpha])-MIN(Table13[Alpha]))</f>
        <v>0.41785418965510296</v>
      </c>
      <c r="J1005" s="508">
        <f>(Table13[[#This Row],[Signal from Matlab]]-703)/(1060.75-703)</f>
        <v>-1.9650593990216632</v>
      </c>
    </row>
    <row r="1006" spans="1:10" x14ac:dyDescent="0.2">
      <c r="A1006" s="505">
        <v>35510</v>
      </c>
      <c r="B1006" s="506">
        <v>1005</v>
      </c>
      <c r="C1006" s="507">
        <v>20.329999999999998</v>
      </c>
      <c r="E1006" s="508">
        <f>(Table13[[#This Row],[Gasoil Open]]-MIN(Table13[Gasoil Open]))/(MAX(Table13[Gasoil Open])-MIN(Table13[Gasoil Open]))</f>
        <v>7.7818448023426037E-2</v>
      </c>
      <c r="I1006" s="130">
        <f>(Table13[[#This Row],[Alpha]]-MIN(Table13[Alpha]))/(MAX(Table13[Alpha])-MIN(Table13[Alpha]))</f>
        <v>0.41785418965510296</v>
      </c>
      <c r="J1006" s="508">
        <f>(Table13[[#This Row],[Signal from Matlab]]-703)/(1060.75-703)</f>
        <v>-1.9650593990216632</v>
      </c>
    </row>
    <row r="1007" spans="1:10" x14ac:dyDescent="0.2">
      <c r="A1007" s="505">
        <v>35513</v>
      </c>
      <c r="B1007" s="506">
        <v>1006</v>
      </c>
      <c r="C1007" s="507">
        <v>19.920000000000002</v>
      </c>
      <c r="E1007" s="508">
        <f>(Table13[[#This Row],[Gasoil Open]]-MIN(Table13[Gasoil Open]))/(MAX(Table13[Gasoil Open])-MIN(Table13[Gasoil Open]))</f>
        <v>7.4816983894582731E-2</v>
      </c>
      <c r="I1007" s="130">
        <f>(Table13[[#This Row],[Alpha]]-MIN(Table13[Alpha]))/(MAX(Table13[Alpha])-MIN(Table13[Alpha]))</f>
        <v>0.41785418965510296</v>
      </c>
      <c r="J1007" s="508">
        <f>(Table13[[#This Row],[Signal from Matlab]]-703)/(1060.75-703)</f>
        <v>-1.9650593990216632</v>
      </c>
    </row>
    <row r="1008" spans="1:10" x14ac:dyDescent="0.2">
      <c r="A1008" s="505">
        <v>35514</v>
      </c>
      <c r="B1008" s="506">
        <v>1007</v>
      </c>
      <c r="C1008" s="507">
        <v>19.5</v>
      </c>
      <c r="E1008" s="508">
        <f>(Table13[[#This Row],[Gasoil Open]]-MIN(Table13[Gasoil Open]))/(MAX(Table13[Gasoil Open])-MIN(Table13[Gasoil Open]))</f>
        <v>7.1742313323572462E-2</v>
      </c>
      <c r="I1008" s="130">
        <f>(Table13[[#This Row],[Alpha]]-MIN(Table13[Alpha]))/(MAX(Table13[Alpha])-MIN(Table13[Alpha]))</f>
        <v>0.41785418965510296</v>
      </c>
      <c r="J1008" s="508">
        <f>(Table13[[#This Row],[Signal from Matlab]]-703)/(1060.75-703)</f>
        <v>-1.9650593990216632</v>
      </c>
    </row>
    <row r="1009" spans="1:10" x14ac:dyDescent="0.2">
      <c r="A1009" s="505">
        <v>35515</v>
      </c>
      <c r="B1009" s="506">
        <v>1008</v>
      </c>
      <c r="C1009" s="507">
        <v>19.64</v>
      </c>
      <c r="E1009" s="508">
        <f>(Table13[[#This Row],[Gasoil Open]]-MIN(Table13[Gasoil Open]))/(MAX(Table13[Gasoil Open])-MIN(Table13[Gasoil Open]))</f>
        <v>7.2767203513909223E-2</v>
      </c>
      <c r="I1009" s="130">
        <f>(Table13[[#This Row],[Alpha]]-MIN(Table13[Alpha]))/(MAX(Table13[Alpha])-MIN(Table13[Alpha]))</f>
        <v>0.41785418965510296</v>
      </c>
      <c r="J1009" s="508">
        <f>(Table13[[#This Row],[Signal from Matlab]]-703)/(1060.75-703)</f>
        <v>-1.9650593990216632</v>
      </c>
    </row>
    <row r="1010" spans="1:10" x14ac:dyDescent="0.2">
      <c r="A1010" s="505">
        <v>35516</v>
      </c>
      <c r="B1010" s="506">
        <v>1009</v>
      </c>
      <c r="C1010" s="507">
        <v>19.2</v>
      </c>
      <c r="E1010" s="508">
        <f>(Table13[[#This Row],[Gasoil Open]]-MIN(Table13[Gasoil Open]))/(MAX(Table13[Gasoil Open])-MIN(Table13[Gasoil Open]))</f>
        <v>6.9546120058565142E-2</v>
      </c>
      <c r="I1010" s="130">
        <f>(Table13[[#This Row],[Alpha]]-MIN(Table13[Alpha]))/(MAX(Table13[Alpha])-MIN(Table13[Alpha]))</f>
        <v>0.41785418965510296</v>
      </c>
      <c r="J1010" s="508">
        <f>(Table13[[#This Row],[Signal from Matlab]]-703)/(1060.75-703)</f>
        <v>-1.9650593990216632</v>
      </c>
    </row>
    <row r="1011" spans="1:10" x14ac:dyDescent="0.2">
      <c r="A1011" s="505">
        <v>35521</v>
      </c>
      <c r="B1011" s="506">
        <v>1010</v>
      </c>
      <c r="C1011" s="507">
        <v>19.059999999999999</v>
      </c>
      <c r="E1011" s="508">
        <f>(Table13[[#This Row],[Gasoil Open]]-MIN(Table13[Gasoil Open]))/(MAX(Table13[Gasoil Open])-MIN(Table13[Gasoil Open]))</f>
        <v>6.8521229868228395E-2</v>
      </c>
      <c r="I1011" s="130">
        <f>(Table13[[#This Row],[Alpha]]-MIN(Table13[Alpha]))/(MAX(Table13[Alpha])-MIN(Table13[Alpha]))</f>
        <v>0.41785418965510296</v>
      </c>
      <c r="J1011" s="508">
        <f>(Table13[[#This Row],[Signal from Matlab]]-703)/(1060.75-703)</f>
        <v>-1.9650593990216632</v>
      </c>
    </row>
    <row r="1012" spans="1:10" x14ac:dyDescent="0.2">
      <c r="A1012" s="505">
        <v>35522</v>
      </c>
      <c r="B1012" s="506">
        <v>1011</v>
      </c>
      <c r="C1012" s="507">
        <v>19.04</v>
      </c>
      <c r="E1012" s="508">
        <f>(Table13[[#This Row],[Gasoil Open]]-MIN(Table13[Gasoil Open]))/(MAX(Table13[Gasoil Open])-MIN(Table13[Gasoil Open]))</f>
        <v>6.8374816983894568E-2</v>
      </c>
      <c r="I1012" s="130">
        <f>(Table13[[#This Row],[Alpha]]-MIN(Table13[Alpha]))/(MAX(Table13[Alpha])-MIN(Table13[Alpha]))</f>
        <v>0.41785418965510296</v>
      </c>
      <c r="J1012" s="508">
        <f>(Table13[[#This Row],[Signal from Matlab]]-703)/(1060.75-703)</f>
        <v>-1.9650593990216632</v>
      </c>
    </row>
    <row r="1013" spans="1:10" x14ac:dyDescent="0.2">
      <c r="A1013" s="505">
        <v>35523</v>
      </c>
      <c r="B1013" s="506">
        <v>1012</v>
      </c>
      <c r="C1013" s="507">
        <v>18.3</v>
      </c>
      <c r="E1013" s="508">
        <f>(Table13[[#This Row],[Gasoil Open]]-MIN(Table13[Gasoil Open]))/(MAX(Table13[Gasoil Open])-MIN(Table13[Gasoil Open]))</f>
        <v>6.2957540263543194E-2</v>
      </c>
      <c r="I1013" s="130">
        <f>(Table13[[#This Row],[Alpha]]-MIN(Table13[Alpha]))/(MAX(Table13[Alpha])-MIN(Table13[Alpha]))</f>
        <v>0.41785418965510296</v>
      </c>
      <c r="J1013" s="508">
        <f>(Table13[[#This Row],[Signal from Matlab]]-703)/(1060.75-703)</f>
        <v>-1.9650593990216632</v>
      </c>
    </row>
    <row r="1014" spans="1:10" x14ac:dyDescent="0.2">
      <c r="A1014" s="505">
        <v>35524</v>
      </c>
      <c r="B1014" s="506">
        <v>1013</v>
      </c>
      <c r="C1014" s="507">
        <v>18.18</v>
      </c>
      <c r="E1014" s="508">
        <f>(Table13[[#This Row],[Gasoil Open]]-MIN(Table13[Gasoil Open]))/(MAX(Table13[Gasoil Open])-MIN(Table13[Gasoil Open]))</f>
        <v>6.207906295754026E-2</v>
      </c>
      <c r="I1014" s="130">
        <f>(Table13[[#This Row],[Alpha]]-MIN(Table13[Alpha]))/(MAX(Table13[Alpha])-MIN(Table13[Alpha]))</f>
        <v>0.41785418965510296</v>
      </c>
      <c r="J1014" s="508">
        <f>(Table13[[#This Row],[Signal from Matlab]]-703)/(1060.75-703)</f>
        <v>-1.9650593990216632</v>
      </c>
    </row>
    <row r="1015" spans="1:10" x14ac:dyDescent="0.2">
      <c r="A1015" s="505">
        <v>35527</v>
      </c>
      <c r="B1015" s="506">
        <v>1014</v>
      </c>
      <c r="C1015" s="507">
        <v>17.899999999999999</v>
      </c>
      <c r="E1015" s="508">
        <f>(Table13[[#This Row],[Gasoil Open]]-MIN(Table13[Gasoil Open]))/(MAX(Table13[Gasoil Open])-MIN(Table13[Gasoil Open]))</f>
        <v>6.0029282576866752E-2</v>
      </c>
      <c r="I1015" s="130">
        <f>(Table13[[#This Row],[Alpha]]-MIN(Table13[Alpha]))/(MAX(Table13[Alpha])-MIN(Table13[Alpha]))</f>
        <v>0.41785418965510296</v>
      </c>
      <c r="J1015" s="508">
        <f>(Table13[[#This Row],[Signal from Matlab]]-703)/(1060.75-703)</f>
        <v>-1.9650593990216632</v>
      </c>
    </row>
    <row r="1016" spans="1:10" x14ac:dyDescent="0.2">
      <c r="A1016" s="505">
        <v>35528</v>
      </c>
      <c r="B1016" s="506">
        <v>1015</v>
      </c>
      <c r="C1016" s="507">
        <v>17.850000000000001</v>
      </c>
      <c r="E1016" s="508">
        <f>(Table13[[#This Row],[Gasoil Open]]-MIN(Table13[Gasoil Open]))/(MAX(Table13[Gasoil Open])-MIN(Table13[Gasoil Open]))</f>
        <v>5.9663250366032219E-2</v>
      </c>
      <c r="I1016" s="130">
        <f>(Table13[[#This Row],[Alpha]]-MIN(Table13[Alpha]))/(MAX(Table13[Alpha])-MIN(Table13[Alpha]))</f>
        <v>0.41785418965510296</v>
      </c>
      <c r="J1016" s="508">
        <f>(Table13[[#This Row],[Signal from Matlab]]-703)/(1060.75-703)</f>
        <v>-1.9650593990216632</v>
      </c>
    </row>
    <row r="1017" spans="1:10" x14ac:dyDescent="0.2">
      <c r="A1017" s="505">
        <v>35529</v>
      </c>
      <c r="B1017" s="506">
        <v>1016</v>
      </c>
      <c r="C1017" s="507">
        <v>18.03</v>
      </c>
      <c r="E1017" s="508">
        <f>(Table13[[#This Row],[Gasoil Open]]-MIN(Table13[Gasoil Open]))/(MAX(Table13[Gasoil Open])-MIN(Table13[Gasoil Open]))</f>
        <v>6.0980966325036606E-2</v>
      </c>
      <c r="I1017" s="130">
        <f>(Table13[[#This Row],[Alpha]]-MIN(Table13[Alpha]))/(MAX(Table13[Alpha])-MIN(Table13[Alpha]))</f>
        <v>0.41785418965510296</v>
      </c>
      <c r="J1017" s="508">
        <f>(Table13[[#This Row],[Signal from Matlab]]-703)/(1060.75-703)</f>
        <v>-1.9650593990216632</v>
      </c>
    </row>
    <row r="1018" spans="1:10" x14ac:dyDescent="0.2">
      <c r="A1018" s="505">
        <v>35530</v>
      </c>
      <c r="B1018" s="506">
        <v>1017</v>
      </c>
      <c r="C1018" s="507">
        <v>17.8</v>
      </c>
      <c r="E1018" s="508">
        <f>(Table13[[#This Row],[Gasoil Open]]-MIN(Table13[Gasoil Open]))/(MAX(Table13[Gasoil Open])-MIN(Table13[Gasoil Open]))</f>
        <v>5.9297218155197659E-2</v>
      </c>
      <c r="I1018" s="130">
        <f>(Table13[[#This Row],[Alpha]]-MIN(Table13[Alpha]))/(MAX(Table13[Alpha])-MIN(Table13[Alpha]))</f>
        <v>0.41785418965510296</v>
      </c>
      <c r="J1018" s="508">
        <f>(Table13[[#This Row],[Signal from Matlab]]-703)/(1060.75-703)</f>
        <v>-1.9650593990216632</v>
      </c>
    </row>
    <row r="1019" spans="1:10" x14ac:dyDescent="0.2">
      <c r="A1019" s="505">
        <v>35531</v>
      </c>
      <c r="B1019" s="506">
        <v>1018</v>
      </c>
      <c r="C1019" s="507">
        <v>18.05</v>
      </c>
      <c r="E1019" s="508">
        <f>(Table13[[#This Row],[Gasoil Open]]-MIN(Table13[Gasoil Open]))/(MAX(Table13[Gasoil Open])-MIN(Table13[Gasoil Open]))</f>
        <v>6.1127379209370426E-2</v>
      </c>
      <c r="I1019" s="130">
        <f>(Table13[[#This Row],[Alpha]]-MIN(Table13[Alpha]))/(MAX(Table13[Alpha])-MIN(Table13[Alpha]))</f>
        <v>0.41785418965510296</v>
      </c>
      <c r="J1019" s="508">
        <f>(Table13[[#This Row],[Signal from Matlab]]-703)/(1060.75-703)</f>
        <v>-1.9650593990216632</v>
      </c>
    </row>
    <row r="1020" spans="1:10" x14ac:dyDescent="0.2">
      <c r="A1020" s="505">
        <v>35534</v>
      </c>
      <c r="B1020" s="506">
        <v>1019</v>
      </c>
      <c r="C1020" s="507">
        <v>18.05</v>
      </c>
      <c r="E1020" s="508">
        <f>(Table13[[#This Row],[Gasoil Open]]-MIN(Table13[Gasoil Open]))/(MAX(Table13[Gasoil Open])-MIN(Table13[Gasoil Open]))</f>
        <v>6.1127379209370426E-2</v>
      </c>
      <c r="I1020" s="130">
        <f>(Table13[[#This Row],[Alpha]]-MIN(Table13[Alpha]))/(MAX(Table13[Alpha])-MIN(Table13[Alpha]))</f>
        <v>0.41785418965510296</v>
      </c>
      <c r="J1020" s="508">
        <f>(Table13[[#This Row],[Signal from Matlab]]-703)/(1060.75-703)</f>
        <v>-1.9650593990216632</v>
      </c>
    </row>
    <row r="1021" spans="1:10" x14ac:dyDescent="0.2">
      <c r="A1021" s="505">
        <v>35535</v>
      </c>
      <c r="B1021" s="506">
        <v>1020</v>
      </c>
      <c r="C1021" s="507">
        <v>18.16</v>
      </c>
      <c r="E1021" s="508">
        <f>(Table13[[#This Row],[Gasoil Open]]-MIN(Table13[Gasoil Open]))/(MAX(Table13[Gasoil Open])-MIN(Table13[Gasoil Open]))</f>
        <v>6.193265007320644E-2</v>
      </c>
      <c r="I1021" s="130">
        <f>(Table13[[#This Row],[Alpha]]-MIN(Table13[Alpha]))/(MAX(Table13[Alpha])-MIN(Table13[Alpha]))</f>
        <v>0.41785418965510296</v>
      </c>
      <c r="J1021" s="508">
        <f>(Table13[[#This Row],[Signal from Matlab]]-703)/(1060.75-703)</f>
        <v>-1.9650593990216632</v>
      </c>
    </row>
    <row r="1022" spans="1:10" x14ac:dyDescent="0.2">
      <c r="A1022" s="505">
        <v>35536</v>
      </c>
      <c r="B1022" s="506">
        <v>1021</v>
      </c>
      <c r="C1022" s="507">
        <v>17.93</v>
      </c>
      <c r="E1022" s="508">
        <f>(Table13[[#This Row],[Gasoil Open]]-MIN(Table13[Gasoil Open]))/(MAX(Table13[Gasoil Open])-MIN(Table13[Gasoil Open]))</f>
        <v>6.0248901903367492E-2</v>
      </c>
      <c r="I1022" s="130">
        <f>(Table13[[#This Row],[Alpha]]-MIN(Table13[Alpha]))/(MAX(Table13[Alpha])-MIN(Table13[Alpha]))</f>
        <v>0.41785418965510296</v>
      </c>
      <c r="J1022" s="508">
        <f>(Table13[[#This Row],[Signal from Matlab]]-703)/(1060.75-703)</f>
        <v>-1.9650593990216632</v>
      </c>
    </row>
    <row r="1023" spans="1:10" x14ac:dyDescent="0.2">
      <c r="A1023" s="505">
        <v>35537</v>
      </c>
      <c r="B1023" s="506">
        <v>1022</v>
      </c>
      <c r="C1023" s="507">
        <v>17.82</v>
      </c>
      <c r="E1023" s="508">
        <f>(Table13[[#This Row],[Gasoil Open]]-MIN(Table13[Gasoil Open]))/(MAX(Table13[Gasoil Open])-MIN(Table13[Gasoil Open]))</f>
        <v>5.9443631039531479E-2</v>
      </c>
      <c r="I1023" s="130">
        <f>(Table13[[#This Row],[Alpha]]-MIN(Table13[Alpha]))/(MAX(Table13[Alpha])-MIN(Table13[Alpha]))</f>
        <v>0.41785418965510296</v>
      </c>
      <c r="J1023" s="508">
        <f>(Table13[[#This Row],[Signal from Matlab]]-703)/(1060.75-703)</f>
        <v>-1.9650593990216632</v>
      </c>
    </row>
    <row r="1024" spans="1:10" x14ac:dyDescent="0.2">
      <c r="A1024" s="505">
        <v>35538</v>
      </c>
      <c r="B1024" s="506">
        <v>1023</v>
      </c>
      <c r="C1024" s="507">
        <v>17.850000000000001</v>
      </c>
      <c r="E1024" s="508">
        <f>(Table13[[#This Row],[Gasoil Open]]-MIN(Table13[Gasoil Open]))/(MAX(Table13[Gasoil Open])-MIN(Table13[Gasoil Open]))</f>
        <v>5.9663250366032219E-2</v>
      </c>
      <c r="I1024" s="130">
        <f>(Table13[[#This Row],[Alpha]]-MIN(Table13[Alpha]))/(MAX(Table13[Alpha])-MIN(Table13[Alpha]))</f>
        <v>0.41785418965510296</v>
      </c>
      <c r="J1024" s="508">
        <f>(Table13[[#This Row],[Signal from Matlab]]-703)/(1060.75-703)</f>
        <v>-1.9650593990216632</v>
      </c>
    </row>
    <row r="1025" spans="1:10" x14ac:dyDescent="0.2">
      <c r="A1025" s="505">
        <v>35541</v>
      </c>
      <c r="B1025" s="506">
        <v>1024</v>
      </c>
      <c r="C1025" s="507">
        <v>18.05</v>
      </c>
      <c r="E1025" s="508">
        <f>(Table13[[#This Row],[Gasoil Open]]-MIN(Table13[Gasoil Open]))/(MAX(Table13[Gasoil Open])-MIN(Table13[Gasoil Open]))</f>
        <v>6.1127379209370426E-2</v>
      </c>
      <c r="I1025" s="130">
        <f>(Table13[[#This Row],[Alpha]]-MIN(Table13[Alpha]))/(MAX(Table13[Alpha])-MIN(Table13[Alpha]))</f>
        <v>0.41785418965510296</v>
      </c>
      <c r="J1025" s="508">
        <f>(Table13[[#This Row],[Signal from Matlab]]-703)/(1060.75-703)</f>
        <v>-1.9650593990216632</v>
      </c>
    </row>
    <row r="1026" spans="1:10" x14ac:dyDescent="0.2">
      <c r="A1026" s="505">
        <v>35542</v>
      </c>
      <c r="B1026" s="506">
        <v>1025</v>
      </c>
      <c r="C1026" s="507">
        <v>18.38</v>
      </c>
      <c r="E1026" s="508">
        <f>(Table13[[#This Row],[Gasoil Open]]-MIN(Table13[Gasoil Open]))/(MAX(Table13[Gasoil Open])-MIN(Table13[Gasoil Open]))</f>
        <v>6.354319180087846E-2</v>
      </c>
      <c r="I1026" s="130">
        <f>(Table13[[#This Row],[Alpha]]-MIN(Table13[Alpha]))/(MAX(Table13[Alpha])-MIN(Table13[Alpha]))</f>
        <v>0.41785418965510296</v>
      </c>
      <c r="J1026" s="508">
        <f>(Table13[[#This Row],[Signal from Matlab]]-703)/(1060.75-703)</f>
        <v>-1.9650593990216632</v>
      </c>
    </row>
    <row r="1027" spans="1:10" x14ac:dyDescent="0.2">
      <c r="A1027" s="505">
        <v>35543</v>
      </c>
      <c r="B1027" s="506">
        <v>1026</v>
      </c>
      <c r="C1027" s="507">
        <v>18.149999999999999</v>
      </c>
      <c r="E1027" s="508">
        <f>(Table13[[#This Row],[Gasoil Open]]-MIN(Table13[Gasoil Open]))/(MAX(Table13[Gasoil Open])-MIN(Table13[Gasoil Open]))</f>
        <v>6.1859443631039519E-2</v>
      </c>
      <c r="I1027" s="130">
        <f>(Table13[[#This Row],[Alpha]]-MIN(Table13[Alpha]))/(MAX(Table13[Alpha])-MIN(Table13[Alpha]))</f>
        <v>0.41785418965510296</v>
      </c>
      <c r="J1027" s="508">
        <f>(Table13[[#This Row],[Signal from Matlab]]-703)/(1060.75-703)</f>
        <v>-1.9650593990216632</v>
      </c>
    </row>
    <row r="1028" spans="1:10" x14ac:dyDescent="0.2">
      <c r="A1028" s="505">
        <v>35544</v>
      </c>
      <c r="B1028" s="506">
        <v>1027</v>
      </c>
      <c r="C1028" s="507">
        <v>18.190000000000001</v>
      </c>
      <c r="E1028" s="508">
        <f>(Table13[[#This Row],[Gasoil Open]]-MIN(Table13[Gasoil Open]))/(MAX(Table13[Gasoil Open])-MIN(Table13[Gasoil Open]))</f>
        <v>6.215226939970718E-2</v>
      </c>
      <c r="I1028" s="130">
        <f>(Table13[[#This Row],[Alpha]]-MIN(Table13[Alpha]))/(MAX(Table13[Alpha])-MIN(Table13[Alpha]))</f>
        <v>0.41785418965510296</v>
      </c>
      <c r="J1028" s="508">
        <f>(Table13[[#This Row],[Signal from Matlab]]-703)/(1060.75-703)</f>
        <v>-1.9650593990216632</v>
      </c>
    </row>
    <row r="1029" spans="1:10" x14ac:dyDescent="0.2">
      <c r="A1029" s="505">
        <v>35545</v>
      </c>
      <c r="B1029" s="506">
        <v>1028</v>
      </c>
      <c r="C1029" s="507">
        <v>18.45</v>
      </c>
      <c r="E1029" s="508">
        <f>(Table13[[#This Row],[Gasoil Open]]-MIN(Table13[Gasoil Open]))/(MAX(Table13[Gasoil Open])-MIN(Table13[Gasoil Open]))</f>
        <v>6.4055636896046847E-2</v>
      </c>
      <c r="I1029" s="130">
        <f>(Table13[[#This Row],[Alpha]]-MIN(Table13[Alpha]))/(MAX(Table13[Alpha])-MIN(Table13[Alpha]))</f>
        <v>0.41785418965510296</v>
      </c>
      <c r="J1029" s="508">
        <f>(Table13[[#This Row],[Signal from Matlab]]-703)/(1060.75-703)</f>
        <v>-1.9650593990216632</v>
      </c>
    </row>
    <row r="1030" spans="1:10" x14ac:dyDescent="0.2">
      <c r="A1030" s="505">
        <v>35548</v>
      </c>
      <c r="B1030" s="506">
        <v>1029</v>
      </c>
      <c r="C1030" s="507">
        <v>18.23</v>
      </c>
      <c r="E1030" s="508">
        <f>(Table13[[#This Row],[Gasoil Open]]-MIN(Table13[Gasoil Open]))/(MAX(Table13[Gasoil Open])-MIN(Table13[Gasoil Open]))</f>
        <v>6.2445095168374813E-2</v>
      </c>
      <c r="I1030" s="130">
        <f>(Table13[[#This Row],[Alpha]]-MIN(Table13[Alpha]))/(MAX(Table13[Alpha])-MIN(Table13[Alpha]))</f>
        <v>0.41785418965510296</v>
      </c>
      <c r="J1030" s="508">
        <f>(Table13[[#This Row],[Signal from Matlab]]-703)/(1060.75-703)</f>
        <v>-1.9650593990216632</v>
      </c>
    </row>
    <row r="1031" spans="1:10" x14ac:dyDescent="0.2">
      <c r="A1031" s="505">
        <v>35549</v>
      </c>
      <c r="B1031" s="506">
        <v>1030</v>
      </c>
      <c r="C1031" s="507">
        <v>18.28</v>
      </c>
      <c r="E1031" s="508">
        <f>(Table13[[#This Row],[Gasoil Open]]-MIN(Table13[Gasoil Open]))/(MAX(Table13[Gasoil Open])-MIN(Table13[Gasoil Open]))</f>
        <v>6.2811127379209367E-2</v>
      </c>
      <c r="I1031" s="130">
        <f>(Table13[[#This Row],[Alpha]]-MIN(Table13[Alpha]))/(MAX(Table13[Alpha])-MIN(Table13[Alpha]))</f>
        <v>0.41785418965510296</v>
      </c>
      <c r="J1031" s="508">
        <f>(Table13[[#This Row],[Signal from Matlab]]-703)/(1060.75-703)</f>
        <v>-1.9650593990216632</v>
      </c>
    </row>
    <row r="1032" spans="1:10" x14ac:dyDescent="0.2">
      <c r="A1032" s="505">
        <v>35550</v>
      </c>
      <c r="B1032" s="506">
        <v>1031</v>
      </c>
      <c r="C1032" s="507">
        <v>18.61</v>
      </c>
      <c r="E1032" s="508">
        <f>(Table13[[#This Row],[Gasoil Open]]-MIN(Table13[Gasoil Open]))/(MAX(Table13[Gasoil Open])-MIN(Table13[Gasoil Open]))</f>
        <v>6.5226939970717407E-2</v>
      </c>
      <c r="I1032" s="130">
        <f>(Table13[[#This Row],[Alpha]]-MIN(Table13[Alpha]))/(MAX(Table13[Alpha])-MIN(Table13[Alpha]))</f>
        <v>0.41785418965510296</v>
      </c>
      <c r="J1032" s="508">
        <f>(Table13[[#This Row],[Signal from Matlab]]-703)/(1060.75-703)</f>
        <v>-1.9650593990216632</v>
      </c>
    </row>
    <row r="1033" spans="1:10" x14ac:dyDescent="0.2">
      <c r="A1033" s="505">
        <v>35551</v>
      </c>
      <c r="B1033" s="506">
        <v>1032</v>
      </c>
      <c r="C1033" s="507">
        <v>18.420000000000002</v>
      </c>
      <c r="E1033" s="508">
        <f>(Table13[[#This Row],[Gasoil Open]]-MIN(Table13[Gasoil Open]))/(MAX(Table13[Gasoil Open])-MIN(Table13[Gasoil Open]))</f>
        <v>6.3836017569546127E-2</v>
      </c>
      <c r="I1033" s="130">
        <f>(Table13[[#This Row],[Alpha]]-MIN(Table13[Alpha]))/(MAX(Table13[Alpha])-MIN(Table13[Alpha]))</f>
        <v>0.41785418965510296</v>
      </c>
      <c r="J1033" s="508">
        <f>(Table13[[#This Row],[Signal from Matlab]]-703)/(1060.75-703)</f>
        <v>-1.9650593990216632</v>
      </c>
    </row>
    <row r="1034" spans="1:10" x14ac:dyDescent="0.2">
      <c r="A1034" s="505">
        <v>35552</v>
      </c>
      <c r="B1034" s="506">
        <v>1033</v>
      </c>
      <c r="C1034" s="507">
        <v>18.27</v>
      </c>
      <c r="E1034" s="508">
        <f>(Table13[[#This Row],[Gasoil Open]]-MIN(Table13[Gasoil Open]))/(MAX(Table13[Gasoil Open])-MIN(Table13[Gasoil Open]))</f>
        <v>6.2737920937042446E-2</v>
      </c>
      <c r="I1034" s="130">
        <f>(Table13[[#This Row],[Alpha]]-MIN(Table13[Alpha]))/(MAX(Table13[Alpha])-MIN(Table13[Alpha]))</f>
        <v>0.41785418965510296</v>
      </c>
      <c r="J1034" s="508">
        <f>(Table13[[#This Row],[Signal from Matlab]]-703)/(1060.75-703)</f>
        <v>-1.9650593990216632</v>
      </c>
    </row>
    <row r="1035" spans="1:10" x14ac:dyDescent="0.2">
      <c r="A1035" s="505">
        <v>35556</v>
      </c>
      <c r="B1035" s="506">
        <v>1034</v>
      </c>
      <c r="C1035" s="507">
        <v>17.97</v>
      </c>
      <c r="E1035" s="508">
        <f>(Table13[[#This Row],[Gasoil Open]]-MIN(Table13[Gasoil Open]))/(MAX(Table13[Gasoil Open])-MIN(Table13[Gasoil Open]))</f>
        <v>6.0541727672035126E-2</v>
      </c>
      <c r="I1035" s="130">
        <f>(Table13[[#This Row],[Alpha]]-MIN(Table13[Alpha]))/(MAX(Table13[Alpha])-MIN(Table13[Alpha]))</f>
        <v>0.41785418965510296</v>
      </c>
      <c r="J1035" s="508">
        <f>(Table13[[#This Row],[Signal from Matlab]]-703)/(1060.75-703)</f>
        <v>-1.9650593990216632</v>
      </c>
    </row>
    <row r="1036" spans="1:10" x14ac:dyDescent="0.2">
      <c r="A1036" s="505">
        <v>35557</v>
      </c>
      <c r="B1036" s="506">
        <v>1035</v>
      </c>
      <c r="C1036" s="507">
        <v>18.170000000000002</v>
      </c>
      <c r="E1036" s="508">
        <f>(Table13[[#This Row],[Gasoil Open]]-MIN(Table13[Gasoil Open]))/(MAX(Table13[Gasoil Open])-MIN(Table13[Gasoil Open]))</f>
        <v>6.200585651537336E-2</v>
      </c>
      <c r="I1036" s="130">
        <f>(Table13[[#This Row],[Alpha]]-MIN(Table13[Alpha]))/(MAX(Table13[Alpha])-MIN(Table13[Alpha]))</f>
        <v>0.41785418965510296</v>
      </c>
      <c r="J1036" s="508">
        <f>(Table13[[#This Row],[Signal from Matlab]]-703)/(1060.75-703)</f>
        <v>-1.9650593990216632</v>
      </c>
    </row>
    <row r="1037" spans="1:10" x14ac:dyDescent="0.2">
      <c r="A1037" s="505">
        <v>35558</v>
      </c>
      <c r="B1037" s="506">
        <v>1036</v>
      </c>
      <c r="C1037" s="507">
        <v>18.12</v>
      </c>
      <c r="E1037" s="508">
        <f>(Table13[[#This Row],[Gasoil Open]]-MIN(Table13[Gasoil Open]))/(MAX(Table13[Gasoil Open])-MIN(Table13[Gasoil Open]))</f>
        <v>6.16398243045388E-2</v>
      </c>
      <c r="I1037" s="130">
        <f>(Table13[[#This Row],[Alpha]]-MIN(Table13[Alpha]))/(MAX(Table13[Alpha])-MIN(Table13[Alpha]))</f>
        <v>0.41785418965510296</v>
      </c>
      <c r="J1037" s="508">
        <f>(Table13[[#This Row],[Signal from Matlab]]-703)/(1060.75-703)</f>
        <v>-1.9650593990216632</v>
      </c>
    </row>
    <row r="1038" spans="1:10" x14ac:dyDescent="0.2">
      <c r="A1038" s="505">
        <v>35559</v>
      </c>
      <c r="B1038" s="506">
        <v>1037</v>
      </c>
      <c r="C1038" s="507">
        <v>18.71</v>
      </c>
      <c r="E1038" s="508">
        <f>(Table13[[#This Row],[Gasoil Open]]-MIN(Table13[Gasoil Open]))/(MAX(Table13[Gasoil Open])-MIN(Table13[Gasoil Open]))</f>
        <v>6.5959004392386528E-2</v>
      </c>
      <c r="I1038" s="130">
        <f>(Table13[[#This Row],[Alpha]]-MIN(Table13[Alpha]))/(MAX(Table13[Alpha])-MIN(Table13[Alpha]))</f>
        <v>0.41785418965510296</v>
      </c>
      <c r="J1038" s="508">
        <f>(Table13[[#This Row],[Signal from Matlab]]-703)/(1060.75-703)</f>
        <v>-1.9650593990216632</v>
      </c>
    </row>
    <row r="1039" spans="1:10" x14ac:dyDescent="0.2">
      <c r="A1039" s="505">
        <v>35562</v>
      </c>
      <c r="B1039" s="506">
        <v>1038</v>
      </c>
      <c r="C1039" s="507">
        <v>19</v>
      </c>
      <c r="E1039" s="508">
        <f>(Table13[[#This Row],[Gasoil Open]]-MIN(Table13[Gasoil Open]))/(MAX(Table13[Gasoil Open])-MIN(Table13[Gasoil Open]))</f>
        <v>6.8081991215226928E-2</v>
      </c>
      <c r="I1039" s="130">
        <f>(Table13[[#This Row],[Alpha]]-MIN(Table13[Alpha]))/(MAX(Table13[Alpha])-MIN(Table13[Alpha]))</f>
        <v>0.41785418965510296</v>
      </c>
      <c r="J1039" s="508">
        <f>(Table13[[#This Row],[Signal from Matlab]]-703)/(1060.75-703)</f>
        <v>-1.9650593990216632</v>
      </c>
    </row>
    <row r="1040" spans="1:10" x14ac:dyDescent="0.2">
      <c r="A1040" s="505">
        <v>35563</v>
      </c>
      <c r="B1040" s="506">
        <v>1039</v>
      </c>
      <c r="C1040" s="507">
        <v>19.75</v>
      </c>
      <c r="E1040" s="508">
        <f>(Table13[[#This Row],[Gasoil Open]]-MIN(Table13[Gasoil Open]))/(MAX(Table13[Gasoil Open])-MIN(Table13[Gasoil Open]))</f>
        <v>7.3572474377745237E-2</v>
      </c>
      <c r="I1040" s="130">
        <f>(Table13[[#This Row],[Alpha]]-MIN(Table13[Alpha]))/(MAX(Table13[Alpha])-MIN(Table13[Alpha]))</f>
        <v>0.41785418965510296</v>
      </c>
      <c r="J1040" s="508">
        <f>(Table13[[#This Row],[Signal from Matlab]]-703)/(1060.75-703)</f>
        <v>-1.9650593990216632</v>
      </c>
    </row>
    <row r="1041" spans="1:10" x14ac:dyDescent="0.2">
      <c r="A1041" s="505">
        <v>35564</v>
      </c>
      <c r="B1041" s="506">
        <v>1040</v>
      </c>
      <c r="C1041" s="507">
        <v>19.350000000000001</v>
      </c>
      <c r="E1041" s="508">
        <f>(Table13[[#This Row],[Gasoil Open]]-MIN(Table13[Gasoil Open]))/(MAX(Table13[Gasoil Open])-MIN(Table13[Gasoil Open]))</f>
        <v>7.0644216691068823E-2</v>
      </c>
      <c r="I1041" s="130">
        <f>(Table13[[#This Row],[Alpha]]-MIN(Table13[Alpha]))/(MAX(Table13[Alpha])-MIN(Table13[Alpha]))</f>
        <v>0.41785418965510296</v>
      </c>
      <c r="J1041" s="508">
        <f>(Table13[[#This Row],[Signal from Matlab]]-703)/(1060.75-703)</f>
        <v>-1.9650593990216632</v>
      </c>
    </row>
    <row r="1042" spans="1:10" x14ac:dyDescent="0.2">
      <c r="A1042" s="505">
        <v>35565</v>
      </c>
      <c r="B1042" s="506">
        <v>1041</v>
      </c>
      <c r="C1042" s="507">
        <v>19.600000000000001</v>
      </c>
      <c r="E1042" s="508">
        <f>(Table13[[#This Row],[Gasoil Open]]-MIN(Table13[Gasoil Open]))/(MAX(Table13[Gasoil Open])-MIN(Table13[Gasoil Open]))</f>
        <v>7.2474377745241583E-2</v>
      </c>
      <c r="I1042" s="130">
        <f>(Table13[[#This Row],[Alpha]]-MIN(Table13[Alpha]))/(MAX(Table13[Alpha])-MIN(Table13[Alpha]))</f>
        <v>0.41785418965510296</v>
      </c>
      <c r="J1042" s="508">
        <f>(Table13[[#This Row],[Signal from Matlab]]-703)/(1060.75-703)</f>
        <v>-1.9650593990216632</v>
      </c>
    </row>
    <row r="1043" spans="1:10" x14ac:dyDescent="0.2">
      <c r="A1043" s="505">
        <v>35566</v>
      </c>
      <c r="B1043" s="506">
        <v>1042</v>
      </c>
      <c r="C1043" s="507">
        <v>19.45</v>
      </c>
      <c r="E1043" s="508">
        <f>(Table13[[#This Row],[Gasoil Open]]-MIN(Table13[Gasoil Open]))/(MAX(Table13[Gasoil Open])-MIN(Table13[Gasoil Open]))</f>
        <v>7.1376281112737916E-2</v>
      </c>
      <c r="I1043" s="130">
        <f>(Table13[[#This Row],[Alpha]]-MIN(Table13[Alpha]))/(MAX(Table13[Alpha])-MIN(Table13[Alpha]))</f>
        <v>0.41785418965510296</v>
      </c>
      <c r="J1043" s="508">
        <f>(Table13[[#This Row],[Signal from Matlab]]-703)/(1060.75-703)</f>
        <v>-1.9650593990216632</v>
      </c>
    </row>
    <row r="1044" spans="1:10" x14ac:dyDescent="0.2">
      <c r="A1044" s="505">
        <v>35569</v>
      </c>
      <c r="B1044" s="506">
        <v>1043</v>
      </c>
      <c r="C1044" s="507">
        <v>20.100000000000001</v>
      </c>
      <c r="E1044" s="508">
        <f>(Table13[[#This Row],[Gasoil Open]]-MIN(Table13[Gasoil Open]))/(MAX(Table13[Gasoil Open])-MIN(Table13[Gasoil Open]))</f>
        <v>7.6134699853587118E-2</v>
      </c>
      <c r="I1044" s="130">
        <f>(Table13[[#This Row],[Alpha]]-MIN(Table13[Alpha]))/(MAX(Table13[Alpha])-MIN(Table13[Alpha]))</f>
        <v>0.41785418965510296</v>
      </c>
      <c r="J1044" s="508">
        <f>(Table13[[#This Row],[Signal from Matlab]]-703)/(1060.75-703)</f>
        <v>-1.9650593990216632</v>
      </c>
    </row>
    <row r="1045" spans="1:10" x14ac:dyDescent="0.2">
      <c r="A1045" s="505">
        <v>35570</v>
      </c>
      <c r="B1045" s="506">
        <v>1044</v>
      </c>
      <c r="C1045" s="507">
        <v>20.059999999999999</v>
      </c>
      <c r="E1045" s="508">
        <f>(Table13[[#This Row],[Gasoil Open]]-MIN(Table13[Gasoil Open]))/(MAX(Table13[Gasoil Open])-MIN(Table13[Gasoil Open]))</f>
        <v>7.584187408491945E-2</v>
      </c>
      <c r="I1045" s="130">
        <f>(Table13[[#This Row],[Alpha]]-MIN(Table13[Alpha]))/(MAX(Table13[Alpha])-MIN(Table13[Alpha]))</f>
        <v>0.41785418965510296</v>
      </c>
      <c r="J1045" s="508">
        <f>(Table13[[#This Row],[Signal from Matlab]]-703)/(1060.75-703)</f>
        <v>-1.9650593990216632</v>
      </c>
    </row>
    <row r="1046" spans="1:10" x14ac:dyDescent="0.2">
      <c r="A1046" s="505">
        <v>35571</v>
      </c>
      <c r="B1046" s="506">
        <v>1045</v>
      </c>
      <c r="C1046" s="507">
        <v>20.079999999999998</v>
      </c>
      <c r="E1046" s="508">
        <f>(Table13[[#This Row],[Gasoil Open]]-MIN(Table13[Gasoil Open]))/(MAX(Table13[Gasoil Open])-MIN(Table13[Gasoil Open]))</f>
        <v>7.5988286969253277E-2</v>
      </c>
      <c r="I1046" s="130">
        <f>(Table13[[#This Row],[Alpha]]-MIN(Table13[Alpha]))/(MAX(Table13[Alpha])-MIN(Table13[Alpha]))</f>
        <v>0.41785418965510296</v>
      </c>
      <c r="J1046" s="508">
        <f>(Table13[[#This Row],[Signal from Matlab]]-703)/(1060.75-703)</f>
        <v>-1.9650593990216632</v>
      </c>
    </row>
    <row r="1047" spans="1:10" x14ac:dyDescent="0.2">
      <c r="A1047" s="505">
        <v>35572</v>
      </c>
      <c r="B1047" s="506">
        <v>1046</v>
      </c>
      <c r="C1047" s="507">
        <v>20.13</v>
      </c>
      <c r="E1047" s="508">
        <f>(Table13[[#This Row],[Gasoil Open]]-MIN(Table13[Gasoil Open]))/(MAX(Table13[Gasoil Open])-MIN(Table13[Gasoil Open]))</f>
        <v>7.6354319180087837E-2</v>
      </c>
      <c r="I1047" s="130">
        <f>(Table13[[#This Row],[Alpha]]-MIN(Table13[Alpha]))/(MAX(Table13[Alpha])-MIN(Table13[Alpha]))</f>
        <v>0.41785418965510296</v>
      </c>
      <c r="J1047" s="508">
        <f>(Table13[[#This Row],[Signal from Matlab]]-703)/(1060.75-703)</f>
        <v>-1.9650593990216632</v>
      </c>
    </row>
    <row r="1048" spans="1:10" x14ac:dyDescent="0.2">
      <c r="A1048" s="505">
        <v>35573</v>
      </c>
      <c r="B1048" s="506">
        <v>1047</v>
      </c>
      <c r="C1048" s="507">
        <v>20.100000000000001</v>
      </c>
      <c r="E1048" s="508">
        <f>(Table13[[#This Row],[Gasoil Open]]-MIN(Table13[Gasoil Open]))/(MAX(Table13[Gasoil Open])-MIN(Table13[Gasoil Open]))</f>
        <v>7.6134699853587118E-2</v>
      </c>
      <c r="I1048" s="130">
        <f>(Table13[[#This Row],[Alpha]]-MIN(Table13[Alpha]))/(MAX(Table13[Alpha])-MIN(Table13[Alpha]))</f>
        <v>0.41785418965510296</v>
      </c>
      <c r="J1048" s="508">
        <f>(Table13[[#This Row],[Signal from Matlab]]-703)/(1060.75-703)</f>
        <v>-1.9650593990216632</v>
      </c>
    </row>
    <row r="1049" spans="1:10" x14ac:dyDescent="0.2">
      <c r="A1049" s="505">
        <v>35577</v>
      </c>
      <c r="B1049" s="506">
        <v>1048</v>
      </c>
      <c r="C1049" s="507">
        <v>19.84</v>
      </c>
      <c r="E1049" s="508">
        <f>(Table13[[#This Row],[Gasoil Open]]-MIN(Table13[Gasoil Open]))/(MAX(Table13[Gasoil Open])-MIN(Table13[Gasoil Open]))</f>
        <v>7.4231332357247423E-2</v>
      </c>
      <c r="I1049" s="130">
        <f>(Table13[[#This Row],[Alpha]]-MIN(Table13[Alpha]))/(MAX(Table13[Alpha])-MIN(Table13[Alpha]))</f>
        <v>0.41785418965510296</v>
      </c>
      <c r="J1049" s="508">
        <f>(Table13[[#This Row],[Signal from Matlab]]-703)/(1060.75-703)</f>
        <v>-1.9650593990216632</v>
      </c>
    </row>
    <row r="1050" spans="1:10" x14ac:dyDescent="0.2">
      <c r="A1050" s="505">
        <v>35578</v>
      </c>
      <c r="B1050" s="506">
        <v>1049</v>
      </c>
      <c r="C1050" s="507">
        <v>19.3</v>
      </c>
      <c r="E1050" s="508">
        <f>(Table13[[#This Row],[Gasoil Open]]-MIN(Table13[Gasoil Open]))/(MAX(Table13[Gasoil Open])-MIN(Table13[Gasoil Open]))</f>
        <v>7.0278184480234263E-2</v>
      </c>
      <c r="I1050" s="130">
        <f>(Table13[[#This Row],[Alpha]]-MIN(Table13[Alpha]))/(MAX(Table13[Alpha])-MIN(Table13[Alpha]))</f>
        <v>0.41785418965510296</v>
      </c>
      <c r="J1050" s="508">
        <f>(Table13[[#This Row],[Signal from Matlab]]-703)/(1060.75-703)</f>
        <v>-1.9650593990216632</v>
      </c>
    </row>
    <row r="1051" spans="1:10" x14ac:dyDescent="0.2">
      <c r="A1051" s="505">
        <v>35579</v>
      </c>
      <c r="B1051" s="506">
        <v>1050</v>
      </c>
      <c r="C1051" s="507">
        <v>19.170000000000002</v>
      </c>
      <c r="E1051" s="508">
        <f>(Table13[[#This Row],[Gasoil Open]]-MIN(Table13[Gasoil Open]))/(MAX(Table13[Gasoil Open])-MIN(Table13[Gasoil Open]))</f>
        <v>6.9326500732064422E-2</v>
      </c>
      <c r="I1051" s="130">
        <f>(Table13[[#This Row],[Alpha]]-MIN(Table13[Alpha]))/(MAX(Table13[Alpha])-MIN(Table13[Alpha]))</f>
        <v>0.41785418965510296</v>
      </c>
      <c r="J1051" s="508">
        <f>(Table13[[#This Row],[Signal from Matlab]]-703)/(1060.75-703)</f>
        <v>-1.9650593990216632</v>
      </c>
    </row>
    <row r="1052" spans="1:10" x14ac:dyDescent="0.2">
      <c r="A1052" s="505">
        <v>35580</v>
      </c>
      <c r="B1052" s="506">
        <v>1051</v>
      </c>
      <c r="C1052" s="507">
        <v>19.45</v>
      </c>
      <c r="E1052" s="508">
        <f>(Table13[[#This Row],[Gasoil Open]]-MIN(Table13[Gasoil Open]))/(MAX(Table13[Gasoil Open])-MIN(Table13[Gasoil Open]))</f>
        <v>7.1376281112737916E-2</v>
      </c>
      <c r="I1052" s="130">
        <f>(Table13[[#This Row],[Alpha]]-MIN(Table13[Alpha]))/(MAX(Table13[Alpha])-MIN(Table13[Alpha]))</f>
        <v>0.41785418965510296</v>
      </c>
      <c r="J1052" s="508">
        <f>(Table13[[#This Row],[Signal from Matlab]]-703)/(1060.75-703)</f>
        <v>-1.9650593990216632</v>
      </c>
    </row>
    <row r="1053" spans="1:10" x14ac:dyDescent="0.2">
      <c r="A1053" s="505">
        <v>35583</v>
      </c>
      <c r="B1053" s="506">
        <v>1052</v>
      </c>
      <c r="C1053" s="507">
        <v>19.309999999999999</v>
      </c>
      <c r="E1053" s="508">
        <f>(Table13[[#This Row],[Gasoil Open]]-MIN(Table13[Gasoil Open]))/(MAX(Table13[Gasoil Open])-MIN(Table13[Gasoil Open]))</f>
        <v>7.0351390922401155E-2</v>
      </c>
      <c r="I1053" s="130">
        <f>(Table13[[#This Row],[Alpha]]-MIN(Table13[Alpha]))/(MAX(Table13[Alpha])-MIN(Table13[Alpha]))</f>
        <v>0.41785418965510296</v>
      </c>
      <c r="J1053" s="508">
        <f>(Table13[[#This Row],[Signal from Matlab]]-703)/(1060.75-703)</f>
        <v>-1.9650593990216632</v>
      </c>
    </row>
    <row r="1054" spans="1:10" x14ac:dyDescent="0.2">
      <c r="A1054" s="505">
        <v>35584</v>
      </c>
      <c r="B1054" s="506">
        <v>1053</v>
      </c>
      <c r="C1054" s="507">
        <v>19.43</v>
      </c>
      <c r="E1054" s="508">
        <f>(Table13[[#This Row],[Gasoil Open]]-MIN(Table13[Gasoil Open]))/(MAX(Table13[Gasoil Open])-MIN(Table13[Gasoil Open]))</f>
        <v>7.1229868228404089E-2</v>
      </c>
      <c r="I1054" s="130">
        <f>(Table13[[#This Row],[Alpha]]-MIN(Table13[Alpha]))/(MAX(Table13[Alpha])-MIN(Table13[Alpha]))</f>
        <v>0.41785418965510296</v>
      </c>
      <c r="J1054" s="508">
        <f>(Table13[[#This Row],[Signal from Matlab]]-703)/(1060.75-703)</f>
        <v>-1.9650593990216632</v>
      </c>
    </row>
    <row r="1055" spans="1:10" x14ac:dyDescent="0.2">
      <c r="A1055" s="505">
        <v>35585</v>
      </c>
      <c r="B1055" s="506">
        <v>1054</v>
      </c>
      <c r="C1055" s="507">
        <v>18.78</v>
      </c>
      <c r="E1055" s="508">
        <f>(Table13[[#This Row],[Gasoil Open]]-MIN(Table13[Gasoil Open]))/(MAX(Table13[Gasoil Open])-MIN(Table13[Gasoil Open]))</f>
        <v>6.6471449487554901E-2</v>
      </c>
      <c r="I1055" s="130">
        <f>(Table13[[#This Row],[Alpha]]-MIN(Table13[Alpha]))/(MAX(Table13[Alpha])-MIN(Table13[Alpha]))</f>
        <v>0.41785418965510296</v>
      </c>
      <c r="J1055" s="508">
        <f>(Table13[[#This Row],[Signal from Matlab]]-703)/(1060.75-703)</f>
        <v>-1.9650593990216632</v>
      </c>
    </row>
    <row r="1056" spans="1:10" x14ac:dyDescent="0.2">
      <c r="A1056" s="505">
        <v>35586</v>
      </c>
      <c r="B1056" s="506">
        <v>1055</v>
      </c>
      <c r="C1056" s="507">
        <v>18.75</v>
      </c>
      <c r="E1056" s="508">
        <f>(Table13[[#This Row],[Gasoil Open]]-MIN(Table13[Gasoil Open]))/(MAX(Table13[Gasoil Open])-MIN(Table13[Gasoil Open]))</f>
        <v>6.6251830161054168E-2</v>
      </c>
      <c r="I1056" s="130">
        <f>(Table13[[#This Row],[Alpha]]-MIN(Table13[Alpha]))/(MAX(Table13[Alpha])-MIN(Table13[Alpha]))</f>
        <v>0.41785418965510296</v>
      </c>
      <c r="J1056" s="508">
        <f>(Table13[[#This Row],[Signal from Matlab]]-703)/(1060.75-703)</f>
        <v>-1.9650593990216632</v>
      </c>
    </row>
    <row r="1057" spans="1:10" x14ac:dyDescent="0.2">
      <c r="A1057" s="505">
        <v>35587</v>
      </c>
      <c r="B1057" s="506">
        <v>1056</v>
      </c>
      <c r="C1057" s="507">
        <v>18.48</v>
      </c>
      <c r="E1057" s="508">
        <f>(Table13[[#This Row],[Gasoil Open]]-MIN(Table13[Gasoil Open]))/(MAX(Table13[Gasoil Open])-MIN(Table13[Gasoil Open]))</f>
        <v>6.427525622254758E-2</v>
      </c>
      <c r="I1057" s="130">
        <f>(Table13[[#This Row],[Alpha]]-MIN(Table13[Alpha]))/(MAX(Table13[Alpha])-MIN(Table13[Alpha]))</f>
        <v>0.41785418965510296</v>
      </c>
      <c r="J1057" s="508">
        <f>(Table13[[#This Row],[Signal from Matlab]]-703)/(1060.75-703)</f>
        <v>-1.9650593990216632</v>
      </c>
    </row>
    <row r="1058" spans="1:10" x14ac:dyDescent="0.2">
      <c r="A1058" s="505">
        <v>35590</v>
      </c>
      <c r="B1058" s="506">
        <v>1057</v>
      </c>
      <c r="C1058" s="507">
        <v>17.75</v>
      </c>
      <c r="E1058" s="508">
        <f>(Table13[[#This Row],[Gasoil Open]]-MIN(Table13[Gasoil Open]))/(MAX(Table13[Gasoil Open])-MIN(Table13[Gasoil Open]))</f>
        <v>5.8931185944363099E-2</v>
      </c>
      <c r="I1058" s="130">
        <f>(Table13[[#This Row],[Alpha]]-MIN(Table13[Alpha]))/(MAX(Table13[Alpha])-MIN(Table13[Alpha]))</f>
        <v>0.41785418965510296</v>
      </c>
      <c r="J1058" s="508">
        <f>(Table13[[#This Row],[Signal from Matlab]]-703)/(1060.75-703)</f>
        <v>-1.9650593990216632</v>
      </c>
    </row>
    <row r="1059" spans="1:10" x14ac:dyDescent="0.2">
      <c r="A1059" s="505">
        <v>35591</v>
      </c>
      <c r="B1059" s="506">
        <v>1058</v>
      </c>
      <c r="C1059" s="507">
        <v>17.600000000000001</v>
      </c>
      <c r="E1059" s="508">
        <f>(Table13[[#This Row],[Gasoil Open]]-MIN(Table13[Gasoil Open]))/(MAX(Table13[Gasoil Open])-MIN(Table13[Gasoil Open]))</f>
        <v>5.7833089311859452E-2</v>
      </c>
      <c r="I1059" s="130">
        <f>(Table13[[#This Row],[Alpha]]-MIN(Table13[Alpha]))/(MAX(Table13[Alpha])-MIN(Table13[Alpha]))</f>
        <v>0.41785418965510296</v>
      </c>
      <c r="J1059" s="508">
        <f>(Table13[[#This Row],[Signal from Matlab]]-703)/(1060.75-703)</f>
        <v>-1.9650593990216632</v>
      </c>
    </row>
    <row r="1060" spans="1:10" x14ac:dyDescent="0.2">
      <c r="A1060" s="505">
        <v>35592</v>
      </c>
      <c r="B1060" s="506">
        <v>1059</v>
      </c>
      <c r="C1060" s="507">
        <v>17.63</v>
      </c>
      <c r="E1060" s="508">
        <f>(Table13[[#This Row],[Gasoil Open]]-MIN(Table13[Gasoil Open]))/(MAX(Table13[Gasoil Open])-MIN(Table13[Gasoil Open]))</f>
        <v>5.8052708638360165E-2</v>
      </c>
      <c r="I1060" s="130">
        <f>(Table13[[#This Row],[Alpha]]-MIN(Table13[Alpha]))/(MAX(Table13[Alpha])-MIN(Table13[Alpha]))</f>
        <v>0.41785418965510296</v>
      </c>
      <c r="J1060" s="508">
        <f>(Table13[[#This Row],[Signal from Matlab]]-703)/(1060.75-703)</f>
        <v>-1.9650593990216632</v>
      </c>
    </row>
    <row r="1061" spans="1:10" x14ac:dyDescent="0.2">
      <c r="A1061" s="505">
        <v>35593</v>
      </c>
      <c r="B1061" s="506">
        <v>1060</v>
      </c>
      <c r="C1061" s="507">
        <v>17.5</v>
      </c>
      <c r="E1061" s="508">
        <f>(Table13[[#This Row],[Gasoil Open]]-MIN(Table13[Gasoil Open]))/(MAX(Table13[Gasoil Open])-MIN(Table13[Gasoil Open]))</f>
        <v>5.7101024890190331E-2</v>
      </c>
      <c r="I1061" s="130">
        <f>(Table13[[#This Row],[Alpha]]-MIN(Table13[Alpha]))/(MAX(Table13[Alpha])-MIN(Table13[Alpha]))</f>
        <v>0.41785418965510296</v>
      </c>
      <c r="J1061" s="508">
        <f>(Table13[[#This Row],[Signal from Matlab]]-703)/(1060.75-703)</f>
        <v>-1.9650593990216632</v>
      </c>
    </row>
    <row r="1062" spans="1:10" x14ac:dyDescent="0.2">
      <c r="A1062" s="505">
        <v>35594</v>
      </c>
      <c r="B1062" s="506">
        <v>1061</v>
      </c>
      <c r="C1062" s="507">
        <v>17.66</v>
      </c>
      <c r="E1062" s="508">
        <f>(Table13[[#This Row],[Gasoil Open]]-MIN(Table13[Gasoil Open]))/(MAX(Table13[Gasoil Open])-MIN(Table13[Gasoil Open]))</f>
        <v>5.8272327964860905E-2</v>
      </c>
      <c r="I1062" s="130">
        <f>(Table13[[#This Row],[Alpha]]-MIN(Table13[Alpha]))/(MAX(Table13[Alpha])-MIN(Table13[Alpha]))</f>
        <v>0.41785418965510296</v>
      </c>
      <c r="J1062" s="508">
        <f>(Table13[[#This Row],[Signal from Matlab]]-703)/(1060.75-703)</f>
        <v>-1.9650593990216632</v>
      </c>
    </row>
    <row r="1063" spans="1:10" x14ac:dyDescent="0.2">
      <c r="A1063" s="505">
        <v>35597</v>
      </c>
      <c r="B1063" s="506">
        <v>1062</v>
      </c>
      <c r="C1063" s="507">
        <v>17.850000000000001</v>
      </c>
      <c r="E1063" s="508">
        <f>(Table13[[#This Row],[Gasoil Open]]-MIN(Table13[Gasoil Open]))/(MAX(Table13[Gasoil Open])-MIN(Table13[Gasoil Open]))</f>
        <v>5.9663250366032219E-2</v>
      </c>
      <c r="I1063" s="130">
        <f>(Table13[[#This Row],[Alpha]]-MIN(Table13[Alpha]))/(MAX(Table13[Alpha])-MIN(Table13[Alpha]))</f>
        <v>0.41785418965510296</v>
      </c>
      <c r="J1063" s="508">
        <f>(Table13[[#This Row],[Signal from Matlab]]-703)/(1060.75-703)</f>
        <v>-1.9650593990216632</v>
      </c>
    </row>
    <row r="1064" spans="1:10" x14ac:dyDescent="0.2">
      <c r="A1064" s="505">
        <v>35598</v>
      </c>
      <c r="B1064" s="506">
        <v>1063</v>
      </c>
      <c r="C1064" s="507">
        <v>18.07</v>
      </c>
      <c r="E1064" s="508">
        <f>(Table13[[#This Row],[Gasoil Open]]-MIN(Table13[Gasoil Open]))/(MAX(Table13[Gasoil Open])-MIN(Table13[Gasoil Open]))</f>
        <v>6.1273792093704246E-2</v>
      </c>
      <c r="I1064" s="130">
        <f>(Table13[[#This Row],[Alpha]]-MIN(Table13[Alpha]))/(MAX(Table13[Alpha])-MIN(Table13[Alpha]))</f>
        <v>0.41785418965510296</v>
      </c>
      <c r="J1064" s="508">
        <f>(Table13[[#This Row],[Signal from Matlab]]-703)/(1060.75-703)</f>
        <v>-1.9650593990216632</v>
      </c>
    </row>
    <row r="1065" spans="1:10" x14ac:dyDescent="0.2">
      <c r="A1065" s="505">
        <v>35599</v>
      </c>
      <c r="B1065" s="506">
        <v>1064</v>
      </c>
      <c r="C1065" s="507">
        <v>17.96</v>
      </c>
      <c r="E1065" s="508">
        <f>(Table13[[#This Row],[Gasoil Open]]-MIN(Table13[Gasoil Open]))/(MAX(Table13[Gasoil Open])-MIN(Table13[Gasoil Open]))</f>
        <v>6.0468521229868233E-2</v>
      </c>
      <c r="I1065" s="130">
        <f>(Table13[[#This Row],[Alpha]]-MIN(Table13[Alpha]))/(MAX(Table13[Alpha])-MIN(Table13[Alpha]))</f>
        <v>0.41785418965510296</v>
      </c>
      <c r="J1065" s="508">
        <f>(Table13[[#This Row],[Signal from Matlab]]-703)/(1060.75-703)</f>
        <v>-1.9650593990216632</v>
      </c>
    </row>
    <row r="1066" spans="1:10" x14ac:dyDescent="0.2">
      <c r="A1066" s="505">
        <v>35600</v>
      </c>
      <c r="B1066" s="506">
        <v>1065</v>
      </c>
      <c r="C1066" s="507">
        <v>17.739999999999998</v>
      </c>
      <c r="E1066" s="508">
        <f>(Table13[[#This Row],[Gasoil Open]]-MIN(Table13[Gasoil Open]))/(MAX(Table13[Gasoil Open])-MIN(Table13[Gasoil Open]))</f>
        <v>5.8857979502196178E-2</v>
      </c>
      <c r="I1066" s="130">
        <f>(Table13[[#This Row],[Alpha]]-MIN(Table13[Alpha]))/(MAX(Table13[Alpha])-MIN(Table13[Alpha]))</f>
        <v>0.41785418965510296</v>
      </c>
      <c r="J1066" s="508">
        <f>(Table13[[#This Row],[Signal from Matlab]]-703)/(1060.75-703)</f>
        <v>-1.9650593990216632</v>
      </c>
    </row>
    <row r="1067" spans="1:10" x14ac:dyDescent="0.2">
      <c r="A1067" s="505">
        <v>35601</v>
      </c>
      <c r="B1067" s="506">
        <v>1066</v>
      </c>
      <c r="C1067" s="507">
        <v>17.87</v>
      </c>
      <c r="E1067" s="508">
        <f>(Table13[[#This Row],[Gasoil Open]]-MIN(Table13[Gasoil Open]))/(MAX(Table13[Gasoil Open])-MIN(Table13[Gasoil Open]))</f>
        <v>5.9809663250366032E-2</v>
      </c>
      <c r="I1067" s="130">
        <f>(Table13[[#This Row],[Alpha]]-MIN(Table13[Alpha]))/(MAX(Table13[Alpha])-MIN(Table13[Alpha]))</f>
        <v>0.41785418965510296</v>
      </c>
      <c r="J1067" s="508">
        <f>(Table13[[#This Row],[Signal from Matlab]]-703)/(1060.75-703)</f>
        <v>-1.9650593990216632</v>
      </c>
    </row>
    <row r="1068" spans="1:10" x14ac:dyDescent="0.2">
      <c r="A1068" s="505">
        <v>35604</v>
      </c>
      <c r="B1068" s="506">
        <v>1067</v>
      </c>
      <c r="C1068" s="507">
        <v>17.86</v>
      </c>
      <c r="E1068" s="508">
        <f>(Table13[[#This Row],[Gasoil Open]]-MIN(Table13[Gasoil Open]))/(MAX(Table13[Gasoil Open])-MIN(Table13[Gasoil Open]))</f>
        <v>5.9736456808199112E-2</v>
      </c>
      <c r="I1068" s="130">
        <f>(Table13[[#This Row],[Alpha]]-MIN(Table13[Alpha]))/(MAX(Table13[Alpha])-MIN(Table13[Alpha]))</f>
        <v>0.41785418965510296</v>
      </c>
      <c r="J1068" s="508">
        <f>(Table13[[#This Row],[Signal from Matlab]]-703)/(1060.75-703)</f>
        <v>-1.9650593990216632</v>
      </c>
    </row>
    <row r="1069" spans="1:10" x14ac:dyDescent="0.2">
      <c r="A1069" s="505">
        <v>35605</v>
      </c>
      <c r="B1069" s="506">
        <v>1068</v>
      </c>
      <c r="C1069" s="507">
        <v>18.04</v>
      </c>
      <c r="E1069" s="508">
        <f>(Table13[[#This Row],[Gasoil Open]]-MIN(Table13[Gasoil Open]))/(MAX(Table13[Gasoil Open])-MIN(Table13[Gasoil Open]))</f>
        <v>6.1054172767203506E-2</v>
      </c>
      <c r="I1069" s="130">
        <f>(Table13[[#This Row],[Alpha]]-MIN(Table13[Alpha]))/(MAX(Table13[Alpha])-MIN(Table13[Alpha]))</f>
        <v>0.41785418965510296</v>
      </c>
      <c r="J1069" s="508">
        <f>(Table13[[#This Row],[Signal from Matlab]]-703)/(1060.75-703)</f>
        <v>-1.9650593990216632</v>
      </c>
    </row>
    <row r="1070" spans="1:10" x14ac:dyDescent="0.2">
      <c r="A1070" s="505">
        <v>35606</v>
      </c>
      <c r="B1070" s="506">
        <v>1069</v>
      </c>
      <c r="C1070" s="507">
        <v>17.8</v>
      </c>
      <c r="E1070" s="508">
        <f>(Table13[[#This Row],[Gasoil Open]]-MIN(Table13[Gasoil Open]))/(MAX(Table13[Gasoil Open])-MIN(Table13[Gasoil Open]))</f>
        <v>5.9297218155197659E-2</v>
      </c>
      <c r="I1070" s="130">
        <f>(Table13[[#This Row],[Alpha]]-MIN(Table13[Alpha]))/(MAX(Table13[Alpha])-MIN(Table13[Alpha]))</f>
        <v>0.41785418965510296</v>
      </c>
      <c r="J1070" s="508">
        <f>(Table13[[#This Row],[Signal from Matlab]]-703)/(1060.75-703)</f>
        <v>-1.9650593990216632</v>
      </c>
    </row>
    <row r="1071" spans="1:10" x14ac:dyDescent="0.2">
      <c r="A1071" s="505">
        <v>35607</v>
      </c>
      <c r="B1071" s="506">
        <v>1070</v>
      </c>
      <c r="C1071" s="507">
        <v>18.170000000000002</v>
      </c>
      <c r="E1071" s="508">
        <f>(Table13[[#This Row],[Gasoil Open]]-MIN(Table13[Gasoil Open]))/(MAX(Table13[Gasoil Open])-MIN(Table13[Gasoil Open]))</f>
        <v>6.200585651537336E-2</v>
      </c>
      <c r="I1071" s="130">
        <f>(Table13[[#This Row],[Alpha]]-MIN(Table13[Alpha]))/(MAX(Table13[Alpha])-MIN(Table13[Alpha]))</f>
        <v>0.41785418965510296</v>
      </c>
      <c r="J1071" s="508">
        <f>(Table13[[#This Row],[Signal from Matlab]]-703)/(1060.75-703)</f>
        <v>-1.9650593990216632</v>
      </c>
    </row>
    <row r="1072" spans="1:10" x14ac:dyDescent="0.2">
      <c r="A1072" s="505">
        <v>35608</v>
      </c>
      <c r="B1072" s="506">
        <v>1071</v>
      </c>
      <c r="C1072" s="507">
        <v>17.940000000000001</v>
      </c>
      <c r="E1072" s="508">
        <f>(Table13[[#This Row],[Gasoil Open]]-MIN(Table13[Gasoil Open]))/(MAX(Table13[Gasoil Open])-MIN(Table13[Gasoil Open]))</f>
        <v>6.0322108345534413E-2</v>
      </c>
      <c r="I1072" s="130">
        <f>(Table13[[#This Row],[Alpha]]-MIN(Table13[Alpha]))/(MAX(Table13[Alpha])-MIN(Table13[Alpha]))</f>
        <v>0.41785418965510296</v>
      </c>
      <c r="J1072" s="508">
        <f>(Table13[[#This Row],[Signal from Matlab]]-703)/(1060.75-703)</f>
        <v>-1.9650593990216632</v>
      </c>
    </row>
    <row r="1073" spans="1:10" x14ac:dyDescent="0.2">
      <c r="A1073" s="505">
        <v>35611</v>
      </c>
      <c r="B1073" s="506">
        <v>1072</v>
      </c>
      <c r="C1073" s="507">
        <v>18.350000000000001</v>
      </c>
      <c r="E1073" s="508">
        <f>(Table13[[#This Row],[Gasoil Open]]-MIN(Table13[Gasoil Open]))/(MAX(Table13[Gasoil Open])-MIN(Table13[Gasoil Open]))</f>
        <v>6.3323572474377754E-2</v>
      </c>
      <c r="I1073" s="130">
        <f>(Table13[[#This Row],[Alpha]]-MIN(Table13[Alpha]))/(MAX(Table13[Alpha])-MIN(Table13[Alpha]))</f>
        <v>0.41785418965510296</v>
      </c>
      <c r="J1073" s="508">
        <f>(Table13[[#This Row],[Signal from Matlab]]-703)/(1060.75-703)</f>
        <v>-1.9650593990216632</v>
      </c>
    </row>
    <row r="1074" spans="1:10" x14ac:dyDescent="0.2">
      <c r="A1074" s="505">
        <v>35612</v>
      </c>
      <c r="B1074" s="506">
        <v>1073</v>
      </c>
      <c r="C1074" s="507">
        <v>18.54</v>
      </c>
      <c r="E1074" s="508">
        <f>(Table13[[#This Row],[Gasoil Open]]-MIN(Table13[Gasoil Open]))/(MAX(Table13[Gasoil Open])-MIN(Table13[Gasoil Open]))</f>
        <v>6.4714494875549033E-2</v>
      </c>
      <c r="I1074" s="130">
        <f>(Table13[[#This Row],[Alpha]]-MIN(Table13[Alpha]))/(MAX(Table13[Alpha])-MIN(Table13[Alpha]))</f>
        <v>0.41785418965510296</v>
      </c>
      <c r="J1074" s="508">
        <f>(Table13[[#This Row],[Signal from Matlab]]-703)/(1060.75-703)</f>
        <v>-1.9650593990216632</v>
      </c>
    </row>
    <row r="1075" spans="1:10" x14ac:dyDescent="0.2">
      <c r="A1075" s="505">
        <v>35613</v>
      </c>
      <c r="B1075" s="506">
        <v>1074</v>
      </c>
      <c r="C1075" s="507">
        <v>18.690000000000001</v>
      </c>
      <c r="E1075" s="508">
        <f>(Table13[[#This Row],[Gasoil Open]]-MIN(Table13[Gasoil Open]))/(MAX(Table13[Gasoil Open])-MIN(Table13[Gasoil Open]))</f>
        <v>6.5812591508052715E-2</v>
      </c>
      <c r="I1075" s="130">
        <f>(Table13[[#This Row],[Alpha]]-MIN(Table13[Alpha]))/(MAX(Table13[Alpha])-MIN(Table13[Alpha]))</f>
        <v>0.41785418965510296</v>
      </c>
      <c r="J1075" s="508">
        <f>(Table13[[#This Row],[Signal from Matlab]]-703)/(1060.75-703)</f>
        <v>-1.9650593990216632</v>
      </c>
    </row>
    <row r="1076" spans="1:10" x14ac:dyDescent="0.2">
      <c r="A1076" s="505">
        <v>35614</v>
      </c>
      <c r="B1076" s="506">
        <v>1075</v>
      </c>
      <c r="C1076" s="507">
        <v>18.850000000000001</v>
      </c>
      <c r="E1076" s="508">
        <f>(Table13[[#This Row],[Gasoil Open]]-MIN(Table13[Gasoil Open]))/(MAX(Table13[Gasoil Open])-MIN(Table13[Gasoil Open]))</f>
        <v>6.6983894582723288E-2</v>
      </c>
      <c r="I1076" s="130">
        <f>(Table13[[#This Row],[Alpha]]-MIN(Table13[Alpha]))/(MAX(Table13[Alpha])-MIN(Table13[Alpha]))</f>
        <v>0.41785418965510296</v>
      </c>
      <c r="J1076" s="508">
        <f>(Table13[[#This Row],[Signal from Matlab]]-703)/(1060.75-703)</f>
        <v>-1.9650593990216632</v>
      </c>
    </row>
    <row r="1077" spans="1:10" x14ac:dyDescent="0.2">
      <c r="A1077" s="505">
        <v>35615</v>
      </c>
      <c r="B1077" s="506">
        <v>1076</v>
      </c>
      <c r="C1077" s="507">
        <v>18.25</v>
      </c>
      <c r="E1077" s="508">
        <f>(Table13[[#This Row],[Gasoil Open]]-MIN(Table13[Gasoil Open]))/(MAX(Table13[Gasoil Open])-MIN(Table13[Gasoil Open]))</f>
        <v>6.2591508052708633E-2</v>
      </c>
      <c r="I1077" s="130">
        <f>(Table13[[#This Row],[Alpha]]-MIN(Table13[Alpha]))/(MAX(Table13[Alpha])-MIN(Table13[Alpha]))</f>
        <v>0.41785418965510296</v>
      </c>
      <c r="J1077" s="508">
        <f>(Table13[[#This Row],[Signal from Matlab]]-703)/(1060.75-703)</f>
        <v>-1.9650593990216632</v>
      </c>
    </row>
    <row r="1078" spans="1:10" x14ac:dyDescent="0.2">
      <c r="A1078" s="505">
        <v>35618</v>
      </c>
      <c r="B1078" s="506">
        <v>1077</v>
      </c>
      <c r="C1078" s="507">
        <v>18.079999999999998</v>
      </c>
      <c r="E1078" s="508">
        <f>(Table13[[#This Row],[Gasoil Open]]-MIN(Table13[Gasoil Open]))/(MAX(Table13[Gasoil Open])-MIN(Table13[Gasoil Open]))</f>
        <v>6.1346998535871139E-2</v>
      </c>
      <c r="I1078" s="130">
        <f>(Table13[[#This Row],[Alpha]]-MIN(Table13[Alpha]))/(MAX(Table13[Alpha])-MIN(Table13[Alpha]))</f>
        <v>0.41785418965510296</v>
      </c>
      <c r="J1078" s="508">
        <f>(Table13[[#This Row],[Signal from Matlab]]-703)/(1060.75-703)</f>
        <v>-1.9650593990216632</v>
      </c>
    </row>
    <row r="1079" spans="1:10" x14ac:dyDescent="0.2">
      <c r="A1079" s="505">
        <v>35619</v>
      </c>
      <c r="B1079" s="506">
        <v>1078</v>
      </c>
      <c r="C1079" s="507">
        <v>18.21</v>
      </c>
      <c r="E1079" s="508">
        <f>(Table13[[#This Row],[Gasoil Open]]-MIN(Table13[Gasoil Open]))/(MAX(Table13[Gasoil Open])-MIN(Table13[Gasoil Open]))</f>
        <v>6.2298682284041E-2</v>
      </c>
      <c r="I1079" s="130">
        <f>(Table13[[#This Row],[Alpha]]-MIN(Table13[Alpha]))/(MAX(Table13[Alpha])-MIN(Table13[Alpha]))</f>
        <v>0.41785418965510296</v>
      </c>
      <c r="J1079" s="508">
        <f>(Table13[[#This Row],[Signal from Matlab]]-703)/(1060.75-703)</f>
        <v>-1.9650593990216632</v>
      </c>
    </row>
    <row r="1080" spans="1:10" x14ac:dyDescent="0.2">
      <c r="A1080" s="505">
        <v>35620</v>
      </c>
      <c r="B1080" s="506">
        <v>1079</v>
      </c>
      <c r="C1080" s="507">
        <v>18.149999999999999</v>
      </c>
      <c r="E1080" s="508">
        <f>(Table13[[#This Row],[Gasoil Open]]-MIN(Table13[Gasoil Open]))/(MAX(Table13[Gasoil Open])-MIN(Table13[Gasoil Open]))</f>
        <v>6.1859443631039519E-2</v>
      </c>
      <c r="I1080" s="130">
        <f>(Table13[[#This Row],[Alpha]]-MIN(Table13[Alpha]))/(MAX(Table13[Alpha])-MIN(Table13[Alpha]))</f>
        <v>0.41785418965510296</v>
      </c>
      <c r="J1080" s="508">
        <f>(Table13[[#This Row],[Signal from Matlab]]-703)/(1060.75-703)</f>
        <v>-1.9650593990216632</v>
      </c>
    </row>
    <row r="1081" spans="1:10" x14ac:dyDescent="0.2">
      <c r="A1081" s="505">
        <v>35621</v>
      </c>
      <c r="B1081" s="506">
        <v>1080</v>
      </c>
      <c r="C1081" s="507">
        <v>18.23</v>
      </c>
      <c r="E1081" s="508">
        <f>(Table13[[#This Row],[Gasoil Open]]-MIN(Table13[Gasoil Open]))/(MAX(Table13[Gasoil Open])-MIN(Table13[Gasoil Open]))</f>
        <v>6.2445095168374813E-2</v>
      </c>
      <c r="I1081" s="130">
        <f>(Table13[[#This Row],[Alpha]]-MIN(Table13[Alpha]))/(MAX(Table13[Alpha])-MIN(Table13[Alpha]))</f>
        <v>0.41785418965510296</v>
      </c>
      <c r="J1081" s="508">
        <f>(Table13[[#This Row],[Signal from Matlab]]-703)/(1060.75-703)</f>
        <v>-1.9650593990216632</v>
      </c>
    </row>
    <row r="1082" spans="1:10" x14ac:dyDescent="0.2">
      <c r="A1082" s="505">
        <v>35622</v>
      </c>
      <c r="B1082" s="506">
        <v>1081</v>
      </c>
      <c r="C1082" s="507">
        <v>17.899999999999999</v>
      </c>
      <c r="E1082" s="508">
        <f>(Table13[[#This Row],[Gasoil Open]]-MIN(Table13[Gasoil Open]))/(MAX(Table13[Gasoil Open])-MIN(Table13[Gasoil Open]))</f>
        <v>6.0029282576866752E-2</v>
      </c>
      <c r="I1082" s="130">
        <f>(Table13[[#This Row],[Alpha]]-MIN(Table13[Alpha]))/(MAX(Table13[Alpha])-MIN(Table13[Alpha]))</f>
        <v>0.41785418965510296</v>
      </c>
      <c r="J1082" s="508">
        <f>(Table13[[#This Row],[Signal from Matlab]]-703)/(1060.75-703)</f>
        <v>-1.9650593990216632</v>
      </c>
    </row>
    <row r="1083" spans="1:10" x14ac:dyDescent="0.2">
      <c r="A1083" s="505">
        <v>35625</v>
      </c>
      <c r="B1083" s="506">
        <v>1082</v>
      </c>
      <c r="C1083" s="507">
        <v>18.21</v>
      </c>
      <c r="E1083" s="508">
        <f>(Table13[[#This Row],[Gasoil Open]]-MIN(Table13[Gasoil Open]))/(MAX(Table13[Gasoil Open])-MIN(Table13[Gasoil Open]))</f>
        <v>6.2298682284041E-2</v>
      </c>
      <c r="I1083" s="130">
        <f>(Table13[[#This Row],[Alpha]]-MIN(Table13[Alpha]))/(MAX(Table13[Alpha])-MIN(Table13[Alpha]))</f>
        <v>0.41785418965510296</v>
      </c>
      <c r="J1083" s="508">
        <f>(Table13[[#This Row],[Signal from Matlab]]-703)/(1060.75-703)</f>
        <v>-1.9650593990216632</v>
      </c>
    </row>
    <row r="1084" spans="1:10" x14ac:dyDescent="0.2">
      <c r="A1084" s="505">
        <v>35626</v>
      </c>
      <c r="B1084" s="506">
        <v>1083</v>
      </c>
      <c r="C1084" s="507">
        <v>17.809999999999999</v>
      </c>
      <c r="E1084" s="508">
        <f>(Table13[[#This Row],[Gasoil Open]]-MIN(Table13[Gasoil Open]))/(MAX(Table13[Gasoil Open])-MIN(Table13[Gasoil Open]))</f>
        <v>5.9370424597364552E-2</v>
      </c>
      <c r="I1084" s="130">
        <f>(Table13[[#This Row],[Alpha]]-MIN(Table13[Alpha]))/(MAX(Table13[Alpha])-MIN(Table13[Alpha]))</f>
        <v>0.41785418965510296</v>
      </c>
      <c r="J1084" s="508">
        <f>(Table13[[#This Row],[Signal from Matlab]]-703)/(1060.75-703)</f>
        <v>-1.9650593990216632</v>
      </c>
    </row>
    <row r="1085" spans="1:10" x14ac:dyDescent="0.2">
      <c r="A1085" s="505">
        <v>35627</v>
      </c>
      <c r="B1085" s="506">
        <v>1084</v>
      </c>
      <c r="C1085" s="507">
        <v>18.41</v>
      </c>
      <c r="E1085" s="508">
        <f>(Table13[[#This Row],[Gasoil Open]]-MIN(Table13[Gasoil Open]))/(MAX(Table13[Gasoil Open])-MIN(Table13[Gasoil Open]))</f>
        <v>6.3762811127379207E-2</v>
      </c>
      <c r="I1085" s="130">
        <f>(Table13[[#This Row],[Alpha]]-MIN(Table13[Alpha]))/(MAX(Table13[Alpha])-MIN(Table13[Alpha]))</f>
        <v>0.41785418965510296</v>
      </c>
      <c r="J1085" s="508">
        <f>(Table13[[#This Row],[Signal from Matlab]]-703)/(1060.75-703)</f>
        <v>-1.9650593990216632</v>
      </c>
    </row>
    <row r="1086" spans="1:10" x14ac:dyDescent="0.2">
      <c r="A1086" s="505">
        <v>35628</v>
      </c>
      <c r="B1086" s="506">
        <v>1085</v>
      </c>
      <c r="C1086" s="507">
        <v>18.3</v>
      </c>
      <c r="E1086" s="508">
        <f>(Table13[[#This Row],[Gasoil Open]]-MIN(Table13[Gasoil Open]))/(MAX(Table13[Gasoil Open])-MIN(Table13[Gasoil Open]))</f>
        <v>6.2957540263543194E-2</v>
      </c>
      <c r="I1086" s="130">
        <f>(Table13[[#This Row],[Alpha]]-MIN(Table13[Alpha]))/(MAX(Table13[Alpha])-MIN(Table13[Alpha]))</f>
        <v>0.41785418965510296</v>
      </c>
      <c r="J1086" s="508">
        <f>(Table13[[#This Row],[Signal from Matlab]]-703)/(1060.75-703)</f>
        <v>-1.9650593990216632</v>
      </c>
    </row>
    <row r="1087" spans="1:10" x14ac:dyDescent="0.2">
      <c r="A1087" s="505">
        <v>35629</v>
      </c>
      <c r="B1087" s="506">
        <v>1086</v>
      </c>
      <c r="C1087" s="507">
        <v>18.600000000000001</v>
      </c>
      <c r="E1087" s="508">
        <f>(Table13[[#This Row],[Gasoil Open]]-MIN(Table13[Gasoil Open]))/(MAX(Table13[Gasoil Open])-MIN(Table13[Gasoil Open]))</f>
        <v>6.5153733528550514E-2</v>
      </c>
      <c r="I1087" s="130">
        <f>(Table13[[#This Row],[Alpha]]-MIN(Table13[Alpha]))/(MAX(Table13[Alpha])-MIN(Table13[Alpha]))</f>
        <v>0.41785418965510296</v>
      </c>
      <c r="J1087" s="508">
        <f>(Table13[[#This Row],[Signal from Matlab]]-703)/(1060.75-703)</f>
        <v>-1.9650593990216632</v>
      </c>
    </row>
    <row r="1088" spans="1:10" x14ac:dyDescent="0.2">
      <c r="A1088" s="505">
        <v>35632</v>
      </c>
      <c r="B1088" s="506">
        <v>1087</v>
      </c>
      <c r="C1088" s="507">
        <v>18.12</v>
      </c>
      <c r="E1088" s="508">
        <f>(Table13[[#This Row],[Gasoil Open]]-MIN(Table13[Gasoil Open]))/(MAX(Table13[Gasoil Open])-MIN(Table13[Gasoil Open]))</f>
        <v>6.16398243045388E-2</v>
      </c>
      <c r="I1088" s="130">
        <f>(Table13[[#This Row],[Alpha]]-MIN(Table13[Alpha]))/(MAX(Table13[Alpha])-MIN(Table13[Alpha]))</f>
        <v>0.41785418965510296</v>
      </c>
      <c r="J1088" s="508">
        <f>(Table13[[#This Row],[Signal from Matlab]]-703)/(1060.75-703)</f>
        <v>-1.9650593990216632</v>
      </c>
    </row>
    <row r="1089" spans="1:10" x14ac:dyDescent="0.2">
      <c r="A1089" s="505">
        <v>35633</v>
      </c>
      <c r="B1089" s="506">
        <v>1088</v>
      </c>
      <c r="C1089" s="507">
        <v>18.14</v>
      </c>
      <c r="E1089" s="508">
        <f>(Table13[[#This Row],[Gasoil Open]]-MIN(Table13[Gasoil Open]))/(MAX(Table13[Gasoil Open])-MIN(Table13[Gasoil Open]))</f>
        <v>6.178623718887262E-2</v>
      </c>
      <c r="I1089" s="130">
        <f>(Table13[[#This Row],[Alpha]]-MIN(Table13[Alpha]))/(MAX(Table13[Alpha])-MIN(Table13[Alpha]))</f>
        <v>0.41785418965510296</v>
      </c>
      <c r="J1089" s="508">
        <f>(Table13[[#This Row],[Signal from Matlab]]-703)/(1060.75-703)</f>
        <v>-1.9650593990216632</v>
      </c>
    </row>
    <row r="1090" spans="1:10" x14ac:dyDescent="0.2">
      <c r="A1090" s="505">
        <v>35634</v>
      </c>
      <c r="B1090" s="506">
        <v>1089</v>
      </c>
      <c r="C1090" s="507">
        <v>18.22</v>
      </c>
      <c r="E1090" s="508">
        <f>(Table13[[#This Row],[Gasoil Open]]-MIN(Table13[Gasoil Open]))/(MAX(Table13[Gasoil Open])-MIN(Table13[Gasoil Open]))</f>
        <v>6.2371888726207893E-2</v>
      </c>
      <c r="I1090" s="130">
        <f>(Table13[[#This Row],[Alpha]]-MIN(Table13[Alpha]))/(MAX(Table13[Alpha])-MIN(Table13[Alpha]))</f>
        <v>0.41785418965510296</v>
      </c>
      <c r="J1090" s="508">
        <f>(Table13[[#This Row],[Signal from Matlab]]-703)/(1060.75-703)</f>
        <v>-1.9650593990216632</v>
      </c>
    </row>
    <row r="1091" spans="1:10" x14ac:dyDescent="0.2">
      <c r="A1091" s="505">
        <v>35635</v>
      </c>
      <c r="B1091" s="506">
        <v>1090</v>
      </c>
      <c r="C1091" s="507">
        <v>18.420000000000002</v>
      </c>
      <c r="E1091" s="508">
        <f>(Table13[[#This Row],[Gasoil Open]]-MIN(Table13[Gasoil Open]))/(MAX(Table13[Gasoil Open])-MIN(Table13[Gasoil Open]))</f>
        <v>6.3836017569546127E-2</v>
      </c>
      <c r="I1091" s="130">
        <f>(Table13[[#This Row],[Alpha]]-MIN(Table13[Alpha]))/(MAX(Table13[Alpha])-MIN(Table13[Alpha]))</f>
        <v>0.41785418965510296</v>
      </c>
      <c r="J1091" s="508">
        <f>(Table13[[#This Row],[Signal from Matlab]]-703)/(1060.75-703)</f>
        <v>-1.9650593990216632</v>
      </c>
    </row>
    <row r="1092" spans="1:10" x14ac:dyDescent="0.2">
      <c r="A1092" s="505">
        <v>35636</v>
      </c>
      <c r="B1092" s="506">
        <v>1091</v>
      </c>
      <c r="C1092" s="507">
        <v>18.36</v>
      </c>
      <c r="E1092" s="508">
        <f>(Table13[[#This Row],[Gasoil Open]]-MIN(Table13[Gasoil Open]))/(MAX(Table13[Gasoil Open])-MIN(Table13[Gasoil Open]))</f>
        <v>6.3396778916544647E-2</v>
      </c>
      <c r="I1092" s="130">
        <f>(Table13[[#This Row],[Alpha]]-MIN(Table13[Alpha]))/(MAX(Table13[Alpha])-MIN(Table13[Alpha]))</f>
        <v>0.41785418965510296</v>
      </c>
      <c r="J1092" s="508">
        <f>(Table13[[#This Row],[Signal from Matlab]]-703)/(1060.75-703)</f>
        <v>-1.9650593990216632</v>
      </c>
    </row>
    <row r="1093" spans="1:10" x14ac:dyDescent="0.2">
      <c r="A1093" s="505">
        <v>35639</v>
      </c>
      <c r="B1093" s="506">
        <v>1092</v>
      </c>
      <c r="C1093" s="507">
        <v>18.63</v>
      </c>
      <c r="E1093" s="508">
        <f>(Table13[[#This Row],[Gasoil Open]]-MIN(Table13[Gasoil Open]))/(MAX(Table13[Gasoil Open])-MIN(Table13[Gasoil Open]))</f>
        <v>6.5373352855051234E-2</v>
      </c>
      <c r="I1093" s="130">
        <f>(Table13[[#This Row],[Alpha]]-MIN(Table13[Alpha]))/(MAX(Table13[Alpha])-MIN(Table13[Alpha]))</f>
        <v>0.41785418965510296</v>
      </c>
      <c r="J1093" s="508">
        <f>(Table13[[#This Row],[Signal from Matlab]]-703)/(1060.75-703)</f>
        <v>-1.9650593990216632</v>
      </c>
    </row>
    <row r="1094" spans="1:10" x14ac:dyDescent="0.2">
      <c r="A1094" s="505">
        <v>35640</v>
      </c>
      <c r="B1094" s="506">
        <v>1093</v>
      </c>
      <c r="C1094" s="507">
        <v>18.510000000000002</v>
      </c>
      <c r="E1094" s="508">
        <f>(Table13[[#This Row],[Gasoil Open]]-MIN(Table13[Gasoil Open]))/(MAX(Table13[Gasoil Open])-MIN(Table13[Gasoil Open]))</f>
        <v>6.4494875549048328E-2</v>
      </c>
      <c r="I1094" s="130">
        <f>(Table13[[#This Row],[Alpha]]-MIN(Table13[Alpha]))/(MAX(Table13[Alpha])-MIN(Table13[Alpha]))</f>
        <v>0.41785418965510296</v>
      </c>
      <c r="J1094" s="508">
        <f>(Table13[[#This Row],[Signal from Matlab]]-703)/(1060.75-703)</f>
        <v>-1.9650593990216632</v>
      </c>
    </row>
    <row r="1095" spans="1:10" x14ac:dyDescent="0.2">
      <c r="A1095" s="505">
        <v>35641</v>
      </c>
      <c r="B1095" s="506">
        <v>1094</v>
      </c>
      <c r="C1095" s="507">
        <v>18.8</v>
      </c>
      <c r="E1095" s="508">
        <f>(Table13[[#This Row],[Gasoil Open]]-MIN(Table13[Gasoil Open]))/(MAX(Table13[Gasoil Open])-MIN(Table13[Gasoil Open]))</f>
        <v>6.6617862371888728E-2</v>
      </c>
      <c r="I1095" s="130">
        <f>(Table13[[#This Row],[Alpha]]-MIN(Table13[Alpha]))/(MAX(Table13[Alpha])-MIN(Table13[Alpha]))</f>
        <v>0.41785418965510296</v>
      </c>
      <c r="J1095" s="508">
        <f>(Table13[[#This Row],[Signal from Matlab]]-703)/(1060.75-703)</f>
        <v>-1.9650593990216632</v>
      </c>
    </row>
    <row r="1096" spans="1:10" x14ac:dyDescent="0.2">
      <c r="A1096" s="505">
        <v>35642</v>
      </c>
      <c r="B1096" s="506">
        <v>1095</v>
      </c>
      <c r="C1096" s="507">
        <v>19.02</v>
      </c>
      <c r="E1096" s="508">
        <f>(Table13[[#This Row],[Gasoil Open]]-MIN(Table13[Gasoil Open]))/(MAX(Table13[Gasoil Open])-MIN(Table13[Gasoil Open]))</f>
        <v>6.8228404099560755E-2</v>
      </c>
      <c r="I1096" s="130">
        <f>(Table13[[#This Row],[Alpha]]-MIN(Table13[Alpha]))/(MAX(Table13[Alpha])-MIN(Table13[Alpha]))</f>
        <v>0.41785418965510296</v>
      </c>
      <c r="J1096" s="508">
        <f>(Table13[[#This Row],[Signal from Matlab]]-703)/(1060.75-703)</f>
        <v>-1.9650593990216632</v>
      </c>
    </row>
    <row r="1097" spans="1:10" x14ac:dyDescent="0.2">
      <c r="A1097" s="505">
        <v>35643</v>
      </c>
      <c r="B1097" s="506">
        <v>1096</v>
      </c>
      <c r="C1097" s="507">
        <v>18.760000000000002</v>
      </c>
      <c r="E1097" s="508">
        <f>(Table13[[#This Row],[Gasoil Open]]-MIN(Table13[Gasoil Open]))/(MAX(Table13[Gasoil Open])-MIN(Table13[Gasoil Open]))</f>
        <v>6.6325036603221088E-2</v>
      </c>
      <c r="I1097" s="130">
        <f>(Table13[[#This Row],[Alpha]]-MIN(Table13[Alpha]))/(MAX(Table13[Alpha])-MIN(Table13[Alpha]))</f>
        <v>0.41785418965510296</v>
      </c>
      <c r="J1097" s="508">
        <f>(Table13[[#This Row],[Signal from Matlab]]-703)/(1060.75-703)</f>
        <v>-1.9650593990216632</v>
      </c>
    </row>
    <row r="1098" spans="1:10" x14ac:dyDescent="0.2">
      <c r="A1098" s="505">
        <v>35646</v>
      </c>
      <c r="B1098" s="506">
        <v>1097</v>
      </c>
      <c r="C1098" s="507">
        <v>18.899999999999999</v>
      </c>
      <c r="E1098" s="508">
        <f>(Table13[[#This Row],[Gasoil Open]]-MIN(Table13[Gasoil Open]))/(MAX(Table13[Gasoil Open])-MIN(Table13[Gasoil Open]))</f>
        <v>6.7349926793557821E-2</v>
      </c>
      <c r="I1098" s="130">
        <f>(Table13[[#This Row],[Alpha]]-MIN(Table13[Alpha]))/(MAX(Table13[Alpha])-MIN(Table13[Alpha]))</f>
        <v>0.41785418965510296</v>
      </c>
      <c r="J1098" s="508">
        <f>(Table13[[#This Row],[Signal from Matlab]]-703)/(1060.75-703)</f>
        <v>-1.9650593990216632</v>
      </c>
    </row>
    <row r="1099" spans="1:10" x14ac:dyDescent="0.2">
      <c r="A1099" s="505">
        <v>35647</v>
      </c>
      <c r="B1099" s="506">
        <v>1098</v>
      </c>
      <c r="C1099" s="507">
        <v>19.350000000000001</v>
      </c>
      <c r="E1099" s="508">
        <f>(Table13[[#This Row],[Gasoil Open]]-MIN(Table13[Gasoil Open]))/(MAX(Table13[Gasoil Open])-MIN(Table13[Gasoil Open]))</f>
        <v>7.0644216691068823E-2</v>
      </c>
      <c r="I1099" s="130">
        <f>(Table13[[#This Row],[Alpha]]-MIN(Table13[Alpha]))/(MAX(Table13[Alpha])-MIN(Table13[Alpha]))</f>
        <v>0.41785418965510296</v>
      </c>
      <c r="J1099" s="508">
        <f>(Table13[[#This Row],[Signal from Matlab]]-703)/(1060.75-703)</f>
        <v>-1.9650593990216632</v>
      </c>
    </row>
    <row r="1100" spans="1:10" x14ac:dyDescent="0.2">
      <c r="A1100" s="505">
        <v>35648</v>
      </c>
      <c r="B1100" s="506">
        <v>1099</v>
      </c>
      <c r="C1100" s="507">
        <v>19.5</v>
      </c>
      <c r="E1100" s="508">
        <f>(Table13[[#This Row],[Gasoil Open]]-MIN(Table13[Gasoil Open]))/(MAX(Table13[Gasoil Open])-MIN(Table13[Gasoil Open]))</f>
        <v>7.1742313323572462E-2</v>
      </c>
      <c r="I1100" s="130">
        <f>(Table13[[#This Row],[Alpha]]-MIN(Table13[Alpha]))/(MAX(Table13[Alpha])-MIN(Table13[Alpha]))</f>
        <v>0.41785418965510296</v>
      </c>
      <c r="J1100" s="508">
        <f>(Table13[[#This Row],[Signal from Matlab]]-703)/(1060.75-703)</f>
        <v>-1.9650593990216632</v>
      </c>
    </row>
    <row r="1101" spans="1:10" x14ac:dyDescent="0.2">
      <c r="A1101" s="505">
        <v>35649</v>
      </c>
      <c r="B1101" s="506">
        <v>1100</v>
      </c>
      <c r="C1101" s="507">
        <v>19.12</v>
      </c>
      <c r="E1101" s="508">
        <f>(Table13[[#This Row],[Gasoil Open]]-MIN(Table13[Gasoil Open]))/(MAX(Table13[Gasoil Open])-MIN(Table13[Gasoil Open]))</f>
        <v>6.8960468521229876E-2</v>
      </c>
      <c r="I1101" s="130">
        <f>(Table13[[#This Row],[Alpha]]-MIN(Table13[Alpha]))/(MAX(Table13[Alpha])-MIN(Table13[Alpha]))</f>
        <v>0.41785418965510296</v>
      </c>
      <c r="J1101" s="508">
        <f>(Table13[[#This Row],[Signal from Matlab]]-703)/(1060.75-703)</f>
        <v>-1.9650593990216632</v>
      </c>
    </row>
    <row r="1102" spans="1:10" x14ac:dyDescent="0.2">
      <c r="A1102" s="505">
        <v>35650</v>
      </c>
      <c r="B1102" s="506">
        <v>1101</v>
      </c>
      <c r="C1102" s="507">
        <v>18.82</v>
      </c>
      <c r="E1102" s="508">
        <f>(Table13[[#This Row],[Gasoil Open]]-MIN(Table13[Gasoil Open]))/(MAX(Table13[Gasoil Open])-MIN(Table13[Gasoil Open]))</f>
        <v>6.6764275256222541E-2</v>
      </c>
      <c r="I1102" s="130">
        <f>(Table13[[#This Row],[Alpha]]-MIN(Table13[Alpha]))/(MAX(Table13[Alpha])-MIN(Table13[Alpha]))</f>
        <v>0.41785418965510296</v>
      </c>
      <c r="J1102" s="508">
        <f>(Table13[[#This Row],[Signal from Matlab]]-703)/(1060.75-703)</f>
        <v>-1.9650593990216632</v>
      </c>
    </row>
    <row r="1103" spans="1:10" x14ac:dyDescent="0.2">
      <c r="A1103" s="505">
        <v>35653</v>
      </c>
      <c r="B1103" s="506">
        <v>1102</v>
      </c>
      <c r="C1103" s="507">
        <v>18.399999999999999</v>
      </c>
      <c r="E1103" s="508">
        <f>(Table13[[#This Row],[Gasoil Open]]-MIN(Table13[Gasoil Open]))/(MAX(Table13[Gasoil Open])-MIN(Table13[Gasoil Open]))</f>
        <v>6.3689604685212287E-2</v>
      </c>
      <c r="I1103" s="130">
        <f>(Table13[[#This Row],[Alpha]]-MIN(Table13[Alpha]))/(MAX(Table13[Alpha])-MIN(Table13[Alpha]))</f>
        <v>0.41785418965510296</v>
      </c>
      <c r="J1103" s="508">
        <f>(Table13[[#This Row],[Signal from Matlab]]-703)/(1060.75-703)</f>
        <v>-1.9650593990216632</v>
      </c>
    </row>
    <row r="1104" spans="1:10" x14ac:dyDescent="0.2">
      <c r="A1104" s="505">
        <v>35654</v>
      </c>
      <c r="B1104" s="506">
        <v>1103</v>
      </c>
      <c r="C1104" s="507">
        <v>18.559999999999999</v>
      </c>
      <c r="E1104" s="508">
        <f>(Table13[[#This Row],[Gasoil Open]]-MIN(Table13[Gasoil Open]))/(MAX(Table13[Gasoil Open])-MIN(Table13[Gasoil Open]))</f>
        <v>6.486090775988286E-2</v>
      </c>
      <c r="I1104" s="130">
        <f>(Table13[[#This Row],[Alpha]]-MIN(Table13[Alpha]))/(MAX(Table13[Alpha])-MIN(Table13[Alpha]))</f>
        <v>0.41785418965510296</v>
      </c>
      <c r="J1104" s="508">
        <f>(Table13[[#This Row],[Signal from Matlab]]-703)/(1060.75-703)</f>
        <v>-1.9650593990216632</v>
      </c>
    </row>
    <row r="1105" spans="1:10" x14ac:dyDescent="0.2">
      <c r="A1105" s="505">
        <v>35655</v>
      </c>
      <c r="B1105" s="506">
        <v>1104</v>
      </c>
      <c r="C1105" s="507">
        <v>18.8</v>
      </c>
      <c r="E1105" s="508">
        <f>(Table13[[#This Row],[Gasoil Open]]-MIN(Table13[Gasoil Open]))/(MAX(Table13[Gasoil Open])-MIN(Table13[Gasoil Open]))</f>
        <v>6.6617862371888728E-2</v>
      </c>
      <c r="I1105" s="130">
        <f>(Table13[[#This Row],[Alpha]]-MIN(Table13[Alpha]))/(MAX(Table13[Alpha])-MIN(Table13[Alpha]))</f>
        <v>0.41785418965510296</v>
      </c>
      <c r="J1105" s="508">
        <f>(Table13[[#This Row],[Signal from Matlab]]-703)/(1060.75-703)</f>
        <v>-1.9650593990216632</v>
      </c>
    </row>
    <row r="1106" spans="1:10" x14ac:dyDescent="0.2">
      <c r="A1106" s="505">
        <v>35656</v>
      </c>
      <c r="B1106" s="506">
        <v>1105</v>
      </c>
      <c r="C1106" s="507">
        <v>19</v>
      </c>
      <c r="E1106" s="508">
        <f>(Table13[[#This Row],[Gasoil Open]]-MIN(Table13[Gasoil Open]))/(MAX(Table13[Gasoil Open])-MIN(Table13[Gasoil Open]))</f>
        <v>6.8081991215226928E-2</v>
      </c>
      <c r="I1106" s="130">
        <f>(Table13[[#This Row],[Alpha]]-MIN(Table13[Alpha]))/(MAX(Table13[Alpha])-MIN(Table13[Alpha]))</f>
        <v>0.41785418965510296</v>
      </c>
      <c r="J1106" s="508">
        <f>(Table13[[#This Row],[Signal from Matlab]]-703)/(1060.75-703)</f>
        <v>-1.9650593990216632</v>
      </c>
    </row>
    <row r="1107" spans="1:10" x14ac:dyDescent="0.2">
      <c r="A1107" s="505">
        <v>35657</v>
      </c>
      <c r="B1107" s="506">
        <v>1106</v>
      </c>
      <c r="C1107" s="507">
        <v>19.04</v>
      </c>
      <c r="E1107" s="508">
        <f>(Table13[[#This Row],[Gasoil Open]]-MIN(Table13[Gasoil Open]))/(MAX(Table13[Gasoil Open])-MIN(Table13[Gasoil Open]))</f>
        <v>6.8374816983894568E-2</v>
      </c>
      <c r="I1107" s="130">
        <f>(Table13[[#This Row],[Alpha]]-MIN(Table13[Alpha]))/(MAX(Table13[Alpha])-MIN(Table13[Alpha]))</f>
        <v>0.41785418965510296</v>
      </c>
      <c r="J1107" s="508">
        <f>(Table13[[#This Row],[Signal from Matlab]]-703)/(1060.75-703)</f>
        <v>-1.9650593990216632</v>
      </c>
    </row>
    <row r="1108" spans="1:10" x14ac:dyDescent="0.2">
      <c r="A1108" s="505">
        <v>35660</v>
      </c>
      <c r="B1108" s="506">
        <v>1107</v>
      </c>
      <c r="C1108" s="507">
        <v>18.850000000000001</v>
      </c>
      <c r="E1108" s="508">
        <f>(Table13[[#This Row],[Gasoil Open]]-MIN(Table13[Gasoil Open]))/(MAX(Table13[Gasoil Open])-MIN(Table13[Gasoil Open]))</f>
        <v>6.6983894582723288E-2</v>
      </c>
      <c r="I1108" s="130">
        <f>(Table13[[#This Row],[Alpha]]-MIN(Table13[Alpha]))/(MAX(Table13[Alpha])-MIN(Table13[Alpha]))</f>
        <v>0.41785418965510296</v>
      </c>
      <c r="J1108" s="508">
        <f>(Table13[[#This Row],[Signal from Matlab]]-703)/(1060.75-703)</f>
        <v>-1.9650593990216632</v>
      </c>
    </row>
    <row r="1109" spans="1:10" x14ac:dyDescent="0.2">
      <c r="A1109" s="505">
        <v>35661</v>
      </c>
      <c r="B1109" s="506">
        <v>1108</v>
      </c>
      <c r="C1109" s="507">
        <v>19</v>
      </c>
      <c r="E1109" s="508">
        <f>(Table13[[#This Row],[Gasoil Open]]-MIN(Table13[Gasoil Open]))/(MAX(Table13[Gasoil Open])-MIN(Table13[Gasoil Open]))</f>
        <v>6.8081991215226928E-2</v>
      </c>
      <c r="I1109" s="130">
        <f>(Table13[[#This Row],[Alpha]]-MIN(Table13[Alpha]))/(MAX(Table13[Alpha])-MIN(Table13[Alpha]))</f>
        <v>0.41785418965510296</v>
      </c>
      <c r="J1109" s="508">
        <f>(Table13[[#This Row],[Signal from Matlab]]-703)/(1060.75-703)</f>
        <v>-1.9650593990216632</v>
      </c>
    </row>
    <row r="1110" spans="1:10" x14ac:dyDescent="0.2">
      <c r="A1110" s="505">
        <v>35662</v>
      </c>
      <c r="B1110" s="506">
        <v>1109</v>
      </c>
      <c r="C1110" s="507">
        <v>19.18</v>
      </c>
      <c r="E1110" s="508">
        <f>(Table13[[#This Row],[Gasoil Open]]-MIN(Table13[Gasoil Open]))/(MAX(Table13[Gasoil Open])-MIN(Table13[Gasoil Open]))</f>
        <v>6.9399707174231329E-2</v>
      </c>
      <c r="I1110" s="130">
        <f>(Table13[[#This Row],[Alpha]]-MIN(Table13[Alpha]))/(MAX(Table13[Alpha])-MIN(Table13[Alpha]))</f>
        <v>0.41785418965510296</v>
      </c>
      <c r="J1110" s="508">
        <f>(Table13[[#This Row],[Signal from Matlab]]-703)/(1060.75-703)</f>
        <v>-1.9650593990216632</v>
      </c>
    </row>
    <row r="1111" spans="1:10" x14ac:dyDescent="0.2">
      <c r="A1111" s="505">
        <v>35663</v>
      </c>
      <c r="B1111" s="506">
        <v>1110</v>
      </c>
      <c r="C1111" s="507">
        <v>18.899999999999999</v>
      </c>
      <c r="E1111" s="508">
        <f>(Table13[[#This Row],[Gasoil Open]]-MIN(Table13[Gasoil Open]))/(MAX(Table13[Gasoil Open])-MIN(Table13[Gasoil Open]))</f>
        <v>6.7349926793557821E-2</v>
      </c>
      <c r="I1111" s="130">
        <f>(Table13[[#This Row],[Alpha]]-MIN(Table13[Alpha]))/(MAX(Table13[Alpha])-MIN(Table13[Alpha]))</f>
        <v>0.41785418965510296</v>
      </c>
      <c r="J1111" s="508">
        <f>(Table13[[#This Row],[Signal from Matlab]]-703)/(1060.75-703)</f>
        <v>-1.9650593990216632</v>
      </c>
    </row>
    <row r="1112" spans="1:10" x14ac:dyDescent="0.2">
      <c r="A1112" s="505">
        <v>35664</v>
      </c>
      <c r="B1112" s="506">
        <v>1111</v>
      </c>
      <c r="C1112" s="507">
        <v>18.600000000000001</v>
      </c>
      <c r="E1112" s="508">
        <f>(Table13[[#This Row],[Gasoil Open]]-MIN(Table13[Gasoil Open]))/(MAX(Table13[Gasoil Open])-MIN(Table13[Gasoil Open]))</f>
        <v>6.5153733528550514E-2</v>
      </c>
      <c r="I1112" s="130">
        <f>(Table13[[#This Row],[Alpha]]-MIN(Table13[Alpha]))/(MAX(Table13[Alpha])-MIN(Table13[Alpha]))</f>
        <v>0.41785418965510296</v>
      </c>
      <c r="J1112" s="508">
        <f>(Table13[[#This Row],[Signal from Matlab]]-703)/(1060.75-703)</f>
        <v>-1.9650593990216632</v>
      </c>
    </row>
    <row r="1113" spans="1:10" x14ac:dyDescent="0.2">
      <c r="A1113" s="505">
        <v>35668</v>
      </c>
      <c r="B1113" s="506">
        <v>1112</v>
      </c>
      <c r="C1113" s="507">
        <v>18.25</v>
      </c>
      <c r="E1113" s="508">
        <f>(Table13[[#This Row],[Gasoil Open]]-MIN(Table13[Gasoil Open]))/(MAX(Table13[Gasoil Open])-MIN(Table13[Gasoil Open]))</f>
        <v>6.2591508052708633E-2</v>
      </c>
      <c r="I1113" s="130">
        <f>(Table13[[#This Row],[Alpha]]-MIN(Table13[Alpha]))/(MAX(Table13[Alpha])-MIN(Table13[Alpha]))</f>
        <v>0.41785418965510296</v>
      </c>
      <c r="J1113" s="508">
        <f>(Table13[[#This Row],[Signal from Matlab]]-703)/(1060.75-703)</f>
        <v>-1.9650593990216632</v>
      </c>
    </row>
    <row r="1114" spans="1:10" x14ac:dyDescent="0.2">
      <c r="A1114" s="505">
        <v>35669</v>
      </c>
      <c r="B1114" s="506">
        <v>1113</v>
      </c>
      <c r="C1114" s="507">
        <v>18.11</v>
      </c>
      <c r="E1114" s="508">
        <f>(Table13[[#This Row],[Gasoil Open]]-MIN(Table13[Gasoil Open]))/(MAX(Table13[Gasoil Open])-MIN(Table13[Gasoil Open]))</f>
        <v>6.1566617862371879E-2</v>
      </c>
      <c r="I1114" s="130">
        <f>(Table13[[#This Row],[Alpha]]-MIN(Table13[Alpha]))/(MAX(Table13[Alpha])-MIN(Table13[Alpha]))</f>
        <v>0.41785418965510296</v>
      </c>
      <c r="J1114" s="508">
        <f>(Table13[[#This Row],[Signal from Matlab]]-703)/(1060.75-703)</f>
        <v>-1.9650593990216632</v>
      </c>
    </row>
    <row r="1115" spans="1:10" x14ac:dyDescent="0.2">
      <c r="A1115" s="505">
        <v>35670</v>
      </c>
      <c r="B1115" s="506">
        <v>1114</v>
      </c>
      <c r="C1115" s="507">
        <v>18.55</v>
      </c>
      <c r="E1115" s="508">
        <f>(Table13[[#This Row],[Gasoil Open]]-MIN(Table13[Gasoil Open]))/(MAX(Table13[Gasoil Open])-MIN(Table13[Gasoil Open]))</f>
        <v>6.4787701317715954E-2</v>
      </c>
      <c r="I1115" s="130">
        <f>(Table13[[#This Row],[Alpha]]-MIN(Table13[Alpha]))/(MAX(Table13[Alpha])-MIN(Table13[Alpha]))</f>
        <v>0.41785418965510296</v>
      </c>
      <c r="J1115" s="508">
        <f>(Table13[[#This Row],[Signal from Matlab]]-703)/(1060.75-703)</f>
        <v>-1.9650593990216632</v>
      </c>
    </row>
    <row r="1116" spans="1:10" x14ac:dyDescent="0.2">
      <c r="A1116" s="505">
        <v>35671</v>
      </c>
      <c r="B1116" s="506">
        <v>1115</v>
      </c>
      <c r="C1116" s="507">
        <v>18.399999999999999</v>
      </c>
      <c r="E1116" s="508">
        <f>(Table13[[#This Row],[Gasoil Open]]-MIN(Table13[Gasoil Open]))/(MAX(Table13[Gasoil Open])-MIN(Table13[Gasoil Open]))</f>
        <v>6.3689604685212287E-2</v>
      </c>
      <c r="I1116" s="130">
        <f>(Table13[[#This Row],[Alpha]]-MIN(Table13[Alpha]))/(MAX(Table13[Alpha])-MIN(Table13[Alpha]))</f>
        <v>0.41785418965510296</v>
      </c>
      <c r="J1116" s="508">
        <f>(Table13[[#This Row],[Signal from Matlab]]-703)/(1060.75-703)</f>
        <v>-1.9650593990216632</v>
      </c>
    </row>
    <row r="1117" spans="1:10" x14ac:dyDescent="0.2">
      <c r="A1117" s="505">
        <v>35674</v>
      </c>
      <c r="B1117" s="506">
        <v>1116</v>
      </c>
      <c r="C1117" s="507">
        <v>18.5</v>
      </c>
      <c r="E1117" s="508">
        <f>(Table13[[#This Row],[Gasoil Open]]-MIN(Table13[Gasoil Open]))/(MAX(Table13[Gasoil Open])-MIN(Table13[Gasoil Open]))</f>
        <v>6.4421669106881393E-2</v>
      </c>
      <c r="I1117" s="130">
        <f>(Table13[[#This Row],[Alpha]]-MIN(Table13[Alpha]))/(MAX(Table13[Alpha])-MIN(Table13[Alpha]))</f>
        <v>0.41785418965510296</v>
      </c>
      <c r="J1117" s="508">
        <f>(Table13[[#This Row],[Signal from Matlab]]-703)/(1060.75-703)</f>
        <v>-1.9650593990216632</v>
      </c>
    </row>
    <row r="1118" spans="1:10" x14ac:dyDescent="0.2">
      <c r="A1118" s="505">
        <v>35675</v>
      </c>
      <c r="B1118" s="506">
        <v>1117</v>
      </c>
      <c r="C1118" s="507">
        <v>18.38</v>
      </c>
      <c r="E1118" s="508">
        <f>(Table13[[#This Row],[Gasoil Open]]-MIN(Table13[Gasoil Open]))/(MAX(Table13[Gasoil Open])-MIN(Table13[Gasoil Open]))</f>
        <v>6.354319180087846E-2</v>
      </c>
      <c r="I1118" s="130">
        <f>(Table13[[#This Row],[Alpha]]-MIN(Table13[Alpha]))/(MAX(Table13[Alpha])-MIN(Table13[Alpha]))</f>
        <v>0.41785418965510296</v>
      </c>
      <c r="J1118" s="508">
        <f>(Table13[[#This Row],[Signal from Matlab]]-703)/(1060.75-703)</f>
        <v>-1.9650593990216632</v>
      </c>
    </row>
    <row r="1119" spans="1:10" x14ac:dyDescent="0.2">
      <c r="A1119" s="505">
        <v>35676</v>
      </c>
      <c r="B1119" s="506">
        <v>1118</v>
      </c>
      <c r="C1119" s="507">
        <v>18.600000000000001</v>
      </c>
      <c r="E1119" s="508">
        <f>(Table13[[#This Row],[Gasoil Open]]-MIN(Table13[Gasoil Open]))/(MAX(Table13[Gasoil Open])-MIN(Table13[Gasoil Open]))</f>
        <v>6.5153733528550514E-2</v>
      </c>
      <c r="I1119" s="130">
        <f>(Table13[[#This Row],[Alpha]]-MIN(Table13[Alpha]))/(MAX(Table13[Alpha])-MIN(Table13[Alpha]))</f>
        <v>0.41785418965510296</v>
      </c>
      <c r="J1119" s="508">
        <f>(Table13[[#This Row],[Signal from Matlab]]-703)/(1060.75-703)</f>
        <v>-1.9650593990216632</v>
      </c>
    </row>
    <row r="1120" spans="1:10" x14ac:dyDescent="0.2">
      <c r="A1120" s="505">
        <v>35677</v>
      </c>
      <c r="B1120" s="506">
        <v>1119</v>
      </c>
      <c r="C1120" s="507">
        <v>18.45</v>
      </c>
      <c r="E1120" s="508">
        <f>(Table13[[#This Row],[Gasoil Open]]-MIN(Table13[Gasoil Open]))/(MAX(Table13[Gasoil Open])-MIN(Table13[Gasoil Open]))</f>
        <v>6.4055636896046847E-2</v>
      </c>
      <c r="I1120" s="130">
        <f>(Table13[[#This Row],[Alpha]]-MIN(Table13[Alpha]))/(MAX(Table13[Alpha])-MIN(Table13[Alpha]))</f>
        <v>0.41785418965510296</v>
      </c>
      <c r="J1120" s="508">
        <f>(Table13[[#This Row],[Signal from Matlab]]-703)/(1060.75-703)</f>
        <v>-1.9650593990216632</v>
      </c>
    </row>
    <row r="1121" spans="1:10" x14ac:dyDescent="0.2">
      <c r="A1121" s="505">
        <v>35678</v>
      </c>
      <c r="B1121" s="506">
        <v>1120</v>
      </c>
      <c r="C1121" s="507">
        <v>18.350000000000001</v>
      </c>
      <c r="E1121" s="508">
        <f>(Table13[[#This Row],[Gasoil Open]]-MIN(Table13[Gasoil Open]))/(MAX(Table13[Gasoil Open])-MIN(Table13[Gasoil Open]))</f>
        <v>6.3323572474377754E-2</v>
      </c>
      <c r="I1121" s="130">
        <f>(Table13[[#This Row],[Alpha]]-MIN(Table13[Alpha]))/(MAX(Table13[Alpha])-MIN(Table13[Alpha]))</f>
        <v>0.41785418965510296</v>
      </c>
      <c r="J1121" s="508">
        <f>(Table13[[#This Row],[Signal from Matlab]]-703)/(1060.75-703)</f>
        <v>-1.9650593990216632</v>
      </c>
    </row>
    <row r="1122" spans="1:10" x14ac:dyDescent="0.2">
      <c r="A1122" s="505">
        <v>35681</v>
      </c>
      <c r="B1122" s="506">
        <v>1121</v>
      </c>
      <c r="C1122" s="507">
        <v>18.55</v>
      </c>
      <c r="E1122" s="508">
        <f>(Table13[[#This Row],[Gasoil Open]]-MIN(Table13[Gasoil Open]))/(MAX(Table13[Gasoil Open])-MIN(Table13[Gasoil Open]))</f>
        <v>6.4787701317715954E-2</v>
      </c>
      <c r="I1122" s="130">
        <f>(Table13[[#This Row],[Alpha]]-MIN(Table13[Alpha]))/(MAX(Table13[Alpha])-MIN(Table13[Alpha]))</f>
        <v>0.41785418965510296</v>
      </c>
      <c r="J1122" s="508">
        <f>(Table13[[#This Row],[Signal from Matlab]]-703)/(1060.75-703)</f>
        <v>-1.9650593990216632</v>
      </c>
    </row>
    <row r="1123" spans="1:10" x14ac:dyDescent="0.2">
      <c r="A1123" s="505">
        <v>35682</v>
      </c>
      <c r="B1123" s="506">
        <v>1122</v>
      </c>
      <c r="C1123" s="507">
        <v>18.3</v>
      </c>
      <c r="E1123" s="508">
        <f>(Table13[[#This Row],[Gasoil Open]]-MIN(Table13[Gasoil Open]))/(MAX(Table13[Gasoil Open])-MIN(Table13[Gasoil Open]))</f>
        <v>6.2957540263543194E-2</v>
      </c>
      <c r="I1123" s="130">
        <f>(Table13[[#This Row],[Alpha]]-MIN(Table13[Alpha]))/(MAX(Table13[Alpha])-MIN(Table13[Alpha]))</f>
        <v>0.41785418965510296</v>
      </c>
      <c r="J1123" s="508">
        <f>(Table13[[#This Row],[Signal from Matlab]]-703)/(1060.75-703)</f>
        <v>-1.9650593990216632</v>
      </c>
    </row>
    <row r="1124" spans="1:10" x14ac:dyDescent="0.2">
      <c r="A1124" s="505">
        <v>35683</v>
      </c>
      <c r="B1124" s="506">
        <v>1123</v>
      </c>
      <c r="C1124" s="507">
        <v>18.43</v>
      </c>
      <c r="E1124" s="508">
        <f>(Table13[[#This Row],[Gasoil Open]]-MIN(Table13[Gasoil Open]))/(MAX(Table13[Gasoil Open])-MIN(Table13[Gasoil Open]))</f>
        <v>6.390922401171302E-2</v>
      </c>
      <c r="I1124" s="130">
        <f>(Table13[[#This Row],[Alpha]]-MIN(Table13[Alpha]))/(MAX(Table13[Alpha])-MIN(Table13[Alpha]))</f>
        <v>0.41785418965510296</v>
      </c>
      <c r="J1124" s="508">
        <f>(Table13[[#This Row],[Signal from Matlab]]-703)/(1060.75-703)</f>
        <v>-1.9650593990216632</v>
      </c>
    </row>
    <row r="1125" spans="1:10" x14ac:dyDescent="0.2">
      <c r="A1125" s="505">
        <v>35684</v>
      </c>
      <c r="B1125" s="506">
        <v>1124</v>
      </c>
      <c r="C1125" s="507">
        <v>18.350000000000001</v>
      </c>
      <c r="E1125" s="508">
        <f>(Table13[[#This Row],[Gasoil Open]]-MIN(Table13[Gasoil Open]))/(MAX(Table13[Gasoil Open])-MIN(Table13[Gasoil Open]))</f>
        <v>6.3323572474377754E-2</v>
      </c>
      <c r="I1125" s="130">
        <f>(Table13[[#This Row],[Alpha]]-MIN(Table13[Alpha]))/(MAX(Table13[Alpha])-MIN(Table13[Alpha]))</f>
        <v>0.41785418965510296</v>
      </c>
      <c r="J1125" s="508">
        <f>(Table13[[#This Row],[Signal from Matlab]]-703)/(1060.75-703)</f>
        <v>-1.9650593990216632</v>
      </c>
    </row>
    <row r="1126" spans="1:10" x14ac:dyDescent="0.2">
      <c r="A1126" s="505">
        <v>35685</v>
      </c>
      <c r="B1126" s="506">
        <v>1125</v>
      </c>
      <c r="C1126" s="507">
        <v>18.309999999999999</v>
      </c>
      <c r="E1126" s="508">
        <f>(Table13[[#This Row],[Gasoil Open]]-MIN(Table13[Gasoil Open]))/(MAX(Table13[Gasoil Open])-MIN(Table13[Gasoil Open]))</f>
        <v>6.3030746705710086E-2</v>
      </c>
      <c r="I1126" s="130">
        <f>(Table13[[#This Row],[Alpha]]-MIN(Table13[Alpha]))/(MAX(Table13[Alpha])-MIN(Table13[Alpha]))</f>
        <v>0.41785418965510296</v>
      </c>
      <c r="J1126" s="508">
        <f>(Table13[[#This Row],[Signal from Matlab]]-703)/(1060.75-703)</f>
        <v>-1.9650593990216632</v>
      </c>
    </row>
    <row r="1127" spans="1:10" x14ac:dyDescent="0.2">
      <c r="A1127" s="505">
        <v>35688</v>
      </c>
      <c r="B1127" s="506">
        <v>1126</v>
      </c>
      <c r="C1127" s="507">
        <v>18.2</v>
      </c>
      <c r="E1127" s="508">
        <f>(Table13[[#This Row],[Gasoil Open]]-MIN(Table13[Gasoil Open]))/(MAX(Table13[Gasoil Open])-MIN(Table13[Gasoil Open]))</f>
        <v>6.2225475841874073E-2</v>
      </c>
      <c r="I1127" s="130">
        <f>(Table13[[#This Row],[Alpha]]-MIN(Table13[Alpha]))/(MAX(Table13[Alpha])-MIN(Table13[Alpha]))</f>
        <v>0.41785418965510296</v>
      </c>
      <c r="J1127" s="508">
        <f>(Table13[[#This Row],[Signal from Matlab]]-703)/(1060.75-703)</f>
        <v>-1.9650593990216632</v>
      </c>
    </row>
    <row r="1128" spans="1:10" x14ac:dyDescent="0.2">
      <c r="A1128" s="505">
        <v>35689</v>
      </c>
      <c r="B1128" s="506">
        <v>1127</v>
      </c>
      <c r="C1128" s="507">
        <v>18.350000000000001</v>
      </c>
      <c r="E1128" s="508">
        <f>(Table13[[#This Row],[Gasoil Open]]-MIN(Table13[Gasoil Open]))/(MAX(Table13[Gasoil Open])-MIN(Table13[Gasoil Open]))</f>
        <v>6.3323572474377754E-2</v>
      </c>
      <c r="I1128" s="130">
        <f>(Table13[[#This Row],[Alpha]]-MIN(Table13[Alpha]))/(MAX(Table13[Alpha])-MIN(Table13[Alpha]))</f>
        <v>0.41785418965510296</v>
      </c>
      <c r="J1128" s="508">
        <f>(Table13[[#This Row],[Signal from Matlab]]-703)/(1060.75-703)</f>
        <v>-1.9650593990216632</v>
      </c>
    </row>
    <row r="1129" spans="1:10" x14ac:dyDescent="0.2">
      <c r="A1129" s="505">
        <v>35690</v>
      </c>
      <c r="B1129" s="506">
        <v>1128</v>
      </c>
      <c r="C1129" s="507">
        <v>18.59</v>
      </c>
      <c r="E1129" s="508">
        <f>(Table13[[#This Row],[Gasoil Open]]-MIN(Table13[Gasoil Open]))/(MAX(Table13[Gasoil Open])-MIN(Table13[Gasoil Open]))</f>
        <v>6.5080527086383594E-2</v>
      </c>
      <c r="I1129" s="130">
        <f>(Table13[[#This Row],[Alpha]]-MIN(Table13[Alpha]))/(MAX(Table13[Alpha])-MIN(Table13[Alpha]))</f>
        <v>0.41785418965510296</v>
      </c>
      <c r="J1129" s="508">
        <f>(Table13[[#This Row],[Signal from Matlab]]-703)/(1060.75-703)</f>
        <v>-1.9650593990216632</v>
      </c>
    </row>
    <row r="1130" spans="1:10" x14ac:dyDescent="0.2">
      <c r="A1130" s="505">
        <v>35691</v>
      </c>
      <c r="B1130" s="506">
        <v>1129</v>
      </c>
      <c r="C1130" s="507">
        <v>18.440000000000001</v>
      </c>
      <c r="E1130" s="508">
        <f>(Table13[[#This Row],[Gasoil Open]]-MIN(Table13[Gasoil Open]))/(MAX(Table13[Gasoil Open])-MIN(Table13[Gasoil Open]))</f>
        <v>6.398243045387994E-2</v>
      </c>
      <c r="I1130" s="130">
        <f>(Table13[[#This Row],[Alpha]]-MIN(Table13[Alpha]))/(MAX(Table13[Alpha])-MIN(Table13[Alpha]))</f>
        <v>0.41785418965510296</v>
      </c>
      <c r="J1130" s="508">
        <f>(Table13[[#This Row],[Signal from Matlab]]-703)/(1060.75-703)</f>
        <v>-1.9650593990216632</v>
      </c>
    </row>
    <row r="1131" spans="1:10" x14ac:dyDescent="0.2">
      <c r="A1131" s="505">
        <v>35692</v>
      </c>
      <c r="B1131" s="506">
        <v>1130</v>
      </c>
      <c r="C1131" s="507">
        <v>18.399999999999999</v>
      </c>
      <c r="E1131" s="508">
        <f>(Table13[[#This Row],[Gasoil Open]]-MIN(Table13[Gasoil Open]))/(MAX(Table13[Gasoil Open])-MIN(Table13[Gasoil Open]))</f>
        <v>6.3689604685212287E-2</v>
      </c>
      <c r="I1131" s="130">
        <f>(Table13[[#This Row],[Alpha]]-MIN(Table13[Alpha]))/(MAX(Table13[Alpha])-MIN(Table13[Alpha]))</f>
        <v>0.41785418965510296</v>
      </c>
      <c r="J1131" s="508">
        <f>(Table13[[#This Row],[Signal from Matlab]]-703)/(1060.75-703)</f>
        <v>-1.9650593990216632</v>
      </c>
    </row>
    <row r="1132" spans="1:10" x14ac:dyDescent="0.2">
      <c r="A1132" s="505">
        <v>35695</v>
      </c>
      <c r="B1132" s="506">
        <v>1131</v>
      </c>
      <c r="C1132" s="507">
        <v>18.53</v>
      </c>
      <c r="E1132" s="508">
        <f>(Table13[[#This Row],[Gasoil Open]]-MIN(Table13[Gasoil Open]))/(MAX(Table13[Gasoil Open])-MIN(Table13[Gasoil Open]))</f>
        <v>6.4641288433382141E-2</v>
      </c>
      <c r="I1132" s="130">
        <f>(Table13[[#This Row],[Alpha]]-MIN(Table13[Alpha]))/(MAX(Table13[Alpha])-MIN(Table13[Alpha]))</f>
        <v>0.41785418965510296</v>
      </c>
      <c r="J1132" s="508">
        <f>(Table13[[#This Row],[Signal from Matlab]]-703)/(1060.75-703)</f>
        <v>-1.9650593990216632</v>
      </c>
    </row>
    <row r="1133" spans="1:10" x14ac:dyDescent="0.2">
      <c r="A1133" s="505">
        <v>35696</v>
      </c>
      <c r="B1133" s="506">
        <v>1132</v>
      </c>
      <c r="C1133" s="507">
        <v>18.7</v>
      </c>
      <c r="E1133" s="508">
        <f>(Table13[[#This Row],[Gasoil Open]]-MIN(Table13[Gasoil Open]))/(MAX(Table13[Gasoil Open])-MIN(Table13[Gasoil Open]))</f>
        <v>6.5885797950219607E-2</v>
      </c>
      <c r="I1133" s="130">
        <f>(Table13[[#This Row],[Alpha]]-MIN(Table13[Alpha]))/(MAX(Table13[Alpha])-MIN(Table13[Alpha]))</f>
        <v>0.41785418965510296</v>
      </c>
      <c r="J1133" s="508">
        <f>(Table13[[#This Row],[Signal from Matlab]]-703)/(1060.75-703)</f>
        <v>-1.9650593990216632</v>
      </c>
    </row>
    <row r="1134" spans="1:10" x14ac:dyDescent="0.2">
      <c r="A1134" s="505">
        <v>35697</v>
      </c>
      <c r="B1134" s="506">
        <v>1133</v>
      </c>
      <c r="C1134" s="507">
        <v>18.55</v>
      </c>
      <c r="E1134" s="508">
        <f>(Table13[[#This Row],[Gasoil Open]]-MIN(Table13[Gasoil Open]))/(MAX(Table13[Gasoil Open])-MIN(Table13[Gasoil Open]))</f>
        <v>6.4787701317715954E-2</v>
      </c>
      <c r="I1134" s="130">
        <f>(Table13[[#This Row],[Alpha]]-MIN(Table13[Alpha]))/(MAX(Table13[Alpha])-MIN(Table13[Alpha]))</f>
        <v>0.41785418965510296</v>
      </c>
      <c r="J1134" s="508">
        <f>(Table13[[#This Row],[Signal from Matlab]]-703)/(1060.75-703)</f>
        <v>-1.9650593990216632</v>
      </c>
    </row>
    <row r="1135" spans="1:10" x14ac:dyDescent="0.2">
      <c r="A1135" s="505">
        <v>35698</v>
      </c>
      <c r="B1135" s="506">
        <v>1134</v>
      </c>
      <c r="C1135" s="507">
        <v>18.84</v>
      </c>
      <c r="E1135" s="508">
        <f>(Table13[[#This Row],[Gasoil Open]]-MIN(Table13[Gasoil Open]))/(MAX(Table13[Gasoil Open])-MIN(Table13[Gasoil Open]))</f>
        <v>6.6910688140556368E-2</v>
      </c>
      <c r="I1135" s="130">
        <f>(Table13[[#This Row],[Alpha]]-MIN(Table13[Alpha]))/(MAX(Table13[Alpha])-MIN(Table13[Alpha]))</f>
        <v>0.41785418965510296</v>
      </c>
      <c r="J1135" s="508">
        <f>(Table13[[#This Row],[Signal from Matlab]]-703)/(1060.75-703)</f>
        <v>-1.9650593990216632</v>
      </c>
    </row>
    <row r="1136" spans="1:10" x14ac:dyDescent="0.2">
      <c r="A1136" s="505">
        <v>35699</v>
      </c>
      <c r="B1136" s="506">
        <v>1135</v>
      </c>
      <c r="C1136" s="507">
        <v>19.12</v>
      </c>
      <c r="E1136" s="508">
        <f>(Table13[[#This Row],[Gasoil Open]]-MIN(Table13[Gasoil Open]))/(MAX(Table13[Gasoil Open])-MIN(Table13[Gasoil Open]))</f>
        <v>6.8960468521229876E-2</v>
      </c>
      <c r="I1136" s="130">
        <f>(Table13[[#This Row],[Alpha]]-MIN(Table13[Alpha]))/(MAX(Table13[Alpha])-MIN(Table13[Alpha]))</f>
        <v>0.41785418965510296</v>
      </c>
      <c r="J1136" s="508">
        <f>(Table13[[#This Row],[Signal from Matlab]]-703)/(1060.75-703)</f>
        <v>-1.9650593990216632</v>
      </c>
    </row>
    <row r="1137" spans="1:10" x14ac:dyDescent="0.2">
      <c r="A1137" s="505">
        <v>35702</v>
      </c>
      <c r="B1137" s="506">
        <v>1136</v>
      </c>
      <c r="C1137" s="507">
        <v>19.54</v>
      </c>
      <c r="E1137" s="508">
        <f>(Table13[[#This Row],[Gasoil Open]]-MIN(Table13[Gasoil Open]))/(MAX(Table13[Gasoil Open])-MIN(Table13[Gasoil Open]))</f>
        <v>7.2035139092240102E-2</v>
      </c>
      <c r="I1137" s="130">
        <f>(Table13[[#This Row],[Alpha]]-MIN(Table13[Alpha]))/(MAX(Table13[Alpha])-MIN(Table13[Alpha]))</f>
        <v>0.41785418965510296</v>
      </c>
      <c r="J1137" s="508">
        <f>(Table13[[#This Row],[Signal from Matlab]]-703)/(1060.75-703)</f>
        <v>-1.9650593990216632</v>
      </c>
    </row>
    <row r="1138" spans="1:10" x14ac:dyDescent="0.2">
      <c r="A1138" s="505">
        <v>35703</v>
      </c>
      <c r="B1138" s="506">
        <v>1137</v>
      </c>
      <c r="C1138" s="507">
        <v>19.850000000000001</v>
      </c>
      <c r="E1138" s="508">
        <f>(Table13[[#This Row],[Gasoil Open]]-MIN(Table13[Gasoil Open]))/(MAX(Table13[Gasoil Open])-MIN(Table13[Gasoil Open]))</f>
        <v>7.4304538799414357E-2</v>
      </c>
      <c r="I1138" s="130">
        <f>(Table13[[#This Row],[Alpha]]-MIN(Table13[Alpha]))/(MAX(Table13[Alpha])-MIN(Table13[Alpha]))</f>
        <v>0.41785418965510296</v>
      </c>
      <c r="J1138" s="508">
        <f>(Table13[[#This Row],[Signal from Matlab]]-703)/(1060.75-703)</f>
        <v>-1.9650593990216632</v>
      </c>
    </row>
    <row r="1139" spans="1:10" x14ac:dyDescent="0.2">
      <c r="A1139" s="505">
        <v>35704</v>
      </c>
      <c r="B1139" s="506">
        <v>1138</v>
      </c>
      <c r="C1139" s="507">
        <v>19.82</v>
      </c>
      <c r="E1139" s="508">
        <f>(Table13[[#This Row],[Gasoil Open]]-MIN(Table13[Gasoil Open]))/(MAX(Table13[Gasoil Open])-MIN(Table13[Gasoil Open]))</f>
        <v>7.408491947291361E-2</v>
      </c>
      <c r="I1139" s="130">
        <f>(Table13[[#This Row],[Alpha]]-MIN(Table13[Alpha]))/(MAX(Table13[Alpha])-MIN(Table13[Alpha]))</f>
        <v>0.41785418965510296</v>
      </c>
      <c r="J1139" s="508">
        <f>(Table13[[#This Row],[Signal from Matlab]]-703)/(1060.75-703)</f>
        <v>-1.9650593990216632</v>
      </c>
    </row>
    <row r="1140" spans="1:10" x14ac:dyDescent="0.2">
      <c r="A1140" s="505">
        <v>35705</v>
      </c>
      <c r="B1140" s="506">
        <v>1139</v>
      </c>
      <c r="C1140" s="507">
        <v>19.760000000000002</v>
      </c>
      <c r="E1140" s="508">
        <f>(Table13[[#This Row],[Gasoil Open]]-MIN(Table13[Gasoil Open]))/(MAX(Table13[Gasoil Open])-MIN(Table13[Gasoil Open]))</f>
        <v>7.3645680819912157E-2</v>
      </c>
      <c r="I1140" s="130">
        <f>(Table13[[#This Row],[Alpha]]-MIN(Table13[Alpha]))/(MAX(Table13[Alpha])-MIN(Table13[Alpha]))</f>
        <v>0.41785418965510296</v>
      </c>
      <c r="J1140" s="508">
        <f>(Table13[[#This Row],[Signal from Matlab]]-703)/(1060.75-703)</f>
        <v>-1.9650593990216632</v>
      </c>
    </row>
    <row r="1141" spans="1:10" x14ac:dyDescent="0.2">
      <c r="A1141" s="505">
        <v>35706</v>
      </c>
      <c r="B1141" s="506">
        <v>1140</v>
      </c>
      <c r="C1141" s="507">
        <v>20.5</v>
      </c>
      <c r="E1141" s="508">
        <f>(Table13[[#This Row],[Gasoil Open]]-MIN(Table13[Gasoil Open]))/(MAX(Table13[Gasoil Open])-MIN(Table13[Gasoil Open]))</f>
        <v>7.9062957540263532E-2</v>
      </c>
      <c r="I1141" s="130">
        <f>(Table13[[#This Row],[Alpha]]-MIN(Table13[Alpha]))/(MAX(Table13[Alpha])-MIN(Table13[Alpha]))</f>
        <v>0.41785418965510296</v>
      </c>
      <c r="J1141" s="508">
        <f>(Table13[[#This Row],[Signal from Matlab]]-703)/(1060.75-703)</f>
        <v>-1.9650593990216632</v>
      </c>
    </row>
    <row r="1142" spans="1:10" x14ac:dyDescent="0.2">
      <c r="A1142" s="505">
        <v>35709</v>
      </c>
      <c r="B1142" s="506">
        <v>1141</v>
      </c>
      <c r="C1142" s="507">
        <v>21.63</v>
      </c>
      <c r="E1142" s="508">
        <f>(Table13[[#This Row],[Gasoil Open]]-MIN(Table13[Gasoil Open]))/(MAX(Table13[Gasoil Open])-MIN(Table13[Gasoil Open]))</f>
        <v>8.7335285505124441E-2</v>
      </c>
      <c r="I1142" s="130">
        <f>(Table13[[#This Row],[Alpha]]-MIN(Table13[Alpha]))/(MAX(Table13[Alpha])-MIN(Table13[Alpha]))</f>
        <v>0.41785418965510296</v>
      </c>
      <c r="J1142" s="508">
        <f>(Table13[[#This Row],[Signal from Matlab]]-703)/(1060.75-703)</f>
        <v>-1.9650593990216632</v>
      </c>
    </row>
    <row r="1143" spans="1:10" x14ac:dyDescent="0.2">
      <c r="A1143" s="505">
        <v>35710</v>
      </c>
      <c r="B1143" s="506">
        <v>1142</v>
      </c>
      <c r="C1143" s="507">
        <v>20.55</v>
      </c>
      <c r="E1143" s="508">
        <f>(Table13[[#This Row],[Gasoil Open]]-MIN(Table13[Gasoil Open]))/(MAX(Table13[Gasoil Open])-MIN(Table13[Gasoil Open]))</f>
        <v>7.9428989751098092E-2</v>
      </c>
      <c r="I1143" s="130">
        <f>(Table13[[#This Row],[Alpha]]-MIN(Table13[Alpha]))/(MAX(Table13[Alpha])-MIN(Table13[Alpha]))</f>
        <v>0.41785418965510296</v>
      </c>
      <c r="J1143" s="508">
        <f>(Table13[[#This Row],[Signal from Matlab]]-703)/(1060.75-703)</f>
        <v>-1.9650593990216632</v>
      </c>
    </row>
    <row r="1144" spans="1:10" x14ac:dyDescent="0.2">
      <c r="A1144" s="505">
        <v>35711</v>
      </c>
      <c r="B1144" s="506">
        <v>1143</v>
      </c>
      <c r="C1144" s="507">
        <v>20.55</v>
      </c>
      <c r="E1144" s="508">
        <f>(Table13[[#This Row],[Gasoil Open]]-MIN(Table13[Gasoil Open]))/(MAX(Table13[Gasoil Open])-MIN(Table13[Gasoil Open]))</f>
        <v>7.9428989751098092E-2</v>
      </c>
      <c r="I1144" s="130">
        <f>(Table13[[#This Row],[Alpha]]-MIN(Table13[Alpha]))/(MAX(Table13[Alpha])-MIN(Table13[Alpha]))</f>
        <v>0.41785418965510296</v>
      </c>
      <c r="J1144" s="508">
        <f>(Table13[[#This Row],[Signal from Matlab]]-703)/(1060.75-703)</f>
        <v>-1.9650593990216632</v>
      </c>
    </row>
    <row r="1145" spans="1:10" x14ac:dyDescent="0.2">
      <c r="A1145" s="505">
        <v>35712</v>
      </c>
      <c r="B1145" s="506">
        <v>1144</v>
      </c>
      <c r="C1145" s="507">
        <v>20.9</v>
      </c>
      <c r="E1145" s="508">
        <f>(Table13[[#This Row],[Gasoil Open]]-MIN(Table13[Gasoil Open]))/(MAX(Table13[Gasoil Open])-MIN(Table13[Gasoil Open]))</f>
        <v>8.1991215226939945E-2</v>
      </c>
      <c r="I1145" s="130">
        <f>(Table13[[#This Row],[Alpha]]-MIN(Table13[Alpha]))/(MAX(Table13[Alpha])-MIN(Table13[Alpha]))</f>
        <v>0.41785418965510296</v>
      </c>
      <c r="J1145" s="508">
        <f>(Table13[[#This Row],[Signal from Matlab]]-703)/(1060.75-703)</f>
        <v>-1.9650593990216632</v>
      </c>
    </row>
    <row r="1146" spans="1:10" x14ac:dyDescent="0.2">
      <c r="A1146" s="505">
        <v>35713</v>
      </c>
      <c r="B1146" s="506">
        <v>1145</v>
      </c>
      <c r="C1146" s="507">
        <v>20.75</v>
      </c>
      <c r="E1146" s="508">
        <f>(Table13[[#This Row],[Gasoil Open]]-MIN(Table13[Gasoil Open]))/(MAX(Table13[Gasoil Open])-MIN(Table13[Gasoil Open]))</f>
        <v>8.0893118594436306E-2</v>
      </c>
      <c r="I1146" s="130">
        <f>(Table13[[#This Row],[Alpha]]-MIN(Table13[Alpha]))/(MAX(Table13[Alpha])-MIN(Table13[Alpha]))</f>
        <v>0.41785418965510296</v>
      </c>
      <c r="J1146" s="508">
        <f>(Table13[[#This Row],[Signal from Matlab]]-703)/(1060.75-703)</f>
        <v>-1.9650593990216632</v>
      </c>
    </row>
    <row r="1147" spans="1:10" x14ac:dyDescent="0.2">
      <c r="A1147" s="505">
        <v>35716</v>
      </c>
      <c r="B1147" s="506">
        <v>1146</v>
      </c>
      <c r="C1147" s="507">
        <v>20.420000000000002</v>
      </c>
      <c r="E1147" s="508">
        <f>(Table13[[#This Row],[Gasoil Open]]-MIN(Table13[Gasoil Open]))/(MAX(Table13[Gasoil Open])-MIN(Table13[Gasoil Open]))</f>
        <v>7.8477306002928265E-2</v>
      </c>
      <c r="I1147" s="130">
        <f>(Table13[[#This Row],[Alpha]]-MIN(Table13[Alpha]))/(MAX(Table13[Alpha])-MIN(Table13[Alpha]))</f>
        <v>0.41785418965510296</v>
      </c>
      <c r="J1147" s="508">
        <f>(Table13[[#This Row],[Signal from Matlab]]-703)/(1060.75-703)</f>
        <v>-1.9650593990216632</v>
      </c>
    </row>
    <row r="1148" spans="1:10" x14ac:dyDescent="0.2">
      <c r="A1148" s="505">
        <v>35717</v>
      </c>
      <c r="B1148" s="506">
        <v>1147</v>
      </c>
      <c r="C1148" s="507">
        <v>20.14</v>
      </c>
      <c r="E1148" s="508">
        <f>(Table13[[#This Row],[Gasoil Open]]-MIN(Table13[Gasoil Open]))/(MAX(Table13[Gasoil Open])-MIN(Table13[Gasoil Open]))</f>
        <v>7.6427525622254758E-2</v>
      </c>
      <c r="I1148" s="130">
        <f>(Table13[[#This Row],[Alpha]]-MIN(Table13[Alpha]))/(MAX(Table13[Alpha])-MIN(Table13[Alpha]))</f>
        <v>0.41785418965510296</v>
      </c>
      <c r="J1148" s="508">
        <f>(Table13[[#This Row],[Signal from Matlab]]-703)/(1060.75-703)</f>
        <v>-1.9650593990216632</v>
      </c>
    </row>
    <row r="1149" spans="1:10" x14ac:dyDescent="0.2">
      <c r="A1149" s="505">
        <v>35718</v>
      </c>
      <c r="B1149" s="506">
        <v>1148</v>
      </c>
      <c r="C1149" s="507">
        <v>19.7</v>
      </c>
      <c r="E1149" s="508">
        <f>(Table13[[#This Row],[Gasoil Open]]-MIN(Table13[Gasoil Open]))/(MAX(Table13[Gasoil Open])-MIN(Table13[Gasoil Open]))</f>
        <v>7.3206442166910676E-2</v>
      </c>
      <c r="I1149" s="130">
        <f>(Table13[[#This Row],[Alpha]]-MIN(Table13[Alpha]))/(MAX(Table13[Alpha])-MIN(Table13[Alpha]))</f>
        <v>0.41785418965510296</v>
      </c>
      <c r="J1149" s="508">
        <f>(Table13[[#This Row],[Signal from Matlab]]-703)/(1060.75-703)</f>
        <v>-1.9650593990216632</v>
      </c>
    </row>
    <row r="1150" spans="1:10" x14ac:dyDescent="0.2">
      <c r="A1150" s="505">
        <v>35719</v>
      </c>
      <c r="B1150" s="506">
        <v>1149</v>
      </c>
      <c r="C1150" s="507">
        <v>19.670000000000002</v>
      </c>
      <c r="E1150" s="508">
        <f>(Table13[[#This Row],[Gasoil Open]]-MIN(Table13[Gasoil Open]))/(MAX(Table13[Gasoil Open])-MIN(Table13[Gasoil Open]))</f>
        <v>7.2986822840409957E-2</v>
      </c>
      <c r="I1150" s="130">
        <f>(Table13[[#This Row],[Alpha]]-MIN(Table13[Alpha]))/(MAX(Table13[Alpha])-MIN(Table13[Alpha]))</f>
        <v>0.41785418965510296</v>
      </c>
      <c r="J1150" s="508">
        <f>(Table13[[#This Row],[Signal from Matlab]]-703)/(1060.75-703)</f>
        <v>-1.9650593990216632</v>
      </c>
    </row>
    <row r="1151" spans="1:10" x14ac:dyDescent="0.2">
      <c r="A1151" s="505">
        <v>35720</v>
      </c>
      <c r="B1151" s="506">
        <v>1150</v>
      </c>
      <c r="C1151" s="507">
        <v>19.5</v>
      </c>
      <c r="E1151" s="508">
        <f>(Table13[[#This Row],[Gasoil Open]]-MIN(Table13[Gasoil Open]))/(MAX(Table13[Gasoil Open])-MIN(Table13[Gasoil Open]))</f>
        <v>7.1742313323572462E-2</v>
      </c>
      <c r="I1151" s="130">
        <f>(Table13[[#This Row],[Alpha]]-MIN(Table13[Alpha]))/(MAX(Table13[Alpha])-MIN(Table13[Alpha]))</f>
        <v>0.41785418965510296</v>
      </c>
      <c r="J1151" s="508">
        <f>(Table13[[#This Row],[Signal from Matlab]]-703)/(1060.75-703)</f>
        <v>-1.9650593990216632</v>
      </c>
    </row>
    <row r="1152" spans="1:10" x14ac:dyDescent="0.2">
      <c r="A1152" s="505">
        <v>35723</v>
      </c>
      <c r="B1152" s="506">
        <v>1151</v>
      </c>
      <c r="C1152" s="507">
        <v>19.850000000000001</v>
      </c>
      <c r="E1152" s="508">
        <f>(Table13[[#This Row],[Gasoil Open]]-MIN(Table13[Gasoil Open]))/(MAX(Table13[Gasoil Open])-MIN(Table13[Gasoil Open]))</f>
        <v>7.4304538799414357E-2</v>
      </c>
      <c r="I1152" s="130">
        <f>(Table13[[#This Row],[Alpha]]-MIN(Table13[Alpha]))/(MAX(Table13[Alpha])-MIN(Table13[Alpha]))</f>
        <v>0.41785418965510296</v>
      </c>
      <c r="J1152" s="508">
        <f>(Table13[[#This Row],[Signal from Matlab]]-703)/(1060.75-703)</f>
        <v>-1.9650593990216632</v>
      </c>
    </row>
    <row r="1153" spans="1:10" x14ac:dyDescent="0.2">
      <c r="A1153" s="505">
        <v>35724</v>
      </c>
      <c r="B1153" s="506">
        <v>1152</v>
      </c>
      <c r="C1153" s="507">
        <v>19.8</v>
      </c>
      <c r="E1153" s="508">
        <f>(Table13[[#This Row],[Gasoil Open]]-MIN(Table13[Gasoil Open]))/(MAX(Table13[Gasoil Open])-MIN(Table13[Gasoil Open]))</f>
        <v>7.3938506588579797E-2</v>
      </c>
      <c r="I1153" s="130">
        <f>(Table13[[#This Row],[Alpha]]-MIN(Table13[Alpha]))/(MAX(Table13[Alpha])-MIN(Table13[Alpha]))</f>
        <v>0.41785418965510296</v>
      </c>
      <c r="J1153" s="508">
        <f>(Table13[[#This Row],[Signal from Matlab]]-703)/(1060.75-703)</f>
        <v>-1.9650593990216632</v>
      </c>
    </row>
    <row r="1154" spans="1:10" x14ac:dyDescent="0.2">
      <c r="A1154" s="505">
        <v>35725</v>
      </c>
      <c r="B1154" s="506">
        <v>1153</v>
      </c>
      <c r="C1154" s="507">
        <v>19.940000000000001</v>
      </c>
      <c r="E1154" s="508">
        <f>(Table13[[#This Row],[Gasoil Open]]-MIN(Table13[Gasoil Open]))/(MAX(Table13[Gasoil Open])-MIN(Table13[Gasoil Open]))</f>
        <v>7.4963396778916544E-2</v>
      </c>
      <c r="I1154" s="130">
        <f>(Table13[[#This Row],[Alpha]]-MIN(Table13[Alpha]))/(MAX(Table13[Alpha])-MIN(Table13[Alpha]))</f>
        <v>0.41785418965510296</v>
      </c>
      <c r="J1154" s="508">
        <f>(Table13[[#This Row],[Signal from Matlab]]-703)/(1060.75-703)</f>
        <v>-1.9650593990216632</v>
      </c>
    </row>
    <row r="1155" spans="1:10" x14ac:dyDescent="0.2">
      <c r="A1155" s="505">
        <v>35726</v>
      </c>
      <c r="B1155" s="506">
        <v>1154</v>
      </c>
      <c r="C1155" s="507">
        <v>20.350000000000001</v>
      </c>
      <c r="E1155" s="508">
        <f>(Table13[[#This Row],[Gasoil Open]]-MIN(Table13[Gasoil Open]))/(MAX(Table13[Gasoil Open])-MIN(Table13[Gasoil Open]))</f>
        <v>7.7964860907759892E-2</v>
      </c>
      <c r="I1155" s="130">
        <f>(Table13[[#This Row],[Alpha]]-MIN(Table13[Alpha]))/(MAX(Table13[Alpha])-MIN(Table13[Alpha]))</f>
        <v>0.41785418965510296</v>
      </c>
      <c r="J1155" s="508">
        <f>(Table13[[#This Row],[Signal from Matlab]]-703)/(1060.75-703)</f>
        <v>-1.9650593990216632</v>
      </c>
    </row>
    <row r="1156" spans="1:10" x14ac:dyDescent="0.2">
      <c r="A1156" s="505">
        <v>35727</v>
      </c>
      <c r="B1156" s="506">
        <v>1155</v>
      </c>
      <c r="C1156" s="507">
        <v>20.11</v>
      </c>
      <c r="E1156" s="508">
        <f>(Table13[[#This Row],[Gasoil Open]]-MIN(Table13[Gasoil Open]))/(MAX(Table13[Gasoil Open])-MIN(Table13[Gasoil Open]))</f>
        <v>7.620790629575401E-2</v>
      </c>
      <c r="I1156" s="130">
        <f>(Table13[[#This Row],[Alpha]]-MIN(Table13[Alpha]))/(MAX(Table13[Alpha])-MIN(Table13[Alpha]))</f>
        <v>0.41785418965510296</v>
      </c>
      <c r="J1156" s="508">
        <f>(Table13[[#This Row],[Signal from Matlab]]-703)/(1060.75-703)</f>
        <v>-1.9650593990216632</v>
      </c>
    </row>
    <row r="1157" spans="1:10" x14ac:dyDescent="0.2">
      <c r="A1157" s="505">
        <v>35730</v>
      </c>
      <c r="B1157" s="506">
        <v>1156</v>
      </c>
      <c r="C1157" s="507">
        <v>20.100000000000001</v>
      </c>
      <c r="E1157" s="508">
        <f>(Table13[[#This Row],[Gasoil Open]]-MIN(Table13[Gasoil Open]))/(MAX(Table13[Gasoil Open])-MIN(Table13[Gasoil Open]))</f>
        <v>7.6134699853587118E-2</v>
      </c>
      <c r="I1157" s="130">
        <f>(Table13[[#This Row],[Alpha]]-MIN(Table13[Alpha]))/(MAX(Table13[Alpha])-MIN(Table13[Alpha]))</f>
        <v>0.41785418965510296</v>
      </c>
      <c r="J1157" s="508">
        <f>(Table13[[#This Row],[Signal from Matlab]]-703)/(1060.75-703)</f>
        <v>-1.9650593990216632</v>
      </c>
    </row>
    <row r="1158" spans="1:10" x14ac:dyDescent="0.2">
      <c r="A1158" s="505">
        <v>35731</v>
      </c>
      <c r="B1158" s="506">
        <v>1157</v>
      </c>
      <c r="C1158" s="507">
        <v>19.940000000000001</v>
      </c>
      <c r="E1158" s="508">
        <f>(Table13[[#This Row],[Gasoil Open]]-MIN(Table13[Gasoil Open]))/(MAX(Table13[Gasoil Open])-MIN(Table13[Gasoil Open]))</f>
        <v>7.4963396778916544E-2</v>
      </c>
      <c r="I1158" s="130">
        <f>(Table13[[#This Row],[Alpha]]-MIN(Table13[Alpha]))/(MAX(Table13[Alpha])-MIN(Table13[Alpha]))</f>
        <v>0.41785418965510296</v>
      </c>
      <c r="J1158" s="508">
        <f>(Table13[[#This Row],[Signal from Matlab]]-703)/(1060.75-703)</f>
        <v>-1.9650593990216632</v>
      </c>
    </row>
    <row r="1159" spans="1:10" x14ac:dyDescent="0.2">
      <c r="A1159" s="505">
        <v>35732</v>
      </c>
      <c r="B1159" s="506">
        <v>1158</v>
      </c>
      <c r="C1159" s="507">
        <v>19.55</v>
      </c>
      <c r="E1159" s="508">
        <f>(Table13[[#This Row],[Gasoil Open]]-MIN(Table13[Gasoil Open]))/(MAX(Table13[Gasoil Open])-MIN(Table13[Gasoil Open]))</f>
        <v>7.2108345534407023E-2</v>
      </c>
      <c r="I1159" s="130">
        <f>(Table13[[#This Row],[Alpha]]-MIN(Table13[Alpha]))/(MAX(Table13[Alpha])-MIN(Table13[Alpha]))</f>
        <v>0.41785418965510296</v>
      </c>
      <c r="J1159" s="508">
        <f>(Table13[[#This Row],[Signal from Matlab]]-703)/(1060.75-703)</f>
        <v>-1.9650593990216632</v>
      </c>
    </row>
    <row r="1160" spans="1:10" x14ac:dyDescent="0.2">
      <c r="A1160" s="505">
        <v>35733</v>
      </c>
      <c r="B1160" s="506">
        <v>1159</v>
      </c>
      <c r="C1160" s="507">
        <v>19.850000000000001</v>
      </c>
      <c r="E1160" s="508">
        <f>(Table13[[#This Row],[Gasoil Open]]-MIN(Table13[Gasoil Open]))/(MAX(Table13[Gasoil Open])-MIN(Table13[Gasoil Open]))</f>
        <v>7.4304538799414357E-2</v>
      </c>
      <c r="I1160" s="130">
        <f>(Table13[[#This Row],[Alpha]]-MIN(Table13[Alpha]))/(MAX(Table13[Alpha])-MIN(Table13[Alpha]))</f>
        <v>0.41785418965510296</v>
      </c>
      <c r="J1160" s="508">
        <f>(Table13[[#This Row],[Signal from Matlab]]-703)/(1060.75-703)</f>
        <v>-1.9650593990216632</v>
      </c>
    </row>
    <row r="1161" spans="1:10" x14ac:dyDescent="0.2">
      <c r="A1161" s="505">
        <v>35734</v>
      </c>
      <c r="B1161" s="506">
        <v>1160</v>
      </c>
      <c r="C1161" s="507">
        <v>20.190000000000001</v>
      </c>
      <c r="E1161" s="508">
        <f>(Table13[[#This Row],[Gasoil Open]]-MIN(Table13[Gasoil Open]))/(MAX(Table13[Gasoil Open])-MIN(Table13[Gasoil Open]))</f>
        <v>7.6793557833089318E-2</v>
      </c>
      <c r="I1161" s="130">
        <f>(Table13[[#This Row],[Alpha]]-MIN(Table13[Alpha]))/(MAX(Table13[Alpha])-MIN(Table13[Alpha]))</f>
        <v>0.41785418965510296</v>
      </c>
      <c r="J1161" s="508">
        <f>(Table13[[#This Row],[Signal from Matlab]]-703)/(1060.75-703)</f>
        <v>-1.9650593990216632</v>
      </c>
    </row>
    <row r="1162" spans="1:10" x14ac:dyDescent="0.2">
      <c r="A1162" s="505">
        <v>35737</v>
      </c>
      <c r="B1162" s="506">
        <v>1161</v>
      </c>
      <c r="C1162" s="507">
        <v>20.45</v>
      </c>
      <c r="E1162" s="508">
        <f>(Table13[[#This Row],[Gasoil Open]]-MIN(Table13[Gasoil Open]))/(MAX(Table13[Gasoil Open])-MIN(Table13[Gasoil Open]))</f>
        <v>7.8696925329428971E-2</v>
      </c>
      <c r="I1162" s="130">
        <f>(Table13[[#This Row],[Alpha]]-MIN(Table13[Alpha]))/(MAX(Table13[Alpha])-MIN(Table13[Alpha]))</f>
        <v>0.41785418965510296</v>
      </c>
      <c r="J1162" s="508">
        <f>(Table13[[#This Row],[Signal from Matlab]]-703)/(1060.75-703)</f>
        <v>-1.9650593990216632</v>
      </c>
    </row>
    <row r="1163" spans="1:10" x14ac:dyDescent="0.2">
      <c r="A1163" s="505">
        <v>35738</v>
      </c>
      <c r="B1163" s="506">
        <v>1162</v>
      </c>
      <c r="C1163" s="507">
        <v>19.940000000000001</v>
      </c>
      <c r="E1163" s="508">
        <f>(Table13[[#This Row],[Gasoil Open]]-MIN(Table13[Gasoil Open]))/(MAX(Table13[Gasoil Open])-MIN(Table13[Gasoil Open]))</f>
        <v>7.4963396778916544E-2</v>
      </c>
      <c r="I1163" s="130">
        <f>(Table13[[#This Row],[Alpha]]-MIN(Table13[Alpha]))/(MAX(Table13[Alpha])-MIN(Table13[Alpha]))</f>
        <v>0.41785418965510296</v>
      </c>
      <c r="J1163" s="508">
        <f>(Table13[[#This Row],[Signal from Matlab]]-703)/(1060.75-703)</f>
        <v>-1.9650593990216632</v>
      </c>
    </row>
    <row r="1164" spans="1:10" x14ac:dyDescent="0.2">
      <c r="A1164" s="505">
        <v>35739</v>
      </c>
      <c r="B1164" s="506">
        <v>1163</v>
      </c>
      <c r="C1164" s="507">
        <v>19.61</v>
      </c>
      <c r="E1164" s="508">
        <f>(Table13[[#This Row],[Gasoil Open]]-MIN(Table13[Gasoil Open]))/(MAX(Table13[Gasoil Open])-MIN(Table13[Gasoil Open]))</f>
        <v>7.2547584187408476E-2</v>
      </c>
      <c r="I1164" s="130">
        <f>(Table13[[#This Row],[Alpha]]-MIN(Table13[Alpha]))/(MAX(Table13[Alpha])-MIN(Table13[Alpha]))</f>
        <v>0.41785418965510296</v>
      </c>
      <c r="J1164" s="508">
        <f>(Table13[[#This Row],[Signal from Matlab]]-703)/(1060.75-703)</f>
        <v>-1.9650593990216632</v>
      </c>
    </row>
    <row r="1165" spans="1:10" x14ac:dyDescent="0.2">
      <c r="A1165" s="505">
        <v>35740</v>
      </c>
      <c r="B1165" s="506">
        <v>1164</v>
      </c>
      <c r="C1165" s="507">
        <v>19.600000000000001</v>
      </c>
      <c r="E1165" s="508">
        <f>(Table13[[#This Row],[Gasoil Open]]-MIN(Table13[Gasoil Open]))/(MAX(Table13[Gasoil Open])-MIN(Table13[Gasoil Open]))</f>
        <v>7.2474377745241583E-2</v>
      </c>
      <c r="I1165" s="130">
        <f>(Table13[[#This Row],[Alpha]]-MIN(Table13[Alpha]))/(MAX(Table13[Alpha])-MIN(Table13[Alpha]))</f>
        <v>0.41785418965510296</v>
      </c>
      <c r="J1165" s="508">
        <f>(Table13[[#This Row],[Signal from Matlab]]-703)/(1060.75-703)</f>
        <v>-1.9650593990216632</v>
      </c>
    </row>
    <row r="1166" spans="1:10" x14ac:dyDescent="0.2">
      <c r="A1166" s="505">
        <v>35741</v>
      </c>
      <c r="B1166" s="506">
        <v>1165</v>
      </c>
      <c r="C1166" s="507">
        <v>19.53</v>
      </c>
      <c r="E1166" s="508">
        <f>(Table13[[#This Row],[Gasoil Open]]-MIN(Table13[Gasoil Open]))/(MAX(Table13[Gasoil Open])-MIN(Table13[Gasoil Open]))</f>
        <v>7.196193265007321E-2</v>
      </c>
      <c r="I1166" s="130">
        <f>(Table13[[#This Row],[Alpha]]-MIN(Table13[Alpha]))/(MAX(Table13[Alpha])-MIN(Table13[Alpha]))</f>
        <v>0.41785418965510296</v>
      </c>
      <c r="J1166" s="508">
        <f>(Table13[[#This Row],[Signal from Matlab]]-703)/(1060.75-703)</f>
        <v>-1.9650593990216632</v>
      </c>
    </row>
    <row r="1167" spans="1:10" x14ac:dyDescent="0.2">
      <c r="A1167" s="505">
        <v>35744</v>
      </c>
      <c r="B1167" s="506">
        <v>1166</v>
      </c>
      <c r="C1167" s="507">
        <v>20.079999999999998</v>
      </c>
      <c r="E1167" s="508">
        <f>(Table13[[#This Row],[Gasoil Open]]-MIN(Table13[Gasoil Open]))/(MAX(Table13[Gasoil Open])-MIN(Table13[Gasoil Open]))</f>
        <v>7.5988286969253277E-2</v>
      </c>
      <c r="I1167" s="130">
        <f>(Table13[[#This Row],[Alpha]]-MIN(Table13[Alpha]))/(MAX(Table13[Alpha])-MIN(Table13[Alpha]))</f>
        <v>0.41785418965510296</v>
      </c>
      <c r="J1167" s="508">
        <f>(Table13[[#This Row],[Signal from Matlab]]-703)/(1060.75-703)</f>
        <v>-1.9650593990216632</v>
      </c>
    </row>
    <row r="1168" spans="1:10" x14ac:dyDescent="0.2">
      <c r="A1168" s="505">
        <v>35745</v>
      </c>
      <c r="B1168" s="506">
        <v>1167</v>
      </c>
      <c r="C1168" s="507">
        <v>19.57</v>
      </c>
      <c r="E1168" s="508">
        <f>(Table13[[#This Row],[Gasoil Open]]-MIN(Table13[Gasoil Open]))/(MAX(Table13[Gasoil Open])-MIN(Table13[Gasoil Open]))</f>
        <v>7.225475841874085E-2</v>
      </c>
      <c r="I1168" s="130">
        <f>(Table13[[#This Row],[Alpha]]-MIN(Table13[Alpha]))/(MAX(Table13[Alpha])-MIN(Table13[Alpha]))</f>
        <v>0.41785418965510296</v>
      </c>
      <c r="J1168" s="508">
        <f>(Table13[[#This Row],[Signal from Matlab]]-703)/(1060.75-703)</f>
        <v>-1.9650593990216632</v>
      </c>
    </row>
    <row r="1169" spans="1:10" x14ac:dyDescent="0.2">
      <c r="A1169" s="505">
        <v>35746</v>
      </c>
      <c r="B1169" s="506">
        <v>1168</v>
      </c>
      <c r="C1169" s="507">
        <v>19.649999999999999</v>
      </c>
      <c r="E1169" s="508">
        <f>(Table13[[#This Row],[Gasoil Open]]-MIN(Table13[Gasoil Open]))/(MAX(Table13[Gasoil Open])-MIN(Table13[Gasoil Open]))</f>
        <v>7.2840409956076116E-2</v>
      </c>
      <c r="I1169" s="130">
        <f>(Table13[[#This Row],[Alpha]]-MIN(Table13[Alpha]))/(MAX(Table13[Alpha])-MIN(Table13[Alpha]))</f>
        <v>0.41785418965510296</v>
      </c>
      <c r="J1169" s="508">
        <f>(Table13[[#This Row],[Signal from Matlab]]-703)/(1060.75-703)</f>
        <v>-1.9650593990216632</v>
      </c>
    </row>
    <row r="1170" spans="1:10" x14ac:dyDescent="0.2">
      <c r="A1170" s="505">
        <v>35747</v>
      </c>
      <c r="B1170" s="506">
        <v>1169</v>
      </c>
      <c r="C1170" s="507">
        <v>19.559999999999999</v>
      </c>
      <c r="E1170" s="508">
        <f>(Table13[[#This Row],[Gasoil Open]]-MIN(Table13[Gasoil Open]))/(MAX(Table13[Gasoil Open])-MIN(Table13[Gasoil Open]))</f>
        <v>7.2181551976573916E-2</v>
      </c>
      <c r="I1170" s="130">
        <f>(Table13[[#This Row],[Alpha]]-MIN(Table13[Alpha]))/(MAX(Table13[Alpha])-MIN(Table13[Alpha]))</f>
        <v>0.41785418965510296</v>
      </c>
      <c r="J1170" s="508">
        <f>(Table13[[#This Row],[Signal from Matlab]]-703)/(1060.75-703)</f>
        <v>-1.9650593990216632</v>
      </c>
    </row>
    <row r="1171" spans="1:10" x14ac:dyDescent="0.2">
      <c r="A1171" s="505">
        <v>35748</v>
      </c>
      <c r="B1171" s="506">
        <v>1170</v>
      </c>
      <c r="C1171" s="507">
        <v>19.899999999999999</v>
      </c>
      <c r="E1171" s="508">
        <f>(Table13[[#This Row],[Gasoil Open]]-MIN(Table13[Gasoil Open]))/(MAX(Table13[Gasoil Open])-MIN(Table13[Gasoil Open]))</f>
        <v>7.467057101024889E-2</v>
      </c>
      <c r="I1171" s="130">
        <f>(Table13[[#This Row],[Alpha]]-MIN(Table13[Alpha]))/(MAX(Table13[Alpha])-MIN(Table13[Alpha]))</f>
        <v>0.41785418965510296</v>
      </c>
      <c r="J1171" s="508">
        <f>(Table13[[#This Row],[Signal from Matlab]]-703)/(1060.75-703)</f>
        <v>-1.9650593990216632</v>
      </c>
    </row>
    <row r="1172" spans="1:10" x14ac:dyDescent="0.2">
      <c r="A1172" s="505">
        <v>35751</v>
      </c>
      <c r="B1172" s="506">
        <v>1171</v>
      </c>
      <c r="C1172" s="507">
        <v>19.71</v>
      </c>
      <c r="E1172" s="508">
        <f>(Table13[[#This Row],[Gasoil Open]]-MIN(Table13[Gasoil Open]))/(MAX(Table13[Gasoil Open])-MIN(Table13[Gasoil Open]))</f>
        <v>7.3279648609077597E-2</v>
      </c>
      <c r="I1172" s="130">
        <f>(Table13[[#This Row],[Alpha]]-MIN(Table13[Alpha]))/(MAX(Table13[Alpha])-MIN(Table13[Alpha]))</f>
        <v>0.41785418965510296</v>
      </c>
      <c r="J1172" s="508">
        <f>(Table13[[#This Row],[Signal from Matlab]]-703)/(1060.75-703)</f>
        <v>-1.9650593990216632</v>
      </c>
    </row>
    <row r="1173" spans="1:10" x14ac:dyDescent="0.2">
      <c r="A1173" s="505">
        <v>35752</v>
      </c>
      <c r="B1173" s="506">
        <v>1172</v>
      </c>
      <c r="C1173" s="507">
        <v>19.440000000000001</v>
      </c>
      <c r="E1173" s="508">
        <f>(Table13[[#This Row],[Gasoil Open]]-MIN(Table13[Gasoil Open]))/(MAX(Table13[Gasoil Open])-MIN(Table13[Gasoil Open]))</f>
        <v>7.1303074670571009E-2</v>
      </c>
      <c r="I1173" s="130">
        <f>(Table13[[#This Row],[Alpha]]-MIN(Table13[Alpha]))/(MAX(Table13[Alpha])-MIN(Table13[Alpha]))</f>
        <v>0.41785418965510296</v>
      </c>
      <c r="J1173" s="508">
        <f>(Table13[[#This Row],[Signal from Matlab]]-703)/(1060.75-703)</f>
        <v>-1.9650593990216632</v>
      </c>
    </row>
    <row r="1174" spans="1:10" x14ac:dyDescent="0.2">
      <c r="A1174" s="505">
        <v>35753</v>
      </c>
      <c r="B1174" s="506">
        <v>1173</v>
      </c>
      <c r="C1174" s="507">
        <v>19.22</v>
      </c>
      <c r="E1174" s="508">
        <f>(Table13[[#This Row],[Gasoil Open]]-MIN(Table13[Gasoil Open]))/(MAX(Table13[Gasoil Open])-MIN(Table13[Gasoil Open]))</f>
        <v>6.9692532942898955E-2</v>
      </c>
      <c r="I1174" s="130">
        <f>(Table13[[#This Row],[Alpha]]-MIN(Table13[Alpha]))/(MAX(Table13[Alpha])-MIN(Table13[Alpha]))</f>
        <v>0.41785418965510296</v>
      </c>
      <c r="J1174" s="508">
        <f>(Table13[[#This Row],[Signal from Matlab]]-703)/(1060.75-703)</f>
        <v>-1.9650593990216632</v>
      </c>
    </row>
    <row r="1175" spans="1:10" x14ac:dyDescent="0.2">
      <c r="A1175" s="505">
        <v>35754</v>
      </c>
      <c r="B1175" s="506">
        <v>1174</v>
      </c>
      <c r="C1175" s="507">
        <v>18.899999999999999</v>
      </c>
      <c r="E1175" s="508">
        <f>(Table13[[#This Row],[Gasoil Open]]-MIN(Table13[Gasoil Open]))/(MAX(Table13[Gasoil Open])-MIN(Table13[Gasoil Open]))</f>
        <v>6.7349926793557821E-2</v>
      </c>
      <c r="I1175" s="130">
        <f>(Table13[[#This Row],[Alpha]]-MIN(Table13[Alpha]))/(MAX(Table13[Alpha])-MIN(Table13[Alpha]))</f>
        <v>0.41785418965510296</v>
      </c>
      <c r="J1175" s="508">
        <f>(Table13[[#This Row],[Signal from Matlab]]-703)/(1060.75-703)</f>
        <v>-1.9650593990216632</v>
      </c>
    </row>
    <row r="1176" spans="1:10" x14ac:dyDescent="0.2">
      <c r="A1176" s="505">
        <v>35755</v>
      </c>
      <c r="B1176" s="506">
        <v>1175</v>
      </c>
      <c r="C1176" s="507">
        <v>18.829999999999998</v>
      </c>
      <c r="E1176" s="508">
        <f>(Table13[[#This Row],[Gasoil Open]]-MIN(Table13[Gasoil Open]))/(MAX(Table13[Gasoil Open])-MIN(Table13[Gasoil Open]))</f>
        <v>6.6837481698389434E-2</v>
      </c>
      <c r="I1176" s="130">
        <f>(Table13[[#This Row],[Alpha]]-MIN(Table13[Alpha]))/(MAX(Table13[Alpha])-MIN(Table13[Alpha]))</f>
        <v>0.41785418965510296</v>
      </c>
      <c r="J1176" s="508">
        <f>(Table13[[#This Row],[Signal from Matlab]]-703)/(1060.75-703)</f>
        <v>-1.9650593990216632</v>
      </c>
    </row>
    <row r="1177" spans="1:10" x14ac:dyDescent="0.2">
      <c r="A1177" s="505">
        <v>35758</v>
      </c>
      <c r="B1177" s="506">
        <v>1176</v>
      </c>
      <c r="C1177" s="507">
        <v>18.84</v>
      </c>
      <c r="E1177" s="508">
        <f>(Table13[[#This Row],[Gasoil Open]]-MIN(Table13[Gasoil Open]))/(MAX(Table13[Gasoil Open])-MIN(Table13[Gasoil Open]))</f>
        <v>6.6910688140556368E-2</v>
      </c>
      <c r="I1177" s="130">
        <f>(Table13[[#This Row],[Alpha]]-MIN(Table13[Alpha]))/(MAX(Table13[Alpha])-MIN(Table13[Alpha]))</f>
        <v>0.41785418965510296</v>
      </c>
      <c r="J1177" s="508">
        <f>(Table13[[#This Row],[Signal from Matlab]]-703)/(1060.75-703)</f>
        <v>-1.9650593990216632</v>
      </c>
    </row>
    <row r="1178" spans="1:10" x14ac:dyDescent="0.2">
      <c r="A1178" s="505">
        <v>35759</v>
      </c>
      <c r="B1178" s="506">
        <v>1177</v>
      </c>
      <c r="C1178" s="507">
        <v>19.12</v>
      </c>
      <c r="E1178" s="508">
        <f>(Table13[[#This Row],[Gasoil Open]]-MIN(Table13[Gasoil Open]))/(MAX(Table13[Gasoil Open])-MIN(Table13[Gasoil Open]))</f>
        <v>6.8960468521229876E-2</v>
      </c>
      <c r="I1178" s="130">
        <f>(Table13[[#This Row],[Alpha]]-MIN(Table13[Alpha]))/(MAX(Table13[Alpha])-MIN(Table13[Alpha]))</f>
        <v>0.41785418965510296</v>
      </c>
      <c r="J1178" s="508">
        <f>(Table13[[#This Row],[Signal from Matlab]]-703)/(1060.75-703)</f>
        <v>-1.9650593990216632</v>
      </c>
    </row>
    <row r="1179" spans="1:10" x14ac:dyDescent="0.2">
      <c r="A1179" s="505">
        <v>35760</v>
      </c>
      <c r="B1179" s="506">
        <v>1178</v>
      </c>
      <c r="C1179" s="507">
        <v>18.87</v>
      </c>
      <c r="E1179" s="508">
        <f>(Table13[[#This Row],[Gasoil Open]]-MIN(Table13[Gasoil Open]))/(MAX(Table13[Gasoil Open])-MIN(Table13[Gasoil Open]))</f>
        <v>6.7130307467057102E-2</v>
      </c>
      <c r="I1179" s="130">
        <f>(Table13[[#This Row],[Alpha]]-MIN(Table13[Alpha]))/(MAX(Table13[Alpha])-MIN(Table13[Alpha]))</f>
        <v>0.41785418965510296</v>
      </c>
      <c r="J1179" s="508">
        <f>(Table13[[#This Row],[Signal from Matlab]]-703)/(1060.75-703)</f>
        <v>-1.9650593990216632</v>
      </c>
    </row>
    <row r="1180" spans="1:10" x14ac:dyDescent="0.2">
      <c r="A1180" s="505">
        <v>35761</v>
      </c>
      <c r="B1180" s="506">
        <v>1179</v>
      </c>
      <c r="C1180" s="507">
        <v>18.600000000000001</v>
      </c>
      <c r="E1180" s="508">
        <f>(Table13[[#This Row],[Gasoil Open]]-MIN(Table13[Gasoil Open]))/(MAX(Table13[Gasoil Open])-MIN(Table13[Gasoil Open]))</f>
        <v>6.5153733528550514E-2</v>
      </c>
      <c r="I1180" s="130">
        <f>(Table13[[#This Row],[Alpha]]-MIN(Table13[Alpha]))/(MAX(Table13[Alpha])-MIN(Table13[Alpha]))</f>
        <v>0.41785418965510296</v>
      </c>
      <c r="J1180" s="508">
        <f>(Table13[[#This Row],[Signal from Matlab]]-703)/(1060.75-703)</f>
        <v>-1.9650593990216632</v>
      </c>
    </row>
    <row r="1181" spans="1:10" x14ac:dyDescent="0.2">
      <c r="A1181" s="505">
        <v>35762</v>
      </c>
      <c r="B1181" s="506">
        <v>1180</v>
      </c>
      <c r="C1181" s="507">
        <v>18.77</v>
      </c>
      <c r="E1181" s="508">
        <f>(Table13[[#This Row],[Gasoil Open]]-MIN(Table13[Gasoil Open]))/(MAX(Table13[Gasoil Open])-MIN(Table13[Gasoil Open]))</f>
        <v>6.6398243045387981E-2</v>
      </c>
      <c r="I1181" s="130">
        <f>(Table13[[#This Row],[Alpha]]-MIN(Table13[Alpha]))/(MAX(Table13[Alpha])-MIN(Table13[Alpha]))</f>
        <v>0.41785418965510296</v>
      </c>
      <c r="J1181" s="508">
        <f>(Table13[[#This Row],[Signal from Matlab]]-703)/(1060.75-703)</f>
        <v>-1.9650593990216632</v>
      </c>
    </row>
    <row r="1182" spans="1:10" x14ac:dyDescent="0.2">
      <c r="A1182" s="505">
        <v>35765</v>
      </c>
      <c r="B1182" s="506">
        <v>1181</v>
      </c>
      <c r="C1182" s="507">
        <v>18.440000000000001</v>
      </c>
      <c r="E1182" s="508">
        <f>(Table13[[#This Row],[Gasoil Open]]-MIN(Table13[Gasoil Open]))/(MAX(Table13[Gasoil Open])-MIN(Table13[Gasoil Open]))</f>
        <v>6.398243045387994E-2</v>
      </c>
      <c r="I1182" s="130">
        <f>(Table13[[#This Row],[Alpha]]-MIN(Table13[Alpha]))/(MAX(Table13[Alpha])-MIN(Table13[Alpha]))</f>
        <v>0.41785418965510296</v>
      </c>
      <c r="J1182" s="508">
        <f>(Table13[[#This Row],[Signal from Matlab]]-703)/(1060.75-703)</f>
        <v>-1.9650593990216632</v>
      </c>
    </row>
    <row r="1183" spans="1:10" x14ac:dyDescent="0.2">
      <c r="A1183" s="505">
        <v>35766</v>
      </c>
      <c r="B1183" s="506">
        <v>1182</v>
      </c>
      <c r="C1183" s="507">
        <v>18.23</v>
      </c>
      <c r="E1183" s="508">
        <f>(Table13[[#This Row],[Gasoil Open]]-MIN(Table13[Gasoil Open]))/(MAX(Table13[Gasoil Open])-MIN(Table13[Gasoil Open]))</f>
        <v>6.2445095168374813E-2</v>
      </c>
      <c r="I1183" s="130">
        <f>(Table13[[#This Row],[Alpha]]-MIN(Table13[Alpha]))/(MAX(Table13[Alpha])-MIN(Table13[Alpha]))</f>
        <v>0.41785418965510296</v>
      </c>
      <c r="J1183" s="508">
        <f>(Table13[[#This Row],[Signal from Matlab]]-703)/(1060.75-703)</f>
        <v>-1.9650593990216632</v>
      </c>
    </row>
    <row r="1184" spans="1:10" x14ac:dyDescent="0.2">
      <c r="A1184" s="505">
        <v>35767</v>
      </c>
      <c r="B1184" s="506">
        <v>1183</v>
      </c>
      <c r="C1184" s="507">
        <v>18.05</v>
      </c>
      <c r="E1184" s="508">
        <f>(Table13[[#This Row],[Gasoil Open]]-MIN(Table13[Gasoil Open]))/(MAX(Table13[Gasoil Open])-MIN(Table13[Gasoil Open]))</f>
        <v>6.1127379209370426E-2</v>
      </c>
      <c r="I1184" s="130">
        <f>(Table13[[#This Row],[Alpha]]-MIN(Table13[Alpha]))/(MAX(Table13[Alpha])-MIN(Table13[Alpha]))</f>
        <v>0.41785418965510296</v>
      </c>
      <c r="J1184" s="508">
        <f>(Table13[[#This Row],[Signal from Matlab]]-703)/(1060.75-703)</f>
        <v>-1.9650593990216632</v>
      </c>
    </row>
    <row r="1185" spans="1:10" x14ac:dyDescent="0.2">
      <c r="A1185" s="505">
        <v>35768</v>
      </c>
      <c r="B1185" s="506">
        <v>1184</v>
      </c>
      <c r="C1185" s="507">
        <v>18.2</v>
      </c>
      <c r="E1185" s="508">
        <f>(Table13[[#This Row],[Gasoil Open]]-MIN(Table13[Gasoil Open]))/(MAX(Table13[Gasoil Open])-MIN(Table13[Gasoil Open]))</f>
        <v>6.2225475841874073E-2</v>
      </c>
      <c r="I1185" s="130">
        <f>(Table13[[#This Row],[Alpha]]-MIN(Table13[Alpha]))/(MAX(Table13[Alpha])-MIN(Table13[Alpha]))</f>
        <v>0.41785418965510296</v>
      </c>
      <c r="J1185" s="508">
        <f>(Table13[[#This Row],[Signal from Matlab]]-703)/(1060.75-703)</f>
        <v>-1.9650593990216632</v>
      </c>
    </row>
    <row r="1186" spans="1:10" x14ac:dyDescent="0.2">
      <c r="A1186" s="505">
        <v>35769</v>
      </c>
      <c r="B1186" s="506">
        <v>1185</v>
      </c>
      <c r="C1186" s="507">
        <v>17.920000000000002</v>
      </c>
      <c r="E1186" s="508">
        <f>(Table13[[#This Row],[Gasoil Open]]-MIN(Table13[Gasoil Open]))/(MAX(Table13[Gasoil Open])-MIN(Table13[Gasoil Open]))</f>
        <v>6.0175695461200593E-2</v>
      </c>
      <c r="I1186" s="130">
        <f>(Table13[[#This Row],[Alpha]]-MIN(Table13[Alpha]))/(MAX(Table13[Alpha])-MIN(Table13[Alpha]))</f>
        <v>0.41785418965510296</v>
      </c>
      <c r="J1186" s="508">
        <f>(Table13[[#This Row],[Signal from Matlab]]-703)/(1060.75-703)</f>
        <v>-1.9650593990216632</v>
      </c>
    </row>
    <row r="1187" spans="1:10" x14ac:dyDescent="0.2">
      <c r="A1187" s="505">
        <v>35772</v>
      </c>
      <c r="B1187" s="506">
        <v>1186</v>
      </c>
      <c r="C1187" s="507">
        <v>18.27</v>
      </c>
      <c r="E1187" s="508">
        <f>(Table13[[#This Row],[Gasoil Open]]-MIN(Table13[Gasoil Open]))/(MAX(Table13[Gasoil Open])-MIN(Table13[Gasoil Open]))</f>
        <v>6.2737920937042446E-2</v>
      </c>
      <c r="I1187" s="130">
        <f>(Table13[[#This Row],[Alpha]]-MIN(Table13[Alpha]))/(MAX(Table13[Alpha])-MIN(Table13[Alpha]))</f>
        <v>0.41785418965510296</v>
      </c>
      <c r="J1187" s="508">
        <f>(Table13[[#This Row],[Signal from Matlab]]-703)/(1060.75-703)</f>
        <v>-1.9650593990216632</v>
      </c>
    </row>
    <row r="1188" spans="1:10" x14ac:dyDescent="0.2">
      <c r="A1188" s="505">
        <v>35773</v>
      </c>
      <c r="B1188" s="506">
        <v>1187</v>
      </c>
      <c r="C1188" s="507">
        <v>18.149999999999999</v>
      </c>
      <c r="E1188" s="508">
        <f>(Table13[[#This Row],[Gasoil Open]]-MIN(Table13[Gasoil Open]))/(MAX(Table13[Gasoil Open])-MIN(Table13[Gasoil Open]))</f>
        <v>6.1859443631039519E-2</v>
      </c>
      <c r="I1188" s="130">
        <f>(Table13[[#This Row],[Alpha]]-MIN(Table13[Alpha]))/(MAX(Table13[Alpha])-MIN(Table13[Alpha]))</f>
        <v>0.41785418965510296</v>
      </c>
      <c r="J1188" s="508">
        <f>(Table13[[#This Row],[Signal from Matlab]]-703)/(1060.75-703)</f>
        <v>-1.9650593990216632</v>
      </c>
    </row>
    <row r="1189" spans="1:10" x14ac:dyDescent="0.2">
      <c r="A1189" s="505">
        <v>35774</v>
      </c>
      <c r="B1189" s="506">
        <v>1188</v>
      </c>
      <c r="C1189" s="507">
        <v>17.989999999999998</v>
      </c>
      <c r="E1189" s="508">
        <f>(Table13[[#This Row],[Gasoil Open]]-MIN(Table13[Gasoil Open]))/(MAX(Table13[Gasoil Open])-MIN(Table13[Gasoil Open]))</f>
        <v>6.0688140556368945E-2</v>
      </c>
      <c r="I1189" s="130">
        <f>(Table13[[#This Row],[Alpha]]-MIN(Table13[Alpha]))/(MAX(Table13[Alpha])-MIN(Table13[Alpha]))</f>
        <v>0.41785418965510296</v>
      </c>
      <c r="J1189" s="508">
        <f>(Table13[[#This Row],[Signal from Matlab]]-703)/(1060.75-703)</f>
        <v>-1.9650593990216632</v>
      </c>
    </row>
    <row r="1190" spans="1:10" x14ac:dyDescent="0.2">
      <c r="A1190" s="505">
        <v>35775</v>
      </c>
      <c r="B1190" s="506">
        <v>1189</v>
      </c>
      <c r="C1190" s="507">
        <v>17.36</v>
      </c>
      <c r="E1190" s="508">
        <f>(Table13[[#This Row],[Gasoil Open]]-MIN(Table13[Gasoil Open]))/(MAX(Table13[Gasoil Open])-MIN(Table13[Gasoil Open]))</f>
        <v>5.6076134699853578E-2</v>
      </c>
      <c r="I1190" s="130">
        <f>(Table13[[#This Row],[Alpha]]-MIN(Table13[Alpha]))/(MAX(Table13[Alpha])-MIN(Table13[Alpha]))</f>
        <v>0.41785418965510296</v>
      </c>
      <c r="J1190" s="508">
        <f>(Table13[[#This Row],[Signal from Matlab]]-703)/(1060.75-703)</f>
        <v>-1.9650593990216632</v>
      </c>
    </row>
    <row r="1191" spans="1:10" x14ac:dyDescent="0.2">
      <c r="A1191" s="505">
        <v>35776</v>
      </c>
      <c r="B1191" s="506">
        <v>1190</v>
      </c>
      <c r="C1191" s="507">
        <v>17.55</v>
      </c>
      <c r="E1191" s="508">
        <f>(Table13[[#This Row],[Gasoil Open]]-MIN(Table13[Gasoil Open]))/(MAX(Table13[Gasoil Open])-MIN(Table13[Gasoil Open]))</f>
        <v>5.7467057101024892E-2</v>
      </c>
      <c r="I1191" s="130">
        <f>(Table13[[#This Row],[Alpha]]-MIN(Table13[Alpha]))/(MAX(Table13[Alpha])-MIN(Table13[Alpha]))</f>
        <v>0.41785418965510296</v>
      </c>
      <c r="J1191" s="508">
        <f>(Table13[[#This Row],[Signal from Matlab]]-703)/(1060.75-703)</f>
        <v>-1.9650593990216632</v>
      </c>
    </row>
    <row r="1192" spans="1:10" x14ac:dyDescent="0.2">
      <c r="A1192" s="505">
        <v>35779</v>
      </c>
      <c r="B1192" s="506">
        <v>1191</v>
      </c>
      <c r="C1192" s="507">
        <v>17.25</v>
      </c>
      <c r="E1192" s="508">
        <f>(Table13[[#This Row],[Gasoil Open]]-MIN(Table13[Gasoil Open]))/(MAX(Table13[Gasoil Open])-MIN(Table13[Gasoil Open]))</f>
        <v>5.5270863836017564E-2</v>
      </c>
      <c r="I1192" s="130">
        <f>(Table13[[#This Row],[Alpha]]-MIN(Table13[Alpha]))/(MAX(Table13[Alpha])-MIN(Table13[Alpha]))</f>
        <v>0.41785418965510296</v>
      </c>
      <c r="J1192" s="508">
        <f>(Table13[[#This Row],[Signal from Matlab]]-703)/(1060.75-703)</f>
        <v>-1.9650593990216632</v>
      </c>
    </row>
    <row r="1193" spans="1:10" x14ac:dyDescent="0.2">
      <c r="A1193" s="505">
        <v>35780</v>
      </c>
      <c r="B1193" s="506">
        <v>1192</v>
      </c>
      <c r="C1193" s="507">
        <v>17.149999999999999</v>
      </c>
      <c r="E1193" s="508">
        <f>(Table13[[#This Row],[Gasoil Open]]-MIN(Table13[Gasoil Open]))/(MAX(Table13[Gasoil Open])-MIN(Table13[Gasoil Open]))</f>
        <v>5.453879941434845E-2</v>
      </c>
      <c r="I1193" s="130">
        <f>(Table13[[#This Row],[Alpha]]-MIN(Table13[Alpha]))/(MAX(Table13[Alpha])-MIN(Table13[Alpha]))</f>
        <v>0.41785418965510296</v>
      </c>
      <c r="J1193" s="508">
        <f>(Table13[[#This Row],[Signal from Matlab]]-703)/(1060.75-703)</f>
        <v>-1.9650593990216632</v>
      </c>
    </row>
    <row r="1194" spans="1:10" x14ac:dyDescent="0.2">
      <c r="A1194" s="505">
        <v>35781</v>
      </c>
      <c r="B1194" s="506">
        <v>1193</v>
      </c>
      <c r="C1194" s="507">
        <v>17.2</v>
      </c>
      <c r="E1194" s="508">
        <f>(Table13[[#This Row],[Gasoil Open]]-MIN(Table13[Gasoil Open]))/(MAX(Table13[Gasoil Open])-MIN(Table13[Gasoil Open]))</f>
        <v>5.4904831625183004E-2</v>
      </c>
      <c r="I1194" s="130">
        <f>(Table13[[#This Row],[Alpha]]-MIN(Table13[Alpha]))/(MAX(Table13[Alpha])-MIN(Table13[Alpha]))</f>
        <v>0.41785418965510296</v>
      </c>
      <c r="J1194" s="508">
        <f>(Table13[[#This Row],[Signal from Matlab]]-703)/(1060.75-703)</f>
        <v>-1.9650593990216632</v>
      </c>
    </row>
    <row r="1195" spans="1:10" x14ac:dyDescent="0.2">
      <c r="A1195" s="505">
        <v>35782</v>
      </c>
      <c r="B1195" s="506">
        <v>1194</v>
      </c>
      <c r="C1195" s="507">
        <v>17.47</v>
      </c>
      <c r="E1195" s="508">
        <f>(Table13[[#This Row],[Gasoil Open]]-MIN(Table13[Gasoil Open]))/(MAX(Table13[Gasoil Open])-MIN(Table13[Gasoil Open]))</f>
        <v>5.6881405563689591E-2</v>
      </c>
      <c r="I1195" s="130">
        <f>(Table13[[#This Row],[Alpha]]-MIN(Table13[Alpha]))/(MAX(Table13[Alpha])-MIN(Table13[Alpha]))</f>
        <v>0.41785418965510296</v>
      </c>
      <c r="J1195" s="508">
        <f>(Table13[[#This Row],[Signal from Matlab]]-703)/(1060.75-703)</f>
        <v>-1.9650593990216632</v>
      </c>
    </row>
    <row r="1196" spans="1:10" x14ac:dyDescent="0.2">
      <c r="A1196" s="505">
        <v>35783</v>
      </c>
      <c r="B1196" s="506">
        <v>1195</v>
      </c>
      <c r="C1196" s="507">
        <v>17.75</v>
      </c>
      <c r="E1196" s="508">
        <f>(Table13[[#This Row],[Gasoil Open]]-MIN(Table13[Gasoil Open]))/(MAX(Table13[Gasoil Open])-MIN(Table13[Gasoil Open]))</f>
        <v>5.8931185944363099E-2</v>
      </c>
      <c r="I1196" s="130">
        <f>(Table13[[#This Row],[Alpha]]-MIN(Table13[Alpha]))/(MAX(Table13[Alpha])-MIN(Table13[Alpha]))</f>
        <v>0.41785418965510296</v>
      </c>
      <c r="J1196" s="508">
        <f>(Table13[[#This Row],[Signal from Matlab]]-703)/(1060.75-703)</f>
        <v>-1.9650593990216632</v>
      </c>
    </row>
    <row r="1197" spans="1:10" x14ac:dyDescent="0.2">
      <c r="A1197" s="505">
        <v>35786</v>
      </c>
      <c r="B1197" s="506">
        <v>1196</v>
      </c>
      <c r="C1197" s="507">
        <v>17.350000000000001</v>
      </c>
      <c r="E1197" s="508">
        <f>(Table13[[#This Row],[Gasoil Open]]-MIN(Table13[Gasoil Open]))/(MAX(Table13[Gasoil Open])-MIN(Table13[Gasoil Open]))</f>
        <v>5.6002928257686685E-2</v>
      </c>
      <c r="I1197" s="130">
        <f>(Table13[[#This Row],[Alpha]]-MIN(Table13[Alpha]))/(MAX(Table13[Alpha])-MIN(Table13[Alpha]))</f>
        <v>0.41785418965510296</v>
      </c>
      <c r="J1197" s="508">
        <f>(Table13[[#This Row],[Signal from Matlab]]-703)/(1060.75-703)</f>
        <v>-1.9650593990216632</v>
      </c>
    </row>
    <row r="1198" spans="1:10" x14ac:dyDescent="0.2">
      <c r="A1198" s="505">
        <v>35787</v>
      </c>
      <c r="B1198" s="506">
        <v>1197</v>
      </c>
      <c r="C1198" s="507">
        <v>17.2</v>
      </c>
      <c r="E1198" s="508">
        <f>(Table13[[#This Row],[Gasoil Open]]-MIN(Table13[Gasoil Open]))/(MAX(Table13[Gasoil Open])-MIN(Table13[Gasoil Open]))</f>
        <v>5.4904831625183004E-2</v>
      </c>
      <c r="I1198" s="130">
        <f>(Table13[[#This Row],[Alpha]]-MIN(Table13[Alpha]))/(MAX(Table13[Alpha])-MIN(Table13[Alpha]))</f>
        <v>0.41785418965510296</v>
      </c>
      <c r="J1198" s="508">
        <f>(Table13[[#This Row],[Signal from Matlab]]-703)/(1060.75-703)</f>
        <v>-1.9650593990216632</v>
      </c>
    </row>
    <row r="1199" spans="1:10" x14ac:dyDescent="0.2">
      <c r="A1199" s="505">
        <v>35788</v>
      </c>
      <c r="B1199" s="506">
        <v>1198</v>
      </c>
      <c r="C1199" s="507">
        <v>17.399999999999999</v>
      </c>
      <c r="E1199" s="508">
        <f>(Table13[[#This Row],[Gasoil Open]]-MIN(Table13[Gasoil Open]))/(MAX(Table13[Gasoil Open])-MIN(Table13[Gasoil Open]))</f>
        <v>5.6368960468521218E-2</v>
      </c>
      <c r="I1199" s="130">
        <f>(Table13[[#This Row],[Alpha]]-MIN(Table13[Alpha]))/(MAX(Table13[Alpha])-MIN(Table13[Alpha]))</f>
        <v>0.41785418965510296</v>
      </c>
      <c r="J1199" s="508">
        <f>(Table13[[#This Row],[Signal from Matlab]]-703)/(1060.75-703)</f>
        <v>-1.9650593990216632</v>
      </c>
    </row>
    <row r="1200" spans="1:10" x14ac:dyDescent="0.2">
      <c r="A1200" s="505">
        <v>35793</v>
      </c>
      <c r="B1200" s="506">
        <v>1199</v>
      </c>
      <c r="C1200" s="507">
        <v>17.13</v>
      </c>
      <c r="E1200" s="508">
        <f>(Table13[[#This Row],[Gasoil Open]]-MIN(Table13[Gasoil Open]))/(MAX(Table13[Gasoil Open])-MIN(Table13[Gasoil Open]))</f>
        <v>5.439238653001463E-2</v>
      </c>
      <c r="I1200" s="130">
        <f>(Table13[[#This Row],[Alpha]]-MIN(Table13[Alpha]))/(MAX(Table13[Alpha])-MIN(Table13[Alpha]))</f>
        <v>0.41785418965510296</v>
      </c>
      <c r="J1200" s="508">
        <f>(Table13[[#This Row],[Signal from Matlab]]-703)/(1060.75-703)</f>
        <v>-1.9650593990216632</v>
      </c>
    </row>
    <row r="1201" spans="1:10" x14ac:dyDescent="0.2">
      <c r="A1201" s="505">
        <v>35794</v>
      </c>
      <c r="B1201" s="506">
        <v>1200</v>
      </c>
      <c r="C1201" s="507">
        <v>16.8</v>
      </c>
      <c r="E1201" s="508">
        <f>(Table13[[#This Row],[Gasoil Open]]-MIN(Table13[Gasoil Open]))/(MAX(Table13[Gasoil Open])-MIN(Table13[Gasoil Open]))</f>
        <v>5.197657393850659E-2</v>
      </c>
      <c r="I1201" s="130">
        <f>(Table13[[#This Row],[Alpha]]-MIN(Table13[Alpha]))/(MAX(Table13[Alpha])-MIN(Table13[Alpha]))</f>
        <v>0.41785418965510296</v>
      </c>
      <c r="J1201" s="508">
        <f>(Table13[[#This Row],[Signal from Matlab]]-703)/(1060.75-703)</f>
        <v>-1.9650593990216632</v>
      </c>
    </row>
    <row r="1202" spans="1:10" x14ac:dyDescent="0.2">
      <c r="A1202" s="505">
        <v>35795</v>
      </c>
      <c r="B1202" s="506">
        <v>1201</v>
      </c>
      <c r="C1202" s="507">
        <v>16.600000000000001</v>
      </c>
      <c r="E1202" s="508">
        <f>(Table13[[#This Row],[Gasoil Open]]-MIN(Table13[Gasoil Open]))/(MAX(Table13[Gasoil Open])-MIN(Table13[Gasoil Open]))</f>
        <v>5.0512445095168383E-2</v>
      </c>
      <c r="I1202" s="130">
        <f>(Table13[[#This Row],[Alpha]]-MIN(Table13[Alpha]))/(MAX(Table13[Alpha])-MIN(Table13[Alpha]))</f>
        <v>0.41785418965510296</v>
      </c>
      <c r="J1202" s="508">
        <f>(Table13[[#This Row],[Signal from Matlab]]-703)/(1060.75-703)</f>
        <v>-1.9650593990216632</v>
      </c>
    </row>
    <row r="1203" spans="1:10" x14ac:dyDescent="0.2">
      <c r="A1203" s="505">
        <v>35797</v>
      </c>
      <c r="B1203" s="506">
        <v>1202</v>
      </c>
      <c r="C1203" s="507">
        <v>16.8</v>
      </c>
      <c r="E1203" s="508">
        <f>(Table13[[#This Row],[Gasoil Open]]-MIN(Table13[Gasoil Open]))/(MAX(Table13[Gasoil Open])-MIN(Table13[Gasoil Open]))</f>
        <v>5.197657393850659E-2</v>
      </c>
      <c r="I1203" s="130">
        <f>(Table13[[#This Row],[Alpha]]-MIN(Table13[Alpha]))/(MAX(Table13[Alpha])-MIN(Table13[Alpha]))</f>
        <v>0.41785418965510296</v>
      </c>
      <c r="J1203" s="508">
        <f>(Table13[[#This Row],[Signal from Matlab]]-703)/(1060.75-703)</f>
        <v>-1.9650593990216632</v>
      </c>
    </row>
    <row r="1204" spans="1:10" x14ac:dyDescent="0.2">
      <c r="A1204" s="505">
        <v>35800</v>
      </c>
      <c r="B1204" s="506">
        <v>1203</v>
      </c>
      <c r="C1204" s="507">
        <v>16.27</v>
      </c>
      <c r="E1204" s="508">
        <f>(Table13[[#This Row],[Gasoil Open]]-MIN(Table13[Gasoil Open]))/(MAX(Table13[Gasoil Open])-MIN(Table13[Gasoil Open]))</f>
        <v>4.8096632503660315E-2</v>
      </c>
      <c r="I1204" s="130">
        <f>(Table13[[#This Row],[Alpha]]-MIN(Table13[Alpha]))/(MAX(Table13[Alpha])-MIN(Table13[Alpha]))</f>
        <v>0.41785418965510296</v>
      </c>
      <c r="J1204" s="508">
        <f>(Table13[[#This Row],[Signal from Matlab]]-703)/(1060.75-703)</f>
        <v>-1.9650593990216632</v>
      </c>
    </row>
    <row r="1205" spans="1:10" x14ac:dyDescent="0.2">
      <c r="A1205" s="505">
        <v>35801</v>
      </c>
      <c r="B1205" s="506">
        <v>1204</v>
      </c>
      <c r="C1205" s="507">
        <v>15.81</v>
      </c>
      <c r="E1205" s="508">
        <f>(Table13[[#This Row],[Gasoil Open]]-MIN(Table13[Gasoil Open]))/(MAX(Table13[Gasoil Open])-MIN(Table13[Gasoil Open]))</f>
        <v>4.4729136163982434E-2</v>
      </c>
      <c r="I1205" s="130">
        <f>(Table13[[#This Row],[Alpha]]-MIN(Table13[Alpha]))/(MAX(Table13[Alpha])-MIN(Table13[Alpha]))</f>
        <v>0.41785418965510296</v>
      </c>
      <c r="J1205" s="508">
        <f>(Table13[[#This Row],[Signal from Matlab]]-703)/(1060.75-703)</f>
        <v>-1.9650593990216632</v>
      </c>
    </row>
    <row r="1206" spans="1:10" x14ac:dyDescent="0.2">
      <c r="A1206" s="505">
        <v>35802</v>
      </c>
      <c r="B1206" s="506">
        <v>1205</v>
      </c>
      <c r="C1206" s="507">
        <v>15.5</v>
      </c>
      <c r="E1206" s="508">
        <f>(Table13[[#This Row],[Gasoil Open]]-MIN(Table13[Gasoil Open]))/(MAX(Table13[Gasoil Open])-MIN(Table13[Gasoil Open]))</f>
        <v>4.24597364568082E-2</v>
      </c>
      <c r="I1206" s="130">
        <f>(Table13[[#This Row],[Alpha]]-MIN(Table13[Alpha]))/(MAX(Table13[Alpha])-MIN(Table13[Alpha]))</f>
        <v>0.41785418965510296</v>
      </c>
      <c r="J1206" s="508">
        <f>(Table13[[#This Row],[Signal from Matlab]]-703)/(1060.75-703)</f>
        <v>-1.9650593990216632</v>
      </c>
    </row>
    <row r="1207" spans="1:10" x14ac:dyDescent="0.2">
      <c r="A1207" s="505">
        <v>35803</v>
      </c>
      <c r="B1207" s="506">
        <v>1206</v>
      </c>
      <c r="C1207" s="507">
        <v>15.85</v>
      </c>
      <c r="E1207" s="508">
        <f>(Table13[[#This Row],[Gasoil Open]]-MIN(Table13[Gasoil Open]))/(MAX(Table13[Gasoil Open])-MIN(Table13[Gasoil Open]))</f>
        <v>4.5021961932650068E-2</v>
      </c>
      <c r="I1207" s="130">
        <f>(Table13[[#This Row],[Alpha]]-MIN(Table13[Alpha]))/(MAX(Table13[Alpha])-MIN(Table13[Alpha]))</f>
        <v>0.41785418965510296</v>
      </c>
      <c r="J1207" s="508">
        <f>(Table13[[#This Row],[Signal from Matlab]]-703)/(1060.75-703)</f>
        <v>-1.9650593990216632</v>
      </c>
    </row>
    <row r="1208" spans="1:10" x14ac:dyDescent="0.2">
      <c r="A1208" s="505">
        <v>35804</v>
      </c>
      <c r="B1208" s="506">
        <v>1207</v>
      </c>
      <c r="C1208" s="507">
        <v>15.82</v>
      </c>
      <c r="E1208" s="508">
        <f>(Table13[[#This Row],[Gasoil Open]]-MIN(Table13[Gasoil Open]))/(MAX(Table13[Gasoil Open])-MIN(Table13[Gasoil Open]))</f>
        <v>4.4802342606149341E-2</v>
      </c>
      <c r="I1208" s="130">
        <f>(Table13[[#This Row],[Alpha]]-MIN(Table13[Alpha]))/(MAX(Table13[Alpha])-MIN(Table13[Alpha]))</f>
        <v>0.41785418965510296</v>
      </c>
      <c r="J1208" s="508">
        <f>(Table13[[#This Row],[Signal from Matlab]]-703)/(1060.75-703)</f>
        <v>-1.9650593990216632</v>
      </c>
    </row>
    <row r="1209" spans="1:10" x14ac:dyDescent="0.2">
      <c r="A1209" s="505">
        <v>35807</v>
      </c>
      <c r="B1209" s="506">
        <v>1208</v>
      </c>
      <c r="C1209" s="507">
        <v>15.1</v>
      </c>
      <c r="E1209" s="508">
        <f>(Table13[[#This Row],[Gasoil Open]]-MIN(Table13[Gasoil Open]))/(MAX(Table13[Gasoil Open])-MIN(Table13[Gasoil Open]))</f>
        <v>3.9531478770131766E-2</v>
      </c>
      <c r="I1209" s="130">
        <f>(Table13[[#This Row],[Alpha]]-MIN(Table13[Alpha]))/(MAX(Table13[Alpha])-MIN(Table13[Alpha]))</f>
        <v>0.41785418965510296</v>
      </c>
      <c r="J1209" s="508">
        <f>(Table13[[#This Row],[Signal from Matlab]]-703)/(1060.75-703)</f>
        <v>-1.9650593990216632</v>
      </c>
    </row>
    <row r="1210" spans="1:10" x14ac:dyDescent="0.2">
      <c r="A1210" s="505">
        <v>35808</v>
      </c>
      <c r="B1210" s="506">
        <v>1209</v>
      </c>
      <c r="C1210" s="507">
        <v>15.45</v>
      </c>
      <c r="E1210" s="508">
        <f>(Table13[[#This Row],[Gasoil Open]]-MIN(Table13[Gasoil Open]))/(MAX(Table13[Gasoil Open])-MIN(Table13[Gasoil Open]))</f>
        <v>4.209370424597364E-2</v>
      </c>
      <c r="I1210" s="130">
        <f>(Table13[[#This Row],[Alpha]]-MIN(Table13[Alpha]))/(MAX(Table13[Alpha])-MIN(Table13[Alpha]))</f>
        <v>0.41785418965510296</v>
      </c>
      <c r="J1210" s="508">
        <f>(Table13[[#This Row],[Signal from Matlab]]-703)/(1060.75-703)</f>
        <v>-1.9650593990216632</v>
      </c>
    </row>
    <row r="1211" spans="1:10" x14ac:dyDescent="0.2">
      <c r="A1211" s="505">
        <v>35809</v>
      </c>
      <c r="B1211" s="506">
        <v>1210</v>
      </c>
      <c r="C1211" s="507">
        <v>15.4</v>
      </c>
      <c r="E1211" s="508">
        <f>(Table13[[#This Row],[Gasoil Open]]-MIN(Table13[Gasoil Open]))/(MAX(Table13[Gasoil Open])-MIN(Table13[Gasoil Open]))</f>
        <v>4.1727672035139093E-2</v>
      </c>
      <c r="I1211" s="130">
        <f>(Table13[[#This Row],[Alpha]]-MIN(Table13[Alpha]))/(MAX(Table13[Alpha])-MIN(Table13[Alpha]))</f>
        <v>0.41785418965510296</v>
      </c>
      <c r="J1211" s="508">
        <f>(Table13[[#This Row],[Signal from Matlab]]-703)/(1060.75-703)</f>
        <v>-1.9650593990216632</v>
      </c>
    </row>
    <row r="1212" spans="1:10" x14ac:dyDescent="0.2">
      <c r="A1212" s="505">
        <v>35810</v>
      </c>
      <c r="B1212" s="506">
        <v>1211</v>
      </c>
      <c r="C1212" s="507">
        <v>15.37</v>
      </c>
      <c r="E1212" s="508">
        <f>(Table13[[#This Row],[Gasoil Open]]-MIN(Table13[Gasoil Open]))/(MAX(Table13[Gasoil Open])-MIN(Table13[Gasoil Open]))</f>
        <v>4.1508052708638353E-2</v>
      </c>
      <c r="I1212" s="130">
        <f>(Table13[[#This Row],[Alpha]]-MIN(Table13[Alpha]))/(MAX(Table13[Alpha])-MIN(Table13[Alpha]))</f>
        <v>0.41785418965510296</v>
      </c>
      <c r="J1212" s="508">
        <f>(Table13[[#This Row],[Signal from Matlab]]-703)/(1060.75-703)</f>
        <v>-1.9650593990216632</v>
      </c>
    </row>
    <row r="1213" spans="1:10" x14ac:dyDescent="0.2">
      <c r="A1213" s="505">
        <v>35811</v>
      </c>
      <c r="B1213" s="506">
        <v>1212</v>
      </c>
      <c r="C1213" s="507">
        <v>15.38</v>
      </c>
      <c r="E1213" s="508">
        <f>(Table13[[#This Row],[Gasoil Open]]-MIN(Table13[Gasoil Open]))/(MAX(Table13[Gasoil Open])-MIN(Table13[Gasoil Open]))</f>
        <v>4.1581259150805273E-2</v>
      </c>
      <c r="I1213" s="130">
        <f>(Table13[[#This Row],[Alpha]]-MIN(Table13[Alpha]))/(MAX(Table13[Alpha])-MIN(Table13[Alpha]))</f>
        <v>0.41785418965510296</v>
      </c>
      <c r="J1213" s="508">
        <f>(Table13[[#This Row],[Signal from Matlab]]-703)/(1060.75-703)</f>
        <v>-1.9650593990216632</v>
      </c>
    </row>
    <row r="1214" spans="1:10" x14ac:dyDescent="0.2">
      <c r="A1214" s="505">
        <v>35814</v>
      </c>
      <c r="B1214" s="506">
        <v>1213</v>
      </c>
      <c r="C1214" s="507">
        <v>15.69</v>
      </c>
      <c r="E1214" s="508">
        <f>(Table13[[#This Row],[Gasoil Open]]-MIN(Table13[Gasoil Open]))/(MAX(Table13[Gasoil Open])-MIN(Table13[Gasoil Open]))</f>
        <v>4.3850658857979494E-2</v>
      </c>
      <c r="I1214" s="130">
        <f>(Table13[[#This Row],[Alpha]]-MIN(Table13[Alpha]))/(MAX(Table13[Alpha])-MIN(Table13[Alpha]))</f>
        <v>0.41785418965510296</v>
      </c>
      <c r="J1214" s="508">
        <f>(Table13[[#This Row],[Signal from Matlab]]-703)/(1060.75-703)</f>
        <v>-1.9650593990216632</v>
      </c>
    </row>
    <row r="1215" spans="1:10" x14ac:dyDescent="0.2">
      <c r="A1215" s="505">
        <v>35815</v>
      </c>
      <c r="B1215" s="506">
        <v>1214</v>
      </c>
      <c r="C1215" s="507">
        <v>15.83</v>
      </c>
      <c r="E1215" s="508">
        <f>(Table13[[#This Row],[Gasoil Open]]-MIN(Table13[Gasoil Open]))/(MAX(Table13[Gasoil Open])-MIN(Table13[Gasoil Open]))</f>
        <v>4.4875549048316248E-2</v>
      </c>
      <c r="I1215" s="130">
        <f>(Table13[[#This Row],[Alpha]]-MIN(Table13[Alpha]))/(MAX(Table13[Alpha])-MIN(Table13[Alpha]))</f>
        <v>0.41785418965510296</v>
      </c>
      <c r="J1215" s="508">
        <f>(Table13[[#This Row],[Signal from Matlab]]-703)/(1060.75-703)</f>
        <v>-1.9650593990216632</v>
      </c>
    </row>
    <row r="1216" spans="1:10" x14ac:dyDescent="0.2">
      <c r="A1216" s="505">
        <v>35816</v>
      </c>
      <c r="B1216" s="506">
        <v>1215</v>
      </c>
      <c r="C1216" s="507">
        <v>15.38</v>
      </c>
      <c r="E1216" s="508">
        <f>(Table13[[#This Row],[Gasoil Open]]-MIN(Table13[Gasoil Open]))/(MAX(Table13[Gasoil Open])-MIN(Table13[Gasoil Open]))</f>
        <v>4.1581259150805273E-2</v>
      </c>
      <c r="I1216" s="130">
        <f>(Table13[[#This Row],[Alpha]]-MIN(Table13[Alpha]))/(MAX(Table13[Alpha])-MIN(Table13[Alpha]))</f>
        <v>0.41785418965510296</v>
      </c>
      <c r="J1216" s="508">
        <f>(Table13[[#This Row],[Signal from Matlab]]-703)/(1060.75-703)</f>
        <v>-1.9650593990216632</v>
      </c>
    </row>
    <row r="1217" spans="1:10" x14ac:dyDescent="0.2">
      <c r="A1217" s="505">
        <v>35817</v>
      </c>
      <c r="B1217" s="506">
        <v>1216</v>
      </c>
      <c r="C1217" s="507">
        <v>15.02</v>
      </c>
      <c r="E1217" s="508">
        <f>(Table13[[#This Row],[Gasoil Open]]-MIN(Table13[Gasoil Open]))/(MAX(Table13[Gasoil Open])-MIN(Table13[Gasoil Open]))</f>
        <v>3.8945827232796479E-2</v>
      </c>
      <c r="I1217" s="130">
        <f>(Table13[[#This Row],[Alpha]]-MIN(Table13[Alpha]))/(MAX(Table13[Alpha])-MIN(Table13[Alpha]))</f>
        <v>0.41785418965510296</v>
      </c>
      <c r="J1217" s="508">
        <f>(Table13[[#This Row],[Signal from Matlab]]-703)/(1060.75-703)</f>
        <v>-1.9650593990216632</v>
      </c>
    </row>
    <row r="1218" spans="1:10" x14ac:dyDescent="0.2">
      <c r="A1218" s="505">
        <v>35818</v>
      </c>
      <c r="B1218" s="506">
        <v>1217</v>
      </c>
      <c r="C1218" s="507">
        <v>15.01</v>
      </c>
      <c r="E1218" s="508">
        <f>(Table13[[#This Row],[Gasoil Open]]-MIN(Table13[Gasoil Open]))/(MAX(Table13[Gasoil Open])-MIN(Table13[Gasoil Open]))</f>
        <v>3.8872620790629572E-2</v>
      </c>
      <c r="I1218" s="130">
        <f>(Table13[[#This Row],[Alpha]]-MIN(Table13[Alpha]))/(MAX(Table13[Alpha])-MIN(Table13[Alpha]))</f>
        <v>0.41785418965510296</v>
      </c>
      <c r="J1218" s="508">
        <f>(Table13[[#This Row],[Signal from Matlab]]-703)/(1060.75-703)</f>
        <v>-1.9650593990216632</v>
      </c>
    </row>
    <row r="1219" spans="1:10" x14ac:dyDescent="0.2">
      <c r="A1219" s="505">
        <v>35821</v>
      </c>
      <c r="B1219" s="506">
        <v>1218</v>
      </c>
      <c r="C1219" s="507">
        <v>14.9</v>
      </c>
      <c r="E1219" s="508">
        <f>(Table13[[#This Row],[Gasoil Open]]-MIN(Table13[Gasoil Open]))/(MAX(Table13[Gasoil Open])-MIN(Table13[Gasoil Open]))</f>
        <v>3.8067349926793559E-2</v>
      </c>
      <c r="I1219" s="130">
        <f>(Table13[[#This Row],[Alpha]]-MIN(Table13[Alpha]))/(MAX(Table13[Alpha])-MIN(Table13[Alpha]))</f>
        <v>0.41785418965510296</v>
      </c>
      <c r="J1219" s="508">
        <f>(Table13[[#This Row],[Signal from Matlab]]-703)/(1060.75-703)</f>
        <v>-1.9650593990216632</v>
      </c>
    </row>
    <row r="1220" spans="1:10" x14ac:dyDescent="0.2">
      <c r="A1220" s="505">
        <v>35822</v>
      </c>
      <c r="B1220" s="506">
        <v>1219</v>
      </c>
      <c r="C1220" s="507">
        <v>15.85</v>
      </c>
      <c r="E1220" s="508">
        <f>(Table13[[#This Row],[Gasoil Open]]-MIN(Table13[Gasoil Open]))/(MAX(Table13[Gasoil Open])-MIN(Table13[Gasoil Open]))</f>
        <v>4.5021961932650068E-2</v>
      </c>
      <c r="I1220" s="130">
        <f>(Table13[[#This Row],[Alpha]]-MIN(Table13[Alpha]))/(MAX(Table13[Alpha])-MIN(Table13[Alpha]))</f>
        <v>0.41785418965510296</v>
      </c>
      <c r="J1220" s="508">
        <f>(Table13[[#This Row],[Signal from Matlab]]-703)/(1060.75-703)</f>
        <v>-1.9650593990216632</v>
      </c>
    </row>
    <row r="1221" spans="1:10" x14ac:dyDescent="0.2">
      <c r="A1221" s="505">
        <v>35823</v>
      </c>
      <c r="B1221" s="506">
        <v>1220</v>
      </c>
      <c r="C1221" s="507">
        <v>15.9</v>
      </c>
      <c r="E1221" s="508">
        <f>(Table13[[#This Row],[Gasoil Open]]-MIN(Table13[Gasoil Open]))/(MAX(Table13[Gasoil Open])-MIN(Table13[Gasoil Open]))</f>
        <v>4.5387994143484628E-2</v>
      </c>
      <c r="I1221" s="130">
        <f>(Table13[[#This Row],[Alpha]]-MIN(Table13[Alpha]))/(MAX(Table13[Alpha])-MIN(Table13[Alpha]))</f>
        <v>0.41785418965510296</v>
      </c>
      <c r="J1221" s="508">
        <f>(Table13[[#This Row],[Signal from Matlab]]-703)/(1060.75-703)</f>
        <v>-1.9650593990216632</v>
      </c>
    </row>
    <row r="1222" spans="1:10" x14ac:dyDescent="0.2">
      <c r="A1222" s="505">
        <v>35824</v>
      </c>
      <c r="B1222" s="506">
        <v>1221</v>
      </c>
      <c r="C1222" s="507">
        <v>16.18</v>
      </c>
      <c r="E1222" s="508">
        <f>(Table13[[#This Row],[Gasoil Open]]-MIN(Table13[Gasoil Open]))/(MAX(Table13[Gasoil Open])-MIN(Table13[Gasoil Open]))</f>
        <v>4.7437774524158122E-2</v>
      </c>
      <c r="I1222" s="130">
        <f>(Table13[[#This Row],[Alpha]]-MIN(Table13[Alpha]))/(MAX(Table13[Alpha])-MIN(Table13[Alpha]))</f>
        <v>0.41785418965510296</v>
      </c>
      <c r="J1222" s="508">
        <f>(Table13[[#This Row],[Signal from Matlab]]-703)/(1060.75-703)</f>
        <v>-1.9650593990216632</v>
      </c>
    </row>
    <row r="1223" spans="1:10" x14ac:dyDescent="0.2">
      <c r="A1223" s="505">
        <v>35825</v>
      </c>
      <c r="B1223" s="506">
        <v>1222</v>
      </c>
      <c r="C1223" s="507">
        <v>16.59</v>
      </c>
      <c r="E1223" s="508">
        <f>(Table13[[#This Row],[Gasoil Open]]-MIN(Table13[Gasoil Open]))/(MAX(Table13[Gasoil Open])-MIN(Table13[Gasoil Open]))</f>
        <v>5.0439238653001463E-2</v>
      </c>
      <c r="I1223" s="130">
        <f>(Table13[[#This Row],[Alpha]]-MIN(Table13[Alpha]))/(MAX(Table13[Alpha])-MIN(Table13[Alpha]))</f>
        <v>0.41785418965510296</v>
      </c>
      <c r="J1223" s="508">
        <f>(Table13[[#This Row],[Signal from Matlab]]-703)/(1060.75-703)</f>
        <v>-1.9650593990216632</v>
      </c>
    </row>
    <row r="1224" spans="1:10" x14ac:dyDescent="0.2">
      <c r="A1224" s="505">
        <v>35828</v>
      </c>
      <c r="B1224" s="506">
        <v>1223</v>
      </c>
      <c r="C1224" s="507">
        <v>15.95</v>
      </c>
      <c r="E1224" s="508">
        <f>(Table13[[#This Row],[Gasoil Open]]-MIN(Table13[Gasoil Open]))/(MAX(Table13[Gasoil Open])-MIN(Table13[Gasoil Open]))</f>
        <v>4.5754026354319174E-2</v>
      </c>
      <c r="I1224" s="130">
        <f>(Table13[[#This Row],[Alpha]]-MIN(Table13[Alpha]))/(MAX(Table13[Alpha])-MIN(Table13[Alpha]))</f>
        <v>0.41785418965510296</v>
      </c>
      <c r="J1224" s="508">
        <f>(Table13[[#This Row],[Signal from Matlab]]-703)/(1060.75-703)</f>
        <v>-1.9650593990216632</v>
      </c>
    </row>
    <row r="1225" spans="1:10" x14ac:dyDescent="0.2">
      <c r="A1225" s="505">
        <v>35829</v>
      </c>
      <c r="B1225" s="506">
        <v>1224</v>
      </c>
      <c r="C1225" s="507">
        <v>15.76</v>
      </c>
      <c r="E1225" s="508">
        <f>(Table13[[#This Row],[Gasoil Open]]-MIN(Table13[Gasoil Open]))/(MAX(Table13[Gasoil Open])-MIN(Table13[Gasoil Open]))</f>
        <v>4.4363103953147874E-2</v>
      </c>
      <c r="I1225" s="130">
        <f>(Table13[[#This Row],[Alpha]]-MIN(Table13[Alpha]))/(MAX(Table13[Alpha])-MIN(Table13[Alpha]))</f>
        <v>0.41785418965510296</v>
      </c>
      <c r="J1225" s="508">
        <f>(Table13[[#This Row],[Signal from Matlab]]-703)/(1060.75-703)</f>
        <v>-1.9650593990216632</v>
      </c>
    </row>
    <row r="1226" spans="1:10" x14ac:dyDescent="0.2">
      <c r="A1226" s="505">
        <v>35830</v>
      </c>
      <c r="B1226" s="506">
        <v>1225</v>
      </c>
      <c r="C1226" s="507">
        <v>15.25</v>
      </c>
      <c r="E1226" s="508">
        <f>(Table13[[#This Row],[Gasoil Open]]-MIN(Table13[Gasoil Open]))/(MAX(Table13[Gasoil Open])-MIN(Table13[Gasoil Open]))</f>
        <v>4.0629575402635433E-2</v>
      </c>
      <c r="I1226" s="130">
        <f>(Table13[[#This Row],[Alpha]]-MIN(Table13[Alpha]))/(MAX(Table13[Alpha])-MIN(Table13[Alpha]))</f>
        <v>0.41785418965510296</v>
      </c>
      <c r="J1226" s="508">
        <f>(Table13[[#This Row],[Signal from Matlab]]-703)/(1060.75-703)</f>
        <v>-1.9650593990216632</v>
      </c>
    </row>
    <row r="1227" spans="1:10" x14ac:dyDescent="0.2">
      <c r="A1227" s="505">
        <v>35831</v>
      </c>
      <c r="B1227" s="506">
        <v>1226</v>
      </c>
      <c r="C1227" s="507">
        <v>15.15</v>
      </c>
      <c r="E1227" s="508">
        <f>(Table13[[#This Row],[Gasoil Open]]-MIN(Table13[Gasoil Open]))/(MAX(Table13[Gasoil Open])-MIN(Table13[Gasoil Open]))</f>
        <v>3.9897510980966326E-2</v>
      </c>
      <c r="I1227" s="130">
        <f>(Table13[[#This Row],[Alpha]]-MIN(Table13[Alpha]))/(MAX(Table13[Alpha])-MIN(Table13[Alpha]))</f>
        <v>0.41785418965510296</v>
      </c>
      <c r="J1227" s="508">
        <f>(Table13[[#This Row],[Signal from Matlab]]-703)/(1060.75-703)</f>
        <v>-1.9650593990216632</v>
      </c>
    </row>
    <row r="1228" spans="1:10" x14ac:dyDescent="0.2">
      <c r="A1228" s="505">
        <v>35832</v>
      </c>
      <c r="B1228" s="506">
        <v>1227</v>
      </c>
      <c r="C1228" s="507">
        <v>15.28</v>
      </c>
      <c r="E1228" s="508">
        <f>(Table13[[#This Row],[Gasoil Open]]-MIN(Table13[Gasoil Open]))/(MAX(Table13[Gasoil Open])-MIN(Table13[Gasoil Open]))</f>
        <v>4.084919472913616E-2</v>
      </c>
      <c r="I1228" s="130">
        <f>(Table13[[#This Row],[Alpha]]-MIN(Table13[Alpha]))/(MAX(Table13[Alpha])-MIN(Table13[Alpha]))</f>
        <v>0.41785418965510296</v>
      </c>
      <c r="J1228" s="508">
        <f>(Table13[[#This Row],[Signal from Matlab]]-703)/(1060.75-703)</f>
        <v>-1.9650593990216632</v>
      </c>
    </row>
    <row r="1229" spans="1:10" x14ac:dyDescent="0.2">
      <c r="A1229" s="505">
        <v>35835</v>
      </c>
      <c r="B1229" s="506">
        <v>1228</v>
      </c>
      <c r="C1229" s="507">
        <v>15.3</v>
      </c>
      <c r="E1229" s="508">
        <f>(Table13[[#This Row],[Gasoil Open]]-MIN(Table13[Gasoil Open]))/(MAX(Table13[Gasoil Open])-MIN(Table13[Gasoil Open]))</f>
        <v>4.0995607613469986E-2</v>
      </c>
      <c r="I1229" s="130">
        <f>(Table13[[#This Row],[Alpha]]-MIN(Table13[Alpha]))/(MAX(Table13[Alpha])-MIN(Table13[Alpha]))</f>
        <v>0.41785418965510296</v>
      </c>
      <c r="J1229" s="508">
        <f>(Table13[[#This Row],[Signal from Matlab]]-703)/(1060.75-703)</f>
        <v>-1.9650593990216632</v>
      </c>
    </row>
    <row r="1230" spans="1:10" x14ac:dyDescent="0.2">
      <c r="A1230" s="505">
        <v>35836</v>
      </c>
      <c r="B1230" s="506">
        <v>1229</v>
      </c>
      <c r="C1230" s="507">
        <v>15.25</v>
      </c>
      <c r="E1230" s="508">
        <f>(Table13[[#This Row],[Gasoil Open]]-MIN(Table13[Gasoil Open]))/(MAX(Table13[Gasoil Open])-MIN(Table13[Gasoil Open]))</f>
        <v>4.0629575402635433E-2</v>
      </c>
      <c r="I1230" s="130">
        <f>(Table13[[#This Row],[Alpha]]-MIN(Table13[Alpha]))/(MAX(Table13[Alpha])-MIN(Table13[Alpha]))</f>
        <v>0.41785418965510296</v>
      </c>
      <c r="J1230" s="508">
        <f>(Table13[[#This Row],[Signal from Matlab]]-703)/(1060.75-703)</f>
        <v>-1.9650593990216632</v>
      </c>
    </row>
    <row r="1231" spans="1:10" x14ac:dyDescent="0.2">
      <c r="A1231" s="505">
        <v>35837</v>
      </c>
      <c r="B1231" s="506">
        <v>1230</v>
      </c>
      <c r="C1231" s="507">
        <v>15.12</v>
      </c>
      <c r="E1231" s="508">
        <f>(Table13[[#This Row],[Gasoil Open]]-MIN(Table13[Gasoil Open]))/(MAX(Table13[Gasoil Open])-MIN(Table13[Gasoil Open]))</f>
        <v>3.9677891654465586E-2</v>
      </c>
      <c r="I1231" s="130">
        <f>(Table13[[#This Row],[Alpha]]-MIN(Table13[Alpha]))/(MAX(Table13[Alpha])-MIN(Table13[Alpha]))</f>
        <v>0.41785418965510296</v>
      </c>
      <c r="J1231" s="508">
        <f>(Table13[[#This Row],[Signal from Matlab]]-703)/(1060.75-703)</f>
        <v>-1.9650593990216632</v>
      </c>
    </row>
    <row r="1232" spans="1:10" x14ac:dyDescent="0.2">
      <c r="A1232" s="505">
        <v>35838</v>
      </c>
      <c r="B1232" s="506">
        <v>1231</v>
      </c>
      <c r="C1232" s="507">
        <v>14.6</v>
      </c>
      <c r="E1232" s="508">
        <f>(Table13[[#This Row],[Gasoil Open]]-MIN(Table13[Gasoil Open]))/(MAX(Table13[Gasoil Open])-MIN(Table13[Gasoil Open]))</f>
        <v>3.5871156661786231E-2</v>
      </c>
      <c r="I1232" s="130">
        <f>(Table13[[#This Row],[Alpha]]-MIN(Table13[Alpha]))/(MAX(Table13[Alpha])-MIN(Table13[Alpha]))</f>
        <v>0.41785418965510296</v>
      </c>
      <c r="J1232" s="508">
        <f>(Table13[[#This Row],[Signal from Matlab]]-703)/(1060.75-703)</f>
        <v>-1.9650593990216632</v>
      </c>
    </row>
    <row r="1233" spans="1:10" x14ac:dyDescent="0.2">
      <c r="A1233" s="505">
        <v>35839</v>
      </c>
      <c r="B1233" s="506">
        <v>1232</v>
      </c>
      <c r="C1233" s="507">
        <v>14.85</v>
      </c>
      <c r="E1233" s="508">
        <f>(Table13[[#This Row],[Gasoil Open]]-MIN(Table13[Gasoil Open]))/(MAX(Table13[Gasoil Open])-MIN(Table13[Gasoil Open]))</f>
        <v>3.7701317715958998E-2</v>
      </c>
      <c r="I1233" s="130">
        <f>(Table13[[#This Row],[Alpha]]-MIN(Table13[Alpha]))/(MAX(Table13[Alpha])-MIN(Table13[Alpha]))</f>
        <v>0.41785418965510296</v>
      </c>
      <c r="J1233" s="508">
        <f>(Table13[[#This Row],[Signal from Matlab]]-703)/(1060.75-703)</f>
        <v>-1.9650593990216632</v>
      </c>
    </row>
    <row r="1234" spans="1:10" x14ac:dyDescent="0.2">
      <c r="A1234" s="505">
        <v>35842</v>
      </c>
      <c r="B1234" s="506">
        <v>1233</v>
      </c>
      <c r="C1234" s="507">
        <v>14.85</v>
      </c>
      <c r="E1234" s="508">
        <f>(Table13[[#This Row],[Gasoil Open]]-MIN(Table13[Gasoil Open]))/(MAX(Table13[Gasoil Open])-MIN(Table13[Gasoil Open]))</f>
        <v>3.7701317715958998E-2</v>
      </c>
      <c r="I1234" s="130">
        <f>(Table13[[#This Row],[Alpha]]-MIN(Table13[Alpha]))/(MAX(Table13[Alpha])-MIN(Table13[Alpha]))</f>
        <v>0.41785418965510296</v>
      </c>
      <c r="J1234" s="508">
        <f>(Table13[[#This Row],[Signal from Matlab]]-703)/(1060.75-703)</f>
        <v>-1.9650593990216632</v>
      </c>
    </row>
    <row r="1235" spans="1:10" x14ac:dyDescent="0.2">
      <c r="A1235" s="505">
        <v>35843</v>
      </c>
      <c r="B1235" s="506">
        <v>1234</v>
      </c>
      <c r="C1235" s="507">
        <v>14.62</v>
      </c>
      <c r="E1235" s="508">
        <f>(Table13[[#This Row],[Gasoil Open]]-MIN(Table13[Gasoil Open]))/(MAX(Table13[Gasoil Open])-MIN(Table13[Gasoil Open]))</f>
        <v>3.6017569546120051E-2</v>
      </c>
      <c r="I1235" s="130">
        <f>(Table13[[#This Row],[Alpha]]-MIN(Table13[Alpha]))/(MAX(Table13[Alpha])-MIN(Table13[Alpha]))</f>
        <v>0.41785418965510296</v>
      </c>
      <c r="J1235" s="508">
        <f>(Table13[[#This Row],[Signal from Matlab]]-703)/(1060.75-703)</f>
        <v>-1.9650593990216632</v>
      </c>
    </row>
    <row r="1236" spans="1:10" x14ac:dyDescent="0.2">
      <c r="A1236" s="505">
        <v>35844</v>
      </c>
      <c r="B1236" s="506">
        <v>1235</v>
      </c>
      <c r="C1236" s="507">
        <v>14.42</v>
      </c>
      <c r="E1236" s="508">
        <f>(Table13[[#This Row],[Gasoil Open]]-MIN(Table13[Gasoil Open]))/(MAX(Table13[Gasoil Open])-MIN(Table13[Gasoil Open]))</f>
        <v>3.4553440702781844E-2</v>
      </c>
      <c r="I1236" s="130">
        <f>(Table13[[#This Row],[Alpha]]-MIN(Table13[Alpha]))/(MAX(Table13[Alpha])-MIN(Table13[Alpha]))</f>
        <v>0.41785418965510296</v>
      </c>
      <c r="J1236" s="508">
        <f>(Table13[[#This Row],[Signal from Matlab]]-703)/(1060.75-703)</f>
        <v>-1.9650593990216632</v>
      </c>
    </row>
    <row r="1237" spans="1:10" x14ac:dyDescent="0.2">
      <c r="A1237" s="505">
        <v>35845</v>
      </c>
      <c r="B1237" s="506">
        <v>1236</v>
      </c>
      <c r="C1237" s="507">
        <v>14.92</v>
      </c>
      <c r="E1237" s="508">
        <f>(Table13[[#This Row],[Gasoil Open]]-MIN(Table13[Gasoil Open]))/(MAX(Table13[Gasoil Open])-MIN(Table13[Gasoil Open]))</f>
        <v>3.8213762811127379E-2</v>
      </c>
      <c r="I1237" s="130">
        <f>(Table13[[#This Row],[Alpha]]-MIN(Table13[Alpha]))/(MAX(Table13[Alpha])-MIN(Table13[Alpha]))</f>
        <v>0.41785418965510296</v>
      </c>
      <c r="J1237" s="508">
        <f>(Table13[[#This Row],[Signal from Matlab]]-703)/(1060.75-703)</f>
        <v>-1.9650593990216632</v>
      </c>
    </row>
    <row r="1238" spans="1:10" x14ac:dyDescent="0.2">
      <c r="A1238" s="505">
        <v>35846</v>
      </c>
      <c r="B1238" s="506">
        <v>1237</v>
      </c>
      <c r="C1238" s="507">
        <v>14.87</v>
      </c>
      <c r="E1238" s="508">
        <f>(Table13[[#This Row],[Gasoil Open]]-MIN(Table13[Gasoil Open]))/(MAX(Table13[Gasoil Open])-MIN(Table13[Gasoil Open]))</f>
        <v>3.7847730600292818E-2</v>
      </c>
      <c r="I1238" s="130">
        <f>(Table13[[#This Row],[Alpha]]-MIN(Table13[Alpha]))/(MAX(Table13[Alpha])-MIN(Table13[Alpha]))</f>
        <v>0.41785418965510296</v>
      </c>
      <c r="J1238" s="508">
        <f>(Table13[[#This Row],[Signal from Matlab]]-703)/(1060.75-703)</f>
        <v>-1.9650593990216632</v>
      </c>
    </row>
    <row r="1239" spans="1:10" x14ac:dyDescent="0.2">
      <c r="A1239" s="505">
        <v>35849</v>
      </c>
      <c r="B1239" s="506">
        <v>1238</v>
      </c>
      <c r="C1239" s="507">
        <v>14.12</v>
      </c>
      <c r="E1239" s="508">
        <f>(Table13[[#This Row],[Gasoil Open]]-MIN(Table13[Gasoil Open]))/(MAX(Table13[Gasoil Open])-MIN(Table13[Gasoil Open]))</f>
        <v>3.2357247437774517E-2</v>
      </c>
      <c r="I1239" s="130">
        <f>(Table13[[#This Row],[Alpha]]-MIN(Table13[Alpha]))/(MAX(Table13[Alpha])-MIN(Table13[Alpha]))</f>
        <v>0.41785418965510296</v>
      </c>
      <c r="J1239" s="508">
        <f>(Table13[[#This Row],[Signal from Matlab]]-703)/(1060.75-703)</f>
        <v>-1.9650593990216632</v>
      </c>
    </row>
    <row r="1240" spans="1:10" x14ac:dyDescent="0.2">
      <c r="A1240" s="505">
        <v>35850</v>
      </c>
      <c r="B1240" s="506">
        <v>1239</v>
      </c>
      <c r="C1240" s="507">
        <v>13.93</v>
      </c>
      <c r="E1240" s="508">
        <f>(Table13[[#This Row],[Gasoil Open]]-MIN(Table13[Gasoil Open]))/(MAX(Table13[Gasoil Open])-MIN(Table13[Gasoil Open]))</f>
        <v>3.096632503660322E-2</v>
      </c>
      <c r="I1240" s="130">
        <f>(Table13[[#This Row],[Alpha]]-MIN(Table13[Alpha]))/(MAX(Table13[Alpha])-MIN(Table13[Alpha]))</f>
        <v>0.41785418965510296</v>
      </c>
      <c r="J1240" s="508">
        <f>(Table13[[#This Row],[Signal from Matlab]]-703)/(1060.75-703)</f>
        <v>-1.9650593990216632</v>
      </c>
    </row>
    <row r="1241" spans="1:10" x14ac:dyDescent="0.2">
      <c r="A1241" s="505">
        <v>35851</v>
      </c>
      <c r="B1241" s="506">
        <v>1240</v>
      </c>
      <c r="C1241" s="507">
        <v>13.78</v>
      </c>
      <c r="E1241" s="508">
        <f>(Table13[[#This Row],[Gasoil Open]]-MIN(Table13[Gasoil Open]))/(MAX(Table13[Gasoil Open])-MIN(Table13[Gasoil Open]))</f>
        <v>2.9868228404099556E-2</v>
      </c>
      <c r="I1241" s="130">
        <f>(Table13[[#This Row],[Alpha]]-MIN(Table13[Alpha]))/(MAX(Table13[Alpha])-MIN(Table13[Alpha]))</f>
        <v>0.41785418965510296</v>
      </c>
      <c r="J1241" s="508">
        <f>(Table13[[#This Row],[Signal from Matlab]]-703)/(1060.75-703)</f>
        <v>-1.9650593990216632</v>
      </c>
    </row>
    <row r="1242" spans="1:10" x14ac:dyDescent="0.2">
      <c r="A1242" s="505">
        <v>35852</v>
      </c>
      <c r="B1242" s="506">
        <v>1241</v>
      </c>
      <c r="C1242" s="507">
        <v>14.12</v>
      </c>
      <c r="E1242" s="508">
        <f>(Table13[[#This Row],[Gasoil Open]]-MIN(Table13[Gasoil Open]))/(MAX(Table13[Gasoil Open])-MIN(Table13[Gasoil Open]))</f>
        <v>3.2357247437774517E-2</v>
      </c>
      <c r="I1242" s="130">
        <f>(Table13[[#This Row],[Alpha]]-MIN(Table13[Alpha]))/(MAX(Table13[Alpha])-MIN(Table13[Alpha]))</f>
        <v>0.41785418965510296</v>
      </c>
      <c r="J1242" s="508">
        <f>(Table13[[#This Row],[Signal from Matlab]]-703)/(1060.75-703)</f>
        <v>-1.9650593990216632</v>
      </c>
    </row>
    <row r="1243" spans="1:10" x14ac:dyDescent="0.2">
      <c r="A1243" s="505">
        <v>35853</v>
      </c>
      <c r="B1243" s="506">
        <v>1242</v>
      </c>
      <c r="C1243" s="507">
        <v>14.07</v>
      </c>
      <c r="E1243" s="508">
        <f>(Table13[[#This Row],[Gasoil Open]]-MIN(Table13[Gasoil Open]))/(MAX(Table13[Gasoil Open])-MIN(Table13[Gasoil Open]))</f>
        <v>3.199121522693997E-2</v>
      </c>
      <c r="I1243" s="130">
        <f>(Table13[[#This Row],[Alpha]]-MIN(Table13[Alpha]))/(MAX(Table13[Alpha])-MIN(Table13[Alpha]))</f>
        <v>0.41785418965510296</v>
      </c>
      <c r="J1243" s="508">
        <f>(Table13[[#This Row],[Signal from Matlab]]-703)/(1060.75-703)</f>
        <v>-1.9650593990216632</v>
      </c>
    </row>
    <row r="1244" spans="1:10" x14ac:dyDescent="0.2">
      <c r="A1244" s="505">
        <v>35856</v>
      </c>
      <c r="B1244" s="506">
        <v>1243</v>
      </c>
      <c r="C1244" s="507">
        <v>14.3</v>
      </c>
      <c r="E1244" s="508">
        <f>(Table13[[#This Row],[Gasoil Open]]-MIN(Table13[Gasoil Open]))/(MAX(Table13[Gasoil Open])-MIN(Table13[Gasoil Open]))</f>
        <v>3.3674963396778924E-2</v>
      </c>
      <c r="I1244" s="130">
        <f>(Table13[[#This Row],[Alpha]]-MIN(Table13[Alpha]))/(MAX(Table13[Alpha])-MIN(Table13[Alpha]))</f>
        <v>0.41785418965510296</v>
      </c>
      <c r="J1244" s="508">
        <f>(Table13[[#This Row],[Signal from Matlab]]-703)/(1060.75-703)</f>
        <v>-1.9650593990216632</v>
      </c>
    </row>
    <row r="1245" spans="1:10" x14ac:dyDescent="0.2">
      <c r="A1245" s="505">
        <v>35857</v>
      </c>
      <c r="B1245" s="506">
        <v>1244</v>
      </c>
      <c r="C1245" s="507">
        <v>14</v>
      </c>
      <c r="E1245" s="508">
        <f>(Table13[[#This Row],[Gasoil Open]]-MIN(Table13[Gasoil Open]))/(MAX(Table13[Gasoil Open])-MIN(Table13[Gasoil Open]))</f>
        <v>3.1478770131771597E-2</v>
      </c>
      <c r="I1245" s="130">
        <f>(Table13[[#This Row],[Alpha]]-MIN(Table13[Alpha]))/(MAX(Table13[Alpha])-MIN(Table13[Alpha]))</f>
        <v>0.41785418965510296</v>
      </c>
      <c r="J1245" s="508">
        <f>(Table13[[#This Row],[Signal from Matlab]]-703)/(1060.75-703)</f>
        <v>-1.9650593990216632</v>
      </c>
    </row>
    <row r="1246" spans="1:10" x14ac:dyDescent="0.2">
      <c r="A1246" s="505">
        <v>35858</v>
      </c>
      <c r="B1246" s="506">
        <v>1245</v>
      </c>
      <c r="C1246" s="507">
        <v>14.04</v>
      </c>
      <c r="E1246" s="508">
        <f>(Table13[[#This Row],[Gasoil Open]]-MIN(Table13[Gasoil Open]))/(MAX(Table13[Gasoil Open])-MIN(Table13[Gasoil Open]))</f>
        <v>3.177159590043923E-2</v>
      </c>
      <c r="I1246" s="130">
        <f>(Table13[[#This Row],[Alpha]]-MIN(Table13[Alpha]))/(MAX(Table13[Alpha])-MIN(Table13[Alpha]))</f>
        <v>0.41785418965510296</v>
      </c>
      <c r="J1246" s="508">
        <f>(Table13[[#This Row],[Signal from Matlab]]-703)/(1060.75-703)</f>
        <v>-1.9650593990216632</v>
      </c>
    </row>
    <row r="1247" spans="1:10" x14ac:dyDescent="0.2">
      <c r="A1247" s="505">
        <v>35859</v>
      </c>
      <c r="B1247" s="506">
        <v>1246</v>
      </c>
      <c r="C1247" s="507">
        <v>13.92</v>
      </c>
      <c r="E1247" s="508">
        <f>(Table13[[#This Row],[Gasoil Open]]-MIN(Table13[Gasoil Open]))/(MAX(Table13[Gasoil Open])-MIN(Table13[Gasoil Open]))</f>
        <v>3.089311859443631E-2</v>
      </c>
      <c r="I1247" s="130">
        <f>(Table13[[#This Row],[Alpha]]-MIN(Table13[Alpha]))/(MAX(Table13[Alpha])-MIN(Table13[Alpha]))</f>
        <v>0.41785418965510296</v>
      </c>
      <c r="J1247" s="508">
        <f>(Table13[[#This Row],[Signal from Matlab]]-703)/(1060.75-703)</f>
        <v>-1.9650593990216632</v>
      </c>
    </row>
    <row r="1248" spans="1:10" x14ac:dyDescent="0.2">
      <c r="A1248" s="505">
        <v>35860</v>
      </c>
      <c r="B1248" s="506">
        <v>1247</v>
      </c>
      <c r="C1248" s="507">
        <v>14</v>
      </c>
      <c r="E1248" s="508">
        <f>(Table13[[#This Row],[Gasoil Open]]-MIN(Table13[Gasoil Open]))/(MAX(Table13[Gasoil Open])-MIN(Table13[Gasoil Open]))</f>
        <v>3.1478770131771597E-2</v>
      </c>
      <c r="I1248" s="130">
        <f>(Table13[[#This Row],[Alpha]]-MIN(Table13[Alpha]))/(MAX(Table13[Alpha])-MIN(Table13[Alpha]))</f>
        <v>0.41785418965510296</v>
      </c>
      <c r="J1248" s="508">
        <f>(Table13[[#This Row],[Signal from Matlab]]-703)/(1060.75-703)</f>
        <v>-1.9650593990216632</v>
      </c>
    </row>
    <row r="1249" spans="1:10" x14ac:dyDescent="0.2">
      <c r="A1249" s="505">
        <v>35863</v>
      </c>
      <c r="B1249" s="506">
        <v>1248</v>
      </c>
      <c r="C1249" s="507">
        <v>13.45</v>
      </c>
      <c r="E1249" s="508">
        <f>(Table13[[#This Row],[Gasoil Open]]-MIN(Table13[Gasoil Open]))/(MAX(Table13[Gasoil Open])-MIN(Table13[Gasoil Open]))</f>
        <v>2.7452415812591502E-2</v>
      </c>
      <c r="I1249" s="130">
        <f>(Table13[[#This Row],[Alpha]]-MIN(Table13[Alpha]))/(MAX(Table13[Alpha])-MIN(Table13[Alpha]))</f>
        <v>0.41785418965510296</v>
      </c>
      <c r="J1249" s="508">
        <f>(Table13[[#This Row],[Signal from Matlab]]-703)/(1060.75-703)</f>
        <v>-1.9650593990216632</v>
      </c>
    </row>
    <row r="1250" spans="1:10" x14ac:dyDescent="0.2">
      <c r="A1250" s="505">
        <v>35864</v>
      </c>
      <c r="B1250" s="506">
        <v>1249</v>
      </c>
      <c r="C1250" s="507">
        <v>13.08</v>
      </c>
      <c r="E1250" s="508">
        <f>(Table13[[#This Row],[Gasoil Open]]-MIN(Table13[Gasoil Open]))/(MAX(Table13[Gasoil Open])-MIN(Table13[Gasoil Open]))</f>
        <v>2.4743777452415815E-2</v>
      </c>
      <c r="I1250" s="130">
        <f>(Table13[[#This Row],[Alpha]]-MIN(Table13[Alpha]))/(MAX(Table13[Alpha])-MIN(Table13[Alpha]))</f>
        <v>0.41785418965510296</v>
      </c>
      <c r="J1250" s="508">
        <f>(Table13[[#This Row],[Signal from Matlab]]-703)/(1060.75-703)</f>
        <v>-1.9650593990216632</v>
      </c>
    </row>
    <row r="1251" spans="1:10" x14ac:dyDescent="0.2">
      <c r="A1251" s="505">
        <v>35865</v>
      </c>
      <c r="B1251" s="506">
        <v>1250</v>
      </c>
      <c r="C1251" s="507">
        <v>13.19</v>
      </c>
      <c r="E1251" s="508">
        <f>(Table13[[#This Row],[Gasoil Open]]-MIN(Table13[Gasoil Open]))/(MAX(Table13[Gasoil Open])-MIN(Table13[Gasoil Open]))</f>
        <v>2.5549048316251828E-2</v>
      </c>
      <c r="I1251" s="130">
        <f>(Table13[[#This Row],[Alpha]]-MIN(Table13[Alpha]))/(MAX(Table13[Alpha])-MIN(Table13[Alpha]))</f>
        <v>0.41785418965510296</v>
      </c>
      <c r="J1251" s="508">
        <f>(Table13[[#This Row],[Signal from Matlab]]-703)/(1060.75-703)</f>
        <v>-1.9650593990216632</v>
      </c>
    </row>
    <row r="1252" spans="1:10" x14ac:dyDescent="0.2">
      <c r="A1252" s="505">
        <v>35866</v>
      </c>
      <c r="B1252" s="506">
        <v>1251</v>
      </c>
      <c r="C1252" s="507">
        <v>12.92</v>
      </c>
      <c r="E1252" s="508">
        <f>(Table13[[#This Row],[Gasoil Open]]-MIN(Table13[Gasoil Open]))/(MAX(Table13[Gasoil Open])-MIN(Table13[Gasoil Open]))</f>
        <v>2.3572474377745241E-2</v>
      </c>
      <c r="I1252" s="130">
        <f>(Table13[[#This Row],[Alpha]]-MIN(Table13[Alpha]))/(MAX(Table13[Alpha])-MIN(Table13[Alpha]))</f>
        <v>0.41785418965510296</v>
      </c>
      <c r="J1252" s="508">
        <f>(Table13[[#This Row],[Signal from Matlab]]-703)/(1060.75-703)</f>
        <v>-1.9650593990216632</v>
      </c>
    </row>
    <row r="1253" spans="1:10" x14ac:dyDescent="0.2">
      <c r="A1253" s="505">
        <v>35867</v>
      </c>
      <c r="B1253" s="506">
        <v>1252</v>
      </c>
      <c r="C1253" s="507">
        <v>13.02</v>
      </c>
      <c r="E1253" s="508">
        <f>(Table13[[#This Row],[Gasoil Open]]-MIN(Table13[Gasoil Open]))/(MAX(Table13[Gasoil Open])-MIN(Table13[Gasoil Open]))</f>
        <v>2.4304538799414348E-2</v>
      </c>
      <c r="I1253" s="130">
        <f>(Table13[[#This Row],[Alpha]]-MIN(Table13[Alpha]))/(MAX(Table13[Alpha])-MIN(Table13[Alpha]))</f>
        <v>0.41785418965510296</v>
      </c>
      <c r="J1253" s="508">
        <f>(Table13[[#This Row],[Signal from Matlab]]-703)/(1060.75-703)</f>
        <v>-1.9650593990216632</v>
      </c>
    </row>
    <row r="1254" spans="1:10" x14ac:dyDescent="0.2">
      <c r="A1254" s="505">
        <v>35870</v>
      </c>
      <c r="B1254" s="506">
        <v>1253</v>
      </c>
      <c r="C1254" s="507">
        <v>12.65</v>
      </c>
      <c r="E1254" s="508">
        <f>(Table13[[#This Row],[Gasoil Open]]-MIN(Table13[Gasoil Open]))/(MAX(Table13[Gasoil Open])-MIN(Table13[Gasoil Open]))</f>
        <v>2.1595900439238657E-2</v>
      </c>
      <c r="I1254" s="130">
        <f>(Table13[[#This Row],[Alpha]]-MIN(Table13[Alpha]))/(MAX(Table13[Alpha])-MIN(Table13[Alpha]))</f>
        <v>0.41785418965510296</v>
      </c>
      <c r="J1254" s="508">
        <f>(Table13[[#This Row],[Signal from Matlab]]-703)/(1060.75-703)</f>
        <v>-1.9650593990216632</v>
      </c>
    </row>
    <row r="1255" spans="1:10" x14ac:dyDescent="0.2">
      <c r="A1255" s="505">
        <v>35871</v>
      </c>
      <c r="B1255" s="506">
        <v>1254</v>
      </c>
      <c r="C1255" s="507">
        <v>12.25</v>
      </c>
      <c r="E1255" s="508">
        <f>(Table13[[#This Row],[Gasoil Open]]-MIN(Table13[Gasoil Open]))/(MAX(Table13[Gasoil Open])-MIN(Table13[Gasoil Open]))</f>
        <v>1.8667642752562226E-2</v>
      </c>
      <c r="I1255" s="130">
        <f>(Table13[[#This Row],[Alpha]]-MIN(Table13[Alpha]))/(MAX(Table13[Alpha])-MIN(Table13[Alpha]))</f>
        <v>0.41785418965510296</v>
      </c>
      <c r="J1255" s="508">
        <f>(Table13[[#This Row],[Signal from Matlab]]-703)/(1060.75-703)</f>
        <v>-1.9650593990216632</v>
      </c>
    </row>
    <row r="1256" spans="1:10" x14ac:dyDescent="0.2">
      <c r="A1256" s="505">
        <v>35872</v>
      </c>
      <c r="B1256" s="506">
        <v>1255</v>
      </c>
      <c r="C1256" s="507">
        <v>12.47</v>
      </c>
      <c r="E1256" s="508">
        <f>(Table13[[#This Row],[Gasoil Open]]-MIN(Table13[Gasoil Open]))/(MAX(Table13[Gasoil Open])-MIN(Table13[Gasoil Open]))</f>
        <v>2.0278184480234267E-2</v>
      </c>
      <c r="I1256" s="130">
        <f>(Table13[[#This Row],[Alpha]]-MIN(Table13[Alpha]))/(MAX(Table13[Alpha])-MIN(Table13[Alpha]))</f>
        <v>0.41785418965510296</v>
      </c>
      <c r="J1256" s="508">
        <f>(Table13[[#This Row],[Signal from Matlab]]-703)/(1060.75-703)</f>
        <v>-1.9650593990216632</v>
      </c>
    </row>
    <row r="1257" spans="1:10" x14ac:dyDescent="0.2">
      <c r="A1257" s="505">
        <v>35873</v>
      </c>
      <c r="B1257" s="506">
        <v>1256</v>
      </c>
      <c r="C1257" s="507">
        <v>13.2</v>
      </c>
      <c r="E1257" s="508">
        <f>(Table13[[#This Row],[Gasoil Open]]-MIN(Table13[Gasoil Open]))/(MAX(Table13[Gasoil Open])-MIN(Table13[Gasoil Open]))</f>
        <v>2.5622254758418738E-2</v>
      </c>
      <c r="I1257" s="130">
        <f>(Table13[[#This Row],[Alpha]]-MIN(Table13[Alpha]))/(MAX(Table13[Alpha])-MIN(Table13[Alpha]))</f>
        <v>0.41785418965510296</v>
      </c>
      <c r="J1257" s="508">
        <f>(Table13[[#This Row],[Signal from Matlab]]-703)/(1060.75-703)</f>
        <v>-1.9650593990216632</v>
      </c>
    </row>
    <row r="1258" spans="1:10" x14ac:dyDescent="0.2">
      <c r="A1258" s="505">
        <v>35874</v>
      </c>
      <c r="B1258" s="506">
        <v>1257</v>
      </c>
      <c r="C1258" s="507">
        <v>13.21</v>
      </c>
      <c r="E1258" s="508">
        <f>(Table13[[#This Row],[Gasoil Open]]-MIN(Table13[Gasoil Open]))/(MAX(Table13[Gasoil Open])-MIN(Table13[Gasoil Open]))</f>
        <v>2.5695461200585658E-2</v>
      </c>
      <c r="I1258" s="130">
        <f>(Table13[[#This Row],[Alpha]]-MIN(Table13[Alpha]))/(MAX(Table13[Alpha])-MIN(Table13[Alpha]))</f>
        <v>0.41785418965510296</v>
      </c>
      <c r="J1258" s="508">
        <f>(Table13[[#This Row],[Signal from Matlab]]-703)/(1060.75-703)</f>
        <v>-1.9650593990216632</v>
      </c>
    </row>
    <row r="1259" spans="1:10" x14ac:dyDescent="0.2">
      <c r="A1259" s="505">
        <v>35877</v>
      </c>
      <c r="B1259" s="506">
        <v>1258</v>
      </c>
      <c r="C1259" s="507">
        <v>14.9</v>
      </c>
      <c r="E1259" s="508">
        <f>(Table13[[#This Row],[Gasoil Open]]-MIN(Table13[Gasoil Open]))/(MAX(Table13[Gasoil Open])-MIN(Table13[Gasoil Open]))</f>
        <v>3.8067349926793559E-2</v>
      </c>
      <c r="I1259" s="130">
        <f>(Table13[[#This Row],[Alpha]]-MIN(Table13[Alpha]))/(MAX(Table13[Alpha])-MIN(Table13[Alpha]))</f>
        <v>0.41785418965510296</v>
      </c>
      <c r="J1259" s="508">
        <f>(Table13[[#This Row],[Signal from Matlab]]-703)/(1060.75-703)</f>
        <v>-1.9650593990216632</v>
      </c>
    </row>
    <row r="1260" spans="1:10" x14ac:dyDescent="0.2">
      <c r="A1260" s="505">
        <v>35878</v>
      </c>
      <c r="B1260" s="506">
        <v>1259</v>
      </c>
      <c r="C1260" s="507">
        <v>14.75</v>
      </c>
      <c r="E1260" s="508">
        <f>(Table13[[#This Row],[Gasoil Open]]-MIN(Table13[Gasoil Open]))/(MAX(Table13[Gasoil Open])-MIN(Table13[Gasoil Open]))</f>
        <v>3.6969253294289899E-2</v>
      </c>
      <c r="I1260" s="130">
        <f>(Table13[[#This Row],[Alpha]]-MIN(Table13[Alpha]))/(MAX(Table13[Alpha])-MIN(Table13[Alpha]))</f>
        <v>0.41785418965510296</v>
      </c>
      <c r="J1260" s="508">
        <f>(Table13[[#This Row],[Signal from Matlab]]-703)/(1060.75-703)</f>
        <v>-1.9650593990216632</v>
      </c>
    </row>
    <row r="1261" spans="1:10" x14ac:dyDescent="0.2">
      <c r="A1261" s="505">
        <v>35879</v>
      </c>
      <c r="B1261" s="506">
        <v>1260</v>
      </c>
      <c r="C1261" s="507">
        <v>14.15</v>
      </c>
      <c r="E1261" s="508">
        <f>(Table13[[#This Row],[Gasoil Open]]-MIN(Table13[Gasoil Open]))/(MAX(Table13[Gasoil Open])-MIN(Table13[Gasoil Open]))</f>
        <v>3.2576866764275257E-2</v>
      </c>
      <c r="I1261" s="130">
        <f>(Table13[[#This Row],[Alpha]]-MIN(Table13[Alpha]))/(MAX(Table13[Alpha])-MIN(Table13[Alpha]))</f>
        <v>0.41785418965510296</v>
      </c>
      <c r="J1261" s="508">
        <f>(Table13[[#This Row],[Signal from Matlab]]-703)/(1060.75-703)</f>
        <v>-1.9650593990216632</v>
      </c>
    </row>
    <row r="1262" spans="1:10" x14ac:dyDescent="0.2">
      <c r="A1262" s="505">
        <v>35880</v>
      </c>
      <c r="B1262" s="506">
        <v>1261</v>
      </c>
      <c r="C1262" s="507">
        <v>15.1</v>
      </c>
      <c r="E1262" s="508">
        <f>(Table13[[#This Row],[Gasoil Open]]-MIN(Table13[Gasoil Open]))/(MAX(Table13[Gasoil Open])-MIN(Table13[Gasoil Open]))</f>
        <v>3.9531478770131766E-2</v>
      </c>
      <c r="I1262" s="130">
        <f>(Table13[[#This Row],[Alpha]]-MIN(Table13[Alpha]))/(MAX(Table13[Alpha])-MIN(Table13[Alpha]))</f>
        <v>0.41785418965510296</v>
      </c>
      <c r="J1262" s="508">
        <f>(Table13[[#This Row],[Signal from Matlab]]-703)/(1060.75-703)</f>
        <v>-1.9650593990216632</v>
      </c>
    </row>
    <row r="1263" spans="1:10" x14ac:dyDescent="0.2">
      <c r="A1263" s="505">
        <v>35881</v>
      </c>
      <c r="B1263" s="506">
        <v>1262</v>
      </c>
      <c r="C1263" s="507">
        <v>15.4</v>
      </c>
      <c r="E1263" s="508">
        <f>(Table13[[#This Row],[Gasoil Open]]-MIN(Table13[Gasoil Open]))/(MAX(Table13[Gasoil Open])-MIN(Table13[Gasoil Open]))</f>
        <v>4.1727672035139093E-2</v>
      </c>
      <c r="I1263" s="130">
        <f>(Table13[[#This Row],[Alpha]]-MIN(Table13[Alpha]))/(MAX(Table13[Alpha])-MIN(Table13[Alpha]))</f>
        <v>0.41785418965510296</v>
      </c>
      <c r="J1263" s="508">
        <f>(Table13[[#This Row],[Signal from Matlab]]-703)/(1060.75-703)</f>
        <v>-1.9650593990216632</v>
      </c>
    </row>
    <row r="1264" spans="1:10" x14ac:dyDescent="0.2">
      <c r="A1264" s="505">
        <v>35884</v>
      </c>
      <c r="B1264" s="506">
        <v>1263</v>
      </c>
      <c r="C1264" s="507">
        <v>15.45</v>
      </c>
      <c r="E1264" s="508">
        <f>(Table13[[#This Row],[Gasoil Open]]-MIN(Table13[Gasoil Open]))/(MAX(Table13[Gasoil Open])-MIN(Table13[Gasoil Open]))</f>
        <v>4.209370424597364E-2</v>
      </c>
      <c r="I1264" s="130">
        <f>(Table13[[#This Row],[Alpha]]-MIN(Table13[Alpha]))/(MAX(Table13[Alpha])-MIN(Table13[Alpha]))</f>
        <v>0.41785418965510296</v>
      </c>
      <c r="J1264" s="508">
        <f>(Table13[[#This Row],[Signal from Matlab]]-703)/(1060.75-703)</f>
        <v>-1.9650593990216632</v>
      </c>
    </row>
    <row r="1265" spans="1:10" x14ac:dyDescent="0.2">
      <c r="A1265" s="505">
        <v>35885</v>
      </c>
      <c r="B1265" s="506">
        <v>1264</v>
      </c>
      <c r="C1265" s="507">
        <v>14.45</v>
      </c>
      <c r="E1265" s="508">
        <f>(Table13[[#This Row],[Gasoil Open]]-MIN(Table13[Gasoil Open]))/(MAX(Table13[Gasoil Open])-MIN(Table13[Gasoil Open]))</f>
        <v>3.4773060029282571E-2</v>
      </c>
      <c r="I1265" s="130">
        <f>(Table13[[#This Row],[Alpha]]-MIN(Table13[Alpha]))/(MAX(Table13[Alpha])-MIN(Table13[Alpha]))</f>
        <v>0.41785418965510296</v>
      </c>
      <c r="J1265" s="508">
        <f>(Table13[[#This Row],[Signal from Matlab]]-703)/(1060.75-703)</f>
        <v>-1.9650593990216632</v>
      </c>
    </row>
    <row r="1266" spans="1:10" x14ac:dyDescent="0.2">
      <c r="A1266" s="505">
        <v>35886</v>
      </c>
      <c r="B1266" s="506">
        <v>1265</v>
      </c>
      <c r="C1266" s="507">
        <v>14.2</v>
      </c>
      <c r="E1266" s="508">
        <f>(Table13[[#This Row],[Gasoil Open]]-MIN(Table13[Gasoil Open]))/(MAX(Table13[Gasoil Open])-MIN(Table13[Gasoil Open]))</f>
        <v>3.2942898975109804E-2</v>
      </c>
      <c r="I1266" s="130">
        <f>(Table13[[#This Row],[Alpha]]-MIN(Table13[Alpha]))/(MAX(Table13[Alpha])-MIN(Table13[Alpha]))</f>
        <v>0.41785418965510296</v>
      </c>
      <c r="J1266" s="508">
        <f>(Table13[[#This Row],[Signal from Matlab]]-703)/(1060.75-703)</f>
        <v>-1.9650593990216632</v>
      </c>
    </row>
    <row r="1267" spans="1:10" x14ac:dyDescent="0.2">
      <c r="A1267" s="505">
        <v>35887</v>
      </c>
      <c r="B1267" s="506">
        <v>1266</v>
      </c>
      <c r="C1267" s="507">
        <v>14.18</v>
      </c>
      <c r="E1267" s="508">
        <f>(Table13[[#This Row],[Gasoil Open]]-MIN(Table13[Gasoil Open]))/(MAX(Table13[Gasoil Open])-MIN(Table13[Gasoil Open]))</f>
        <v>3.2796486090775984E-2</v>
      </c>
      <c r="I1267" s="130">
        <f>(Table13[[#This Row],[Alpha]]-MIN(Table13[Alpha]))/(MAX(Table13[Alpha])-MIN(Table13[Alpha]))</f>
        <v>0.41785418965510296</v>
      </c>
      <c r="J1267" s="508">
        <f>(Table13[[#This Row],[Signal from Matlab]]-703)/(1060.75-703)</f>
        <v>-1.9650593990216632</v>
      </c>
    </row>
    <row r="1268" spans="1:10" x14ac:dyDescent="0.2">
      <c r="A1268" s="505">
        <v>35888</v>
      </c>
      <c r="B1268" s="506">
        <v>1267</v>
      </c>
      <c r="C1268" s="507">
        <v>14.55</v>
      </c>
      <c r="E1268" s="508">
        <f>(Table13[[#This Row],[Gasoil Open]]-MIN(Table13[Gasoil Open]))/(MAX(Table13[Gasoil Open])-MIN(Table13[Gasoil Open]))</f>
        <v>3.5505124450951692E-2</v>
      </c>
      <c r="I1268" s="130">
        <f>(Table13[[#This Row],[Alpha]]-MIN(Table13[Alpha]))/(MAX(Table13[Alpha])-MIN(Table13[Alpha]))</f>
        <v>0.41785418965510296</v>
      </c>
      <c r="J1268" s="508">
        <f>(Table13[[#This Row],[Signal from Matlab]]-703)/(1060.75-703)</f>
        <v>-1.9650593990216632</v>
      </c>
    </row>
    <row r="1269" spans="1:10" x14ac:dyDescent="0.2">
      <c r="A1269" s="505">
        <v>35891</v>
      </c>
      <c r="B1269" s="506">
        <v>1268</v>
      </c>
      <c r="C1269" s="507">
        <v>14.35</v>
      </c>
      <c r="E1269" s="508">
        <f>(Table13[[#This Row],[Gasoil Open]]-MIN(Table13[Gasoil Open]))/(MAX(Table13[Gasoil Open])-MIN(Table13[Gasoil Open]))</f>
        <v>3.4040995607613464E-2</v>
      </c>
      <c r="I1269" s="130">
        <f>(Table13[[#This Row],[Alpha]]-MIN(Table13[Alpha]))/(MAX(Table13[Alpha])-MIN(Table13[Alpha]))</f>
        <v>0.41785418965510296</v>
      </c>
      <c r="J1269" s="508">
        <f>(Table13[[#This Row],[Signal from Matlab]]-703)/(1060.75-703)</f>
        <v>-1.9650593990216632</v>
      </c>
    </row>
    <row r="1270" spans="1:10" x14ac:dyDescent="0.2">
      <c r="A1270" s="505">
        <v>35892</v>
      </c>
      <c r="B1270" s="506">
        <v>1269</v>
      </c>
      <c r="C1270" s="507">
        <v>13.7</v>
      </c>
      <c r="E1270" s="508">
        <f>(Table13[[#This Row],[Gasoil Open]]-MIN(Table13[Gasoil Open]))/(MAX(Table13[Gasoil Open])-MIN(Table13[Gasoil Open]))</f>
        <v>2.9282576866764269E-2</v>
      </c>
      <c r="I1270" s="130">
        <f>(Table13[[#This Row],[Alpha]]-MIN(Table13[Alpha]))/(MAX(Table13[Alpha])-MIN(Table13[Alpha]))</f>
        <v>0.41785418965510296</v>
      </c>
      <c r="J1270" s="508">
        <f>(Table13[[#This Row],[Signal from Matlab]]-703)/(1060.75-703)</f>
        <v>-1.9650593990216632</v>
      </c>
    </row>
    <row r="1271" spans="1:10" x14ac:dyDescent="0.2">
      <c r="A1271" s="505">
        <v>35893</v>
      </c>
      <c r="B1271" s="506">
        <v>1270</v>
      </c>
      <c r="C1271" s="507">
        <v>13.8</v>
      </c>
      <c r="E1271" s="508">
        <f>(Table13[[#This Row],[Gasoil Open]]-MIN(Table13[Gasoil Open]))/(MAX(Table13[Gasoil Open])-MIN(Table13[Gasoil Open]))</f>
        <v>3.0014641288433386E-2</v>
      </c>
      <c r="I1271" s="130">
        <f>(Table13[[#This Row],[Alpha]]-MIN(Table13[Alpha]))/(MAX(Table13[Alpha])-MIN(Table13[Alpha]))</f>
        <v>0.41785418965510296</v>
      </c>
      <c r="J1271" s="508">
        <f>(Table13[[#This Row],[Signal from Matlab]]-703)/(1060.75-703)</f>
        <v>-1.9650593990216632</v>
      </c>
    </row>
    <row r="1272" spans="1:10" x14ac:dyDescent="0.2">
      <c r="A1272" s="505">
        <v>35894</v>
      </c>
      <c r="B1272" s="506">
        <v>1271</v>
      </c>
      <c r="C1272" s="507">
        <v>14.15</v>
      </c>
      <c r="E1272" s="508">
        <f>(Table13[[#This Row],[Gasoil Open]]-MIN(Table13[Gasoil Open]))/(MAX(Table13[Gasoil Open])-MIN(Table13[Gasoil Open]))</f>
        <v>3.2576866764275257E-2</v>
      </c>
      <c r="I1272" s="130">
        <f>(Table13[[#This Row],[Alpha]]-MIN(Table13[Alpha]))/(MAX(Table13[Alpha])-MIN(Table13[Alpha]))</f>
        <v>0.41785418965510296</v>
      </c>
      <c r="J1272" s="508">
        <f>(Table13[[#This Row],[Signal from Matlab]]-703)/(1060.75-703)</f>
        <v>-1.9650593990216632</v>
      </c>
    </row>
    <row r="1273" spans="1:10" x14ac:dyDescent="0.2">
      <c r="A1273" s="505">
        <v>35899</v>
      </c>
      <c r="B1273" s="506">
        <v>1272</v>
      </c>
      <c r="C1273" s="507">
        <v>13.7</v>
      </c>
      <c r="E1273" s="508">
        <f>(Table13[[#This Row],[Gasoil Open]]-MIN(Table13[Gasoil Open]))/(MAX(Table13[Gasoil Open])-MIN(Table13[Gasoil Open]))</f>
        <v>2.9282576866764269E-2</v>
      </c>
      <c r="I1273" s="130">
        <f>(Table13[[#This Row],[Alpha]]-MIN(Table13[Alpha]))/(MAX(Table13[Alpha])-MIN(Table13[Alpha]))</f>
        <v>0.41785418965510296</v>
      </c>
      <c r="J1273" s="508">
        <f>(Table13[[#This Row],[Signal from Matlab]]-703)/(1060.75-703)</f>
        <v>-1.9650593990216632</v>
      </c>
    </row>
    <row r="1274" spans="1:10" x14ac:dyDescent="0.2">
      <c r="A1274" s="505">
        <v>35900</v>
      </c>
      <c r="B1274" s="506">
        <v>1273</v>
      </c>
      <c r="C1274" s="507">
        <v>13.45</v>
      </c>
      <c r="E1274" s="508">
        <f>(Table13[[#This Row],[Gasoil Open]]-MIN(Table13[Gasoil Open]))/(MAX(Table13[Gasoil Open])-MIN(Table13[Gasoil Open]))</f>
        <v>2.7452415812591502E-2</v>
      </c>
      <c r="I1274" s="130">
        <f>(Table13[[#This Row],[Alpha]]-MIN(Table13[Alpha]))/(MAX(Table13[Alpha])-MIN(Table13[Alpha]))</f>
        <v>0.41785418965510296</v>
      </c>
      <c r="J1274" s="508">
        <f>(Table13[[#This Row],[Signal from Matlab]]-703)/(1060.75-703)</f>
        <v>-1.9650593990216632</v>
      </c>
    </row>
    <row r="1275" spans="1:10" x14ac:dyDescent="0.2">
      <c r="A1275" s="505">
        <v>35901</v>
      </c>
      <c r="B1275" s="506">
        <v>1274</v>
      </c>
      <c r="C1275" s="507">
        <v>14.4</v>
      </c>
      <c r="E1275" s="508">
        <f>(Table13[[#This Row],[Gasoil Open]]-MIN(Table13[Gasoil Open]))/(MAX(Table13[Gasoil Open])-MIN(Table13[Gasoil Open]))</f>
        <v>3.4407027818448024E-2</v>
      </c>
      <c r="I1275" s="130">
        <f>(Table13[[#This Row],[Alpha]]-MIN(Table13[Alpha]))/(MAX(Table13[Alpha])-MIN(Table13[Alpha]))</f>
        <v>0.41785418965510296</v>
      </c>
      <c r="J1275" s="508">
        <f>(Table13[[#This Row],[Signal from Matlab]]-703)/(1060.75-703)</f>
        <v>-1.9650593990216632</v>
      </c>
    </row>
    <row r="1276" spans="1:10" x14ac:dyDescent="0.2">
      <c r="A1276" s="505">
        <v>35902</v>
      </c>
      <c r="B1276" s="506">
        <v>1275</v>
      </c>
      <c r="C1276" s="507">
        <v>14.64</v>
      </c>
      <c r="E1276" s="508">
        <f>(Table13[[#This Row],[Gasoil Open]]-MIN(Table13[Gasoil Open]))/(MAX(Table13[Gasoil Open])-MIN(Table13[Gasoil Open]))</f>
        <v>3.6163982430453885E-2</v>
      </c>
      <c r="I1276" s="130">
        <f>(Table13[[#This Row],[Alpha]]-MIN(Table13[Alpha]))/(MAX(Table13[Alpha])-MIN(Table13[Alpha]))</f>
        <v>0.41785418965510296</v>
      </c>
      <c r="J1276" s="508">
        <f>(Table13[[#This Row],[Signal from Matlab]]-703)/(1060.75-703)</f>
        <v>-1.9650593990216632</v>
      </c>
    </row>
    <row r="1277" spans="1:10" x14ac:dyDescent="0.2">
      <c r="A1277" s="505">
        <v>35905</v>
      </c>
      <c r="B1277" s="506">
        <v>1276</v>
      </c>
      <c r="C1277" s="507">
        <v>14.35</v>
      </c>
      <c r="E1277" s="508">
        <f>(Table13[[#This Row],[Gasoil Open]]-MIN(Table13[Gasoil Open]))/(MAX(Table13[Gasoil Open])-MIN(Table13[Gasoil Open]))</f>
        <v>3.4040995607613464E-2</v>
      </c>
      <c r="I1277" s="130">
        <f>(Table13[[#This Row],[Alpha]]-MIN(Table13[Alpha]))/(MAX(Table13[Alpha])-MIN(Table13[Alpha]))</f>
        <v>0.41785418965510296</v>
      </c>
      <c r="J1277" s="508">
        <f>(Table13[[#This Row],[Signal from Matlab]]-703)/(1060.75-703)</f>
        <v>-1.9650593990216632</v>
      </c>
    </row>
    <row r="1278" spans="1:10" x14ac:dyDescent="0.2">
      <c r="A1278" s="505">
        <v>35906</v>
      </c>
      <c r="B1278" s="506">
        <v>1277</v>
      </c>
      <c r="C1278" s="507">
        <v>14.4</v>
      </c>
      <c r="E1278" s="508">
        <f>(Table13[[#This Row],[Gasoil Open]]-MIN(Table13[Gasoil Open]))/(MAX(Table13[Gasoil Open])-MIN(Table13[Gasoil Open]))</f>
        <v>3.4407027818448024E-2</v>
      </c>
      <c r="I1278" s="130">
        <f>(Table13[[#This Row],[Alpha]]-MIN(Table13[Alpha]))/(MAX(Table13[Alpha])-MIN(Table13[Alpha]))</f>
        <v>0.41785418965510296</v>
      </c>
      <c r="J1278" s="508">
        <f>(Table13[[#This Row],[Signal from Matlab]]-703)/(1060.75-703)</f>
        <v>-1.9650593990216632</v>
      </c>
    </row>
    <row r="1279" spans="1:10" x14ac:dyDescent="0.2">
      <c r="A1279" s="505">
        <v>35907</v>
      </c>
      <c r="B1279" s="506">
        <v>1278</v>
      </c>
      <c r="C1279" s="507">
        <v>14.38</v>
      </c>
      <c r="E1279" s="508">
        <f>(Table13[[#This Row],[Gasoil Open]]-MIN(Table13[Gasoil Open]))/(MAX(Table13[Gasoil Open])-MIN(Table13[Gasoil Open]))</f>
        <v>3.4260614934114204E-2</v>
      </c>
      <c r="I1279" s="130">
        <f>(Table13[[#This Row],[Alpha]]-MIN(Table13[Alpha]))/(MAX(Table13[Alpha])-MIN(Table13[Alpha]))</f>
        <v>0.41785418965510296</v>
      </c>
      <c r="J1279" s="508">
        <f>(Table13[[#This Row],[Signal from Matlab]]-703)/(1060.75-703)</f>
        <v>-1.9650593990216632</v>
      </c>
    </row>
    <row r="1280" spans="1:10" x14ac:dyDescent="0.2">
      <c r="A1280" s="505">
        <v>35908</v>
      </c>
      <c r="B1280" s="506">
        <v>1279</v>
      </c>
      <c r="C1280" s="507">
        <v>14.21</v>
      </c>
      <c r="E1280" s="508">
        <f>(Table13[[#This Row],[Gasoil Open]]-MIN(Table13[Gasoil Open]))/(MAX(Table13[Gasoil Open])-MIN(Table13[Gasoil Open]))</f>
        <v>3.3016105417276724E-2</v>
      </c>
      <c r="I1280" s="130">
        <f>(Table13[[#This Row],[Alpha]]-MIN(Table13[Alpha]))/(MAX(Table13[Alpha])-MIN(Table13[Alpha]))</f>
        <v>0.41785418965510296</v>
      </c>
      <c r="J1280" s="508">
        <f>(Table13[[#This Row],[Signal from Matlab]]-703)/(1060.75-703)</f>
        <v>-1.9650593990216632</v>
      </c>
    </row>
    <row r="1281" spans="1:10" x14ac:dyDescent="0.2">
      <c r="A1281" s="505">
        <v>35909</v>
      </c>
      <c r="B1281" s="506">
        <v>1280</v>
      </c>
      <c r="C1281" s="507">
        <v>14.1</v>
      </c>
      <c r="E1281" s="508">
        <f>(Table13[[#This Row],[Gasoil Open]]-MIN(Table13[Gasoil Open]))/(MAX(Table13[Gasoil Open])-MIN(Table13[Gasoil Open]))</f>
        <v>3.2210834553440697E-2</v>
      </c>
      <c r="I1281" s="130">
        <f>(Table13[[#This Row],[Alpha]]-MIN(Table13[Alpha]))/(MAX(Table13[Alpha])-MIN(Table13[Alpha]))</f>
        <v>0.41785418965510296</v>
      </c>
      <c r="J1281" s="508">
        <f>(Table13[[#This Row],[Signal from Matlab]]-703)/(1060.75-703)</f>
        <v>-1.9650593990216632</v>
      </c>
    </row>
    <row r="1282" spans="1:10" x14ac:dyDescent="0.2">
      <c r="A1282" s="505">
        <v>35912</v>
      </c>
      <c r="B1282" s="506">
        <v>1281</v>
      </c>
      <c r="C1282" s="507">
        <v>13.98</v>
      </c>
      <c r="E1282" s="508">
        <f>(Table13[[#This Row],[Gasoil Open]]-MIN(Table13[Gasoil Open]))/(MAX(Table13[Gasoil Open])-MIN(Table13[Gasoil Open]))</f>
        <v>3.1332357247437777E-2</v>
      </c>
      <c r="I1282" s="130">
        <f>(Table13[[#This Row],[Alpha]]-MIN(Table13[Alpha]))/(MAX(Table13[Alpha])-MIN(Table13[Alpha]))</f>
        <v>0.41785418965510296</v>
      </c>
      <c r="J1282" s="508">
        <f>(Table13[[#This Row],[Signal from Matlab]]-703)/(1060.75-703)</f>
        <v>-1.9650593990216632</v>
      </c>
    </row>
    <row r="1283" spans="1:10" x14ac:dyDescent="0.2">
      <c r="A1283" s="505">
        <v>35913</v>
      </c>
      <c r="B1283" s="506">
        <v>1282</v>
      </c>
      <c r="C1283" s="507">
        <v>14.34</v>
      </c>
      <c r="E1283" s="508">
        <f>(Table13[[#This Row],[Gasoil Open]]-MIN(Table13[Gasoil Open]))/(MAX(Table13[Gasoil Open])-MIN(Table13[Gasoil Open]))</f>
        <v>3.3967789165446557E-2</v>
      </c>
      <c r="I1283" s="130">
        <f>(Table13[[#This Row],[Alpha]]-MIN(Table13[Alpha]))/(MAX(Table13[Alpha])-MIN(Table13[Alpha]))</f>
        <v>0.41785418965510296</v>
      </c>
      <c r="J1283" s="508">
        <f>(Table13[[#This Row],[Signal from Matlab]]-703)/(1060.75-703)</f>
        <v>-1.9650593990216632</v>
      </c>
    </row>
    <row r="1284" spans="1:10" x14ac:dyDescent="0.2">
      <c r="A1284" s="505">
        <v>35914</v>
      </c>
      <c r="B1284" s="506">
        <v>1283</v>
      </c>
      <c r="C1284" s="507">
        <v>14.63</v>
      </c>
      <c r="E1284" s="508">
        <f>(Table13[[#This Row],[Gasoil Open]]-MIN(Table13[Gasoil Open]))/(MAX(Table13[Gasoil Open])-MIN(Table13[Gasoil Open]))</f>
        <v>3.6090775988286972E-2</v>
      </c>
      <c r="I1284" s="130">
        <f>(Table13[[#This Row],[Alpha]]-MIN(Table13[Alpha]))/(MAX(Table13[Alpha])-MIN(Table13[Alpha]))</f>
        <v>0.41785418965510296</v>
      </c>
      <c r="J1284" s="508">
        <f>(Table13[[#This Row],[Signal from Matlab]]-703)/(1060.75-703)</f>
        <v>-1.9650593990216632</v>
      </c>
    </row>
    <row r="1285" spans="1:10" x14ac:dyDescent="0.2">
      <c r="A1285" s="505">
        <v>35915</v>
      </c>
      <c r="B1285" s="506">
        <v>1284</v>
      </c>
      <c r="C1285" s="507">
        <v>14.35</v>
      </c>
      <c r="E1285" s="508">
        <f>(Table13[[#This Row],[Gasoil Open]]-MIN(Table13[Gasoil Open]))/(MAX(Table13[Gasoil Open])-MIN(Table13[Gasoil Open]))</f>
        <v>3.4040995607613464E-2</v>
      </c>
      <c r="I1285" s="130">
        <f>(Table13[[#This Row],[Alpha]]-MIN(Table13[Alpha]))/(MAX(Table13[Alpha])-MIN(Table13[Alpha]))</f>
        <v>0.41785418965510296</v>
      </c>
      <c r="J1285" s="508">
        <f>(Table13[[#This Row],[Signal from Matlab]]-703)/(1060.75-703)</f>
        <v>-1.9650593990216632</v>
      </c>
    </row>
    <row r="1286" spans="1:10" x14ac:dyDescent="0.2">
      <c r="A1286" s="505">
        <v>35916</v>
      </c>
      <c r="B1286" s="506">
        <v>1285</v>
      </c>
      <c r="C1286" s="507">
        <v>14.56</v>
      </c>
      <c r="E1286" s="508">
        <f>(Table13[[#This Row],[Gasoil Open]]-MIN(Table13[Gasoil Open]))/(MAX(Table13[Gasoil Open])-MIN(Table13[Gasoil Open]))</f>
        <v>3.5578330893118598E-2</v>
      </c>
      <c r="I1286" s="130">
        <f>(Table13[[#This Row],[Alpha]]-MIN(Table13[Alpha]))/(MAX(Table13[Alpha])-MIN(Table13[Alpha]))</f>
        <v>0.41785418965510296</v>
      </c>
      <c r="J1286" s="508">
        <f>(Table13[[#This Row],[Signal from Matlab]]-703)/(1060.75-703)</f>
        <v>-1.9650593990216632</v>
      </c>
    </row>
    <row r="1287" spans="1:10" x14ac:dyDescent="0.2">
      <c r="A1287" s="505">
        <v>35920</v>
      </c>
      <c r="B1287" s="506">
        <v>1286</v>
      </c>
      <c r="C1287" s="507">
        <v>14.85</v>
      </c>
      <c r="E1287" s="508">
        <f>(Table13[[#This Row],[Gasoil Open]]-MIN(Table13[Gasoil Open]))/(MAX(Table13[Gasoil Open])-MIN(Table13[Gasoil Open]))</f>
        <v>3.7701317715958998E-2</v>
      </c>
      <c r="I1287" s="130">
        <f>(Table13[[#This Row],[Alpha]]-MIN(Table13[Alpha]))/(MAX(Table13[Alpha])-MIN(Table13[Alpha]))</f>
        <v>0.41785418965510296</v>
      </c>
      <c r="J1287" s="508">
        <f>(Table13[[#This Row],[Signal from Matlab]]-703)/(1060.75-703)</f>
        <v>-1.9650593990216632</v>
      </c>
    </row>
    <row r="1288" spans="1:10" x14ac:dyDescent="0.2">
      <c r="A1288" s="505">
        <v>35921</v>
      </c>
      <c r="B1288" s="506">
        <v>1287</v>
      </c>
      <c r="C1288" s="507">
        <v>14.53</v>
      </c>
      <c r="E1288" s="508">
        <f>(Table13[[#This Row],[Gasoil Open]]-MIN(Table13[Gasoil Open]))/(MAX(Table13[Gasoil Open])-MIN(Table13[Gasoil Open]))</f>
        <v>3.5358711566617858E-2</v>
      </c>
      <c r="I1288" s="130">
        <f>(Table13[[#This Row],[Alpha]]-MIN(Table13[Alpha]))/(MAX(Table13[Alpha])-MIN(Table13[Alpha]))</f>
        <v>0.41785418965510296</v>
      </c>
      <c r="J1288" s="508">
        <f>(Table13[[#This Row],[Signal from Matlab]]-703)/(1060.75-703)</f>
        <v>-1.9650593990216632</v>
      </c>
    </row>
    <row r="1289" spans="1:10" x14ac:dyDescent="0.2">
      <c r="A1289" s="505">
        <v>35922</v>
      </c>
      <c r="B1289" s="506">
        <v>1288</v>
      </c>
      <c r="C1289" s="507">
        <v>14.47</v>
      </c>
      <c r="E1289" s="508">
        <f>(Table13[[#This Row],[Gasoil Open]]-MIN(Table13[Gasoil Open]))/(MAX(Table13[Gasoil Open])-MIN(Table13[Gasoil Open]))</f>
        <v>3.4919472913616405E-2</v>
      </c>
      <c r="I1289" s="130">
        <f>(Table13[[#This Row],[Alpha]]-MIN(Table13[Alpha]))/(MAX(Table13[Alpha])-MIN(Table13[Alpha]))</f>
        <v>0.41785418965510296</v>
      </c>
      <c r="J1289" s="508">
        <f>(Table13[[#This Row],[Signal from Matlab]]-703)/(1060.75-703)</f>
        <v>-1.9650593990216632</v>
      </c>
    </row>
    <row r="1290" spans="1:10" x14ac:dyDescent="0.2">
      <c r="A1290" s="505">
        <v>35923</v>
      </c>
      <c r="B1290" s="506">
        <v>1289</v>
      </c>
      <c r="C1290" s="507">
        <v>14.54</v>
      </c>
      <c r="E1290" s="508">
        <f>(Table13[[#This Row],[Gasoil Open]]-MIN(Table13[Gasoil Open]))/(MAX(Table13[Gasoil Open])-MIN(Table13[Gasoil Open]))</f>
        <v>3.5431918008784764E-2</v>
      </c>
      <c r="I1290" s="130">
        <f>(Table13[[#This Row],[Alpha]]-MIN(Table13[Alpha]))/(MAX(Table13[Alpha])-MIN(Table13[Alpha]))</f>
        <v>0.41785418965510296</v>
      </c>
      <c r="J1290" s="508">
        <f>(Table13[[#This Row],[Signal from Matlab]]-703)/(1060.75-703)</f>
        <v>-1.9650593990216632</v>
      </c>
    </row>
    <row r="1291" spans="1:10" x14ac:dyDescent="0.2">
      <c r="A1291" s="505">
        <v>35926</v>
      </c>
      <c r="B1291" s="506">
        <v>1290</v>
      </c>
      <c r="C1291" s="507">
        <v>14.7</v>
      </c>
      <c r="E1291" s="508">
        <f>(Table13[[#This Row],[Gasoil Open]]-MIN(Table13[Gasoil Open]))/(MAX(Table13[Gasoil Open])-MIN(Table13[Gasoil Open]))</f>
        <v>3.6603221083455338E-2</v>
      </c>
      <c r="I1291" s="130">
        <f>(Table13[[#This Row],[Alpha]]-MIN(Table13[Alpha]))/(MAX(Table13[Alpha])-MIN(Table13[Alpha]))</f>
        <v>0.41785418965510296</v>
      </c>
      <c r="J1291" s="508">
        <f>(Table13[[#This Row],[Signal from Matlab]]-703)/(1060.75-703)</f>
        <v>-1.9650593990216632</v>
      </c>
    </row>
    <row r="1292" spans="1:10" x14ac:dyDescent="0.2">
      <c r="A1292" s="505">
        <v>35927</v>
      </c>
      <c r="B1292" s="506">
        <v>1291</v>
      </c>
      <c r="C1292" s="507">
        <v>14.85</v>
      </c>
      <c r="E1292" s="508">
        <f>(Table13[[#This Row],[Gasoil Open]]-MIN(Table13[Gasoil Open]))/(MAX(Table13[Gasoil Open])-MIN(Table13[Gasoil Open]))</f>
        <v>3.7701317715958998E-2</v>
      </c>
      <c r="I1292" s="130">
        <f>(Table13[[#This Row],[Alpha]]-MIN(Table13[Alpha]))/(MAX(Table13[Alpha])-MIN(Table13[Alpha]))</f>
        <v>0.41785418965510296</v>
      </c>
      <c r="J1292" s="508">
        <f>(Table13[[#This Row],[Signal from Matlab]]-703)/(1060.75-703)</f>
        <v>-1.9650593990216632</v>
      </c>
    </row>
    <row r="1293" spans="1:10" x14ac:dyDescent="0.2">
      <c r="A1293" s="505">
        <v>35928</v>
      </c>
      <c r="B1293" s="506">
        <v>1292</v>
      </c>
      <c r="C1293" s="507">
        <v>15.29</v>
      </c>
      <c r="E1293" s="508">
        <f>(Table13[[#This Row],[Gasoil Open]]-MIN(Table13[Gasoil Open]))/(MAX(Table13[Gasoil Open])-MIN(Table13[Gasoil Open]))</f>
        <v>4.0922401171303066E-2</v>
      </c>
      <c r="I1293" s="130">
        <f>(Table13[[#This Row],[Alpha]]-MIN(Table13[Alpha]))/(MAX(Table13[Alpha])-MIN(Table13[Alpha]))</f>
        <v>0.41785418965510296</v>
      </c>
      <c r="J1293" s="508">
        <f>(Table13[[#This Row],[Signal from Matlab]]-703)/(1060.75-703)</f>
        <v>-1.9650593990216632</v>
      </c>
    </row>
    <row r="1294" spans="1:10" x14ac:dyDescent="0.2">
      <c r="A1294" s="505">
        <v>35929</v>
      </c>
      <c r="B1294" s="506">
        <v>1293</v>
      </c>
      <c r="C1294" s="507">
        <v>14.9</v>
      </c>
      <c r="E1294" s="508">
        <f>(Table13[[#This Row],[Gasoil Open]]-MIN(Table13[Gasoil Open]))/(MAX(Table13[Gasoil Open])-MIN(Table13[Gasoil Open]))</f>
        <v>3.8067349926793559E-2</v>
      </c>
      <c r="I1294" s="130">
        <f>(Table13[[#This Row],[Alpha]]-MIN(Table13[Alpha]))/(MAX(Table13[Alpha])-MIN(Table13[Alpha]))</f>
        <v>0.41785418965510296</v>
      </c>
      <c r="J1294" s="508">
        <f>(Table13[[#This Row],[Signal from Matlab]]-703)/(1060.75-703)</f>
        <v>-1.9650593990216632</v>
      </c>
    </row>
    <row r="1295" spans="1:10" x14ac:dyDescent="0.2">
      <c r="A1295" s="505">
        <v>35930</v>
      </c>
      <c r="B1295" s="506">
        <v>1294</v>
      </c>
      <c r="C1295" s="507">
        <v>14.79</v>
      </c>
      <c r="E1295" s="508">
        <f>(Table13[[#This Row],[Gasoil Open]]-MIN(Table13[Gasoil Open]))/(MAX(Table13[Gasoil Open])-MIN(Table13[Gasoil Open]))</f>
        <v>3.7262079062957532E-2</v>
      </c>
      <c r="I1295" s="130">
        <f>(Table13[[#This Row],[Alpha]]-MIN(Table13[Alpha]))/(MAX(Table13[Alpha])-MIN(Table13[Alpha]))</f>
        <v>0.41785418965510296</v>
      </c>
      <c r="J1295" s="508">
        <f>(Table13[[#This Row],[Signal from Matlab]]-703)/(1060.75-703)</f>
        <v>-1.9650593990216632</v>
      </c>
    </row>
    <row r="1296" spans="1:10" x14ac:dyDescent="0.2">
      <c r="A1296" s="505">
        <v>35933</v>
      </c>
      <c r="B1296" s="506">
        <v>1295</v>
      </c>
      <c r="C1296" s="507">
        <v>14.28</v>
      </c>
      <c r="E1296" s="508">
        <f>(Table13[[#This Row],[Gasoil Open]]-MIN(Table13[Gasoil Open]))/(MAX(Table13[Gasoil Open])-MIN(Table13[Gasoil Open]))</f>
        <v>3.3528550512445091E-2</v>
      </c>
      <c r="I1296" s="130">
        <f>(Table13[[#This Row],[Alpha]]-MIN(Table13[Alpha]))/(MAX(Table13[Alpha])-MIN(Table13[Alpha]))</f>
        <v>0.41785418965510296</v>
      </c>
      <c r="J1296" s="508">
        <f>(Table13[[#This Row],[Signal from Matlab]]-703)/(1060.75-703)</f>
        <v>-1.9650593990216632</v>
      </c>
    </row>
    <row r="1297" spans="1:10" x14ac:dyDescent="0.2">
      <c r="A1297" s="505">
        <v>35934</v>
      </c>
      <c r="B1297" s="506">
        <v>1296</v>
      </c>
      <c r="C1297" s="507">
        <v>14.38</v>
      </c>
      <c r="E1297" s="508">
        <f>(Table13[[#This Row],[Gasoil Open]]-MIN(Table13[Gasoil Open]))/(MAX(Table13[Gasoil Open])-MIN(Table13[Gasoil Open]))</f>
        <v>3.4260614934114204E-2</v>
      </c>
      <c r="I1297" s="130">
        <f>(Table13[[#This Row],[Alpha]]-MIN(Table13[Alpha]))/(MAX(Table13[Alpha])-MIN(Table13[Alpha]))</f>
        <v>0.41785418965510296</v>
      </c>
      <c r="J1297" s="508">
        <f>(Table13[[#This Row],[Signal from Matlab]]-703)/(1060.75-703)</f>
        <v>-1.9650593990216632</v>
      </c>
    </row>
    <row r="1298" spans="1:10" x14ac:dyDescent="0.2">
      <c r="A1298" s="505">
        <v>35935</v>
      </c>
      <c r="B1298" s="506">
        <v>1297</v>
      </c>
      <c r="C1298" s="507">
        <v>14.2</v>
      </c>
      <c r="E1298" s="508">
        <f>(Table13[[#This Row],[Gasoil Open]]-MIN(Table13[Gasoil Open]))/(MAX(Table13[Gasoil Open])-MIN(Table13[Gasoil Open]))</f>
        <v>3.2942898975109804E-2</v>
      </c>
      <c r="I1298" s="130">
        <f>(Table13[[#This Row],[Alpha]]-MIN(Table13[Alpha]))/(MAX(Table13[Alpha])-MIN(Table13[Alpha]))</f>
        <v>0.41785418965510296</v>
      </c>
      <c r="J1298" s="508">
        <f>(Table13[[#This Row],[Signal from Matlab]]-703)/(1060.75-703)</f>
        <v>-1.9650593990216632</v>
      </c>
    </row>
    <row r="1299" spans="1:10" x14ac:dyDescent="0.2">
      <c r="A1299" s="505">
        <v>35936</v>
      </c>
      <c r="B1299" s="506">
        <v>1298</v>
      </c>
      <c r="C1299" s="507">
        <v>13.85</v>
      </c>
      <c r="E1299" s="508">
        <f>(Table13[[#This Row],[Gasoil Open]]-MIN(Table13[Gasoil Open]))/(MAX(Table13[Gasoil Open])-MIN(Table13[Gasoil Open]))</f>
        <v>3.0380673499267933E-2</v>
      </c>
      <c r="I1299" s="130">
        <f>(Table13[[#This Row],[Alpha]]-MIN(Table13[Alpha]))/(MAX(Table13[Alpha])-MIN(Table13[Alpha]))</f>
        <v>0.41785418965510296</v>
      </c>
      <c r="J1299" s="508">
        <f>(Table13[[#This Row],[Signal from Matlab]]-703)/(1060.75-703)</f>
        <v>-1.9650593990216632</v>
      </c>
    </row>
    <row r="1300" spans="1:10" x14ac:dyDescent="0.2">
      <c r="A1300" s="505">
        <v>35937</v>
      </c>
      <c r="B1300" s="506">
        <v>1299</v>
      </c>
      <c r="C1300" s="507">
        <v>14.1</v>
      </c>
      <c r="E1300" s="508">
        <f>(Table13[[#This Row],[Gasoil Open]]-MIN(Table13[Gasoil Open]))/(MAX(Table13[Gasoil Open])-MIN(Table13[Gasoil Open]))</f>
        <v>3.2210834553440697E-2</v>
      </c>
      <c r="I1300" s="130">
        <f>(Table13[[#This Row],[Alpha]]-MIN(Table13[Alpha]))/(MAX(Table13[Alpha])-MIN(Table13[Alpha]))</f>
        <v>0.41785418965510296</v>
      </c>
      <c r="J1300" s="508">
        <f>(Table13[[#This Row],[Signal from Matlab]]-703)/(1060.75-703)</f>
        <v>-1.9650593990216632</v>
      </c>
    </row>
    <row r="1301" spans="1:10" x14ac:dyDescent="0.2">
      <c r="A1301" s="505">
        <v>35941</v>
      </c>
      <c r="B1301" s="506">
        <v>1300</v>
      </c>
      <c r="C1301" s="507">
        <v>14.07</v>
      </c>
      <c r="E1301" s="508">
        <f>(Table13[[#This Row],[Gasoil Open]]-MIN(Table13[Gasoil Open]))/(MAX(Table13[Gasoil Open])-MIN(Table13[Gasoil Open]))</f>
        <v>3.199121522693997E-2</v>
      </c>
      <c r="I1301" s="130">
        <f>(Table13[[#This Row],[Alpha]]-MIN(Table13[Alpha]))/(MAX(Table13[Alpha])-MIN(Table13[Alpha]))</f>
        <v>0.41785418965510296</v>
      </c>
      <c r="J1301" s="508">
        <f>(Table13[[#This Row],[Signal from Matlab]]-703)/(1060.75-703)</f>
        <v>-1.9650593990216632</v>
      </c>
    </row>
    <row r="1302" spans="1:10" x14ac:dyDescent="0.2">
      <c r="A1302" s="505">
        <v>35942</v>
      </c>
      <c r="B1302" s="506">
        <v>1301</v>
      </c>
      <c r="C1302" s="507">
        <v>14.1</v>
      </c>
      <c r="E1302" s="508">
        <f>(Table13[[#This Row],[Gasoil Open]]-MIN(Table13[Gasoil Open]))/(MAX(Table13[Gasoil Open])-MIN(Table13[Gasoil Open]))</f>
        <v>3.2210834553440697E-2</v>
      </c>
      <c r="I1302" s="130">
        <f>(Table13[[#This Row],[Alpha]]-MIN(Table13[Alpha]))/(MAX(Table13[Alpha])-MIN(Table13[Alpha]))</f>
        <v>0.41785418965510296</v>
      </c>
      <c r="J1302" s="508">
        <f>(Table13[[#This Row],[Signal from Matlab]]-703)/(1060.75-703)</f>
        <v>-1.9650593990216632</v>
      </c>
    </row>
    <row r="1303" spans="1:10" x14ac:dyDescent="0.2">
      <c r="A1303" s="505">
        <v>35943</v>
      </c>
      <c r="B1303" s="506">
        <v>1302</v>
      </c>
      <c r="C1303" s="507">
        <v>14.05</v>
      </c>
      <c r="E1303" s="508">
        <f>(Table13[[#This Row],[Gasoil Open]]-MIN(Table13[Gasoil Open]))/(MAX(Table13[Gasoil Open])-MIN(Table13[Gasoil Open]))</f>
        <v>3.1844802342606157E-2</v>
      </c>
      <c r="I1303" s="130">
        <f>(Table13[[#This Row],[Alpha]]-MIN(Table13[Alpha]))/(MAX(Table13[Alpha])-MIN(Table13[Alpha]))</f>
        <v>0.41785418965510296</v>
      </c>
      <c r="J1303" s="508">
        <f>(Table13[[#This Row],[Signal from Matlab]]-703)/(1060.75-703)</f>
        <v>-1.9650593990216632</v>
      </c>
    </row>
    <row r="1304" spans="1:10" x14ac:dyDescent="0.2">
      <c r="A1304" s="505">
        <v>35944</v>
      </c>
      <c r="B1304" s="506">
        <v>1303</v>
      </c>
      <c r="C1304" s="507">
        <v>14</v>
      </c>
      <c r="E1304" s="508">
        <f>(Table13[[#This Row],[Gasoil Open]]-MIN(Table13[Gasoil Open]))/(MAX(Table13[Gasoil Open])-MIN(Table13[Gasoil Open]))</f>
        <v>3.1478770131771597E-2</v>
      </c>
      <c r="I1304" s="130">
        <f>(Table13[[#This Row],[Alpha]]-MIN(Table13[Alpha]))/(MAX(Table13[Alpha])-MIN(Table13[Alpha]))</f>
        <v>0.41785418965510296</v>
      </c>
      <c r="J1304" s="508">
        <f>(Table13[[#This Row],[Signal from Matlab]]-703)/(1060.75-703)</f>
        <v>-1.9650593990216632</v>
      </c>
    </row>
    <row r="1305" spans="1:10" x14ac:dyDescent="0.2">
      <c r="A1305" s="505">
        <v>35947</v>
      </c>
      <c r="B1305" s="506">
        <v>1304</v>
      </c>
      <c r="C1305" s="507">
        <v>14.34</v>
      </c>
      <c r="E1305" s="508">
        <f>(Table13[[#This Row],[Gasoil Open]]-MIN(Table13[Gasoil Open]))/(MAX(Table13[Gasoil Open])-MIN(Table13[Gasoil Open]))</f>
        <v>3.3967789165446557E-2</v>
      </c>
      <c r="I1305" s="130">
        <f>(Table13[[#This Row],[Alpha]]-MIN(Table13[Alpha]))/(MAX(Table13[Alpha])-MIN(Table13[Alpha]))</f>
        <v>0.41785418965510296</v>
      </c>
      <c r="J1305" s="508">
        <f>(Table13[[#This Row],[Signal from Matlab]]-703)/(1060.75-703)</f>
        <v>-1.9650593990216632</v>
      </c>
    </row>
    <row r="1306" spans="1:10" x14ac:dyDescent="0.2">
      <c r="A1306" s="505">
        <v>35948</v>
      </c>
      <c r="B1306" s="506">
        <v>1305</v>
      </c>
      <c r="C1306" s="507">
        <v>14.1</v>
      </c>
      <c r="E1306" s="508">
        <f>(Table13[[#This Row],[Gasoil Open]]-MIN(Table13[Gasoil Open]))/(MAX(Table13[Gasoil Open])-MIN(Table13[Gasoil Open]))</f>
        <v>3.2210834553440697E-2</v>
      </c>
      <c r="I1306" s="130">
        <f>(Table13[[#This Row],[Alpha]]-MIN(Table13[Alpha]))/(MAX(Table13[Alpha])-MIN(Table13[Alpha]))</f>
        <v>0.41785418965510296</v>
      </c>
      <c r="J1306" s="508">
        <f>(Table13[[#This Row],[Signal from Matlab]]-703)/(1060.75-703)</f>
        <v>-1.9650593990216632</v>
      </c>
    </row>
    <row r="1307" spans="1:10" x14ac:dyDescent="0.2">
      <c r="A1307" s="505">
        <v>35949</v>
      </c>
      <c r="B1307" s="506">
        <v>1306</v>
      </c>
      <c r="C1307" s="507">
        <v>14</v>
      </c>
      <c r="E1307" s="508">
        <f>(Table13[[#This Row],[Gasoil Open]]-MIN(Table13[Gasoil Open]))/(MAX(Table13[Gasoil Open])-MIN(Table13[Gasoil Open]))</f>
        <v>3.1478770131771597E-2</v>
      </c>
      <c r="I1307" s="130">
        <f>(Table13[[#This Row],[Alpha]]-MIN(Table13[Alpha]))/(MAX(Table13[Alpha])-MIN(Table13[Alpha]))</f>
        <v>0.41785418965510296</v>
      </c>
      <c r="J1307" s="508">
        <f>(Table13[[#This Row],[Signal from Matlab]]-703)/(1060.75-703)</f>
        <v>-1.9650593990216632</v>
      </c>
    </row>
    <row r="1308" spans="1:10" x14ac:dyDescent="0.2">
      <c r="A1308" s="505">
        <v>35950</v>
      </c>
      <c r="B1308" s="506">
        <v>1307</v>
      </c>
      <c r="C1308" s="507">
        <v>14.4</v>
      </c>
      <c r="E1308" s="508">
        <f>(Table13[[#This Row],[Gasoil Open]]-MIN(Table13[Gasoil Open]))/(MAX(Table13[Gasoil Open])-MIN(Table13[Gasoil Open]))</f>
        <v>3.4407027818448024E-2</v>
      </c>
      <c r="I1308" s="130">
        <f>(Table13[[#This Row],[Alpha]]-MIN(Table13[Alpha]))/(MAX(Table13[Alpha])-MIN(Table13[Alpha]))</f>
        <v>0.41785418965510296</v>
      </c>
      <c r="J1308" s="508">
        <f>(Table13[[#This Row],[Signal from Matlab]]-703)/(1060.75-703)</f>
        <v>-1.9650593990216632</v>
      </c>
    </row>
    <row r="1309" spans="1:10" x14ac:dyDescent="0.2">
      <c r="A1309" s="505">
        <v>35951</v>
      </c>
      <c r="B1309" s="506">
        <v>1308</v>
      </c>
      <c r="C1309" s="507">
        <v>14.5</v>
      </c>
      <c r="E1309" s="508">
        <f>(Table13[[#This Row],[Gasoil Open]]-MIN(Table13[Gasoil Open]))/(MAX(Table13[Gasoil Open])-MIN(Table13[Gasoil Open]))</f>
        <v>3.5139092240117131E-2</v>
      </c>
      <c r="I1309" s="130">
        <f>(Table13[[#This Row],[Alpha]]-MIN(Table13[Alpha]))/(MAX(Table13[Alpha])-MIN(Table13[Alpha]))</f>
        <v>0.41785418965510296</v>
      </c>
      <c r="J1309" s="508">
        <f>(Table13[[#This Row],[Signal from Matlab]]-703)/(1060.75-703)</f>
        <v>-1.9650593990216632</v>
      </c>
    </row>
    <row r="1310" spans="1:10" x14ac:dyDescent="0.2">
      <c r="A1310" s="505">
        <v>35954</v>
      </c>
      <c r="B1310" s="506">
        <v>1309</v>
      </c>
      <c r="C1310" s="507">
        <v>14.53</v>
      </c>
      <c r="E1310" s="508">
        <f>(Table13[[#This Row],[Gasoil Open]]-MIN(Table13[Gasoil Open]))/(MAX(Table13[Gasoil Open])-MIN(Table13[Gasoil Open]))</f>
        <v>3.5358711566617858E-2</v>
      </c>
      <c r="I1310" s="130">
        <f>(Table13[[#This Row],[Alpha]]-MIN(Table13[Alpha]))/(MAX(Table13[Alpha])-MIN(Table13[Alpha]))</f>
        <v>0.41785418965510296</v>
      </c>
      <c r="J1310" s="508">
        <f>(Table13[[#This Row],[Signal from Matlab]]-703)/(1060.75-703)</f>
        <v>-1.9650593990216632</v>
      </c>
    </row>
    <row r="1311" spans="1:10" x14ac:dyDescent="0.2">
      <c r="A1311" s="505">
        <v>35955</v>
      </c>
      <c r="B1311" s="506">
        <v>1310</v>
      </c>
      <c r="C1311" s="507">
        <v>14.05</v>
      </c>
      <c r="E1311" s="508">
        <f>(Table13[[#This Row],[Gasoil Open]]-MIN(Table13[Gasoil Open]))/(MAX(Table13[Gasoil Open])-MIN(Table13[Gasoil Open]))</f>
        <v>3.1844802342606157E-2</v>
      </c>
      <c r="I1311" s="130">
        <f>(Table13[[#This Row],[Alpha]]-MIN(Table13[Alpha]))/(MAX(Table13[Alpha])-MIN(Table13[Alpha]))</f>
        <v>0.41785418965510296</v>
      </c>
      <c r="J1311" s="508">
        <f>(Table13[[#This Row],[Signal from Matlab]]-703)/(1060.75-703)</f>
        <v>-1.9650593990216632</v>
      </c>
    </row>
    <row r="1312" spans="1:10" x14ac:dyDescent="0.2">
      <c r="A1312" s="505">
        <v>35956</v>
      </c>
      <c r="B1312" s="506">
        <v>1311</v>
      </c>
      <c r="C1312" s="507">
        <v>13.45</v>
      </c>
      <c r="E1312" s="508">
        <f>(Table13[[#This Row],[Gasoil Open]]-MIN(Table13[Gasoil Open]))/(MAX(Table13[Gasoil Open])-MIN(Table13[Gasoil Open]))</f>
        <v>2.7452415812591502E-2</v>
      </c>
      <c r="I1312" s="130">
        <f>(Table13[[#This Row],[Alpha]]-MIN(Table13[Alpha]))/(MAX(Table13[Alpha])-MIN(Table13[Alpha]))</f>
        <v>0.41785418965510296</v>
      </c>
      <c r="J1312" s="508">
        <f>(Table13[[#This Row],[Signal from Matlab]]-703)/(1060.75-703)</f>
        <v>-1.9650593990216632</v>
      </c>
    </row>
    <row r="1313" spans="1:10" x14ac:dyDescent="0.2">
      <c r="A1313" s="505">
        <v>35957</v>
      </c>
      <c r="B1313" s="506">
        <v>1312</v>
      </c>
      <c r="C1313" s="507">
        <v>13.5</v>
      </c>
      <c r="E1313" s="508">
        <f>(Table13[[#This Row],[Gasoil Open]]-MIN(Table13[Gasoil Open]))/(MAX(Table13[Gasoil Open])-MIN(Table13[Gasoil Open]))</f>
        <v>2.7818448023426062E-2</v>
      </c>
      <c r="I1313" s="130">
        <f>(Table13[[#This Row],[Alpha]]-MIN(Table13[Alpha]))/(MAX(Table13[Alpha])-MIN(Table13[Alpha]))</f>
        <v>0.41785418965510296</v>
      </c>
      <c r="J1313" s="508">
        <f>(Table13[[#This Row],[Signal from Matlab]]-703)/(1060.75-703)</f>
        <v>-1.9650593990216632</v>
      </c>
    </row>
    <row r="1314" spans="1:10" x14ac:dyDescent="0.2">
      <c r="A1314" s="505">
        <v>35958</v>
      </c>
      <c r="B1314" s="506">
        <v>1313</v>
      </c>
      <c r="C1314" s="507">
        <v>13.05</v>
      </c>
      <c r="E1314" s="508">
        <f>(Table13[[#This Row],[Gasoil Open]]-MIN(Table13[Gasoil Open]))/(MAX(Table13[Gasoil Open])-MIN(Table13[Gasoil Open]))</f>
        <v>2.4524158125915088E-2</v>
      </c>
      <c r="I1314" s="130">
        <f>(Table13[[#This Row],[Alpha]]-MIN(Table13[Alpha]))/(MAX(Table13[Alpha])-MIN(Table13[Alpha]))</f>
        <v>0.41785418965510296</v>
      </c>
      <c r="J1314" s="508">
        <f>(Table13[[#This Row],[Signal from Matlab]]-703)/(1060.75-703)</f>
        <v>-1.9650593990216632</v>
      </c>
    </row>
    <row r="1315" spans="1:10" x14ac:dyDescent="0.2">
      <c r="A1315" s="505">
        <v>35961</v>
      </c>
      <c r="B1315" s="506">
        <v>1314</v>
      </c>
      <c r="C1315" s="507">
        <v>12.55</v>
      </c>
      <c r="E1315" s="508">
        <f>(Table13[[#This Row],[Gasoil Open]]-MIN(Table13[Gasoil Open]))/(MAX(Table13[Gasoil Open])-MIN(Table13[Gasoil Open]))</f>
        <v>2.0863836017569554E-2</v>
      </c>
      <c r="I1315" s="130">
        <f>(Table13[[#This Row],[Alpha]]-MIN(Table13[Alpha]))/(MAX(Table13[Alpha])-MIN(Table13[Alpha]))</f>
        <v>0.41785418965510296</v>
      </c>
      <c r="J1315" s="508">
        <f>(Table13[[#This Row],[Signal from Matlab]]-703)/(1060.75-703)</f>
        <v>-1.9650593990216632</v>
      </c>
    </row>
    <row r="1316" spans="1:10" x14ac:dyDescent="0.2">
      <c r="A1316" s="505">
        <v>35962</v>
      </c>
      <c r="B1316" s="506">
        <v>1315</v>
      </c>
      <c r="C1316" s="507">
        <v>12.69</v>
      </c>
      <c r="E1316" s="508">
        <f>(Table13[[#This Row],[Gasoil Open]]-MIN(Table13[Gasoil Open]))/(MAX(Table13[Gasoil Open])-MIN(Table13[Gasoil Open]))</f>
        <v>2.1888726207906294E-2</v>
      </c>
      <c r="I1316" s="130">
        <f>(Table13[[#This Row],[Alpha]]-MIN(Table13[Alpha]))/(MAX(Table13[Alpha])-MIN(Table13[Alpha]))</f>
        <v>0.41785418965510296</v>
      </c>
      <c r="J1316" s="508">
        <f>(Table13[[#This Row],[Signal from Matlab]]-703)/(1060.75-703)</f>
        <v>-1.9650593990216632</v>
      </c>
    </row>
    <row r="1317" spans="1:10" x14ac:dyDescent="0.2">
      <c r="A1317" s="505">
        <v>35963</v>
      </c>
      <c r="B1317" s="506">
        <v>1316</v>
      </c>
      <c r="C1317" s="507">
        <v>13.05</v>
      </c>
      <c r="E1317" s="508">
        <f>(Table13[[#This Row],[Gasoil Open]]-MIN(Table13[Gasoil Open]))/(MAX(Table13[Gasoil Open])-MIN(Table13[Gasoil Open]))</f>
        <v>2.4524158125915088E-2</v>
      </c>
      <c r="I1317" s="130">
        <f>(Table13[[#This Row],[Alpha]]-MIN(Table13[Alpha]))/(MAX(Table13[Alpha])-MIN(Table13[Alpha]))</f>
        <v>0.41785418965510296</v>
      </c>
      <c r="J1317" s="508">
        <f>(Table13[[#This Row],[Signal from Matlab]]-703)/(1060.75-703)</f>
        <v>-1.9650593990216632</v>
      </c>
    </row>
    <row r="1318" spans="1:10" x14ac:dyDescent="0.2">
      <c r="A1318" s="505">
        <v>35964</v>
      </c>
      <c r="B1318" s="506">
        <v>1317</v>
      </c>
      <c r="C1318" s="507">
        <v>13.03</v>
      </c>
      <c r="E1318" s="508">
        <f>(Table13[[#This Row],[Gasoil Open]]-MIN(Table13[Gasoil Open]))/(MAX(Table13[Gasoil Open])-MIN(Table13[Gasoil Open]))</f>
        <v>2.4377745241581254E-2</v>
      </c>
      <c r="I1318" s="130">
        <f>(Table13[[#This Row],[Alpha]]-MIN(Table13[Alpha]))/(MAX(Table13[Alpha])-MIN(Table13[Alpha]))</f>
        <v>0.41785418965510296</v>
      </c>
      <c r="J1318" s="508">
        <f>(Table13[[#This Row],[Signal from Matlab]]-703)/(1060.75-703)</f>
        <v>-1.9650593990216632</v>
      </c>
    </row>
    <row r="1319" spans="1:10" x14ac:dyDescent="0.2">
      <c r="A1319" s="505">
        <v>35965</v>
      </c>
      <c r="B1319" s="506">
        <v>1318</v>
      </c>
      <c r="C1319" s="507">
        <v>12.9</v>
      </c>
      <c r="E1319" s="508">
        <f>(Table13[[#This Row],[Gasoil Open]]-MIN(Table13[Gasoil Open]))/(MAX(Table13[Gasoil Open])-MIN(Table13[Gasoil Open]))</f>
        <v>2.3426061493411424E-2</v>
      </c>
      <c r="I1319" s="130">
        <f>(Table13[[#This Row],[Alpha]]-MIN(Table13[Alpha]))/(MAX(Table13[Alpha])-MIN(Table13[Alpha]))</f>
        <v>0.41785418965510296</v>
      </c>
      <c r="J1319" s="508">
        <f>(Table13[[#This Row],[Signal from Matlab]]-703)/(1060.75-703)</f>
        <v>-1.9650593990216632</v>
      </c>
    </row>
    <row r="1320" spans="1:10" x14ac:dyDescent="0.2">
      <c r="A1320" s="505">
        <v>35968</v>
      </c>
      <c r="B1320" s="506">
        <v>1319</v>
      </c>
      <c r="C1320" s="507">
        <v>13</v>
      </c>
      <c r="E1320" s="508">
        <f>(Table13[[#This Row],[Gasoil Open]]-MIN(Table13[Gasoil Open]))/(MAX(Table13[Gasoil Open])-MIN(Table13[Gasoil Open]))</f>
        <v>2.4158125915080528E-2</v>
      </c>
      <c r="I1320" s="130">
        <f>(Table13[[#This Row],[Alpha]]-MIN(Table13[Alpha]))/(MAX(Table13[Alpha])-MIN(Table13[Alpha]))</f>
        <v>0.41785418965510296</v>
      </c>
      <c r="J1320" s="508">
        <f>(Table13[[#This Row],[Signal from Matlab]]-703)/(1060.75-703)</f>
        <v>-1.9650593990216632</v>
      </c>
    </row>
    <row r="1321" spans="1:10" x14ac:dyDescent="0.2">
      <c r="A1321" s="505">
        <v>35969</v>
      </c>
      <c r="B1321" s="506">
        <v>1320</v>
      </c>
      <c r="C1321" s="507">
        <v>13.6</v>
      </c>
      <c r="E1321" s="508">
        <f>(Table13[[#This Row],[Gasoil Open]]-MIN(Table13[Gasoil Open]))/(MAX(Table13[Gasoil Open])-MIN(Table13[Gasoil Open]))</f>
        <v>2.8550512445095166E-2</v>
      </c>
      <c r="I1321" s="130">
        <f>(Table13[[#This Row],[Alpha]]-MIN(Table13[Alpha]))/(MAX(Table13[Alpha])-MIN(Table13[Alpha]))</f>
        <v>0.41785418965510296</v>
      </c>
      <c r="J1321" s="508">
        <f>(Table13[[#This Row],[Signal from Matlab]]-703)/(1060.75-703)</f>
        <v>-1.9650593990216632</v>
      </c>
    </row>
    <row r="1322" spans="1:10" x14ac:dyDescent="0.2">
      <c r="A1322" s="505">
        <v>35970</v>
      </c>
      <c r="B1322" s="506">
        <v>1321</v>
      </c>
      <c r="C1322" s="507">
        <v>14.08</v>
      </c>
      <c r="E1322" s="508">
        <f>(Table13[[#This Row],[Gasoil Open]]-MIN(Table13[Gasoil Open]))/(MAX(Table13[Gasoil Open])-MIN(Table13[Gasoil Open]))</f>
        <v>3.2064421669106884E-2</v>
      </c>
      <c r="I1322" s="130">
        <f>(Table13[[#This Row],[Alpha]]-MIN(Table13[Alpha]))/(MAX(Table13[Alpha])-MIN(Table13[Alpha]))</f>
        <v>0.41785418965510296</v>
      </c>
      <c r="J1322" s="508">
        <f>(Table13[[#This Row],[Signal from Matlab]]-703)/(1060.75-703)</f>
        <v>-1.9650593990216632</v>
      </c>
    </row>
    <row r="1323" spans="1:10" x14ac:dyDescent="0.2">
      <c r="A1323" s="505">
        <v>35971</v>
      </c>
      <c r="B1323" s="506">
        <v>1322</v>
      </c>
      <c r="C1323" s="507">
        <v>13.58</v>
      </c>
      <c r="E1323" s="508">
        <f>(Table13[[#This Row],[Gasoil Open]]-MIN(Table13[Gasoil Open]))/(MAX(Table13[Gasoil Open])-MIN(Table13[Gasoil Open]))</f>
        <v>2.8404099560761349E-2</v>
      </c>
      <c r="I1323" s="130">
        <f>(Table13[[#This Row],[Alpha]]-MIN(Table13[Alpha]))/(MAX(Table13[Alpha])-MIN(Table13[Alpha]))</f>
        <v>0.41785418965510296</v>
      </c>
      <c r="J1323" s="508">
        <f>(Table13[[#This Row],[Signal from Matlab]]-703)/(1060.75-703)</f>
        <v>-1.9650593990216632</v>
      </c>
    </row>
    <row r="1324" spans="1:10" x14ac:dyDescent="0.2">
      <c r="A1324" s="505">
        <v>35972</v>
      </c>
      <c r="B1324" s="506">
        <v>1323</v>
      </c>
      <c r="C1324" s="507">
        <v>12.99</v>
      </c>
      <c r="E1324" s="508">
        <f>(Table13[[#This Row],[Gasoil Open]]-MIN(Table13[Gasoil Open]))/(MAX(Table13[Gasoil Open])-MIN(Table13[Gasoil Open]))</f>
        <v>2.4084919472913618E-2</v>
      </c>
      <c r="I1324" s="130">
        <f>(Table13[[#This Row],[Alpha]]-MIN(Table13[Alpha]))/(MAX(Table13[Alpha])-MIN(Table13[Alpha]))</f>
        <v>0.41785418965510296</v>
      </c>
      <c r="J1324" s="508">
        <f>(Table13[[#This Row],[Signal from Matlab]]-703)/(1060.75-703)</f>
        <v>-1.9650593990216632</v>
      </c>
    </row>
    <row r="1325" spans="1:10" x14ac:dyDescent="0.2">
      <c r="A1325" s="505">
        <v>35975</v>
      </c>
      <c r="B1325" s="506">
        <v>1324</v>
      </c>
      <c r="C1325" s="507">
        <v>13.15</v>
      </c>
      <c r="E1325" s="508">
        <f>(Table13[[#This Row],[Gasoil Open]]-MIN(Table13[Gasoil Open]))/(MAX(Table13[Gasoil Open])-MIN(Table13[Gasoil Open]))</f>
        <v>2.5256222547584192E-2</v>
      </c>
      <c r="I1325" s="130">
        <f>(Table13[[#This Row],[Alpha]]-MIN(Table13[Alpha]))/(MAX(Table13[Alpha])-MIN(Table13[Alpha]))</f>
        <v>0.41785418965510296</v>
      </c>
      <c r="J1325" s="508">
        <f>(Table13[[#This Row],[Signal from Matlab]]-703)/(1060.75-703)</f>
        <v>-1.9650593990216632</v>
      </c>
    </row>
    <row r="1326" spans="1:10" x14ac:dyDescent="0.2">
      <c r="A1326" s="505">
        <v>35976</v>
      </c>
      <c r="B1326" s="506">
        <v>1325</v>
      </c>
      <c r="C1326" s="507">
        <v>13.27</v>
      </c>
      <c r="E1326" s="508">
        <f>(Table13[[#This Row],[Gasoil Open]]-MIN(Table13[Gasoil Open]))/(MAX(Table13[Gasoil Open])-MIN(Table13[Gasoil Open]))</f>
        <v>2.6134699853587115E-2</v>
      </c>
      <c r="I1326" s="130">
        <f>(Table13[[#This Row],[Alpha]]-MIN(Table13[Alpha]))/(MAX(Table13[Alpha])-MIN(Table13[Alpha]))</f>
        <v>0.41785418965510296</v>
      </c>
      <c r="J1326" s="508">
        <f>(Table13[[#This Row],[Signal from Matlab]]-703)/(1060.75-703)</f>
        <v>-1.9650593990216632</v>
      </c>
    </row>
    <row r="1327" spans="1:10" x14ac:dyDescent="0.2">
      <c r="A1327" s="505">
        <v>35977</v>
      </c>
      <c r="B1327" s="506">
        <v>1326</v>
      </c>
      <c r="C1327" s="507">
        <v>13.42</v>
      </c>
      <c r="E1327" s="508">
        <f>(Table13[[#This Row],[Gasoil Open]]-MIN(Table13[Gasoil Open]))/(MAX(Table13[Gasoil Open])-MIN(Table13[Gasoil Open]))</f>
        <v>2.7232796486090775E-2</v>
      </c>
      <c r="I1327" s="130">
        <f>(Table13[[#This Row],[Alpha]]-MIN(Table13[Alpha]))/(MAX(Table13[Alpha])-MIN(Table13[Alpha]))</f>
        <v>0.41785418965510296</v>
      </c>
      <c r="J1327" s="508">
        <f>(Table13[[#This Row],[Signal from Matlab]]-703)/(1060.75-703)</f>
        <v>-1.9650593990216632</v>
      </c>
    </row>
    <row r="1328" spans="1:10" x14ac:dyDescent="0.2">
      <c r="A1328" s="505">
        <v>35978</v>
      </c>
      <c r="B1328" s="506">
        <v>1327</v>
      </c>
      <c r="C1328" s="507">
        <v>13.51</v>
      </c>
      <c r="E1328" s="508">
        <f>(Table13[[#This Row],[Gasoil Open]]-MIN(Table13[Gasoil Open]))/(MAX(Table13[Gasoil Open])-MIN(Table13[Gasoil Open]))</f>
        <v>2.7891654465592972E-2</v>
      </c>
      <c r="I1328" s="130">
        <f>(Table13[[#This Row],[Alpha]]-MIN(Table13[Alpha]))/(MAX(Table13[Alpha])-MIN(Table13[Alpha]))</f>
        <v>0.41785418965510296</v>
      </c>
      <c r="J1328" s="508">
        <f>(Table13[[#This Row],[Signal from Matlab]]-703)/(1060.75-703)</f>
        <v>-1.9650593990216632</v>
      </c>
    </row>
    <row r="1329" spans="1:10" x14ac:dyDescent="0.2">
      <c r="A1329" s="505">
        <v>35979</v>
      </c>
      <c r="B1329" s="506">
        <v>1328</v>
      </c>
      <c r="C1329" s="507">
        <v>13.62</v>
      </c>
      <c r="E1329" s="508">
        <f>(Table13[[#This Row],[Gasoil Open]]-MIN(Table13[Gasoil Open]))/(MAX(Table13[Gasoil Open])-MIN(Table13[Gasoil Open]))</f>
        <v>2.8696925329428986E-2</v>
      </c>
      <c r="I1329" s="130">
        <f>(Table13[[#This Row],[Alpha]]-MIN(Table13[Alpha]))/(MAX(Table13[Alpha])-MIN(Table13[Alpha]))</f>
        <v>0.41785418965510296</v>
      </c>
      <c r="J1329" s="508">
        <f>(Table13[[#This Row],[Signal from Matlab]]-703)/(1060.75-703)</f>
        <v>-1.9650593990216632</v>
      </c>
    </row>
    <row r="1330" spans="1:10" x14ac:dyDescent="0.2">
      <c r="A1330" s="505">
        <v>35982</v>
      </c>
      <c r="B1330" s="506">
        <v>1329</v>
      </c>
      <c r="C1330" s="507">
        <v>13.46</v>
      </c>
      <c r="E1330" s="508">
        <f>(Table13[[#This Row],[Gasoil Open]]-MIN(Table13[Gasoil Open]))/(MAX(Table13[Gasoil Open])-MIN(Table13[Gasoil Open]))</f>
        <v>2.7525622254758426E-2</v>
      </c>
      <c r="I1330" s="130">
        <f>(Table13[[#This Row],[Alpha]]-MIN(Table13[Alpha]))/(MAX(Table13[Alpha])-MIN(Table13[Alpha]))</f>
        <v>0.41785418965510296</v>
      </c>
      <c r="J1330" s="508">
        <f>(Table13[[#This Row],[Signal from Matlab]]-703)/(1060.75-703)</f>
        <v>-1.9650593990216632</v>
      </c>
    </row>
    <row r="1331" spans="1:10" x14ac:dyDescent="0.2">
      <c r="A1331" s="505">
        <v>35983</v>
      </c>
      <c r="B1331" s="506">
        <v>1330</v>
      </c>
      <c r="C1331" s="507">
        <v>12.95</v>
      </c>
      <c r="E1331" s="508">
        <f>(Table13[[#This Row],[Gasoil Open]]-MIN(Table13[Gasoil Open]))/(MAX(Table13[Gasoil Open])-MIN(Table13[Gasoil Open]))</f>
        <v>2.3792093704245971E-2</v>
      </c>
      <c r="I1331" s="130">
        <f>(Table13[[#This Row],[Alpha]]-MIN(Table13[Alpha]))/(MAX(Table13[Alpha])-MIN(Table13[Alpha]))</f>
        <v>0.41785418965510296</v>
      </c>
      <c r="J1331" s="508">
        <f>(Table13[[#This Row],[Signal from Matlab]]-703)/(1060.75-703)</f>
        <v>-1.9650593990216632</v>
      </c>
    </row>
    <row r="1332" spans="1:10" x14ac:dyDescent="0.2">
      <c r="A1332" s="505">
        <v>35984</v>
      </c>
      <c r="B1332" s="506">
        <v>1331</v>
      </c>
      <c r="C1332" s="507">
        <v>12.76</v>
      </c>
      <c r="E1332" s="508">
        <f>(Table13[[#This Row],[Gasoil Open]]-MIN(Table13[Gasoil Open]))/(MAX(Table13[Gasoil Open])-MIN(Table13[Gasoil Open]))</f>
        <v>2.240117130307467E-2</v>
      </c>
      <c r="I1332" s="130">
        <f>(Table13[[#This Row],[Alpha]]-MIN(Table13[Alpha]))/(MAX(Table13[Alpha])-MIN(Table13[Alpha]))</f>
        <v>0.41785418965510296</v>
      </c>
      <c r="J1332" s="508">
        <f>(Table13[[#This Row],[Signal from Matlab]]-703)/(1060.75-703)</f>
        <v>-1.9650593990216632</v>
      </c>
    </row>
    <row r="1333" spans="1:10" x14ac:dyDescent="0.2">
      <c r="A1333" s="505">
        <v>35985</v>
      </c>
      <c r="B1333" s="506">
        <v>1332</v>
      </c>
      <c r="C1333" s="507">
        <v>13.25</v>
      </c>
      <c r="E1333" s="508">
        <f>(Table13[[#This Row],[Gasoil Open]]-MIN(Table13[Gasoil Open]))/(MAX(Table13[Gasoil Open])-MIN(Table13[Gasoil Open]))</f>
        <v>2.5988286969253295E-2</v>
      </c>
      <c r="I1333" s="130">
        <f>(Table13[[#This Row],[Alpha]]-MIN(Table13[Alpha]))/(MAX(Table13[Alpha])-MIN(Table13[Alpha]))</f>
        <v>0.41785418965510296</v>
      </c>
      <c r="J1333" s="508">
        <f>(Table13[[#This Row],[Signal from Matlab]]-703)/(1060.75-703)</f>
        <v>-1.9650593990216632</v>
      </c>
    </row>
    <row r="1334" spans="1:10" x14ac:dyDescent="0.2">
      <c r="A1334" s="505">
        <v>35986</v>
      </c>
      <c r="B1334" s="506">
        <v>1333</v>
      </c>
      <c r="C1334" s="507">
        <v>13.13</v>
      </c>
      <c r="E1334" s="508">
        <f>(Table13[[#This Row],[Gasoil Open]]-MIN(Table13[Gasoil Open]))/(MAX(Table13[Gasoil Open])-MIN(Table13[Gasoil Open]))</f>
        <v>2.5109809663250372E-2</v>
      </c>
      <c r="I1334" s="130">
        <f>(Table13[[#This Row],[Alpha]]-MIN(Table13[Alpha]))/(MAX(Table13[Alpha])-MIN(Table13[Alpha]))</f>
        <v>0.41785418965510296</v>
      </c>
      <c r="J1334" s="508">
        <f>(Table13[[#This Row],[Signal from Matlab]]-703)/(1060.75-703)</f>
        <v>-1.9650593990216632</v>
      </c>
    </row>
    <row r="1335" spans="1:10" x14ac:dyDescent="0.2">
      <c r="A1335" s="505">
        <v>35989</v>
      </c>
      <c r="B1335" s="506">
        <v>1334</v>
      </c>
      <c r="C1335" s="507">
        <v>12.68</v>
      </c>
      <c r="E1335" s="508">
        <f>(Table13[[#This Row],[Gasoil Open]]-MIN(Table13[Gasoil Open]))/(MAX(Table13[Gasoil Open])-MIN(Table13[Gasoil Open]))</f>
        <v>2.1815519765739384E-2</v>
      </c>
      <c r="I1335" s="130">
        <f>(Table13[[#This Row],[Alpha]]-MIN(Table13[Alpha]))/(MAX(Table13[Alpha])-MIN(Table13[Alpha]))</f>
        <v>0.41785418965510296</v>
      </c>
      <c r="J1335" s="508">
        <f>(Table13[[#This Row],[Signal from Matlab]]-703)/(1060.75-703)</f>
        <v>-1.9650593990216632</v>
      </c>
    </row>
    <row r="1336" spans="1:10" x14ac:dyDescent="0.2">
      <c r="A1336" s="505">
        <v>35990</v>
      </c>
      <c r="B1336" s="506">
        <v>1335</v>
      </c>
      <c r="C1336" s="507">
        <v>12.85</v>
      </c>
      <c r="E1336" s="508">
        <f>(Table13[[#This Row],[Gasoil Open]]-MIN(Table13[Gasoil Open]))/(MAX(Table13[Gasoil Open])-MIN(Table13[Gasoil Open]))</f>
        <v>2.3060029282576864E-2</v>
      </c>
      <c r="I1336" s="130">
        <f>(Table13[[#This Row],[Alpha]]-MIN(Table13[Alpha]))/(MAX(Table13[Alpha])-MIN(Table13[Alpha]))</f>
        <v>0.41785418965510296</v>
      </c>
      <c r="J1336" s="508">
        <f>(Table13[[#This Row],[Signal from Matlab]]-703)/(1060.75-703)</f>
        <v>-1.9650593990216632</v>
      </c>
    </row>
    <row r="1337" spans="1:10" x14ac:dyDescent="0.2">
      <c r="A1337" s="505">
        <v>35991</v>
      </c>
      <c r="B1337" s="506">
        <v>1336</v>
      </c>
      <c r="C1337" s="507">
        <v>13.3</v>
      </c>
      <c r="E1337" s="508">
        <f>(Table13[[#This Row],[Gasoil Open]]-MIN(Table13[Gasoil Open]))/(MAX(Table13[Gasoil Open])-MIN(Table13[Gasoil Open]))</f>
        <v>2.6354319180087855E-2</v>
      </c>
      <c r="I1337" s="130">
        <f>(Table13[[#This Row],[Alpha]]-MIN(Table13[Alpha]))/(MAX(Table13[Alpha])-MIN(Table13[Alpha]))</f>
        <v>0.41785418965510296</v>
      </c>
      <c r="J1337" s="508">
        <f>(Table13[[#This Row],[Signal from Matlab]]-703)/(1060.75-703)</f>
        <v>-1.9650593990216632</v>
      </c>
    </row>
    <row r="1338" spans="1:10" x14ac:dyDescent="0.2">
      <c r="A1338" s="505">
        <v>35992</v>
      </c>
      <c r="B1338" s="506">
        <v>1337</v>
      </c>
      <c r="C1338" s="507">
        <v>12.82</v>
      </c>
      <c r="E1338" s="508">
        <f>(Table13[[#This Row],[Gasoil Open]]-MIN(Table13[Gasoil Open]))/(MAX(Table13[Gasoil Open])-MIN(Table13[Gasoil Open]))</f>
        <v>2.2840409956076137E-2</v>
      </c>
      <c r="I1338" s="130">
        <f>(Table13[[#This Row],[Alpha]]-MIN(Table13[Alpha]))/(MAX(Table13[Alpha])-MIN(Table13[Alpha]))</f>
        <v>0.41785418965510296</v>
      </c>
      <c r="J1338" s="508">
        <f>(Table13[[#This Row],[Signal from Matlab]]-703)/(1060.75-703)</f>
        <v>-1.9650593990216632</v>
      </c>
    </row>
    <row r="1339" spans="1:10" x14ac:dyDescent="0.2">
      <c r="A1339" s="505">
        <v>35993</v>
      </c>
      <c r="B1339" s="506">
        <v>1338</v>
      </c>
      <c r="C1339" s="507">
        <v>13.07</v>
      </c>
      <c r="E1339" s="508">
        <f>(Table13[[#This Row],[Gasoil Open]]-MIN(Table13[Gasoil Open]))/(MAX(Table13[Gasoil Open])-MIN(Table13[Gasoil Open]))</f>
        <v>2.4670571010248905E-2</v>
      </c>
      <c r="I1339" s="130">
        <f>(Table13[[#This Row],[Alpha]]-MIN(Table13[Alpha]))/(MAX(Table13[Alpha])-MIN(Table13[Alpha]))</f>
        <v>0.41785418965510296</v>
      </c>
      <c r="J1339" s="508">
        <f>(Table13[[#This Row],[Signal from Matlab]]-703)/(1060.75-703)</f>
        <v>-1.9650593990216632</v>
      </c>
    </row>
    <row r="1340" spans="1:10" x14ac:dyDescent="0.2">
      <c r="A1340" s="505">
        <v>35996</v>
      </c>
      <c r="B1340" s="506">
        <v>1339</v>
      </c>
      <c r="C1340" s="507">
        <v>12.85</v>
      </c>
      <c r="E1340" s="508">
        <f>(Table13[[#This Row],[Gasoil Open]]-MIN(Table13[Gasoil Open]))/(MAX(Table13[Gasoil Open])-MIN(Table13[Gasoil Open]))</f>
        <v>2.3060029282576864E-2</v>
      </c>
      <c r="I1340" s="130">
        <f>(Table13[[#This Row],[Alpha]]-MIN(Table13[Alpha]))/(MAX(Table13[Alpha])-MIN(Table13[Alpha]))</f>
        <v>0.41785418965510296</v>
      </c>
      <c r="J1340" s="508">
        <f>(Table13[[#This Row],[Signal from Matlab]]-703)/(1060.75-703)</f>
        <v>-1.9650593990216632</v>
      </c>
    </row>
    <row r="1341" spans="1:10" x14ac:dyDescent="0.2">
      <c r="A1341" s="505">
        <v>35997</v>
      </c>
      <c r="B1341" s="506">
        <v>1340</v>
      </c>
      <c r="C1341" s="507">
        <v>12.45</v>
      </c>
      <c r="E1341" s="508">
        <f>(Table13[[#This Row],[Gasoil Open]]-MIN(Table13[Gasoil Open]))/(MAX(Table13[Gasoil Open])-MIN(Table13[Gasoil Open]))</f>
        <v>2.0131771595900436E-2</v>
      </c>
      <c r="I1341" s="130">
        <f>(Table13[[#This Row],[Alpha]]-MIN(Table13[Alpha]))/(MAX(Table13[Alpha])-MIN(Table13[Alpha]))</f>
        <v>0.41785418965510296</v>
      </c>
      <c r="J1341" s="508">
        <f>(Table13[[#This Row],[Signal from Matlab]]-703)/(1060.75-703)</f>
        <v>-1.9650593990216632</v>
      </c>
    </row>
    <row r="1342" spans="1:10" x14ac:dyDescent="0.2">
      <c r="A1342" s="505">
        <v>35998</v>
      </c>
      <c r="B1342" s="506">
        <v>1341</v>
      </c>
      <c r="C1342" s="507">
        <v>12.62</v>
      </c>
      <c r="E1342" s="508">
        <f>(Table13[[#This Row],[Gasoil Open]]-MIN(Table13[Gasoil Open]))/(MAX(Table13[Gasoil Open])-MIN(Table13[Gasoil Open]))</f>
        <v>2.1376281112737917E-2</v>
      </c>
      <c r="I1342" s="130">
        <f>(Table13[[#This Row],[Alpha]]-MIN(Table13[Alpha]))/(MAX(Table13[Alpha])-MIN(Table13[Alpha]))</f>
        <v>0.41785418965510296</v>
      </c>
      <c r="J1342" s="508">
        <f>(Table13[[#This Row],[Signal from Matlab]]-703)/(1060.75-703)</f>
        <v>-1.9650593990216632</v>
      </c>
    </row>
    <row r="1343" spans="1:10" x14ac:dyDescent="0.2">
      <c r="A1343" s="505">
        <v>35999</v>
      </c>
      <c r="B1343" s="506">
        <v>1342</v>
      </c>
      <c r="C1343" s="507">
        <v>13.01</v>
      </c>
      <c r="E1343" s="508">
        <f>(Table13[[#This Row],[Gasoil Open]]-MIN(Table13[Gasoil Open]))/(MAX(Table13[Gasoil Open])-MIN(Table13[Gasoil Open]))</f>
        <v>2.4231332357247438E-2</v>
      </c>
      <c r="I1343" s="130">
        <f>(Table13[[#This Row],[Alpha]]-MIN(Table13[Alpha]))/(MAX(Table13[Alpha])-MIN(Table13[Alpha]))</f>
        <v>0.41785418965510296</v>
      </c>
      <c r="J1343" s="508">
        <f>(Table13[[#This Row],[Signal from Matlab]]-703)/(1060.75-703)</f>
        <v>-1.9650593990216632</v>
      </c>
    </row>
    <row r="1344" spans="1:10" x14ac:dyDescent="0.2">
      <c r="A1344" s="505">
        <v>36000</v>
      </c>
      <c r="B1344" s="506">
        <v>1343</v>
      </c>
      <c r="C1344" s="507">
        <v>12.68</v>
      </c>
      <c r="E1344" s="508">
        <f>(Table13[[#This Row],[Gasoil Open]]-MIN(Table13[Gasoil Open]))/(MAX(Table13[Gasoil Open])-MIN(Table13[Gasoil Open]))</f>
        <v>2.1815519765739384E-2</v>
      </c>
      <c r="I1344" s="130">
        <f>(Table13[[#This Row],[Alpha]]-MIN(Table13[Alpha]))/(MAX(Table13[Alpha])-MIN(Table13[Alpha]))</f>
        <v>0.41785418965510296</v>
      </c>
      <c r="J1344" s="508">
        <f>(Table13[[#This Row],[Signal from Matlab]]-703)/(1060.75-703)</f>
        <v>-1.9650593990216632</v>
      </c>
    </row>
    <row r="1345" spans="1:10" x14ac:dyDescent="0.2">
      <c r="A1345" s="505">
        <v>36003</v>
      </c>
      <c r="B1345" s="506">
        <v>1344</v>
      </c>
      <c r="C1345" s="507">
        <v>12.9</v>
      </c>
      <c r="E1345" s="508">
        <f>(Table13[[#This Row],[Gasoil Open]]-MIN(Table13[Gasoil Open]))/(MAX(Table13[Gasoil Open])-MIN(Table13[Gasoil Open]))</f>
        <v>2.3426061493411424E-2</v>
      </c>
      <c r="I1345" s="130">
        <f>(Table13[[#This Row],[Alpha]]-MIN(Table13[Alpha]))/(MAX(Table13[Alpha])-MIN(Table13[Alpha]))</f>
        <v>0.41785418965510296</v>
      </c>
      <c r="J1345" s="508">
        <f>(Table13[[#This Row],[Signal from Matlab]]-703)/(1060.75-703)</f>
        <v>-1.9650593990216632</v>
      </c>
    </row>
    <row r="1346" spans="1:10" x14ac:dyDescent="0.2">
      <c r="A1346" s="505">
        <v>36004</v>
      </c>
      <c r="B1346" s="506">
        <v>1345</v>
      </c>
      <c r="C1346" s="507">
        <v>13.13</v>
      </c>
      <c r="E1346" s="508">
        <f>(Table13[[#This Row],[Gasoil Open]]-MIN(Table13[Gasoil Open]))/(MAX(Table13[Gasoil Open])-MIN(Table13[Gasoil Open]))</f>
        <v>2.5109809663250372E-2</v>
      </c>
      <c r="I1346" s="130">
        <f>(Table13[[#This Row],[Alpha]]-MIN(Table13[Alpha]))/(MAX(Table13[Alpha])-MIN(Table13[Alpha]))</f>
        <v>0.41785418965510296</v>
      </c>
      <c r="J1346" s="508">
        <f>(Table13[[#This Row],[Signal from Matlab]]-703)/(1060.75-703)</f>
        <v>-1.9650593990216632</v>
      </c>
    </row>
    <row r="1347" spans="1:10" x14ac:dyDescent="0.2">
      <c r="A1347" s="505">
        <v>36005</v>
      </c>
      <c r="B1347" s="506">
        <v>1346</v>
      </c>
      <c r="C1347" s="507">
        <v>13</v>
      </c>
      <c r="E1347" s="508">
        <f>(Table13[[#This Row],[Gasoil Open]]-MIN(Table13[Gasoil Open]))/(MAX(Table13[Gasoil Open])-MIN(Table13[Gasoil Open]))</f>
        <v>2.4158125915080528E-2</v>
      </c>
      <c r="I1347" s="130">
        <f>(Table13[[#This Row],[Alpha]]-MIN(Table13[Alpha]))/(MAX(Table13[Alpha])-MIN(Table13[Alpha]))</f>
        <v>0.41785418965510296</v>
      </c>
      <c r="J1347" s="508">
        <f>(Table13[[#This Row],[Signal from Matlab]]-703)/(1060.75-703)</f>
        <v>-1.9650593990216632</v>
      </c>
    </row>
    <row r="1348" spans="1:10" x14ac:dyDescent="0.2">
      <c r="A1348" s="505">
        <v>36006</v>
      </c>
      <c r="B1348" s="506">
        <v>1347</v>
      </c>
      <c r="C1348" s="507">
        <v>13.13</v>
      </c>
      <c r="E1348" s="508">
        <f>(Table13[[#This Row],[Gasoil Open]]-MIN(Table13[Gasoil Open]))/(MAX(Table13[Gasoil Open])-MIN(Table13[Gasoil Open]))</f>
        <v>2.5109809663250372E-2</v>
      </c>
      <c r="I1348" s="130">
        <f>(Table13[[#This Row],[Alpha]]-MIN(Table13[Alpha]))/(MAX(Table13[Alpha])-MIN(Table13[Alpha]))</f>
        <v>0.41785418965510296</v>
      </c>
      <c r="J1348" s="508">
        <f>(Table13[[#This Row],[Signal from Matlab]]-703)/(1060.75-703)</f>
        <v>-1.9650593990216632</v>
      </c>
    </row>
    <row r="1349" spans="1:10" x14ac:dyDescent="0.2">
      <c r="A1349" s="505">
        <v>36007</v>
      </c>
      <c r="B1349" s="506">
        <v>1348</v>
      </c>
      <c r="C1349" s="507">
        <v>13.05</v>
      </c>
      <c r="E1349" s="508">
        <f>(Table13[[#This Row],[Gasoil Open]]-MIN(Table13[Gasoil Open]))/(MAX(Table13[Gasoil Open])-MIN(Table13[Gasoil Open]))</f>
        <v>2.4524158125915088E-2</v>
      </c>
      <c r="I1349" s="130">
        <f>(Table13[[#This Row],[Alpha]]-MIN(Table13[Alpha]))/(MAX(Table13[Alpha])-MIN(Table13[Alpha]))</f>
        <v>0.41785418965510296</v>
      </c>
      <c r="J1349" s="508">
        <f>(Table13[[#This Row],[Signal from Matlab]]-703)/(1060.75-703)</f>
        <v>-1.9650593990216632</v>
      </c>
    </row>
    <row r="1350" spans="1:10" x14ac:dyDescent="0.2">
      <c r="A1350" s="505">
        <v>36010</v>
      </c>
      <c r="B1350" s="506">
        <v>1349</v>
      </c>
      <c r="C1350" s="507">
        <v>13.06</v>
      </c>
      <c r="E1350" s="508">
        <f>(Table13[[#This Row],[Gasoil Open]]-MIN(Table13[Gasoil Open]))/(MAX(Table13[Gasoil Open])-MIN(Table13[Gasoil Open]))</f>
        <v>2.4597364568081995E-2</v>
      </c>
      <c r="I1350" s="130">
        <f>(Table13[[#This Row],[Alpha]]-MIN(Table13[Alpha]))/(MAX(Table13[Alpha])-MIN(Table13[Alpha]))</f>
        <v>0.41785418965510296</v>
      </c>
      <c r="J1350" s="508">
        <f>(Table13[[#This Row],[Signal from Matlab]]-703)/(1060.75-703)</f>
        <v>-1.9650593990216632</v>
      </c>
    </row>
    <row r="1351" spans="1:10" x14ac:dyDescent="0.2">
      <c r="A1351" s="505">
        <v>36011</v>
      </c>
      <c r="B1351" s="506">
        <v>1350</v>
      </c>
      <c r="C1351" s="507">
        <v>12.72</v>
      </c>
      <c r="E1351" s="508">
        <f>(Table13[[#This Row],[Gasoil Open]]-MIN(Table13[Gasoil Open]))/(MAX(Table13[Gasoil Open])-MIN(Table13[Gasoil Open]))</f>
        <v>2.2108345534407034E-2</v>
      </c>
      <c r="I1351" s="130">
        <f>(Table13[[#This Row],[Alpha]]-MIN(Table13[Alpha]))/(MAX(Table13[Alpha])-MIN(Table13[Alpha]))</f>
        <v>0.41785418965510296</v>
      </c>
      <c r="J1351" s="508">
        <f>(Table13[[#This Row],[Signal from Matlab]]-703)/(1060.75-703)</f>
        <v>-1.9650593990216632</v>
      </c>
    </row>
    <row r="1352" spans="1:10" x14ac:dyDescent="0.2">
      <c r="A1352" s="505">
        <v>36012</v>
      </c>
      <c r="B1352" s="506">
        <v>1351</v>
      </c>
      <c r="C1352" s="507">
        <v>12.58</v>
      </c>
      <c r="E1352" s="508">
        <f>(Table13[[#This Row],[Gasoil Open]]-MIN(Table13[Gasoil Open]))/(MAX(Table13[Gasoil Open])-MIN(Table13[Gasoil Open]))</f>
        <v>2.108345534407028E-2</v>
      </c>
      <c r="I1352" s="130">
        <f>(Table13[[#This Row],[Alpha]]-MIN(Table13[Alpha]))/(MAX(Table13[Alpha])-MIN(Table13[Alpha]))</f>
        <v>0.41785418965510296</v>
      </c>
      <c r="J1352" s="508">
        <f>(Table13[[#This Row],[Signal from Matlab]]-703)/(1060.75-703)</f>
        <v>-1.9650593990216632</v>
      </c>
    </row>
    <row r="1353" spans="1:10" x14ac:dyDescent="0.2">
      <c r="A1353" s="505">
        <v>36013</v>
      </c>
      <c r="B1353" s="506">
        <v>1352</v>
      </c>
      <c r="C1353" s="507">
        <v>12.6</v>
      </c>
      <c r="E1353" s="508">
        <f>(Table13[[#This Row],[Gasoil Open]]-MIN(Table13[Gasoil Open]))/(MAX(Table13[Gasoil Open])-MIN(Table13[Gasoil Open]))</f>
        <v>2.12298682284041E-2</v>
      </c>
      <c r="I1353" s="130">
        <f>(Table13[[#This Row],[Alpha]]-MIN(Table13[Alpha]))/(MAX(Table13[Alpha])-MIN(Table13[Alpha]))</f>
        <v>0.41785418965510296</v>
      </c>
      <c r="J1353" s="508">
        <f>(Table13[[#This Row],[Signal from Matlab]]-703)/(1060.75-703)</f>
        <v>-1.9650593990216632</v>
      </c>
    </row>
    <row r="1354" spans="1:10" x14ac:dyDescent="0.2">
      <c r="A1354" s="505">
        <v>36014</v>
      </c>
      <c r="B1354" s="506">
        <v>1353</v>
      </c>
      <c r="C1354" s="507">
        <v>12.76</v>
      </c>
      <c r="E1354" s="508">
        <f>(Table13[[#This Row],[Gasoil Open]]-MIN(Table13[Gasoil Open]))/(MAX(Table13[Gasoil Open])-MIN(Table13[Gasoil Open]))</f>
        <v>2.240117130307467E-2</v>
      </c>
      <c r="I1354" s="130">
        <f>(Table13[[#This Row],[Alpha]]-MIN(Table13[Alpha]))/(MAX(Table13[Alpha])-MIN(Table13[Alpha]))</f>
        <v>0.41785418965510296</v>
      </c>
      <c r="J1354" s="508">
        <f>(Table13[[#This Row],[Signal from Matlab]]-703)/(1060.75-703)</f>
        <v>-1.9650593990216632</v>
      </c>
    </row>
    <row r="1355" spans="1:10" x14ac:dyDescent="0.2">
      <c r="A1355" s="505">
        <v>36017</v>
      </c>
      <c r="B1355" s="506">
        <v>1354</v>
      </c>
      <c r="C1355" s="507">
        <v>12.61</v>
      </c>
      <c r="E1355" s="508">
        <f>(Table13[[#This Row],[Gasoil Open]]-MIN(Table13[Gasoil Open]))/(MAX(Table13[Gasoil Open])-MIN(Table13[Gasoil Open]))</f>
        <v>2.1303074670571007E-2</v>
      </c>
      <c r="I1355" s="130">
        <f>(Table13[[#This Row],[Alpha]]-MIN(Table13[Alpha]))/(MAX(Table13[Alpha])-MIN(Table13[Alpha]))</f>
        <v>0.41785418965510296</v>
      </c>
      <c r="J1355" s="508">
        <f>(Table13[[#This Row],[Signal from Matlab]]-703)/(1060.75-703)</f>
        <v>-1.9650593990216632</v>
      </c>
    </row>
    <row r="1356" spans="1:10" x14ac:dyDescent="0.2">
      <c r="A1356" s="505">
        <v>36018</v>
      </c>
      <c r="B1356" s="506">
        <v>1355</v>
      </c>
      <c r="C1356" s="507">
        <v>11.95</v>
      </c>
      <c r="E1356" s="508">
        <f>(Table13[[#This Row],[Gasoil Open]]-MIN(Table13[Gasoil Open]))/(MAX(Table13[Gasoil Open])-MIN(Table13[Gasoil Open]))</f>
        <v>1.6471449487554902E-2</v>
      </c>
      <c r="I1356" s="130">
        <f>(Table13[[#This Row],[Alpha]]-MIN(Table13[Alpha]))/(MAX(Table13[Alpha])-MIN(Table13[Alpha]))</f>
        <v>0.41785418965510296</v>
      </c>
      <c r="J1356" s="508">
        <f>(Table13[[#This Row],[Signal from Matlab]]-703)/(1060.75-703)</f>
        <v>-1.9650593990216632</v>
      </c>
    </row>
    <row r="1357" spans="1:10" x14ac:dyDescent="0.2">
      <c r="A1357" s="505">
        <v>36019</v>
      </c>
      <c r="B1357" s="506">
        <v>1356</v>
      </c>
      <c r="C1357" s="507">
        <v>11.75</v>
      </c>
      <c r="E1357" s="508">
        <f>(Table13[[#This Row],[Gasoil Open]]-MIN(Table13[Gasoil Open]))/(MAX(Table13[Gasoil Open])-MIN(Table13[Gasoil Open]))</f>
        <v>1.5007320644216693E-2</v>
      </c>
      <c r="I1357" s="130">
        <f>(Table13[[#This Row],[Alpha]]-MIN(Table13[Alpha]))/(MAX(Table13[Alpha])-MIN(Table13[Alpha]))</f>
        <v>0.41785418965510296</v>
      </c>
      <c r="J1357" s="508">
        <f>(Table13[[#This Row],[Signal from Matlab]]-703)/(1060.75-703)</f>
        <v>-1.9650593990216632</v>
      </c>
    </row>
    <row r="1358" spans="1:10" x14ac:dyDescent="0.2">
      <c r="A1358" s="505">
        <v>36020</v>
      </c>
      <c r="B1358" s="506">
        <v>1357</v>
      </c>
      <c r="C1358" s="507">
        <v>11.9</v>
      </c>
      <c r="E1358" s="508">
        <f>(Table13[[#This Row],[Gasoil Open]]-MIN(Table13[Gasoil Open]))/(MAX(Table13[Gasoil Open])-MIN(Table13[Gasoil Open]))</f>
        <v>1.6105417276720355E-2</v>
      </c>
      <c r="I1358" s="130">
        <f>(Table13[[#This Row],[Alpha]]-MIN(Table13[Alpha]))/(MAX(Table13[Alpha])-MIN(Table13[Alpha]))</f>
        <v>0.41785418965510296</v>
      </c>
      <c r="J1358" s="508">
        <f>(Table13[[#This Row],[Signal from Matlab]]-703)/(1060.75-703)</f>
        <v>-1.9650593990216632</v>
      </c>
    </row>
    <row r="1359" spans="1:10" x14ac:dyDescent="0.2">
      <c r="A1359" s="505">
        <v>36021</v>
      </c>
      <c r="B1359" s="506">
        <v>1358</v>
      </c>
      <c r="C1359" s="507">
        <v>12.15</v>
      </c>
      <c r="E1359" s="508">
        <f>(Table13[[#This Row],[Gasoil Open]]-MIN(Table13[Gasoil Open]))/(MAX(Table13[Gasoil Open])-MIN(Table13[Gasoil Open]))</f>
        <v>1.7935578330893123E-2</v>
      </c>
      <c r="I1359" s="130">
        <f>(Table13[[#This Row],[Alpha]]-MIN(Table13[Alpha]))/(MAX(Table13[Alpha])-MIN(Table13[Alpha]))</f>
        <v>0.41785418965510296</v>
      </c>
      <c r="J1359" s="508">
        <f>(Table13[[#This Row],[Signal from Matlab]]-703)/(1060.75-703)</f>
        <v>-1.9650593990216632</v>
      </c>
    </row>
    <row r="1360" spans="1:10" x14ac:dyDescent="0.2">
      <c r="A1360" s="505">
        <v>36024</v>
      </c>
      <c r="B1360" s="506">
        <v>1359</v>
      </c>
      <c r="C1360" s="507">
        <v>12.55</v>
      </c>
      <c r="E1360" s="508">
        <f>(Table13[[#This Row],[Gasoil Open]]-MIN(Table13[Gasoil Open]))/(MAX(Table13[Gasoil Open])-MIN(Table13[Gasoil Open]))</f>
        <v>2.0863836017569554E-2</v>
      </c>
      <c r="I1360" s="130">
        <f>(Table13[[#This Row],[Alpha]]-MIN(Table13[Alpha]))/(MAX(Table13[Alpha])-MIN(Table13[Alpha]))</f>
        <v>0.41785418965510296</v>
      </c>
      <c r="J1360" s="508">
        <f>(Table13[[#This Row],[Signal from Matlab]]-703)/(1060.75-703)</f>
        <v>-1.9650593990216632</v>
      </c>
    </row>
    <row r="1361" spans="1:10" x14ac:dyDescent="0.2">
      <c r="A1361" s="505">
        <v>36025</v>
      </c>
      <c r="B1361" s="506">
        <v>1360</v>
      </c>
      <c r="C1361" s="507">
        <v>12.25</v>
      </c>
      <c r="E1361" s="508">
        <f>(Table13[[#This Row],[Gasoil Open]]-MIN(Table13[Gasoil Open]))/(MAX(Table13[Gasoil Open])-MIN(Table13[Gasoil Open]))</f>
        <v>1.8667642752562226E-2</v>
      </c>
      <c r="I1361" s="130">
        <f>(Table13[[#This Row],[Alpha]]-MIN(Table13[Alpha]))/(MAX(Table13[Alpha])-MIN(Table13[Alpha]))</f>
        <v>0.41785418965510296</v>
      </c>
      <c r="J1361" s="508">
        <f>(Table13[[#This Row],[Signal from Matlab]]-703)/(1060.75-703)</f>
        <v>-1.9650593990216632</v>
      </c>
    </row>
    <row r="1362" spans="1:10" x14ac:dyDescent="0.2">
      <c r="A1362" s="505">
        <v>36026</v>
      </c>
      <c r="B1362" s="506">
        <v>1361</v>
      </c>
      <c r="C1362" s="507">
        <v>12.3</v>
      </c>
      <c r="E1362" s="508">
        <f>(Table13[[#This Row],[Gasoil Open]]-MIN(Table13[Gasoil Open]))/(MAX(Table13[Gasoil Open])-MIN(Table13[Gasoil Open]))</f>
        <v>1.9033674963396786E-2</v>
      </c>
      <c r="I1362" s="130">
        <f>(Table13[[#This Row],[Alpha]]-MIN(Table13[Alpha]))/(MAX(Table13[Alpha])-MIN(Table13[Alpha]))</f>
        <v>0.41785418965510296</v>
      </c>
      <c r="J1362" s="508">
        <f>(Table13[[#This Row],[Signal from Matlab]]-703)/(1060.75-703)</f>
        <v>-1.9650593990216632</v>
      </c>
    </row>
    <row r="1363" spans="1:10" x14ac:dyDescent="0.2">
      <c r="A1363" s="505">
        <v>36027</v>
      </c>
      <c r="B1363" s="506">
        <v>1362</v>
      </c>
      <c r="C1363" s="507">
        <v>12.2</v>
      </c>
      <c r="E1363" s="508">
        <f>(Table13[[#This Row],[Gasoil Open]]-MIN(Table13[Gasoil Open]))/(MAX(Table13[Gasoil Open])-MIN(Table13[Gasoil Open]))</f>
        <v>1.8301610541727669E-2</v>
      </c>
      <c r="I1363" s="130">
        <f>(Table13[[#This Row],[Alpha]]-MIN(Table13[Alpha]))/(MAX(Table13[Alpha])-MIN(Table13[Alpha]))</f>
        <v>0.41785418965510296</v>
      </c>
      <c r="J1363" s="508">
        <f>(Table13[[#This Row],[Signal from Matlab]]-703)/(1060.75-703)</f>
        <v>-1.9650593990216632</v>
      </c>
    </row>
    <row r="1364" spans="1:10" x14ac:dyDescent="0.2">
      <c r="A1364" s="505">
        <v>36028</v>
      </c>
      <c r="B1364" s="506">
        <v>1363</v>
      </c>
      <c r="C1364" s="507">
        <v>12.55</v>
      </c>
      <c r="E1364" s="508">
        <f>(Table13[[#This Row],[Gasoil Open]]-MIN(Table13[Gasoil Open]))/(MAX(Table13[Gasoil Open])-MIN(Table13[Gasoil Open]))</f>
        <v>2.0863836017569554E-2</v>
      </c>
      <c r="I1364" s="130">
        <f>(Table13[[#This Row],[Alpha]]-MIN(Table13[Alpha]))/(MAX(Table13[Alpha])-MIN(Table13[Alpha]))</f>
        <v>0.41785418965510296</v>
      </c>
      <c r="J1364" s="508">
        <f>(Table13[[#This Row],[Signal from Matlab]]-703)/(1060.75-703)</f>
        <v>-1.9650593990216632</v>
      </c>
    </row>
    <row r="1365" spans="1:10" x14ac:dyDescent="0.2">
      <c r="A1365" s="505">
        <v>36031</v>
      </c>
      <c r="B1365" s="506">
        <v>1364</v>
      </c>
      <c r="C1365" s="507">
        <v>12.3</v>
      </c>
      <c r="E1365" s="508">
        <f>(Table13[[#This Row],[Gasoil Open]]-MIN(Table13[Gasoil Open]))/(MAX(Table13[Gasoil Open])-MIN(Table13[Gasoil Open]))</f>
        <v>1.9033674963396786E-2</v>
      </c>
      <c r="I1365" s="130">
        <f>(Table13[[#This Row],[Alpha]]-MIN(Table13[Alpha]))/(MAX(Table13[Alpha])-MIN(Table13[Alpha]))</f>
        <v>0.41785418965510296</v>
      </c>
      <c r="J1365" s="508">
        <f>(Table13[[#This Row],[Signal from Matlab]]-703)/(1060.75-703)</f>
        <v>-1.9650593990216632</v>
      </c>
    </row>
    <row r="1366" spans="1:10" x14ac:dyDescent="0.2">
      <c r="A1366" s="505">
        <v>36032</v>
      </c>
      <c r="B1366" s="506">
        <v>1365</v>
      </c>
      <c r="C1366" s="507">
        <v>12.49</v>
      </c>
      <c r="E1366" s="508">
        <f>(Table13[[#This Row],[Gasoil Open]]-MIN(Table13[Gasoil Open]))/(MAX(Table13[Gasoil Open])-MIN(Table13[Gasoil Open]))</f>
        <v>2.0424597364568087E-2</v>
      </c>
      <c r="I1366" s="130">
        <f>(Table13[[#This Row],[Alpha]]-MIN(Table13[Alpha]))/(MAX(Table13[Alpha])-MIN(Table13[Alpha]))</f>
        <v>0.41785418965510296</v>
      </c>
      <c r="J1366" s="508">
        <f>(Table13[[#This Row],[Signal from Matlab]]-703)/(1060.75-703)</f>
        <v>-1.9650593990216632</v>
      </c>
    </row>
    <row r="1367" spans="1:10" x14ac:dyDescent="0.2">
      <c r="A1367" s="505">
        <v>36033</v>
      </c>
      <c r="B1367" s="506">
        <v>1366</v>
      </c>
      <c r="C1367" s="507">
        <v>12.55</v>
      </c>
      <c r="E1367" s="508">
        <f>(Table13[[#This Row],[Gasoil Open]]-MIN(Table13[Gasoil Open]))/(MAX(Table13[Gasoil Open])-MIN(Table13[Gasoil Open]))</f>
        <v>2.0863836017569554E-2</v>
      </c>
      <c r="I1367" s="130">
        <f>(Table13[[#This Row],[Alpha]]-MIN(Table13[Alpha]))/(MAX(Table13[Alpha])-MIN(Table13[Alpha]))</f>
        <v>0.41785418965510296</v>
      </c>
      <c r="J1367" s="508">
        <f>(Table13[[#This Row],[Signal from Matlab]]-703)/(1060.75-703)</f>
        <v>-1.9650593990216632</v>
      </c>
    </row>
    <row r="1368" spans="1:10" x14ac:dyDescent="0.2">
      <c r="A1368" s="505">
        <v>36034</v>
      </c>
      <c r="B1368" s="506">
        <v>1367</v>
      </c>
      <c r="C1368" s="507">
        <v>12.41</v>
      </c>
      <c r="E1368" s="508">
        <f>(Table13[[#This Row],[Gasoil Open]]-MIN(Table13[Gasoil Open]))/(MAX(Table13[Gasoil Open])-MIN(Table13[Gasoil Open]))</f>
        <v>1.98389458272328E-2</v>
      </c>
      <c r="I1368" s="130">
        <f>(Table13[[#This Row],[Alpha]]-MIN(Table13[Alpha]))/(MAX(Table13[Alpha])-MIN(Table13[Alpha]))</f>
        <v>0.41785418965510296</v>
      </c>
      <c r="J1368" s="508">
        <f>(Table13[[#This Row],[Signal from Matlab]]-703)/(1060.75-703)</f>
        <v>-1.9650593990216632</v>
      </c>
    </row>
    <row r="1369" spans="1:10" x14ac:dyDescent="0.2">
      <c r="A1369" s="505">
        <v>36035</v>
      </c>
      <c r="B1369" s="506">
        <v>1368</v>
      </c>
      <c r="C1369" s="507">
        <v>12.15</v>
      </c>
      <c r="E1369" s="508">
        <f>(Table13[[#This Row],[Gasoil Open]]-MIN(Table13[Gasoil Open]))/(MAX(Table13[Gasoil Open])-MIN(Table13[Gasoil Open]))</f>
        <v>1.7935578330893123E-2</v>
      </c>
      <c r="I1369" s="130">
        <f>(Table13[[#This Row],[Alpha]]-MIN(Table13[Alpha]))/(MAX(Table13[Alpha])-MIN(Table13[Alpha]))</f>
        <v>0.41785418965510296</v>
      </c>
      <c r="J1369" s="508">
        <f>(Table13[[#This Row],[Signal from Matlab]]-703)/(1060.75-703)</f>
        <v>-1.9650593990216632</v>
      </c>
    </row>
    <row r="1370" spans="1:10" x14ac:dyDescent="0.2">
      <c r="A1370" s="505">
        <v>36039</v>
      </c>
      <c r="B1370" s="506">
        <v>1369</v>
      </c>
      <c r="C1370" s="507">
        <v>12.3</v>
      </c>
      <c r="E1370" s="508">
        <f>(Table13[[#This Row],[Gasoil Open]]-MIN(Table13[Gasoil Open]))/(MAX(Table13[Gasoil Open])-MIN(Table13[Gasoil Open]))</f>
        <v>1.9033674963396786E-2</v>
      </c>
      <c r="I1370" s="130">
        <f>(Table13[[#This Row],[Alpha]]-MIN(Table13[Alpha]))/(MAX(Table13[Alpha])-MIN(Table13[Alpha]))</f>
        <v>0.41785418965510296</v>
      </c>
      <c r="J1370" s="508">
        <f>(Table13[[#This Row],[Signal from Matlab]]-703)/(1060.75-703)</f>
        <v>-1.9650593990216632</v>
      </c>
    </row>
    <row r="1371" spans="1:10" x14ac:dyDescent="0.2">
      <c r="A1371" s="505">
        <v>36040</v>
      </c>
      <c r="B1371" s="506">
        <v>1370</v>
      </c>
      <c r="C1371" s="507">
        <v>12.5</v>
      </c>
      <c r="E1371" s="508">
        <f>(Table13[[#This Row],[Gasoil Open]]-MIN(Table13[Gasoil Open]))/(MAX(Table13[Gasoil Open])-MIN(Table13[Gasoil Open]))</f>
        <v>2.0497803806734993E-2</v>
      </c>
      <c r="I1371" s="130">
        <f>(Table13[[#This Row],[Alpha]]-MIN(Table13[Alpha]))/(MAX(Table13[Alpha])-MIN(Table13[Alpha]))</f>
        <v>0.41785418965510296</v>
      </c>
      <c r="J1371" s="508">
        <f>(Table13[[#This Row],[Signal from Matlab]]-703)/(1060.75-703)</f>
        <v>-1.9650593990216632</v>
      </c>
    </row>
    <row r="1372" spans="1:10" x14ac:dyDescent="0.2">
      <c r="A1372" s="505">
        <v>36041</v>
      </c>
      <c r="B1372" s="506">
        <v>1371</v>
      </c>
      <c r="C1372" s="507">
        <v>12.47</v>
      </c>
      <c r="E1372" s="508">
        <f>(Table13[[#This Row],[Gasoil Open]]-MIN(Table13[Gasoil Open]))/(MAX(Table13[Gasoil Open])-MIN(Table13[Gasoil Open]))</f>
        <v>2.0278184480234267E-2</v>
      </c>
      <c r="I1372" s="130">
        <f>(Table13[[#This Row],[Alpha]]-MIN(Table13[Alpha]))/(MAX(Table13[Alpha])-MIN(Table13[Alpha]))</f>
        <v>0.41785418965510296</v>
      </c>
      <c r="J1372" s="508">
        <f>(Table13[[#This Row],[Signal from Matlab]]-703)/(1060.75-703)</f>
        <v>-1.9650593990216632</v>
      </c>
    </row>
    <row r="1373" spans="1:10" x14ac:dyDescent="0.2">
      <c r="A1373" s="505">
        <v>36042</v>
      </c>
      <c r="B1373" s="506">
        <v>1372</v>
      </c>
      <c r="C1373" s="507">
        <v>13.3</v>
      </c>
      <c r="E1373" s="508">
        <f>(Table13[[#This Row],[Gasoil Open]]-MIN(Table13[Gasoil Open]))/(MAX(Table13[Gasoil Open])-MIN(Table13[Gasoil Open]))</f>
        <v>2.6354319180087855E-2</v>
      </c>
      <c r="I1373" s="130">
        <f>(Table13[[#This Row],[Alpha]]-MIN(Table13[Alpha]))/(MAX(Table13[Alpha])-MIN(Table13[Alpha]))</f>
        <v>0.41785418965510296</v>
      </c>
      <c r="J1373" s="508">
        <f>(Table13[[#This Row],[Signal from Matlab]]-703)/(1060.75-703)</f>
        <v>-1.9650593990216632</v>
      </c>
    </row>
    <row r="1374" spans="1:10" x14ac:dyDescent="0.2">
      <c r="A1374" s="505">
        <v>36045</v>
      </c>
      <c r="B1374" s="506">
        <v>1373</v>
      </c>
      <c r="C1374" s="507">
        <v>13.4</v>
      </c>
      <c r="E1374" s="508">
        <f>(Table13[[#This Row],[Gasoil Open]]-MIN(Table13[Gasoil Open]))/(MAX(Table13[Gasoil Open])-MIN(Table13[Gasoil Open]))</f>
        <v>2.7086383601756959E-2</v>
      </c>
      <c r="I1374" s="130">
        <f>(Table13[[#This Row],[Alpha]]-MIN(Table13[Alpha]))/(MAX(Table13[Alpha])-MIN(Table13[Alpha]))</f>
        <v>0.41785418965510296</v>
      </c>
      <c r="J1374" s="508">
        <f>(Table13[[#This Row],[Signal from Matlab]]-703)/(1060.75-703)</f>
        <v>-1.9650593990216632</v>
      </c>
    </row>
    <row r="1375" spans="1:10" x14ac:dyDescent="0.2">
      <c r="A1375" s="505">
        <v>36046</v>
      </c>
      <c r="B1375" s="506">
        <v>1374</v>
      </c>
      <c r="C1375" s="507">
        <v>13.08</v>
      </c>
      <c r="E1375" s="508">
        <f>(Table13[[#This Row],[Gasoil Open]]-MIN(Table13[Gasoil Open]))/(MAX(Table13[Gasoil Open])-MIN(Table13[Gasoil Open]))</f>
        <v>2.4743777452415815E-2</v>
      </c>
      <c r="I1375" s="130">
        <f>(Table13[[#This Row],[Alpha]]-MIN(Table13[Alpha]))/(MAX(Table13[Alpha])-MIN(Table13[Alpha]))</f>
        <v>0.41785418965510296</v>
      </c>
      <c r="J1375" s="508">
        <f>(Table13[[#This Row],[Signal from Matlab]]-703)/(1060.75-703)</f>
        <v>-1.9650593990216632</v>
      </c>
    </row>
    <row r="1376" spans="1:10" x14ac:dyDescent="0.2">
      <c r="A1376" s="505">
        <v>36047</v>
      </c>
      <c r="B1376" s="506">
        <v>1375</v>
      </c>
      <c r="C1376" s="507">
        <v>13.05</v>
      </c>
      <c r="E1376" s="508">
        <f>(Table13[[#This Row],[Gasoil Open]]-MIN(Table13[Gasoil Open]))/(MAX(Table13[Gasoil Open])-MIN(Table13[Gasoil Open]))</f>
        <v>2.4524158125915088E-2</v>
      </c>
      <c r="I1376" s="130">
        <f>(Table13[[#This Row],[Alpha]]-MIN(Table13[Alpha]))/(MAX(Table13[Alpha])-MIN(Table13[Alpha]))</f>
        <v>0.41785418965510296</v>
      </c>
      <c r="J1376" s="508">
        <f>(Table13[[#This Row],[Signal from Matlab]]-703)/(1060.75-703)</f>
        <v>-1.9650593990216632</v>
      </c>
    </row>
    <row r="1377" spans="1:10" x14ac:dyDescent="0.2">
      <c r="A1377" s="505">
        <v>36048</v>
      </c>
      <c r="B1377" s="506">
        <v>1376</v>
      </c>
      <c r="C1377" s="507">
        <v>12.94</v>
      </c>
      <c r="E1377" s="508">
        <f>(Table13[[#This Row],[Gasoil Open]]-MIN(Table13[Gasoil Open]))/(MAX(Table13[Gasoil Open])-MIN(Table13[Gasoil Open]))</f>
        <v>2.3718887262079061E-2</v>
      </c>
      <c r="I1377" s="130">
        <f>(Table13[[#This Row],[Alpha]]-MIN(Table13[Alpha]))/(MAX(Table13[Alpha])-MIN(Table13[Alpha]))</f>
        <v>0.41785418965510296</v>
      </c>
      <c r="J1377" s="508">
        <f>(Table13[[#This Row],[Signal from Matlab]]-703)/(1060.75-703)</f>
        <v>-1.9650593990216632</v>
      </c>
    </row>
    <row r="1378" spans="1:10" x14ac:dyDescent="0.2">
      <c r="A1378" s="505">
        <v>36049</v>
      </c>
      <c r="B1378" s="506">
        <v>1377</v>
      </c>
      <c r="C1378" s="507">
        <v>13.6</v>
      </c>
      <c r="E1378" s="508">
        <f>(Table13[[#This Row],[Gasoil Open]]-MIN(Table13[Gasoil Open]))/(MAX(Table13[Gasoil Open])-MIN(Table13[Gasoil Open]))</f>
        <v>2.8550512445095166E-2</v>
      </c>
      <c r="I1378" s="130">
        <f>(Table13[[#This Row],[Alpha]]-MIN(Table13[Alpha]))/(MAX(Table13[Alpha])-MIN(Table13[Alpha]))</f>
        <v>0.41785418965510296</v>
      </c>
      <c r="J1378" s="508">
        <f>(Table13[[#This Row],[Signal from Matlab]]-703)/(1060.75-703)</f>
        <v>-1.9650593990216632</v>
      </c>
    </row>
    <row r="1379" spans="1:10" x14ac:dyDescent="0.2">
      <c r="A1379" s="505">
        <v>36052</v>
      </c>
      <c r="B1379" s="506">
        <v>1378</v>
      </c>
      <c r="C1379" s="507">
        <v>13.09</v>
      </c>
      <c r="E1379" s="508">
        <f>(Table13[[#This Row],[Gasoil Open]]-MIN(Table13[Gasoil Open]))/(MAX(Table13[Gasoil Open])-MIN(Table13[Gasoil Open]))</f>
        <v>2.4816983894582725E-2</v>
      </c>
      <c r="I1379" s="130">
        <f>(Table13[[#This Row],[Alpha]]-MIN(Table13[Alpha]))/(MAX(Table13[Alpha])-MIN(Table13[Alpha]))</f>
        <v>0.41785418965510296</v>
      </c>
      <c r="J1379" s="508">
        <f>(Table13[[#This Row],[Signal from Matlab]]-703)/(1060.75-703)</f>
        <v>-1.9650593990216632</v>
      </c>
    </row>
    <row r="1380" spans="1:10" x14ac:dyDescent="0.2">
      <c r="A1380" s="505">
        <v>36053</v>
      </c>
      <c r="B1380" s="506">
        <v>1379</v>
      </c>
      <c r="C1380" s="507">
        <v>12.87</v>
      </c>
      <c r="E1380" s="508">
        <f>(Table13[[#This Row],[Gasoil Open]]-MIN(Table13[Gasoil Open]))/(MAX(Table13[Gasoil Open])-MIN(Table13[Gasoil Open]))</f>
        <v>2.3206442166910684E-2</v>
      </c>
      <c r="I1380" s="130">
        <f>(Table13[[#This Row],[Alpha]]-MIN(Table13[Alpha]))/(MAX(Table13[Alpha])-MIN(Table13[Alpha]))</f>
        <v>0.41785418965510296</v>
      </c>
      <c r="J1380" s="508">
        <f>(Table13[[#This Row],[Signal from Matlab]]-703)/(1060.75-703)</f>
        <v>-1.9650593990216632</v>
      </c>
    </row>
    <row r="1381" spans="1:10" x14ac:dyDescent="0.2">
      <c r="A1381" s="505">
        <v>36054</v>
      </c>
      <c r="B1381" s="506">
        <v>1380</v>
      </c>
      <c r="C1381" s="507">
        <v>13.4</v>
      </c>
      <c r="E1381" s="508">
        <f>(Table13[[#This Row],[Gasoil Open]]-MIN(Table13[Gasoil Open]))/(MAX(Table13[Gasoil Open])-MIN(Table13[Gasoil Open]))</f>
        <v>2.7086383601756959E-2</v>
      </c>
      <c r="I1381" s="130">
        <f>(Table13[[#This Row],[Alpha]]-MIN(Table13[Alpha]))/(MAX(Table13[Alpha])-MIN(Table13[Alpha]))</f>
        <v>0.41785418965510296</v>
      </c>
      <c r="J1381" s="508">
        <f>(Table13[[#This Row],[Signal from Matlab]]-703)/(1060.75-703)</f>
        <v>-1.9650593990216632</v>
      </c>
    </row>
    <row r="1382" spans="1:10" x14ac:dyDescent="0.2">
      <c r="A1382" s="505">
        <v>36055</v>
      </c>
      <c r="B1382" s="506">
        <v>1381</v>
      </c>
      <c r="C1382" s="507">
        <v>13.45</v>
      </c>
      <c r="E1382" s="508">
        <f>(Table13[[#This Row],[Gasoil Open]]-MIN(Table13[Gasoil Open]))/(MAX(Table13[Gasoil Open])-MIN(Table13[Gasoil Open]))</f>
        <v>2.7452415812591502E-2</v>
      </c>
      <c r="I1382" s="130">
        <f>(Table13[[#This Row],[Alpha]]-MIN(Table13[Alpha]))/(MAX(Table13[Alpha])-MIN(Table13[Alpha]))</f>
        <v>0.41785418965510296</v>
      </c>
      <c r="J1382" s="508">
        <f>(Table13[[#This Row],[Signal from Matlab]]-703)/(1060.75-703)</f>
        <v>-1.9650593990216632</v>
      </c>
    </row>
    <row r="1383" spans="1:10" x14ac:dyDescent="0.2">
      <c r="A1383" s="505">
        <v>36056</v>
      </c>
      <c r="B1383" s="506">
        <v>1382</v>
      </c>
      <c r="C1383" s="507">
        <v>13.7</v>
      </c>
      <c r="E1383" s="508">
        <f>(Table13[[#This Row],[Gasoil Open]]-MIN(Table13[Gasoil Open]))/(MAX(Table13[Gasoil Open])-MIN(Table13[Gasoil Open]))</f>
        <v>2.9282576866764269E-2</v>
      </c>
      <c r="I1383" s="130">
        <f>(Table13[[#This Row],[Alpha]]-MIN(Table13[Alpha]))/(MAX(Table13[Alpha])-MIN(Table13[Alpha]))</f>
        <v>0.41785418965510296</v>
      </c>
      <c r="J1383" s="508">
        <f>(Table13[[#This Row],[Signal from Matlab]]-703)/(1060.75-703)</f>
        <v>-1.9650593990216632</v>
      </c>
    </row>
    <row r="1384" spans="1:10" x14ac:dyDescent="0.2">
      <c r="A1384" s="505">
        <v>36059</v>
      </c>
      <c r="B1384" s="506">
        <v>1383</v>
      </c>
      <c r="C1384" s="507">
        <v>14.33</v>
      </c>
      <c r="E1384" s="508">
        <f>(Table13[[#This Row],[Gasoil Open]]-MIN(Table13[Gasoil Open]))/(MAX(Table13[Gasoil Open])-MIN(Table13[Gasoil Open]))</f>
        <v>3.3894582723279651E-2</v>
      </c>
      <c r="I1384" s="130">
        <f>(Table13[[#This Row],[Alpha]]-MIN(Table13[Alpha]))/(MAX(Table13[Alpha])-MIN(Table13[Alpha]))</f>
        <v>0.41785418965510296</v>
      </c>
      <c r="J1384" s="508">
        <f>(Table13[[#This Row],[Signal from Matlab]]-703)/(1060.75-703)</f>
        <v>-1.9650593990216632</v>
      </c>
    </row>
    <row r="1385" spans="1:10" x14ac:dyDescent="0.2">
      <c r="A1385" s="505">
        <v>36060</v>
      </c>
      <c r="B1385" s="506">
        <v>1384</v>
      </c>
      <c r="C1385" s="507">
        <v>14.21</v>
      </c>
      <c r="E1385" s="508">
        <f>(Table13[[#This Row],[Gasoil Open]]-MIN(Table13[Gasoil Open]))/(MAX(Table13[Gasoil Open])-MIN(Table13[Gasoil Open]))</f>
        <v>3.3016105417276724E-2</v>
      </c>
      <c r="I1385" s="130">
        <f>(Table13[[#This Row],[Alpha]]-MIN(Table13[Alpha]))/(MAX(Table13[Alpha])-MIN(Table13[Alpha]))</f>
        <v>0.41785418965510296</v>
      </c>
      <c r="J1385" s="508">
        <f>(Table13[[#This Row],[Signal from Matlab]]-703)/(1060.75-703)</f>
        <v>-1.9650593990216632</v>
      </c>
    </row>
    <row r="1386" spans="1:10" x14ac:dyDescent="0.2">
      <c r="A1386" s="505">
        <v>36061</v>
      </c>
      <c r="B1386" s="506">
        <v>1385</v>
      </c>
      <c r="C1386" s="507">
        <v>14.59</v>
      </c>
      <c r="E1386" s="508">
        <f>(Table13[[#This Row],[Gasoil Open]]-MIN(Table13[Gasoil Open]))/(MAX(Table13[Gasoil Open])-MIN(Table13[Gasoil Open]))</f>
        <v>3.5797950219619325E-2</v>
      </c>
      <c r="I1386" s="130">
        <f>(Table13[[#This Row],[Alpha]]-MIN(Table13[Alpha]))/(MAX(Table13[Alpha])-MIN(Table13[Alpha]))</f>
        <v>0.41785418965510296</v>
      </c>
      <c r="J1386" s="508">
        <f>(Table13[[#This Row],[Signal from Matlab]]-703)/(1060.75-703)</f>
        <v>-1.9650593990216632</v>
      </c>
    </row>
    <row r="1387" spans="1:10" x14ac:dyDescent="0.2">
      <c r="A1387" s="505">
        <v>36062</v>
      </c>
      <c r="B1387" s="506">
        <v>1386</v>
      </c>
      <c r="C1387" s="507">
        <v>14.35</v>
      </c>
      <c r="E1387" s="508">
        <f>(Table13[[#This Row],[Gasoil Open]]-MIN(Table13[Gasoil Open]))/(MAX(Table13[Gasoil Open])-MIN(Table13[Gasoil Open]))</f>
        <v>3.4040995607613464E-2</v>
      </c>
      <c r="I1387" s="130">
        <f>(Table13[[#This Row],[Alpha]]-MIN(Table13[Alpha]))/(MAX(Table13[Alpha])-MIN(Table13[Alpha]))</f>
        <v>0.41785418965510296</v>
      </c>
      <c r="J1387" s="508">
        <f>(Table13[[#This Row],[Signal from Matlab]]-703)/(1060.75-703)</f>
        <v>-1.9650593990216632</v>
      </c>
    </row>
    <row r="1388" spans="1:10" x14ac:dyDescent="0.2">
      <c r="A1388" s="505">
        <v>36063</v>
      </c>
      <c r="B1388" s="506">
        <v>1387</v>
      </c>
      <c r="C1388" s="507">
        <v>14.78</v>
      </c>
      <c r="E1388" s="508">
        <f>(Table13[[#This Row],[Gasoil Open]]-MIN(Table13[Gasoil Open]))/(MAX(Table13[Gasoil Open])-MIN(Table13[Gasoil Open]))</f>
        <v>3.7188872620790625E-2</v>
      </c>
      <c r="I1388" s="130">
        <f>(Table13[[#This Row],[Alpha]]-MIN(Table13[Alpha]))/(MAX(Table13[Alpha])-MIN(Table13[Alpha]))</f>
        <v>0.41785418965510296</v>
      </c>
      <c r="J1388" s="508">
        <f>(Table13[[#This Row],[Signal from Matlab]]-703)/(1060.75-703)</f>
        <v>-1.9650593990216632</v>
      </c>
    </row>
    <row r="1389" spans="1:10" x14ac:dyDescent="0.2">
      <c r="A1389" s="505">
        <v>36066</v>
      </c>
      <c r="B1389" s="506">
        <v>1388</v>
      </c>
      <c r="C1389" s="507">
        <v>14.53</v>
      </c>
      <c r="E1389" s="508">
        <f>(Table13[[#This Row],[Gasoil Open]]-MIN(Table13[Gasoil Open]))/(MAX(Table13[Gasoil Open])-MIN(Table13[Gasoil Open]))</f>
        <v>3.5358711566617858E-2</v>
      </c>
      <c r="I1389" s="130">
        <f>(Table13[[#This Row],[Alpha]]-MIN(Table13[Alpha]))/(MAX(Table13[Alpha])-MIN(Table13[Alpha]))</f>
        <v>0.41785418965510296</v>
      </c>
      <c r="J1389" s="508">
        <f>(Table13[[#This Row],[Signal from Matlab]]-703)/(1060.75-703)</f>
        <v>-1.9650593990216632</v>
      </c>
    </row>
    <row r="1390" spans="1:10" x14ac:dyDescent="0.2">
      <c r="A1390" s="505">
        <v>36067</v>
      </c>
      <c r="B1390" s="506">
        <v>1389</v>
      </c>
      <c r="C1390" s="507">
        <v>14.34</v>
      </c>
      <c r="E1390" s="508">
        <f>(Table13[[#This Row],[Gasoil Open]]-MIN(Table13[Gasoil Open]))/(MAX(Table13[Gasoil Open])-MIN(Table13[Gasoil Open]))</f>
        <v>3.3967789165446557E-2</v>
      </c>
      <c r="I1390" s="130">
        <f>(Table13[[#This Row],[Alpha]]-MIN(Table13[Alpha]))/(MAX(Table13[Alpha])-MIN(Table13[Alpha]))</f>
        <v>0.41785418965510296</v>
      </c>
      <c r="J1390" s="508">
        <f>(Table13[[#This Row],[Signal from Matlab]]-703)/(1060.75-703)</f>
        <v>-1.9650593990216632</v>
      </c>
    </row>
    <row r="1391" spans="1:10" x14ac:dyDescent="0.2">
      <c r="A1391" s="505">
        <v>36068</v>
      </c>
      <c r="B1391" s="506">
        <v>1390</v>
      </c>
      <c r="C1391" s="507">
        <v>14.47</v>
      </c>
      <c r="E1391" s="508">
        <f>(Table13[[#This Row],[Gasoil Open]]-MIN(Table13[Gasoil Open]))/(MAX(Table13[Gasoil Open])-MIN(Table13[Gasoil Open]))</f>
        <v>3.4919472913616405E-2</v>
      </c>
      <c r="I1391" s="130">
        <f>(Table13[[#This Row],[Alpha]]-MIN(Table13[Alpha]))/(MAX(Table13[Alpha])-MIN(Table13[Alpha]))</f>
        <v>0.41785418965510296</v>
      </c>
      <c r="J1391" s="508">
        <f>(Table13[[#This Row],[Signal from Matlab]]-703)/(1060.75-703)</f>
        <v>-1.9650593990216632</v>
      </c>
    </row>
    <row r="1392" spans="1:10" x14ac:dyDescent="0.2">
      <c r="A1392" s="505">
        <v>36069</v>
      </c>
      <c r="B1392" s="506">
        <v>1391</v>
      </c>
      <c r="C1392" s="507">
        <v>14.68</v>
      </c>
      <c r="E1392" s="508">
        <f>(Table13[[#This Row],[Gasoil Open]]-MIN(Table13[Gasoil Open]))/(MAX(Table13[Gasoil Open])-MIN(Table13[Gasoil Open]))</f>
        <v>3.6456808199121518E-2</v>
      </c>
      <c r="I1392" s="130">
        <f>(Table13[[#This Row],[Alpha]]-MIN(Table13[Alpha]))/(MAX(Table13[Alpha])-MIN(Table13[Alpha]))</f>
        <v>0.41785418965510296</v>
      </c>
      <c r="J1392" s="508">
        <f>(Table13[[#This Row],[Signal from Matlab]]-703)/(1060.75-703)</f>
        <v>-1.9650593990216632</v>
      </c>
    </row>
    <row r="1393" spans="1:10" x14ac:dyDescent="0.2">
      <c r="A1393" s="505">
        <v>36070</v>
      </c>
      <c r="B1393" s="506">
        <v>1392</v>
      </c>
      <c r="C1393" s="507">
        <v>14.15</v>
      </c>
      <c r="E1393" s="508">
        <f>(Table13[[#This Row],[Gasoil Open]]-MIN(Table13[Gasoil Open]))/(MAX(Table13[Gasoil Open])-MIN(Table13[Gasoil Open]))</f>
        <v>3.2576866764275257E-2</v>
      </c>
      <c r="I1393" s="130">
        <f>(Table13[[#This Row],[Alpha]]-MIN(Table13[Alpha]))/(MAX(Table13[Alpha])-MIN(Table13[Alpha]))</f>
        <v>0.41785418965510296</v>
      </c>
      <c r="J1393" s="508">
        <f>(Table13[[#This Row],[Signal from Matlab]]-703)/(1060.75-703)</f>
        <v>-1.9650593990216632</v>
      </c>
    </row>
    <row r="1394" spans="1:10" x14ac:dyDescent="0.2">
      <c r="A1394" s="505">
        <v>36073</v>
      </c>
      <c r="B1394" s="506">
        <v>1393</v>
      </c>
      <c r="C1394" s="507">
        <v>14.13</v>
      </c>
      <c r="E1394" s="508">
        <f>(Table13[[#This Row],[Gasoil Open]]-MIN(Table13[Gasoil Open]))/(MAX(Table13[Gasoil Open])-MIN(Table13[Gasoil Open]))</f>
        <v>3.2430453879941437E-2</v>
      </c>
      <c r="I1394" s="130">
        <f>(Table13[[#This Row],[Alpha]]-MIN(Table13[Alpha]))/(MAX(Table13[Alpha])-MIN(Table13[Alpha]))</f>
        <v>0.41785418965510296</v>
      </c>
      <c r="J1394" s="508">
        <f>(Table13[[#This Row],[Signal from Matlab]]-703)/(1060.75-703)</f>
        <v>-1.9650593990216632</v>
      </c>
    </row>
    <row r="1395" spans="1:10" x14ac:dyDescent="0.2">
      <c r="A1395" s="505">
        <v>36074</v>
      </c>
      <c r="B1395" s="506">
        <v>1394</v>
      </c>
      <c r="C1395" s="507">
        <v>14</v>
      </c>
      <c r="E1395" s="508">
        <f>(Table13[[#This Row],[Gasoil Open]]-MIN(Table13[Gasoil Open]))/(MAX(Table13[Gasoil Open])-MIN(Table13[Gasoil Open]))</f>
        <v>3.1478770131771597E-2</v>
      </c>
      <c r="I1395" s="130">
        <f>(Table13[[#This Row],[Alpha]]-MIN(Table13[Alpha]))/(MAX(Table13[Alpha])-MIN(Table13[Alpha]))</f>
        <v>0.41785418965510296</v>
      </c>
      <c r="J1395" s="508">
        <f>(Table13[[#This Row],[Signal from Matlab]]-703)/(1060.75-703)</f>
        <v>-1.9650593990216632</v>
      </c>
    </row>
    <row r="1396" spans="1:10" x14ac:dyDescent="0.2">
      <c r="A1396" s="505">
        <v>36075</v>
      </c>
      <c r="B1396" s="506">
        <v>1395</v>
      </c>
      <c r="C1396" s="507">
        <v>14.02</v>
      </c>
      <c r="E1396" s="508">
        <f>(Table13[[#This Row],[Gasoil Open]]-MIN(Table13[Gasoil Open]))/(MAX(Table13[Gasoil Open])-MIN(Table13[Gasoil Open]))</f>
        <v>3.1625183016105417E-2</v>
      </c>
      <c r="I1396" s="130">
        <f>(Table13[[#This Row],[Alpha]]-MIN(Table13[Alpha]))/(MAX(Table13[Alpha])-MIN(Table13[Alpha]))</f>
        <v>0.41785418965510296</v>
      </c>
      <c r="J1396" s="508">
        <f>(Table13[[#This Row],[Signal from Matlab]]-703)/(1060.75-703)</f>
        <v>-1.9650593990216632</v>
      </c>
    </row>
    <row r="1397" spans="1:10" x14ac:dyDescent="0.2">
      <c r="A1397" s="505">
        <v>36076</v>
      </c>
      <c r="B1397" s="506">
        <v>1396</v>
      </c>
      <c r="C1397" s="507">
        <v>13.71</v>
      </c>
      <c r="E1397" s="508">
        <f>(Table13[[#This Row],[Gasoil Open]]-MIN(Table13[Gasoil Open]))/(MAX(Table13[Gasoil Open])-MIN(Table13[Gasoil Open]))</f>
        <v>2.9355783308931193E-2</v>
      </c>
      <c r="I1397" s="130">
        <f>(Table13[[#This Row],[Alpha]]-MIN(Table13[Alpha]))/(MAX(Table13[Alpha])-MIN(Table13[Alpha]))</f>
        <v>0.41785418965510296</v>
      </c>
      <c r="J1397" s="508">
        <f>(Table13[[#This Row],[Signal from Matlab]]-703)/(1060.75-703)</f>
        <v>-1.9650593990216632</v>
      </c>
    </row>
    <row r="1398" spans="1:10" x14ac:dyDescent="0.2">
      <c r="A1398" s="505">
        <v>36077</v>
      </c>
      <c r="B1398" s="506">
        <v>1397</v>
      </c>
      <c r="C1398" s="507">
        <v>13.3</v>
      </c>
      <c r="E1398" s="508">
        <f>(Table13[[#This Row],[Gasoil Open]]-MIN(Table13[Gasoil Open]))/(MAX(Table13[Gasoil Open])-MIN(Table13[Gasoil Open]))</f>
        <v>2.6354319180087855E-2</v>
      </c>
      <c r="I1398" s="130">
        <f>(Table13[[#This Row],[Alpha]]-MIN(Table13[Alpha]))/(MAX(Table13[Alpha])-MIN(Table13[Alpha]))</f>
        <v>0.41785418965510296</v>
      </c>
      <c r="J1398" s="508">
        <f>(Table13[[#This Row],[Signal from Matlab]]-703)/(1060.75-703)</f>
        <v>-1.9650593990216632</v>
      </c>
    </row>
    <row r="1399" spans="1:10" x14ac:dyDescent="0.2">
      <c r="A1399" s="505">
        <v>36080</v>
      </c>
      <c r="B1399" s="506">
        <v>1398</v>
      </c>
      <c r="C1399" s="507">
        <v>13.29</v>
      </c>
      <c r="E1399" s="508">
        <f>(Table13[[#This Row],[Gasoil Open]]-MIN(Table13[Gasoil Open]))/(MAX(Table13[Gasoil Open])-MIN(Table13[Gasoil Open]))</f>
        <v>2.6281112737920932E-2</v>
      </c>
      <c r="I1399" s="130">
        <f>(Table13[[#This Row],[Alpha]]-MIN(Table13[Alpha]))/(MAX(Table13[Alpha])-MIN(Table13[Alpha]))</f>
        <v>0.41785418965510296</v>
      </c>
      <c r="J1399" s="508">
        <f>(Table13[[#This Row],[Signal from Matlab]]-703)/(1060.75-703)</f>
        <v>-1.9650593990216632</v>
      </c>
    </row>
    <row r="1400" spans="1:10" x14ac:dyDescent="0.2">
      <c r="A1400" s="505">
        <v>36081</v>
      </c>
      <c r="B1400" s="506">
        <v>1399</v>
      </c>
      <c r="C1400" s="507">
        <v>13.13</v>
      </c>
      <c r="E1400" s="508">
        <f>(Table13[[#This Row],[Gasoil Open]]-MIN(Table13[Gasoil Open]))/(MAX(Table13[Gasoil Open])-MIN(Table13[Gasoil Open]))</f>
        <v>2.5109809663250372E-2</v>
      </c>
      <c r="I1400" s="130">
        <f>(Table13[[#This Row],[Alpha]]-MIN(Table13[Alpha]))/(MAX(Table13[Alpha])-MIN(Table13[Alpha]))</f>
        <v>0.41785418965510296</v>
      </c>
      <c r="J1400" s="508">
        <f>(Table13[[#This Row],[Signal from Matlab]]-703)/(1060.75-703)</f>
        <v>-1.9650593990216632</v>
      </c>
    </row>
    <row r="1401" spans="1:10" x14ac:dyDescent="0.2">
      <c r="A1401" s="505">
        <v>36082</v>
      </c>
      <c r="B1401" s="506">
        <v>1400</v>
      </c>
      <c r="C1401" s="507">
        <v>13.1</v>
      </c>
      <c r="E1401" s="508">
        <f>(Table13[[#This Row],[Gasoil Open]]-MIN(Table13[Gasoil Open]))/(MAX(Table13[Gasoil Open])-MIN(Table13[Gasoil Open]))</f>
        <v>2.4890190336749631E-2</v>
      </c>
      <c r="I1401" s="130">
        <f>(Table13[[#This Row],[Alpha]]-MIN(Table13[Alpha]))/(MAX(Table13[Alpha])-MIN(Table13[Alpha]))</f>
        <v>0.41785418965510296</v>
      </c>
      <c r="J1401" s="508">
        <f>(Table13[[#This Row],[Signal from Matlab]]-703)/(1060.75-703)</f>
        <v>-1.9650593990216632</v>
      </c>
    </row>
    <row r="1402" spans="1:10" x14ac:dyDescent="0.2">
      <c r="A1402" s="505">
        <v>36083</v>
      </c>
      <c r="B1402" s="506">
        <v>1401</v>
      </c>
      <c r="C1402" s="507">
        <v>12.65</v>
      </c>
      <c r="E1402" s="508">
        <f>(Table13[[#This Row],[Gasoil Open]]-MIN(Table13[Gasoil Open]))/(MAX(Table13[Gasoil Open])-MIN(Table13[Gasoil Open]))</f>
        <v>2.1595900439238657E-2</v>
      </c>
      <c r="I1402" s="130">
        <f>(Table13[[#This Row],[Alpha]]-MIN(Table13[Alpha]))/(MAX(Table13[Alpha])-MIN(Table13[Alpha]))</f>
        <v>0.41785418965510296</v>
      </c>
      <c r="J1402" s="508">
        <f>(Table13[[#This Row],[Signal from Matlab]]-703)/(1060.75-703)</f>
        <v>-1.9650593990216632</v>
      </c>
    </row>
    <row r="1403" spans="1:10" x14ac:dyDescent="0.2">
      <c r="A1403" s="505">
        <v>36084</v>
      </c>
      <c r="B1403" s="506">
        <v>1402</v>
      </c>
      <c r="C1403" s="507">
        <v>13.1</v>
      </c>
      <c r="E1403" s="508">
        <f>(Table13[[#This Row],[Gasoil Open]]-MIN(Table13[Gasoil Open]))/(MAX(Table13[Gasoil Open])-MIN(Table13[Gasoil Open]))</f>
        <v>2.4890190336749631E-2</v>
      </c>
      <c r="I1403" s="130">
        <f>(Table13[[#This Row],[Alpha]]-MIN(Table13[Alpha]))/(MAX(Table13[Alpha])-MIN(Table13[Alpha]))</f>
        <v>0.41785418965510296</v>
      </c>
      <c r="J1403" s="508">
        <f>(Table13[[#This Row],[Signal from Matlab]]-703)/(1060.75-703)</f>
        <v>-1.9650593990216632</v>
      </c>
    </row>
    <row r="1404" spans="1:10" x14ac:dyDescent="0.2">
      <c r="A1404" s="505">
        <v>36087</v>
      </c>
      <c r="B1404" s="506">
        <v>1403</v>
      </c>
      <c r="C1404" s="507">
        <v>13.25</v>
      </c>
      <c r="E1404" s="508">
        <f>(Table13[[#This Row],[Gasoil Open]]-MIN(Table13[Gasoil Open]))/(MAX(Table13[Gasoil Open])-MIN(Table13[Gasoil Open]))</f>
        <v>2.5988286969253295E-2</v>
      </c>
      <c r="I1404" s="130">
        <f>(Table13[[#This Row],[Alpha]]-MIN(Table13[Alpha]))/(MAX(Table13[Alpha])-MIN(Table13[Alpha]))</f>
        <v>0.41785418965510296</v>
      </c>
      <c r="J1404" s="508">
        <f>(Table13[[#This Row],[Signal from Matlab]]-703)/(1060.75-703)</f>
        <v>-1.9650593990216632</v>
      </c>
    </row>
    <row r="1405" spans="1:10" x14ac:dyDescent="0.2">
      <c r="A1405" s="505">
        <v>36088</v>
      </c>
      <c r="B1405" s="506">
        <v>1404</v>
      </c>
      <c r="C1405" s="507">
        <v>12.44</v>
      </c>
      <c r="E1405" s="508">
        <f>(Table13[[#This Row],[Gasoil Open]]-MIN(Table13[Gasoil Open]))/(MAX(Table13[Gasoil Open])-MIN(Table13[Gasoil Open]))</f>
        <v>2.0058565153733526E-2</v>
      </c>
      <c r="I1405" s="130">
        <f>(Table13[[#This Row],[Alpha]]-MIN(Table13[Alpha]))/(MAX(Table13[Alpha])-MIN(Table13[Alpha]))</f>
        <v>0.41785418965510296</v>
      </c>
      <c r="J1405" s="508">
        <f>(Table13[[#This Row],[Signal from Matlab]]-703)/(1060.75-703)</f>
        <v>-1.9650593990216632</v>
      </c>
    </row>
    <row r="1406" spans="1:10" x14ac:dyDescent="0.2">
      <c r="A1406" s="505">
        <v>36089</v>
      </c>
      <c r="B1406" s="506">
        <v>1405</v>
      </c>
      <c r="C1406" s="507">
        <v>12.51</v>
      </c>
      <c r="E1406" s="508">
        <f>(Table13[[#This Row],[Gasoil Open]]-MIN(Table13[Gasoil Open]))/(MAX(Table13[Gasoil Open])-MIN(Table13[Gasoil Open]))</f>
        <v>2.0571010248901903E-2</v>
      </c>
      <c r="I1406" s="130">
        <f>(Table13[[#This Row],[Alpha]]-MIN(Table13[Alpha]))/(MAX(Table13[Alpha])-MIN(Table13[Alpha]))</f>
        <v>0.41785418965510296</v>
      </c>
      <c r="J1406" s="508">
        <f>(Table13[[#This Row],[Signal from Matlab]]-703)/(1060.75-703)</f>
        <v>-1.9650593990216632</v>
      </c>
    </row>
    <row r="1407" spans="1:10" x14ac:dyDescent="0.2">
      <c r="A1407" s="505">
        <v>36090</v>
      </c>
      <c r="B1407" s="506">
        <v>1406</v>
      </c>
      <c r="C1407" s="507">
        <v>12.85</v>
      </c>
      <c r="E1407" s="508">
        <f>(Table13[[#This Row],[Gasoil Open]]-MIN(Table13[Gasoil Open]))/(MAX(Table13[Gasoil Open])-MIN(Table13[Gasoil Open]))</f>
        <v>2.3060029282576864E-2</v>
      </c>
      <c r="I1407" s="130">
        <f>(Table13[[#This Row],[Alpha]]-MIN(Table13[Alpha]))/(MAX(Table13[Alpha])-MIN(Table13[Alpha]))</f>
        <v>0.41785418965510296</v>
      </c>
      <c r="J1407" s="508">
        <f>(Table13[[#This Row],[Signal from Matlab]]-703)/(1060.75-703)</f>
        <v>-1.9650593990216632</v>
      </c>
    </row>
    <row r="1408" spans="1:10" x14ac:dyDescent="0.2">
      <c r="A1408" s="505">
        <v>36091</v>
      </c>
      <c r="B1408" s="506">
        <v>1407</v>
      </c>
      <c r="C1408" s="507">
        <v>12.75</v>
      </c>
      <c r="E1408" s="508">
        <f>(Table13[[#This Row],[Gasoil Open]]-MIN(Table13[Gasoil Open]))/(MAX(Table13[Gasoil Open])-MIN(Table13[Gasoil Open]))</f>
        <v>2.2327964860907761E-2</v>
      </c>
      <c r="I1408" s="130">
        <f>(Table13[[#This Row],[Alpha]]-MIN(Table13[Alpha]))/(MAX(Table13[Alpha])-MIN(Table13[Alpha]))</f>
        <v>0.41785418965510296</v>
      </c>
      <c r="J1408" s="508">
        <f>(Table13[[#This Row],[Signal from Matlab]]-703)/(1060.75-703)</f>
        <v>-1.9650593990216632</v>
      </c>
    </row>
    <row r="1409" spans="1:10" x14ac:dyDescent="0.2">
      <c r="A1409" s="505">
        <v>36094</v>
      </c>
      <c r="B1409" s="506">
        <v>1408</v>
      </c>
      <c r="C1409" s="507">
        <v>13</v>
      </c>
      <c r="E1409" s="508">
        <f>(Table13[[#This Row],[Gasoil Open]]-MIN(Table13[Gasoil Open]))/(MAX(Table13[Gasoil Open])-MIN(Table13[Gasoil Open]))</f>
        <v>2.4158125915080528E-2</v>
      </c>
      <c r="I1409" s="130">
        <f>(Table13[[#This Row],[Alpha]]-MIN(Table13[Alpha]))/(MAX(Table13[Alpha])-MIN(Table13[Alpha]))</f>
        <v>0.41785418965510296</v>
      </c>
      <c r="J1409" s="508">
        <f>(Table13[[#This Row],[Signal from Matlab]]-703)/(1060.75-703)</f>
        <v>-1.9650593990216632</v>
      </c>
    </row>
    <row r="1410" spans="1:10" x14ac:dyDescent="0.2">
      <c r="A1410" s="505">
        <v>36095</v>
      </c>
      <c r="B1410" s="506">
        <v>1409</v>
      </c>
      <c r="C1410" s="507">
        <v>13.16</v>
      </c>
      <c r="E1410" s="508">
        <f>(Table13[[#This Row],[Gasoil Open]]-MIN(Table13[Gasoil Open]))/(MAX(Table13[Gasoil Open])-MIN(Table13[Gasoil Open]))</f>
        <v>2.5329428989751102E-2</v>
      </c>
      <c r="I1410" s="130">
        <f>(Table13[[#This Row],[Alpha]]-MIN(Table13[Alpha]))/(MAX(Table13[Alpha])-MIN(Table13[Alpha]))</f>
        <v>0.41785418965510296</v>
      </c>
      <c r="J1410" s="508">
        <f>(Table13[[#This Row],[Signal from Matlab]]-703)/(1060.75-703)</f>
        <v>-1.9650593990216632</v>
      </c>
    </row>
    <row r="1411" spans="1:10" x14ac:dyDescent="0.2">
      <c r="A1411" s="505">
        <v>36096</v>
      </c>
      <c r="B1411" s="506">
        <v>1410</v>
      </c>
      <c r="C1411" s="507">
        <v>12.94</v>
      </c>
      <c r="E1411" s="508">
        <f>(Table13[[#This Row],[Gasoil Open]]-MIN(Table13[Gasoil Open]))/(MAX(Table13[Gasoil Open])-MIN(Table13[Gasoil Open]))</f>
        <v>2.3718887262079061E-2</v>
      </c>
      <c r="I1411" s="130">
        <f>(Table13[[#This Row],[Alpha]]-MIN(Table13[Alpha]))/(MAX(Table13[Alpha])-MIN(Table13[Alpha]))</f>
        <v>0.41785418965510296</v>
      </c>
      <c r="J1411" s="508">
        <f>(Table13[[#This Row],[Signal from Matlab]]-703)/(1060.75-703)</f>
        <v>-1.9650593990216632</v>
      </c>
    </row>
    <row r="1412" spans="1:10" x14ac:dyDescent="0.2">
      <c r="A1412" s="505">
        <v>36097</v>
      </c>
      <c r="B1412" s="506">
        <v>1411</v>
      </c>
      <c r="C1412" s="507">
        <v>13.16</v>
      </c>
      <c r="E1412" s="508">
        <f>(Table13[[#This Row],[Gasoil Open]]-MIN(Table13[Gasoil Open]))/(MAX(Table13[Gasoil Open])-MIN(Table13[Gasoil Open]))</f>
        <v>2.5329428989751102E-2</v>
      </c>
      <c r="I1412" s="130">
        <f>(Table13[[#This Row],[Alpha]]-MIN(Table13[Alpha]))/(MAX(Table13[Alpha])-MIN(Table13[Alpha]))</f>
        <v>0.41785418965510296</v>
      </c>
      <c r="J1412" s="508">
        <f>(Table13[[#This Row],[Signal from Matlab]]-703)/(1060.75-703)</f>
        <v>-1.9650593990216632</v>
      </c>
    </row>
    <row r="1413" spans="1:10" x14ac:dyDescent="0.2">
      <c r="A1413" s="505">
        <v>36098</v>
      </c>
      <c r="B1413" s="506">
        <v>1412</v>
      </c>
      <c r="C1413" s="507">
        <v>13.06</v>
      </c>
      <c r="E1413" s="508">
        <f>(Table13[[#This Row],[Gasoil Open]]-MIN(Table13[Gasoil Open]))/(MAX(Table13[Gasoil Open])-MIN(Table13[Gasoil Open]))</f>
        <v>2.4597364568081995E-2</v>
      </c>
      <c r="I1413" s="130">
        <f>(Table13[[#This Row],[Alpha]]-MIN(Table13[Alpha]))/(MAX(Table13[Alpha])-MIN(Table13[Alpha]))</f>
        <v>0.41785418965510296</v>
      </c>
      <c r="J1413" s="508">
        <f>(Table13[[#This Row],[Signal from Matlab]]-703)/(1060.75-703)</f>
        <v>-1.9650593990216632</v>
      </c>
    </row>
    <row r="1414" spans="1:10" x14ac:dyDescent="0.2">
      <c r="A1414" s="505">
        <v>36101</v>
      </c>
      <c r="B1414" s="506">
        <v>1413</v>
      </c>
      <c r="C1414" s="507">
        <v>13.32</v>
      </c>
      <c r="E1414" s="508">
        <f>(Table13[[#This Row],[Gasoil Open]]-MIN(Table13[Gasoil Open]))/(MAX(Table13[Gasoil Open])-MIN(Table13[Gasoil Open]))</f>
        <v>2.6500732064421672E-2</v>
      </c>
      <c r="I1414" s="130">
        <f>(Table13[[#This Row],[Alpha]]-MIN(Table13[Alpha]))/(MAX(Table13[Alpha])-MIN(Table13[Alpha]))</f>
        <v>0.41785418965510296</v>
      </c>
      <c r="J1414" s="508">
        <f>(Table13[[#This Row],[Signal from Matlab]]-703)/(1060.75-703)</f>
        <v>-1.9650593990216632</v>
      </c>
    </row>
    <row r="1415" spans="1:10" x14ac:dyDescent="0.2">
      <c r="A1415" s="505">
        <v>36102</v>
      </c>
      <c r="B1415" s="506">
        <v>1414</v>
      </c>
      <c r="C1415" s="507">
        <v>13.06</v>
      </c>
      <c r="E1415" s="508">
        <f>(Table13[[#This Row],[Gasoil Open]]-MIN(Table13[Gasoil Open]))/(MAX(Table13[Gasoil Open])-MIN(Table13[Gasoil Open]))</f>
        <v>2.4597364568081995E-2</v>
      </c>
      <c r="I1415" s="130">
        <f>(Table13[[#This Row],[Alpha]]-MIN(Table13[Alpha]))/(MAX(Table13[Alpha])-MIN(Table13[Alpha]))</f>
        <v>0.41785418965510296</v>
      </c>
      <c r="J1415" s="508">
        <f>(Table13[[#This Row],[Signal from Matlab]]-703)/(1060.75-703)</f>
        <v>-1.9650593990216632</v>
      </c>
    </row>
    <row r="1416" spans="1:10" x14ac:dyDescent="0.2">
      <c r="A1416" s="505">
        <v>36103</v>
      </c>
      <c r="B1416" s="506">
        <v>1415</v>
      </c>
      <c r="C1416" s="507">
        <v>12.62</v>
      </c>
      <c r="E1416" s="508">
        <f>(Table13[[#This Row],[Gasoil Open]]-MIN(Table13[Gasoil Open]))/(MAX(Table13[Gasoil Open])-MIN(Table13[Gasoil Open]))</f>
        <v>2.1376281112737917E-2</v>
      </c>
      <c r="I1416" s="130">
        <f>(Table13[[#This Row],[Alpha]]-MIN(Table13[Alpha]))/(MAX(Table13[Alpha])-MIN(Table13[Alpha]))</f>
        <v>0.41785418965510296</v>
      </c>
      <c r="J1416" s="508">
        <f>(Table13[[#This Row],[Signal from Matlab]]-703)/(1060.75-703)</f>
        <v>-1.9650593990216632</v>
      </c>
    </row>
    <row r="1417" spans="1:10" x14ac:dyDescent="0.2">
      <c r="A1417" s="505">
        <v>36104</v>
      </c>
      <c r="B1417" s="506">
        <v>1416</v>
      </c>
      <c r="C1417" s="507">
        <v>12.78</v>
      </c>
      <c r="E1417" s="508">
        <f>(Table13[[#This Row],[Gasoil Open]]-MIN(Table13[Gasoil Open]))/(MAX(Table13[Gasoil Open])-MIN(Table13[Gasoil Open]))</f>
        <v>2.2547584187408487E-2</v>
      </c>
      <c r="I1417" s="130">
        <f>(Table13[[#This Row],[Alpha]]-MIN(Table13[Alpha]))/(MAX(Table13[Alpha])-MIN(Table13[Alpha]))</f>
        <v>0.41785418965510296</v>
      </c>
      <c r="J1417" s="508">
        <f>(Table13[[#This Row],[Signal from Matlab]]-703)/(1060.75-703)</f>
        <v>-1.9650593990216632</v>
      </c>
    </row>
    <row r="1418" spans="1:10" x14ac:dyDescent="0.2">
      <c r="A1418" s="505">
        <v>36105</v>
      </c>
      <c r="B1418" s="506">
        <v>1417</v>
      </c>
      <c r="C1418" s="507">
        <v>12.54</v>
      </c>
      <c r="E1418" s="508">
        <f>(Table13[[#This Row],[Gasoil Open]]-MIN(Table13[Gasoil Open]))/(MAX(Table13[Gasoil Open])-MIN(Table13[Gasoil Open]))</f>
        <v>2.079062957540263E-2</v>
      </c>
      <c r="I1418" s="130">
        <f>(Table13[[#This Row],[Alpha]]-MIN(Table13[Alpha]))/(MAX(Table13[Alpha])-MIN(Table13[Alpha]))</f>
        <v>0.41785418965510296</v>
      </c>
      <c r="J1418" s="508">
        <f>(Table13[[#This Row],[Signal from Matlab]]-703)/(1060.75-703)</f>
        <v>-1.9650593990216632</v>
      </c>
    </row>
    <row r="1419" spans="1:10" x14ac:dyDescent="0.2">
      <c r="A1419" s="505">
        <v>36108</v>
      </c>
      <c r="B1419" s="506">
        <v>1418</v>
      </c>
      <c r="C1419" s="507">
        <v>12.45</v>
      </c>
      <c r="E1419" s="508">
        <f>(Table13[[#This Row],[Gasoil Open]]-MIN(Table13[Gasoil Open]))/(MAX(Table13[Gasoil Open])-MIN(Table13[Gasoil Open]))</f>
        <v>2.0131771595900436E-2</v>
      </c>
      <c r="I1419" s="130">
        <f>(Table13[[#This Row],[Alpha]]-MIN(Table13[Alpha]))/(MAX(Table13[Alpha])-MIN(Table13[Alpha]))</f>
        <v>0.41785418965510296</v>
      </c>
      <c r="J1419" s="508">
        <f>(Table13[[#This Row],[Signal from Matlab]]-703)/(1060.75-703)</f>
        <v>-1.9650593990216632</v>
      </c>
    </row>
    <row r="1420" spans="1:10" x14ac:dyDescent="0.2">
      <c r="A1420" s="505">
        <v>36109</v>
      </c>
      <c r="B1420" s="506">
        <v>1419</v>
      </c>
      <c r="C1420" s="507">
        <v>12</v>
      </c>
      <c r="E1420" s="508">
        <f>(Table13[[#This Row],[Gasoil Open]]-MIN(Table13[Gasoil Open]))/(MAX(Table13[Gasoil Open])-MIN(Table13[Gasoil Open]))</f>
        <v>1.6837481698389462E-2</v>
      </c>
      <c r="I1420" s="130">
        <f>(Table13[[#This Row],[Alpha]]-MIN(Table13[Alpha]))/(MAX(Table13[Alpha])-MIN(Table13[Alpha]))</f>
        <v>0.41785418965510296</v>
      </c>
      <c r="J1420" s="508">
        <f>(Table13[[#This Row],[Signal from Matlab]]-703)/(1060.75-703)</f>
        <v>-1.9650593990216632</v>
      </c>
    </row>
    <row r="1421" spans="1:10" x14ac:dyDescent="0.2">
      <c r="A1421" s="505">
        <v>36110</v>
      </c>
      <c r="B1421" s="506">
        <v>1420</v>
      </c>
      <c r="C1421" s="507">
        <v>12.1</v>
      </c>
      <c r="E1421" s="508">
        <f>(Table13[[#This Row],[Gasoil Open]]-MIN(Table13[Gasoil Open]))/(MAX(Table13[Gasoil Open])-MIN(Table13[Gasoil Open]))</f>
        <v>1.7569546120058566E-2</v>
      </c>
      <c r="I1421" s="130">
        <f>(Table13[[#This Row],[Alpha]]-MIN(Table13[Alpha]))/(MAX(Table13[Alpha])-MIN(Table13[Alpha]))</f>
        <v>0.41785418965510296</v>
      </c>
      <c r="J1421" s="508">
        <f>(Table13[[#This Row],[Signal from Matlab]]-703)/(1060.75-703)</f>
        <v>-1.9650593990216632</v>
      </c>
    </row>
    <row r="1422" spans="1:10" x14ac:dyDescent="0.2">
      <c r="A1422" s="505">
        <v>36111</v>
      </c>
      <c r="B1422" s="506">
        <v>1421</v>
      </c>
      <c r="C1422" s="507">
        <v>12.36</v>
      </c>
      <c r="E1422" s="508">
        <f>(Table13[[#This Row],[Gasoil Open]]-MIN(Table13[Gasoil Open]))/(MAX(Table13[Gasoil Open])-MIN(Table13[Gasoil Open]))</f>
        <v>1.9472913616398239E-2</v>
      </c>
      <c r="I1422" s="130">
        <f>(Table13[[#This Row],[Alpha]]-MIN(Table13[Alpha]))/(MAX(Table13[Alpha])-MIN(Table13[Alpha]))</f>
        <v>0.41785418965510296</v>
      </c>
      <c r="J1422" s="508">
        <f>(Table13[[#This Row],[Signal from Matlab]]-703)/(1060.75-703)</f>
        <v>-1.9650593990216632</v>
      </c>
    </row>
    <row r="1423" spans="1:10" x14ac:dyDescent="0.2">
      <c r="A1423" s="505">
        <v>36112</v>
      </c>
      <c r="B1423" s="506">
        <v>1422</v>
      </c>
      <c r="C1423" s="507">
        <v>12.63</v>
      </c>
      <c r="E1423" s="508">
        <f>(Table13[[#This Row],[Gasoil Open]]-MIN(Table13[Gasoil Open]))/(MAX(Table13[Gasoil Open])-MIN(Table13[Gasoil Open]))</f>
        <v>2.1449487554904841E-2</v>
      </c>
      <c r="I1423" s="130">
        <f>(Table13[[#This Row],[Alpha]]-MIN(Table13[Alpha]))/(MAX(Table13[Alpha])-MIN(Table13[Alpha]))</f>
        <v>0.41785418965510296</v>
      </c>
      <c r="J1423" s="508">
        <f>(Table13[[#This Row],[Signal from Matlab]]-703)/(1060.75-703)</f>
        <v>-1.9650593990216632</v>
      </c>
    </row>
    <row r="1424" spans="1:10" x14ac:dyDescent="0.2">
      <c r="A1424" s="505">
        <v>36115</v>
      </c>
      <c r="B1424" s="506">
        <v>1423</v>
      </c>
      <c r="C1424" s="507">
        <v>12.03</v>
      </c>
      <c r="E1424" s="508">
        <f>(Table13[[#This Row],[Gasoil Open]]-MIN(Table13[Gasoil Open]))/(MAX(Table13[Gasoil Open])-MIN(Table13[Gasoil Open]))</f>
        <v>1.7057101024890189E-2</v>
      </c>
      <c r="I1424" s="130">
        <f>(Table13[[#This Row],[Alpha]]-MIN(Table13[Alpha]))/(MAX(Table13[Alpha])-MIN(Table13[Alpha]))</f>
        <v>0.41785418965510296</v>
      </c>
      <c r="J1424" s="508">
        <f>(Table13[[#This Row],[Signal from Matlab]]-703)/(1060.75-703)</f>
        <v>-1.9650593990216632</v>
      </c>
    </row>
    <row r="1425" spans="1:10" x14ac:dyDescent="0.2">
      <c r="A1425" s="505">
        <v>36116</v>
      </c>
      <c r="B1425" s="506">
        <v>1424</v>
      </c>
      <c r="C1425" s="507">
        <v>11.77</v>
      </c>
      <c r="E1425" s="508">
        <f>(Table13[[#This Row],[Gasoil Open]]-MIN(Table13[Gasoil Open]))/(MAX(Table13[Gasoil Open])-MIN(Table13[Gasoil Open]))</f>
        <v>1.5153733528550511E-2</v>
      </c>
      <c r="I1425" s="130">
        <f>(Table13[[#This Row],[Alpha]]-MIN(Table13[Alpha]))/(MAX(Table13[Alpha])-MIN(Table13[Alpha]))</f>
        <v>0.41785418965510296</v>
      </c>
      <c r="J1425" s="508">
        <f>(Table13[[#This Row],[Signal from Matlab]]-703)/(1060.75-703)</f>
        <v>-1.9650593990216632</v>
      </c>
    </row>
    <row r="1426" spans="1:10" x14ac:dyDescent="0.2">
      <c r="A1426" s="505">
        <v>36117</v>
      </c>
      <c r="B1426" s="506">
        <v>1425</v>
      </c>
      <c r="C1426" s="507">
        <v>11.4</v>
      </c>
      <c r="E1426" s="508">
        <f>(Table13[[#This Row],[Gasoil Open]]-MIN(Table13[Gasoil Open]))/(MAX(Table13[Gasoil Open])-MIN(Table13[Gasoil Open]))</f>
        <v>1.2445095168374823E-2</v>
      </c>
      <c r="I1426" s="130">
        <f>(Table13[[#This Row],[Alpha]]-MIN(Table13[Alpha]))/(MAX(Table13[Alpha])-MIN(Table13[Alpha]))</f>
        <v>0.41785418965510296</v>
      </c>
      <c r="J1426" s="508">
        <f>(Table13[[#This Row],[Signal from Matlab]]-703)/(1060.75-703)</f>
        <v>-1.9650593990216632</v>
      </c>
    </row>
    <row r="1427" spans="1:10" x14ac:dyDescent="0.2">
      <c r="A1427" s="505">
        <v>36118</v>
      </c>
      <c r="B1427" s="506">
        <v>1426</v>
      </c>
      <c r="C1427" s="507">
        <v>11.65</v>
      </c>
      <c r="E1427" s="508">
        <f>(Table13[[#This Row],[Gasoil Open]]-MIN(Table13[Gasoil Open]))/(MAX(Table13[Gasoil Open])-MIN(Table13[Gasoil Open]))</f>
        <v>1.427525622254759E-2</v>
      </c>
      <c r="I1427" s="130">
        <f>(Table13[[#This Row],[Alpha]]-MIN(Table13[Alpha]))/(MAX(Table13[Alpha])-MIN(Table13[Alpha]))</f>
        <v>0.41785418965510296</v>
      </c>
      <c r="J1427" s="508">
        <f>(Table13[[#This Row],[Signal from Matlab]]-703)/(1060.75-703)</f>
        <v>-1.9650593990216632</v>
      </c>
    </row>
    <row r="1428" spans="1:10" x14ac:dyDescent="0.2">
      <c r="A1428" s="505">
        <v>36119</v>
      </c>
      <c r="B1428" s="506">
        <v>1427</v>
      </c>
      <c r="C1428" s="507">
        <v>11.58</v>
      </c>
      <c r="E1428" s="508">
        <f>(Table13[[#This Row],[Gasoil Open]]-MIN(Table13[Gasoil Open]))/(MAX(Table13[Gasoil Open])-MIN(Table13[Gasoil Open]))</f>
        <v>1.3762811127379213E-2</v>
      </c>
      <c r="I1428" s="130">
        <f>(Table13[[#This Row],[Alpha]]-MIN(Table13[Alpha]))/(MAX(Table13[Alpha])-MIN(Table13[Alpha]))</f>
        <v>0.41785418965510296</v>
      </c>
      <c r="J1428" s="508">
        <f>(Table13[[#This Row],[Signal from Matlab]]-703)/(1060.75-703)</f>
        <v>-1.9650593990216632</v>
      </c>
    </row>
    <row r="1429" spans="1:10" x14ac:dyDescent="0.2">
      <c r="A1429" s="505">
        <v>36122</v>
      </c>
      <c r="B1429" s="506">
        <v>1428</v>
      </c>
      <c r="C1429" s="507">
        <v>11.84</v>
      </c>
      <c r="E1429" s="508">
        <f>(Table13[[#This Row],[Gasoil Open]]-MIN(Table13[Gasoil Open]))/(MAX(Table13[Gasoil Open])-MIN(Table13[Gasoil Open]))</f>
        <v>1.5666178623718888E-2</v>
      </c>
      <c r="I1429" s="130">
        <f>(Table13[[#This Row],[Alpha]]-MIN(Table13[Alpha]))/(MAX(Table13[Alpha])-MIN(Table13[Alpha]))</f>
        <v>0.41785418965510296</v>
      </c>
      <c r="J1429" s="508">
        <f>(Table13[[#This Row],[Signal from Matlab]]-703)/(1060.75-703)</f>
        <v>-1.9650593990216632</v>
      </c>
    </row>
    <row r="1430" spans="1:10" x14ac:dyDescent="0.2">
      <c r="A1430" s="505">
        <v>36123</v>
      </c>
      <c r="B1430" s="506">
        <v>1429</v>
      </c>
      <c r="C1430" s="507">
        <v>11.32</v>
      </c>
      <c r="E1430" s="508">
        <f>(Table13[[#This Row],[Gasoil Open]]-MIN(Table13[Gasoil Open]))/(MAX(Table13[Gasoil Open])-MIN(Table13[Gasoil Open]))</f>
        <v>1.1859443631039537E-2</v>
      </c>
      <c r="I1430" s="130">
        <f>(Table13[[#This Row],[Alpha]]-MIN(Table13[Alpha]))/(MAX(Table13[Alpha])-MIN(Table13[Alpha]))</f>
        <v>0.41785418965510296</v>
      </c>
      <c r="J1430" s="508">
        <f>(Table13[[#This Row],[Signal from Matlab]]-703)/(1060.75-703)</f>
        <v>-1.9650593990216632</v>
      </c>
    </row>
    <row r="1431" spans="1:10" x14ac:dyDescent="0.2">
      <c r="A1431" s="505">
        <v>36124</v>
      </c>
      <c r="B1431" s="506">
        <v>1430</v>
      </c>
      <c r="C1431" s="507">
        <v>11.2</v>
      </c>
      <c r="E1431" s="508">
        <f>(Table13[[#This Row],[Gasoil Open]]-MIN(Table13[Gasoil Open]))/(MAX(Table13[Gasoil Open])-MIN(Table13[Gasoil Open]))</f>
        <v>1.0980966325036602E-2</v>
      </c>
      <c r="I1431" s="130">
        <f>(Table13[[#This Row],[Alpha]]-MIN(Table13[Alpha]))/(MAX(Table13[Alpha])-MIN(Table13[Alpha]))</f>
        <v>0.41785418965510296</v>
      </c>
      <c r="J1431" s="508">
        <f>(Table13[[#This Row],[Signal from Matlab]]-703)/(1060.75-703)</f>
        <v>-1.9650593990216632</v>
      </c>
    </row>
    <row r="1432" spans="1:10" x14ac:dyDescent="0.2">
      <c r="A1432" s="505">
        <v>36125</v>
      </c>
      <c r="B1432" s="506">
        <v>1431</v>
      </c>
      <c r="C1432" s="507">
        <v>10.85</v>
      </c>
      <c r="E1432" s="508">
        <f>(Table13[[#This Row],[Gasoil Open]]-MIN(Table13[Gasoil Open]))/(MAX(Table13[Gasoil Open])-MIN(Table13[Gasoil Open]))</f>
        <v>8.4187408491947311E-3</v>
      </c>
      <c r="I1432" s="130">
        <f>(Table13[[#This Row],[Alpha]]-MIN(Table13[Alpha]))/(MAX(Table13[Alpha])-MIN(Table13[Alpha]))</f>
        <v>0.41785418965510296</v>
      </c>
      <c r="J1432" s="508">
        <f>(Table13[[#This Row],[Signal from Matlab]]-703)/(1060.75-703)</f>
        <v>-1.9650593990216632</v>
      </c>
    </row>
    <row r="1433" spans="1:10" x14ac:dyDescent="0.2">
      <c r="A1433" s="505">
        <v>36126</v>
      </c>
      <c r="B1433" s="506">
        <v>1432</v>
      </c>
      <c r="C1433" s="507">
        <v>10.95</v>
      </c>
      <c r="E1433" s="508">
        <f>(Table13[[#This Row],[Gasoil Open]]-MIN(Table13[Gasoil Open]))/(MAX(Table13[Gasoil Open])-MIN(Table13[Gasoil Open]))</f>
        <v>9.1508052708638345E-3</v>
      </c>
      <c r="I1433" s="130">
        <f>(Table13[[#This Row],[Alpha]]-MIN(Table13[Alpha]))/(MAX(Table13[Alpha])-MIN(Table13[Alpha]))</f>
        <v>0.41785418965510296</v>
      </c>
      <c r="J1433" s="508">
        <f>(Table13[[#This Row],[Signal from Matlab]]-703)/(1060.75-703)</f>
        <v>-1.9650593990216632</v>
      </c>
    </row>
    <row r="1434" spans="1:10" x14ac:dyDescent="0.2">
      <c r="A1434" s="505">
        <v>36129</v>
      </c>
      <c r="B1434" s="506">
        <v>1433</v>
      </c>
      <c r="C1434" s="507">
        <v>11</v>
      </c>
      <c r="E1434" s="508">
        <f>(Table13[[#This Row],[Gasoil Open]]-MIN(Table13[Gasoil Open]))/(MAX(Table13[Gasoil Open])-MIN(Table13[Gasoil Open]))</f>
        <v>9.5168374816983932E-3</v>
      </c>
      <c r="I1434" s="130">
        <f>(Table13[[#This Row],[Alpha]]-MIN(Table13[Alpha]))/(MAX(Table13[Alpha])-MIN(Table13[Alpha]))</f>
        <v>0.41785418965510296</v>
      </c>
      <c r="J1434" s="508">
        <f>(Table13[[#This Row],[Signal from Matlab]]-703)/(1060.75-703)</f>
        <v>-1.9650593990216632</v>
      </c>
    </row>
    <row r="1435" spans="1:10" x14ac:dyDescent="0.2">
      <c r="A1435" s="505">
        <v>36130</v>
      </c>
      <c r="B1435" s="506">
        <v>1434</v>
      </c>
      <c r="C1435" s="507">
        <v>10.44</v>
      </c>
      <c r="E1435" s="508">
        <f>(Table13[[#This Row],[Gasoil Open]]-MIN(Table13[Gasoil Open]))/(MAX(Table13[Gasoil Open])-MIN(Table13[Gasoil Open]))</f>
        <v>5.4172767203513918E-3</v>
      </c>
      <c r="I1435" s="130">
        <f>(Table13[[#This Row],[Alpha]]-MIN(Table13[Alpha]))/(MAX(Table13[Alpha])-MIN(Table13[Alpha]))</f>
        <v>0.41785418965510296</v>
      </c>
      <c r="J1435" s="508">
        <f>(Table13[[#This Row],[Signal from Matlab]]-703)/(1060.75-703)</f>
        <v>-1.9650593990216632</v>
      </c>
    </row>
    <row r="1436" spans="1:10" x14ac:dyDescent="0.2">
      <c r="A1436" s="505">
        <v>36131</v>
      </c>
      <c r="B1436" s="506">
        <v>1435</v>
      </c>
      <c r="C1436" s="507">
        <v>10.24</v>
      </c>
      <c r="E1436" s="508">
        <f>(Table13[[#This Row],[Gasoil Open]]-MIN(Table13[Gasoil Open]))/(MAX(Table13[Gasoil Open])-MIN(Table13[Gasoil Open]))</f>
        <v>3.9531478770131832E-3</v>
      </c>
      <c r="I1436" s="130">
        <f>(Table13[[#This Row],[Alpha]]-MIN(Table13[Alpha]))/(MAX(Table13[Alpha])-MIN(Table13[Alpha]))</f>
        <v>0.41785418965510296</v>
      </c>
      <c r="J1436" s="508">
        <f>(Table13[[#This Row],[Signal from Matlab]]-703)/(1060.75-703)</f>
        <v>-1.9650593990216632</v>
      </c>
    </row>
    <row r="1437" spans="1:10" x14ac:dyDescent="0.2">
      <c r="A1437" s="505">
        <v>36132</v>
      </c>
      <c r="B1437" s="506">
        <v>1436</v>
      </c>
      <c r="C1437" s="507">
        <v>10.41</v>
      </c>
      <c r="E1437" s="508">
        <f>(Table13[[#This Row],[Gasoil Open]]-MIN(Table13[Gasoil Open]))/(MAX(Table13[Gasoil Open])-MIN(Table13[Gasoil Open]))</f>
        <v>5.1976573938506644E-3</v>
      </c>
      <c r="I1437" s="130">
        <f>(Table13[[#This Row],[Alpha]]-MIN(Table13[Alpha]))/(MAX(Table13[Alpha])-MIN(Table13[Alpha]))</f>
        <v>0.41785418965510296</v>
      </c>
      <c r="J1437" s="508">
        <f>(Table13[[#This Row],[Signal from Matlab]]-703)/(1060.75-703)</f>
        <v>-1.9650593990216632</v>
      </c>
    </row>
    <row r="1438" spans="1:10" x14ac:dyDescent="0.2">
      <c r="A1438" s="505">
        <v>36133</v>
      </c>
      <c r="B1438" s="506">
        <v>1437</v>
      </c>
      <c r="C1438" s="507">
        <v>10.26</v>
      </c>
      <c r="E1438" s="508">
        <f>(Table13[[#This Row],[Gasoil Open]]-MIN(Table13[Gasoil Open]))/(MAX(Table13[Gasoil Open])-MIN(Table13[Gasoil Open]))</f>
        <v>4.0995607613470014E-3</v>
      </c>
      <c r="I1438" s="130">
        <f>(Table13[[#This Row],[Alpha]]-MIN(Table13[Alpha]))/(MAX(Table13[Alpha])-MIN(Table13[Alpha]))</f>
        <v>0.41785418965510296</v>
      </c>
      <c r="J1438" s="508">
        <f>(Table13[[#This Row],[Signal from Matlab]]-703)/(1060.75-703)</f>
        <v>-1.9650593990216632</v>
      </c>
    </row>
    <row r="1439" spans="1:10" x14ac:dyDescent="0.2">
      <c r="A1439" s="505">
        <v>36136</v>
      </c>
      <c r="B1439" s="506">
        <v>1438</v>
      </c>
      <c r="C1439" s="507">
        <v>10.39</v>
      </c>
      <c r="E1439" s="508">
        <f>(Table13[[#This Row],[Gasoil Open]]-MIN(Table13[Gasoil Open]))/(MAX(Table13[Gasoil Open])-MIN(Table13[Gasoil Open]))</f>
        <v>5.0512445095168461E-3</v>
      </c>
      <c r="I1439" s="130">
        <f>(Table13[[#This Row],[Alpha]]-MIN(Table13[Alpha]))/(MAX(Table13[Alpha])-MIN(Table13[Alpha]))</f>
        <v>0.41785418965510296</v>
      </c>
      <c r="J1439" s="508">
        <f>(Table13[[#This Row],[Signal from Matlab]]-703)/(1060.75-703)</f>
        <v>-1.9650593990216632</v>
      </c>
    </row>
    <row r="1440" spans="1:10" x14ac:dyDescent="0.2">
      <c r="A1440" s="505">
        <v>36137</v>
      </c>
      <c r="B1440" s="506">
        <v>1439</v>
      </c>
      <c r="C1440" s="507">
        <v>10.38</v>
      </c>
      <c r="E1440" s="508">
        <f>(Table13[[#This Row],[Gasoil Open]]-MIN(Table13[Gasoil Open]))/(MAX(Table13[Gasoil Open])-MIN(Table13[Gasoil Open]))</f>
        <v>4.978038067349937E-3</v>
      </c>
      <c r="I1440" s="130">
        <f>(Table13[[#This Row],[Alpha]]-MIN(Table13[Alpha]))/(MAX(Table13[Alpha])-MIN(Table13[Alpha]))</f>
        <v>0.41785418965510296</v>
      </c>
      <c r="J1440" s="508">
        <f>(Table13[[#This Row],[Signal from Matlab]]-703)/(1060.75-703)</f>
        <v>-1.9650593990216632</v>
      </c>
    </row>
    <row r="1441" spans="1:10" x14ac:dyDescent="0.2">
      <c r="A1441" s="505">
        <v>36138</v>
      </c>
      <c r="B1441" s="506">
        <v>1440</v>
      </c>
      <c r="C1441" s="507">
        <v>10.08</v>
      </c>
      <c r="E1441" s="508">
        <f>(Table13[[#This Row],[Gasoil Open]]-MIN(Table13[Gasoil Open]))/(MAX(Table13[Gasoil Open])-MIN(Table13[Gasoil Open]))</f>
        <v>2.7818448023426115E-3</v>
      </c>
      <c r="I1441" s="130">
        <f>(Table13[[#This Row],[Alpha]]-MIN(Table13[Alpha]))/(MAX(Table13[Alpha])-MIN(Table13[Alpha]))</f>
        <v>0.41785418965510296</v>
      </c>
      <c r="J1441" s="508">
        <f>(Table13[[#This Row],[Signal from Matlab]]-703)/(1060.75-703)</f>
        <v>-1.9650593990216632</v>
      </c>
    </row>
    <row r="1442" spans="1:10" x14ac:dyDescent="0.2">
      <c r="A1442" s="505">
        <v>36139</v>
      </c>
      <c r="B1442" s="506">
        <v>1441</v>
      </c>
      <c r="C1442" s="507">
        <v>9.91</v>
      </c>
      <c r="E1442" s="508">
        <f>(Table13[[#This Row],[Gasoil Open]]-MIN(Table13[Gasoil Open]))/(MAX(Table13[Gasoil Open])-MIN(Table13[Gasoil Open]))</f>
        <v>1.5373352855051305E-3</v>
      </c>
      <c r="I1442" s="130">
        <f>(Table13[[#This Row],[Alpha]]-MIN(Table13[Alpha]))/(MAX(Table13[Alpha])-MIN(Table13[Alpha]))</f>
        <v>0.41785418965510296</v>
      </c>
      <c r="J1442" s="508">
        <f>(Table13[[#This Row],[Signal from Matlab]]-703)/(1060.75-703)</f>
        <v>-1.9650593990216632</v>
      </c>
    </row>
    <row r="1443" spans="1:10" x14ac:dyDescent="0.2">
      <c r="A1443" s="505">
        <v>36140</v>
      </c>
      <c r="B1443" s="506">
        <v>1442</v>
      </c>
      <c r="C1443" s="507">
        <v>9.6999999999999993</v>
      </c>
      <c r="E1443" s="508">
        <f>(Table13[[#This Row],[Gasoil Open]]-MIN(Table13[Gasoil Open]))/(MAX(Table13[Gasoil Open])-MIN(Table13[Gasoil Open]))</f>
        <v>0</v>
      </c>
      <c r="I1443" s="130">
        <f>(Table13[[#This Row],[Alpha]]-MIN(Table13[Alpha]))/(MAX(Table13[Alpha])-MIN(Table13[Alpha]))</f>
        <v>0.41785418965510296</v>
      </c>
      <c r="J1443" s="508">
        <f>(Table13[[#This Row],[Signal from Matlab]]-703)/(1060.75-703)</f>
        <v>-1.9650593990216632</v>
      </c>
    </row>
    <row r="1444" spans="1:10" x14ac:dyDescent="0.2">
      <c r="A1444" s="505">
        <v>36143</v>
      </c>
      <c r="B1444" s="506">
        <v>1443</v>
      </c>
      <c r="C1444" s="507">
        <v>9.9700000000000006</v>
      </c>
      <c r="E1444" s="508">
        <f>(Table13[[#This Row],[Gasoil Open]]-MIN(Table13[Gasoil Open]))/(MAX(Table13[Gasoil Open])-MIN(Table13[Gasoil Open]))</f>
        <v>1.9765739385065981E-3</v>
      </c>
      <c r="I1444" s="130">
        <f>(Table13[[#This Row],[Alpha]]-MIN(Table13[Alpha]))/(MAX(Table13[Alpha])-MIN(Table13[Alpha]))</f>
        <v>0.41785418965510296</v>
      </c>
      <c r="J1444" s="508">
        <f>(Table13[[#This Row],[Signal from Matlab]]-703)/(1060.75-703)</f>
        <v>-1.9650593990216632</v>
      </c>
    </row>
    <row r="1445" spans="1:10" x14ac:dyDescent="0.2">
      <c r="A1445" s="505">
        <v>36144</v>
      </c>
      <c r="B1445" s="506">
        <v>1444</v>
      </c>
      <c r="C1445" s="507">
        <v>10.199999999999999</v>
      </c>
      <c r="E1445" s="508">
        <f>(Table13[[#This Row],[Gasoil Open]]-MIN(Table13[Gasoil Open]))/(MAX(Table13[Gasoil Open])-MIN(Table13[Gasoil Open]))</f>
        <v>3.6603221083455336E-3</v>
      </c>
      <c r="I1445" s="130">
        <f>(Table13[[#This Row],[Alpha]]-MIN(Table13[Alpha]))/(MAX(Table13[Alpha])-MIN(Table13[Alpha]))</f>
        <v>0.41785418965510296</v>
      </c>
      <c r="J1445" s="508">
        <f>(Table13[[#This Row],[Signal from Matlab]]-703)/(1060.75-703)</f>
        <v>-1.9650593990216632</v>
      </c>
    </row>
    <row r="1446" spans="1:10" x14ac:dyDescent="0.2">
      <c r="A1446" s="505">
        <v>36145</v>
      </c>
      <c r="B1446" s="506">
        <v>1445</v>
      </c>
      <c r="C1446" s="507">
        <v>10.75</v>
      </c>
      <c r="E1446" s="508">
        <f>(Table13[[#This Row],[Gasoil Open]]-MIN(Table13[Gasoil Open]))/(MAX(Table13[Gasoil Open])-MIN(Table13[Gasoil Open]))</f>
        <v>7.6866764275256259E-3</v>
      </c>
      <c r="I1446" s="130">
        <f>(Table13[[#This Row],[Alpha]]-MIN(Table13[Alpha]))/(MAX(Table13[Alpha])-MIN(Table13[Alpha]))</f>
        <v>0.41785418965510296</v>
      </c>
      <c r="J1446" s="508">
        <f>(Table13[[#This Row],[Signal from Matlab]]-703)/(1060.75-703)</f>
        <v>-1.9650593990216632</v>
      </c>
    </row>
    <row r="1447" spans="1:10" x14ac:dyDescent="0.2">
      <c r="A1447" s="505">
        <v>36146</v>
      </c>
      <c r="B1447" s="506">
        <v>1446</v>
      </c>
      <c r="C1447" s="507">
        <v>11</v>
      </c>
      <c r="E1447" s="508">
        <f>(Table13[[#This Row],[Gasoil Open]]-MIN(Table13[Gasoil Open]))/(MAX(Table13[Gasoil Open])-MIN(Table13[Gasoil Open]))</f>
        <v>9.5168374816983932E-3</v>
      </c>
      <c r="I1447" s="130">
        <f>(Table13[[#This Row],[Alpha]]-MIN(Table13[Alpha]))/(MAX(Table13[Alpha])-MIN(Table13[Alpha]))</f>
        <v>0.41785418965510296</v>
      </c>
      <c r="J1447" s="508">
        <f>(Table13[[#This Row],[Signal from Matlab]]-703)/(1060.75-703)</f>
        <v>-1.9650593990216632</v>
      </c>
    </row>
    <row r="1448" spans="1:10" x14ac:dyDescent="0.2">
      <c r="A1448" s="505">
        <v>36147</v>
      </c>
      <c r="B1448" s="506">
        <v>1447</v>
      </c>
      <c r="C1448" s="507">
        <v>10.35</v>
      </c>
      <c r="E1448" s="508">
        <f>(Table13[[#This Row],[Gasoil Open]]-MIN(Table13[Gasoil Open]))/(MAX(Table13[Gasoil Open])-MIN(Table13[Gasoil Open]))</f>
        <v>4.7584187408491966E-3</v>
      </c>
      <c r="I1448" s="130">
        <f>(Table13[[#This Row],[Alpha]]-MIN(Table13[Alpha]))/(MAX(Table13[Alpha])-MIN(Table13[Alpha]))</f>
        <v>0.41785418965510296</v>
      </c>
      <c r="J1448" s="508">
        <f>(Table13[[#This Row],[Signal from Matlab]]-703)/(1060.75-703)</f>
        <v>-1.9650593990216632</v>
      </c>
    </row>
    <row r="1449" spans="1:10" x14ac:dyDescent="0.2">
      <c r="A1449" s="505">
        <v>36150</v>
      </c>
      <c r="B1449" s="506">
        <v>1448</v>
      </c>
      <c r="C1449" s="507">
        <v>9.9499999999999993</v>
      </c>
      <c r="E1449" s="508">
        <f>(Table13[[#This Row],[Gasoil Open]]-MIN(Table13[Gasoil Open]))/(MAX(Table13[Gasoil Open])-MIN(Table13[Gasoil Open]))</f>
        <v>1.8301610541727668E-3</v>
      </c>
      <c r="I1449" s="130">
        <f>(Table13[[#This Row],[Alpha]]-MIN(Table13[Alpha]))/(MAX(Table13[Alpha])-MIN(Table13[Alpha]))</f>
        <v>0.41785418965510296</v>
      </c>
      <c r="J1449" s="508">
        <f>(Table13[[#This Row],[Signal from Matlab]]-703)/(1060.75-703)</f>
        <v>-1.9650593990216632</v>
      </c>
    </row>
    <row r="1450" spans="1:10" x14ac:dyDescent="0.2">
      <c r="A1450" s="505">
        <v>36151</v>
      </c>
      <c r="B1450" s="506">
        <v>1449</v>
      </c>
      <c r="C1450" s="507">
        <v>9.8000000000000007</v>
      </c>
      <c r="E1450" s="508">
        <f>(Table13[[#This Row],[Gasoil Open]]-MIN(Table13[Gasoil Open]))/(MAX(Table13[Gasoil Open])-MIN(Table13[Gasoil Open]))</f>
        <v>7.320644216691172E-4</v>
      </c>
      <c r="I1450" s="130">
        <f>(Table13[[#This Row],[Alpha]]-MIN(Table13[Alpha]))/(MAX(Table13[Alpha])-MIN(Table13[Alpha]))</f>
        <v>0.41785418965510296</v>
      </c>
      <c r="J1450" s="508">
        <f>(Table13[[#This Row],[Signal from Matlab]]-703)/(1060.75-703)</f>
        <v>-1.9650593990216632</v>
      </c>
    </row>
    <row r="1451" spans="1:10" x14ac:dyDescent="0.2">
      <c r="A1451" s="505">
        <v>36152</v>
      </c>
      <c r="B1451" s="506">
        <v>1450</v>
      </c>
      <c r="C1451" s="507">
        <v>10.1</v>
      </c>
      <c r="E1451" s="508">
        <f>(Table13[[#This Row],[Gasoil Open]]-MIN(Table13[Gasoil Open]))/(MAX(Table13[Gasoil Open])-MIN(Table13[Gasoil Open]))</f>
        <v>2.9282576866764298E-3</v>
      </c>
      <c r="I1451" s="130">
        <f>(Table13[[#This Row],[Alpha]]-MIN(Table13[Alpha]))/(MAX(Table13[Alpha])-MIN(Table13[Alpha]))</f>
        <v>0.41785418965510296</v>
      </c>
      <c r="J1451" s="508">
        <f>(Table13[[#This Row],[Signal from Matlab]]-703)/(1060.75-703)</f>
        <v>-1.9650593990216632</v>
      </c>
    </row>
    <row r="1452" spans="1:10" x14ac:dyDescent="0.2">
      <c r="A1452" s="505">
        <v>36153</v>
      </c>
      <c r="B1452" s="506">
        <v>1451</v>
      </c>
      <c r="C1452" s="507">
        <v>10.14</v>
      </c>
      <c r="E1452" s="508">
        <f>(Table13[[#This Row],[Gasoil Open]]-MIN(Table13[Gasoil Open]))/(MAX(Table13[Gasoil Open])-MIN(Table13[Gasoil Open]))</f>
        <v>3.2210834553440793E-3</v>
      </c>
      <c r="I1452" s="130">
        <f>(Table13[[#This Row],[Alpha]]-MIN(Table13[Alpha]))/(MAX(Table13[Alpha])-MIN(Table13[Alpha]))</f>
        <v>0.41785418965510296</v>
      </c>
      <c r="J1452" s="508">
        <f>(Table13[[#This Row],[Signal from Matlab]]-703)/(1060.75-703)</f>
        <v>-1.9650593990216632</v>
      </c>
    </row>
    <row r="1453" spans="1:10" x14ac:dyDescent="0.2">
      <c r="A1453" s="505">
        <v>36158</v>
      </c>
      <c r="B1453" s="506">
        <v>1452</v>
      </c>
      <c r="C1453" s="507">
        <v>10.42</v>
      </c>
      <c r="E1453" s="508">
        <f>(Table13[[#This Row],[Gasoil Open]]-MIN(Table13[Gasoil Open]))/(MAX(Table13[Gasoil Open])-MIN(Table13[Gasoil Open]))</f>
        <v>5.2708638360175735E-3</v>
      </c>
      <c r="I1453" s="130">
        <f>(Table13[[#This Row],[Alpha]]-MIN(Table13[Alpha]))/(MAX(Table13[Alpha])-MIN(Table13[Alpha]))</f>
        <v>0.41785418965510296</v>
      </c>
      <c r="J1453" s="508">
        <f>(Table13[[#This Row],[Signal from Matlab]]-703)/(1060.75-703)</f>
        <v>-1.9650593990216632</v>
      </c>
    </row>
    <row r="1454" spans="1:10" x14ac:dyDescent="0.2">
      <c r="A1454" s="505">
        <v>36159</v>
      </c>
      <c r="B1454" s="506">
        <v>1453</v>
      </c>
      <c r="C1454" s="507">
        <v>10.55</v>
      </c>
      <c r="E1454" s="508">
        <f>(Table13[[#This Row],[Gasoil Open]]-MIN(Table13[Gasoil Open]))/(MAX(Table13[Gasoil Open])-MIN(Table13[Gasoil Open]))</f>
        <v>6.2225475841874182E-3</v>
      </c>
      <c r="I1454" s="130">
        <f>(Table13[[#This Row],[Alpha]]-MIN(Table13[Alpha]))/(MAX(Table13[Alpha])-MIN(Table13[Alpha]))</f>
        <v>0.41785418965510296</v>
      </c>
      <c r="J1454" s="508">
        <f>(Table13[[#This Row],[Signal from Matlab]]-703)/(1060.75-703)</f>
        <v>-1.9650593990216632</v>
      </c>
    </row>
    <row r="1455" spans="1:10" x14ac:dyDescent="0.2">
      <c r="A1455" s="505">
        <v>36160</v>
      </c>
      <c r="B1455" s="506">
        <v>1454</v>
      </c>
      <c r="C1455" s="507">
        <v>10.45</v>
      </c>
      <c r="E1455" s="508">
        <f>(Table13[[#This Row],[Gasoil Open]]-MIN(Table13[Gasoil Open]))/(MAX(Table13[Gasoil Open])-MIN(Table13[Gasoil Open]))</f>
        <v>5.4904831625183009E-3</v>
      </c>
      <c r="I1455" s="130">
        <f>(Table13[[#This Row],[Alpha]]-MIN(Table13[Alpha]))/(MAX(Table13[Alpha])-MIN(Table13[Alpha]))</f>
        <v>0.41785418965510296</v>
      </c>
      <c r="J1455" s="508">
        <f>(Table13[[#This Row],[Signal from Matlab]]-703)/(1060.75-703)</f>
        <v>-1.9650593990216632</v>
      </c>
    </row>
    <row r="1456" spans="1:10" x14ac:dyDescent="0.2">
      <c r="A1456" s="505">
        <v>36164</v>
      </c>
      <c r="B1456" s="506">
        <v>1455</v>
      </c>
      <c r="C1456" s="507">
        <v>10.93</v>
      </c>
      <c r="E1456" s="508">
        <f>(Table13[[#This Row],[Gasoil Open]]-MIN(Table13[Gasoil Open]))/(MAX(Table13[Gasoil Open])-MIN(Table13[Gasoil Open]))</f>
        <v>9.0043923865300163E-3</v>
      </c>
      <c r="I1456" s="130">
        <f>(Table13[[#This Row],[Alpha]]-MIN(Table13[Alpha]))/(MAX(Table13[Alpha])-MIN(Table13[Alpha]))</f>
        <v>0.41785418965510296</v>
      </c>
      <c r="J1456" s="508">
        <f>(Table13[[#This Row],[Signal from Matlab]]-703)/(1060.75-703)</f>
        <v>-1.9650593990216632</v>
      </c>
    </row>
    <row r="1457" spans="1:10" x14ac:dyDescent="0.2">
      <c r="A1457" s="505">
        <v>36165</v>
      </c>
      <c r="B1457" s="506">
        <v>1456</v>
      </c>
      <c r="C1457" s="507">
        <v>11.05</v>
      </c>
      <c r="E1457" s="508">
        <f>(Table13[[#This Row],[Gasoil Open]]-MIN(Table13[Gasoil Open]))/(MAX(Table13[Gasoil Open])-MIN(Table13[Gasoil Open]))</f>
        <v>9.8828696925329518E-3</v>
      </c>
      <c r="I1457" s="130">
        <f>(Table13[[#This Row],[Alpha]]-MIN(Table13[Alpha]))/(MAX(Table13[Alpha])-MIN(Table13[Alpha]))</f>
        <v>0.41785418965510296</v>
      </c>
      <c r="J1457" s="508">
        <f>(Table13[[#This Row],[Signal from Matlab]]-703)/(1060.75-703)</f>
        <v>-1.9650593990216632</v>
      </c>
    </row>
    <row r="1458" spans="1:10" x14ac:dyDescent="0.2">
      <c r="A1458" s="505">
        <v>36166</v>
      </c>
      <c r="B1458" s="506">
        <v>1457</v>
      </c>
      <c r="C1458" s="507">
        <v>10.75</v>
      </c>
      <c r="E1458" s="508">
        <f>(Table13[[#This Row],[Gasoil Open]]-MIN(Table13[Gasoil Open]))/(MAX(Table13[Gasoil Open])-MIN(Table13[Gasoil Open]))</f>
        <v>7.6866764275256259E-3</v>
      </c>
      <c r="I1458" s="130">
        <f>(Table13[[#This Row],[Alpha]]-MIN(Table13[Alpha]))/(MAX(Table13[Alpha])-MIN(Table13[Alpha]))</f>
        <v>0.41785418965510296</v>
      </c>
      <c r="J1458" s="508">
        <f>(Table13[[#This Row],[Signal from Matlab]]-703)/(1060.75-703)</f>
        <v>-1.9650593990216632</v>
      </c>
    </row>
    <row r="1459" spans="1:10" x14ac:dyDescent="0.2">
      <c r="A1459" s="505">
        <v>36167</v>
      </c>
      <c r="B1459" s="506">
        <v>1458</v>
      </c>
      <c r="C1459" s="507">
        <v>11.3</v>
      </c>
      <c r="E1459" s="508">
        <f>(Table13[[#This Row],[Gasoil Open]]-MIN(Table13[Gasoil Open]))/(MAX(Table13[Gasoil Open])-MIN(Table13[Gasoil Open]))</f>
        <v>1.1713030746705719E-2</v>
      </c>
      <c r="I1459" s="130">
        <f>(Table13[[#This Row],[Alpha]]-MIN(Table13[Alpha]))/(MAX(Table13[Alpha])-MIN(Table13[Alpha]))</f>
        <v>0.41785418965510296</v>
      </c>
      <c r="J1459" s="508">
        <f>(Table13[[#This Row],[Signal from Matlab]]-703)/(1060.75-703)</f>
        <v>-1.9650593990216632</v>
      </c>
    </row>
    <row r="1460" spans="1:10" x14ac:dyDescent="0.2">
      <c r="A1460" s="505">
        <v>36168</v>
      </c>
      <c r="B1460" s="506">
        <v>1459</v>
      </c>
      <c r="C1460" s="507">
        <v>11.45</v>
      </c>
      <c r="E1460" s="508">
        <f>(Table13[[#This Row],[Gasoil Open]]-MIN(Table13[Gasoil Open]))/(MAX(Table13[Gasoil Open])-MIN(Table13[Gasoil Open]))</f>
        <v>1.2811127379209369E-2</v>
      </c>
      <c r="I1460" s="130">
        <f>(Table13[[#This Row],[Alpha]]-MIN(Table13[Alpha]))/(MAX(Table13[Alpha])-MIN(Table13[Alpha]))</f>
        <v>0.41785418965510296</v>
      </c>
      <c r="J1460" s="508">
        <f>(Table13[[#This Row],[Signal from Matlab]]-703)/(1060.75-703)</f>
        <v>-1.9650593990216632</v>
      </c>
    </row>
    <row r="1461" spans="1:10" x14ac:dyDescent="0.2">
      <c r="A1461" s="505">
        <v>36171</v>
      </c>
      <c r="B1461" s="506">
        <v>1460</v>
      </c>
      <c r="C1461" s="507">
        <v>11.9</v>
      </c>
      <c r="E1461" s="508">
        <f>(Table13[[#This Row],[Gasoil Open]]-MIN(Table13[Gasoil Open]))/(MAX(Table13[Gasoil Open])-MIN(Table13[Gasoil Open]))</f>
        <v>1.6105417276720355E-2</v>
      </c>
      <c r="I1461" s="130">
        <f>(Table13[[#This Row],[Alpha]]-MIN(Table13[Alpha]))/(MAX(Table13[Alpha])-MIN(Table13[Alpha]))</f>
        <v>0.41785418965510296</v>
      </c>
      <c r="J1461" s="508">
        <f>(Table13[[#This Row],[Signal from Matlab]]-703)/(1060.75-703)</f>
        <v>-1.9650593990216632</v>
      </c>
    </row>
    <row r="1462" spans="1:10" x14ac:dyDescent="0.2">
      <c r="A1462" s="505">
        <v>36172</v>
      </c>
      <c r="B1462" s="506">
        <v>1461</v>
      </c>
      <c r="C1462" s="507">
        <v>12</v>
      </c>
      <c r="E1462" s="508">
        <f>(Table13[[#This Row],[Gasoil Open]]-MIN(Table13[Gasoil Open]))/(MAX(Table13[Gasoil Open])-MIN(Table13[Gasoil Open]))</f>
        <v>1.6837481698389462E-2</v>
      </c>
      <c r="I1462" s="130">
        <f>(Table13[[#This Row],[Alpha]]-MIN(Table13[Alpha]))/(MAX(Table13[Alpha])-MIN(Table13[Alpha]))</f>
        <v>0.41785418965510296</v>
      </c>
      <c r="J1462" s="508">
        <f>(Table13[[#This Row],[Signal from Matlab]]-703)/(1060.75-703)</f>
        <v>-1.9650593990216632</v>
      </c>
    </row>
    <row r="1463" spans="1:10" x14ac:dyDescent="0.2">
      <c r="A1463" s="505">
        <v>36173</v>
      </c>
      <c r="B1463" s="506">
        <v>1462</v>
      </c>
      <c r="C1463" s="507">
        <v>11.4</v>
      </c>
      <c r="E1463" s="508">
        <f>(Table13[[#This Row],[Gasoil Open]]-MIN(Table13[Gasoil Open]))/(MAX(Table13[Gasoil Open])-MIN(Table13[Gasoil Open]))</f>
        <v>1.2445095168374823E-2</v>
      </c>
      <c r="I1463" s="130">
        <f>(Table13[[#This Row],[Alpha]]-MIN(Table13[Alpha]))/(MAX(Table13[Alpha])-MIN(Table13[Alpha]))</f>
        <v>0.41785418965510296</v>
      </c>
      <c r="J1463" s="508">
        <f>(Table13[[#This Row],[Signal from Matlab]]-703)/(1060.75-703)</f>
        <v>-1.9650593990216632</v>
      </c>
    </row>
    <row r="1464" spans="1:10" x14ac:dyDescent="0.2">
      <c r="A1464" s="505">
        <v>36174</v>
      </c>
      <c r="B1464" s="506">
        <v>1463</v>
      </c>
      <c r="C1464" s="507">
        <v>11.23</v>
      </c>
      <c r="E1464" s="508">
        <f>(Table13[[#This Row],[Gasoil Open]]-MIN(Table13[Gasoil Open]))/(MAX(Table13[Gasoil Open])-MIN(Table13[Gasoil Open]))</f>
        <v>1.1200585651537342E-2</v>
      </c>
      <c r="I1464" s="130">
        <f>(Table13[[#This Row],[Alpha]]-MIN(Table13[Alpha]))/(MAX(Table13[Alpha])-MIN(Table13[Alpha]))</f>
        <v>0.41785418965510296</v>
      </c>
      <c r="J1464" s="508">
        <f>(Table13[[#This Row],[Signal from Matlab]]-703)/(1060.75-703)</f>
        <v>-1.9650593990216632</v>
      </c>
    </row>
    <row r="1465" spans="1:10" x14ac:dyDescent="0.2">
      <c r="A1465" s="505">
        <v>36175</v>
      </c>
      <c r="B1465" s="506">
        <v>1464</v>
      </c>
      <c r="C1465" s="507">
        <v>10.94</v>
      </c>
      <c r="E1465" s="508">
        <f>(Table13[[#This Row],[Gasoil Open]]-MIN(Table13[Gasoil Open]))/(MAX(Table13[Gasoil Open])-MIN(Table13[Gasoil Open]))</f>
        <v>9.0775988286969245E-3</v>
      </c>
      <c r="I1465" s="130">
        <f>(Table13[[#This Row],[Alpha]]-MIN(Table13[Alpha]))/(MAX(Table13[Alpha])-MIN(Table13[Alpha]))</f>
        <v>0.41785418965510296</v>
      </c>
      <c r="J1465" s="508">
        <f>(Table13[[#This Row],[Signal from Matlab]]-703)/(1060.75-703)</f>
        <v>-1.9650593990216632</v>
      </c>
    </row>
    <row r="1466" spans="1:10" x14ac:dyDescent="0.2">
      <c r="A1466" s="505">
        <v>36178</v>
      </c>
      <c r="B1466" s="506">
        <v>1465</v>
      </c>
      <c r="C1466" s="507">
        <v>10.85</v>
      </c>
      <c r="E1466" s="508">
        <f>(Table13[[#This Row],[Gasoil Open]]-MIN(Table13[Gasoil Open]))/(MAX(Table13[Gasoil Open])-MIN(Table13[Gasoil Open]))</f>
        <v>8.4187408491947311E-3</v>
      </c>
      <c r="I1466" s="130">
        <f>(Table13[[#This Row],[Alpha]]-MIN(Table13[Alpha]))/(MAX(Table13[Alpha])-MIN(Table13[Alpha]))</f>
        <v>0.41785418965510296</v>
      </c>
      <c r="J1466" s="508">
        <f>(Table13[[#This Row],[Signal from Matlab]]-703)/(1060.75-703)</f>
        <v>-1.9650593990216632</v>
      </c>
    </row>
    <row r="1467" spans="1:10" x14ac:dyDescent="0.2">
      <c r="A1467" s="505">
        <v>36179</v>
      </c>
      <c r="B1467" s="506">
        <v>1466</v>
      </c>
      <c r="C1467" s="507">
        <v>10.67</v>
      </c>
      <c r="E1467" s="508">
        <f>(Table13[[#This Row],[Gasoil Open]]-MIN(Table13[Gasoil Open]))/(MAX(Table13[Gasoil Open])-MIN(Table13[Gasoil Open]))</f>
        <v>7.1010248901903399E-3</v>
      </c>
      <c r="I1467" s="130">
        <f>(Table13[[#This Row],[Alpha]]-MIN(Table13[Alpha]))/(MAX(Table13[Alpha])-MIN(Table13[Alpha]))</f>
        <v>0.41785418965510296</v>
      </c>
      <c r="J1467" s="508">
        <f>(Table13[[#This Row],[Signal from Matlab]]-703)/(1060.75-703)</f>
        <v>-1.9650593990216632</v>
      </c>
    </row>
    <row r="1468" spans="1:10" x14ac:dyDescent="0.2">
      <c r="A1468" s="505">
        <v>36180</v>
      </c>
      <c r="B1468" s="506">
        <v>1467</v>
      </c>
      <c r="C1468" s="507">
        <v>10.85</v>
      </c>
      <c r="E1468" s="508">
        <f>(Table13[[#This Row],[Gasoil Open]]-MIN(Table13[Gasoil Open]))/(MAX(Table13[Gasoil Open])-MIN(Table13[Gasoil Open]))</f>
        <v>8.4187408491947311E-3</v>
      </c>
      <c r="I1468" s="130">
        <f>(Table13[[#This Row],[Alpha]]-MIN(Table13[Alpha]))/(MAX(Table13[Alpha])-MIN(Table13[Alpha]))</f>
        <v>0.41785418965510296</v>
      </c>
      <c r="J1468" s="508">
        <f>(Table13[[#This Row],[Signal from Matlab]]-703)/(1060.75-703)</f>
        <v>-1.9650593990216632</v>
      </c>
    </row>
    <row r="1469" spans="1:10" x14ac:dyDescent="0.2">
      <c r="A1469" s="505">
        <v>36181</v>
      </c>
      <c r="B1469" s="506">
        <v>1468</v>
      </c>
      <c r="C1469" s="507">
        <v>10.65</v>
      </c>
      <c r="E1469" s="508">
        <f>(Table13[[#This Row],[Gasoil Open]]-MIN(Table13[Gasoil Open]))/(MAX(Table13[Gasoil Open])-MIN(Table13[Gasoil Open]))</f>
        <v>6.9546120058565216E-3</v>
      </c>
      <c r="I1469" s="130">
        <f>(Table13[[#This Row],[Alpha]]-MIN(Table13[Alpha]))/(MAX(Table13[Alpha])-MIN(Table13[Alpha]))</f>
        <v>0.41785418965510296</v>
      </c>
      <c r="J1469" s="508">
        <f>(Table13[[#This Row],[Signal from Matlab]]-703)/(1060.75-703)</f>
        <v>-1.9650593990216632</v>
      </c>
    </row>
    <row r="1470" spans="1:10" x14ac:dyDescent="0.2">
      <c r="A1470" s="505">
        <v>36182</v>
      </c>
      <c r="B1470" s="506">
        <v>1469</v>
      </c>
      <c r="C1470" s="507">
        <v>11.1</v>
      </c>
      <c r="E1470" s="508">
        <f>(Table13[[#This Row],[Gasoil Open]]-MIN(Table13[Gasoil Open]))/(MAX(Table13[Gasoil Open])-MIN(Table13[Gasoil Open]))</f>
        <v>1.0248901903367497E-2</v>
      </c>
      <c r="I1470" s="130">
        <f>(Table13[[#This Row],[Alpha]]-MIN(Table13[Alpha]))/(MAX(Table13[Alpha])-MIN(Table13[Alpha]))</f>
        <v>0.41785418965510296</v>
      </c>
      <c r="J1470" s="508">
        <f>(Table13[[#This Row],[Signal from Matlab]]-703)/(1060.75-703)</f>
        <v>-1.9650593990216632</v>
      </c>
    </row>
    <row r="1471" spans="1:10" x14ac:dyDescent="0.2">
      <c r="A1471" s="505">
        <v>36185</v>
      </c>
      <c r="B1471" s="506">
        <v>1470</v>
      </c>
      <c r="C1471" s="507">
        <v>11.03</v>
      </c>
      <c r="E1471" s="508">
        <f>(Table13[[#This Row],[Gasoil Open]]-MIN(Table13[Gasoil Open]))/(MAX(Table13[Gasoil Open])-MIN(Table13[Gasoil Open]))</f>
        <v>9.7364568081991197E-3</v>
      </c>
      <c r="I1471" s="130">
        <f>(Table13[[#This Row],[Alpha]]-MIN(Table13[Alpha]))/(MAX(Table13[Alpha])-MIN(Table13[Alpha]))</f>
        <v>0.41785418965510296</v>
      </c>
      <c r="J1471" s="508">
        <f>(Table13[[#This Row],[Signal from Matlab]]-703)/(1060.75-703)</f>
        <v>-1.9650593990216632</v>
      </c>
    </row>
    <row r="1472" spans="1:10" x14ac:dyDescent="0.2">
      <c r="A1472" s="505">
        <v>36186</v>
      </c>
      <c r="B1472" s="506">
        <v>1471</v>
      </c>
      <c r="C1472" s="507">
        <v>10.85</v>
      </c>
      <c r="E1472" s="508">
        <f>(Table13[[#This Row],[Gasoil Open]]-MIN(Table13[Gasoil Open]))/(MAX(Table13[Gasoil Open])-MIN(Table13[Gasoil Open]))</f>
        <v>8.4187408491947311E-3</v>
      </c>
      <c r="I1472" s="130">
        <f>(Table13[[#This Row],[Alpha]]-MIN(Table13[Alpha]))/(MAX(Table13[Alpha])-MIN(Table13[Alpha]))</f>
        <v>0.41785418965510296</v>
      </c>
      <c r="J1472" s="508">
        <f>(Table13[[#This Row],[Signal from Matlab]]-703)/(1060.75-703)</f>
        <v>-1.9650593990216632</v>
      </c>
    </row>
    <row r="1473" spans="1:10" x14ac:dyDescent="0.2">
      <c r="A1473" s="505">
        <v>36187</v>
      </c>
      <c r="B1473" s="506">
        <v>1472</v>
      </c>
      <c r="C1473" s="507">
        <v>10.52</v>
      </c>
      <c r="E1473" s="508">
        <f>(Table13[[#This Row],[Gasoil Open]]-MIN(Table13[Gasoil Open]))/(MAX(Table13[Gasoil Open])-MIN(Table13[Gasoil Open]))</f>
        <v>6.0029282576866778E-3</v>
      </c>
      <c r="I1473" s="130">
        <f>(Table13[[#This Row],[Alpha]]-MIN(Table13[Alpha]))/(MAX(Table13[Alpha])-MIN(Table13[Alpha]))</f>
        <v>0.41785418965510296</v>
      </c>
      <c r="J1473" s="508">
        <f>(Table13[[#This Row],[Signal from Matlab]]-703)/(1060.75-703)</f>
        <v>-1.9650593990216632</v>
      </c>
    </row>
    <row r="1474" spans="1:10" x14ac:dyDescent="0.2">
      <c r="A1474" s="505">
        <v>36188</v>
      </c>
      <c r="B1474" s="506">
        <v>1473</v>
      </c>
      <c r="C1474" s="507">
        <v>10.95</v>
      </c>
      <c r="E1474" s="508">
        <f>(Table13[[#This Row],[Gasoil Open]]-MIN(Table13[Gasoil Open]))/(MAX(Table13[Gasoil Open])-MIN(Table13[Gasoil Open]))</f>
        <v>9.1508052708638345E-3</v>
      </c>
      <c r="I1474" s="130">
        <f>(Table13[[#This Row],[Alpha]]-MIN(Table13[Alpha]))/(MAX(Table13[Alpha])-MIN(Table13[Alpha]))</f>
        <v>0.41785418965510296</v>
      </c>
      <c r="J1474" s="508">
        <f>(Table13[[#This Row],[Signal from Matlab]]-703)/(1060.75-703)</f>
        <v>-1.9650593990216632</v>
      </c>
    </row>
    <row r="1475" spans="1:10" x14ac:dyDescent="0.2">
      <c r="A1475" s="505">
        <v>36189</v>
      </c>
      <c r="B1475" s="506">
        <v>1474</v>
      </c>
      <c r="C1475" s="507">
        <v>10.94</v>
      </c>
      <c r="E1475" s="508">
        <f>(Table13[[#This Row],[Gasoil Open]]-MIN(Table13[Gasoil Open]))/(MAX(Table13[Gasoil Open])-MIN(Table13[Gasoil Open]))</f>
        <v>9.0775988286969245E-3</v>
      </c>
      <c r="I1475" s="130">
        <f>(Table13[[#This Row],[Alpha]]-MIN(Table13[Alpha]))/(MAX(Table13[Alpha])-MIN(Table13[Alpha]))</f>
        <v>0.41785418965510296</v>
      </c>
      <c r="J1475" s="508">
        <f>(Table13[[#This Row],[Signal from Matlab]]-703)/(1060.75-703)</f>
        <v>-1.9650593990216632</v>
      </c>
    </row>
    <row r="1476" spans="1:10" x14ac:dyDescent="0.2">
      <c r="A1476" s="505">
        <v>36192</v>
      </c>
      <c r="B1476" s="506">
        <v>1475</v>
      </c>
      <c r="C1476" s="507">
        <v>11.41</v>
      </c>
      <c r="E1476" s="508">
        <f>(Table13[[#This Row],[Gasoil Open]]-MIN(Table13[Gasoil Open]))/(MAX(Table13[Gasoil Open])-MIN(Table13[Gasoil Open]))</f>
        <v>1.2518301610541733E-2</v>
      </c>
      <c r="I1476" s="130">
        <f>(Table13[[#This Row],[Alpha]]-MIN(Table13[Alpha]))/(MAX(Table13[Alpha])-MIN(Table13[Alpha]))</f>
        <v>0.41785418965510296</v>
      </c>
      <c r="J1476" s="508">
        <f>(Table13[[#This Row],[Signal from Matlab]]-703)/(1060.75-703)</f>
        <v>-1.9650593990216632</v>
      </c>
    </row>
    <row r="1477" spans="1:10" x14ac:dyDescent="0.2">
      <c r="A1477" s="505">
        <v>36193</v>
      </c>
      <c r="B1477" s="506">
        <v>1476</v>
      </c>
      <c r="C1477" s="507">
        <v>10.87</v>
      </c>
      <c r="E1477" s="508">
        <f>(Table13[[#This Row],[Gasoil Open]]-MIN(Table13[Gasoil Open]))/(MAX(Table13[Gasoil Open])-MIN(Table13[Gasoil Open]))</f>
        <v>8.5651537335285494E-3</v>
      </c>
      <c r="I1477" s="130">
        <f>(Table13[[#This Row],[Alpha]]-MIN(Table13[Alpha]))/(MAX(Table13[Alpha])-MIN(Table13[Alpha]))</f>
        <v>0.41785418965510296</v>
      </c>
      <c r="J1477" s="508">
        <f>(Table13[[#This Row],[Signal from Matlab]]-703)/(1060.75-703)</f>
        <v>-1.9650593990216632</v>
      </c>
    </row>
    <row r="1478" spans="1:10" x14ac:dyDescent="0.2">
      <c r="A1478" s="505">
        <v>36194</v>
      </c>
      <c r="B1478" s="506">
        <v>1477</v>
      </c>
      <c r="C1478" s="507">
        <v>10.75</v>
      </c>
      <c r="E1478" s="508">
        <f>(Table13[[#This Row],[Gasoil Open]]-MIN(Table13[Gasoil Open]))/(MAX(Table13[Gasoil Open])-MIN(Table13[Gasoil Open]))</f>
        <v>7.6866764275256259E-3</v>
      </c>
      <c r="I1478" s="130">
        <f>(Table13[[#This Row],[Alpha]]-MIN(Table13[Alpha]))/(MAX(Table13[Alpha])-MIN(Table13[Alpha]))</f>
        <v>0.41785418965510296</v>
      </c>
      <c r="J1478" s="508">
        <f>(Table13[[#This Row],[Signal from Matlab]]-703)/(1060.75-703)</f>
        <v>-1.9650593990216632</v>
      </c>
    </row>
    <row r="1479" spans="1:10" x14ac:dyDescent="0.2">
      <c r="A1479" s="505">
        <v>36195</v>
      </c>
      <c r="B1479" s="506">
        <v>1478</v>
      </c>
      <c r="C1479" s="507">
        <v>10.89</v>
      </c>
      <c r="E1479" s="508">
        <f>(Table13[[#This Row],[Gasoil Open]]-MIN(Table13[Gasoil Open]))/(MAX(Table13[Gasoil Open])-MIN(Table13[Gasoil Open]))</f>
        <v>8.7115666178623798E-3</v>
      </c>
      <c r="I1479" s="130">
        <f>(Table13[[#This Row],[Alpha]]-MIN(Table13[Alpha]))/(MAX(Table13[Alpha])-MIN(Table13[Alpha]))</f>
        <v>0.41785418965510296</v>
      </c>
      <c r="J1479" s="508">
        <f>(Table13[[#This Row],[Signal from Matlab]]-703)/(1060.75-703)</f>
        <v>-1.9650593990216632</v>
      </c>
    </row>
    <row r="1480" spans="1:10" x14ac:dyDescent="0.2">
      <c r="A1480" s="505">
        <v>36196</v>
      </c>
      <c r="B1480" s="506">
        <v>1479</v>
      </c>
      <c r="C1480" s="507">
        <v>10.55</v>
      </c>
      <c r="E1480" s="508">
        <f>(Table13[[#This Row],[Gasoil Open]]-MIN(Table13[Gasoil Open]))/(MAX(Table13[Gasoil Open])-MIN(Table13[Gasoil Open]))</f>
        <v>6.2225475841874182E-3</v>
      </c>
      <c r="I1480" s="130">
        <f>(Table13[[#This Row],[Alpha]]-MIN(Table13[Alpha]))/(MAX(Table13[Alpha])-MIN(Table13[Alpha]))</f>
        <v>0.41785418965510296</v>
      </c>
      <c r="J1480" s="508">
        <f>(Table13[[#This Row],[Signal from Matlab]]-703)/(1060.75-703)</f>
        <v>-1.9650593990216632</v>
      </c>
    </row>
    <row r="1481" spans="1:10" x14ac:dyDescent="0.2">
      <c r="A1481" s="505">
        <v>36199</v>
      </c>
      <c r="B1481" s="506">
        <v>1480</v>
      </c>
      <c r="C1481" s="507">
        <v>10.43</v>
      </c>
      <c r="E1481" s="508">
        <f>(Table13[[#This Row],[Gasoil Open]]-MIN(Table13[Gasoil Open]))/(MAX(Table13[Gasoil Open])-MIN(Table13[Gasoil Open]))</f>
        <v>5.3440702781844826E-3</v>
      </c>
      <c r="I1481" s="130">
        <f>(Table13[[#This Row],[Alpha]]-MIN(Table13[Alpha]))/(MAX(Table13[Alpha])-MIN(Table13[Alpha]))</f>
        <v>0.41785418965510296</v>
      </c>
      <c r="J1481" s="508">
        <f>(Table13[[#This Row],[Signal from Matlab]]-703)/(1060.75-703)</f>
        <v>-1.9650593990216632</v>
      </c>
    </row>
    <row r="1482" spans="1:10" x14ac:dyDescent="0.2">
      <c r="A1482" s="505">
        <v>36200</v>
      </c>
      <c r="B1482" s="506">
        <v>1481</v>
      </c>
      <c r="C1482" s="507">
        <v>10.17</v>
      </c>
      <c r="E1482" s="508">
        <f>(Table13[[#This Row],[Gasoil Open]]-MIN(Table13[Gasoil Open]))/(MAX(Table13[Gasoil Open])-MIN(Table13[Gasoil Open]))</f>
        <v>3.4407027818448063E-3</v>
      </c>
      <c r="I1482" s="130">
        <f>(Table13[[#This Row],[Alpha]]-MIN(Table13[Alpha]))/(MAX(Table13[Alpha])-MIN(Table13[Alpha]))</f>
        <v>0.41785418965510296</v>
      </c>
      <c r="J1482" s="508">
        <f>(Table13[[#This Row],[Signal from Matlab]]-703)/(1060.75-703)</f>
        <v>-1.9650593990216632</v>
      </c>
    </row>
    <row r="1483" spans="1:10" x14ac:dyDescent="0.2">
      <c r="A1483" s="505">
        <v>36201</v>
      </c>
      <c r="B1483" s="506">
        <v>1482</v>
      </c>
      <c r="C1483" s="507">
        <v>10.28</v>
      </c>
      <c r="E1483" s="508">
        <f>(Table13[[#This Row],[Gasoil Open]]-MIN(Table13[Gasoil Open]))/(MAX(Table13[Gasoil Open])-MIN(Table13[Gasoil Open]))</f>
        <v>4.2459736456808197E-3</v>
      </c>
      <c r="I1483" s="130">
        <f>(Table13[[#This Row],[Alpha]]-MIN(Table13[Alpha]))/(MAX(Table13[Alpha])-MIN(Table13[Alpha]))</f>
        <v>0.41785418965510296</v>
      </c>
      <c r="J1483" s="508">
        <f>(Table13[[#This Row],[Signal from Matlab]]-703)/(1060.75-703)</f>
        <v>-1.9650593990216632</v>
      </c>
    </row>
    <row r="1484" spans="1:10" x14ac:dyDescent="0.2">
      <c r="A1484" s="505">
        <v>36202</v>
      </c>
      <c r="B1484" s="506">
        <v>1483</v>
      </c>
      <c r="C1484" s="507">
        <v>10.17</v>
      </c>
      <c r="E1484" s="508">
        <f>(Table13[[#This Row],[Gasoil Open]]-MIN(Table13[Gasoil Open]))/(MAX(Table13[Gasoil Open])-MIN(Table13[Gasoil Open]))</f>
        <v>3.4407027818448063E-3</v>
      </c>
      <c r="I1484" s="130">
        <f>(Table13[[#This Row],[Alpha]]-MIN(Table13[Alpha]))/(MAX(Table13[Alpha])-MIN(Table13[Alpha]))</f>
        <v>0.41785418965510296</v>
      </c>
      <c r="J1484" s="508">
        <f>(Table13[[#This Row],[Signal from Matlab]]-703)/(1060.75-703)</f>
        <v>-1.9650593990216632</v>
      </c>
    </row>
    <row r="1485" spans="1:10" x14ac:dyDescent="0.2">
      <c r="A1485" s="505">
        <v>36203</v>
      </c>
      <c r="B1485" s="506">
        <v>1484</v>
      </c>
      <c r="C1485" s="507">
        <v>10.39</v>
      </c>
      <c r="E1485" s="508">
        <f>(Table13[[#This Row],[Gasoil Open]]-MIN(Table13[Gasoil Open]))/(MAX(Table13[Gasoil Open])-MIN(Table13[Gasoil Open]))</f>
        <v>5.0512445095168461E-3</v>
      </c>
      <c r="I1485" s="130">
        <f>(Table13[[#This Row],[Alpha]]-MIN(Table13[Alpha]))/(MAX(Table13[Alpha])-MIN(Table13[Alpha]))</f>
        <v>0.41785418965510296</v>
      </c>
      <c r="J1485" s="508">
        <f>(Table13[[#This Row],[Signal from Matlab]]-703)/(1060.75-703)</f>
        <v>-1.9650593990216632</v>
      </c>
    </row>
    <row r="1486" spans="1:10" x14ac:dyDescent="0.2">
      <c r="A1486" s="505">
        <v>36206</v>
      </c>
      <c r="B1486" s="506">
        <v>1485</v>
      </c>
      <c r="C1486" s="507">
        <v>10.45</v>
      </c>
      <c r="E1486" s="508">
        <f>(Table13[[#This Row],[Gasoil Open]]-MIN(Table13[Gasoil Open]))/(MAX(Table13[Gasoil Open])-MIN(Table13[Gasoil Open]))</f>
        <v>5.4904831625183009E-3</v>
      </c>
      <c r="I1486" s="130">
        <f>(Table13[[#This Row],[Alpha]]-MIN(Table13[Alpha]))/(MAX(Table13[Alpha])-MIN(Table13[Alpha]))</f>
        <v>0.41785418965510296</v>
      </c>
      <c r="J1486" s="508">
        <f>(Table13[[#This Row],[Signal from Matlab]]-703)/(1060.75-703)</f>
        <v>-1.9650593990216632</v>
      </c>
    </row>
    <row r="1487" spans="1:10" x14ac:dyDescent="0.2">
      <c r="A1487" s="505">
        <v>36207</v>
      </c>
      <c r="B1487" s="506">
        <v>1486</v>
      </c>
      <c r="C1487" s="507">
        <v>10.45</v>
      </c>
      <c r="E1487" s="508">
        <f>(Table13[[#This Row],[Gasoil Open]]-MIN(Table13[Gasoil Open]))/(MAX(Table13[Gasoil Open])-MIN(Table13[Gasoil Open]))</f>
        <v>5.4904831625183009E-3</v>
      </c>
      <c r="I1487" s="130">
        <f>(Table13[[#This Row],[Alpha]]-MIN(Table13[Alpha]))/(MAX(Table13[Alpha])-MIN(Table13[Alpha]))</f>
        <v>0.41785418965510296</v>
      </c>
      <c r="J1487" s="508">
        <f>(Table13[[#This Row],[Signal from Matlab]]-703)/(1060.75-703)</f>
        <v>-1.9650593990216632</v>
      </c>
    </row>
    <row r="1488" spans="1:10" x14ac:dyDescent="0.2">
      <c r="A1488" s="505">
        <v>36208</v>
      </c>
      <c r="B1488" s="506">
        <v>1487</v>
      </c>
      <c r="C1488" s="507">
        <v>9.9499999999999993</v>
      </c>
      <c r="E1488" s="508">
        <f>(Table13[[#This Row],[Gasoil Open]]-MIN(Table13[Gasoil Open]))/(MAX(Table13[Gasoil Open])-MIN(Table13[Gasoil Open]))</f>
        <v>1.8301610541727668E-3</v>
      </c>
      <c r="I1488" s="130">
        <f>(Table13[[#This Row],[Alpha]]-MIN(Table13[Alpha]))/(MAX(Table13[Alpha])-MIN(Table13[Alpha]))</f>
        <v>0.41785418965510296</v>
      </c>
      <c r="J1488" s="508">
        <f>(Table13[[#This Row],[Signal from Matlab]]-703)/(1060.75-703)</f>
        <v>-1.9650593990216632</v>
      </c>
    </row>
    <row r="1489" spans="1:10" x14ac:dyDescent="0.2">
      <c r="A1489" s="505">
        <v>36209</v>
      </c>
      <c r="B1489" s="506">
        <v>1488</v>
      </c>
      <c r="C1489" s="507">
        <v>10.1</v>
      </c>
      <c r="E1489" s="508">
        <f>(Table13[[#This Row],[Gasoil Open]]-MIN(Table13[Gasoil Open]))/(MAX(Table13[Gasoil Open])-MIN(Table13[Gasoil Open]))</f>
        <v>2.9282576866764298E-3</v>
      </c>
      <c r="I1489" s="130">
        <f>(Table13[[#This Row],[Alpha]]-MIN(Table13[Alpha]))/(MAX(Table13[Alpha])-MIN(Table13[Alpha]))</f>
        <v>0.41785418965510296</v>
      </c>
      <c r="J1489" s="508">
        <f>(Table13[[#This Row],[Signal from Matlab]]-703)/(1060.75-703)</f>
        <v>-1.9650593990216632</v>
      </c>
    </row>
    <row r="1490" spans="1:10" x14ac:dyDescent="0.2">
      <c r="A1490" s="505">
        <v>36210</v>
      </c>
      <c r="B1490" s="506">
        <v>1489</v>
      </c>
      <c r="C1490" s="507">
        <v>10.45</v>
      </c>
      <c r="E1490" s="508">
        <f>(Table13[[#This Row],[Gasoil Open]]-MIN(Table13[Gasoil Open]))/(MAX(Table13[Gasoil Open])-MIN(Table13[Gasoil Open]))</f>
        <v>5.4904831625183009E-3</v>
      </c>
      <c r="I1490" s="130">
        <f>(Table13[[#This Row],[Alpha]]-MIN(Table13[Alpha]))/(MAX(Table13[Alpha])-MIN(Table13[Alpha]))</f>
        <v>0.41785418965510296</v>
      </c>
      <c r="J1490" s="508">
        <f>(Table13[[#This Row],[Signal from Matlab]]-703)/(1060.75-703)</f>
        <v>-1.9650593990216632</v>
      </c>
    </row>
    <row r="1491" spans="1:10" x14ac:dyDescent="0.2">
      <c r="A1491" s="505">
        <v>36213</v>
      </c>
      <c r="B1491" s="506">
        <v>1490</v>
      </c>
      <c r="C1491" s="507">
        <v>10.45</v>
      </c>
      <c r="E1491" s="508">
        <f>(Table13[[#This Row],[Gasoil Open]]-MIN(Table13[Gasoil Open]))/(MAX(Table13[Gasoil Open])-MIN(Table13[Gasoil Open]))</f>
        <v>5.4904831625183009E-3</v>
      </c>
      <c r="I1491" s="130">
        <f>(Table13[[#This Row],[Alpha]]-MIN(Table13[Alpha]))/(MAX(Table13[Alpha])-MIN(Table13[Alpha]))</f>
        <v>0.41785418965510296</v>
      </c>
      <c r="J1491" s="508">
        <f>(Table13[[#This Row],[Signal from Matlab]]-703)/(1060.75-703)</f>
        <v>-1.9650593990216632</v>
      </c>
    </row>
    <row r="1492" spans="1:10" x14ac:dyDescent="0.2">
      <c r="A1492" s="505">
        <v>36214</v>
      </c>
      <c r="B1492" s="506">
        <v>1491</v>
      </c>
      <c r="C1492" s="507">
        <v>10.63</v>
      </c>
      <c r="E1492" s="508">
        <f>(Table13[[#This Row],[Gasoil Open]]-MIN(Table13[Gasoil Open]))/(MAX(Table13[Gasoil Open])-MIN(Table13[Gasoil Open]))</f>
        <v>6.8081991215227034E-3</v>
      </c>
      <c r="I1492" s="130">
        <f>(Table13[[#This Row],[Alpha]]-MIN(Table13[Alpha]))/(MAX(Table13[Alpha])-MIN(Table13[Alpha]))</f>
        <v>0.41785418965510296</v>
      </c>
      <c r="J1492" s="508">
        <f>(Table13[[#This Row],[Signal from Matlab]]-703)/(1060.75-703)</f>
        <v>-1.9650593990216632</v>
      </c>
    </row>
    <row r="1493" spans="1:10" x14ac:dyDescent="0.2">
      <c r="A1493" s="505">
        <v>36215</v>
      </c>
      <c r="B1493" s="506">
        <v>1492</v>
      </c>
      <c r="C1493" s="507">
        <v>10.9</v>
      </c>
      <c r="E1493" s="508">
        <f>(Table13[[#This Row],[Gasoil Open]]-MIN(Table13[Gasoil Open]))/(MAX(Table13[Gasoil Open])-MIN(Table13[Gasoil Open]))</f>
        <v>8.7847730600292898E-3</v>
      </c>
      <c r="I1493" s="130">
        <f>(Table13[[#This Row],[Alpha]]-MIN(Table13[Alpha]))/(MAX(Table13[Alpha])-MIN(Table13[Alpha]))</f>
        <v>0.41785418965510296</v>
      </c>
      <c r="J1493" s="508">
        <f>(Table13[[#This Row],[Signal from Matlab]]-703)/(1060.75-703)</f>
        <v>-1.9650593990216632</v>
      </c>
    </row>
    <row r="1494" spans="1:10" x14ac:dyDescent="0.2">
      <c r="A1494" s="505">
        <v>36216</v>
      </c>
      <c r="B1494" s="506">
        <v>1493</v>
      </c>
      <c r="C1494" s="507">
        <v>11.08</v>
      </c>
      <c r="E1494" s="508">
        <f>(Table13[[#This Row],[Gasoil Open]]-MIN(Table13[Gasoil Open]))/(MAX(Table13[Gasoil Open])-MIN(Table13[Gasoil Open]))</f>
        <v>1.0102489019033678E-2</v>
      </c>
      <c r="I1494" s="130">
        <f>(Table13[[#This Row],[Alpha]]-MIN(Table13[Alpha]))/(MAX(Table13[Alpha])-MIN(Table13[Alpha]))</f>
        <v>0.41785418965510296</v>
      </c>
      <c r="J1494" s="508">
        <f>(Table13[[#This Row],[Signal from Matlab]]-703)/(1060.75-703)</f>
        <v>-1.9650593990216632</v>
      </c>
    </row>
    <row r="1495" spans="1:10" x14ac:dyDescent="0.2">
      <c r="A1495" s="505">
        <v>36217</v>
      </c>
      <c r="B1495" s="506">
        <v>1494</v>
      </c>
      <c r="C1495" s="507">
        <v>11.05</v>
      </c>
      <c r="E1495" s="508">
        <f>(Table13[[#This Row],[Gasoil Open]]-MIN(Table13[Gasoil Open]))/(MAX(Table13[Gasoil Open])-MIN(Table13[Gasoil Open]))</f>
        <v>9.8828696925329518E-3</v>
      </c>
      <c r="I1495" s="130">
        <f>(Table13[[#This Row],[Alpha]]-MIN(Table13[Alpha]))/(MAX(Table13[Alpha])-MIN(Table13[Alpha]))</f>
        <v>0.41785418965510296</v>
      </c>
      <c r="J1495" s="508">
        <f>(Table13[[#This Row],[Signal from Matlab]]-703)/(1060.75-703)</f>
        <v>-1.9650593990216632</v>
      </c>
    </row>
    <row r="1496" spans="1:10" x14ac:dyDescent="0.2">
      <c r="A1496" s="505">
        <v>36220</v>
      </c>
      <c r="B1496" s="506">
        <v>1495</v>
      </c>
      <c r="C1496" s="507">
        <v>10.93</v>
      </c>
      <c r="E1496" s="508">
        <f>(Table13[[#This Row],[Gasoil Open]]-MIN(Table13[Gasoil Open]))/(MAX(Table13[Gasoil Open])-MIN(Table13[Gasoil Open]))</f>
        <v>9.0043923865300163E-3</v>
      </c>
      <c r="I1496" s="130">
        <f>(Table13[[#This Row],[Alpha]]-MIN(Table13[Alpha]))/(MAX(Table13[Alpha])-MIN(Table13[Alpha]))</f>
        <v>0.41785418965510296</v>
      </c>
      <c r="J1496" s="508">
        <f>(Table13[[#This Row],[Signal from Matlab]]-703)/(1060.75-703)</f>
        <v>-1.9650593990216632</v>
      </c>
    </row>
    <row r="1497" spans="1:10" x14ac:dyDescent="0.2">
      <c r="A1497" s="505">
        <v>36221</v>
      </c>
      <c r="B1497" s="506">
        <v>1496</v>
      </c>
      <c r="C1497" s="507">
        <v>10.65</v>
      </c>
      <c r="E1497" s="508">
        <f>(Table13[[#This Row],[Gasoil Open]]-MIN(Table13[Gasoil Open]))/(MAX(Table13[Gasoil Open])-MIN(Table13[Gasoil Open]))</f>
        <v>6.9546120058565216E-3</v>
      </c>
      <c r="I1497" s="130">
        <f>(Table13[[#This Row],[Alpha]]-MIN(Table13[Alpha]))/(MAX(Table13[Alpha])-MIN(Table13[Alpha]))</f>
        <v>0.41785418965510296</v>
      </c>
      <c r="J1497" s="508">
        <f>(Table13[[#This Row],[Signal from Matlab]]-703)/(1060.75-703)</f>
        <v>-1.9650593990216632</v>
      </c>
    </row>
    <row r="1498" spans="1:10" x14ac:dyDescent="0.2">
      <c r="A1498" s="505">
        <v>36222</v>
      </c>
      <c r="B1498" s="506">
        <v>1497</v>
      </c>
      <c r="C1498" s="507">
        <v>11.05</v>
      </c>
      <c r="E1498" s="508">
        <f>(Table13[[#This Row],[Gasoil Open]]-MIN(Table13[Gasoil Open]))/(MAX(Table13[Gasoil Open])-MIN(Table13[Gasoil Open]))</f>
        <v>9.8828696925329518E-3</v>
      </c>
      <c r="I1498" s="130">
        <f>(Table13[[#This Row],[Alpha]]-MIN(Table13[Alpha]))/(MAX(Table13[Alpha])-MIN(Table13[Alpha]))</f>
        <v>0.41785418965510296</v>
      </c>
      <c r="J1498" s="508">
        <f>(Table13[[#This Row],[Signal from Matlab]]-703)/(1060.75-703)</f>
        <v>-1.9650593990216632</v>
      </c>
    </row>
    <row r="1499" spans="1:10" x14ac:dyDescent="0.2">
      <c r="A1499" s="505">
        <v>36223</v>
      </c>
      <c r="B1499" s="506">
        <v>1498</v>
      </c>
      <c r="C1499" s="507">
        <v>11.24</v>
      </c>
      <c r="E1499" s="508">
        <f>(Table13[[#This Row],[Gasoil Open]]-MIN(Table13[Gasoil Open]))/(MAX(Table13[Gasoil Open])-MIN(Table13[Gasoil Open]))</f>
        <v>1.127379209370425E-2</v>
      </c>
      <c r="I1499" s="130">
        <f>(Table13[[#This Row],[Alpha]]-MIN(Table13[Alpha]))/(MAX(Table13[Alpha])-MIN(Table13[Alpha]))</f>
        <v>0.41785418965510296</v>
      </c>
      <c r="J1499" s="508">
        <f>(Table13[[#This Row],[Signal from Matlab]]-703)/(1060.75-703)</f>
        <v>-1.9650593990216632</v>
      </c>
    </row>
    <row r="1500" spans="1:10" x14ac:dyDescent="0.2">
      <c r="A1500" s="505">
        <v>36224</v>
      </c>
      <c r="B1500" s="506">
        <v>1499</v>
      </c>
      <c r="C1500" s="507">
        <v>11.53</v>
      </c>
      <c r="E1500" s="508">
        <f>(Table13[[#This Row],[Gasoil Open]]-MIN(Table13[Gasoil Open]))/(MAX(Table13[Gasoil Open])-MIN(Table13[Gasoil Open]))</f>
        <v>1.3396778916544654E-2</v>
      </c>
      <c r="I1500" s="130">
        <f>(Table13[[#This Row],[Alpha]]-MIN(Table13[Alpha]))/(MAX(Table13[Alpha])-MIN(Table13[Alpha]))</f>
        <v>0.41785418965510296</v>
      </c>
      <c r="J1500" s="508">
        <f>(Table13[[#This Row],[Signal from Matlab]]-703)/(1060.75-703)</f>
        <v>-1.9650593990216632</v>
      </c>
    </row>
    <row r="1501" spans="1:10" x14ac:dyDescent="0.2">
      <c r="A1501" s="505">
        <v>36227</v>
      </c>
      <c r="B1501" s="506">
        <v>1500</v>
      </c>
      <c r="C1501" s="507">
        <v>11.85</v>
      </c>
      <c r="E1501" s="508">
        <f>(Table13[[#This Row],[Gasoil Open]]-MIN(Table13[Gasoil Open]))/(MAX(Table13[Gasoil Open])-MIN(Table13[Gasoil Open]))</f>
        <v>1.5739385065885798E-2</v>
      </c>
      <c r="I1501" s="130">
        <f>(Table13[[#This Row],[Alpha]]-MIN(Table13[Alpha]))/(MAX(Table13[Alpha])-MIN(Table13[Alpha]))</f>
        <v>0.41785418965510296</v>
      </c>
      <c r="J1501" s="508">
        <f>(Table13[[#This Row],[Signal from Matlab]]-703)/(1060.75-703)</f>
        <v>-1.9650593990216632</v>
      </c>
    </row>
    <row r="1502" spans="1:10" x14ac:dyDescent="0.2">
      <c r="A1502" s="505">
        <v>36228</v>
      </c>
      <c r="B1502" s="506">
        <v>1501</v>
      </c>
      <c r="C1502" s="507">
        <v>11.67</v>
      </c>
      <c r="E1502" s="508">
        <f>(Table13[[#This Row],[Gasoil Open]]-MIN(Table13[Gasoil Open]))/(MAX(Table13[Gasoil Open])-MIN(Table13[Gasoil Open]))</f>
        <v>1.4421669106881408E-2</v>
      </c>
      <c r="I1502" s="130">
        <f>(Table13[[#This Row],[Alpha]]-MIN(Table13[Alpha]))/(MAX(Table13[Alpha])-MIN(Table13[Alpha]))</f>
        <v>0.41785418965510296</v>
      </c>
      <c r="J1502" s="508">
        <f>(Table13[[#This Row],[Signal from Matlab]]-703)/(1060.75-703)</f>
        <v>-1.9650593990216632</v>
      </c>
    </row>
    <row r="1503" spans="1:10" x14ac:dyDescent="0.2">
      <c r="A1503" s="505">
        <v>36229</v>
      </c>
      <c r="B1503" s="506">
        <v>1502</v>
      </c>
      <c r="C1503" s="507">
        <v>11.58</v>
      </c>
      <c r="E1503" s="508">
        <f>(Table13[[#This Row],[Gasoil Open]]-MIN(Table13[Gasoil Open]))/(MAX(Table13[Gasoil Open])-MIN(Table13[Gasoil Open]))</f>
        <v>1.3762811127379213E-2</v>
      </c>
      <c r="I1503" s="130">
        <f>(Table13[[#This Row],[Alpha]]-MIN(Table13[Alpha]))/(MAX(Table13[Alpha])-MIN(Table13[Alpha]))</f>
        <v>0.41785418965510296</v>
      </c>
      <c r="J1503" s="508">
        <f>(Table13[[#This Row],[Signal from Matlab]]-703)/(1060.75-703)</f>
        <v>-1.9650593990216632</v>
      </c>
    </row>
    <row r="1504" spans="1:10" x14ac:dyDescent="0.2">
      <c r="A1504" s="505">
        <v>36230</v>
      </c>
      <c r="B1504" s="506">
        <v>1503</v>
      </c>
      <c r="C1504" s="507">
        <v>12.47</v>
      </c>
      <c r="E1504" s="508">
        <f>(Table13[[#This Row],[Gasoil Open]]-MIN(Table13[Gasoil Open]))/(MAX(Table13[Gasoil Open])-MIN(Table13[Gasoil Open]))</f>
        <v>2.0278184480234267E-2</v>
      </c>
      <c r="I1504" s="130">
        <f>(Table13[[#This Row],[Alpha]]-MIN(Table13[Alpha]))/(MAX(Table13[Alpha])-MIN(Table13[Alpha]))</f>
        <v>0.41785418965510296</v>
      </c>
      <c r="J1504" s="508">
        <f>(Table13[[#This Row],[Signal from Matlab]]-703)/(1060.75-703)</f>
        <v>-1.9650593990216632</v>
      </c>
    </row>
    <row r="1505" spans="1:10" x14ac:dyDescent="0.2">
      <c r="A1505" s="505">
        <v>36231</v>
      </c>
      <c r="B1505" s="506">
        <v>1504</v>
      </c>
      <c r="C1505" s="507">
        <v>12.5</v>
      </c>
      <c r="E1505" s="508">
        <f>(Table13[[#This Row],[Gasoil Open]]-MIN(Table13[Gasoil Open]))/(MAX(Table13[Gasoil Open])-MIN(Table13[Gasoil Open]))</f>
        <v>2.0497803806734993E-2</v>
      </c>
      <c r="I1505" s="130">
        <f>(Table13[[#This Row],[Alpha]]-MIN(Table13[Alpha]))/(MAX(Table13[Alpha])-MIN(Table13[Alpha]))</f>
        <v>0.41785418965510296</v>
      </c>
      <c r="J1505" s="508">
        <f>(Table13[[#This Row],[Signal from Matlab]]-703)/(1060.75-703)</f>
        <v>-1.9650593990216632</v>
      </c>
    </row>
    <row r="1506" spans="1:10" x14ac:dyDescent="0.2">
      <c r="A1506" s="505">
        <v>36234</v>
      </c>
      <c r="B1506" s="506">
        <v>1505</v>
      </c>
      <c r="C1506" s="507">
        <v>12.63</v>
      </c>
      <c r="E1506" s="508">
        <f>(Table13[[#This Row],[Gasoil Open]]-MIN(Table13[Gasoil Open]))/(MAX(Table13[Gasoil Open])-MIN(Table13[Gasoil Open]))</f>
        <v>2.1449487554904841E-2</v>
      </c>
      <c r="I1506" s="130">
        <f>(Table13[[#This Row],[Alpha]]-MIN(Table13[Alpha]))/(MAX(Table13[Alpha])-MIN(Table13[Alpha]))</f>
        <v>0.41785418965510296</v>
      </c>
      <c r="J1506" s="508">
        <f>(Table13[[#This Row],[Signal from Matlab]]-703)/(1060.75-703)</f>
        <v>-1.9650593990216632</v>
      </c>
    </row>
    <row r="1507" spans="1:10" x14ac:dyDescent="0.2">
      <c r="A1507" s="505">
        <v>36235</v>
      </c>
      <c r="B1507" s="506">
        <v>1506</v>
      </c>
      <c r="C1507" s="507">
        <v>12.58</v>
      </c>
      <c r="E1507" s="508">
        <f>(Table13[[#This Row],[Gasoil Open]]-MIN(Table13[Gasoil Open]))/(MAX(Table13[Gasoil Open])-MIN(Table13[Gasoil Open]))</f>
        <v>2.108345534407028E-2</v>
      </c>
      <c r="I1507" s="130">
        <f>(Table13[[#This Row],[Alpha]]-MIN(Table13[Alpha]))/(MAX(Table13[Alpha])-MIN(Table13[Alpha]))</f>
        <v>0.41785418965510296</v>
      </c>
      <c r="J1507" s="508">
        <f>(Table13[[#This Row],[Signal from Matlab]]-703)/(1060.75-703)</f>
        <v>-1.9650593990216632</v>
      </c>
    </row>
    <row r="1508" spans="1:10" x14ac:dyDescent="0.2">
      <c r="A1508" s="505">
        <v>36236</v>
      </c>
      <c r="B1508" s="506">
        <v>1507</v>
      </c>
      <c r="C1508" s="507">
        <v>12.85</v>
      </c>
      <c r="E1508" s="508">
        <f>(Table13[[#This Row],[Gasoil Open]]-MIN(Table13[Gasoil Open]))/(MAX(Table13[Gasoil Open])-MIN(Table13[Gasoil Open]))</f>
        <v>2.3060029282576864E-2</v>
      </c>
      <c r="I1508" s="130">
        <f>(Table13[[#This Row],[Alpha]]-MIN(Table13[Alpha]))/(MAX(Table13[Alpha])-MIN(Table13[Alpha]))</f>
        <v>0.41785418965510296</v>
      </c>
      <c r="J1508" s="508">
        <f>(Table13[[#This Row],[Signal from Matlab]]-703)/(1060.75-703)</f>
        <v>-1.9650593990216632</v>
      </c>
    </row>
    <row r="1509" spans="1:10" x14ac:dyDescent="0.2">
      <c r="A1509" s="505">
        <v>36237</v>
      </c>
      <c r="B1509" s="506">
        <v>1508</v>
      </c>
      <c r="C1509" s="507">
        <v>13.53</v>
      </c>
      <c r="E1509" s="508">
        <f>(Table13[[#This Row],[Gasoil Open]]-MIN(Table13[Gasoil Open]))/(MAX(Table13[Gasoil Open])-MIN(Table13[Gasoil Open]))</f>
        <v>2.8038067349926789E-2</v>
      </c>
      <c r="I1509" s="130">
        <f>(Table13[[#This Row],[Alpha]]-MIN(Table13[Alpha]))/(MAX(Table13[Alpha])-MIN(Table13[Alpha]))</f>
        <v>0.41785418965510296</v>
      </c>
      <c r="J1509" s="508">
        <f>(Table13[[#This Row],[Signal from Matlab]]-703)/(1060.75-703)</f>
        <v>-1.9650593990216632</v>
      </c>
    </row>
    <row r="1510" spans="1:10" x14ac:dyDescent="0.2">
      <c r="A1510" s="505">
        <v>36238</v>
      </c>
      <c r="B1510" s="506">
        <v>1509</v>
      </c>
      <c r="C1510" s="507">
        <v>13.48</v>
      </c>
      <c r="E1510" s="508">
        <f>(Table13[[#This Row],[Gasoil Open]]-MIN(Table13[Gasoil Open]))/(MAX(Table13[Gasoil Open])-MIN(Table13[Gasoil Open]))</f>
        <v>2.7672035139092242E-2</v>
      </c>
      <c r="I1510" s="130">
        <f>(Table13[[#This Row],[Alpha]]-MIN(Table13[Alpha]))/(MAX(Table13[Alpha])-MIN(Table13[Alpha]))</f>
        <v>0.41785418965510296</v>
      </c>
      <c r="J1510" s="508">
        <f>(Table13[[#This Row],[Signal from Matlab]]-703)/(1060.75-703)</f>
        <v>-1.9650593990216632</v>
      </c>
    </row>
    <row r="1511" spans="1:10" x14ac:dyDescent="0.2">
      <c r="A1511" s="505">
        <v>36241</v>
      </c>
      <c r="B1511" s="506">
        <v>1510</v>
      </c>
      <c r="C1511" s="507">
        <v>13.7</v>
      </c>
      <c r="E1511" s="508">
        <f>(Table13[[#This Row],[Gasoil Open]]-MIN(Table13[Gasoil Open]))/(MAX(Table13[Gasoil Open])-MIN(Table13[Gasoil Open]))</f>
        <v>2.9282576866764269E-2</v>
      </c>
      <c r="I1511" s="130">
        <f>(Table13[[#This Row],[Alpha]]-MIN(Table13[Alpha]))/(MAX(Table13[Alpha])-MIN(Table13[Alpha]))</f>
        <v>0.41785418965510296</v>
      </c>
      <c r="J1511" s="508">
        <f>(Table13[[#This Row],[Signal from Matlab]]-703)/(1060.75-703)</f>
        <v>-1.9650593990216632</v>
      </c>
    </row>
    <row r="1512" spans="1:10" x14ac:dyDescent="0.2">
      <c r="A1512" s="505">
        <v>36242</v>
      </c>
      <c r="B1512" s="506">
        <v>1511</v>
      </c>
      <c r="C1512" s="507">
        <v>13.84</v>
      </c>
      <c r="E1512" s="508">
        <f>(Table13[[#This Row],[Gasoil Open]]-MIN(Table13[Gasoil Open]))/(MAX(Table13[Gasoil Open])-MIN(Table13[Gasoil Open]))</f>
        <v>3.0307467057101023E-2</v>
      </c>
      <c r="I1512" s="130">
        <f>(Table13[[#This Row],[Alpha]]-MIN(Table13[Alpha]))/(MAX(Table13[Alpha])-MIN(Table13[Alpha]))</f>
        <v>0.41785418965510296</v>
      </c>
      <c r="J1512" s="508">
        <f>(Table13[[#This Row],[Signal from Matlab]]-703)/(1060.75-703)</f>
        <v>-1.9650593990216632</v>
      </c>
    </row>
    <row r="1513" spans="1:10" x14ac:dyDescent="0.2">
      <c r="A1513" s="505">
        <v>36243</v>
      </c>
      <c r="B1513" s="506">
        <v>1512</v>
      </c>
      <c r="C1513" s="507">
        <v>13.9</v>
      </c>
      <c r="E1513" s="508">
        <f>(Table13[[#This Row],[Gasoil Open]]-MIN(Table13[Gasoil Open]))/(MAX(Table13[Gasoil Open])-MIN(Table13[Gasoil Open]))</f>
        <v>3.0746705710102493E-2</v>
      </c>
      <c r="I1513" s="130">
        <f>(Table13[[#This Row],[Alpha]]-MIN(Table13[Alpha]))/(MAX(Table13[Alpha])-MIN(Table13[Alpha]))</f>
        <v>0.41785418965510296</v>
      </c>
      <c r="J1513" s="508">
        <f>(Table13[[#This Row],[Signal from Matlab]]-703)/(1060.75-703)</f>
        <v>-1.9650593990216632</v>
      </c>
    </row>
    <row r="1514" spans="1:10" x14ac:dyDescent="0.2">
      <c r="A1514" s="505">
        <v>36244</v>
      </c>
      <c r="B1514" s="506">
        <v>1513</v>
      </c>
      <c r="C1514" s="507">
        <v>13.55</v>
      </c>
      <c r="E1514" s="508">
        <f>(Table13[[#This Row],[Gasoil Open]]-MIN(Table13[Gasoil Open]))/(MAX(Table13[Gasoil Open])-MIN(Table13[Gasoil Open]))</f>
        <v>2.8184480234260619E-2</v>
      </c>
      <c r="I1514" s="130">
        <f>(Table13[[#This Row],[Alpha]]-MIN(Table13[Alpha]))/(MAX(Table13[Alpha])-MIN(Table13[Alpha]))</f>
        <v>0.41785418965510296</v>
      </c>
      <c r="J1514" s="508">
        <f>(Table13[[#This Row],[Signal from Matlab]]-703)/(1060.75-703)</f>
        <v>-1.9650593990216632</v>
      </c>
    </row>
    <row r="1515" spans="1:10" x14ac:dyDescent="0.2">
      <c r="A1515" s="505">
        <v>36245</v>
      </c>
      <c r="B1515" s="506">
        <v>1514</v>
      </c>
      <c r="C1515" s="507">
        <v>14.05</v>
      </c>
      <c r="E1515" s="508">
        <f>(Table13[[#This Row],[Gasoil Open]]-MIN(Table13[Gasoil Open]))/(MAX(Table13[Gasoil Open])-MIN(Table13[Gasoil Open]))</f>
        <v>3.1844802342606157E-2</v>
      </c>
      <c r="I1515" s="130">
        <f>(Table13[[#This Row],[Alpha]]-MIN(Table13[Alpha]))/(MAX(Table13[Alpha])-MIN(Table13[Alpha]))</f>
        <v>0.41785418965510296</v>
      </c>
      <c r="J1515" s="508">
        <f>(Table13[[#This Row],[Signal from Matlab]]-703)/(1060.75-703)</f>
        <v>-1.9650593990216632</v>
      </c>
    </row>
    <row r="1516" spans="1:10" x14ac:dyDescent="0.2">
      <c r="A1516" s="505">
        <v>36248</v>
      </c>
      <c r="B1516" s="506">
        <v>1515</v>
      </c>
      <c r="C1516" s="507">
        <v>14.4</v>
      </c>
      <c r="E1516" s="508">
        <f>(Table13[[#This Row],[Gasoil Open]]-MIN(Table13[Gasoil Open]))/(MAX(Table13[Gasoil Open])-MIN(Table13[Gasoil Open]))</f>
        <v>3.4407027818448024E-2</v>
      </c>
      <c r="I1516" s="130">
        <f>(Table13[[#This Row],[Alpha]]-MIN(Table13[Alpha]))/(MAX(Table13[Alpha])-MIN(Table13[Alpha]))</f>
        <v>0.41785418965510296</v>
      </c>
      <c r="J1516" s="508">
        <f>(Table13[[#This Row],[Signal from Matlab]]-703)/(1060.75-703)</f>
        <v>-1.9650593990216632</v>
      </c>
    </row>
    <row r="1517" spans="1:10" x14ac:dyDescent="0.2">
      <c r="A1517" s="505">
        <v>36249</v>
      </c>
      <c r="B1517" s="506">
        <v>1516</v>
      </c>
      <c r="C1517" s="507">
        <v>14.85</v>
      </c>
      <c r="E1517" s="508">
        <f>(Table13[[#This Row],[Gasoil Open]]-MIN(Table13[Gasoil Open]))/(MAX(Table13[Gasoil Open])-MIN(Table13[Gasoil Open]))</f>
        <v>3.7701317715958998E-2</v>
      </c>
      <c r="I1517" s="130">
        <f>(Table13[[#This Row],[Alpha]]-MIN(Table13[Alpha]))/(MAX(Table13[Alpha])-MIN(Table13[Alpha]))</f>
        <v>0.41785418965510296</v>
      </c>
      <c r="J1517" s="508">
        <f>(Table13[[#This Row],[Signal from Matlab]]-703)/(1060.75-703)</f>
        <v>-1.9650593990216632</v>
      </c>
    </row>
    <row r="1518" spans="1:10" x14ac:dyDescent="0.2">
      <c r="A1518" s="505">
        <v>36250</v>
      </c>
      <c r="B1518" s="506">
        <v>1517</v>
      </c>
      <c r="C1518" s="507">
        <v>14.81</v>
      </c>
      <c r="E1518" s="508">
        <f>(Table13[[#This Row],[Gasoil Open]]-MIN(Table13[Gasoil Open]))/(MAX(Table13[Gasoil Open])-MIN(Table13[Gasoil Open]))</f>
        <v>3.7408491947291365E-2</v>
      </c>
      <c r="I1518" s="130">
        <f>(Table13[[#This Row],[Alpha]]-MIN(Table13[Alpha]))/(MAX(Table13[Alpha])-MIN(Table13[Alpha]))</f>
        <v>0.41785418965510296</v>
      </c>
      <c r="J1518" s="508">
        <f>(Table13[[#This Row],[Signal from Matlab]]-703)/(1060.75-703)</f>
        <v>-1.9650593990216632</v>
      </c>
    </row>
    <row r="1519" spans="1:10" x14ac:dyDescent="0.2">
      <c r="A1519" s="505">
        <v>36251</v>
      </c>
      <c r="B1519" s="506">
        <v>1518</v>
      </c>
      <c r="C1519" s="507">
        <v>14.7</v>
      </c>
      <c r="E1519" s="508">
        <f>(Table13[[#This Row],[Gasoil Open]]-MIN(Table13[Gasoil Open]))/(MAX(Table13[Gasoil Open])-MIN(Table13[Gasoil Open]))</f>
        <v>3.6603221083455338E-2</v>
      </c>
      <c r="I1519" s="130">
        <f>(Table13[[#This Row],[Alpha]]-MIN(Table13[Alpha]))/(MAX(Table13[Alpha])-MIN(Table13[Alpha]))</f>
        <v>0.41785418965510296</v>
      </c>
      <c r="J1519" s="508">
        <f>(Table13[[#This Row],[Signal from Matlab]]-703)/(1060.75-703)</f>
        <v>-1.9650593990216632</v>
      </c>
    </row>
    <row r="1520" spans="1:10" x14ac:dyDescent="0.2">
      <c r="A1520" s="505">
        <v>36256</v>
      </c>
      <c r="B1520" s="506">
        <v>1519</v>
      </c>
      <c r="C1520" s="507">
        <v>15.07</v>
      </c>
      <c r="E1520" s="508">
        <f>(Table13[[#This Row],[Gasoil Open]]-MIN(Table13[Gasoil Open]))/(MAX(Table13[Gasoil Open])-MIN(Table13[Gasoil Open]))</f>
        <v>3.9311859443631039E-2</v>
      </c>
      <c r="I1520" s="130">
        <f>(Table13[[#This Row],[Alpha]]-MIN(Table13[Alpha]))/(MAX(Table13[Alpha])-MIN(Table13[Alpha]))</f>
        <v>0.41785418965510296</v>
      </c>
      <c r="J1520" s="508">
        <f>(Table13[[#This Row],[Signal from Matlab]]-703)/(1060.75-703)</f>
        <v>-1.9650593990216632</v>
      </c>
    </row>
    <row r="1521" spans="1:10" x14ac:dyDescent="0.2">
      <c r="A1521" s="505">
        <v>36257</v>
      </c>
      <c r="B1521" s="506">
        <v>1520</v>
      </c>
      <c r="C1521" s="507">
        <v>14.73</v>
      </c>
      <c r="E1521" s="508">
        <f>(Table13[[#This Row],[Gasoil Open]]-MIN(Table13[Gasoil Open]))/(MAX(Table13[Gasoil Open])-MIN(Table13[Gasoil Open]))</f>
        <v>3.6822840409956079E-2</v>
      </c>
      <c r="I1521" s="130">
        <f>(Table13[[#This Row],[Alpha]]-MIN(Table13[Alpha]))/(MAX(Table13[Alpha])-MIN(Table13[Alpha]))</f>
        <v>0.41785418965510296</v>
      </c>
      <c r="J1521" s="508">
        <f>(Table13[[#This Row],[Signal from Matlab]]-703)/(1060.75-703)</f>
        <v>-1.9650593990216632</v>
      </c>
    </row>
    <row r="1522" spans="1:10" x14ac:dyDescent="0.2">
      <c r="A1522" s="505">
        <v>36258</v>
      </c>
      <c r="B1522" s="506">
        <v>1521</v>
      </c>
      <c r="C1522" s="507">
        <v>14.3</v>
      </c>
      <c r="E1522" s="508">
        <f>(Table13[[#This Row],[Gasoil Open]]-MIN(Table13[Gasoil Open]))/(MAX(Table13[Gasoil Open])-MIN(Table13[Gasoil Open]))</f>
        <v>3.3674963396778924E-2</v>
      </c>
      <c r="I1522" s="130">
        <f>(Table13[[#This Row],[Alpha]]-MIN(Table13[Alpha]))/(MAX(Table13[Alpha])-MIN(Table13[Alpha]))</f>
        <v>0.41785418965510296</v>
      </c>
      <c r="J1522" s="508">
        <f>(Table13[[#This Row],[Signal from Matlab]]-703)/(1060.75-703)</f>
        <v>-1.9650593990216632</v>
      </c>
    </row>
    <row r="1523" spans="1:10" x14ac:dyDescent="0.2">
      <c r="A1523" s="505">
        <v>36259</v>
      </c>
      <c r="B1523" s="506">
        <v>1522</v>
      </c>
      <c r="C1523" s="507">
        <v>14.22</v>
      </c>
      <c r="E1523" s="508">
        <f>(Table13[[#This Row],[Gasoil Open]]-MIN(Table13[Gasoil Open]))/(MAX(Table13[Gasoil Open])-MIN(Table13[Gasoil Open]))</f>
        <v>3.3089311859443638E-2</v>
      </c>
      <c r="I1523" s="130">
        <f>(Table13[[#This Row],[Alpha]]-MIN(Table13[Alpha]))/(MAX(Table13[Alpha])-MIN(Table13[Alpha]))</f>
        <v>0.41785418965510296</v>
      </c>
      <c r="J1523" s="508">
        <f>(Table13[[#This Row],[Signal from Matlab]]-703)/(1060.75-703)</f>
        <v>-1.9650593990216632</v>
      </c>
    </row>
    <row r="1524" spans="1:10" x14ac:dyDescent="0.2">
      <c r="A1524" s="505">
        <v>36262</v>
      </c>
      <c r="B1524" s="506">
        <v>1523</v>
      </c>
      <c r="C1524" s="507">
        <v>14.87</v>
      </c>
      <c r="E1524" s="508">
        <f>(Table13[[#This Row],[Gasoil Open]]-MIN(Table13[Gasoil Open]))/(MAX(Table13[Gasoil Open])-MIN(Table13[Gasoil Open]))</f>
        <v>3.7847730600292818E-2</v>
      </c>
      <c r="I1524" s="130">
        <f>(Table13[[#This Row],[Alpha]]-MIN(Table13[Alpha]))/(MAX(Table13[Alpha])-MIN(Table13[Alpha]))</f>
        <v>0.41785418965510296</v>
      </c>
      <c r="J1524" s="508">
        <f>(Table13[[#This Row],[Signal from Matlab]]-703)/(1060.75-703)</f>
        <v>-1.9650593990216632</v>
      </c>
    </row>
    <row r="1525" spans="1:10" x14ac:dyDescent="0.2">
      <c r="A1525" s="505">
        <v>36263</v>
      </c>
      <c r="B1525" s="506">
        <v>1524</v>
      </c>
      <c r="C1525" s="507">
        <v>14.79</v>
      </c>
      <c r="E1525" s="508">
        <f>(Table13[[#This Row],[Gasoil Open]]-MIN(Table13[Gasoil Open]))/(MAX(Table13[Gasoil Open])-MIN(Table13[Gasoil Open]))</f>
        <v>3.7262079062957532E-2</v>
      </c>
      <c r="I1525" s="130">
        <f>(Table13[[#This Row],[Alpha]]-MIN(Table13[Alpha]))/(MAX(Table13[Alpha])-MIN(Table13[Alpha]))</f>
        <v>0.41785418965510296</v>
      </c>
      <c r="J1525" s="508">
        <f>(Table13[[#This Row],[Signal from Matlab]]-703)/(1060.75-703)</f>
        <v>-1.9650593990216632</v>
      </c>
    </row>
    <row r="1526" spans="1:10" x14ac:dyDescent="0.2">
      <c r="A1526" s="505">
        <v>36264</v>
      </c>
      <c r="B1526" s="506">
        <v>1525</v>
      </c>
      <c r="C1526" s="507">
        <v>15</v>
      </c>
      <c r="E1526" s="508">
        <f>(Table13[[#This Row],[Gasoil Open]]-MIN(Table13[Gasoil Open]))/(MAX(Table13[Gasoil Open])-MIN(Table13[Gasoil Open]))</f>
        <v>3.8799414348462666E-2</v>
      </c>
      <c r="I1526" s="130">
        <f>(Table13[[#This Row],[Alpha]]-MIN(Table13[Alpha]))/(MAX(Table13[Alpha])-MIN(Table13[Alpha]))</f>
        <v>0.41785418965510296</v>
      </c>
      <c r="J1526" s="508">
        <f>(Table13[[#This Row],[Signal from Matlab]]-703)/(1060.75-703)</f>
        <v>-1.9650593990216632</v>
      </c>
    </row>
    <row r="1527" spans="1:10" x14ac:dyDescent="0.2">
      <c r="A1527" s="505">
        <v>36265</v>
      </c>
      <c r="B1527" s="506">
        <v>1526</v>
      </c>
      <c r="C1527" s="507">
        <v>14.95</v>
      </c>
      <c r="E1527" s="508">
        <f>(Table13[[#This Row],[Gasoil Open]]-MIN(Table13[Gasoil Open]))/(MAX(Table13[Gasoil Open])-MIN(Table13[Gasoil Open]))</f>
        <v>3.8433382137628105E-2</v>
      </c>
      <c r="I1527" s="130">
        <f>(Table13[[#This Row],[Alpha]]-MIN(Table13[Alpha]))/(MAX(Table13[Alpha])-MIN(Table13[Alpha]))</f>
        <v>0.41785418965510296</v>
      </c>
      <c r="J1527" s="508">
        <f>(Table13[[#This Row],[Signal from Matlab]]-703)/(1060.75-703)</f>
        <v>-1.9650593990216632</v>
      </c>
    </row>
    <row r="1528" spans="1:10" x14ac:dyDescent="0.2">
      <c r="A1528" s="505">
        <v>36266</v>
      </c>
      <c r="B1528" s="506">
        <v>1527</v>
      </c>
      <c r="C1528" s="507">
        <v>15.17</v>
      </c>
      <c r="E1528" s="508">
        <f>(Table13[[#This Row],[Gasoil Open]]-MIN(Table13[Gasoil Open]))/(MAX(Table13[Gasoil Open])-MIN(Table13[Gasoil Open]))</f>
        <v>4.0043923865300146E-2</v>
      </c>
      <c r="I1528" s="130">
        <f>(Table13[[#This Row],[Alpha]]-MIN(Table13[Alpha]))/(MAX(Table13[Alpha])-MIN(Table13[Alpha]))</f>
        <v>0.41785418965510296</v>
      </c>
      <c r="J1528" s="508">
        <f>(Table13[[#This Row],[Signal from Matlab]]-703)/(1060.75-703)</f>
        <v>-1.9650593990216632</v>
      </c>
    </row>
    <row r="1529" spans="1:10" x14ac:dyDescent="0.2">
      <c r="A1529" s="505">
        <v>36269</v>
      </c>
      <c r="B1529" s="506">
        <v>1528</v>
      </c>
      <c r="C1529" s="507">
        <v>15.72</v>
      </c>
      <c r="E1529" s="508">
        <f>(Table13[[#This Row],[Gasoil Open]]-MIN(Table13[Gasoil Open]))/(MAX(Table13[Gasoil Open])-MIN(Table13[Gasoil Open]))</f>
        <v>4.4070278184480234E-2</v>
      </c>
      <c r="I1529" s="130">
        <f>(Table13[[#This Row],[Alpha]]-MIN(Table13[Alpha]))/(MAX(Table13[Alpha])-MIN(Table13[Alpha]))</f>
        <v>0.41785418965510296</v>
      </c>
      <c r="J1529" s="508">
        <f>(Table13[[#This Row],[Signal from Matlab]]-703)/(1060.75-703)</f>
        <v>-1.9650593990216632</v>
      </c>
    </row>
    <row r="1530" spans="1:10" x14ac:dyDescent="0.2">
      <c r="A1530" s="505">
        <v>36270</v>
      </c>
      <c r="B1530" s="506">
        <v>1529</v>
      </c>
      <c r="C1530" s="507">
        <v>15.85</v>
      </c>
      <c r="E1530" s="508">
        <f>(Table13[[#This Row],[Gasoil Open]]-MIN(Table13[Gasoil Open]))/(MAX(Table13[Gasoil Open])-MIN(Table13[Gasoil Open]))</f>
        <v>4.5021961932650068E-2</v>
      </c>
      <c r="I1530" s="130">
        <f>(Table13[[#This Row],[Alpha]]-MIN(Table13[Alpha]))/(MAX(Table13[Alpha])-MIN(Table13[Alpha]))</f>
        <v>0.41785418965510296</v>
      </c>
      <c r="J1530" s="508">
        <f>(Table13[[#This Row],[Signal from Matlab]]-703)/(1060.75-703)</f>
        <v>-1.9650593990216632</v>
      </c>
    </row>
    <row r="1531" spans="1:10" x14ac:dyDescent="0.2">
      <c r="A1531" s="505">
        <v>36271</v>
      </c>
      <c r="B1531" s="506">
        <v>1530</v>
      </c>
      <c r="C1531" s="507">
        <v>15.65</v>
      </c>
      <c r="E1531" s="508">
        <f>(Table13[[#This Row],[Gasoil Open]]-MIN(Table13[Gasoil Open]))/(MAX(Table13[Gasoil Open])-MIN(Table13[Gasoil Open]))</f>
        <v>4.3557833089311861E-2</v>
      </c>
      <c r="I1531" s="130">
        <f>(Table13[[#This Row],[Alpha]]-MIN(Table13[Alpha]))/(MAX(Table13[Alpha])-MIN(Table13[Alpha]))</f>
        <v>0.41785418965510296</v>
      </c>
      <c r="J1531" s="508">
        <f>(Table13[[#This Row],[Signal from Matlab]]-703)/(1060.75-703)</f>
        <v>-1.9650593990216632</v>
      </c>
    </row>
    <row r="1532" spans="1:10" x14ac:dyDescent="0.2">
      <c r="A1532" s="505">
        <v>36272</v>
      </c>
      <c r="B1532" s="506">
        <v>1531</v>
      </c>
      <c r="C1532" s="507">
        <v>15.83</v>
      </c>
      <c r="E1532" s="508">
        <f>(Table13[[#This Row],[Gasoil Open]]-MIN(Table13[Gasoil Open]))/(MAX(Table13[Gasoil Open])-MIN(Table13[Gasoil Open]))</f>
        <v>4.4875549048316248E-2</v>
      </c>
      <c r="I1532" s="130">
        <f>(Table13[[#This Row],[Alpha]]-MIN(Table13[Alpha]))/(MAX(Table13[Alpha])-MIN(Table13[Alpha]))</f>
        <v>0.41785418965510296</v>
      </c>
      <c r="J1532" s="508">
        <f>(Table13[[#This Row],[Signal from Matlab]]-703)/(1060.75-703)</f>
        <v>-1.9650593990216632</v>
      </c>
    </row>
    <row r="1533" spans="1:10" x14ac:dyDescent="0.2">
      <c r="A1533" s="505">
        <v>36273</v>
      </c>
      <c r="B1533" s="506">
        <v>1532</v>
      </c>
      <c r="C1533" s="507">
        <v>16.13</v>
      </c>
      <c r="E1533" s="508">
        <f>(Table13[[#This Row],[Gasoil Open]]-MIN(Table13[Gasoil Open]))/(MAX(Table13[Gasoil Open])-MIN(Table13[Gasoil Open]))</f>
        <v>4.7071742313323561E-2</v>
      </c>
      <c r="I1533" s="130">
        <f>(Table13[[#This Row],[Alpha]]-MIN(Table13[Alpha]))/(MAX(Table13[Alpha])-MIN(Table13[Alpha]))</f>
        <v>0.41785418965510296</v>
      </c>
      <c r="J1533" s="508">
        <f>(Table13[[#This Row],[Signal from Matlab]]-703)/(1060.75-703)</f>
        <v>-1.9650593990216632</v>
      </c>
    </row>
    <row r="1534" spans="1:10" x14ac:dyDescent="0.2">
      <c r="A1534" s="505">
        <v>36276</v>
      </c>
      <c r="B1534" s="506">
        <v>1533</v>
      </c>
      <c r="C1534" s="507">
        <v>15.82</v>
      </c>
      <c r="E1534" s="508">
        <f>(Table13[[#This Row],[Gasoil Open]]-MIN(Table13[Gasoil Open]))/(MAX(Table13[Gasoil Open])-MIN(Table13[Gasoil Open]))</f>
        <v>4.4802342606149341E-2</v>
      </c>
      <c r="I1534" s="130">
        <f>(Table13[[#This Row],[Alpha]]-MIN(Table13[Alpha]))/(MAX(Table13[Alpha])-MIN(Table13[Alpha]))</f>
        <v>0.41785418965510296</v>
      </c>
      <c r="J1534" s="508">
        <f>(Table13[[#This Row],[Signal from Matlab]]-703)/(1060.75-703)</f>
        <v>-1.9650593990216632</v>
      </c>
    </row>
    <row r="1535" spans="1:10" x14ac:dyDescent="0.2">
      <c r="A1535" s="505">
        <v>36277</v>
      </c>
      <c r="B1535" s="506">
        <v>1534</v>
      </c>
      <c r="C1535" s="507">
        <v>15.7</v>
      </c>
      <c r="E1535" s="508">
        <f>(Table13[[#This Row],[Gasoil Open]]-MIN(Table13[Gasoil Open]))/(MAX(Table13[Gasoil Open])-MIN(Table13[Gasoil Open]))</f>
        <v>4.3923865300146407E-2</v>
      </c>
      <c r="I1535" s="130">
        <f>(Table13[[#This Row],[Alpha]]-MIN(Table13[Alpha]))/(MAX(Table13[Alpha])-MIN(Table13[Alpha]))</f>
        <v>0.41785418965510296</v>
      </c>
      <c r="J1535" s="508">
        <f>(Table13[[#This Row],[Signal from Matlab]]-703)/(1060.75-703)</f>
        <v>-1.9650593990216632</v>
      </c>
    </row>
    <row r="1536" spans="1:10" x14ac:dyDescent="0.2">
      <c r="A1536" s="505">
        <v>36278</v>
      </c>
      <c r="B1536" s="506">
        <v>1535</v>
      </c>
      <c r="C1536" s="507">
        <v>15.9</v>
      </c>
      <c r="E1536" s="508">
        <f>(Table13[[#This Row],[Gasoil Open]]-MIN(Table13[Gasoil Open]))/(MAX(Table13[Gasoil Open])-MIN(Table13[Gasoil Open]))</f>
        <v>4.5387994143484628E-2</v>
      </c>
      <c r="I1536" s="130">
        <f>(Table13[[#This Row],[Alpha]]-MIN(Table13[Alpha]))/(MAX(Table13[Alpha])-MIN(Table13[Alpha]))</f>
        <v>0.41785418965510296</v>
      </c>
      <c r="J1536" s="508">
        <f>(Table13[[#This Row],[Signal from Matlab]]-703)/(1060.75-703)</f>
        <v>-1.9650593990216632</v>
      </c>
    </row>
    <row r="1537" spans="1:10" x14ac:dyDescent="0.2">
      <c r="A1537" s="505">
        <v>36279</v>
      </c>
      <c r="B1537" s="506">
        <v>1536</v>
      </c>
      <c r="C1537" s="507">
        <v>16.350000000000001</v>
      </c>
      <c r="E1537" s="508">
        <f>(Table13[[#This Row],[Gasoil Open]]-MIN(Table13[Gasoil Open]))/(MAX(Table13[Gasoil Open])-MIN(Table13[Gasoil Open]))</f>
        <v>4.8682284040995616E-2</v>
      </c>
      <c r="I1537" s="130">
        <f>(Table13[[#This Row],[Alpha]]-MIN(Table13[Alpha]))/(MAX(Table13[Alpha])-MIN(Table13[Alpha]))</f>
        <v>0.41785418965510296</v>
      </c>
      <c r="J1537" s="508">
        <f>(Table13[[#This Row],[Signal from Matlab]]-703)/(1060.75-703)</f>
        <v>-1.9650593990216632</v>
      </c>
    </row>
    <row r="1538" spans="1:10" x14ac:dyDescent="0.2">
      <c r="A1538" s="505">
        <v>36280</v>
      </c>
      <c r="B1538" s="506">
        <v>1537</v>
      </c>
      <c r="C1538" s="507">
        <v>16.38</v>
      </c>
      <c r="E1538" s="508">
        <f>(Table13[[#This Row],[Gasoil Open]]-MIN(Table13[Gasoil Open]))/(MAX(Table13[Gasoil Open])-MIN(Table13[Gasoil Open]))</f>
        <v>4.8901903367496329E-2</v>
      </c>
      <c r="I1538" s="130">
        <f>(Table13[[#This Row],[Alpha]]-MIN(Table13[Alpha]))/(MAX(Table13[Alpha])-MIN(Table13[Alpha]))</f>
        <v>0.41785418965510296</v>
      </c>
      <c r="J1538" s="508">
        <f>(Table13[[#This Row],[Signal from Matlab]]-703)/(1060.75-703)</f>
        <v>-1.9650593990216632</v>
      </c>
    </row>
    <row r="1539" spans="1:10" x14ac:dyDescent="0.2">
      <c r="A1539" s="505">
        <v>36284</v>
      </c>
      <c r="B1539" s="506">
        <v>1538</v>
      </c>
      <c r="C1539" s="507">
        <v>16.7</v>
      </c>
      <c r="E1539" s="508">
        <f>(Table13[[#This Row],[Gasoil Open]]-MIN(Table13[Gasoil Open]))/(MAX(Table13[Gasoil Open])-MIN(Table13[Gasoil Open]))</f>
        <v>5.1244509516837476E-2</v>
      </c>
      <c r="I1539" s="130">
        <f>(Table13[[#This Row],[Alpha]]-MIN(Table13[Alpha]))/(MAX(Table13[Alpha])-MIN(Table13[Alpha]))</f>
        <v>0.41785418965510296</v>
      </c>
      <c r="J1539" s="508">
        <f>(Table13[[#This Row],[Signal from Matlab]]-703)/(1060.75-703)</f>
        <v>-1.9650593990216632</v>
      </c>
    </row>
    <row r="1540" spans="1:10" x14ac:dyDescent="0.2">
      <c r="A1540" s="505">
        <v>36285</v>
      </c>
      <c r="B1540" s="506">
        <v>1539</v>
      </c>
      <c r="C1540" s="507">
        <v>16.78</v>
      </c>
      <c r="E1540" s="508">
        <f>(Table13[[#This Row],[Gasoil Open]]-MIN(Table13[Gasoil Open]))/(MAX(Table13[Gasoil Open])-MIN(Table13[Gasoil Open]))</f>
        <v>5.183016105417277E-2</v>
      </c>
      <c r="I1540" s="130">
        <f>(Table13[[#This Row],[Alpha]]-MIN(Table13[Alpha]))/(MAX(Table13[Alpha])-MIN(Table13[Alpha]))</f>
        <v>0.41785418965510296</v>
      </c>
      <c r="J1540" s="508">
        <f>(Table13[[#This Row],[Signal from Matlab]]-703)/(1060.75-703)</f>
        <v>-1.9650593990216632</v>
      </c>
    </row>
    <row r="1541" spans="1:10" x14ac:dyDescent="0.2">
      <c r="A1541" s="505">
        <v>36286</v>
      </c>
      <c r="B1541" s="506">
        <v>1540</v>
      </c>
      <c r="C1541" s="507">
        <v>16.88</v>
      </c>
      <c r="E1541" s="508">
        <f>(Table13[[#This Row],[Gasoil Open]]-MIN(Table13[Gasoil Open]))/(MAX(Table13[Gasoil Open])-MIN(Table13[Gasoil Open]))</f>
        <v>5.2562225475841863E-2</v>
      </c>
      <c r="I1541" s="130">
        <f>(Table13[[#This Row],[Alpha]]-MIN(Table13[Alpha]))/(MAX(Table13[Alpha])-MIN(Table13[Alpha]))</f>
        <v>0.41785418965510296</v>
      </c>
      <c r="J1541" s="508">
        <f>(Table13[[#This Row],[Signal from Matlab]]-703)/(1060.75-703)</f>
        <v>-1.9650593990216632</v>
      </c>
    </row>
    <row r="1542" spans="1:10" x14ac:dyDescent="0.2">
      <c r="A1542" s="505">
        <v>36287</v>
      </c>
      <c r="B1542" s="506">
        <v>1541</v>
      </c>
      <c r="C1542" s="507">
        <v>16.420000000000002</v>
      </c>
      <c r="E1542" s="508">
        <f>(Table13[[#This Row],[Gasoil Open]]-MIN(Table13[Gasoil Open]))/(MAX(Table13[Gasoil Open])-MIN(Table13[Gasoil Open]))</f>
        <v>4.9194729136163989E-2</v>
      </c>
      <c r="I1542" s="130">
        <f>(Table13[[#This Row],[Alpha]]-MIN(Table13[Alpha]))/(MAX(Table13[Alpha])-MIN(Table13[Alpha]))</f>
        <v>0.41785418965510296</v>
      </c>
      <c r="J1542" s="508">
        <f>(Table13[[#This Row],[Signal from Matlab]]-703)/(1060.75-703)</f>
        <v>-1.9650593990216632</v>
      </c>
    </row>
    <row r="1543" spans="1:10" x14ac:dyDescent="0.2">
      <c r="A1543" s="505">
        <v>36290</v>
      </c>
      <c r="B1543" s="506">
        <v>1542</v>
      </c>
      <c r="C1543" s="507">
        <v>16.38</v>
      </c>
      <c r="E1543" s="508">
        <f>(Table13[[#This Row],[Gasoil Open]]-MIN(Table13[Gasoil Open]))/(MAX(Table13[Gasoil Open])-MIN(Table13[Gasoil Open]))</f>
        <v>4.8901903367496329E-2</v>
      </c>
      <c r="I1543" s="130">
        <f>(Table13[[#This Row],[Alpha]]-MIN(Table13[Alpha]))/(MAX(Table13[Alpha])-MIN(Table13[Alpha]))</f>
        <v>0.41785418965510296</v>
      </c>
      <c r="J1543" s="508">
        <f>(Table13[[#This Row],[Signal from Matlab]]-703)/(1060.75-703)</f>
        <v>-1.9650593990216632</v>
      </c>
    </row>
    <row r="1544" spans="1:10" x14ac:dyDescent="0.2">
      <c r="A1544" s="505">
        <v>36291</v>
      </c>
      <c r="B1544" s="506">
        <v>1543</v>
      </c>
      <c r="C1544" s="507">
        <v>16.45</v>
      </c>
      <c r="E1544" s="508">
        <f>(Table13[[#This Row],[Gasoil Open]]-MIN(Table13[Gasoil Open]))/(MAX(Table13[Gasoil Open])-MIN(Table13[Gasoil Open]))</f>
        <v>4.9414348462664709E-2</v>
      </c>
      <c r="I1544" s="130">
        <f>(Table13[[#This Row],[Alpha]]-MIN(Table13[Alpha]))/(MAX(Table13[Alpha])-MIN(Table13[Alpha]))</f>
        <v>0.41785418965510296</v>
      </c>
      <c r="J1544" s="508">
        <f>(Table13[[#This Row],[Signal from Matlab]]-703)/(1060.75-703)</f>
        <v>-1.9650593990216632</v>
      </c>
    </row>
    <row r="1545" spans="1:10" x14ac:dyDescent="0.2">
      <c r="A1545" s="505">
        <v>36292</v>
      </c>
      <c r="B1545" s="506">
        <v>1544</v>
      </c>
      <c r="C1545" s="507">
        <v>15.56</v>
      </c>
      <c r="E1545" s="508">
        <f>(Table13[[#This Row],[Gasoil Open]]-MIN(Table13[Gasoil Open]))/(MAX(Table13[Gasoil Open])-MIN(Table13[Gasoil Open]))</f>
        <v>4.2898975109809667E-2</v>
      </c>
      <c r="I1545" s="130">
        <f>(Table13[[#This Row],[Alpha]]-MIN(Table13[Alpha]))/(MAX(Table13[Alpha])-MIN(Table13[Alpha]))</f>
        <v>0.41785418965510296</v>
      </c>
      <c r="J1545" s="508">
        <f>(Table13[[#This Row],[Signal from Matlab]]-703)/(1060.75-703)</f>
        <v>-1.9650593990216632</v>
      </c>
    </row>
    <row r="1546" spans="1:10" x14ac:dyDescent="0.2">
      <c r="A1546" s="505">
        <v>36293</v>
      </c>
      <c r="B1546" s="506">
        <v>1545</v>
      </c>
      <c r="C1546" s="507">
        <v>15.6</v>
      </c>
      <c r="E1546" s="508">
        <f>(Table13[[#This Row],[Gasoil Open]]-MIN(Table13[Gasoil Open]))/(MAX(Table13[Gasoil Open])-MIN(Table13[Gasoil Open]))</f>
        <v>4.31918008784773E-2</v>
      </c>
      <c r="I1546" s="130">
        <f>(Table13[[#This Row],[Alpha]]-MIN(Table13[Alpha]))/(MAX(Table13[Alpha])-MIN(Table13[Alpha]))</f>
        <v>0.41785418965510296</v>
      </c>
      <c r="J1546" s="508">
        <f>(Table13[[#This Row],[Signal from Matlab]]-703)/(1060.75-703)</f>
        <v>-1.9650593990216632</v>
      </c>
    </row>
    <row r="1547" spans="1:10" x14ac:dyDescent="0.2">
      <c r="A1547" s="505">
        <v>36294</v>
      </c>
      <c r="B1547" s="506">
        <v>1546</v>
      </c>
      <c r="C1547" s="507">
        <v>16.25</v>
      </c>
      <c r="E1547" s="508">
        <f>(Table13[[#This Row],[Gasoil Open]]-MIN(Table13[Gasoil Open]))/(MAX(Table13[Gasoil Open])-MIN(Table13[Gasoil Open]))</f>
        <v>4.7950219619326495E-2</v>
      </c>
      <c r="I1547" s="130">
        <f>(Table13[[#This Row],[Alpha]]-MIN(Table13[Alpha]))/(MAX(Table13[Alpha])-MIN(Table13[Alpha]))</f>
        <v>0.41785418965510296</v>
      </c>
      <c r="J1547" s="508">
        <f>(Table13[[#This Row],[Signal from Matlab]]-703)/(1060.75-703)</f>
        <v>-1.9650593990216632</v>
      </c>
    </row>
    <row r="1548" spans="1:10" x14ac:dyDescent="0.2">
      <c r="A1548" s="505">
        <v>36297</v>
      </c>
      <c r="B1548" s="506">
        <v>1547</v>
      </c>
      <c r="C1548" s="507">
        <v>15.85</v>
      </c>
      <c r="E1548" s="508">
        <f>(Table13[[#This Row],[Gasoil Open]]-MIN(Table13[Gasoil Open]))/(MAX(Table13[Gasoil Open])-MIN(Table13[Gasoil Open]))</f>
        <v>4.5021961932650068E-2</v>
      </c>
      <c r="I1548" s="130">
        <f>(Table13[[#This Row],[Alpha]]-MIN(Table13[Alpha]))/(MAX(Table13[Alpha])-MIN(Table13[Alpha]))</f>
        <v>0.41785418965510296</v>
      </c>
      <c r="J1548" s="508">
        <f>(Table13[[#This Row],[Signal from Matlab]]-703)/(1060.75-703)</f>
        <v>-1.9650593990216632</v>
      </c>
    </row>
    <row r="1549" spans="1:10" x14ac:dyDescent="0.2">
      <c r="A1549" s="505">
        <v>36298</v>
      </c>
      <c r="B1549" s="506">
        <v>1548</v>
      </c>
      <c r="C1549" s="507">
        <v>15.67</v>
      </c>
      <c r="E1549" s="508">
        <f>(Table13[[#This Row],[Gasoil Open]]-MIN(Table13[Gasoil Open]))/(MAX(Table13[Gasoil Open])-MIN(Table13[Gasoil Open]))</f>
        <v>4.3704245973645681E-2</v>
      </c>
      <c r="I1549" s="130">
        <f>(Table13[[#This Row],[Alpha]]-MIN(Table13[Alpha]))/(MAX(Table13[Alpha])-MIN(Table13[Alpha]))</f>
        <v>0.41785418965510296</v>
      </c>
      <c r="J1549" s="508">
        <f>(Table13[[#This Row],[Signal from Matlab]]-703)/(1060.75-703)</f>
        <v>-1.9650593990216632</v>
      </c>
    </row>
    <row r="1550" spans="1:10" x14ac:dyDescent="0.2">
      <c r="A1550" s="505">
        <v>36299</v>
      </c>
      <c r="B1550" s="506">
        <v>1549</v>
      </c>
      <c r="C1550" s="507">
        <v>15.18</v>
      </c>
      <c r="E1550" s="508">
        <f>(Table13[[#This Row],[Gasoil Open]]-MIN(Table13[Gasoil Open]))/(MAX(Table13[Gasoil Open])-MIN(Table13[Gasoil Open]))</f>
        <v>4.0117130307467053E-2</v>
      </c>
      <c r="I1550" s="130">
        <f>(Table13[[#This Row],[Alpha]]-MIN(Table13[Alpha]))/(MAX(Table13[Alpha])-MIN(Table13[Alpha]))</f>
        <v>0.41785418965510296</v>
      </c>
      <c r="J1550" s="508">
        <f>(Table13[[#This Row],[Signal from Matlab]]-703)/(1060.75-703)</f>
        <v>-1.9650593990216632</v>
      </c>
    </row>
    <row r="1551" spans="1:10" x14ac:dyDescent="0.2">
      <c r="A1551" s="505">
        <v>36300</v>
      </c>
      <c r="B1551" s="506">
        <v>1550</v>
      </c>
      <c r="C1551" s="507">
        <v>14.95</v>
      </c>
      <c r="E1551" s="508">
        <f>(Table13[[#This Row],[Gasoil Open]]-MIN(Table13[Gasoil Open]))/(MAX(Table13[Gasoil Open])-MIN(Table13[Gasoil Open]))</f>
        <v>3.8433382137628105E-2</v>
      </c>
      <c r="I1551" s="130">
        <f>(Table13[[#This Row],[Alpha]]-MIN(Table13[Alpha]))/(MAX(Table13[Alpha])-MIN(Table13[Alpha]))</f>
        <v>0.41785418965510296</v>
      </c>
      <c r="J1551" s="508">
        <f>(Table13[[#This Row],[Signal from Matlab]]-703)/(1060.75-703)</f>
        <v>-1.9650593990216632</v>
      </c>
    </row>
    <row r="1552" spans="1:10" x14ac:dyDescent="0.2">
      <c r="A1552" s="505">
        <v>36301</v>
      </c>
      <c r="B1552" s="506">
        <v>1551</v>
      </c>
      <c r="C1552" s="507">
        <v>15.35</v>
      </c>
      <c r="E1552" s="508">
        <f>(Table13[[#This Row],[Gasoil Open]]-MIN(Table13[Gasoil Open]))/(MAX(Table13[Gasoil Open])-MIN(Table13[Gasoil Open]))</f>
        <v>4.1361639824304533E-2</v>
      </c>
      <c r="I1552" s="130">
        <f>(Table13[[#This Row],[Alpha]]-MIN(Table13[Alpha]))/(MAX(Table13[Alpha])-MIN(Table13[Alpha]))</f>
        <v>0.41785418965510296</v>
      </c>
      <c r="J1552" s="508">
        <f>(Table13[[#This Row],[Signal from Matlab]]-703)/(1060.75-703)</f>
        <v>-1.9650593990216632</v>
      </c>
    </row>
    <row r="1553" spans="1:10" x14ac:dyDescent="0.2">
      <c r="A1553" s="505">
        <v>36304</v>
      </c>
      <c r="B1553" s="506">
        <v>1552</v>
      </c>
      <c r="C1553" s="507">
        <v>15.5</v>
      </c>
      <c r="E1553" s="508">
        <f>(Table13[[#This Row],[Gasoil Open]]-MIN(Table13[Gasoil Open]))/(MAX(Table13[Gasoil Open])-MIN(Table13[Gasoil Open]))</f>
        <v>4.24597364568082E-2</v>
      </c>
      <c r="I1553" s="130">
        <f>(Table13[[#This Row],[Alpha]]-MIN(Table13[Alpha]))/(MAX(Table13[Alpha])-MIN(Table13[Alpha]))</f>
        <v>0.41785418965510296</v>
      </c>
      <c r="J1553" s="508">
        <f>(Table13[[#This Row],[Signal from Matlab]]-703)/(1060.75-703)</f>
        <v>-1.9650593990216632</v>
      </c>
    </row>
    <row r="1554" spans="1:10" x14ac:dyDescent="0.2">
      <c r="A1554" s="505">
        <v>36305</v>
      </c>
      <c r="B1554" s="506">
        <v>1553</v>
      </c>
      <c r="C1554" s="507">
        <v>15.1</v>
      </c>
      <c r="E1554" s="508">
        <f>(Table13[[#This Row],[Gasoil Open]]-MIN(Table13[Gasoil Open]))/(MAX(Table13[Gasoil Open])-MIN(Table13[Gasoil Open]))</f>
        <v>3.9531478770131766E-2</v>
      </c>
      <c r="I1554" s="130">
        <f>(Table13[[#This Row],[Alpha]]-MIN(Table13[Alpha]))/(MAX(Table13[Alpha])-MIN(Table13[Alpha]))</f>
        <v>0.41785418965510296</v>
      </c>
      <c r="J1554" s="508">
        <f>(Table13[[#This Row],[Signal from Matlab]]-703)/(1060.75-703)</f>
        <v>-1.9650593990216632</v>
      </c>
    </row>
    <row r="1555" spans="1:10" x14ac:dyDescent="0.2">
      <c r="A1555" s="505">
        <v>36306</v>
      </c>
      <c r="B1555" s="506">
        <v>1554</v>
      </c>
      <c r="C1555" s="507">
        <v>15.5</v>
      </c>
      <c r="E1555" s="508">
        <f>(Table13[[#This Row],[Gasoil Open]]-MIN(Table13[Gasoil Open]))/(MAX(Table13[Gasoil Open])-MIN(Table13[Gasoil Open]))</f>
        <v>4.24597364568082E-2</v>
      </c>
      <c r="I1555" s="130">
        <f>(Table13[[#This Row],[Alpha]]-MIN(Table13[Alpha]))/(MAX(Table13[Alpha])-MIN(Table13[Alpha]))</f>
        <v>0.41785418965510296</v>
      </c>
      <c r="J1555" s="508">
        <f>(Table13[[#This Row],[Signal from Matlab]]-703)/(1060.75-703)</f>
        <v>-1.9650593990216632</v>
      </c>
    </row>
    <row r="1556" spans="1:10" x14ac:dyDescent="0.2">
      <c r="A1556" s="505">
        <v>36307</v>
      </c>
      <c r="B1556" s="506">
        <v>1555</v>
      </c>
      <c r="C1556" s="507">
        <v>15.3</v>
      </c>
      <c r="E1556" s="508">
        <f>(Table13[[#This Row],[Gasoil Open]]-MIN(Table13[Gasoil Open]))/(MAX(Table13[Gasoil Open])-MIN(Table13[Gasoil Open]))</f>
        <v>4.0995607613469986E-2</v>
      </c>
      <c r="I1556" s="130">
        <f>(Table13[[#This Row],[Alpha]]-MIN(Table13[Alpha]))/(MAX(Table13[Alpha])-MIN(Table13[Alpha]))</f>
        <v>0.41785418965510296</v>
      </c>
      <c r="J1556" s="508">
        <f>(Table13[[#This Row],[Signal from Matlab]]-703)/(1060.75-703)</f>
        <v>-1.9650593990216632</v>
      </c>
    </row>
    <row r="1557" spans="1:10" x14ac:dyDescent="0.2">
      <c r="A1557" s="505">
        <v>36308</v>
      </c>
      <c r="B1557" s="506">
        <v>1556</v>
      </c>
      <c r="C1557" s="507">
        <v>15.42</v>
      </c>
      <c r="E1557" s="508">
        <f>(Table13[[#This Row],[Gasoil Open]]-MIN(Table13[Gasoil Open]))/(MAX(Table13[Gasoil Open])-MIN(Table13[Gasoil Open]))</f>
        <v>4.1874084919472913E-2</v>
      </c>
      <c r="I1557" s="130">
        <f>(Table13[[#This Row],[Alpha]]-MIN(Table13[Alpha]))/(MAX(Table13[Alpha])-MIN(Table13[Alpha]))</f>
        <v>0.41785418965510296</v>
      </c>
      <c r="J1557" s="508">
        <f>(Table13[[#This Row],[Signal from Matlab]]-703)/(1060.75-703)</f>
        <v>-1.9650593990216632</v>
      </c>
    </row>
    <row r="1558" spans="1:10" x14ac:dyDescent="0.2">
      <c r="A1558" s="505">
        <v>36312</v>
      </c>
      <c r="B1558" s="506">
        <v>1557</v>
      </c>
      <c r="C1558" s="507">
        <v>14.95</v>
      </c>
      <c r="E1558" s="508">
        <f>(Table13[[#This Row],[Gasoil Open]]-MIN(Table13[Gasoil Open]))/(MAX(Table13[Gasoil Open])-MIN(Table13[Gasoil Open]))</f>
        <v>3.8433382137628105E-2</v>
      </c>
      <c r="I1558" s="130">
        <f>(Table13[[#This Row],[Alpha]]-MIN(Table13[Alpha]))/(MAX(Table13[Alpha])-MIN(Table13[Alpha]))</f>
        <v>0.41785418965510296</v>
      </c>
      <c r="J1558" s="508">
        <f>(Table13[[#This Row],[Signal from Matlab]]-703)/(1060.75-703)</f>
        <v>-1.9650593990216632</v>
      </c>
    </row>
    <row r="1559" spans="1:10" x14ac:dyDescent="0.2">
      <c r="A1559" s="505">
        <v>36313</v>
      </c>
      <c r="B1559" s="506">
        <v>1558</v>
      </c>
      <c r="C1559" s="507">
        <v>14.6</v>
      </c>
      <c r="E1559" s="508">
        <f>(Table13[[#This Row],[Gasoil Open]]-MIN(Table13[Gasoil Open]))/(MAX(Table13[Gasoil Open])-MIN(Table13[Gasoil Open]))</f>
        <v>3.5871156661786231E-2</v>
      </c>
      <c r="I1559" s="130">
        <f>(Table13[[#This Row],[Alpha]]-MIN(Table13[Alpha]))/(MAX(Table13[Alpha])-MIN(Table13[Alpha]))</f>
        <v>0.41785418965510296</v>
      </c>
      <c r="J1559" s="508">
        <f>(Table13[[#This Row],[Signal from Matlab]]-703)/(1060.75-703)</f>
        <v>-1.9650593990216632</v>
      </c>
    </row>
    <row r="1560" spans="1:10" x14ac:dyDescent="0.2">
      <c r="A1560" s="505">
        <v>36314</v>
      </c>
      <c r="B1560" s="506">
        <v>1559</v>
      </c>
      <c r="C1560" s="507">
        <v>14.8</v>
      </c>
      <c r="E1560" s="508">
        <f>(Table13[[#This Row],[Gasoil Open]]-MIN(Table13[Gasoil Open]))/(MAX(Table13[Gasoil Open])-MIN(Table13[Gasoil Open]))</f>
        <v>3.7335285505124452E-2</v>
      </c>
      <c r="I1560" s="130">
        <f>(Table13[[#This Row],[Alpha]]-MIN(Table13[Alpha]))/(MAX(Table13[Alpha])-MIN(Table13[Alpha]))</f>
        <v>0.41785418965510296</v>
      </c>
      <c r="J1560" s="508">
        <f>(Table13[[#This Row],[Signal from Matlab]]-703)/(1060.75-703)</f>
        <v>-1.9650593990216632</v>
      </c>
    </row>
    <row r="1561" spans="1:10" x14ac:dyDescent="0.2">
      <c r="A1561" s="505">
        <v>36315</v>
      </c>
      <c r="B1561" s="506">
        <v>1560</v>
      </c>
      <c r="C1561" s="507">
        <v>14.98</v>
      </c>
      <c r="E1561" s="508">
        <f>(Table13[[#This Row],[Gasoil Open]]-MIN(Table13[Gasoil Open]))/(MAX(Table13[Gasoil Open])-MIN(Table13[Gasoil Open]))</f>
        <v>3.8653001464128846E-2</v>
      </c>
      <c r="I1561" s="130">
        <f>(Table13[[#This Row],[Alpha]]-MIN(Table13[Alpha]))/(MAX(Table13[Alpha])-MIN(Table13[Alpha]))</f>
        <v>0.41785418965510296</v>
      </c>
      <c r="J1561" s="508">
        <f>(Table13[[#This Row],[Signal from Matlab]]-703)/(1060.75-703)</f>
        <v>-1.9650593990216632</v>
      </c>
    </row>
    <row r="1562" spans="1:10" x14ac:dyDescent="0.2">
      <c r="A1562" s="505">
        <v>36318</v>
      </c>
      <c r="B1562" s="506">
        <v>1561</v>
      </c>
      <c r="C1562" s="507">
        <v>15.64</v>
      </c>
      <c r="E1562" s="508">
        <f>(Table13[[#This Row],[Gasoil Open]]-MIN(Table13[Gasoil Open]))/(MAX(Table13[Gasoil Open])-MIN(Table13[Gasoil Open]))</f>
        <v>4.3484626647144954E-2</v>
      </c>
      <c r="I1562" s="130">
        <f>(Table13[[#This Row],[Alpha]]-MIN(Table13[Alpha]))/(MAX(Table13[Alpha])-MIN(Table13[Alpha]))</f>
        <v>0.41785418965510296</v>
      </c>
      <c r="J1562" s="508">
        <f>(Table13[[#This Row],[Signal from Matlab]]-703)/(1060.75-703)</f>
        <v>-1.9650593990216632</v>
      </c>
    </row>
    <row r="1563" spans="1:10" x14ac:dyDescent="0.2">
      <c r="A1563" s="505">
        <v>36319</v>
      </c>
      <c r="B1563" s="506">
        <v>1562</v>
      </c>
      <c r="C1563" s="507">
        <v>15.99</v>
      </c>
      <c r="E1563" s="508">
        <f>(Table13[[#This Row],[Gasoil Open]]-MIN(Table13[Gasoil Open]))/(MAX(Table13[Gasoil Open])-MIN(Table13[Gasoil Open]))</f>
        <v>4.6046852122986821E-2</v>
      </c>
      <c r="I1563" s="130">
        <f>(Table13[[#This Row],[Alpha]]-MIN(Table13[Alpha]))/(MAX(Table13[Alpha])-MIN(Table13[Alpha]))</f>
        <v>0.41785418965510296</v>
      </c>
      <c r="J1563" s="508">
        <f>(Table13[[#This Row],[Signal from Matlab]]-703)/(1060.75-703)</f>
        <v>-1.9650593990216632</v>
      </c>
    </row>
    <row r="1564" spans="1:10" x14ac:dyDescent="0.2">
      <c r="A1564" s="505">
        <v>36320</v>
      </c>
      <c r="B1564" s="506">
        <v>1563</v>
      </c>
      <c r="C1564" s="507">
        <v>15.75</v>
      </c>
      <c r="E1564" s="508">
        <f>(Table13[[#This Row],[Gasoil Open]]-MIN(Table13[Gasoil Open]))/(MAX(Table13[Gasoil Open])-MIN(Table13[Gasoil Open]))</f>
        <v>4.4289897510980968E-2</v>
      </c>
      <c r="I1564" s="130">
        <f>(Table13[[#This Row],[Alpha]]-MIN(Table13[Alpha]))/(MAX(Table13[Alpha])-MIN(Table13[Alpha]))</f>
        <v>0.41785418965510296</v>
      </c>
      <c r="J1564" s="508">
        <f>(Table13[[#This Row],[Signal from Matlab]]-703)/(1060.75-703)</f>
        <v>-1.9650593990216632</v>
      </c>
    </row>
    <row r="1565" spans="1:10" x14ac:dyDescent="0.2">
      <c r="A1565" s="505">
        <v>36321</v>
      </c>
      <c r="B1565" s="506">
        <v>1564</v>
      </c>
      <c r="C1565" s="507">
        <v>16.12</v>
      </c>
      <c r="E1565" s="508">
        <f>(Table13[[#This Row],[Gasoil Open]]-MIN(Table13[Gasoil Open]))/(MAX(Table13[Gasoil Open])-MIN(Table13[Gasoil Open]))</f>
        <v>4.6998535871156669E-2</v>
      </c>
      <c r="I1565" s="130">
        <f>(Table13[[#This Row],[Alpha]]-MIN(Table13[Alpha]))/(MAX(Table13[Alpha])-MIN(Table13[Alpha]))</f>
        <v>0.41785418965510296</v>
      </c>
      <c r="J1565" s="508">
        <f>(Table13[[#This Row],[Signal from Matlab]]-703)/(1060.75-703)</f>
        <v>-1.9650593990216632</v>
      </c>
    </row>
    <row r="1566" spans="1:10" x14ac:dyDescent="0.2">
      <c r="A1566" s="505">
        <v>36322</v>
      </c>
      <c r="B1566" s="506">
        <v>1565</v>
      </c>
      <c r="C1566" s="507">
        <v>16.010000000000002</v>
      </c>
      <c r="E1566" s="508">
        <f>(Table13[[#This Row],[Gasoil Open]]-MIN(Table13[Gasoil Open]))/(MAX(Table13[Gasoil Open])-MIN(Table13[Gasoil Open]))</f>
        <v>4.6193265007320655E-2</v>
      </c>
      <c r="I1566" s="130">
        <f>(Table13[[#This Row],[Alpha]]-MIN(Table13[Alpha]))/(MAX(Table13[Alpha])-MIN(Table13[Alpha]))</f>
        <v>0.41785418965510296</v>
      </c>
      <c r="J1566" s="508">
        <f>(Table13[[#This Row],[Signal from Matlab]]-703)/(1060.75-703)</f>
        <v>-1.9650593990216632</v>
      </c>
    </row>
    <row r="1567" spans="1:10" x14ac:dyDescent="0.2">
      <c r="A1567" s="505">
        <v>36325</v>
      </c>
      <c r="B1567" s="506">
        <v>1566</v>
      </c>
      <c r="C1567" s="507">
        <v>16.55</v>
      </c>
      <c r="E1567" s="508">
        <f>(Table13[[#This Row],[Gasoil Open]]-MIN(Table13[Gasoil Open]))/(MAX(Table13[Gasoil Open])-MIN(Table13[Gasoil Open]))</f>
        <v>5.0146412884333823E-2</v>
      </c>
      <c r="I1567" s="130">
        <f>(Table13[[#This Row],[Alpha]]-MIN(Table13[Alpha]))/(MAX(Table13[Alpha])-MIN(Table13[Alpha]))</f>
        <v>0.41785418965510296</v>
      </c>
      <c r="J1567" s="508">
        <f>(Table13[[#This Row],[Signal from Matlab]]-703)/(1060.75-703)</f>
        <v>-1.9650593990216632</v>
      </c>
    </row>
    <row r="1568" spans="1:10" x14ac:dyDescent="0.2">
      <c r="A1568" s="505">
        <v>36326</v>
      </c>
      <c r="B1568" s="506">
        <v>1567</v>
      </c>
      <c r="C1568" s="507">
        <v>16.3</v>
      </c>
      <c r="E1568" s="508">
        <f>(Table13[[#This Row],[Gasoil Open]]-MIN(Table13[Gasoil Open]))/(MAX(Table13[Gasoil Open])-MIN(Table13[Gasoil Open]))</f>
        <v>4.8316251830161056E-2</v>
      </c>
      <c r="I1568" s="130">
        <f>(Table13[[#This Row],[Alpha]]-MIN(Table13[Alpha]))/(MAX(Table13[Alpha])-MIN(Table13[Alpha]))</f>
        <v>0.41785418965510296</v>
      </c>
      <c r="J1568" s="508">
        <f>(Table13[[#This Row],[Signal from Matlab]]-703)/(1060.75-703)</f>
        <v>-1.9650593990216632</v>
      </c>
    </row>
    <row r="1569" spans="1:10" x14ac:dyDescent="0.2">
      <c r="A1569" s="505">
        <v>36327</v>
      </c>
      <c r="B1569" s="506">
        <v>1568</v>
      </c>
      <c r="C1569" s="507">
        <v>16.95</v>
      </c>
      <c r="E1569" s="508">
        <f>(Table13[[#This Row],[Gasoil Open]]-MIN(Table13[Gasoil Open]))/(MAX(Table13[Gasoil Open])-MIN(Table13[Gasoil Open]))</f>
        <v>5.3074670571010243E-2</v>
      </c>
      <c r="I1569" s="130">
        <f>(Table13[[#This Row],[Alpha]]-MIN(Table13[Alpha]))/(MAX(Table13[Alpha])-MIN(Table13[Alpha]))</f>
        <v>0.41785418965510296</v>
      </c>
      <c r="J1569" s="508">
        <f>(Table13[[#This Row],[Signal from Matlab]]-703)/(1060.75-703)</f>
        <v>-1.9650593990216632</v>
      </c>
    </row>
    <row r="1570" spans="1:10" x14ac:dyDescent="0.2">
      <c r="A1570" s="505">
        <v>36328</v>
      </c>
      <c r="B1570" s="506">
        <v>1569</v>
      </c>
      <c r="C1570" s="507">
        <v>16.55</v>
      </c>
      <c r="E1570" s="508">
        <f>(Table13[[#This Row],[Gasoil Open]]-MIN(Table13[Gasoil Open]))/(MAX(Table13[Gasoil Open])-MIN(Table13[Gasoil Open]))</f>
        <v>5.0146412884333823E-2</v>
      </c>
      <c r="I1570" s="130">
        <f>(Table13[[#This Row],[Alpha]]-MIN(Table13[Alpha]))/(MAX(Table13[Alpha])-MIN(Table13[Alpha]))</f>
        <v>0.41785418965510296</v>
      </c>
      <c r="J1570" s="508">
        <f>(Table13[[#This Row],[Signal from Matlab]]-703)/(1060.75-703)</f>
        <v>-1.9650593990216632</v>
      </c>
    </row>
    <row r="1571" spans="1:10" x14ac:dyDescent="0.2">
      <c r="A1571" s="505">
        <v>36329</v>
      </c>
      <c r="B1571" s="506">
        <v>1570</v>
      </c>
      <c r="C1571" s="507">
        <v>16.850000000000001</v>
      </c>
      <c r="E1571" s="508">
        <f>(Table13[[#This Row],[Gasoil Open]]-MIN(Table13[Gasoil Open]))/(MAX(Table13[Gasoil Open])-MIN(Table13[Gasoil Open]))</f>
        <v>5.234260614934115E-2</v>
      </c>
      <c r="I1571" s="130">
        <f>(Table13[[#This Row],[Alpha]]-MIN(Table13[Alpha]))/(MAX(Table13[Alpha])-MIN(Table13[Alpha]))</f>
        <v>0.41785418965510296</v>
      </c>
      <c r="J1571" s="508">
        <f>(Table13[[#This Row],[Signal from Matlab]]-703)/(1060.75-703)</f>
        <v>-1.9650593990216632</v>
      </c>
    </row>
    <row r="1572" spans="1:10" x14ac:dyDescent="0.2">
      <c r="A1572" s="505">
        <v>36332</v>
      </c>
      <c r="B1572" s="506">
        <v>1571</v>
      </c>
      <c r="C1572" s="507">
        <v>16.45</v>
      </c>
      <c r="E1572" s="508">
        <f>(Table13[[#This Row],[Gasoil Open]]-MIN(Table13[Gasoil Open]))/(MAX(Table13[Gasoil Open])-MIN(Table13[Gasoil Open]))</f>
        <v>4.9414348462664709E-2</v>
      </c>
      <c r="I1572" s="130">
        <f>(Table13[[#This Row],[Alpha]]-MIN(Table13[Alpha]))/(MAX(Table13[Alpha])-MIN(Table13[Alpha]))</f>
        <v>0.41785418965510296</v>
      </c>
      <c r="J1572" s="508">
        <f>(Table13[[#This Row],[Signal from Matlab]]-703)/(1060.75-703)</f>
        <v>-1.9650593990216632</v>
      </c>
    </row>
    <row r="1573" spans="1:10" x14ac:dyDescent="0.2">
      <c r="A1573" s="505">
        <v>36333</v>
      </c>
      <c r="B1573" s="506">
        <v>1572</v>
      </c>
      <c r="C1573" s="507">
        <v>16.25</v>
      </c>
      <c r="E1573" s="508">
        <f>(Table13[[#This Row],[Gasoil Open]]-MIN(Table13[Gasoil Open]))/(MAX(Table13[Gasoil Open])-MIN(Table13[Gasoil Open]))</f>
        <v>4.7950219619326495E-2</v>
      </c>
      <c r="I1573" s="130">
        <f>(Table13[[#This Row],[Alpha]]-MIN(Table13[Alpha]))/(MAX(Table13[Alpha])-MIN(Table13[Alpha]))</f>
        <v>0.41785418965510296</v>
      </c>
      <c r="J1573" s="508">
        <f>(Table13[[#This Row],[Signal from Matlab]]-703)/(1060.75-703)</f>
        <v>-1.9650593990216632</v>
      </c>
    </row>
    <row r="1574" spans="1:10" x14ac:dyDescent="0.2">
      <c r="A1574" s="505">
        <v>36334</v>
      </c>
      <c r="B1574" s="506">
        <v>1573</v>
      </c>
      <c r="C1574" s="507">
        <v>16.329999999999998</v>
      </c>
      <c r="E1574" s="508">
        <f>(Table13[[#This Row],[Gasoil Open]]-MIN(Table13[Gasoil Open]))/(MAX(Table13[Gasoil Open])-MIN(Table13[Gasoil Open]))</f>
        <v>4.8535871156661768E-2</v>
      </c>
      <c r="I1574" s="130">
        <f>(Table13[[#This Row],[Alpha]]-MIN(Table13[Alpha]))/(MAX(Table13[Alpha])-MIN(Table13[Alpha]))</f>
        <v>0.41785418965510296</v>
      </c>
      <c r="J1574" s="508">
        <f>(Table13[[#This Row],[Signal from Matlab]]-703)/(1060.75-703)</f>
        <v>-1.9650593990216632</v>
      </c>
    </row>
    <row r="1575" spans="1:10" x14ac:dyDescent="0.2">
      <c r="A1575" s="505">
        <v>36335</v>
      </c>
      <c r="B1575" s="506">
        <v>1574</v>
      </c>
      <c r="C1575" s="507">
        <v>16.68</v>
      </c>
      <c r="E1575" s="508">
        <f>(Table13[[#This Row],[Gasoil Open]]-MIN(Table13[Gasoil Open]))/(MAX(Table13[Gasoil Open])-MIN(Table13[Gasoil Open]))</f>
        <v>5.1098096632503656E-2</v>
      </c>
      <c r="I1575" s="130">
        <f>(Table13[[#This Row],[Alpha]]-MIN(Table13[Alpha]))/(MAX(Table13[Alpha])-MIN(Table13[Alpha]))</f>
        <v>0.41785418965510296</v>
      </c>
      <c r="J1575" s="508">
        <f>(Table13[[#This Row],[Signal from Matlab]]-703)/(1060.75-703)</f>
        <v>-1.9650593990216632</v>
      </c>
    </row>
    <row r="1576" spans="1:10" x14ac:dyDescent="0.2">
      <c r="A1576" s="505">
        <v>36336</v>
      </c>
      <c r="B1576" s="506">
        <v>1575</v>
      </c>
      <c r="C1576" s="507">
        <v>16.55</v>
      </c>
      <c r="E1576" s="508">
        <f>(Table13[[#This Row],[Gasoil Open]]-MIN(Table13[Gasoil Open]))/(MAX(Table13[Gasoil Open])-MIN(Table13[Gasoil Open]))</f>
        <v>5.0146412884333823E-2</v>
      </c>
      <c r="I1576" s="130">
        <f>(Table13[[#This Row],[Alpha]]-MIN(Table13[Alpha]))/(MAX(Table13[Alpha])-MIN(Table13[Alpha]))</f>
        <v>0.41785418965510296</v>
      </c>
      <c r="J1576" s="508">
        <f>(Table13[[#This Row],[Signal from Matlab]]-703)/(1060.75-703)</f>
        <v>-1.9650593990216632</v>
      </c>
    </row>
    <row r="1577" spans="1:10" x14ac:dyDescent="0.2">
      <c r="A1577" s="505">
        <v>36339</v>
      </c>
      <c r="B1577" s="506">
        <v>1576</v>
      </c>
      <c r="C1577" s="507">
        <v>16.64</v>
      </c>
      <c r="E1577" s="508">
        <f>(Table13[[#This Row],[Gasoil Open]]-MIN(Table13[Gasoil Open]))/(MAX(Table13[Gasoil Open])-MIN(Table13[Gasoil Open]))</f>
        <v>5.0805270863836016E-2</v>
      </c>
      <c r="I1577" s="130">
        <f>(Table13[[#This Row],[Alpha]]-MIN(Table13[Alpha]))/(MAX(Table13[Alpha])-MIN(Table13[Alpha]))</f>
        <v>0.41785418965510296</v>
      </c>
      <c r="J1577" s="508">
        <f>(Table13[[#This Row],[Signal from Matlab]]-703)/(1060.75-703)</f>
        <v>-1.9650593990216632</v>
      </c>
    </row>
    <row r="1578" spans="1:10" x14ac:dyDescent="0.2">
      <c r="A1578" s="505">
        <v>36340</v>
      </c>
      <c r="B1578" s="506">
        <v>1577</v>
      </c>
      <c r="C1578" s="507">
        <v>16.5</v>
      </c>
      <c r="E1578" s="508">
        <f>(Table13[[#This Row],[Gasoil Open]]-MIN(Table13[Gasoil Open]))/(MAX(Table13[Gasoil Open])-MIN(Table13[Gasoil Open]))</f>
        <v>4.9780380673499262E-2</v>
      </c>
      <c r="I1578" s="130">
        <f>(Table13[[#This Row],[Alpha]]-MIN(Table13[Alpha]))/(MAX(Table13[Alpha])-MIN(Table13[Alpha]))</f>
        <v>0.41785418965510296</v>
      </c>
      <c r="J1578" s="508">
        <f>(Table13[[#This Row],[Signal from Matlab]]-703)/(1060.75-703)</f>
        <v>-1.9650593990216632</v>
      </c>
    </row>
    <row r="1579" spans="1:10" x14ac:dyDescent="0.2">
      <c r="A1579" s="505">
        <v>36341</v>
      </c>
      <c r="B1579" s="506">
        <v>1578</v>
      </c>
      <c r="C1579" s="507">
        <v>16.899999999999999</v>
      </c>
      <c r="E1579" s="508">
        <f>(Table13[[#This Row],[Gasoil Open]]-MIN(Table13[Gasoil Open]))/(MAX(Table13[Gasoil Open])-MIN(Table13[Gasoil Open]))</f>
        <v>5.2708638360175683E-2</v>
      </c>
      <c r="I1579" s="130">
        <f>(Table13[[#This Row],[Alpha]]-MIN(Table13[Alpha]))/(MAX(Table13[Alpha])-MIN(Table13[Alpha]))</f>
        <v>0.41785418965510296</v>
      </c>
      <c r="J1579" s="508">
        <f>(Table13[[#This Row],[Signal from Matlab]]-703)/(1060.75-703)</f>
        <v>-1.9650593990216632</v>
      </c>
    </row>
    <row r="1580" spans="1:10" x14ac:dyDescent="0.2">
      <c r="A1580" s="505">
        <v>36342</v>
      </c>
      <c r="B1580" s="506">
        <v>1579</v>
      </c>
      <c r="C1580" s="507">
        <v>17.55</v>
      </c>
      <c r="E1580" s="508">
        <f>(Table13[[#This Row],[Gasoil Open]]-MIN(Table13[Gasoil Open]))/(MAX(Table13[Gasoil Open])-MIN(Table13[Gasoil Open]))</f>
        <v>5.7467057101024892E-2</v>
      </c>
      <c r="I1580" s="130">
        <f>(Table13[[#This Row],[Alpha]]-MIN(Table13[Alpha]))/(MAX(Table13[Alpha])-MIN(Table13[Alpha]))</f>
        <v>0.41785418965510296</v>
      </c>
      <c r="J1580" s="508">
        <f>(Table13[[#This Row],[Signal from Matlab]]-703)/(1060.75-703)</f>
        <v>-1.9650593990216632</v>
      </c>
    </row>
    <row r="1581" spans="1:10" x14ac:dyDescent="0.2">
      <c r="A1581" s="505">
        <v>36343</v>
      </c>
      <c r="B1581" s="506">
        <v>1580</v>
      </c>
      <c r="C1581" s="507">
        <v>17.600000000000001</v>
      </c>
      <c r="E1581" s="508">
        <f>(Table13[[#This Row],[Gasoil Open]]-MIN(Table13[Gasoil Open]))/(MAX(Table13[Gasoil Open])-MIN(Table13[Gasoil Open]))</f>
        <v>5.7833089311859452E-2</v>
      </c>
      <c r="I1581" s="130">
        <f>(Table13[[#This Row],[Alpha]]-MIN(Table13[Alpha]))/(MAX(Table13[Alpha])-MIN(Table13[Alpha]))</f>
        <v>0.41785418965510296</v>
      </c>
      <c r="J1581" s="508">
        <f>(Table13[[#This Row],[Signal from Matlab]]-703)/(1060.75-703)</f>
        <v>-1.9650593990216632</v>
      </c>
    </row>
    <row r="1582" spans="1:10" x14ac:dyDescent="0.2">
      <c r="A1582" s="505">
        <v>36346</v>
      </c>
      <c r="B1582" s="506">
        <v>1581</v>
      </c>
      <c r="C1582" s="507">
        <v>17.850000000000001</v>
      </c>
      <c r="E1582" s="508">
        <f>(Table13[[#This Row],[Gasoil Open]]-MIN(Table13[Gasoil Open]))/(MAX(Table13[Gasoil Open])-MIN(Table13[Gasoil Open]))</f>
        <v>5.9663250366032219E-2</v>
      </c>
      <c r="I1582" s="130">
        <f>(Table13[[#This Row],[Alpha]]-MIN(Table13[Alpha]))/(MAX(Table13[Alpha])-MIN(Table13[Alpha]))</f>
        <v>0.41785418965510296</v>
      </c>
      <c r="J1582" s="508">
        <f>(Table13[[#This Row],[Signal from Matlab]]-703)/(1060.75-703)</f>
        <v>-1.9650593990216632</v>
      </c>
    </row>
    <row r="1583" spans="1:10" x14ac:dyDescent="0.2">
      <c r="A1583" s="505">
        <v>36347</v>
      </c>
      <c r="B1583" s="506">
        <v>1582</v>
      </c>
      <c r="C1583" s="507">
        <v>18.149999999999999</v>
      </c>
      <c r="E1583" s="508">
        <f>(Table13[[#This Row],[Gasoil Open]]-MIN(Table13[Gasoil Open]))/(MAX(Table13[Gasoil Open])-MIN(Table13[Gasoil Open]))</f>
        <v>6.1859443631039519E-2</v>
      </c>
      <c r="I1583" s="130">
        <f>(Table13[[#This Row],[Alpha]]-MIN(Table13[Alpha]))/(MAX(Table13[Alpha])-MIN(Table13[Alpha]))</f>
        <v>0.41785418965510296</v>
      </c>
      <c r="J1583" s="508">
        <f>(Table13[[#This Row],[Signal from Matlab]]-703)/(1060.75-703)</f>
        <v>-1.9650593990216632</v>
      </c>
    </row>
    <row r="1584" spans="1:10" x14ac:dyDescent="0.2">
      <c r="A1584" s="505">
        <v>36348</v>
      </c>
      <c r="B1584" s="506">
        <v>1583</v>
      </c>
      <c r="C1584" s="507">
        <v>18.02</v>
      </c>
      <c r="E1584" s="508">
        <f>(Table13[[#This Row],[Gasoil Open]]-MIN(Table13[Gasoil Open]))/(MAX(Table13[Gasoil Open])-MIN(Table13[Gasoil Open]))</f>
        <v>6.0907759882869686E-2</v>
      </c>
      <c r="I1584" s="130">
        <f>(Table13[[#This Row],[Alpha]]-MIN(Table13[Alpha]))/(MAX(Table13[Alpha])-MIN(Table13[Alpha]))</f>
        <v>0.41785418965510296</v>
      </c>
      <c r="J1584" s="508">
        <f>(Table13[[#This Row],[Signal from Matlab]]-703)/(1060.75-703)</f>
        <v>-1.9650593990216632</v>
      </c>
    </row>
    <row r="1585" spans="1:10" x14ac:dyDescent="0.2">
      <c r="A1585" s="505">
        <v>36349</v>
      </c>
      <c r="B1585" s="506">
        <v>1584</v>
      </c>
      <c r="C1585" s="507">
        <v>18.37</v>
      </c>
      <c r="E1585" s="508">
        <f>(Table13[[#This Row],[Gasoil Open]]-MIN(Table13[Gasoil Open]))/(MAX(Table13[Gasoil Open])-MIN(Table13[Gasoil Open]))</f>
        <v>6.3469985358711567E-2</v>
      </c>
      <c r="I1585" s="130">
        <f>(Table13[[#This Row],[Alpha]]-MIN(Table13[Alpha]))/(MAX(Table13[Alpha])-MIN(Table13[Alpha]))</f>
        <v>0.41785418965510296</v>
      </c>
      <c r="J1585" s="508">
        <f>(Table13[[#This Row],[Signal from Matlab]]-703)/(1060.75-703)</f>
        <v>-1.9650593990216632</v>
      </c>
    </row>
    <row r="1586" spans="1:10" x14ac:dyDescent="0.2">
      <c r="A1586" s="505">
        <v>36350</v>
      </c>
      <c r="B1586" s="506">
        <v>1585</v>
      </c>
      <c r="C1586" s="507">
        <v>18.100000000000001</v>
      </c>
      <c r="E1586" s="508">
        <f>(Table13[[#This Row],[Gasoil Open]]-MIN(Table13[Gasoil Open]))/(MAX(Table13[Gasoil Open])-MIN(Table13[Gasoil Open]))</f>
        <v>6.1493411420204987E-2</v>
      </c>
      <c r="I1586" s="130">
        <f>(Table13[[#This Row],[Alpha]]-MIN(Table13[Alpha]))/(MAX(Table13[Alpha])-MIN(Table13[Alpha]))</f>
        <v>0.41785418965510296</v>
      </c>
      <c r="J1586" s="508">
        <f>(Table13[[#This Row],[Signal from Matlab]]-703)/(1060.75-703)</f>
        <v>-1.9650593990216632</v>
      </c>
    </row>
    <row r="1587" spans="1:10" x14ac:dyDescent="0.2">
      <c r="A1587" s="505">
        <v>36353</v>
      </c>
      <c r="B1587" s="506">
        <v>1586</v>
      </c>
      <c r="C1587" s="507">
        <v>18.55</v>
      </c>
      <c r="E1587" s="508">
        <f>(Table13[[#This Row],[Gasoil Open]]-MIN(Table13[Gasoil Open]))/(MAX(Table13[Gasoil Open])-MIN(Table13[Gasoil Open]))</f>
        <v>6.4787701317715954E-2</v>
      </c>
      <c r="I1587" s="130">
        <f>(Table13[[#This Row],[Alpha]]-MIN(Table13[Alpha]))/(MAX(Table13[Alpha])-MIN(Table13[Alpha]))</f>
        <v>0.41785418965510296</v>
      </c>
      <c r="J1587" s="508">
        <f>(Table13[[#This Row],[Signal from Matlab]]-703)/(1060.75-703)</f>
        <v>-1.9650593990216632</v>
      </c>
    </row>
    <row r="1588" spans="1:10" x14ac:dyDescent="0.2">
      <c r="A1588" s="505">
        <v>36354</v>
      </c>
      <c r="B1588" s="506">
        <v>1587</v>
      </c>
      <c r="C1588" s="507">
        <v>18.55</v>
      </c>
      <c r="E1588" s="508">
        <f>(Table13[[#This Row],[Gasoil Open]]-MIN(Table13[Gasoil Open]))/(MAX(Table13[Gasoil Open])-MIN(Table13[Gasoil Open]))</f>
        <v>6.4787701317715954E-2</v>
      </c>
      <c r="I1588" s="130">
        <f>(Table13[[#This Row],[Alpha]]-MIN(Table13[Alpha]))/(MAX(Table13[Alpha])-MIN(Table13[Alpha]))</f>
        <v>0.41785418965510296</v>
      </c>
      <c r="J1588" s="508">
        <f>(Table13[[#This Row],[Signal from Matlab]]-703)/(1060.75-703)</f>
        <v>-1.9650593990216632</v>
      </c>
    </row>
    <row r="1589" spans="1:10" x14ac:dyDescent="0.2">
      <c r="A1589" s="505">
        <v>36355</v>
      </c>
      <c r="B1589" s="506">
        <v>1588</v>
      </c>
      <c r="C1589" s="507">
        <v>19.25</v>
      </c>
      <c r="E1589" s="508">
        <f>(Table13[[#This Row],[Gasoil Open]]-MIN(Table13[Gasoil Open]))/(MAX(Table13[Gasoil Open])-MIN(Table13[Gasoil Open]))</f>
        <v>6.9912152269399702E-2</v>
      </c>
      <c r="I1589" s="130">
        <f>(Table13[[#This Row],[Alpha]]-MIN(Table13[Alpha]))/(MAX(Table13[Alpha])-MIN(Table13[Alpha]))</f>
        <v>0.41785418965510296</v>
      </c>
      <c r="J1589" s="508">
        <f>(Table13[[#This Row],[Signal from Matlab]]-703)/(1060.75-703)</f>
        <v>-1.9650593990216632</v>
      </c>
    </row>
    <row r="1590" spans="1:10" x14ac:dyDescent="0.2">
      <c r="A1590" s="505">
        <v>36356</v>
      </c>
      <c r="B1590" s="506">
        <v>1589</v>
      </c>
      <c r="C1590" s="507">
        <v>18.79</v>
      </c>
      <c r="E1590" s="508">
        <f>(Table13[[#This Row],[Gasoil Open]]-MIN(Table13[Gasoil Open]))/(MAX(Table13[Gasoil Open])-MIN(Table13[Gasoil Open]))</f>
        <v>6.6544655929721808E-2</v>
      </c>
      <c r="I1590" s="130">
        <f>(Table13[[#This Row],[Alpha]]-MIN(Table13[Alpha]))/(MAX(Table13[Alpha])-MIN(Table13[Alpha]))</f>
        <v>0.41785418965510296</v>
      </c>
      <c r="J1590" s="508">
        <f>(Table13[[#This Row],[Signal from Matlab]]-703)/(1060.75-703)</f>
        <v>-1.9650593990216632</v>
      </c>
    </row>
    <row r="1591" spans="1:10" x14ac:dyDescent="0.2">
      <c r="A1591" s="505">
        <v>36357</v>
      </c>
      <c r="B1591" s="506">
        <v>1590</v>
      </c>
      <c r="C1591" s="507">
        <v>19.18</v>
      </c>
      <c r="E1591" s="508">
        <f>(Table13[[#This Row],[Gasoil Open]]-MIN(Table13[Gasoil Open]))/(MAX(Table13[Gasoil Open])-MIN(Table13[Gasoil Open]))</f>
        <v>6.9399707174231329E-2</v>
      </c>
      <c r="I1591" s="130">
        <f>(Table13[[#This Row],[Alpha]]-MIN(Table13[Alpha]))/(MAX(Table13[Alpha])-MIN(Table13[Alpha]))</f>
        <v>0.41785418965510296</v>
      </c>
      <c r="J1591" s="508">
        <f>(Table13[[#This Row],[Signal from Matlab]]-703)/(1060.75-703)</f>
        <v>-1.9650593990216632</v>
      </c>
    </row>
    <row r="1592" spans="1:10" x14ac:dyDescent="0.2">
      <c r="A1592" s="505">
        <v>36360</v>
      </c>
      <c r="B1592" s="506">
        <v>1591</v>
      </c>
      <c r="C1592" s="507">
        <v>19.2</v>
      </c>
      <c r="E1592" s="508">
        <f>(Table13[[#This Row],[Gasoil Open]]-MIN(Table13[Gasoil Open]))/(MAX(Table13[Gasoil Open])-MIN(Table13[Gasoil Open]))</f>
        <v>6.9546120058565142E-2</v>
      </c>
      <c r="I1592" s="130">
        <f>(Table13[[#This Row],[Alpha]]-MIN(Table13[Alpha]))/(MAX(Table13[Alpha])-MIN(Table13[Alpha]))</f>
        <v>0.41785418965510296</v>
      </c>
      <c r="J1592" s="508">
        <f>(Table13[[#This Row],[Signal from Matlab]]-703)/(1060.75-703)</f>
        <v>-1.9650593990216632</v>
      </c>
    </row>
    <row r="1593" spans="1:10" x14ac:dyDescent="0.2">
      <c r="A1593" s="505">
        <v>36361</v>
      </c>
      <c r="B1593" s="506">
        <v>1592</v>
      </c>
      <c r="C1593" s="507">
        <v>19.02</v>
      </c>
      <c r="E1593" s="508">
        <f>(Table13[[#This Row],[Gasoil Open]]-MIN(Table13[Gasoil Open]))/(MAX(Table13[Gasoil Open])-MIN(Table13[Gasoil Open]))</f>
        <v>6.8228404099560755E-2</v>
      </c>
      <c r="I1593" s="130">
        <f>(Table13[[#This Row],[Alpha]]-MIN(Table13[Alpha]))/(MAX(Table13[Alpha])-MIN(Table13[Alpha]))</f>
        <v>0.41785418965510296</v>
      </c>
      <c r="J1593" s="508">
        <f>(Table13[[#This Row],[Signal from Matlab]]-703)/(1060.75-703)</f>
        <v>-1.9650593990216632</v>
      </c>
    </row>
    <row r="1594" spans="1:10" x14ac:dyDescent="0.2">
      <c r="A1594" s="505">
        <v>36362</v>
      </c>
      <c r="B1594" s="506">
        <v>1593</v>
      </c>
      <c r="C1594" s="507">
        <v>18.350000000000001</v>
      </c>
      <c r="E1594" s="508">
        <f>(Table13[[#This Row],[Gasoil Open]]-MIN(Table13[Gasoil Open]))/(MAX(Table13[Gasoil Open])-MIN(Table13[Gasoil Open]))</f>
        <v>6.3323572474377754E-2</v>
      </c>
      <c r="I1594" s="130">
        <f>(Table13[[#This Row],[Alpha]]-MIN(Table13[Alpha]))/(MAX(Table13[Alpha])-MIN(Table13[Alpha]))</f>
        <v>0.41785418965510296</v>
      </c>
      <c r="J1594" s="508">
        <f>(Table13[[#This Row],[Signal from Matlab]]-703)/(1060.75-703)</f>
        <v>-1.9650593990216632</v>
      </c>
    </row>
    <row r="1595" spans="1:10" x14ac:dyDescent="0.2">
      <c r="A1595" s="505">
        <v>36363</v>
      </c>
      <c r="B1595" s="506">
        <v>1594</v>
      </c>
      <c r="C1595" s="507">
        <v>18.579999999999998</v>
      </c>
      <c r="E1595" s="508">
        <f>(Table13[[#This Row],[Gasoil Open]]-MIN(Table13[Gasoil Open]))/(MAX(Table13[Gasoil Open])-MIN(Table13[Gasoil Open]))</f>
        <v>6.5007320644216673E-2</v>
      </c>
      <c r="I1595" s="130">
        <f>(Table13[[#This Row],[Alpha]]-MIN(Table13[Alpha]))/(MAX(Table13[Alpha])-MIN(Table13[Alpha]))</f>
        <v>0.41785418965510296</v>
      </c>
      <c r="J1595" s="508">
        <f>(Table13[[#This Row],[Signal from Matlab]]-703)/(1060.75-703)</f>
        <v>-1.9650593990216632</v>
      </c>
    </row>
    <row r="1596" spans="1:10" x14ac:dyDescent="0.2">
      <c r="A1596" s="505">
        <v>36364</v>
      </c>
      <c r="B1596" s="506">
        <v>1595</v>
      </c>
      <c r="C1596" s="507">
        <v>18.899999999999999</v>
      </c>
      <c r="E1596" s="508">
        <f>(Table13[[#This Row],[Gasoil Open]]-MIN(Table13[Gasoil Open]))/(MAX(Table13[Gasoil Open])-MIN(Table13[Gasoil Open]))</f>
        <v>6.7349926793557821E-2</v>
      </c>
      <c r="I1596" s="130">
        <f>(Table13[[#This Row],[Alpha]]-MIN(Table13[Alpha]))/(MAX(Table13[Alpha])-MIN(Table13[Alpha]))</f>
        <v>0.41785418965510296</v>
      </c>
      <c r="J1596" s="508">
        <f>(Table13[[#This Row],[Signal from Matlab]]-703)/(1060.75-703)</f>
        <v>-1.9650593990216632</v>
      </c>
    </row>
    <row r="1597" spans="1:10" x14ac:dyDescent="0.2">
      <c r="A1597" s="505">
        <v>36367</v>
      </c>
      <c r="B1597" s="506">
        <v>1596</v>
      </c>
      <c r="C1597" s="507">
        <v>19.5</v>
      </c>
      <c r="E1597" s="508">
        <f>(Table13[[#This Row],[Gasoil Open]]-MIN(Table13[Gasoil Open]))/(MAX(Table13[Gasoil Open])-MIN(Table13[Gasoil Open]))</f>
        <v>7.1742313323572462E-2</v>
      </c>
      <c r="I1597" s="130">
        <f>(Table13[[#This Row],[Alpha]]-MIN(Table13[Alpha]))/(MAX(Table13[Alpha])-MIN(Table13[Alpha]))</f>
        <v>0.41785418965510296</v>
      </c>
      <c r="J1597" s="508">
        <f>(Table13[[#This Row],[Signal from Matlab]]-703)/(1060.75-703)</f>
        <v>-1.9650593990216632</v>
      </c>
    </row>
    <row r="1598" spans="1:10" x14ac:dyDescent="0.2">
      <c r="A1598" s="505">
        <v>36368</v>
      </c>
      <c r="B1598" s="506">
        <v>1597</v>
      </c>
      <c r="C1598" s="507">
        <v>19.2</v>
      </c>
      <c r="E1598" s="508">
        <f>(Table13[[#This Row],[Gasoil Open]]-MIN(Table13[Gasoil Open]))/(MAX(Table13[Gasoil Open])-MIN(Table13[Gasoil Open]))</f>
        <v>6.9546120058565142E-2</v>
      </c>
      <c r="I1598" s="130">
        <f>(Table13[[#This Row],[Alpha]]-MIN(Table13[Alpha]))/(MAX(Table13[Alpha])-MIN(Table13[Alpha]))</f>
        <v>0.41785418965510296</v>
      </c>
      <c r="J1598" s="508">
        <f>(Table13[[#This Row],[Signal from Matlab]]-703)/(1060.75-703)</f>
        <v>-1.9650593990216632</v>
      </c>
    </row>
    <row r="1599" spans="1:10" x14ac:dyDescent="0.2">
      <c r="A1599" s="505">
        <v>36369</v>
      </c>
      <c r="B1599" s="506">
        <v>1598</v>
      </c>
      <c r="C1599" s="507">
        <v>19.07</v>
      </c>
      <c r="E1599" s="508">
        <f>(Table13[[#This Row],[Gasoil Open]]-MIN(Table13[Gasoil Open]))/(MAX(Table13[Gasoil Open])-MIN(Table13[Gasoil Open]))</f>
        <v>6.8594436310395315E-2</v>
      </c>
      <c r="I1599" s="130">
        <f>(Table13[[#This Row],[Alpha]]-MIN(Table13[Alpha]))/(MAX(Table13[Alpha])-MIN(Table13[Alpha]))</f>
        <v>0.41785418965510296</v>
      </c>
      <c r="J1599" s="508">
        <f>(Table13[[#This Row],[Signal from Matlab]]-703)/(1060.75-703)</f>
        <v>-1.9650593990216632</v>
      </c>
    </row>
    <row r="1600" spans="1:10" x14ac:dyDescent="0.2">
      <c r="A1600" s="505">
        <v>36370</v>
      </c>
      <c r="B1600" s="506">
        <v>1599</v>
      </c>
      <c r="C1600" s="507">
        <v>19.48</v>
      </c>
      <c r="E1600" s="508">
        <f>(Table13[[#This Row],[Gasoil Open]]-MIN(Table13[Gasoil Open]))/(MAX(Table13[Gasoil Open])-MIN(Table13[Gasoil Open]))</f>
        <v>7.1595900439238649E-2</v>
      </c>
      <c r="I1600" s="130">
        <f>(Table13[[#This Row],[Alpha]]-MIN(Table13[Alpha]))/(MAX(Table13[Alpha])-MIN(Table13[Alpha]))</f>
        <v>0.41785418965510296</v>
      </c>
      <c r="J1600" s="508">
        <f>(Table13[[#This Row],[Signal from Matlab]]-703)/(1060.75-703)</f>
        <v>-1.9650593990216632</v>
      </c>
    </row>
    <row r="1601" spans="1:10" x14ac:dyDescent="0.2">
      <c r="A1601" s="505">
        <v>36371</v>
      </c>
      <c r="B1601" s="506">
        <v>1600</v>
      </c>
      <c r="C1601" s="507">
        <v>19.91</v>
      </c>
      <c r="E1601" s="508">
        <f>(Table13[[#This Row],[Gasoil Open]]-MIN(Table13[Gasoil Open]))/(MAX(Table13[Gasoil Open])-MIN(Table13[Gasoil Open]))</f>
        <v>7.4743777452415811E-2</v>
      </c>
      <c r="I1601" s="130">
        <f>(Table13[[#This Row],[Alpha]]-MIN(Table13[Alpha]))/(MAX(Table13[Alpha])-MIN(Table13[Alpha]))</f>
        <v>0.41785418965510296</v>
      </c>
      <c r="J1601" s="508">
        <f>(Table13[[#This Row],[Signal from Matlab]]-703)/(1060.75-703)</f>
        <v>-1.9650593990216632</v>
      </c>
    </row>
    <row r="1602" spans="1:10" x14ac:dyDescent="0.2">
      <c r="A1602" s="505">
        <v>36374</v>
      </c>
      <c r="B1602" s="506">
        <v>1601</v>
      </c>
      <c r="C1602" s="507">
        <v>19.28</v>
      </c>
      <c r="E1602" s="508">
        <f>(Table13[[#This Row],[Gasoil Open]]-MIN(Table13[Gasoil Open]))/(MAX(Table13[Gasoil Open])-MIN(Table13[Gasoil Open]))</f>
        <v>7.0131771595900436E-2</v>
      </c>
      <c r="I1602" s="130">
        <f>(Table13[[#This Row],[Alpha]]-MIN(Table13[Alpha]))/(MAX(Table13[Alpha])-MIN(Table13[Alpha]))</f>
        <v>0.41785418965510296</v>
      </c>
      <c r="J1602" s="508">
        <f>(Table13[[#This Row],[Signal from Matlab]]-703)/(1060.75-703)</f>
        <v>-1.9650593990216632</v>
      </c>
    </row>
    <row r="1603" spans="1:10" x14ac:dyDescent="0.2">
      <c r="A1603" s="505">
        <v>36375</v>
      </c>
      <c r="B1603" s="506">
        <v>1602</v>
      </c>
      <c r="C1603" s="507">
        <v>19.510000000000002</v>
      </c>
      <c r="E1603" s="508">
        <f>(Table13[[#This Row],[Gasoil Open]]-MIN(Table13[Gasoil Open]))/(MAX(Table13[Gasoil Open])-MIN(Table13[Gasoil Open]))</f>
        <v>7.1815519765739383E-2</v>
      </c>
      <c r="I1603" s="130">
        <f>(Table13[[#This Row],[Alpha]]-MIN(Table13[Alpha]))/(MAX(Table13[Alpha])-MIN(Table13[Alpha]))</f>
        <v>0.41785418965510296</v>
      </c>
      <c r="J1603" s="508">
        <f>(Table13[[#This Row],[Signal from Matlab]]-703)/(1060.75-703)</f>
        <v>-1.9650593990216632</v>
      </c>
    </row>
    <row r="1604" spans="1:10" x14ac:dyDescent="0.2">
      <c r="A1604" s="505">
        <v>36376</v>
      </c>
      <c r="B1604" s="506">
        <v>1603</v>
      </c>
      <c r="C1604" s="507">
        <v>19.25</v>
      </c>
      <c r="E1604" s="508">
        <f>(Table13[[#This Row],[Gasoil Open]]-MIN(Table13[Gasoil Open]))/(MAX(Table13[Gasoil Open])-MIN(Table13[Gasoil Open]))</f>
        <v>6.9912152269399702E-2</v>
      </c>
      <c r="I1604" s="130">
        <f>(Table13[[#This Row],[Alpha]]-MIN(Table13[Alpha]))/(MAX(Table13[Alpha])-MIN(Table13[Alpha]))</f>
        <v>0.41785418965510296</v>
      </c>
      <c r="J1604" s="508">
        <f>(Table13[[#This Row],[Signal from Matlab]]-703)/(1060.75-703)</f>
        <v>-1.9650593990216632</v>
      </c>
    </row>
    <row r="1605" spans="1:10" x14ac:dyDescent="0.2">
      <c r="A1605" s="505">
        <v>36377</v>
      </c>
      <c r="B1605" s="506">
        <v>1604</v>
      </c>
      <c r="C1605" s="507">
        <v>19.55</v>
      </c>
      <c r="E1605" s="508">
        <f>(Table13[[#This Row],[Gasoil Open]]-MIN(Table13[Gasoil Open]))/(MAX(Table13[Gasoil Open])-MIN(Table13[Gasoil Open]))</f>
        <v>7.2108345534407023E-2</v>
      </c>
      <c r="I1605" s="130">
        <f>(Table13[[#This Row],[Alpha]]-MIN(Table13[Alpha]))/(MAX(Table13[Alpha])-MIN(Table13[Alpha]))</f>
        <v>0.41785418965510296</v>
      </c>
      <c r="J1605" s="508">
        <f>(Table13[[#This Row],[Signal from Matlab]]-703)/(1060.75-703)</f>
        <v>-1.9650593990216632</v>
      </c>
    </row>
    <row r="1606" spans="1:10" x14ac:dyDescent="0.2">
      <c r="A1606" s="505">
        <v>36378</v>
      </c>
      <c r="B1606" s="506">
        <v>1605</v>
      </c>
      <c r="C1606" s="507">
        <v>19.89</v>
      </c>
      <c r="E1606" s="508">
        <f>(Table13[[#This Row],[Gasoil Open]]-MIN(Table13[Gasoil Open]))/(MAX(Table13[Gasoil Open])-MIN(Table13[Gasoil Open]))</f>
        <v>7.4597364568081984E-2</v>
      </c>
      <c r="I1606" s="130">
        <f>(Table13[[#This Row],[Alpha]]-MIN(Table13[Alpha]))/(MAX(Table13[Alpha])-MIN(Table13[Alpha]))</f>
        <v>0.41785418965510296</v>
      </c>
      <c r="J1606" s="508">
        <f>(Table13[[#This Row],[Signal from Matlab]]-703)/(1060.75-703)</f>
        <v>-1.9650593990216632</v>
      </c>
    </row>
    <row r="1607" spans="1:10" x14ac:dyDescent="0.2">
      <c r="A1607" s="505">
        <v>36381</v>
      </c>
      <c r="B1607" s="506">
        <v>1606</v>
      </c>
      <c r="C1607" s="507">
        <v>20.100000000000001</v>
      </c>
      <c r="E1607" s="508">
        <f>(Table13[[#This Row],[Gasoil Open]]-MIN(Table13[Gasoil Open]))/(MAX(Table13[Gasoil Open])-MIN(Table13[Gasoil Open]))</f>
        <v>7.6134699853587118E-2</v>
      </c>
      <c r="I1607" s="130">
        <f>(Table13[[#This Row],[Alpha]]-MIN(Table13[Alpha]))/(MAX(Table13[Alpha])-MIN(Table13[Alpha]))</f>
        <v>0.41785418965510296</v>
      </c>
      <c r="J1607" s="508">
        <f>(Table13[[#This Row],[Signal from Matlab]]-703)/(1060.75-703)</f>
        <v>-1.9650593990216632</v>
      </c>
    </row>
    <row r="1608" spans="1:10" x14ac:dyDescent="0.2">
      <c r="A1608" s="505">
        <v>36382</v>
      </c>
      <c r="B1608" s="506">
        <v>1607</v>
      </c>
      <c r="C1608" s="507">
        <v>20.399999999999999</v>
      </c>
      <c r="E1608" s="508">
        <f>(Table13[[#This Row],[Gasoil Open]]-MIN(Table13[Gasoil Open]))/(MAX(Table13[Gasoil Open])-MIN(Table13[Gasoil Open]))</f>
        <v>7.8330893118594425E-2</v>
      </c>
      <c r="I1608" s="130">
        <f>(Table13[[#This Row],[Alpha]]-MIN(Table13[Alpha]))/(MAX(Table13[Alpha])-MIN(Table13[Alpha]))</f>
        <v>0.41785418965510296</v>
      </c>
      <c r="J1608" s="508">
        <f>(Table13[[#This Row],[Signal from Matlab]]-703)/(1060.75-703)</f>
        <v>-1.9650593990216632</v>
      </c>
    </row>
    <row r="1609" spans="1:10" x14ac:dyDescent="0.2">
      <c r="A1609" s="505">
        <v>36383</v>
      </c>
      <c r="B1609" s="506">
        <v>1608</v>
      </c>
      <c r="C1609" s="507">
        <v>20.5</v>
      </c>
      <c r="E1609" s="508">
        <f>(Table13[[#This Row],[Gasoil Open]]-MIN(Table13[Gasoil Open]))/(MAX(Table13[Gasoil Open])-MIN(Table13[Gasoil Open]))</f>
        <v>7.9062957540263532E-2</v>
      </c>
      <c r="I1609" s="130">
        <f>(Table13[[#This Row],[Alpha]]-MIN(Table13[Alpha]))/(MAX(Table13[Alpha])-MIN(Table13[Alpha]))</f>
        <v>0.41785418965510296</v>
      </c>
      <c r="J1609" s="508">
        <f>(Table13[[#This Row],[Signal from Matlab]]-703)/(1060.75-703)</f>
        <v>-1.9650593990216632</v>
      </c>
    </row>
    <row r="1610" spans="1:10" x14ac:dyDescent="0.2">
      <c r="A1610" s="505">
        <v>36384</v>
      </c>
      <c r="B1610" s="506">
        <v>1609</v>
      </c>
      <c r="C1610" s="507">
        <v>20.64</v>
      </c>
      <c r="E1610" s="508">
        <f>(Table13[[#This Row],[Gasoil Open]]-MIN(Table13[Gasoil Open]))/(MAX(Table13[Gasoil Open])-MIN(Table13[Gasoil Open]))</f>
        <v>8.0087847730600292E-2</v>
      </c>
      <c r="I1610" s="130">
        <f>(Table13[[#This Row],[Alpha]]-MIN(Table13[Alpha]))/(MAX(Table13[Alpha])-MIN(Table13[Alpha]))</f>
        <v>0.41785418965510296</v>
      </c>
      <c r="J1610" s="508">
        <f>(Table13[[#This Row],[Signal from Matlab]]-703)/(1060.75-703)</f>
        <v>-1.9650593990216632</v>
      </c>
    </row>
    <row r="1611" spans="1:10" x14ac:dyDescent="0.2">
      <c r="A1611" s="505">
        <v>36385</v>
      </c>
      <c r="B1611" s="506">
        <v>1610</v>
      </c>
      <c r="C1611" s="507">
        <v>20.420000000000002</v>
      </c>
      <c r="E1611" s="508">
        <f>(Table13[[#This Row],[Gasoil Open]]-MIN(Table13[Gasoil Open]))/(MAX(Table13[Gasoil Open])-MIN(Table13[Gasoil Open]))</f>
        <v>7.8477306002928265E-2</v>
      </c>
      <c r="I1611" s="130">
        <f>(Table13[[#This Row],[Alpha]]-MIN(Table13[Alpha]))/(MAX(Table13[Alpha])-MIN(Table13[Alpha]))</f>
        <v>0.41785418965510296</v>
      </c>
      <c r="J1611" s="508">
        <f>(Table13[[#This Row],[Signal from Matlab]]-703)/(1060.75-703)</f>
        <v>-1.9650593990216632</v>
      </c>
    </row>
    <row r="1612" spans="1:10" x14ac:dyDescent="0.2">
      <c r="A1612" s="505">
        <v>36388</v>
      </c>
      <c r="B1612" s="506">
        <v>1611</v>
      </c>
      <c r="C1612" s="507">
        <v>20.58</v>
      </c>
      <c r="E1612" s="508">
        <f>(Table13[[#This Row],[Gasoil Open]]-MIN(Table13[Gasoil Open]))/(MAX(Table13[Gasoil Open])-MIN(Table13[Gasoil Open]))</f>
        <v>7.9648609077598811E-2</v>
      </c>
      <c r="I1612" s="130">
        <f>(Table13[[#This Row],[Alpha]]-MIN(Table13[Alpha]))/(MAX(Table13[Alpha])-MIN(Table13[Alpha]))</f>
        <v>0.41785418965510296</v>
      </c>
      <c r="J1612" s="508">
        <f>(Table13[[#This Row],[Signal from Matlab]]-703)/(1060.75-703)</f>
        <v>-1.9650593990216632</v>
      </c>
    </row>
    <row r="1613" spans="1:10" x14ac:dyDescent="0.2">
      <c r="A1613" s="505">
        <v>36389</v>
      </c>
      <c r="B1613" s="506">
        <v>1612</v>
      </c>
      <c r="C1613" s="507">
        <v>20.34</v>
      </c>
      <c r="E1613" s="508">
        <f>(Table13[[#This Row],[Gasoil Open]]-MIN(Table13[Gasoil Open]))/(MAX(Table13[Gasoil Open])-MIN(Table13[Gasoil Open]))</f>
        <v>7.7891654465592958E-2</v>
      </c>
      <c r="I1613" s="130">
        <f>(Table13[[#This Row],[Alpha]]-MIN(Table13[Alpha]))/(MAX(Table13[Alpha])-MIN(Table13[Alpha]))</f>
        <v>0.41785418965510296</v>
      </c>
      <c r="J1613" s="508">
        <f>(Table13[[#This Row],[Signal from Matlab]]-703)/(1060.75-703)</f>
        <v>-1.9650593990216632</v>
      </c>
    </row>
    <row r="1614" spans="1:10" x14ac:dyDescent="0.2">
      <c r="A1614" s="505">
        <v>36390</v>
      </c>
      <c r="B1614" s="506">
        <v>1613</v>
      </c>
      <c r="C1614" s="507">
        <v>20.75</v>
      </c>
      <c r="E1614" s="508">
        <f>(Table13[[#This Row],[Gasoil Open]]-MIN(Table13[Gasoil Open]))/(MAX(Table13[Gasoil Open])-MIN(Table13[Gasoil Open]))</f>
        <v>8.0893118594436306E-2</v>
      </c>
      <c r="I1614" s="130">
        <f>(Table13[[#This Row],[Alpha]]-MIN(Table13[Alpha]))/(MAX(Table13[Alpha])-MIN(Table13[Alpha]))</f>
        <v>0.41785418965510296</v>
      </c>
      <c r="J1614" s="508">
        <f>(Table13[[#This Row],[Signal from Matlab]]-703)/(1060.75-703)</f>
        <v>-1.9650593990216632</v>
      </c>
    </row>
    <row r="1615" spans="1:10" x14ac:dyDescent="0.2">
      <c r="A1615" s="505">
        <v>36391</v>
      </c>
      <c r="B1615" s="506">
        <v>1614</v>
      </c>
      <c r="C1615" s="507">
        <v>20.5</v>
      </c>
      <c r="E1615" s="508">
        <f>(Table13[[#This Row],[Gasoil Open]]-MIN(Table13[Gasoil Open]))/(MAX(Table13[Gasoil Open])-MIN(Table13[Gasoil Open]))</f>
        <v>7.9062957540263532E-2</v>
      </c>
      <c r="I1615" s="130">
        <f>(Table13[[#This Row],[Alpha]]-MIN(Table13[Alpha]))/(MAX(Table13[Alpha])-MIN(Table13[Alpha]))</f>
        <v>0.41785418965510296</v>
      </c>
      <c r="J1615" s="508">
        <f>(Table13[[#This Row],[Signal from Matlab]]-703)/(1060.75-703)</f>
        <v>-1.9650593990216632</v>
      </c>
    </row>
    <row r="1616" spans="1:10" x14ac:dyDescent="0.2">
      <c r="A1616" s="505">
        <v>36392</v>
      </c>
      <c r="B1616" s="506">
        <v>1615</v>
      </c>
      <c r="C1616" s="507">
        <v>20.95</v>
      </c>
      <c r="E1616" s="508">
        <f>(Table13[[#This Row],[Gasoil Open]]-MIN(Table13[Gasoil Open]))/(MAX(Table13[Gasoil Open])-MIN(Table13[Gasoil Open]))</f>
        <v>8.2357247437774506E-2</v>
      </c>
      <c r="I1616" s="130">
        <f>(Table13[[#This Row],[Alpha]]-MIN(Table13[Alpha]))/(MAX(Table13[Alpha])-MIN(Table13[Alpha]))</f>
        <v>0.41785418965510296</v>
      </c>
      <c r="J1616" s="508">
        <f>(Table13[[#This Row],[Signal from Matlab]]-703)/(1060.75-703)</f>
        <v>-1.9650593990216632</v>
      </c>
    </row>
    <row r="1617" spans="1:10" x14ac:dyDescent="0.2">
      <c r="A1617" s="505">
        <v>36395</v>
      </c>
      <c r="B1617" s="506">
        <v>1616</v>
      </c>
      <c r="C1617" s="507">
        <v>21.11</v>
      </c>
      <c r="E1617" s="508">
        <f>(Table13[[#This Row],[Gasoil Open]]-MIN(Table13[Gasoil Open]))/(MAX(Table13[Gasoil Open])-MIN(Table13[Gasoil Open]))</f>
        <v>8.3528550512445079E-2</v>
      </c>
      <c r="I1617" s="130">
        <f>(Table13[[#This Row],[Alpha]]-MIN(Table13[Alpha]))/(MAX(Table13[Alpha])-MIN(Table13[Alpha]))</f>
        <v>0.41785418965510296</v>
      </c>
      <c r="J1617" s="508">
        <f>(Table13[[#This Row],[Signal from Matlab]]-703)/(1060.75-703)</f>
        <v>-1.9650593990216632</v>
      </c>
    </row>
    <row r="1618" spans="1:10" x14ac:dyDescent="0.2">
      <c r="A1618" s="505">
        <v>36396</v>
      </c>
      <c r="B1618" s="506">
        <v>1617</v>
      </c>
      <c r="C1618" s="507">
        <v>20.95</v>
      </c>
      <c r="E1618" s="508">
        <f>(Table13[[#This Row],[Gasoil Open]]-MIN(Table13[Gasoil Open]))/(MAX(Table13[Gasoil Open])-MIN(Table13[Gasoil Open]))</f>
        <v>8.2357247437774506E-2</v>
      </c>
      <c r="I1618" s="130">
        <f>(Table13[[#This Row],[Alpha]]-MIN(Table13[Alpha]))/(MAX(Table13[Alpha])-MIN(Table13[Alpha]))</f>
        <v>0.41785418965510296</v>
      </c>
      <c r="J1618" s="508">
        <f>(Table13[[#This Row],[Signal from Matlab]]-703)/(1060.75-703)</f>
        <v>-1.9650593990216632</v>
      </c>
    </row>
    <row r="1619" spans="1:10" x14ac:dyDescent="0.2">
      <c r="A1619" s="505">
        <v>36397</v>
      </c>
      <c r="B1619" s="506">
        <v>1618</v>
      </c>
      <c r="C1619" s="507">
        <v>20.5</v>
      </c>
      <c r="E1619" s="508">
        <f>(Table13[[#This Row],[Gasoil Open]]-MIN(Table13[Gasoil Open]))/(MAX(Table13[Gasoil Open])-MIN(Table13[Gasoil Open]))</f>
        <v>7.9062957540263532E-2</v>
      </c>
      <c r="I1619" s="130">
        <f>(Table13[[#This Row],[Alpha]]-MIN(Table13[Alpha]))/(MAX(Table13[Alpha])-MIN(Table13[Alpha]))</f>
        <v>0.41785418965510296</v>
      </c>
      <c r="J1619" s="508">
        <f>(Table13[[#This Row],[Signal from Matlab]]-703)/(1060.75-703)</f>
        <v>-1.9650593990216632</v>
      </c>
    </row>
    <row r="1620" spans="1:10" x14ac:dyDescent="0.2">
      <c r="A1620" s="505">
        <v>36398</v>
      </c>
      <c r="B1620" s="506">
        <v>1619</v>
      </c>
      <c r="C1620" s="507">
        <v>19.940000000000001</v>
      </c>
      <c r="E1620" s="508">
        <f>(Table13[[#This Row],[Gasoil Open]]-MIN(Table13[Gasoil Open]))/(MAX(Table13[Gasoil Open])-MIN(Table13[Gasoil Open]))</f>
        <v>7.4963396778916544E-2</v>
      </c>
      <c r="I1620" s="130">
        <f>(Table13[[#This Row],[Alpha]]-MIN(Table13[Alpha]))/(MAX(Table13[Alpha])-MIN(Table13[Alpha]))</f>
        <v>0.41785418965510296</v>
      </c>
      <c r="J1620" s="508">
        <f>(Table13[[#This Row],[Signal from Matlab]]-703)/(1060.75-703)</f>
        <v>-1.9650593990216632</v>
      </c>
    </row>
    <row r="1621" spans="1:10" x14ac:dyDescent="0.2">
      <c r="A1621" s="505">
        <v>36399</v>
      </c>
      <c r="B1621" s="506">
        <v>1620</v>
      </c>
      <c r="C1621" s="507">
        <v>20.58</v>
      </c>
      <c r="E1621" s="508">
        <f>(Table13[[#This Row],[Gasoil Open]]-MIN(Table13[Gasoil Open]))/(MAX(Table13[Gasoil Open])-MIN(Table13[Gasoil Open]))</f>
        <v>7.9648609077598811E-2</v>
      </c>
      <c r="I1621" s="130">
        <f>(Table13[[#This Row],[Alpha]]-MIN(Table13[Alpha]))/(MAX(Table13[Alpha])-MIN(Table13[Alpha]))</f>
        <v>0.41785418965510296</v>
      </c>
      <c r="J1621" s="508">
        <f>(Table13[[#This Row],[Signal from Matlab]]-703)/(1060.75-703)</f>
        <v>-1.9650593990216632</v>
      </c>
    </row>
    <row r="1622" spans="1:10" x14ac:dyDescent="0.2">
      <c r="A1622" s="505">
        <v>36403</v>
      </c>
      <c r="B1622" s="506">
        <v>1621</v>
      </c>
      <c r="C1622" s="507">
        <v>21.22</v>
      </c>
      <c r="E1622" s="508">
        <f>(Table13[[#This Row],[Gasoil Open]]-MIN(Table13[Gasoil Open]))/(MAX(Table13[Gasoil Open])-MIN(Table13[Gasoil Open]))</f>
        <v>8.4333821376281093E-2</v>
      </c>
      <c r="I1622" s="130">
        <f>(Table13[[#This Row],[Alpha]]-MIN(Table13[Alpha]))/(MAX(Table13[Alpha])-MIN(Table13[Alpha]))</f>
        <v>0.41785418965510296</v>
      </c>
      <c r="J1622" s="508">
        <f>(Table13[[#This Row],[Signal from Matlab]]-703)/(1060.75-703)</f>
        <v>-1.9650593990216632</v>
      </c>
    </row>
    <row r="1623" spans="1:10" x14ac:dyDescent="0.2">
      <c r="A1623" s="505">
        <v>36404</v>
      </c>
      <c r="B1623" s="506">
        <v>1622</v>
      </c>
      <c r="C1623" s="507">
        <v>21.2</v>
      </c>
      <c r="E1623" s="508">
        <f>(Table13[[#This Row],[Gasoil Open]]-MIN(Table13[Gasoil Open]))/(MAX(Table13[Gasoil Open])-MIN(Table13[Gasoil Open]))</f>
        <v>8.418740849194728E-2</v>
      </c>
      <c r="I1623" s="130">
        <f>(Table13[[#This Row],[Alpha]]-MIN(Table13[Alpha]))/(MAX(Table13[Alpha])-MIN(Table13[Alpha]))</f>
        <v>0.41785418965510296</v>
      </c>
      <c r="J1623" s="508">
        <f>(Table13[[#This Row],[Signal from Matlab]]-703)/(1060.75-703)</f>
        <v>-1.9650593990216632</v>
      </c>
    </row>
    <row r="1624" spans="1:10" x14ac:dyDescent="0.2">
      <c r="A1624" s="505">
        <v>36405</v>
      </c>
      <c r="B1624" s="506">
        <v>1623</v>
      </c>
      <c r="C1624" s="507">
        <v>20.95</v>
      </c>
      <c r="E1624" s="508">
        <f>(Table13[[#This Row],[Gasoil Open]]-MIN(Table13[Gasoil Open]))/(MAX(Table13[Gasoil Open])-MIN(Table13[Gasoil Open]))</f>
        <v>8.2357247437774506E-2</v>
      </c>
      <c r="I1624" s="130">
        <f>(Table13[[#This Row],[Alpha]]-MIN(Table13[Alpha]))/(MAX(Table13[Alpha])-MIN(Table13[Alpha]))</f>
        <v>0.41785418965510296</v>
      </c>
      <c r="J1624" s="508">
        <f>(Table13[[#This Row],[Signal from Matlab]]-703)/(1060.75-703)</f>
        <v>-1.9650593990216632</v>
      </c>
    </row>
    <row r="1625" spans="1:10" x14ac:dyDescent="0.2">
      <c r="A1625" s="505">
        <v>36406</v>
      </c>
      <c r="B1625" s="506">
        <v>1624</v>
      </c>
      <c r="C1625" s="507">
        <v>20.8</v>
      </c>
      <c r="E1625" s="508">
        <f>(Table13[[#This Row],[Gasoil Open]]-MIN(Table13[Gasoil Open]))/(MAX(Table13[Gasoil Open])-MIN(Table13[Gasoil Open]))</f>
        <v>8.1259150805270866E-2</v>
      </c>
      <c r="I1625" s="130">
        <f>(Table13[[#This Row],[Alpha]]-MIN(Table13[Alpha]))/(MAX(Table13[Alpha])-MIN(Table13[Alpha]))</f>
        <v>0.41785418965510296</v>
      </c>
      <c r="J1625" s="508">
        <f>(Table13[[#This Row],[Signal from Matlab]]-703)/(1060.75-703)</f>
        <v>-1.9650593990216632</v>
      </c>
    </row>
    <row r="1626" spans="1:10" x14ac:dyDescent="0.2">
      <c r="A1626" s="505">
        <v>36409</v>
      </c>
      <c r="B1626" s="506">
        <v>1625</v>
      </c>
      <c r="C1626" s="507">
        <v>21.25</v>
      </c>
      <c r="E1626" s="508">
        <f>(Table13[[#This Row],[Gasoil Open]]-MIN(Table13[Gasoil Open]))/(MAX(Table13[Gasoil Open])-MIN(Table13[Gasoil Open]))</f>
        <v>8.455344070278184E-2</v>
      </c>
      <c r="I1626" s="130">
        <f>(Table13[[#This Row],[Alpha]]-MIN(Table13[Alpha]))/(MAX(Table13[Alpha])-MIN(Table13[Alpha]))</f>
        <v>0.41785418965510296</v>
      </c>
      <c r="J1626" s="508">
        <f>(Table13[[#This Row],[Signal from Matlab]]-703)/(1060.75-703)</f>
        <v>-1.9650593990216632</v>
      </c>
    </row>
    <row r="1627" spans="1:10" x14ac:dyDescent="0.2">
      <c r="A1627" s="505">
        <v>36410</v>
      </c>
      <c r="B1627" s="506">
        <v>1626</v>
      </c>
      <c r="C1627" s="507">
        <v>21.46</v>
      </c>
      <c r="E1627" s="508">
        <f>(Table13[[#This Row],[Gasoil Open]]-MIN(Table13[Gasoil Open]))/(MAX(Table13[Gasoil Open])-MIN(Table13[Gasoil Open]))</f>
        <v>8.6090775988286961E-2</v>
      </c>
      <c r="I1627" s="130">
        <f>(Table13[[#This Row],[Alpha]]-MIN(Table13[Alpha]))/(MAX(Table13[Alpha])-MIN(Table13[Alpha]))</f>
        <v>0.41785418965510296</v>
      </c>
      <c r="J1627" s="508">
        <f>(Table13[[#This Row],[Signal from Matlab]]-703)/(1060.75-703)</f>
        <v>-1.9650593990216632</v>
      </c>
    </row>
    <row r="1628" spans="1:10" x14ac:dyDescent="0.2">
      <c r="A1628" s="505">
        <v>36411</v>
      </c>
      <c r="B1628" s="506">
        <v>1627</v>
      </c>
      <c r="C1628" s="507">
        <v>21.9</v>
      </c>
      <c r="E1628" s="508">
        <f>(Table13[[#This Row],[Gasoil Open]]-MIN(Table13[Gasoil Open]))/(MAX(Table13[Gasoil Open])-MIN(Table13[Gasoil Open]))</f>
        <v>8.9311859443631014E-2</v>
      </c>
      <c r="I1628" s="130">
        <f>(Table13[[#This Row],[Alpha]]-MIN(Table13[Alpha]))/(MAX(Table13[Alpha])-MIN(Table13[Alpha]))</f>
        <v>0.41785418965510296</v>
      </c>
      <c r="J1628" s="508">
        <f>(Table13[[#This Row],[Signal from Matlab]]-703)/(1060.75-703)</f>
        <v>-1.9650593990216632</v>
      </c>
    </row>
    <row r="1629" spans="1:10" x14ac:dyDescent="0.2">
      <c r="A1629" s="505">
        <v>36412</v>
      </c>
      <c r="B1629" s="506">
        <v>1628</v>
      </c>
      <c r="C1629" s="507">
        <v>22.4</v>
      </c>
      <c r="E1629" s="508">
        <f>(Table13[[#This Row],[Gasoil Open]]-MIN(Table13[Gasoil Open]))/(MAX(Table13[Gasoil Open])-MIN(Table13[Gasoil Open]))</f>
        <v>9.2972181551976549E-2</v>
      </c>
      <c r="I1629" s="130">
        <f>(Table13[[#This Row],[Alpha]]-MIN(Table13[Alpha]))/(MAX(Table13[Alpha])-MIN(Table13[Alpha]))</f>
        <v>0.41785418965510296</v>
      </c>
      <c r="J1629" s="508">
        <f>(Table13[[#This Row],[Signal from Matlab]]-703)/(1060.75-703)</f>
        <v>-1.9650593990216632</v>
      </c>
    </row>
    <row r="1630" spans="1:10" x14ac:dyDescent="0.2">
      <c r="A1630" s="505">
        <v>36413</v>
      </c>
      <c r="B1630" s="506">
        <v>1629</v>
      </c>
      <c r="C1630" s="507">
        <v>22.94</v>
      </c>
      <c r="E1630" s="508">
        <f>(Table13[[#This Row],[Gasoil Open]]-MIN(Table13[Gasoil Open]))/(MAX(Table13[Gasoil Open])-MIN(Table13[Gasoil Open]))</f>
        <v>9.6925329428989751E-2</v>
      </c>
      <c r="I1630" s="130">
        <f>(Table13[[#This Row],[Alpha]]-MIN(Table13[Alpha]))/(MAX(Table13[Alpha])-MIN(Table13[Alpha]))</f>
        <v>0.41785418965510296</v>
      </c>
      <c r="J1630" s="508">
        <f>(Table13[[#This Row],[Signal from Matlab]]-703)/(1060.75-703)</f>
        <v>-1.9650593990216632</v>
      </c>
    </row>
    <row r="1631" spans="1:10" x14ac:dyDescent="0.2">
      <c r="A1631" s="505">
        <v>36416</v>
      </c>
      <c r="B1631" s="506">
        <v>1630</v>
      </c>
      <c r="C1631" s="507">
        <v>23.35</v>
      </c>
      <c r="E1631" s="508">
        <f>(Table13[[#This Row],[Gasoil Open]]-MIN(Table13[Gasoil Open]))/(MAX(Table13[Gasoil Open])-MIN(Table13[Gasoil Open]))</f>
        <v>9.9926793557833085E-2</v>
      </c>
      <c r="I1631" s="130">
        <f>(Table13[[#This Row],[Alpha]]-MIN(Table13[Alpha]))/(MAX(Table13[Alpha])-MIN(Table13[Alpha]))</f>
        <v>0.41785418965510296</v>
      </c>
      <c r="J1631" s="508">
        <f>(Table13[[#This Row],[Signal from Matlab]]-703)/(1060.75-703)</f>
        <v>-1.9650593990216632</v>
      </c>
    </row>
    <row r="1632" spans="1:10" x14ac:dyDescent="0.2">
      <c r="A1632" s="505">
        <v>36417</v>
      </c>
      <c r="B1632" s="506">
        <v>1631</v>
      </c>
      <c r="C1632" s="507">
        <v>23.41</v>
      </c>
      <c r="E1632" s="508">
        <f>(Table13[[#This Row],[Gasoil Open]]-MIN(Table13[Gasoil Open]))/(MAX(Table13[Gasoil Open])-MIN(Table13[Gasoil Open]))</f>
        <v>0.10036603221083454</v>
      </c>
      <c r="I1632" s="130">
        <f>(Table13[[#This Row],[Alpha]]-MIN(Table13[Alpha]))/(MAX(Table13[Alpha])-MIN(Table13[Alpha]))</f>
        <v>0.41785418965510296</v>
      </c>
      <c r="J1632" s="508">
        <f>(Table13[[#This Row],[Signal from Matlab]]-703)/(1060.75-703)</f>
        <v>-1.9650593990216632</v>
      </c>
    </row>
    <row r="1633" spans="1:10" x14ac:dyDescent="0.2">
      <c r="A1633" s="505">
        <v>36418</v>
      </c>
      <c r="B1633" s="506">
        <v>1632</v>
      </c>
      <c r="C1633" s="507">
        <v>23.7</v>
      </c>
      <c r="E1633" s="508">
        <f>(Table13[[#This Row],[Gasoil Open]]-MIN(Table13[Gasoil Open]))/(MAX(Table13[Gasoil Open])-MIN(Table13[Gasoil Open]))</f>
        <v>0.10248901903367495</v>
      </c>
      <c r="I1633" s="130">
        <f>(Table13[[#This Row],[Alpha]]-MIN(Table13[Alpha]))/(MAX(Table13[Alpha])-MIN(Table13[Alpha]))</f>
        <v>0.41785418965510296</v>
      </c>
      <c r="J1633" s="508">
        <f>(Table13[[#This Row],[Signal from Matlab]]-703)/(1060.75-703)</f>
        <v>-1.9650593990216632</v>
      </c>
    </row>
    <row r="1634" spans="1:10" x14ac:dyDescent="0.2">
      <c r="A1634" s="505">
        <v>36419</v>
      </c>
      <c r="B1634" s="506">
        <v>1633</v>
      </c>
      <c r="C1634" s="507">
        <v>22.8</v>
      </c>
      <c r="E1634" s="508">
        <f>(Table13[[#This Row],[Gasoil Open]]-MIN(Table13[Gasoil Open]))/(MAX(Table13[Gasoil Open])-MIN(Table13[Gasoil Open]))</f>
        <v>9.590043923865299E-2</v>
      </c>
      <c r="I1634" s="130">
        <f>(Table13[[#This Row],[Alpha]]-MIN(Table13[Alpha]))/(MAX(Table13[Alpha])-MIN(Table13[Alpha]))</f>
        <v>0.41785418965510296</v>
      </c>
      <c r="J1634" s="508">
        <f>(Table13[[#This Row],[Signal from Matlab]]-703)/(1060.75-703)</f>
        <v>-1.9650593990216632</v>
      </c>
    </row>
    <row r="1635" spans="1:10" x14ac:dyDescent="0.2">
      <c r="A1635" s="505">
        <v>36420</v>
      </c>
      <c r="B1635" s="506">
        <v>1634</v>
      </c>
      <c r="C1635" s="507">
        <v>22.8</v>
      </c>
      <c r="E1635" s="508">
        <f>(Table13[[#This Row],[Gasoil Open]]-MIN(Table13[Gasoil Open]))/(MAX(Table13[Gasoil Open])-MIN(Table13[Gasoil Open]))</f>
        <v>9.590043923865299E-2</v>
      </c>
      <c r="I1635" s="130">
        <f>(Table13[[#This Row],[Alpha]]-MIN(Table13[Alpha]))/(MAX(Table13[Alpha])-MIN(Table13[Alpha]))</f>
        <v>0.41785418965510296</v>
      </c>
      <c r="J1635" s="508">
        <f>(Table13[[#This Row],[Signal from Matlab]]-703)/(1060.75-703)</f>
        <v>-1.9650593990216632</v>
      </c>
    </row>
    <row r="1636" spans="1:10" x14ac:dyDescent="0.2">
      <c r="A1636" s="505">
        <v>36423</v>
      </c>
      <c r="B1636" s="506">
        <v>1635</v>
      </c>
      <c r="C1636" s="507">
        <v>22.85</v>
      </c>
      <c r="E1636" s="508">
        <f>(Table13[[#This Row],[Gasoil Open]]-MIN(Table13[Gasoil Open]))/(MAX(Table13[Gasoil Open])-MIN(Table13[Gasoil Open]))</f>
        <v>9.6266471449487551E-2</v>
      </c>
      <c r="I1636" s="130">
        <f>(Table13[[#This Row],[Alpha]]-MIN(Table13[Alpha]))/(MAX(Table13[Alpha])-MIN(Table13[Alpha]))</f>
        <v>0.41785418965510296</v>
      </c>
      <c r="J1636" s="508">
        <f>(Table13[[#This Row],[Signal from Matlab]]-703)/(1060.75-703)</f>
        <v>-1.9650593990216632</v>
      </c>
    </row>
    <row r="1637" spans="1:10" x14ac:dyDescent="0.2">
      <c r="A1637" s="505">
        <v>36424</v>
      </c>
      <c r="B1637" s="506">
        <v>1636</v>
      </c>
      <c r="C1637" s="507">
        <v>22.6</v>
      </c>
      <c r="E1637" s="508">
        <f>(Table13[[#This Row],[Gasoil Open]]-MIN(Table13[Gasoil Open]))/(MAX(Table13[Gasoil Open])-MIN(Table13[Gasoil Open]))</f>
        <v>9.443631039531479E-2</v>
      </c>
      <c r="I1637" s="130">
        <f>(Table13[[#This Row],[Alpha]]-MIN(Table13[Alpha]))/(MAX(Table13[Alpha])-MIN(Table13[Alpha]))</f>
        <v>0.41785418965510296</v>
      </c>
      <c r="J1637" s="508">
        <f>(Table13[[#This Row],[Signal from Matlab]]-703)/(1060.75-703)</f>
        <v>-1.9650593990216632</v>
      </c>
    </row>
    <row r="1638" spans="1:10" x14ac:dyDescent="0.2">
      <c r="A1638" s="505">
        <v>36425</v>
      </c>
      <c r="B1638" s="506">
        <v>1637</v>
      </c>
      <c r="C1638" s="507">
        <v>22.88</v>
      </c>
      <c r="E1638" s="508">
        <f>(Table13[[#This Row],[Gasoil Open]]-MIN(Table13[Gasoil Open]))/(MAX(Table13[Gasoil Open])-MIN(Table13[Gasoil Open]))</f>
        <v>9.648609077598827E-2</v>
      </c>
      <c r="I1638" s="130">
        <f>(Table13[[#This Row],[Alpha]]-MIN(Table13[Alpha]))/(MAX(Table13[Alpha])-MIN(Table13[Alpha]))</f>
        <v>0.41785418965510296</v>
      </c>
      <c r="J1638" s="508">
        <f>(Table13[[#This Row],[Signal from Matlab]]-703)/(1060.75-703)</f>
        <v>-1.9650593990216632</v>
      </c>
    </row>
    <row r="1639" spans="1:10" x14ac:dyDescent="0.2">
      <c r="A1639" s="505">
        <v>36426</v>
      </c>
      <c r="B1639" s="506">
        <v>1638</v>
      </c>
      <c r="C1639" s="507">
        <v>23.1</v>
      </c>
      <c r="E1639" s="508">
        <f>(Table13[[#This Row],[Gasoil Open]]-MIN(Table13[Gasoil Open]))/(MAX(Table13[Gasoil Open])-MIN(Table13[Gasoil Open]))</f>
        <v>9.8096632503660325E-2</v>
      </c>
      <c r="I1639" s="130">
        <f>(Table13[[#This Row],[Alpha]]-MIN(Table13[Alpha]))/(MAX(Table13[Alpha])-MIN(Table13[Alpha]))</f>
        <v>0.41785418965510296</v>
      </c>
      <c r="J1639" s="508">
        <f>(Table13[[#This Row],[Signal from Matlab]]-703)/(1060.75-703)</f>
        <v>-1.9650593990216632</v>
      </c>
    </row>
    <row r="1640" spans="1:10" x14ac:dyDescent="0.2">
      <c r="A1640" s="505">
        <v>36427</v>
      </c>
      <c r="B1640" s="506">
        <v>1639</v>
      </c>
      <c r="C1640" s="507">
        <v>23.7</v>
      </c>
      <c r="E1640" s="508">
        <f>(Table13[[#This Row],[Gasoil Open]]-MIN(Table13[Gasoil Open]))/(MAX(Table13[Gasoil Open])-MIN(Table13[Gasoil Open]))</f>
        <v>0.10248901903367495</v>
      </c>
      <c r="I1640" s="130">
        <f>(Table13[[#This Row],[Alpha]]-MIN(Table13[Alpha]))/(MAX(Table13[Alpha])-MIN(Table13[Alpha]))</f>
        <v>0.41785418965510296</v>
      </c>
      <c r="J1640" s="508">
        <f>(Table13[[#This Row],[Signal from Matlab]]-703)/(1060.75-703)</f>
        <v>-1.9650593990216632</v>
      </c>
    </row>
    <row r="1641" spans="1:10" x14ac:dyDescent="0.2">
      <c r="A1641" s="505">
        <v>36430</v>
      </c>
      <c r="B1641" s="506">
        <v>1640</v>
      </c>
      <c r="C1641" s="507">
        <v>23.8</v>
      </c>
      <c r="E1641" s="508">
        <f>(Table13[[#This Row],[Gasoil Open]]-MIN(Table13[Gasoil Open]))/(MAX(Table13[Gasoil Open])-MIN(Table13[Gasoil Open]))</f>
        <v>0.10322108345534406</v>
      </c>
      <c r="I1641" s="130">
        <f>(Table13[[#This Row],[Alpha]]-MIN(Table13[Alpha]))/(MAX(Table13[Alpha])-MIN(Table13[Alpha]))</f>
        <v>0.41785418965510296</v>
      </c>
      <c r="J1641" s="508">
        <f>(Table13[[#This Row],[Signal from Matlab]]-703)/(1060.75-703)</f>
        <v>-1.9650593990216632</v>
      </c>
    </row>
    <row r="1642" spans="1:10" x14ac:dyDescent="0.2">
      <c r="A1642" s="505">
        <v>36431</v>
      </c>
      <c r="B1642" s="506">
        <v>1641</v>
      </c>
      <c r="C1642" s="507">
        <v>23.95</v>
      </c>
      <c r="E1642" s="508">
        <f>(Table13[[#This Row],[Gasoil Open]]-MIN(Table13[Gasoil Open]))/(MAX(Table13[Gasoil Open])-MIN(Table13[Gasoil Open]))</f>
        <v>0.10431918008784771</v>
      </c>
      <c r="I1642" s="130">
        <f>(Table13[[#This Row],[Alpha]]-MIN(Table13[Alpha]))/(MAX(Table13[Alpha])-MIN(Table13[Alpha]))</f>
        <v>0.41785418965510296</v>
      </c>
      <c r="J1642" s="508">
        <f>(Table13[[#This Row],[Signal from Matlab]]-703)/(1060.75-703)</f>
        <v>-1.9650593990216632</v>
      </c>
    </row>
    <row r="1643" spans="1:10" x14ac:dyDescent="0.2">
      <c r="A1643" s="505">
        <v>36432</v>
      </c>
      <c r="B1643" s="506">
        <v>1642</v>
      </c>
      <c r="C1643" s="507">
        <v>24.05</v>
      </c>
      <c r="E1643" s="508">
        <f>(Table13[[#This Row],[Gasoil Open]]-MIN(Table13[Gasoil Open]))/(MAX(Table13[Gasoil Open])-MIN(Table13[Gasoil Open]))</f>
        <v>0.10505124450951683</v>
      </c>
      <c r="I1643" s="130">
        <f>(Table13[[#This Row],[Alpha]]-MIN(Table13[Alpha]))/(MAX(Table13[Alpha])-MIN(Table13[Alpha]))</f>
        <v>0.41785418965510296</v>
      </c>
      <c r="J1643" s="508">
        <f>(Table13[[#This Row],[Signal from Matlab]]-703)/(1060.75-703)</f>
        <v>-1.9650593990216632</v>
      </c>
    </row>
    <row r="1644" spans="1:10" x14ac:dyDescent="0.2">
      <c r="A1644" s="505">
        <v>36433</v>
      </c>
      <c r="B1644" s="506">
        <v>1643</v>
      </c>
      <c r="C1644" s="507">
        <v>23.6</v>
      </c>
      <c r="E1644" s="508">
        <f>(Table13[[#This Row],[Gasoil Open]]-MIN(Table13[Gasoil Open]))/(MAX(Table13[Gasoil Open])-MIN(Table13[Gasoil Open]))</f>
        <v>0.10175695461200586</v>
      </c>
      <c r="I1644" s="130">
        <f>(Table13[[#This Row],[Alpha]]-MIN(Table13[Alpha]))/(MAX(Table13[Alpha])-MIN(Table13[Alpha]))</f>
        <v>0.41785418965510296</v>
      </c>
      <c r="J1644" s="508">
        <f>(Table13[[#This Row],[Signal from Matlab]]-703)/(1060.75-703)</f>
        <v>-1.9650593990216632</v>
      </c>
    </row>
    <row r="1645" spans="1:10" x14ac:dyDescent="0.2">
      <c r="A1645" s="505">
        <v>36434</v>
      </c>
      <c r="B1645" s="506">
        <v>1644</v>
      </c>
      <c r="C1645" s="507">
        <v>23.72</v>
      </c>
      <c r="E1645" s="508">
        <f>(Table13[[#This Row],[Gasoil Open]]-MIN(Table13[Gasoil Open]))/(MAX(Table13[Gasoil Open])-MIN(Table13[Gasoil Open]))</f>
        <v>0.10263543191800877</v>
      </c>
      <c r="I1645" s="130">
        <f>(Table13[[#This Row],[Alpha]]-MIN(Table13[Alpha]))/(MAX(Table13[Alpha])-MIN(Table13[Alpha]))</f>
        <v>0.41785418965510296</v>
      </c>
      <c r="J1645" s="508">
        <f>(Table13[[#This Row],[Signal from Matlab]]-703)/(1060.75-703)</f>
        <v>-1.9650593990216632</v>
      </c>
    </row>
    <row r="1646" spans="1:10" x14ac:dyDescent="0.2">
      <c r="A1646" s="505">
        <v>36437</v>
      </c>
      <c r="B1646" s="506">
        <v>1645</v>
      </c>
      <c r="C1646" s="507">
        <v>23.55</v>
      </c>
      <c r="E1646" s="508">
        <f>(Table13[[#This Row],[Gasoil Open]]-MIN(Table13[Gasoil Open]))/(MAX(Table13[Gasoil Open])-MIN(Table13[Gasoil Open]))</f>
        <v>0.1013909224011713</v>
      </c>
      <c r="I1646" s="130">
        <f>(Table13[[#This Row],[Alpha]]-MIN(Table13[Alpha]))/(MAX(Table13[Alpha])-MIN(Table13[Alpha]))</f>
        <v>0.41785418965510296</v>
      </c>
      <c r="J1646" s="508">
        <f>(Table13[[#This Row],[Signal from Matlab]]-703)/(1060.75-703)</f>
        <v>-1.9650593990216632</v>
      </c>
    </row>
    <row r="1647" spans="1:10" x14ac:dyDescent="0.2">
      <c r="A1647" s="505">
        <v>36438</v>
      </c>
      <c r="B1647" s="506">
        <v>1646</v>
      </c>
      <c r="C1647" s="507">
        <v>22.87</v>
      </c>
      <c r="E1647" s="508">
        <f>(Table13[[#This Row],[Gasoil Open]]-MIN(Table13[Gasoil Open]))/(MAX(Table13[Gasoil Open])-MIN(Table13[Gasoil Open]))</f>
        <v>9.6412884333821378E-2</v>
      </c>
      <c r="I1647" s="130">
        <f>(Table13[[#This Row],[Alpha]]-MIN(Table13[Alpha]))/(MAX(Table13[Alpha])-MIN(Table13[Alpha]))</f>
        <v>0.41785418965510296</v>
      </c>
      <c r="J1647" s="508">
        <f>(Table13[[#This Row],[Signal from Matlab]]-703)/(1060.75-703)</f>
        <v>-1.9650593990216632</v>
      </c>
    </row>
    <row r="1648" spans="1:10" x14ac:dyDescent="0.2">
      <c r="A1648" s="505">
        <v>36439</v>
      </c>
      <c r="B1648" s="506">
        <v>1647</v>
      </c>
      <c r="C1648" s="507">
        <v>22.75</v>
      </c>
      <c r="E1648" s="508">
        <f>(Table13[[#This Row],[Gasoil Open]]-MIN(Table13[Gasoil Open]))/(MAX(Table13[Gasoil Open])-MIN(Table13[Gasoil Open]))</f>
        <v>9.5534407027818444E-2</v>
      </c>
      <c r="I1648" s="130">
        <f>(Table13[[#This Row],[Alpha]]-MIN(Table13[Alpha]))/(MAX(Table13[Alpha])-MIN(Table13[Alpha]))</f>
        <v>0.41785418965510296</v>
      </c>
      <c r="J1648" s="508">
        <f>(Table13[[#This Row],[Signal from Matlab]]-703)/(1060.75-703)</f>
        <v>-1.9650593990216632</v>
      </c>
    </row>
    <row r="1649" spans="1:10" x14ac:dyDescent="0.2">
      <c r="A1649" s="505">
        <v>36440</v>
      </c>
      <c r="B1649" s="506">
        <v>1648</v>
      </c>
      <c r="C1649" s="507">
        <v>22.46</v>
      </c>
      <c r="E1649" s="508">
        <f>(Table13[[#This Row],[Gasoil Open]]-MIN(Table13[Gasoil Open]))/(MAX(Table13[Gasoil Open])-MIN(Table13[Gasoil Open]))</f>
        <v>9.341142020497803E-2</v>
      </c>
      <c r="I1649" s="130">
        <f>(Table13[[#This Row],[Alpha]]-MIN(Table13[Alpha]))/(MAX(Table13[Alpha])-MIN(Table13[Alpha]))</f>
        <v>0.41785418965510296</v>
      </c>
      <c r="J1649" s="508">
        <f>(Table13[[#This Row],[Signal from Matlab]]-703)/(1060.75-703)</f>
        <v>-1.9650593990216632</v>
      </c>
    </row>
    <row r="1650" spans="1:10" x14ac:dyDescent="0.2">
      <c r="A1650" s="505">
        <v>36441</v>
      </c>
      <c r="B1650" s="506">
        <v>1649</v>
      </c>
      <c r="C1650" s="507">
        <v>21.31</v>
      </c>
      <c r="E1650" s="508">
        <f>(Table13[[#This Row],[Gasoil Open]]-MIN(Table13[Gasoil Open]))/(MAX(Table13[Gasoil Open])-MIN(Table13[Gasoil Open]))</f>
        <v>8.4992679355783293E-2</v>
      </c>
      <c r="I1650" s="130">
        <f>(Table13[[#This Row],[Alpha]]-MIN(Table13[Alpha]))/(MAX(Table13[Alpha])-MIN(Table13[Alpha]))</f>
        <v>0.41785418965510296</v>
      </c>
      <c r="J1650" s="508">
        <f>(Table13[[#This Row],[Signal from Matlab]]-703)/(1060.75-703)</f>
        <v>-1.9650593990216632</v>
      </c>
    </row>
    <row r="1651" spans="1:10" x14ac:dyDescent="0.2">
      <c r="A1651" s="505">
        <v>36444</v>
      </c>
      <c r="B1651" s="506">
        <v>1650</v>
      </c>
      <c r="C1651" s="507">
        <v>20.7</v>
      </c>
      <c r="E1651" s="508">
        <f>(Table13[[#This Row],[Gasoil Open]]-MIN(Table13[Gasoil Open]))/(MAX(Table13[Gasoil Open])-MIN(Table13[Gasoil Open]))</f>
        <v>8.0527086383601745E-2</v>
      </c>
      <c r="I1651" s="130">
        <f>(Table13[[#This Row],[Alpha]]-MIN(Table13[Alpha]))/(MAX(Table13[Alpha])-MIN(Table13[Alpha]))</f>
        <v>0.41785418965510296</v>
      </c>
      <c r="J1651" s="508">
        <f>(Table13[[#This Row],[Signal from Matlab]]-703)/(1060.75-703)</f>
        <v>-1.9650593990216632</v>
      </c>
    </row>
    <row r="1652" spans="1:10" x14ac:dyDescent="0.2">
      <c r="A1652" s="505">
        <v>36445</v>
      </c>
      <c r="B1652" s="506">
        <v>1651</v>
      </c>
      <c r="C1652" s="507">
        <v>21.35</v>
      </c>
      <c r="E1652" s="508">
        <f>(Table13[[#This Row],[Gasoil Open]]-MIN(Table13[Gasoil Open]))/(MAX(Table13[Gasoil Open])-MIN(Table13[Gasoil Open]))</f>
        <v>8.5285505124450947E-2</v>
      </c>
      <c r="I1652" s="130">
        <f>(Table13[[#This Row],[Alpha]]-MIN(Table13[Alpha]))/(MAX(Table13[Alpha])-MIN(Table13[Alpha]))</f>
        <v>0.41785418965510296</v>
      </c>
      <c r="J1652" s="508">
        <f>(Table13[[#This Row],[Signal from Matlab]]-703)/(1060.75-703)</f>
        <v>-1.9650593990216632</v>
      </c>
    </row>
    <row r="1653" spans="1:10" x14ac:dyDescent="0.2">
      <c r="A1653" s="505">
        <v>36446</v>
      </c>
      <c r="B1653" s="506">
        <v>1652</v>
      </c>
      <c r="C1653" s="507">
        <v>22.6</v>
      </c>
      <c r="E1653" s="508">
        <f>(Table13[[#This Row],[Gasoil Open]]-MIN(Table13[Gasoil Open]))/(MAX(Table13[Gasoil Open])-MIN(Table13[Gasoil Open]))</f>
        <v>9.443631039531479E-2</v>
      </c>
      <c r="I1653" s="130">
        <f>(Table13[[#This Row],[Alpha]]-MIN(Table13[Alpha]))/(MAX(Table13[Alpha])-MIN(Table13[Alpha]))</f>
        <v>0.41785418965510296</v>
      </c>
      <c r="J1653" s="508">
        <f>(Table13[[#This Row],[Signal from Matlab]]-703)/(1060.75-703)</f>
        <v>-1.9650593990216632</v>
      </c>
    </row>
    <row r="1654" spans="1:10" x14ac:dyDescent="0.2">
      <c r="A1654" s="505">
        <v>36447</v>
      </c>
      <c r="B1654" s="506">
        <v>1653</v>
      </c>
      <c r="C1654" s="507">
        <v>22.17</v>
      </c>
      <c r="E1654" s="508">
        <f>(Table13[[#This Row],[Gasoil Open]]-MIN(Table13[Gasoil Open]))/(MAX(Table13[Gasoil Open])-MIN(Table13[Gasoil Open]))</f>
        <v>9.1288433382137629E-2</v>
      </c>
      <c r="I1654" s="130">
        <f>(Table13[[#This Row],[Alpha]]-MIN(Table13[Alpha]))/(MAX(Table13[Alpha])-MIN(Table13[Alpha]))</f>
        <v>0.41785418965510296</v>
      </c>
      <c r="J1654" s="508">
        <f>(Table13[[#This Row],[Signal from Matlab]]-703)/(1060.75-703)</f>
        <v>-1.9650593990216632</v>
      </c>
    </row>
    <row r="1655" spans="1:10" x14ac:dyDescent="0.2">
      <c r="A1655" s="505">
        <v>36448</v>
      </c>
      <c r="B1655" s="506">
        <v>1654</v>
      </c>
      <c r="C1655" s="507">
        <v>21.52</v>
      </c>
      <c r="E1655" s="508">
        <f>(Table13[[#This Row],[Gasoil Open]]-MIN(Table13[Gasoil Open]))/(MAX(Table13[Gasoil Open])-MIN(Table13[Gasoil Open]))</f>
        <v>8.6530014641288427E-2</v>
      </c>
      <c r="I1655" s="130">
        <f>(Table13[[#This Row],[Alpha]]-MIN(Table13[Alpha]))/(MAX(Table13[Alpha])-MIN(Table13[Alpha]))</f>
        <v>0.41785418965510296</v>
      </c>
      <c r="J1655" s="508">
        <f>(Table13[[#This Row],[Signal from Matlab]]-703)/(1060.75-703)</f>
        <v>-1.9650593990216632</v>
      </c>
    </row>
    <row r="1656" spans="1:10" x14ac:dyDescent="0.2">
      <c r="A1656" s="505">
        <v>36451</v>
      </c>
      <c r="B1656" s="506">
        <v>1655</v>
      </c>
      <c r="C1656" s="507">
        <v>22.65</v>
      </c>
      <c r="E1656" s="508">
        <f>(Table13[[#This Row],[Gasoil Open]]-MIN(Table13[Gasoil Open]))/(MAX(Table13[Gasoil Open])-MIN(Table13[Gasoil Open]))</f>
        <v>9.4802342606149323E-2</v>
      </c>
      <c r="I1656" s="130">
        <f>(Table13[[#This Row],[Alpha]]-MIN(Table13[Alpha]))/(MAX(Table13[Alpha])-MIN(Table13[Alpha]))</f>
        <v>0.41785418965510296</v>
      </c>
      <c r="J1656" s="508">
        <f>(Table13[[#This Row],[Signal from Matlab]]-703)/(1060.75-703)</f>
        <v>-1.9650593990216632</v>
      </c>
    </row>
    <row r="1657" spans="1:10" x14ac:dyDescent="0.2">
      <c r="A1657" s="505">
        <v>36452</v>
      </c>
      <c r="B1657" s="506">
        <v>1656</v>
      </c>
      <c r="C1657" s="507">
        <v>21.92</v>
      </c>
      <c r="E1657" s="508">
        <f>(Table13[[#This Row],[Gasoil Open]]-MIN(Table13[Gasoil Open]))/(MAX(Table13[Gasoil Open])-MIN(Table13[Gasoil Open]))</f>
        <v>8.9458272327964869E-2</v>
      </c>
      <c r="I1657" s="130">
        <f>(Table13[[#This Row],[Alpha]]-MIN(Table13[Alpha]))/(MAX(Table13[Alpha])-MIN(Table13[Alpha]))</f>
        <v>0.41785418965510296</v>
      </c>
      <c r="J1657" s="508">
        <f>(Table13[[#This Row],[Signal from Matlab]]-703)/(1060.75-703)</f>
        <v>-1.9650593990216632</v>
      </c>
    </row>
    <row r="1658" spans="1:10" x14ac:dyDescent="0.2">
      <c r="A1658" s="505">
        <v>36453</v>
      </c>
      <c r="B1658" s="506">
        <v>1657</v>
      </c>
      <c r="C1658" s="507">
        <v>21.99</v>
      </c>
      <c r="E1658" s="508">
        <f>(Table13[[#This Row],[Gasoil Open]]-MIN(Table13[Gasoil Open]))/(MAX(Table13[Gasoil Open])-MIN(Table13[Gasoil Open]))</f>
        <v>8.9970717423133215E-2</v>
      </c>
      <c r="I1658" s="130">
        <f>(Table13[[#This Row],[Alpha]]-MIN(Table13[Alpha]))/(MAX(Table13[Alpha])-MIN(Table13[Alpha]))</f>
        <v>0.41785418965510296</v>
      </c>
      <c r="J1658" s="508">
        <f>(Table13[[#This Row],[Signal from Matlab]]-703)/(1060.75-703)</f>
        <v>-1.9650593990216632</v>
      </c>
    </row>
    <row r="1659" spans="1:10" x14ac:dyDescent="0.2">
      <c r="A1659" s="505">
        <v>36454</v>
      </c>
      <c r="B1659" s="506">
        <v>1658</v>
      </c>
      <c r="C1659" s="507">
        <v>22.03</v>
      </c>
      <c r="E1659" s="508">
        <f>(Table13[[#This Row],[Gasoil Open]]-MIN(Table13[Gasoil Open]))/(MAX(Table13[Gasoil Open])-MIN(Table13[Gasoil Open]))</f>
        <v>9.0263543191800882E-2</v>
      </c>
      <c r="I1659" s="130">
        <f>(Table13[[#This Row],[Alpha]]-MIN(Table13[Alpha]))/(MAX(Table13[Alpha])-MIN(Table13[Alpha]))</f>
        <v>0.41785418965510296</v>
      </c>
      <c r="J1659" s="508">
        <f>(Table13[[#This Row],[Signal from Matlab]]-703)/(1060.75-703)</f>
        <v>-1.9650593990216632</v>
      </c>
    </row>
    <row r="1660" spans="1:10" x14ac:dyDescent="0.2">
      <c r="A1660" s="505">
        <v>36455</v>
      </c>
      <c r="B1660" s="506">
        <v>1659</v>
      </c>
      <c r="C1660" s="507">
        <v>22.3</v>
      </c>
      <c r="E1660" s="508">
        <f>(Table13[[#This Row],[Gasoil Open]]-MIN(Table13[Gasoil Open]))/(MAX(Table13[Gasoil Open])-MIN(Table13[Gasoil Open]))</f>
        <v>9.2240117130307456E-2</v>
      </c>
      <c r="I1660" s="130">
        <f>(Table13[[#This Row],[Alpha]]-MIN(Table13[Alpha]))/(MAX(Table13[Alpha])-MIN(Table13[Alpha]))</f>
        <v>0.41785418965510296</v>
      </c>
      <c r="J1660" s="508">
        <f>(Table13[[#This Row],[Signal from Matlab]]-703)/(1060.75-703)</f>
        <v>-1.9650593990216632</v>
      </c>
    </row>
    <row r="1661" spans="1:10" x14ac:dyDescent="0.2">
      <c r="A1661" s="505">
        <v>36458</v>
      </c>
      <c r="B1661" s="506">
        <v>1660</v>
      </c>
      <c r="C1661" s="507">
        <v>23.25</v>
      </c>
      <c r="E1661" s="508">
        <f>(Table13[[#This Row],[Gasoil Open]]-MIN(Table13[Gasoil Open]))/(MAX(Table13[Gasoil Open])-MIN(Table13[Gasoil Open]))</f>
        <v>9.9194729136163964E-2</v>
      </c>
      <c r="I1661" s="130">
        <f>(Table13[[#This Row],[Alpha]]-MIN(Table13[Alpha]))/(MAX(Table13[Alpha])-MIN(Table13[Alpha]))</f>
        <v>0.41785418965510296</v>
      </c>
      <c r="J1661" s="508">
        <f>(Table13[[#This Row],[Signal from Matlab]]-703)/(1060.75-703)</f>
        <v>-1.9650593990216632</v>
      </c>
    </row>
    <row r="1662" spans="1:10" x14ac:dyDescent="0.2">
      <c r="A1662" s="505">
        <v>36459</v>
      </c>
      <c r="B1662" s="506">
        <v>1661</v>
      </c>
      <c r="C1662" s="507">
        <v>22.7</v>
      </c>
      <c r="E1662" s="508">
        <f>(Table13[[#This Row],[Gasoil Open]]-MIN(Table13[Gasoil Open]))/(MAX(Table13[Gasoil Open])-MIN(Table13[Gasoil Open]))</f>
        <v>9.5168374816983883E-2</v>
      </c>
      <c r="I1662" s="130">
        <f>(Table13[[#This Row],[Alpha]]-MIN(Table13[Alpha]))/(MAX(Table13[Alpha])-MIN(Table13[Alpha]))</f>
        <v>0.41785418965510296</v>
      </c>
      <c r="J1662" s="508">
        <f>(Table13[[#This Row],[Signal from Matlab]]-703)/(1060.75-703)</f>
        <v>-1.9650593990216632</v>
      </c>
    </row>
    <row r="1663" spans="1:10" x14ac:dyDescent="0.2">
      <c r="A1663" s="505">
        <v>36460</v>
      </c>
      <c r="B1663" s="506">
        <v>1662</v>
      </c>
      <c r="C1663" s="507">
        <v>22.77</v>
      </c>
      <c r="E1663" s="508">
        <f>(Table13[[#This Row],[Gasoil Open]]-MIN(Table13[Gasoil Open]))/(MAX(Table13[Gasoil Open])-MIN(Table13[Gasoil Open]))</f>
        <v>9.5680819912152257E-2</v>
      </c>
      <c r="I1663" s="130">
        <f>(Table13[[#This Row],[Alpha]]-MIN(Table13[Alpha]))/(MAX(Table13[Alpha])-MIN(Table13[Alpha]))</f>
        <v>0.41785418965510296</v>
      </c>
      <c r="J1663" s="508">
        <f>(Table13[[#This Row],[Signal from Matlab]]-703)/(1060.75-703)</f>
        <v>-1.9650593990216632</v>
      </c>
    </row>
    <row r="1664" spans="1:10" x14ac:dyDescent="0.2">
      <c r="A1664" s="505">
        <v>36461</v>
      </c>
      <c r="B1664" s="506">
        <v>1663</v>
      </c>
      <c r="C1664" s="507">
        <v>22.45</v>
      </c>
      <c r="E1664" s="508">
        <f>(Table13[[#This Row],[Gasoil Open]]-MIN(Table13[Gasoil Open]))/(MAX(Table13[Gasoil Open])-MIN(Table13[Gasoil Open]))</f>
        <v>9.3338213762811109E-2</v>
      </c>
      <c r="I1664" s="130">
        <f>(Table13[[#This Row],[Alpha]]-MIN(Table13[Alpha]))/(MAX(Table13[Alpha])-MIN(Table13[Alpha]))</f>
        <v>0.41785418965510296</v>
      </c>
      <c r="J1664" s="508">
        <f>(Table13[[#This Row],[Signal from Matlab]]-703)/(1060.75-703)</f>
        <v>-1.9650593990216632</v>
      </c>
    </row>
    <row r="1665" spans="1:10" x14ac:dyDescent="0.2">
      <c r="A1665" s="505">
        <v>36462</v>
      </c>
      <c r="B1665" s="506">
        <v>1664</v>
      </c>
      <c r="C1665" s="507">
        <v>21.48</v>
      </c>
      <c r="E1665" s="508">
        <f>(Table13[[#This Row],[Gasoil Open]]-MIN(Table13[Gasoil Open]))/(MAX(Table13[Gasoil Open])-MIN(Table13[Gasoil Open]))</f>
        <v>8.6237188872620787E-2</v>
      </c>
      <c r="I1665" s="130">
        <f>(Table13[[#This Row],[Alpha]]-MIN(Table13[Alpha]))/(MAX(Table13[Alpha])-MIN(Table13[Alpha]))</f>
        <v>0.41785418965510296</v>
      </c>
      <c r="J1665" s="508">
        <f>(Table13[[#This Row],[Signal from Matlab]]-703)/(1060.75-703)</f>
        <v>-1.9650593990216632</v>
      </c>
    </row>
    <row r="1666" spans="1:10" x14ac:dyDescent="0.2">
      <c r="A1666" s="505">
        <v>36465</v>
      </c>
      <c r="B1666" s="506">
        <v>1665</v>
      </c>
      <c r="C1666" s="507">
        <v>21.85</v>
      </c>
      <c r="E1666" s="508">
        <f>(Table13[[#This Row],[Gasoil Open]]-MIN(Table13[Gasoil Open]))/(MAX(Table13[Gasoil Open])-MIN(Table13[Gasoil Open]))</f>
        <v>8.8945827232796482E-2</v>
      </c>
      <c r="I1666" s="130">
        <f>(Table13[[#This Row],[Alpha]]-MIN(Table13[Alpha]))/(MAX(Table13[Alpha])-MIN(Table13[Alpha]))</f>
        <v>0.41785418965510296</v>
      </c>
      <c r="J1666" s="508">
        <f>(Table13[[#This Row],[Signal from Matlab]]-703)/(1060.75-703)</f>
        <v>-1.9650593990216632</v>
      </c>
    </row>
    <row r="1667" spans="1:10" x14ac:dyDescent="0.2">
      <c r="A1667" s="505">
        <v>36466</v>
      </c>
      <c r="B1667" s="506">
        <v>1666</v>
      </c>
      <c r="C1667" s="507">
        <v>22.3</v>
      </c>
      <c r="E1667" s="508">
        <f>(Table13[[#This Row],[Gasoil Open]]-MIN(Table13[Gasoil Open]))/(MAX(Table13[Gasoil Open])-MIN(Table13[Gasoil Open]))</f>
        <v>9.2240117130307456E-2</v>
      </c>
      <c r="I1667" s="130">
        <f>(Table13[[#This Row],[Alpha]]-MIN(Table13[Alpha]))/(MAX(Table13[Alpha])-MIN(Table13[Alpha]))</f>
        <v>0.41785418965510296</v>
      </c>
      <c r="J1667" s="508">
        <f>(Table13[[#This Row],[Signal from Matlab]]-703)/(1060.75-703)</f>
        <v>-1.9650593990216632</v>
      </c>
    </row>
    <row r="1668" spans="1:10" x14ac:dyDescent="0.2">
      <c r="A1668" s="505">
        <v>36467</v>
      </c>
      <c r="B1668" s="506">
        <v>1667</v>
      </c>
      <c r="C1668" s="507">
        <v>22.1</v>
      </c>
      <c r="E1668" s="508">
        <f>(Table13[[#This Row],[Gasoil Open]]-MIN(Table13[Gasoil Open]))/(MAX(Table13[Gasoil Open])-MIN(Table13[Gasoil Open]))</f>
        <v>9.0775988286969256E-2</v>
      </c>
      <c r="I1668" s="130">
        <f>(Table13[[#This Row],[Alpha]]-MIN(Table13[Alpha]))/(MAX(Table13[Alpha])-MIN(Table13[Alpha]))</f>
        <v>0.41785418965510296</v>
      </c>
      <c r="J1668" s="508">
        <f>(Table13[[#This Row],[Signal from Matlab]]-703)/(1060.75-703)</f>
        <v>-1.9650593990216632</v>
      </c>
    </row>
    <row r="1669" spans="1:10" x14ac:dyDescent="0.2">
      <c r="A1669" s="505">
        <v>36468</v>
      </c>
      <c r="B1669" s="506">
        <v>1668</v>
      </c>
      <c r="C1669" s="507">
        <v>22.7</v>
      </c>
      <c r="E1669" s="508">
        <f>(Table13[[#This Row],[Gasoil Open]]-MIN(Table13[Gasoil Open]))/(MAX(Table13[Gasoil Open])-MIN(Table13[Gasoil Open]))</f>
        <v>9.5168374816983883E-2</v>
      </c>
      <c r="I1669" s="130">
        <f>(Table13[[#This Row],[Alpha]]-MIN(Table13[Alpha]))/(MAX(Table13[Alpha])-MIN(Table13[Alpha]))</f>
        <v>0.41785418965510296</v>
      </c>
      <c r="J1669" s="508">
        <f>(Table13[[#This Row],[Signal from Matlab]]-703)/(1060.75-703)</f>
        <v>-1.9650593990216632</v>
      </c>
    </row>
    <row r="1670" spans="1:10" x14ac:dyDescent="0.2">
      <c r="A1670" s="505">
        <v>36469</v>
      </c>
      <c r="B1670" s="506">
        <v>1669</v>
      </c>
      <c r="C1670" s="507">
        <v>22.98</v>
      </c>
      <c r="E1670" s="508">
        <f>(Table13[[#This Row],[Gasoil Open]]-MIN(Table13[Gasoil Open]))/(MAX(Table13[Gasoil Open])-MIN(Table13[Gasoil Open]))</f>
        <v>9.7218155197657391E-2</v>
      </c>
      <c r="I1670" s="130">
        <f>(Table13[[#This Row],[Alpha]]-MIN(Table13[Alpha]))/(MAX(Table13[Alpha])-MIN(Table13[Alpha]))</f>
        <v>0.41785418965510296</v>
      </c>
      <c r="J1670" s="508">
        <f>(Table13[[#This Row],[Signal from Matlab]]-703)/(1060.75-703)</f>
        <v>-1.9650593990216632</v>
      </c>
    </row>
    <row r="1671" spans="1:10" x14ac:dyDescent="0.2">
      <c r="A1671" s="505">
        <v>36472</v>
      </c>
      <c r="B1671" s="506">
        <v>1670</v>
      </c>
      <c r="C1671" s="507">
        <v>22.63</v>
      </c>
      <c r="E1671" s="508">
        <f>(Table13[[#This Row],[Gasoil Open]]-MIN(Table13[Gasoil Open]))/(MAX(Table13[Gasoil Open])-MIN(Table13[Gasoil Open]))</f>
        <v>9.4655929721815496E-2</v>
      </c>
      <c r="I1671" s="130">
        <f>(Table13[[#This Row],[Alpha]]-MIN(Table13[Alpha]))/(MAX(Table13[Alpha])-MIN(Table13[Alpha]))</f>
        <v>0.41785418965510296</v>
      </c>
      <c r="J1671" s="508">
        <f>(Table13[[#This Row],[Signal from Matlab]]-703)/(1060.75-703)</f>
        <v>-1.9650593990216632</v>
      </c>
    </row>
    <row r="1672" spans="1:10" x14ac:dyDescent="0.2">
      <c r="A1672" s="505">
        <v>36473</v>
      </c>
      <c r="B1672" s="506">
        <v>1671</v>
      </c>
      <c r="C1672" s="507">
        <v>23.45</v>
      </c>
      <c r="E1672" s="508">
        <f>(Table13[[#This Row],[Gasoil Open]]-MIN(Table13[Gasoil Open]))/(MAX(Table13[Gasoil Open])-MIN(Table13[Gasoil Open]))</f>
        <v>0.10065885797950218</v>
      </c>
      <c r="I1672" s="130">
        <f>(Table13[[#This Row],[Alpha]]-MIN(Table13[Alpha]))/(MAX(Table13[Alpha])-MIN(Table13[Alpha]))</f>
        <v>0.41785418965510296</v>
      </c>
      <c r="J1672" s="508">
        <f>(Table13[[#This Row],[Signal from Matlab]]-703)/(1060.75-703)</f>
        <v>-1.9650593990216632</v>
      </c>
    </row>
    <row r="1673" spans="1:10" x14ac:dyDescent="0.2">
      <c r="A1673" s="505">
        <v>36474</v>
      </c>
      <c r="B1673" s="506">
        <v>1672</v>
      </c>
      <c r="C1673" s="507">
        <v>24.3</v>
      </c>
      <c r="E1673" s="508">
        <f>(Table13[[#This Row],[Gasoil Open]]-MIN(Table13[Gasoil Open]))/(MAX(Table13[Gasoil Open])-MIN(Table13[Gasoil Open]))</f>
        <v>0.10688140556368959</v>
      </c>
      <c r="I1673" s="130">
        <f>(Table13[[#This Row],[Alpha]]-MIN(Table13[Alpha]))/(MAX(Table13[Alpha])-MIN(Table13[Alpha]))</f>
        <v>0.41785418965510296</v>
      </c>
      <c r="J1673" s="508">
        <f>(Table13[[#This Row],[Signal from Matlab]]-703)/(1060.75-703)</f>
        <v>-1.9650593990216632</v>
      </c>
    </row>
    <row r="1674" spans="1:10" x14ac:dyDescent="0.2">
      <c r="A1674" s="505">
        <v>36475</v>
      </c>
      <c r="B1674" s="506">
        <v>1673</v>
      </c>
      <c r="C1674" s="507">
        <v>24.34</v>
      </c>
      <c r="E1674" s="508">
        <f>(Table13[[#This Row],[Gasoil Open]]-MIN(Table13[Gasoil Open]))/(MAX(Table13[Gasoil Open])-MIN(Table13[Gasoil Open]))</f>
        <v>0.10717423133235723</v>
      </c>
      <c r="I1674" s="130">
        <f>(Table13[[#This Row],[Alpha]]-MIN(Table13[Alpha]))/(MAX(Table13[Alpha])-MIN(Table13[Alpha]))</f>
        <v>0.41785418965510296</v>
      </c>
      <c r="J1674" s="508">
        <f>(Table13[[#This Row],[Signal from Matlab]]-703)/(1060.75-703)</f>
        <v>-1.9650593990216632</v>
      </c>
    </row>
    <row r="1675" spans="1:10" x14ac:dyDescent="0.2">
      <c r="A1675" s="505">
        <v>36476</v>
      </c>
      <c r="B1675" s="506">
        <v>1674</v>
      </c>
      <c r="C1675" s="507">
        <v>24.14</v>
      </c>
      <c r="E1675" s="508">
        <f>(Table13[[#This Row],[Gasoil Open]]-MIN(Table13[Gasoil Open]))/(MAX(Table13[Gasoil Open])-MIN(Table13[Gasoil Open]))</f>
        <v>0.10571010248901902</v>
      </c>
      <c r="I1675" s="130">
        <f>(Table13[[#This Row],[Alpha]]-MIN(Table13[Alpha]))/(MAX(Table13[Alpha])-MIN(Table13[Alpha]))</f>
        <v>0.41785418965510296</v>
      </c>
      <c r="J1675" s="508">
        <f>(Table13[[#This Row],[Signal from Matlab]]-703)/(1060.75-703)</f>
        <v>-1.9650593990216632</v>
      </c>
    </row>
    <row r="1676" spans="1:10" x14ac:dyDescent="0.2">
      <c r="A1676" s="505">
        <v>36479</v>
      </c>
      <c r="B1676" s="506">
        <v>1675</v>
      </c>
      <c r="C1676" s="507">
        <v>24.85</v>
      </c>
      <c r="E1676" s="508">
        <f>(Table13[[#This Row],[Gasoil Open]]-MIN(Table13[Gasoil Open]))/(MAX(Table13[Gasoil Open])-MIN(Table13[Gasoil Open]))</f>
        <v>0.11090775988286969</v>
      </c>
      <c r="I1676" s="130">
        <f>(Table13[[#This Row],[Alpha]]-MIN(Table13[Alpha]))/(MAX(Table13[Alpha])-MIN(Table13[Alpha]))</f>
        <v>0.41785418965510296</v>
      </c>
      <c r="J1676" s="508">
        <f>(Table13[[#This Row],[Signal from Matlab]]-703)/(1060.75-703)</f>
        <v>-1.9650593990216632</v>
      </c>
    </row>
    <row r="1677" spans="1:10" x14ac:dyDescent="0.2">
      <c r="A1677" s="505">
        <v>36480</v>
      </c>
      <c r="B1677" s="506">
        <v>1676</v>
      </c>
      <c r="C1677" s="507">
        <v>24.4</v>
      </c>
      <c r="E1677" s="508">
        <f>(Table13[[#This Row],[Gasoil Open]]-MIN(Table13[Gasoil Open]))/(MAX(Table13[Gasoil Open])-MIN(Table13[Gasoil Open]))</f>
        <v>0.10761346998535869</v>
      </c>
      <c r="I1677" s="130">
        <f>(Table13[[#This Row],[Alpha]]-MIN(Table13[Alpha]))/(MAX(Table13[Alpha])-MIN(Table13[Alpha]))</f>
        <v>0.41785418965510296</v>
      </c>
      <c r="J1677" s="508">
        <f>(Table13[[#This Row],[Signal from Matlab]]-703)/(1060.75-703)</f>
        <v>-1.9650593990216632</v>
      </c>
    </row>
    <row r="1678" spans="1:10" x14ac:dyDescent="0.2">
      <c r="A1678" s="505">
        <v>36481</v>
      </c>
      <c r="B1678" s="506">
        <v>1677</v>
      </c>
      <c r="C1678" s="507">
        <v>24.9</v>
      </c>
      <c r="E1678" s="508">
        <f>(Table13[[#This Row],[Gasoil Open]]-MIN(Table13[Gasoil Open]))/(MAX(Table13[Gasoil Open])-MIN(Table13[Gasoil Open]))</f>
        <v>0.11127379209370422</v>
      </c>
      <c r="I1678" s="130">
        <f>(Table13[[#This Row],[Alpha]]-MIN(Table13[Alpha]))/(MAX(Table13[Alpha])-MIN(Table13[Alpha]))</f>
        <v>0.41785418965510296</v>
      </c>
      <c r="J1678" s="508">
        <f>(Table13[[#This Row],[Signal from Matlab]]-703)/(1060.75-703)</f>
        <v>-1.9650593990216632</v>
      </c>
    </row>
    <row r="1679" spans="1:10" x14ac:dyDescent="0.2">
      <c r="A1679" s="505">
        <v>36482</v>
      </c>
      <c r="B1679" s="506">
        <v>1678</v>
      </c>
      <c r="C1679" s="507">
        <v>24.72</v>
      </c>
      <c r="E1679" s="508">
        <f>(Table13[[#This Row],[Gasoil Open]]-MIN(Table13[Gasoil Open]))/(MAX(Table13[Gasoil Open])-MIN(Table13[Gasoil Open]))</f>
        <v>0.10995607613469983</v>
      </c>
      <c r="I1679" s="130">
        <f>(Table13[[#This Row],[Alpha]]-MIN(Table13[Alpha]))/(MAX(Table13[Alpha])-MIN(Table13[Alpha]))</f>
        <v>0.41785418965510296</v>
      </c>
      <c r="J1679" s="508">
        <f>(Table13[[#This Row],[Signal from Matlab]]-703)/(1060.75-703)</f>
        <v>-1.9650593990216632</v>
      </c>
    </row>
    <row r="1680" spans="1:10" x14ac:dyDescent="0.2">
      <c r="A1680" s="505">
        <v>36483</v>
      </c>
      <c r="B1680" s="506">
        <v>1679</v>
      </c>
      <c r="C1680" s="507">
        <v>24.4</v>
      </c>
      <c r="E1680" s="508">
        <f>(Table13[[#This Row],[Gasoil Open]]-MIN(Table13[Gasoil Open]))/(MAX(Table13[Gasoil Open])-MIN(Table13[Gasoil Open]))</f>
        <v>0.10761346998535869</v>
      </c>
      <c r="I1680" s="130">
        <f>(Table13[[#This Row],[Alpha]]-MIN(Table13[Alpha]))/(MAX(Table13[Alpha])-MIN(Table13[Alpha]))</f>
        <v>0.41785418965510296</v>
      </c>
      <c r="J1680" s="508">
        <f>(Table13[[#This Row],[Signal from Matlab]]-703)/(1060.75-703)</f>
        <v>-1.9650593990216632</v>
      </c>
    </row>
    <row r="1681" spans="1:10" x14ac:dyDescent="0.2">
      <c r="A1681" s="505">
        <v>36486</v>
      </c>
      <c r="B1681" s="506">
        <v>1680</v>
      </c>
      <c r="C1681" s="507">
        <v>25.9</v>
      </c>
      <c r="E1681" s="508">
        <f>(Table13[[#This Row],[Gasoil Open]]-MIN(Table13[Gasoil Open]))/(MAX(Table13[Gasoil Open])-MIN(Table13[Gasoil Open]))</f>
        <v>0.11859443631039529</v>
      </c>
      <c r="I1681" s="130">
        <f>(Table13[[#This Row],[Alpha]]-MIN(Table13[Alpha]))/(MAX(Table13[Alpha])-MIN(Table13[Alpha]))</f>
        <v>0.41785418965510296</v>
      </c>
      <c r="J1681" s="508">
        <f>(Table13[[#This Row],[Signal from Matlab]]-703)/(1060.75-703)</f>
        <v>-1.9650593990216632</v>
      </c>
    </row>
    <row r="1682" spans="1:10" x14ac:dyDescent="0.2">
      <c r="A1682" s="505">
        <v>36487</v>
      </c>
      <c r="B1682" s="506">
        <v>1681</v>
      </c>
      <c r="C1682" s="507">
        <v>25.58</v>
      </c>
      <c r="E1682" s="508">
        <f>(Table13[[#This Row],[Gasoil Open]]-MIN(Table13[Gasoil Open]))/(MAX(Table13[Gasoil Open])-MIN(Table13[Gasoil Open]))</f>
        <v>0.11625183016105414</v>
      </c>
      <c r="I1682" s="130">
        <f>(Table13[[#This Row],[Alpha]]-MIN(Table13[Alpha]))/(MAX(Table13[Alpha])-MIN(Table13[Alpha]))</f>
        <v>0.41785418965510296</v>
      </c>
      <c r="J1682" s="508">
        <f>(Table13[[#This Row],[Signal from Matlab]]-703)/(1060.75-703)</f>
        <v>-1.9650593990216632</v>
      </c>
    </row>
    <row r="1683" spans="1:10" x14ac:dyDescent="0.2">
      <c r="A1683" s="505">
        <v>36488</v>
      </c>
      <c r="B1683" s="506">
        <v>1682</v>
      </c>
      <c r="C1683" s="507">
        <v>25.45</v>
      </c>
      <c r="E1683" s="508">
        <f>(Table13[[#This Row],[Gasoil Open]]-MIN(Table13[Gasoil Open]))/(MAX(Table13[Gasoil Open])-MIN(Table13[Gasoil Open]))</f>
        <v>0.11530014641288432</v>
      </c>
      <c r="I1683" s="130">
        <f>(Table13[[#This Row],[Alpha]]-MIN(Table13[Alpha]))/(MAX(Table13[Alpha])-MIN(Table13[Alpha]))</f>
        <v>0.41785418965510296</v>
      </c>
      <c r="J1683" s="508">
        <f>(Table13[[#This Row],[Signal from Matlab]]-703)/(1060.75-703)</f>
        <v>-1.9650593990216632</v>
      </c>
    </row>
    <row r="1684" spans="1:10" x14ac:dyDescent="0.2">
      <c r="A1684" s="505">
        <v>36489</v>
      </c>
      <c r="B1684" s="506">
        <v>1683</v>
      </c>
      <c r="C1684" s="507">
        <v>25.88</v>
      </c>
      <c r="E1684" s="508">
        <f>(Table13[[#This Row],[Gasoil Open]]-MIN(Table13[Gasoil Open]))/(MAX(Table13[Gasoil Open])-MIN(Table13[Gasoil Open]))</f>
        <v>0.11844802342606148</v>
      </c>
      <c r="I1684" s="130">
        <f>(Table13[[#This Row],[Alpha]]-MIN(Table13[Alpha]))/(MAX(Table13[Alpha])-MIN(Table13[Alpha]))</f>
        <v>0.41785418965510296</v>
      </c>
      <c r="J1684" s="508">
        <f>(Table13[[#This Row],[Signal from Matlab]]-703)/(1060.75-703)</f>
        <v>-1.9650593990216632</v>
      </c>
    </row>
    <row r="1685" spans="1:10" x14ac:dyDescent="0.2">
      <c r="A1685" s="505">
        <v>36490</v>
      </c>
      <c r="B1685" s="506">
        <v>1684</v>
      </c>
      <c r="C1685" s="507">
        <v>25.52</v>
      </c>
      <c r="E1685" s="508">
        <f>(Table13[[#This Row],[Gasoil Open]]-MIN(Table13[Gasoil Open]))/(MAX(Table13[Gasoil Open])-MIN(Table13[Gasoil Open]))</f>
        <v>0.11581259150805269</v>
      </c>
      <c r="I1685" s="130">
        <f>(Table13[[#This Row],[Alpha]]-MIN(Table13[Alpha]))/(MAX(Table13[Alpha])-MIN(Table13[Alpha]))</f>
        <v>0.41785418965510296</v>
      </c>
      <c r="J1685" s="508">
        <f>(Table13[[#This Row],[Signal from Matlab]]-703)/(1060.75-703)</f>
        <v>-1.9650593990216632</v>
      </c>
    </row>
    <row r="1686" spans="1:10" x14ac:dyDescent="0.2">
      <c r="A1686" s="505">
        <v>36493</v>
      </c>
      <c r="B1686" s="506">
        <v>1685</v>
      </c>
      <c r="C1686" s="507">
        <v>25.2</v>
      </c>
      <c r="E1686" s="508">
        <f>(Table13[[#This Row],[Gasoil Open]]-MIN(Table13[Gasoil Open]))/(MAX(Table13[Gasoil Open])-MIN(Table13[Gasoil Open]))</f>
        <v>0.11346998535871154</v>
      </c>
      <c r="I1686" s="130">
        <f>(Table13[[#This Row],[Alpha]]-MIN(Table13[Alpha]))/(MAX(Table13[Alpha])-MIN(Table13[Alpha]))</f>
        <v>0.41785418965510296</v>
      </c>
      <c r="J1686" s="508">
        <f>(Table13[[#This Row],[Signal from Matlab]]-703)/(1060.75-703)</f>
        <v>-1.9650593990216632</v>
      </c>
    </row>
    <row r="1687" spans="1:10" x14ac:dyDescent="0.2">
      <c r="A1687" s="505">
        <v>36494</v>
      </c>
      <c r="B1687" s="506">
        <v>1686</v>
      </c>
      <c r="C1687" s="507">
        <v>24.75</v>
      </c>
      <c r="E1687" s="508">
        <f>(Table13[[#This Row],[Gasoil Open]]-MIN(Table13[Gasoil Open]))/(MAX(Table13[Gasoil Open])-MIN(Table13[Gasoil Open]))</f>
        <v>0.11017569546120057</v>
      </c>
      <c r="I1687" s="130">
        <f>(Table13[[#This Row],[Alpha]]-MIN(Table13[Alpha]))/(MAX(Table13[Alpha])-MIN(Table13[Alpha]))</f>
        <v>0.41785418965510296</v>
      </c>
      <c r="J1687" s="508">
        <f>(Table13[[#This Row],[Signal from Matlab]]-703)/(1060.75-703)</f>
        <v>-1.9650593990216632</v>
      </c>
    </row>
    <row r="1688" spans="1:10" x14ac:dyDescent="0.2">
      <c r="A1688" s="505">
        <v>36495</v>
      </c>
      <c r="B1688" s="506">
        <v>1687</v>
      </c>
      <c r="C1688" s="507">
        <v>24.25</v>
      </c>
      <c r="E1688" s="508">
        <f>(Table13[[#This Row],[Gasoil Open]]-MIN(Table13[Gasoil Open]))/(MAX(Table13[Gasoil Open])-MIN(Table13[Gasoil Open]))</f>
        <v>0.10651537335285503</v>
      </c>
      <c r="I1688" s="130">
        <f>(Table13[[#This Row],[Alpha]]-MIN(Table13[Alpha]))/(MAX(Table13[Alpha])-MIN(Table13[Alpha]))</f>
        <v>0.41785418965510296</v>
      </c>
      <c r="J1688" s="508">
        <f>(Table13[[#This Row],[Signal from Matlab]]-703)/(1060.75-703)</f>
        <v>-1.9650593990216632</v>
      </c>
    </row>
    <row r="1689" spans="1:10" x14ac:dyDescent="0.2">
      <c r="A1689" s="505">
        <v>36496</v>
      </c>
      <c r="B1689" s="506">
        <v>1688</v>
      </c>
      <c r="C1689" s="507">
        <v>24.35</v>
      </c>
      <c r="E1689" s="508">
        <f>(Table13[[#This Row],[Gasoil Open]]-MIN(Table13[Gasoil Open]))/(MAX(Table13[Gasoil Open])-MIN(Table13[Gasoil Open]))</f>
        <v>0.10724743777452415</v>
      </c>
      <c r="I1689" s="130">
        <f>(Table13[[#This Row],[Alpha]]-MIN(Table13[Alpha]))/(MAX(Table13[Alpha])-MIN(Table13[Alpha]))</f>
        <v>0.41785418965510296</v>
      </c>
      <c r="J1689" s="508">
        <f>(Table13[[#This Row],[Signal from Matlab]]-703)/(1060.75-703)</f>
        <v>-1.9650593990216632</v>
      </c>
    </row>
    <row r="1690" spans="1:10" x14ac:dyDescent="0.2">
      <c r="A1690" s="505">
        <v>36497</v>
      </c>
      <c r="B1690" s="506">
        <v>1689</v>
      </c>
      <c r="C1690" s="507">
        <v>24.9</v>
      </c>
      <c r="E1690" s="508">
        <f>(Table13[[#This Row],[Gasoil Open]]-MIN(Table13[Gasoil Open]))/(MAX(Table13[Gasoil Open])-MIN(Table13[Gasoil Open]))</f>
        <v>0.11127379209370422</v>
      </c>
      <c r="I1690" s="130">
        <f>(Table13[[#This Row],[Alpha]]-MIN(Table13[Alpha]))/(MAX(Table13[Alpha])-MIN(Table13[Alpha]))</f>
        <v>0.41785418965510296</v>
      </c>
      <c r="J1690" s="508">
        <f>(Table13[[#This Row],[Signal from Matlab]]-703)/(1060.75-703)</f>
        <v>-1.9650593990216632</v>
      </c>
    </row>
    <row r="1691" spans="1:10" x14ac:dyDescent="0.2">
      <c r="A1691" s="505">
        <v>36500</v>
      </c>
      <c r="B1691" s="506">
        <v>1690</v>
      </c>
      <c r="C1691" s="507">
        <v>25.18</v>
      </c>
      <c r="E1691" s="508">
        <f>(Table13[[#This Row],[Gasoil Open]]-MIN(Table13[Gasoil Open]))/(MAX(Table13[Gasoil Open])-MIN(Table13[Gasoil Open]))</f>
        <v>0.11332357247437773</v>
      </c>
      <c r="I1691" s="130">
        <f>(Table13[[#This Row],[Alpha]]-MIN(Table13[Alpha]))/(MAX(Table13[Alpha])-MIN(Table13[Alpha]))</f>
        <v>0.41785418965510296</v>
      </c>
      <c r="J1691" s="508">
        <f>(Table13[[#This Row],[Signal from Matlab]]-703)/(1060.75-703)</f>
        <v>-1.9650593990216632</v>
      </c>
    </row>
    <row r="1692" spans="1:10" x14ac:dyDescent="0.2">
      <c r="A1692" s="505">
        <v>36501</v>
      </c>
      <c r="B1692" s="506">
        <v>1691</v>
      </c>
      <c r="C1692" s="507">
        <v>25.7</v>
      </c>
      <c r="E1692" s="508">
        <f>(Table13[[#This Row],[Gasoil Open]]-MIN(Table13[Gasoil Open]))/(MAX(Table13[Gasoil Open])-MIN(Table13[Gasoil Open]))</f>
        <v>0.11713030746705708</v>
      </c>
      <c r="I1692" s="130">
        <f>(Table13[[#This Row],[Alpha]]-MIN(Table13[Alpha]))/(MAX(Table13[Alpha])-MIN(Table13[Alpha]))</f>
        <v>0.41785418965510296</v>
      </c>
      <c r="J1692" s="508">
        <f>(Table13[[#This Row],[Signal from Matlab]]-703)/(1060.75-703)</f>
        <v>-1.9650593990216632</v>
      </c>
    </row>
    <row r="1693" spans="1:10" x14ac:dyDescent="0.2">
      <c r="A1693" s="505">
        <v>36502</v>
      </c>
      <c r="B1693" s="506">
        <v>1692</v>
      </c>
      <c r="C1693" s="507">
        <v>24.95</v>
      </c>
      <c r="E1693" s="508">
        <f>(Table13[[#This Row],[Gasoil Open]]-MIN(Table13[Gasoil Open]))/(MAX(Table13[Gasoil Open])-MIN(Table13[Gasoil Open]))</f>
        <v>0.11163982430453878</v>
      </c>
      <c r="I1693" s="130">
        <f>(Table13[[#This Row],[Alpha]]-MIN(Table13[Alpha]))/(MAX(Table13[Alpha])-MIN(Table13[Alpha]))</f>
        <v>0.41785418965510296</v>
      </c>
      <c r="J1693" s="508">
        <f>(Table13[[#This Row],[Signal from Matlab]]-703)/(1060.75-703)</f>
        <v>-1.9650593990216632</v>
      </c>
    </row>
    <row r="1694" spans="1:10" x14ac:dyDescent="0.2">
      <c r="A1694" s="505">
        <v>36503</v>
      </c>
      <c r="B1694" s="506">
        <v>1693</v>
      </c>
      <c r="C1694" s="507">
        <v>25.7</v>
      </c>
      <c r="E1694" s="508">
        <f>(Table13[[#This Row],[Gasoil Open]]-MIN(Table13[Gasoil Open]))/(MAX(Table13[Gasoil Open])-MIN(Table13[Gasoil Open]))</f>
        <v>0.11713030746705708</v>
      </c>
      <c r="I1694" s="130">
        <f>(Table13[[#This Row],[Alpha]]-MIN(Table13[Alpha]))/(MAX(Table13[Alpha])-MIN(Table13[Alpha]))</f>
        <v>0.41785418965510296</v>
      </c>
      <c r="J1694" s="508">
        <f>(Table13[[#This Row],[Signal from Matlab]]-703)/(1060.75-703)</f>
        <v>-1.9650593990216632</v>
      </c>
    </row>
    <row r="1695" spans="1:10" x14ac:dyDescent="0.2">
      <c r="A1695" s="505">
        <v>36504</v>
      </c>
      <c r="B1695" s="506">
        <v>1694</v>
      </c>
      <c r="C1695" s="507">
        <v>24.9</v>
      </c>
      <c r="E1695" s="508">
        <f>(Table13[[#This Row],[Gasoil Open]]-MIN(Table13[Gasoil Open]))/(MAX(Table13[Gasoil Open])-MIN(Table13[Gasoil Open]))</f>
        <v>0.11127379209370422</v>
      </c>
      <c r="I1695" s="130">
        <f>(Table13[[#This Row],[Alpha]]-MIN(Table13[Alpha]))/(MAX(Table13[Alpha])-MIN(Table13[Alpha]))</f>
        <v>0.41785418965510296</v>
      </c>
      <c r="J1695" s="508">
        <f>(Table13[[#This Row],[Signal from Matlab]]-703)/(1060.75-703)</f>
        <v>-1.9650593990216632</v>
      </c>
    </row>
    <row r="1696" spans="1:10" x14ac:dyDescent="0.2">
      <c r="A1696" s="505">
        <v>36507</v>
      </c>
      <c r="B1696" s="506">
        <v>1695</v>
      </c>
      <c r="C1696" s="507">
        <v>24.7</v>
      </c>
      <c r="E1696" s="508">
        <f>(Table13[[#This Row],[Gasoil Open]]-MIN(Table13[Gasoil Open]))/(MAX(Table13[Gasoil Open])-MIN(Table13[Gasoil Open]))</f>
        <v>0.10980966325036601</v>
      </c>
      <c r="I1696" s="130">
        <f>(Table13[[#This Row],[Alpha]]-MIN(Table13[Alpha]))/(MAX(Table13[Alpha])-MIN(Table13[Alpha]))</f>
        <v>0.41785418965510296</v>
      </c>
      <c r="J1696" s="508">
        <f>(Table13[[#This Row],[Signal from Matlab]]-703)/(1060.75-703)</f>
        <v>-1.9650593990216632</v>
      </c>
    </row>
    <row r="1697" spans="1:10" x14ac:dyDescent="0.2">
      <c r="A1697" s="505">
        <v>36508</v>
      </c>
      <c r="B1697" s="506">
        <v>1696</v>
      </c>
      <c r="C1697" s="507">
        <v>24.47</v>
      </c>
      <c r="E1697" s="508">
        <f>(Table13[[#This Row],[Gasoil Open]]-MIN(Table13[Gasoil Open]))/(MAX(Table13[Gasoil Open])-MIN(Table13[Gasoil Open]))</f>
        <v>0.10812591508052706</v>
      </c>
      <c r="I1697" s="130">
        <f>(Table13[[#This Row],[Alpha]]-MIN(Table13[Alpha]))/(MAX(Table13[Alpha])-MIN(Table13[Alpha]))</f>
        <v>0.41785418965510296</v>
      </c>
      <c r="J1697" s="508">
        <f>(Table13[[#This Row],[Signal from Matlab]]-703)/(1060.75-703)</f>
        <v>-1.9650593990216632</v>
      </c>
    </row>
    <row r="1698" spans="1:10" x14ac:dyDescent="0.2">
      <c r="A1698" s="505">
        <v>36509</v>
      </c>
      <c r="B1698" s="506">
        <v>1697</v>
      </c>
      <c r="C1698" s="507">
        <v>25.45</v>
      </c>
      <c r="E1698" s="508">
        <f>(Table13[[#This Row],[Gasoil Open]]-MIN(Table13[Gasoil Open]))/(MAX(Table13[Gasoil Open])-MIN(Table13[Gasoil Open]))</f>
        <v>0.11530014641288432</v>
      </c>
      <c r="I1698" s="130">
        <f>(Table13[[#This Row],[Alpha]]-MIN(Table13[Alpha]))/(MAX(Table13[Alpha])-MIN(Table13[Alpha]))</f>
        <v>0.41785418965510296</v>
      </c>
      <c r="J1698" s="508">
        <f>(Table13[[#This Row],[Signal from Matlab]]-703)/(1060.75-703)</f>
        <v>-1.9650593990216632</v>
      </c>
    </row>
    <row r="1699" spans="1:10" x14ac:dyDescent="0.2">
      <c r="A1699" s="505">
        <v>36510</v>
      </c>
      <c r="B1699" s="506">
        <v>1698</v>
      </c>
      <c r="C1699" s="507">
        <v>25.37</v>
      </c>
      <c r="E1699" s="508">
        <f>(Table13[[#This Row],[Gasoil Open]]-MIN(Table13[Gasoil Open]))/(MAX(Table13[Gasoil Open])-MIN(Table13[Gasoil Open]))</f>
        <v>0.11471449487554904</v>
      </c>
      <c r="I1699" s="130">
        <f>(Table13[[#This Row],[Alpha]]-MIN(Table13[Alpha]))/(MAX(Table13[Alpha])-MIN(Table13[Alpha]))</f>
        <v>0.41785418965510296</v>
      </c>
      <c r="J1699" s="508">
        <f>(Table13[[#This Row],[Signal from Matlab]]-703)/(1060.75-703)</f>
        <v>-1.9650593990216632</v>
      </c>
    </row>
    <row r="1700" spans="1:10" x14ac:dyDescent="0.2">
      <c r="A1700" s="505">
        <v>36511</v>
      </c>
      <c r="B1700" s="506">
        <v>1699</v>
      </c>
      <c r="C1700" s="507">
        <v>25.4</v>
      </c>
      <c r="E1700" s="508">
        <f>(Table13[[#This Row],[Gasoil Open]]-MIN(Table13[Gasoil Open]))/(MAX(Table13[Gasoil Open])-MIN(Table13[Gasoil Open]))</f>
        <v>0.11493411420204976</v>
      </c>
      <c r="I1700" s="130">
        <f>(Table13[[#This Row],[Alpha]]-MIN(Table13[Alpha]))/(MAX(Table13[Alpha])-MIN(Table13[Alpha]))</f>
        <v>0.41785418965510296</v>
      </c>
      <c r="J1700" s="508">
        <f>(Table13[[#This Row],[Signal from Matlab]]-703)/(1060.75-703)</f>
        <v>-1.9650593990216632</v>
      </c>
    </row>
    <row r="1701" spans="1:10" x14ac:dyDescent="0.2">
      <c r="A1701" s="505">
        <v>36514</v>
      </c>
      <c r="B1701" s="506">
        <v>1700</v>
      </c>
      <c r="C1701" s="507">
        <v>25.45</v>
      </c>
      <c r="E1701" s="508">
        <f>(Table13[[#This Row],[Gasoil Open]]-MIN(Table13[Gasoil Open]))/(MAX(Table13[Gasoil Open])-MIN(Table13[Gasoil Open]))</f>
        <v>0.11530014641288432</v>
      </c>
      <c r="I1701" s="130">
        <f>(Table13[[#This Row],[Alpha]]-MIN(Table13[Alpha]))/(MAX(Table13[Alpha])-MIN(Table13[Alpha]))</f>
        <v>0.41785418965510296</v>
      </c>
      <c r="J1701" s="508">
        <f>(Table13[[#This Row],[Signal from Matlab]]-703)/(1060.75-703)</f>
        <v>-1.9650593990216632</v>
      </c>
    </row>
    <row r="1702" spans="1:10" x14ac:dyDescent="0.2">
      <c r="A1702" s="505">
        <v>36515</v>
      </c>
      <c r="B1702" s="506">
        <v>1701</v>
      </c>
      <c r="C1702" s="507">
        <v>25.37</v>
      </c>
      <c r="E1702" s="508">
        <f>(Table13[[#This Row],[Gasoil Open]]-MIN(Table13[Gasoil Open]))/(MAX(Table13[Gasoil Open])-MIN(Table13[Gasoil Open]))</f>
        <v>0.11471449487554904</v>
      </c>
      <c r="I1702" s="130">
        <f>(Table13[[#This Row],[Alpha]]-MIN(Table13[Alpha]))/(MAX(Table13[Alpha])-MIN(Table13[Alpha]))</f>
        <v>0.41785418965510296</v>
      </c>
      <c r="J1702" s="508">
        <f>(Table13[[#This Row],[Signal from Matlab]]-703)/(1060.75-703)</f>
        <v>-1.9650593990216632</v>
      </c>
    </row>
    <row r="1703" spans="1:10" x14ac:dyDescent="0.2">
      <c r="A1703" s="505">
        <v>36516</v>
      </c>
      <c r="B1703" s="506">
        <v>1702</v>
      </c>
      <c r="C1703" s="507">
        <v>25.31</v>
      </c>
      <c r="E1703" s="508">
        <f>(Table13[[#This Row],[Gasoil Open]]-MIN(Table13[Gasoil Open]))/(MAX(Table13[Gasoil Open])-MIN(Table13[Gasoil Open]))</f>
        <v>0.11427525622254756</v>
      </c>
      <c r="I1703" s="130">
        <f>(Table13[[#This Row],[Alpha]]-MIN(Table13[Alpha]))/(MAX(Table13[Alpha])-MIN(Table13[Alpha]))</f>
        <v>0.41785418965510296</v>
      </c>
      <c r="J1703" s="508">
        <f>(Table13[[#This Row],[Signal from Matlab]]-703)/(1060.75-703)</f>
        <v>-1.9650593990216632</v>
      </c>
    </row>
    <row r="1704" spans="1:10" x14ac:dyDescent="0.2">
      <c r="A1704" s="505">
        <v>36517</v>
      </c>
      <c r="B1704" s="506">
        <v>1703</v>
      </c>
      <c r="C1704" s="507">
        <v>24.55</v>
      </c>
      <c r="E1704" s="508">
        <f>(Table13[[#This Row],[Gasoil Open]]-MIN(Table13[Gasoil Open]))/(MAX(Table13[Gasoil Open])-MIN(Table13[Gasoil Open]))</f>
        <v>0.10871156661786237</v>
      </c>
      <c r="I1704" s="130">
        <f>(Table13[[#This Row],[Alpha]]-MIN(Table13[Alpha]))/(MAX(Table13[Alpha])-MIN(Table13[Alpha]))</f>
        <v>0.41785418965510296</v>
      </c>
      <c r="J1704" s="508">
        <f>(Table13[[#This Row],[Signal from Matlab]]-703)/(1060.75-703)</f>
        <v>-1.9650593990216632</v>
      </c>
    </row>
    <row r="1705" spans="1:10" x14ac:dyDescent="0.2">
      <c r="A1705" s="505">
        <v>36518</v>
      </c>
      <c r="B1705" s="506">
        <v>1704</v>
      </c>
      <c r="C1705" s="507">
        <v>25.18</v>
      </c>
      <c r="E1705" s="508">
        <f>(Table13[[#This Row],[Gasoil Open]]-MIN(Table13[Gasoil Open]))/(MAX(Table13[Gasoil Open])-MIN(Table13[Gasoil Open]))</f>
        <v>0.11332357247437773</v>
      </c>
      <c r="I1705" s="130">
        <f>(Table13[[#This Row],[Alpha]]-MIN(Table13[Alpha]))/(MAX(Table13[Alpha])-MIN(Table13[Alpha]))</f>
        <v>0.41785418965510296</v>
      </c>
      <c r="J1705" s="508">
        <f>(Table13[[#This Row],[Signal from Matlab]]-703)/(1060.75-703)</f>
        <v>-1.9650593990216632</v>
      </c>
    </row>
    <row r="1706" spans="1:10" x14ac:dyDescent="0.2">
      <c r="A1706" s="505">
        <v>36523</v>
      </c>
      <c r="B1706" s="506">
        <v>1705</v>
      </c>
      <c r="C1706" s="507">
        <v>25.9</v>
      </c>
      <c r="E1706" s="508">
        <f>(Table13[[#This Row],[Gasoil Open]]-MIN(Table13[Gasoil Open]))/(MAX(Table13[Gasoil Open])-MIN(Table13[Gasoil Open]))</f>
        <v>0.11859443631039529</v>
      </c>
      <c r="I1706" s="130">
        <f>(Table13[[#This Row],[Alpha]]-MIN(Table13[Alpha]))/(MAX(Table13[Alpha])-MIN(Table13[Alpha]))</f>
        <v>0.41785418965510296</v>
      </c>
      <c r="J1706" s="508">
        <f>(Table13[[#This Row],[Signal from Matlab]]-703)/(1060.75-703)</f>
        <v>-1.9650593990216632</v>
      </c>
    </row>
    <row r="1707" spans="1:10" x14ac:dyDescent="0.2">
      <c r="A1707" s="505">
        <v>36524</v>
      </c>
      <c r="B1707" s="506">
        <v>1706</v>
      </c>
      <c r="C1707" s="507">
        <v>25.28</v>
      </c>
      <c r="E1707" s="508">
        <f>(Table13[[#This Row],[Gasoil Open]]-MIN(Table13[Gasoil Open]))/(MAX(Table13[Gasoil Open])-MIN(Table13[Gasoil Open]))</f>
        <v>0.11405563689604685</v>
      </c>
      <c r="I1707" s="130">
        <f>(Table13[[#This Row],[Alpha]]-MIN(Table13[Alpha]))/(MAX(Table13[Alpha])-MIN(Table13[Alpha]))</f>
        <v>0.41785418965510296</v>
      </c>
      <c r="J1707" s="508">
        <f>(Table13[[#This Row],[Signal from Matlab]]-703)/(1060.75-703)</f>
        <v>-1.9650593990216632</v>
      </c>
    </row>
    <row r="1708" spans="1:10" x14ac:dyDescent="0.2">
      <c r="A1708" s="505">
        <v>36529</v>
      </c>
      <c r="B1708" s="506">
        <v>1707</v>
      </c>
      <c r="C1708" s="507">
        <v>23.9</v>
      </c>
      <c r="E1708" s="508">
        <f>(Table13[[#This Row],[Gasoil Open]]-MIN(Table13[Gasoil Open]))/(MAX(Table13[Gasoil Open])-MIN(Table13[Gasoil Open]))</f>
        <v>0.10395314787701315</v>
      </c>
      <c r="I1708" s="130">
        <f>(Table13[[#This Row],[Alpha]]-MIN(Table13[Alpha]))/(MAX(Table13[Alpha])-MIN(Table13[Alpha]))</f>
        <v>0.41785418965510296</v>
      </c>
      <c r="J1708" s="508">
        <f>(Table13[[#This Row],[Signal from Matlab]]-703)/(1060.75-703)</f>
        <v>-1.9650593990216632</v>
      </c>
    </row>
    <row r="1709" spans="1:10" x14ac:dyDescent="0.2">
      <c r="A1709" s="505">
        <v>36530</v>
      </c>
      <c r="B1709" s="506">
        <v>1708</v>
      </c>
      <c r="C1709" s="507">
        <v>24.25</v>
      </c>
      <c r="E1709" s="508">
        <f>(Table13[[#This Row],[Gasoil Open]]-MIN(Table13[Gasoil Open]))/(MAX(Table13[Gasoil Open])-MIN(Table13[Gasoil Open]))</f>
        <v>0.10651537335285503</v>
      </c>
      <c r="I1709" s="130">
        <f>(Table13[[#This Row],[Alpha]]-MIN(Table13[Alpha]))/(MAX(Table13[Alpha])-MIN(Table13[Alpha]))</f>
        <v>0.41785418965510296</v>
      </c>
      <c r="J1709" s="508">
        <f>(Table13[[#This Row],[Signal from Matlab]]-703)/(1060.75-703)</f>
        <v>-1.9650593990216632</v>
      </c>
    </row>
    <row r="1710" spans="1:10" x14ac:dyDescent="0.2">
      <c r="A1710" s="505">
        <v>36531</v>
      </c>
      <c r="B1710" s="506">
        <v>1709</v>
      </c>
      <c r="C1710" s="507">
        <v>23.55</v>
      </c>
      <c r="E1710" s="508">
        <f>(Table13[[#This Row],[Gasoil Open]]-MIN(Table13[Gasoil Open]))/(MAX(Table13[Gasoil Open])-MIN(Table13[Gasoil Open]))</f>
        <v>0.1013909224011713</v>
      </c>
      <c r="I1710" s="130">
        <f>(Table13[[#This Row],[Alpha]]-MIN(Table13[Alpha]))/(MAX(Table13[Alpha])-MIN(Table13[Alpha]))</f>
        <v>0.41785418965510296</v>
      </c>
      <c r="J1710" s="508">
        <f>(Table13[[#This Row],[Signal from Matlab]]-703)/(1060.75-703)</f>
        <v>-1.9650593990216632</v>
      </c>
    </row>
    <row r="1711" spans="1:10" x14ac:dyDescent="0.2">
      <c r="A1711" s="505">
        <v>36532</v>
      </c>
      <c r="B1711" s="506">
        <v>1710</v>
      </c>
      <c r="C1711" s="507">
        <v>23.57</v>
      </c>
      <c r="E1711" s="508">
        <f>(Table13[[#This Row],[Gasoil Open]]-MIN(Table13[Gasoil Open]))/(MAX(Table13[Gasoil Open])-MIN(Table13[Gasoil Open]))</f>
        <v>0.10153733528550511</v>
      </c>
      <c r="I1711" s="130">
        <f>(Table13[[#This Row],[Alpha]]-MIN(Table13[Alpha]))/(MAX(Table13[Alpha])-MIN(Table13[Alpha]))</f>
        <v>0.41785418965510296</v>
      </c>
      <c r="J1711" s="508">
        <f>(Table13[[#This Row],[Signal from Matlab]]-703)/(1060.75-703)</f>
        <v>-1.9650593990216632</v>
      </c>
    </row>
    <row r="1712" spans="1:10" x14ac:dyDescent="0.2">
      <c r="A1712" s="505">
        <v>36535</v>
      </c>
      <c r="B1712" s="506">
        <v>1711</v>
      </c>
      <c r="C1712" s="507">
        <v>23.04</v>
      </c>
      <c r="E1712" s="508">
        <f>(Table13[[#This Row],[Gasoil Open]]-MIN(Table13[Gasoil Open]))/(MAX(Table13[Gasoil Open])-MIN(Table13[Gasoil Open]))</f>
        <v>9.7657393850658844E-2</v>
      </c>
      <c r="I1712" s="130">
        <f>(Table13[[#This Row],[Alpha]]-MIN(Table13[Alpha]))/(MAX(Table13[Alpha])-MIN(Table13[Alpha]))</f>
        <v>0.41785418965510296</v>
      </c>
      <c r="J1712" s="508">
        <f>(Table13[[#This Row],[Signal from Matlab]]-703)/(1060.75-703)</f>
        <v>-1.9650593990216632</v>
      </c>
    </row>
    <row r="1713" spans="1:10" x14ac:dyDescent="0.2">
      <c r="A1713" s="505">
        <v>36536</v>
      </c>
      <c r="B1713" s="506">
        <v>1712</v>
      </c>
      <c r="C1713" s="507">
        <v>23.9</v>
      </c>
      <c r="E1713" s="508">
        <f>(Table13[[#This Row],[Gasoil Open]]-MIN(Table13[Gasoil Open]))/(MAX(Table13[Gasoil Open])-MIN(Table13[Gasoil Open]))</f>
        <v>0.10395314787701315</v>
      </c>
      <c r="I1713" s="130">
        <f>(Table13[[#This Row],[Alpha]]-MIN(Table13[Alpha]))/(MAX(Table13[Alpha])-MIN(Table13[Alpha]))</f>
        <v>0.41785418965510296</v>
      </c>
      <c r="J1713" s="508">
        <f>(Table13[[#This Row],[Signal from Matlab]]-703)/(1060.75-703)</f>
        <v>-1.9650593990216632</v>
      </c>
    </row>
    <row r="1714" spans="1:10" x14ac:dyDescent="0.2">
      <c r="A1714" s="505">
        <v>36537</v>
      </c>
      <c r="B1714" s="506">
        <v>1713</v>
      </c>
      <c r="C1714" s="507">
        <v>24.35</v>
      </c>
      <c r="E1714" s="508">
        <f>(Table13[[#This Row],[Gasoil Open]]-MIN(Table13[Gasoil Open]))/(MAX(Table13[Gasoil Open])-MIN(Table13[Gasoil Open]))</f>
        <v>0.10724743777452415</v>
      </c>
      <c r="I1714" s="130">
        <f>(Table13[[#This Row],[Alpha]]-MIN(Table13[Alpha]))/(MAX(Table13[Alpha])-MIN(Table13[Alpha]))</f>
        <v>0.41785418965510296</v>
      </c>
      <c r="J1714" s="508">
        <f>(Table13[[#This Row],[Signal from Matlab]]-703)/(1060.75-703)</f>
        <v>-1.9650593990216632</v>
      </c>
    </row>
    <row r="1715" spans="1:10" x14ac:dyDescent="0.2">
      <c r="A1715" s="505">
        <v>36538</v>
      </c>
      <c r="B1715" s="506">
        <v>1714</v>
      </c>
      <c r="C1715" s="507">
        <v>24.84</v>
      </c>
      <c r="E1715" s="508">
        <f>(Table13[[#This Row],[Gasoil Open]]-MIN(Table13[Gasoil Open]))/(MAX(Table13[Gasoil Open])-MIN(Table13[Gasoil Open]))</f>
        <v>0.11083455344070277</v>
      </c>
      <c r="I1715" s="130">
        <f>(Table13[[#This Row],[Alpha]]-MIN(Table13[Alpha]))/(MAX(Table13[Alpha])-MIN(Table13[Alpha]))</f>
        <v>0.41785418965510296</v>
      </c>
      <c r="J1715" s="508">
        <f>(Table13[[#This Row],[Signal from Matlab]]-703)/(1060.75-703)</f>
        <v>-1.9650593990216632</v>
      </c>
    </row>
    <row r="1716" spans="1:10" x14ac:dyDescent="0.2">
      <c r="A1716" s="505">
        <v>36539</v>
      </c>
      <c r="B1716" s="506">
        <v>1715</v>
      </c>
      <c r="C1716" s="507">
        <v>24.98</v>
      </c>
      <c r="E1716" s="508">
        <f>(Table13[[#This Row],[Gasoil Open]]-MIN(Table13[Gasoil Open]))/(MAX(Table13[Gasoil Open])-MIN(Table13[Gasoil Open]))</f>
        <v>0.11185944363103952</v>
      </c>
      <c r="I1716" s="130">
        <f>(Table13[[#This Row],[Alpha]]-MIN(Table13[Alpha]))/(MAX(Table13[Alpha])-MIN(Table13[Alpha]))</f>
        <v>0.41785418965510296</v>
      </c>
      <c r="J1716" s="508">
        <f>(Table13[[#This Row],[Signal from Matlab]]-703)/(1060.75-703)</f>
        <v>-1.9650593990216632</v>
      </c>
    </row>
    <row r="1717" spans="1:10" x14ac:dyDescent="0.2">
      <c r="A1717" s="505">
        <v>36542</v>
      </c>
      <c r="B1717" s="506">
        <v>1716</v>
      </c>
      <c r="C1717" s="507">
        <v>25.55</v>
      </c>
      <c r="E1717" s="508">
        <f>(Table13[[#This Row],[Gasoil Open]]-MIN(Table13[Gasoil Open]))/(MAX(Table13[Gasoil Open])-MIN(Table13[Gasoil Open]))</f>
        <v>0.11603221083455344</v>
      </c>
      <c r="I1717" s="130">
        <f>(Table13[[#This Row],[Alpha]]-MIN(Table13[Alpha]))/(MAX(Table13[Alpha])-MIN(Table13[Alpha]))</f>
        <v>0.41785418965510296</v>
      </c>
      <c r="J1717" s="508">
        <f>(Table13[[#This Row],[Signal from Matlab]]-703)/(1060.75-703)</f>
        <v>-1.9650593990216632</v>
      </c>
    </row>
    <row r="1718" spans="1:10" x14ac:dyDescent="0.2">
      <c r="A1718" s="505">
        <v>36543</v>
      </c>
      <c r="B1718" s="506">
        <v>1717</v>
      </c>
      <c r="C1718" s="507">
        <v>25.95</v>
      </c>
      <c r="E1718" s="508">
        <f>(Table13[[#This Row],[Gasoil Open]]-MIN(Table13[Gasoil Open]))/(MAX(Table13[Gasoil Open])-MIN(Table13[Gasoil Open]))</f>
        <v>0.11896046852122985</v>
      </c>
      <c r="I1718" s="130">
        <f>(Table13[[#This Row],[Alpha]]-MIN(Table13[Alpha]))/(MAX(Table13[Alpha])-MIN(Table13[Alpha]))</f>
        <v>0.41785418965510296</v>
      </c>
      <c r="J1718" s="508">
        <f>(Table13[[#This Row],[Signal from Matlab]]-703)/(1060.75-703)</f>
        <v>-1.9650593990216632</v>
      </c>
    </row>
    <row r="1719" spans="1:10" x14ac:dyDescent="0.2">
      <c r="A1719" s="505">
        <v>36544</v>
      </c>
      <c r="B1719" s="506">
        <v>1718</v>
      </c>
      <c r="C1719" s="507">
        <v>26.3</v>
      </c>
      <c r="E1719" s="508">
        <f>(Table13[[#This Row],[Gasoil Open]]-MIN(Table13[Gasoil Open]))/(MAX(Table13[Gasoil Open])-MIN(Table13[Gasoil Open]))</f>
        <v>0.12152269399707173</v>
      </c>
      <c r="I1719" s="130">
        <f>(Table13[[#This Row],[Alpha]]-MIN(Table13[Alpha]))/(MAX(Table13[Alpha])-MIN(Table13[Alpha]))</f>
        <v>0.41785418965510296</v>
      </c>
      <c r="J1719" s="508">
        <f>(Table13[[#This Row],[Signal from Matlab]]-703)/(1060.75-703)</f>
        <v>-1.9650593990216632</v>
      </c>
    </row>
    <row r="1720" spans="1:10" x14ac:dyDescent="0.2">
      <c r="A1720" s="505">
        <v>36545</v>
      </c>
      <c r="B1720" s="506">
        <v>1719</v>
      </c>
      <c r="C1720" s="507">
        <v>25.98</v>
      </c>
      <c r="E1720" s="508">
        <f>(Table13[[#This Row],[Gasoil Open]]-MIN(Table13[Gasoil Open]))/(MAX(Table13[Gasoil Open])-MIN(Table13[Gasoil Open]))</f>
        <v>0.11918008784773058</v>
      </c>
      <c r="I1720" s="130">
        <f>(Table13[[#This Row],[Alpha]]-MIN(Table13[Alpha]))/(MAX(Table13[Alpha])-MIN(Table13[Alpha]))</f>
        <v>0.41785418965510296</v>
      </c>
      <c r="J1720" s="508">
        <f>(Table13[[#This Row],[Signal from Matlab]]-703)/(1060.75-703)</f>
        <v>-1.9650593990216632</v>
      </c>
    </row>
    <row r="1721" spans="1:10" x14ac:dyDescent="0.2">
      <c r="A1721" s="505">
        <v>36546</v>
      </c>
      <c r="B1721" s="506">
        <v>1720</v>
      </c>
      <c r="C1721" s="507">
        <v>26.55</v>
      </c>
      <c r="E1721" s="508">
        <f>(Table13[[#This Row],[Gasoil Open]]-MIN(Table13[Gasoil Open]))/(MAX(Table13[Gasoil Open])-MIN(Table13[Gasoil Open]))</f>
        <v>0.12335285505124451</v>
      </c>
      <c r="I1721" s="130">
        <f>(Table13[[#This Row],[Alpha]]-MIN(Table13[Alpha]))/(MAX(Table13[Alpha])-MIN(Table13[Alpha]))</f>
        <v>0.41785418965510296</v>
      </c>
      <c r="J1721" s="508">
        <f>(Table13[[#This Row],[Signal from Matlab]]-703)/(1060.75-703)</f>
        <v>-1.9650593990216632</v>
      </c>
    </row>
    <row r="1722" spans="1:10" x14ac:dyDescent="0.2">
      <c r="A1722" s="505">
        <v>36549</v>
      </c>
      <c r="B1722" s="506">
        <v>1721</v>
      </c>
      <c r="C1722" s="507">
        <v>26.68</v>
      </c>
      <c r="E1722" s="508">
        <f>(Table13[[#This Row],[Gasoil Open]]-MIN(Table13[Gasoil Open]))/(MAX(Table13[Gasoil Open])-MIN(Table13[Gasoil Open]))</f>
        <v>0.12430453879941433</v>
      </c>
      <c r="I1722" s="130">
        <f>(Table13[[#This Row],[Alpha]]-MIN(Table13[Alpha]))/(MAX(Table13[Alpha])-MIN(Table13[Alpha]))</f>
        <v>0.41785418965510296</v>
      </c>
      <c r="J1722" s="508">
        <f>(Table13[[#This Row],[Signal from Matlab]]-703)/(1060.75-703)</f>
        <v>-1.9650593990216632</v>
      </c>
    </row>
    <row r="1723" spans="1:10" x14ac:dyDescent="0.2">
      <c r="A1723" s="505">
        <v>36550</v>
      </c>
      <c r="B1723" s="506">
        <v>1722</v>
      </c>
      <c r="C1723" s="507">
        <v>25.88</v>
      </c>
      <c r="E1723" s="508">
        <f>(Table13[[#This Row],[Gasoil Open]]-MIN(Table13[Gasoil Open]))/(MAX(Table13[Gasoil Open])-MIN(Table13[Gasoil Open]))</f>
        <v>0.11844802342606148</v>
      </c>
      <c r="I1723" s="130">
        <f>(Table13[[#This Row],[Alpha]]-MIN(Table13[Alpha]))/(MAX(Table13[Alpha])-MIN(Table13[Alpha]))</f>
        <v>0.41785418965510296</v>
      </c>
      <c r="J1723" s="508">
        <f>(Table13[[#This Row],[Signal from Matlab]]-703)/(1060.75-703)</f>
        <v>-1.9650593990216632</v>
      </c>
    </row>
    <row r="1724" spans="1:10" x14ac:dyDescent="0.2">
      <c r="A1724" s="505">
        <v>36551</v>
      </c>
      <c r="B1724" s="506">
        <v>1723</v>
      </c>
      <c r="C1724" s="507">
        <v>26.9</v>
      </c>
      <c r="E1724" s="508">
        <f>(Table13[[#This Row],[Gasoil Open]]-MIN(Table13[Gasoil Open]))/(MAX(Table13[Gasoil Open])-MIN(Table13[Gasoil Open]))</f>
        <v>0.12591508052708636</v>
      </c>
      <c r="I1724" s="130">
        <f>(Table13[[#This Row],[Alpha]]-MIN(Table13[Alpha]))/(MAX(Table13[Alpha])-MIN(Table13[Alpha]))</f>
        <v>0.41785418965510296</v>
      </c>
      <c r="J1724" s="508">
        <f>(Table13[[#This Row],[Signal from Matlab]]-703)/(1060.75-703)</f>
        <v>-1.9650593990216632</v>
      </c>
    </row>
    <row r="1725" spans="1:10" x14ac:dyDescent="0.2">
      <c r="A1725" s="505">
        <v>36552</v>
      </c>
      <c r="B1725" s="506">
        <v>1724</v>
      </c>
      <c r="C1725" s="507">
        <v>25.9</v>
      </c>
      <c r="E1725" s="508">
        <f>(Table13[[#This Row],[Gasoil Open]]-MIN(Table13[Gasoil Open]))/(MAX(Table13[Gasoil Open])-MIN(Table13[Gasoil Open]))</f>
        <v>0.11859443631039529</v>
      </c>
      <c r="I1725" s="130">
        <f>(Table13[[#This Row],[Alpha]]-MIN(Table13[Alpha]))/(MAX(Table13[Alpha])-MIN(Table13[Alpha]))</f>
        <v>0.41785418965510296</v>
      </c>
      <c r="J1725" s="508">
        <f>(Table13[[#This Row],[Signal from Matlab]]-703)/(1060.75-703)</f>
        <v>-1.9650593990216632</v>
      </c>
    </row>
    <row r="1726" spans="1:10" x14ac:dyDescent="0.2">
      <c r="A1726" s="505">
        <v>36553</v>
      </c>
      <c r="B1726" s="506">
        <v>1725</v>
      </c>
      <c r="C1726" s="507">
        <v>25.45</v>
      </c>
      <c r="E1726" s="508">
        <f>(Table13[[#This Row],[Gasoil Open]]-MIN(Table13[Gasoil Open]))/(MAX(Table13[Gasoil Open])-MIN(Table13[Gasoil Open]))</f>
        <v>0.11530014641288432</v>
      </c>
      <c r="I1726" s="130">
        <f>(Table13[[#This Row],[Alpha]]-MIN(Table13[Alpha]))/(MAX(Table13[Alpha])-MIN(Table13[Alpha]))</f>
        <v>0.41785418965510296</v>
      </c>
      <c r="J1726" s="508">
        <f>(Table13[[#This Row],[Signal from Matlab]]-703)/(1060.75-703)</f>
        <v>-1.9650593990216632</v>
      </c>
    </row>
    <row r="1727" spans="1:10" x14ac:dyDescent="0.2">
      <c r="A1727" s="505">
        <v>36556</v>
      </c>
      <c r="B1727" s="506">
        <v>1726</v>
      </c>
      <c r="C1727" s="507">
        <v>25.4</v>
      </c>
      <c r="E1727" s="508">
        <f>(Table13[[#This Row],[Gasoil Open]]-MIN(Table13[Gasoil Open]))/(MAX(Table13[Gasoil Open])-MIN(Table13[Gasoil Open]))</f>
        <v>0.11493411420204976</v>
      </c>
      <c r="I1727" s="130">
        <f>(Table13[[#This Row],[Alpha]]-MIN(Table13[Alpha]))/(MAX(Table13[Alpha])-MIN(Table13[Alpha]))</f>
        <v>0.41785418965510296</v>
      </c>
      <c r="J1727" s="508">
        <f>(Table13[[#This Row],[Signal from Matlab]]-703)/(1060.75-703)</f>
        <v>-1.9650593990216632</v>
      </c>
    </row>
    <row r="1728" spans="1:10" x14ac:dyDescent="0.2">
      <c r="A1728" s="505">
        <v>36557</v>
      </c>
      <c r="B1728" s="506">
        <v>1727</v>
      </c>
      <c r="C1728" s="507">
        <v>26.1</v>
      </c>
      <c r="E1728" s="508">
        <f>(Table13[[#This Row],[Gasoil Open]]-MIN(Table13[Gasoil Open]))/(MAX(Table13[Gasoil Open])-MIN(Table13[Gasoil Open]))</f>
        <v>0.12005856515373352</v>
      </c>
      <c r="I1728" s="130">
        <f>(Table13[[#This Row],[Alpha]]-MIN(Table13[Alpha]))/(MAX(Table13[Alpha])-MIN(Table13[Alpha]))</f>
        <v>0.41785418965510296</v>
      </c>
      <c r="J1728" s="508">
        <f>(Table13[[#This Row],[Signal from Matlab]]-703)/(1060.75-703)</f>
        <v>-1.9650593990216632</v>
      </c>
    </row>
    <row r="1729" spans="1:10" x14ac:dyDescent="0.2">
      <c r="A1729" s="505">
        <v>36558</v>
      </c>
      <c r="B1729" s="506">
        <v>1728</v>
      </c>
      <c r="C1729" s="507">
        <v>26.62</v>
      </c>
      <c r="E1729" s="508">
        <f>(Table13[[#This Row],[Gasoil Open]]-MIN(Table13[Gasoil Open]))/(MAX(Table13[Gasoil Open])-MIN(Table13[Gasoil Open]))</f>
        <v>0.12386530014641288</v>
      </c>
      <c r="I1729" s="130">
        <f>(Table13[[#This Row],[Alpha]]-MIN(Table13[Alpha]))/(MAX(Table13[Alpha])-MIN(Table13[Alpha]))</f>
        <v>0.41785418965510296</v>
      </c>
      <c r="J1729" s="508">
        <f>(Table13[[#This Row],[Signal from Matlab]]-703)/(1060.75-703)</f>
        <v>-1.9650593990216632</v>
      </c>
    </row>
    <row r="1730" spans="1:10" x14ac:dyDescent="0.2">
      <c r="A1730" s="505">
        <v>36559</v>
      </c>
      <c r="B1730" s="506">
        <v>1729</v>
      </c>
      <c r="C1730" s="507">
        <v>26.12</v>
      </c>
      <c r="E1730" s="508">
        <f>(Table13[[#This Row],[Gasoil Open]]-MIN(Table13[Gasoil Open]))/(MAX(Table13[Gasoil Open])-MIN(Table13[Gasoil Open]))</f>
        <v>0.12020497803806734</v>
      </c>
      <c r="I1730" s="130">
        <f>(Table13[[#This Row],[Alpha]]-MIN(Table13[Alpha]))/(MAX(Table13[Alpha])-MIN(Table13[Alpha]))</f>
        <v>0.41785418965510296</v>
      </c>
      <c r="J1730" s="508">
        <f>(Table13[[#This Row],[Signal from Matlab]]-703)/(1060.75-703)</f>
        <v>-1.9650593990216632</v>
      </c>
    </row>
    <row r="1731" spans="1:10" x14ac:dyDescent="0.2">
      <c r="A1731" s="505">
        <v>36560</v>
      </c>
      <c r="B1731" s="506">
        <v>1730</v>
      </c>
      <c r="C1731" s="507">
        <v>26.65</v>
      </c>
      <c r="E1731" s="508">
        <f>(Table13[[#This Row],[Gasoil Open]]-MIN(Table13[Gasoil Open]))/(MAX(Table13[Gasoil Open])-MIN(Table13[Gasoil Open]))</f>
        <v>0.12408491947291359</v>
      </c>
      <c r="I1731" s="130">
        <f>(Table13[[#This Row],[Alpha]]-MIN(Table13[Alpha]))/(MAX(Table13[Alpha])-MIN(Table13[Alpha]))</f>
        <v>0.41785418965510296</v>
      </c>
      <c r="J1731" s="508">
        <f>(Table13[[#This Row],[Signal from Matlab]]-703)/(1060.75-703)</f>
        <v>-1.9650593990216632</v>
      </c>
    </row>
    <row r="1732" spans="1:10" x14ac:dyDescent="0.2">
      <c r="A1732" s="505">
        <v>36563</v>
      </c>
      <c r="B1732" s="506">
        <v>1731</v>
      </c>
      <c r="C1732" s="507">
        <v>26.85</v>
      </c>
      <c r="E1732" s="508">
        <f>(Table13[[#This Row],[Gasoil Open]]-MIN(Table13[Gasoil Open]))/(MAX(Table13[Gasoil Open])-MIN(Table13[Gasoil Open]))</f>
        <v>0.12554904831625183</v>
      </c>
      <c r="I1732" s="130">
        <f>(Table13[[#This Row],[Alpha]]-MIN(Table13[Alpha]))/(MAX(Table13[Alpha])-MIN(Table13[Alpha]))</f>
        <v>0.41785418965510296</v>
      </c>
      <c r="J1732" s="508">
        <f>(Table13[[#This Row],[Signal from Matlab]]-703)/(1060.75-703)</f>
        <v>-1.9650593990216632</v>
      </c>
    </row>
    <row r="1733" spans="1:10" x14ac:dyDescent="0.2">
      <c r="A1733" s="505">
        <v>36564</v>
      </c>
      <c r="B1733" s="506">
        <v>1732</v>
      </c>
      <c r="C1733" s="507">
        <v>26.73</v>
      </c>
      <c r="E1733" s="508">
        <f>(Table13[[#This Row],[Gasoil Open]]-MIN(Table13[Gasoil Open]))/(MAX(Table13[Gasoil Open])-MIN(Table13[Gasoil Open]))</f>
        <v>0.12467057101024889</v>
      </c>
      <c r="I1733" s="130">
        <f>(Table13[[#This Row],[Alpha]]-MIN(Table13[Alpha]))/(MAX(Table13[Alpha])-MIN(Table13[Alpha]))</f>
        <v>0.41785418965510296</v>
      </c>
      <c r="J1733" s="508">
        <f>(Table13[[#This Row],[Signal from Matlab]]-703)/(1060.75-703)</f>
        <v>-1.9650593990216632</v>
      </c>
    </row>
    <row r="1734" spans="1:10" x14ac:dyDescent="0.2">
      <c r="A1734" s="505">
        <v>36565</v>
      </c>
      <c r="B1734" s="506">
        <v>1733</v>
      </c>
      <c r="C1734" s="507">
        <v>26.45</v>
      </c>
      <c r="E1734" s="508">
        <f>(Table13[[#This Row],[Gasoil Open]]-MIN(Table13[Gasoil Open]))/(MAX(Table13[Gasoil Open])-MIN(Table13[Gasoil Open]))</f>
        <v>0.12262079062957539</v>
      </c>
      <c r="I1734" s="130">
        <f>(Table13[[#This Row],[Alpha]]-MIN(Table13[Alpha]))/(MAX(Table13[Alpha])-MIN(Table13[Alpha]))</f>
        <v>0.41785418965510296</v>
      </c>
      <c r="J1734" s="508">
        <f>(Table13[[#This Row],[Signal from Matlab]]-703)/(1060.75-703)</f>
        <v>-1.9650593990216632</v>
      </c>
    </row>
    <row r="1735" spans="1:10" x14ac:dyDescent="0.2">
      <c r="A1735" s="505">
        <v>36566</v>
      </c>
      <c r="B1735" s="506">
        <v>1734</v>
      </c>
      <c r="C1735" s="507">
        <v>26.75</v>
      </c>
      <c r="E1735" s="508">
        <f>(Table13[[#This Row],[Gasoil Open]]-MIN(Table13[Gasoil Open]))/(MAX(Table13[Gasoil Open])-MIN(Table13[Gasoil Open]))</f>
        <v>0.12481698389458271</v>
      </c>
      <c r="I1735" s="130">
        <f>(Table13[[#This Row],[Alpha]]-MIN(Table13[Alpha]))/(MAX(Table13[Alpha])-MIN(Table13[Alpha]))</f>
        <v>0.41785418965510296</v>
      </c>
      <c r="J1735" s="508">
        <f>(Table13[[#This Row],[Signal from Matlab]]-703)/(1060.75-703)</f>
        <v>-1.9650593990216632</v>
      </c>
    </row>
    <row r="1736" spans="1:10" x14ac:dyDescent="0.2">
      <c r="A1736" s="505">
        <v>36567</v>
      </c>
      <c r="B1736" s="506">
        <v>1735</v>
      </c>
      <c r="C1736" s="507">
        <v>27.5</v>
      </c>
      <c r="E1736" s="508">
        <f>(Table13[[#This Row],[Gasoil Open]]-MIN(Table13[Gasoil Open]))/(MAX(Table13[Gasoil Open])-MIN(Table13[Gasoil Open]))</f>
        <v>0.130307467057101</v>
      </c>
      <c r="I1736" s="130">
        <f>(Table13[[#This Row],[Alpha]]-MIN(Table13[Alpha]))/(MAX(Table13[Alpha])-MIN(Table13[Alpha]))</f>
        <v>0.41785418965510296</v>
      </c>
      <c r="J1736" s="508">
        <f>(Table13[[#This Row],[Signal from Matlab]]-703)/(1060.75-703)</f>
        <v>-1.9650593990216632</v>
      </c>
    </row>
    <row r="1737" spans="1:10" x14ac:dyDescent="0.2">
      <c r="A1737" s="505">
        <v>36570</v>
      </c>
      <c r="B1737" s="506">
        <v>1736</v>
      </c>
      <c r="C1737" s="507">
        <v>27.85</v>
      </c>
      <c r="E1737" s="508">
        <f>(Table13[[#This Row],[Gasoil Open]]-MIN(Table13[Gasoil Open]))/(MAX(Table13[Gasoil Open])-MIN(Table13[Gasoil Open]))</f>
        <v>0.1328696925329429</v>
      </c>
      <c r="I1737" s="130">
        <f>(Table13[[#This Row],[Alpha]]-MIN(Table13[Alpha]))/(MAX(Table13[Alpha])-MIN(Table13[Alpha]))</f>
        <v>0.41785418965510296</v>
      </c>
      <c r="J1737" s="508">
        <f>(Table13[[#This Row],[Signal from Matlab]]-703)/(1060.75-703)</f>
        <v>-1.9650593990216632</v>
      </c>
    </row>
    <row r="1738" spans="1:10" x14ac:dyDescent="0.2">
      <c r="A1738" s="505">
        <v>36571</v>
      </c>
      <c r="B1738" s="506">
        <v>1737</v>
      </c>
      <c r="C1738" s="507">
        <v>27.2</v>
      </c>
      <c r="E1738" s="508">
        <f>(Table13[[#This Row],[Gasoil Open]]-MIN(Table13[Gasoil Open]))/(MAX(Table13[Gasoil Open])-MIN(Table13[Gasoil Open]))</f>
        <v>0.12811127379209369</v>
      </c>
      <c r="I1738" s="130">
        <f>(Table13[[#This Row],[Alpha]]-MIN(Table13[Alpha]))/(MAX(Table13[Alpha])-MIN(Table13[Alpha]))</f>
        <v>0.41785418965510296</v>
      </c>
      <c r="J1738" s="508">
        <f>(Table13[[#This Row],[Signal from Matlab]]-703)/(1060.75-703)</f>
        <v>-1.9650593990216632</v>
      </c>
    </row>
    <row r="1739" spans="1:10" x14ac:dyDescent="0.2">
      <c r="A1739" s="505">
        <v>36572</v>
      </c>
      <c r="B1739" s="506">
        <v>1738</v>
      </c>
      <c r="C1739" s="507">
        <v>27.25</v>
      </c>
      <c r="E1739" s="508">
        <f>(Table13[[#This Row],[Gasoil Open]]-MIN(Table13[Gasoil Open]))/(MAX(Table13[Gasoil Open])-MIN(Table13[Gasoil Open]))</f>
        <v>0.12847730600292825</v>
      </c>
      <c r="I1739" s="130">
        <f>(Table13[[#This Row],[Alpha]]-MIN(Table13[Alpha]))/(MAX(Table13[Alpha])-MIN(Table13[Alpha]))</f>
        <v>0.41785418965510296</v>
      </c>
      <c r="J1739" s="508">
        <f>(Table13[[#This Row],[Signal from Matlab]]-703)/(1060.75-703)</f>
        <v>-1.9650593990216632</v>
      </c>
    </row>
    <row r="1740" spans="1:10" x14ac:dyDescent="0.2">
      <c r="A1740" s="505">
        <v>36573</v>
      </c>
      <c r="B1740" s="506">
        <v>1739</v>
      </c>
      <c r="C1740" s="507">
        <v>27.15</v>
      </c>
      <c r="E1740" s="508">
        <f>(Table13[[#This Row],[Gasoil Open]]-MIN(Table13[Gasoil Open]))/(MAX(Table13[Gasoil Open])-MIN(Table13[Gasoil Open]))</f>
        <v>0.12774524158125913</v>
      </c>
      <c r="I1740" s="130">
        <f>(Table13[[#This Row],[Alpha]]-MIN(Table13[Alpha]))/(MAX(Table13[Alpha])-MIN(Table13[Alpha]))</f>
        <v>0.41785418965510296</v>
      </c>
      <c r="J1740" s="508">
        <f>(Table13[[#This Row],[Signal from Matlab]]-703)/(1060.75-703)</f>
        <v>-1.9650593990216632</v>
      </c>
    </row>
    <row r="1741" spans="1:10" x14ac:dyDescent="0.2">
      <c r="A1741" s="505">
        <v>36574</v>
      </c>
      <c r="B1741" s="506">
        <v>1740</v>
      </c>
      <c r="C1741" s="507">
        <v>26.65</v>
      </c>
      <c r="E1741" s="508">
        <f>(Table13[[#This Row],[Gasoil Open]]-MIN(Table13[Gasoil Open]))/(MAX(Table13[Gasoil Open])-MIN(Table13[Gasoil Open]))</f>
        <v>0.12408491947291359</v>
      </c>
      <c r="I1741" s="130">
        <f>(Table13[[#This Row],[Alpha]]-MIN(Table13[Alpha]))/(MAX(Table13[Alpha])-MIN(Table13[Alpha]))</f>
        <v>0.41785418965510296</v>
      </c>
      <c r="J1741" s="508">
        <f>(Table13[[#This Row],[Signal from Matlab]]-703)/(1060.75-703)</f>
        <v>-1.9650593990216632</v>
      </c>
    </row>
    <row r="1742" spans="1:10" x14ac:dyDescent="0.2">
      <c r="A1742" s="505">
        <v>36577</v>
      </c>
      <c r="B1742" s="506">
        <v>1741</v>
      </c>
      <c r="C1742" s="507">
        <v>26.35</v>
      </c>
      <c r="E1742" s="508">
        <f>(Table13[[#This Row],[Gasoil Open]]-MIN(Table13[Gasoil Open]))/(MAX(Table13[Gasoil Open])-MIN(Table13[Gasoil Open]))</f>
        <v>0.12188872620790629</v>
      </c>
      <c r="I1742" s="130">
        <f>(Table13[[#This Row],[Alpha]]-MIN(Table13[Alpha]))/(MAX(Table13[Alpha])-MIN(Table13[Alpha]))</f>
        <v>0.41785418965510296</v>
      </c>
      <c r="J1742" s="508">
        <f>(Table13[[#This Row],[Signal from Matlab]]-703)/(1060.75-703)</f>
        <v>-1.9650593990216632</v>
      </c>
    </row>
    <row r="1743" spans="1:10" x14ac:dyDescent="0.2">
      <c r="A1743" s="505">
        <v>36578</v>
      </c>
      <c r="B1743" s="506">
        <v>1742</v>
      </c>
      <c r="C1743" s="507">
        <v>25.85</v>
      </c>
      <c r="E1743" s="508">
        <f>(Table13[[#This Row],[Gasoil Open]]-MIN(Table13[Gasoil Open]))/(MAX(Table13[Gasoil Open])-MIN(Table13[Gasoil Open]))</f>
        <v>0.11822840409956076</v>
      </c>
      <c r="I1743" s="130">
        <f>(Table13[[#This Row],[Alpha]]-MIN(Table13[Alpha]))/(MAX(Table13[Alpha])-MIN(Table13[Alpha]))</f>
        <v>0.41785418965510296</v>
      </c>
      <c r="J1743" s="508">
        <f>(Table13[[#This Row],[Signal from Matlab]]-703)/(1060.75-703)</f>
        <v>-1.9650593990216632</v>
      </c>
    </row>
    <row r="1744" spans="1:10" x14ac:dyDescent="0.2">
      <c r="A1744" s="505">
        <v>36579</v>
      </c>
      <c r="B1744" s="506">
        <v>1743</v>
      </c>
      <c r="C1744" s="507">
        <v>26.5</v>
      </c>
      <c r="E1744" s="508">
        <f>(Table13[[#This Row],[Gasoil Open]]-MIN(Table13[Gasoil Open]))/(MAX(Table13[Gasoil Open])-MIN(Table13[Gasoil Open]))</f>
        <v>0.12298682284040995</v>
      </c>
      <c r="I1744" s="130">
        <f>(Table13[[#This Row],[Alpha]]-MIN(Table13[Alpha]))/(MAX(Table13[Alpha])-MIN(Table13[Alpha]))</f>
        <v>0.41785418965510296</v>
      </c>
      <c r="J1744" s="508">
        <f>(Table13[[#This Row],[Signal from Matlab]]-703)/(1060.75-703)</f>
        <v>-1.9650593990216632</v>
      </c>
    </row>
    <row r="1745" spans="1:10" x14ac:dyDescent="0.2">
      <c r="A1745" s="505">
        <v>36580</v>
      </c>
      <c r="B1745" s="506">
        <v>1744</v>
      </c>
      <c r="C1745" s="507">
        <v>27</v>
      </c>
      <c r="E1745" s="508">
        <f>(Table13[[#This Row],[Gasoil Open]]-MIN(Table13[Gasoil Open]))/(MAX(Table13[Gasoil Open])-MIN(Table13[Gasoil Open]))</f>
        <v>0.12664714494875548</v>
      </c>
      <c r="I1745" s="130">
        <f>(Table13[[#This Row],[Alpha]]-MIN(Table13[Alpha]))/(MAX(Table13[Alpha])-MIN(Table13[Alpha]))</f>
        <v>0.41785418965510296</v>
      </c>
      <c r="J1745" s="508">
        <f>(Table13[[#This Row],[Signal from Matlab]]-703)/(1060.75-703)</f>
        <v>-1.9650593990216632</v>
      </c>
    </row>
    <row r="1746" spans="1:10" x14ac:dyDescent="0.2">
      <c r="A1746" s="505">
        <v>36581</v>
      </c>
      <c r="B1746" s="506">
        <v>1745</v>
      </c>
      <c r="C1746" s="507">
        <v>27.25</v>
      </c>
      <c r="E1746" s="508">
        <f>(Table13[[#This Row],[Gasoil Open]]-MIN(Table13[Gasoil Open]))/(MAX(Table13[Gasoil Open])-MIN(Table13[Gasoil Open]))</f>
        <v>0.12847730600292825</v>
      </c>
      <c r="I1746" s="130">
        <f>(Table13[[#This Row],[Alpha]]-MIN(Table13[Alpha]))/(MAX(Table13[Alpha])-MIN(Table13[Alpha]))</f>
        <v>0.41785418965510296</v>
      </c>
      <c r="J1746" s="508">
        <f>(Table13[[#This Row],[Signal from Matlab]]-703)/(1060.75-703)</f>
        <v>-1.9650593990216632</v>
      </c>
    </row>
    <row r="1747" spans="1:10" x14ac:dyDescent="0.2">
      <c r="A1747" s="505">
        <v>36584</v>
      </c>
      <c r="B1747" s="506">
        <v>1746</v>
      </c>
      <c r="C1747" s="507">
        <v>27.2</v>
      </c>
      <c r="E1747" s="508">
        <f>(Table13[[#This Row],[Gasoil Open]]-MIN(Table13[Gasoil Open]))/(MAX(Table13[Gasoil Open])-MIN(Table13[Gasoil Open]))</f>
        <v>0.12811127379209369</v>
      </c>
      <c r="I1747" s="130">
        <f>(Table13[[#This Row],[Alpha]]-MIN(Table13[Alpha]))/(MAX(Table13[Alpha])-MIN(Table13[Alpha]))</f>
        <v>0.41785418965510296</v>
      </c>
      <c r="J1747" s="508">
        <f>(Table13[[#This Row],[Signal from Matlab]]-703)/(1060.75-703)</f>
        <v>-1.9650593990216632</v>
      </c>
    </row>
    <row r="1748" spans="1:10" x14ac:dyDescent="0.2">
      <c r="A1748" s="505">
        <v>36585</v>
      </c>
      <c r="B1748" s="506">
        <v>1747</v>
      </c>
      <c r="C1748" s="507">
        <v>27.35</v>
      </c>
      <c r="E1748" s="508">
        <f>(Table13[[#This Row],[Gasoil Open]]-MIN(Table13[Gasoil Open]))/(MAX(Table13[Gasoil Open])-MIN(Table13[Gasoil Open]))</f>
        <v>0.12920937042459735</v>
      </c>
      <c r="I1748" s="130">
        <f>(Table13[[#This Row],[Alpha]]-MIN(Table13[Alpha]))/(MAX(Table13[Alpha])-MIN(Table13[Alpha]))</f>
        <v>0.41785418965510296</v>
      </c>
      <c r="J1748" s="508">
        <f>(Table13[[#This Row],[Signal from Matlab]]-703)/(1060.75-703)</f>
        <v>-1.9650593990216632</v>
      </c>
    </row>
    <row r="1749" spans="1:10" x14ac:dyDescent="0.2">
      <c r="A1749" s="505">
        <v>36586</v>
      </c>
      <c r="B1749" s="506">
        <v>1748</v>
      </c>
      <c r="C1749" s="507">
        <v>28</v>
      </c>
      <c r="E1749" s="508">
        <f>(Table13[[#This Row],[Gasoil Open]]-MIN(Table13[Gasoil Open]))/(MAX(Table13[Gasoil Open])-MIN(Table13[Gasoil Open]))</f>
        <v>0.13396778916544655</v>
      </c>
      <c r="I1749" s="130">
        <f>(Table13[[#This Row],[Alpha]]-MIN(Table13[Alpha]))/(MAX(Table13[Alpha])-MIN(Table13[Alpha]))</f>
        <v>0.41785418965510296</v>
      </c>
      <c r="J1749" s="508">
        <f>(Table13[[#This Row],[Signal from Matlab]]-703)/(1060.75-703)</f>
        <v>-1.9650593990216632</v>
      </c>
    </row>
    <row r="1750" spans="1:10" x14ac:dyDescent="0.2">
      <c r="A1750" s="505">
        <v>36587</v>
      </c>
      <c r="B1750" s="506">
        <v>1749</v>
      </c>
      <c r="C1750" s="507">
        <v>28.7</v>
      </c>
      <c r="E1750" s="508">
        <f>(Table13[[#This Row],[Gasoil Open]]-MIN(Table13[Gasoil Open]))/(MAX(Table13[Gasoil Open])-MIN(Table13[Gasoil Open]))</f>
        <v>0.13909224011713028</v>
      </c>
      <c r="I1750" s="130">
        <f>(Table13[[#This Row],[Alpha]]-MIN(Table13[Alpha]))/(MAX(Table13[Alpha])-MIN(Table13[Alpha]))</f>
        <v>0.41785418965510296</v>
      </c>
      <c r="J1750" s="508">
        <f>(Table13[[#This Row],[Signal from Matlab]]-703)/(1060.75-703)</f>
        <v>-1.9650593990216632</v>
      </c>
    </row>
    <row r="1751" spans="1:10" x14ac:dyDescent="0.2">
      <c r="A1751" s="505">
        <v>36588</v>
      </c>
      <c r="B1751" s="506">
        <v>1750</v>
      </c>
      <c r="C1751" s="507">
        <v>28.95</v>
      </c>
      <c r="E1751" s="508">
        <f>(Table13[[#This Row],[Gasoil Open]]-MIN(Table13[Gasoil Open]))/(MAX(Table13[Gasoil Open])-MIN(Table13[Gasoil Open]))</f>
        <v>0.14092240117130306</v>
      </c>
      <c r="I1751" s="130">
        <f>(Table13[[#This Row],[Alpha]]-MIN(Table13[Alpha]))/(MAX(Table13[Alpha])-MIN(Table13[Alpha]))</f>
        <v>0.41785418965510296</v>
      </c>
      <c r="J1751" s="508">
        <f>(Table13[[#This Row],[Signal from Matlab]]-703)/(1060.75-703)</f>
        <v>-1.9650593990216632</v>
      </c>
    </row>
    <row r="1752" spans="1:10" x14ac:dyDescent="0.2">
      <c r="A1752" s="505">
        <v>36591</v>
      </c>
      <c r="B1752" s="506">
        <v>1751</v>
      </c>
      <c r="C1752" s="507">
        <v>28.95</v>
      </c>
      <c r="E1752" s="508">
        <f>(Table13[[#This Row],[Gasoil Open]]-MIN(Table13[Gasoil Open]))/(MAX(Table13[Gasoil Open])-MIN(Table13[Gasoil Open]))</f>
        <v>0.14092240117130306</v>
      </c>
      <c r="I1752" s="130">
        <f>(Table13[[#This Row],[Alpha]]-MIN(Table13[Alpha]))/(MAX(Table13[Alpha])-MIN(Table13[Alpha]))</f>
        <v>0.41785418965510296</v>
      </c>
      <c r="J1752" s="508">
        <f>(Table13[[#This Row],[Signal from Matlab]]-703)/(1060.75-703)</f>
        <v>-1.9650593990216632</v>
      </c>
    </row>
    <row r="1753" spans="1:10" x14ac:dyDescent="0.2">
      <c r="A1753" s="505">
        <v>36592</v>
      </c>
      <c r="B1753" s="506">
        <v>1752</v>
      </c>
      <c r="C1753" s="507">
        <v>30.1</v>
      </c>
      <c r="E1753" s="508">
        <f>(Table13[[#This Row],[Gasoil Open]]-MIN(Table13[Gasoil Open]))/(MAX(Table13[Gasoil Open])-MIN(Table13[Gasoil Open]))</f>
        <v>0.14934114202049781</v>
      </c>
      <c r="I1753" s="130">
        <f>(Table13[[#This Row],[Alpha]]-MIN(Table13[Alpha]))/(MAX(Table13[Alpha])-MIN(Table13[Alpha]))</f>
        <v>0.41785418965510296</v>
      </c>
      <c r="J1753" s="508">
        <f>(Table13[[#This Row],[Signal from Matlab]]-703)/(1060.75-703)</f>
        <v>-1.9650593990216632</v>
      </c>
    </row>
    <row r="1754" spans="1:10" x14ac:dyDescent="0.2">
      <c r="A1754" s="505">
        <v>36593</v>
      </c>
      <c r="B1754" s="506">
        <v>1753</v>
      </c>
      <c r="C1754" s="507">
        <v>31.4</v>
      </c>
      <c r="E1754" s="508">
        <f>(Table13[[#This Row],[Gasoil Open]]-MIN(Table13[Gasoil Open]))/(MAX(Table13[Gasoil Open])-MIN(Table13[Gasoil Open]))</f>
        <v>0.15885797950219616</v>
      </c>
      <c r="I1754" s="130">
        <f>(Table13[[#This Row],[Alpha]]-MIN(Table13[Alpha]))/(MAX(Table13[Alpha])-MIN(Table13[Alpha]))</f>
        <v>0.41785418965510296</v>
      </c>
      <c r="J1754" s="508">
        <f>(Table13[[#This Row],[Signal from Matlab]]-703)/(1060.75-703)</f>
        <v>-1.9650593990216632</v>
      </c>
    </row>
    <row r="1755" spans="1:10" x14ac:dyDescent="0.2">
      <c r="A1755" s="505">
        <v>36594</v>
      </c>
      <c r="B1755" s="506">
        <v>1754</v>
      </c>
      <c r="C1755" s="507">
        <v>29.35</v>
      </c>
      <c r="E1755" s="508">
        <f>(Table13[[#This Row],[Gasoil Open]]-MIN(Table13[Gasoil Open]))/(MAX(Table13[Gasoil Open])-MIN(Table13[Gasoil Open]))</f>
        <v>0.14385065885797949</v>
      </c>
      <c r="I1755" s="130">
        <f>(Table13[[#This Row],[Alpha]]-MIN(Table13[Alpha]))/(MAX(Table13[Alpha])-MIN(Table13[Alpha]))</f>
        <v>0.41785418965510296</v>
      </c>
      <c r="J1755" s="508">
        <f>(Table13[[#This Row],[Signal from Matlab]]-703)/(1060.75-703)</f>
        <v>-1.9650593990216632</v>
      </c>
    </row>
    <row r="1756" spans="1:10" x14ac:dyDescent="0.2">
      <c r="A1756" s="505">
        <v>36595</v>
      </c>
      <c r="B1756" s="506">
        <v>1755</v>
      </c>
      <c r="C1756" s="507">
        <v>29.05</v>
      </c>
      <c r="E1756" s="508">
        <f>(Table13[[#This Row],[Gasoil Open]]-MIN(Table13[Gasoil Open]))/(MAX(Table13[Gasoil Open])-MIN(Table13[Gasoil Open]))</f>
        <v>0.14165446559297218</v>
      </c>
      <c r="I1756" s="130">
        <f>(Table13[[#This Row],[Alpha]]-MIN(Table13[Alpha]))/(MAX(Table13[Alpha])-MIN(Table13[Alpha]))</f>
        <v>0.41785418965510296</v>
      </c>
      <c r="J1756" s="508">
        <f>(Table13[[#This Row],[Signal from Matlab]]-703)/(1060.75-703)</f>
        <v>-1.9650593990216632</v>
      </c>
    </row>
    <row r="1757" spans="1:10" x14ac:dyDescent="0.2">
      <c r="A1757" s="505">
        <v>36598</v>
      </c>
      <c r="B1757" s="506">
        <v>1756</v>
      </c>
      <c r="C1757" s="507">
        <v>28.9</v>
      </c>
      <c r="E1757" s="508">
        <f>(Table13[[#This Row],[Gasoil Open]]-MIN(Table13[Gasoil Open]))/(MAX(Table13[Gasoil Open])-MIN(Table13[Gasoil Open]))</f>
        <v>0.1405563689604685</v>
      </c>
      <c r="I1757" s="130">
        <f>(Table13[[#This Row],[Alpha]]-MIN(Table13[Alpha]))/(MAX(Table13[Alpha])-MIN(Table13[Alpha]))</f>
        <v>0.41785418965510296</v>
      </c>
      <c r="J1757" s="508">
        <f>(Table13[[#This Row],[Signal from Matlab]]-703)/(1060.75-703)</f>
        <v>-1.9650593990216632</v>
      </c>
    </row>
    <row r="1758" spans="1:10" x14ac:dyDescent="0.2">
      <c r="A1758" s="505">
        <v>36599</v>
      </c>
      <c r="B1758" s="506">
        <v>1757</v>
      </c>
      <c r="C1758" s="507">
        <v>29</v>
      </c>
      <c r="E1758" s="508">
        <f>(Table13[[#This Row],[Gasoil Open]]-MIN(Table13[Gasoil Open]))/(MAX(Table13[Gasoil Open])-MIN(Table13[Gasoil Open]))</f>
        <v>0.14128843338213762</v>
      </c>
      <c r="I1758" s="130">
        <f>(Table13[[#This Row],[Alpha]]-MIN(Table13[Alpha]))/(MAX(Table13[Alpha])-MIN(Table13[Alpha]))</f>
        <v>0.41785418965510296</v>
      </c>
      <c r="J1758" s="508">
        <f>(Table13[[#This Row],[Signal from Matlab]]-703)/(1060.75-703)</f>
        <v>-1.9650593990216632</v>
      </c>
    </row>
    <row r="1759" spans="1:10" x14ac:dyDescent="0.2">
      <c r="A1759" s="505">
        <v>36600</v>
      </c>
      <c r="B1759" s="506">
        <v>1758</v>
      </c>
      <c r="C1759" s="507">
        <v>28.35</v>
      </c>
      <c r="E1759" s="508">
        <f>(Table13[[#This Row],[Gasoil Open]]-MIN(Table13[Gasoil Open]))/(MAX(Table13[Gasoil Open])-MIN(Table13[Gasoil Open]))</f>
        <v>0.13653001464128842</v>
      </c>
      <c r="I1759" s="130">
        <f>(Table13[[#This Row],[Alpha]]-MIN(Table13[Alpha]))/(MAX(Table13[Alpha])-MIN(Table13[Alpha]))</f>
        <v>0.41785418965510296</v>
      </c>
      <c r="J1759" s="508">
        <f>(Table13[[#This Row],[Signal from Matlab]]-703)/(1060.75-703)</f>
        <v>-1.9650593990216632</v>
      </c>
    </row>
    <row r="1760" spans="1:10" x14ac:dyDescent="0.2">
      <c r="A1760" s="505">
        <v>36601</v>
      </c>
      <c r="B1760" s="506">
        <v>1759</v>
      </c>
      <c r="C1760" s="507">
        <v>27.2</v>
      </c>
      <c r="E1760" s="508">
        <f>(Table13[[#This Row],[Gasoil Open]]-MIN(Table13[Gasoil Open]))/(MAX(Table13[Gasoil Open])-MIN(Table13[Gasoil Open]))</f>
        <v>0.12811127379209369</v>
      </c>
      <c r="I1760" s="130">
        <f>(Table13[[#This Row],[Alpha]]-MIN(Table13[Alpha]))/(MAX(Table13[Alpha])-MIN(Table13[Alpha]))</f>
        <v>0.41785418965510296</v>
      </c>
      <c r="J1760" s="508">
        <f>(Table13[[#This Row],[Signal from Matlab]]-703)/(1060.75-703)</f>
        <v>-1.9650593990216632</v>
      </c>
    </row>
    <row r="1761" spans="1:10" x14ac:dyDescent="0.2">
      <c r="A1761" s="505">
        <v>36602</v>
      </c>
      <c r="B1761" s="506">
        <v>1760</v>
      </c>
      <c r="C1761" s="507">
        <v>26.9</v>
      </c>
      <c r="E1761" s="508">
        <f>(Table13[[#This Row],[Gasoil Open]]-MIN(Table13[Gasoil Open]))/(MAX(Table13[Gasoil Open])-MIN(Table13[Gasoil Open]))</f>
        <v>0.12591508052708636</v>
      </c>
      <c r="I1761" s="130">
        <f>(Table13[[#This Row],[Alpha]]-MIN(Table13[Alpha]))/(MAX(Table13[Alpha])-MIN(Table13[Alpha]))</f>
        <v>0.41785418965510296</v>
      </c>
      <c r="J1761" s="508">
        <f>(Table13[[#This Row],[Signal from Matlab]]-703)/(1060.75-703)</f>
        <v>-1.9650593990216632</v>
      </c>
    </row>
    <row r="1762" spans="1:10" x14ac:dyDescent="0.2">
      <c r="A1762" s="505">
        <v>36605</v>
      </c>
      <c r="B1762" s="506">
        <v>1761</v>
      </c>
      <c r="C1762" s="507">
        <v>26.4</v>
      </c>
      <c r="E1762" s="508">
        <f>(Table13[[#This Row],[Gasoil Open]]-MIN(Table13[Gasoil Open]))/(MAX(Table13[Gasoil Open])-MIN(Table13[Gasoil Open]))</f>
        <v>0.12225475841874082</v>
      </c>
      <c r="I1762" s="130">
        <f>(Table13[[#This Row],[Alpha]]-MIN(Table13[Alpha]))/(MAX(Table13[Alpha])-MIN(Table13[Alpha]))</f>
        <v>0.41785418965510296</v>
      </c>
      <c r="J1762" s="508">
        <f>(Table13[[#This Row],[Signal from Matlab]]-703)/(1060.75-703)</f>
        <v>-1.9650593990216632</v>
      </c>
    </row>
    <row r="1763" spans="1:10" x14ac:dyDescent="0.2">
      <c r="A1763" s="505">
        <v>36606</v>
      </c>
      <c r="B1763" s="506">
        <v>1762</v>
      </c>
      <c r="C1763" s="507">
        <v>25.2</v>
      </c>
      <c r="E1763" s="508">
        <f>(Table13[[#This Row],[Gasoil Open]]-MIN(Table13[Gasoil Open]))/(MAX(Table13[Gasoil Open])-MIN(Table13[Gasoil Open]))</f>
        <v>0.11346998535871154</v>
      </c>
      <c r="I1763" s="130">
        <f>(Table13[[#This Row],[Alpha]]-MIN(Table13[Alpha]))/(MAX(Table13[Alpha])-MIN(Table13[Alpha]))</f>
        <v>0.41785418965510296</v>
      </c>
      <c r="J1763" s="508">
        <f>(Table13[[#This Row],[Signal from Matlab]]-703)/(1060.75-703)</f>
        <v>-1.9650593990216632</v>
      </c>
    </row>
    <row r="1764" spans="1:10" x14ac:dyDescent="0.2">
      <c r="A1764" s="505">
        <v>36607</v>
      </c>
      <c r="B1764" s="506">
        <v>1763</v>
      </c>
      <c r="C1764" s="507">
        <v>25.56</v>
      </c>
      <c r="E1764" s="508">
        <f>(Table13[[#This Row],[Gasoil Open]]-MIN(Table13[Gasoil Open]))/(MAX(Table13[Gasoil Open])-MIN(Table13[Gasoil Open]))</f>
        <v>0.11610541727672033</v>
      </c>
      <c r="I1764" s="130">
        <f>(Table13[[#This Row],[Alpha]]-MIN(Table13[Alpha]))/(MAX(Table13[Alpha])-MIN(Table13[Alpha]))</f>
        <v>0.41785418965510296</v>
      </c>
      <c r="J1764" s="508">
        <f>(Table13[[#This Row],[Signal from Matlab]]-703)/(1060.75-703)</f>
        <v>-1.9650593990216632</v>
      </c>
    </row>
    <row r="1765" spans="1:10" x14ac:dyDescent="0.2">
      <c r="A1765" s="505">
        <v>36608</v>
      </c>
      <c r="B1765" s="506">
        <v>1764</v>
      </c>
      <c r="C1765" s="507">
        <v>25.35</v>
      </c>
      <c r="E1765" s="508">
        <f>(Table13[[#This Row],[Gasoil Open]]-MIN(Table13[Gasoil Open]))/(MAX(Table13[Gasoil Open])-MIN(Table13[Gasoil Open]))</f>
        <v>0.11456808199121522</v>
      </c>
      <c r="I1765" s="130">
        <f>(Table13[[#This Row],[Alpha]]-MIN(Table13[Alpha]))/(MAX(Table13[Alpha])-MIN(Table13[Alpha]))</f>
        <v>0.41785418965510296</v>
      </c>
      <c r="J1765" s="508">
        <f>(Table13[[#This Row],[Signal from Matlab]]-703)/(1060.75-703)</f>
        <v>-1.9650593990216632</v>
      </c>
    </row>
    <row r="1766" spans="1:10" x14ac:dyDescent="0.2">
      <c r="A1766" s="505">
        <v>36609</v>
      </c>
      <c r="B1766" s="506">
        <v>1765</v>
      </c>
      <c r="C1766" s="507">
        <v>25.75</v>
      </c>
      <c r="E1766" s="508">
        <f>(Table13[[#This Row],[Gasoil Open]]-MIN(Table13[Gasoil Open]))/(MAX(Table13[Gasoil Open])-MIN(Table13[Gasoil Open]))</f>
        <v>0.11749633967789164</v>
      </c>
      <c r="I1766" s="130">
        <f>(Table13[[#This Row],[Alpha]]-MIN(Table13[Alpha]))/(MAX(Table13[Alpha])-MIN(Table13[Alpha]))</f>
        <v>0.41785418965510296</v>
      </c>
      <c r="J1766" s="508">
        <f>(Table13[[#This Row],[Signal from Matlab]]-703)/(1060.75-703)</f>
        <v>-1.9650593990216632</v>
      </c>
    </row>
    <row r="1767" spans="1:10" x14ac:dyDescent="0.2">
      <c r="A1767" s="505">
        <v>36612</v>
      </c>
      <c r="B1767" s="506">
        <v>1766</v>
      </c>
      <c r="C1767" s="507">
        <v>25.65</v>
      </c>
      <c r="E1767" s="508">
        <f>(Table13[[#This Row],[Gasoil Open]]-MIN(Table13[Gasoil Open]))/(MAX(Table13[Gasoil Open])-MIN(Table13[Gasoil Open]))</f>
        <v>0.11676427525622252</v>
      </c>
      <c r="I1767" s="130">
        <f>(Table13[[#This Row],[Alpha]]-MIN(Table13[Alpha]))/(MAX(Table13[Alpha])-MIN(Table13[Alpha]))</f>
        <v>0.41785418965510296</v>
      </c>
      <c r="J1767" s="508">
        <f>(Table13[[#This Row],[Signal from Matlab]]-703)/(1060.75-703)</f>
        <v>-1.9650593990216632</v>
      </c>
    </row>
    <row r="1768" spans="1:10" x14ac:dyDescent="0.2">
      <c r="A1768" s="505">
        <v>36613</v>
      </c>
      <c r="B1768" s="506">
        <v>1767</v>
      </c>
      <c r="C1768" s="507">
        <v>25.55</v>
      </c>
      <c r="E1768" s="508">
        <f>(Table13[[#This Row],[Gasoil Open]]-MIN(Table13[Gasoil Open]))/(MAX(Table13[Gasoil Open])-MIN(Table13[Gasoil Open]))</f>
        <v>0.11603221083455344</v>
      </c>
      <c r="I1768" s="130">
        <f>(Table13[[#This Row],[Alpha]]-MIN(Table13[Alpha]))/(MAX(Table13[Alpha])-MIN(Table13[Alpha]))</f>
        <v>0.41785418965510296</v>
      </c>
      <c r="J1768" s="508">
        <f>(Table13[[#This Row],[Signal from Matlab]]-703)/(1060.75-703)</f>
        <v>-1.9650593990216632</v>
      </c>
    </row>
    <row r="1769" spans="1:10" x14ac:dyDescent="0.2">
      <c r="A1769" s="505">
        <v>36614</v>
      </c>
      <c r="B1769" s="506">
        <v>1768</v>
      </c>
      <c r="C1769" s="507">
        <v>25.24</v>
      </c>
      <c r="E1769" s="508">
        <f>(Table13[[#This Row],[Gasoil Open]]-MIN(Table13[Gasoil Open]))/(MAX(Table13[Gasoil Open])-MIN(Table13[Gasoil Open]))</f>
        <v>0.11376281112737918</v>
      </c>
      <c r="I1769" s="130">
        <f>(Table13[[#This Row],[Alpha]]-MIN(Table13[Alpha]))/(MAX(Table13[Alpha])-MIN(Table13[Alpha]))</f>
        <v>0.41785418965510296</v>
      </c>
      <c r="J1769" s="508">
        <f>(Table13[[#This Row],[Signal from Matlab]]-703)/(1060.75-703)</f>
        <v>-1.9650593990216632</v>
      </c>
    </row>
    <row r="1770" spans="1:10" x14ac:dyDescent="0.2">
      <c r="A1770" s="505">
        <v>36615</v>
      </c>
      <c r="B1770" s="506">
        <v>1769</v>
      </c>
      <c r="C1770" s="507">
        <v>24.4</v>
      </c>
      <c r="E1770" s="508">
        <f>(Table13[[#This Row],[Gasoil Open]]-MIN(Table13[Gasoil Open]))/(MAX(Table13[Gasoil Open])-MIN(Table13[Gasoil Open]))</f>
        <v>0.10761346998535869</v>
      </c>
      <c r="I1770" s="130">
        <f>(Table13[[#This Row],[Alpha]]-MIN(Table13[Alpha]))/(MAX(Table13[Alpha])-MIN(Table13[Alpha]))</f>
        <v>0.41785418965510296</v>
      </c>
      <c r="J1770" s="508">
        <f>(Table13[[#This Row],[Signal from Matlab]]-703)/(1060.75-703)</f>
        <v>-1.9650593990216632</v>
      </c>
    </row>
    <row r="1771" spans="1:10" x14ac:dyDescent="0.2">
      <c r="A1771" s="505">
        <v>36616</v>
      </c>
      <c r="B1771" s="506">
        <v>1770</v>
      </c>
      <c r="C1771" s="507">
        <v>24.8</v>
      </c>
      <c r="E1771" s="508">
        <f>(Table13[[#This Row],[Gasoil Open]]-MIN(Table13[Gasoil Open]))/(MAX(Table13[Gasoil Open])-MIN(Table13[Gasoil Open]))</f>
        <v>0.11054172767203513</v>
      </c>
      <c r="I1771" s="130">
        <f>(Table13[[#This Row],[Alpha]]-MIN(Table13[Alpha]))/(MAX(Table13[Alpha])-MIN(Table13[Alpha]))</f>
        <v>0.41785418965510296</v>
      </c>
      <c r="J1771" s="508">
        <f>(Table13[[#This Row],[Signal from Matlab]]-703)/(1060.75-703)</f>
        <v>-1.9650593990216632</v>
      </c>
    </row>
    <row r="1772" spans="1:10" x14ac:dyDescent="0.2">
      <c r="A1772" s="505">
        <v>36619</v>
      </c>
      <c r="B1772" s="506">
        <v>1771</v>
      </c>
      <c r="C1772" s="507">
        <v>25</v>
      </c>
      <c r="E1772" s="508">
        <f>(Table13[[#This Row],[Gasoil Open]]-MIN(Table13[Gasoil Open]))/(MAX(Table13[Gasoil Open])-MIN(Table13[Gasoil Open]))</f>
        <v>0.11200585651537334</v>
      </c>
      <c r="I1772" s="130">
        <f>(Table13[[#This Row],[Alpha]]-MIN(Table13[Alpha]))/(MAX(Table13[Alpha])-MIN(Table13[Alpha]))</f>
        <v>0.41785418965510296</v>
      </c>
      <c r="J1772" s="508">
        <f>(Table13[[#This Row],[Signal from Matlab]]-703)/(1060.75-703)</f>
        <v>-1.9650593990216632</v>
      </c>
    </row>
    <row r="1773" spans="1:10" x14ac:dyDescent="0.2">
      <c r="A1773" s="505">
        <v>36620</v>
      </c>
      <c r="B1773" s="506">
        <v>1772</v>
      </c>
      <c r="C1773" s="507">
        <v>24.35</v>
      </c>
      <c r="E1773" s="508">
        <f>(Table13[[#This Row],[Gasoil Open]]-MIN(Table13[Gasoil Open]))/(MAX(Table13[Gasoil Open])-MIN(Table13[Gasoil Open]))</f>
        <v>0.10724743777452415</v>
      </c>
      <c r="I1773" s="130">
        <f>(Table13[[#This Row],[Alpha]]-MIN(Table13[Alpha]))/(MAX(Table13[Alpha])-MIN(Table13[Alpha]))</f>
        <v>0.41785418965510296</v>
      </c>
      <c r="J1773" s="508">
        <f>(Table13[[#This Row],[Signal from Matlab]]-703)/(1060.75-703)</f>
        <v>-1.9650593990216632</v>
      </c>
    </row>
    <row r="1774" spans="1:10" x14ac:dyDescent="0.2">
      <c r="A1774" s="505">
        <v>36621</v>
      </c>
      <c r="B1774" s="506">
        <v>1773</v>
      </c>
      <c r="C1774" s="507">
        <v>23.4</v>
      </c>
      <c r="E1774" s="508">
        <f>(Table13[[#This Row],[Gasoil Open]]-MIN(Table13[Gasoil Open]))/(MAX(Table13[Gasoil Open])-MIN(Table13[Gasoil Open]))</f>
        <v>0.10029282576866762</v>
      </c>
      <c r="I1774" s="130">
        <f>(Table13[[#This Row],[Alpha]]-MIN(Table13[Alpha]))/(MAX(Table13[Alpha])-MIN(Table13[Alpha]))</f>
        <v>0.41785418965510296</v>
      </c>
      <c r="J1774" s="508">
        <f>(Table13[[#This Row],[Signal from Matlab]]-703)/(1060.75-703)</f>
        <v>-1.9650593990216632</v>
      </c>
    </row>
    <row r="1775" spans="1:10" x14ac:dyDescent="0.2">
      <c r="A1775" s="505">
        <v>36622</v>
      </c>
      <c r="B1775" s="506">
        <v>1774</v>
      </c>
      <c r="C1775" s="507">
        <v>23.9</v>
      </c>
      <c r="E1775" s="508">
        <f>(Table13[[#This Row],[Gasoil Open]]-MIN(Table13[Gasoil Open]))/(MAX(Table13[Gasoil Open])-MIN(Table13[Gasoil Open]))</f>
        <v>0.10395314787701315</v>
      </c>
      <c r="I1775" s="130">
        <f>(Table13[[#This Row],[Alpha]]-MIN(Table13[Alpha]))/(MAX(Table13[Alpha])-MIN(Table13[Alpha]))</f>
        <v>0.41785418965510296</v>
      </c>
      <c r="J1775" s="508">
        <f>(Table13[[#This Row],[Signal from Matlab]]-703)/(1060.75-703)</f>
        <v>-1.9650593990216632</v>
      </c>
    </row>
    <row r="1776" spans="1:10" x14ac:dyDescent="0.2">
      <c r="A1776" s="505">
        <v>36623</v>
      </c>
      <c r="B1776" s="506">
        <v>1775</v>
      </c>
      <c r="C1776" s="507">
        <v>23.35</v>
      </c>
      <c r="E1776" s="508">
        <f>(Table13[[#This Row],[Gasoil Open]]-MIN(Table13[Gasoil Open]))/(MAX(Table13[Gasoil Open])-MIN(Table13[Gasoil Open]))</f>
        <v>9.9926793557833085E-2</v>
      </c>
      <c r="I1776" s="130">
        <f>(Table13[[#This Row],[Alpha]]-MIN(Table13[Alpha]))/(MAX(Table13[Alpha])-MIN(Table13[Alpha]))</f>
        <v>0.41785418965510296</v>
      </c>
      <c r="J1776" s="508">
        <f>(Table13[[#This Row],[Signal from Matlab]]-703)/(1060.75-703)</f>
        <v>-1.9650593990216632</v>
      </c>
    </row>
    <row r="1777" spans="1:10" x14ac:dyDescent="0.2">
      <c r="A1777" s="505">
        <v>36626</v>
      </c>
      <c r="B1777" s="506">
        <v>1776</v>
      </c>
      <c r="C1777" s="507">
        <v>22.4</v>
      </c>
      <c r="E1777" s="508">
        <f>(Table13[[#This Row],[Gasoil Open]]-MIN(Table13[Gasoil Open]))/(MAX(Table13[Gasoil Open])-MIN(Table13[Gasoil Open]))</f>
        <v>9.2972181551976549E-2</v>
      </c>
      <c r="I1777" s="130">
        <f>(Table13[[#This Row],[Alpha]]-MIN(Table13[Alpha]))/(MAX(Table13[Alpha])-MIN(Table13[Alpha]))</f>
        <v>0.41785418965510296</v>
      </c>
      <c r="J1777" s="508">
        <f>(Table13[[#This Row],[Signal from Matlab]]-703)/(1060.75-703)</f>
        <v>-1.9650593990216632</v>
      </c>
    </row>
    <row r="1778" spans="1:10" x14ac:dyDescent="0.2">
      <c r="A1778" s="505">
        <v>36627</v>
      </c>
      <c r="B1778" s="506">
        <v>1777</v>
      </c>
      <c r="C1778" s="507">
        <v>21.8</v>
      </c>
      <c r="E1778" s="508">
        <f>(Table13[[#This Row],[Gasoil Open]]-MIN(Table13[Gasoil Open]))/(MAX(Table13[Gasoil Open])-MIN(Table13[Gasoil Open]))</f>
        <v>8.8579795021961935E-2</v>
      </c>
      <c r="I1778" s="130">
        <f>(Table13[[#This Row],[Alpha]]-MIN(Table13[Alpha]))/(MAX(Table13[Alpha])-MIN(Table13[Alpha]))</f>
        <v>0.41785418965510296</v>
      </c>
      <c r="J1778" s="508">
        <f>(Table13[[#This Row],[Signal from Matlab]]-703)/(1060.75-703)</f>
        <v>-1.9650593990216632</v>
      </c>
    </row>
    <row r="1779" spans="1:10" x14ac:dyDescent="0.2">
      <c r="A1779" s="505">
        <v>36628</v>
      </c>
      <c r="B1779" s="506">
        <v>1778</v>
      </c>
      <c r="C1779" s="507">
        <v>21.9</v>
      </c>
      <c r="E1779" s="508">
        <f>(Table13[[#This Row],[Gasoil Open]]-MIN(Table13[Gasoil Open]))/(MAX(Table13[Gasoil Open])-MIN(Table13[Gasoil Open]))</f>
        <v>8.9311859443631014E-2</v>
      </c>
      <c r="I1779" s="130">
        <f>(Table13[[#This Row],[Alpha]]-MIN(Table13[Alpha]))/(MAX(Table13[Alpha])-MIN(Table13[Alpha]))</f>
        <v>0.41785418965510296</v>
      </c>
      <c r="J1779" s="508">
        <f>(Table13[[#This Row],[Signal from Matlab]]-703)/(1060.75-703)</f>
        <v>-1.9650593990216632</v>
      </c>
    </row>
    <row r="1780" spans="1:10" x14ac:dyDescent="0.2">
      <c r="A1780" s="505">
        <v>36629</v>
      </c>
      <c r="B1780" s="506">
        <v>1779</v>
      </c>
      <c r="C1780" s="507">
        <v>23.09</v>
      </c>
      <c r="E1780" s="508">
        <f>(Table13[[#This Row],[Gasoil Open]]-MIN(Table13[Gasoil Open]))/(MAX(Table13[Gasoil Open])-MIN(Table13[Gasoil Open]))</f>
        <v>9.8023426061493404E-2</v>
      </c>
      <c r="I1780" s="130">
        <f>(Table13[[#This Row],[Alpha]]-MIN(Table13[Alpha]))/(MAX(Table13[Alpha])-MIN(Table13[Alpha]))</f>
        <v>0.41785418965510296</v>
      </c>
      <c r="J1780" s="508">
        <f>(Table13[[#This Row],[Signal from Matlab]]-703)/(1060.75-703)</f>
        <v>-1.9650593990216632</v>
      </c>
    </row>
    <row r="1781" spans="1:10" x14ac:dyDescent="0.2">
      <c r="A1781" s="505">
        <v>36630</v>
      </c>
      <c r="B1781" s="506">
        <v>1780</v>
      </c>
      <c r="C1781" s="507">
        <v>22.95</v>
      </c>
      <c r="E1781" s="508">
        <f>(Table13[[#This Row],[Gasoil Open]]-MIN(Table13[Gasoil Open]))/(MAX(Table13[Gasoil Open])-MIN(Table13[Gasoil Open]))</f>
        <v>9.6998535871156644E-2</v>
      </c>
      <c r="I1781" s="130">
        <f>(Table13[[#This Row],[Alpha]]-MIN(Table13[Alpha]))/(MAX(Table13[Alpha])-MIN(Table13[Alpha]))</f>
        <v>0.41785418965510296</v>
      </c>
      <c r="J1781" s="508">
        <f>(Table13[[#This Row],[Signal from Matlab]]-703)/(1060.75-703)</f>
        <v>-1.9650593990216632</v>
      </c>
    </row>
    <row r="1782" spans="1:10" x14ac:dyDescent="0.2">
      <c r="A1782" s="505">
        <v>36633</v>
      </c>
      <c r="B1782" s="506">
        <v>1781</v>
      </c>
      <c r="C1782" s="507">
        <v>22.15</v>
      </c>
      <c r="E1782" s="508">
        <f>(Table13[[#This Row],[Gasoil Open]]-MIN(Table13[Gasoil Open]))/(MAX(Table13[Gasoil Open])-MIN(Table13[Gasoil Open]))</f>
        <v>9.1142020497803788E-2</v>
      </c>
      <c r="I1782" s="130">
        <f>(Table13[[#This Row],[Alpha]]-MIN(Table13[Alpha]))/(MAX(Table13[Alpha])-MIN(Table13[Alpha]))</f>
        <v>0.41785418965510296</v>
      </c>
      <c r="J1782" s="508">
        <f>(Table13[[#This Row],[Signal from Matlab]]-703)/(1060.75-703)</f>
        <v>-1.9650593990216632</v>
      </c>
    </row>
    <row r="1783" spans="1:10" x14ac:dyDescent="0.2">
      <c r="A1783" s="505">
        <v>36634</v>
      </c>
      <c r="B1783" s="506">
        <v>1782</v>
      </c>
      <c r="C1783" s="507">
        <v>23.15</v>
      </c>
      <c r="E1783" s="508">
        <f>(Table13[[#This Row],[Gasoil Open]]-MIN(Table13[Gasoil Open]))/(MAX(Table13[Gasoil Open])-MIN(Table13[Gasoil Open]))</f>
        <v>9.8462664714494857E-2</v>
      </c>
      <c r="I1783" s="130">
        <f>(Table13[[#This Row],[Alpha]]-MIN(Table13[Alpha]))/(MAX(Table13[Alpha])-MIN(Table13[Alpha]))</f>
        <v>0.41785418965510296</v>
      </c>
      <c r="J1783" s="508">
        <f>(Table13[[#This Row],[Signal from Matlab]]-703)/(1060.75-703)</f>
        <v>-1.9650593990216632</v>
      </c>
    </row>
    <row r="1784" spans="1:10" x14ac:dyDescent="0.2">
      <c r="A1784" s="505">
        <v>36635</v>
      </c>
      <c r="B1784" s="506">
        <v>1783</v>
      </c>
      <c r="C1784" s="507">
        <v>23</v>
      </c>
      <c r="E1784" s="508">
        <f>(Table13[[#This Row],[Gasoil Open]]-MIN(Table13[Gasoil Open]))/(MAX(Table13[Gasoil Open])-MIN(Table13[Gasoil Open]))</f>
        <v>9.7364568081991204E-2</v>
      </c>
      <c r="I1784" s="130">
        <f>(Table13[[#This Row],[Alpha]]-MIN(Table13[Alpha]))/(MAX(Table13[Alpha])-MIN(Table13[Alpha]))</f>
        <v>0.41785418965510296</v>
      </c>
      <c r="J1784" s="508">
        <f>(Table13[[#This Row],[Signal from Matlab]]-703)/(1060.75-703)</f>
        <v>-1.9650593990216632</v>
      </c>
    </row>
    <row r="1785" spans="1:10" x14ac:dyDescent="0.2">
      <c r="A1785" s="505">
        <v>36636</v>
      </c>
      <c r="B1785" s="506">
        <v>1784</v>
      </c>
      <c r="C1785" s="507">
        <v>23.75</v>
      </c>
      <c r="E1785" s="508">
        <f>(Table13[[#This Row],[Gasoil Open]]-MIN(Table13[Gasoil Open]))/(MAX(Table13[Gasoil Open])-MIN(Table13[Gasoil Open]))</f>
        <v>0.1028550512445095</v>
      </c>
      <c r="I1785" s="130">
        <f>(Table13[[#This Row],[Alpha]]-MIN(Table13[Alpha]))/(MAX(Table13[Alpha])-MIN(Table13[Alpha]))</f>
        <v>0.41785418965510296</v>
      </c>
      <c r="J1785" s="508">
        <f>(Table13[[#This Row],[Signal from Matlab]]-703)/(1060.75-703)</f>
        <v>-1.9650593990216632</v>
      </c>
    </row>
    <row r="1786" spans="1:10" x14ac:dyDescent="0.2">
      <c r="A1786" s="505">
        <v>36641</v>
      </c>
      <c r="B1786" s="506">
        <v>1785</v>
      </c>
      <c r="C1786" s="507">
        <v>23.85</v>
      </c>
      <c r="E1786" s="508">
        <f>(Table13[[#This Row],[Gasoil Open]]-MIN(Table13[Gasoil Open]))/(MAX(Table13[Gasoil Open])-MIN(Table13[Gasoil Open]))</f>
        <v>0.10358711566617862</v>
      </c>
      <c r="I1786" s="130">
        <f>(Table13[[#This Row],[Alpha]]-MIN(Table13[Alpha]))/(MAX(Table13[Alpha])-MIN(Table13[Alpha]))</f>
        <v>0.41785418965510296</v>
      </c>
      <c r="J1786" s="508">
        <f>(Table13[[#This Row],[Signal from Matlab]]-703)/(1060.75-703)</f>
        <v>-1.9650593990216632</v>
      </c>
    </row>
    <row r="1787" spans="1:10" x14ac:dyDescent="0.2">
      <c r="A1787" s="505">
        <v>36642</v>
      </c>
      <c r="B1787" s="506">
        <v>1786</v>
      </c>
      <c r="C1787" s="507">
        <v>23.3</v>
      </c>
      <c r="E1787" s="508">
        <f>(Table13[[#This Row],[Gasoil Open]]-MIN(Table13[Gasoil Open]))/(MAX(Table13[Gasoil Open])-MIN(Table13[Gasoil Open]))</f>
        <v>9.9560761346998525E-2</v>
      </c>
      <c r="I1787" s="130">
        <f>(Table13[[#This Row],[Alpha]]-MIN(Table13[Alpha]))/(MAX(Table13[Alpha])-MIN(Table13[Alpha]))</f>
        <v>0.41785418965510296</v>
      </c>
      <c r="J1787" s="508">
        <f>(Table13[[#This Row],[Signal from Matlab]]-703)/(1060.75-703)</f>
        <v>-1.9650593990216632</v>
      </c>
    </row>
    <row r="1788" spans="1:10" x14ac:dyDescent="0.2">
      <c r="A1788" s="505">
        <v>36643</v>
      </c>
      <c r="B1788" s="506">
        <v>1787</v>
      </c>
      <c r="C1788" s="507">
        <v>23.05</v>
      </c>
      <c r="E1788" s="508">
        <f>(Table13[[#This Row],[Gasoil Open]]-MIN(Table13[Gasoil Open]))/(MAX(Table13[Gasoil Open])-MIN(Table13[Gasoil Open]))</f>
        <v>9.7730600292825764E-2</v>
      </c>
      <c r="I1788" s="130">
        <f>(Table13[[#This Row],[Alpha]]-MIN(Table13[Alpha]))/(MAX(Table13[Alpha])-MIN(Table13[Alpha]))</f>
        <v>0.41785418965510296</v>
      </c>
      <c r="J1788" s="508">
        <f>(Table13[[#This Row],[Signal from Matlab]]-703)/(1060.75-703)</f>
        <v>-1.9650593990216632</v>
      </c>
    </row>
    <row r="1789" spans="1:10" x14ac:dyDescent="0.2">
      <c r="A1789" s="505">
        <v>36644</v>
      </c>
      <c r="B1789" s="506">
        <v>1788</v>
      </c>
      <c r="C1789" s="507">
        <v>23.95</v>
      </c>
      <c r="E1789" s="508">
        <f>(Table13[[#This Row],[Gasoil Open]]-MIN(Table13[Gasoil Open]))/(MAX(Table13[Gasoil Open])-MIN(Table13[Gasoil Open]))</f>
        <v>0.10431918008784771</v>
      </c>
      <c r="I1789" s="130">
        <f>(Table13[[#This Row],[Alpha]]-MIN(Table13[Alpha]))/(MAX(Table13[Alpha])-MIN(Table13[Alpha]))</f>
        <v>0.41785418965510296</v>
      </c>
      <c r="J1789" s="508">
        <f>(Table13[[#This Row],[Signal from Matlab]]-703)/(1060.75-703)</f>
        <v>-1.9650593990216632</v>
      </c>
    </row>
    <row r="1790" spans="1:10" x14ac:dyDescent="0.2">
      <c r="A1790" s="505">
        <v>36648</v>
      </c>
      <c r="B1790" s="506">
        <v>1789</v>
      </c>
      <c r="C1790" s="507">
        <v>24.1</v>
      </c>
      <c r="E1790" s="508">
        <f>(Table13[[#This Row],[Gasoil Open]]-MIN(Table13[Gasoil Open]))/(MAX(Table13[Gasoil Open])-MIN(Table13[Gasoil Open]))</f>
        <v>0.10541727672035139</v>
      </c>
      <c r="I1790" s="130">
        <f>(Table13[[#This Row],[Alpha]]-MIN(Table13[Alpha]))/(MAX(Table13[Alpha])-MIN(Table13[Alpha]))</f>
        <v>0.41785418965510296</v>
      </c>
      <c r="J1790" s="508">
        <f>(Table13[[#This Row],[Signal from Matlab]]-703)/(1060.75-703)</f>
        <v>-1.9650593990216632</v>
      </c>
    </row>
    <row r="1791" spans="1:10" x14ac:dyDescent="0.2">
      <c r="A1791" s="505">
        <v>36649</v>
      </c>
      <c r="B1791" s="506">
        <v>1790</v>
      </c>
      <c r="C1791" s="507">
        <v>25.15</v>
      </c>
      <c r="E1791" s="508">
        <f>(Table13[[#This Row],[Gasoil Open]]-MIN(Table13[Gasoil Open]))/(MAX(Table13[Gasoil Open])-MIN(Table13[Gasoil Open]))</f>
        <v>0.113103953147877</v>
      </c>
      <c r="I1791" s="130">
        <f>(Table13[[#This Row],[Alpha]]-MIN(Table13[Alpha]))/(MAX(Table13[Alpha])-MIN(Table13[Alpha]))</f>
        <v>0.41785418965510296</v>
      </c>
      <c r="J1791" s="508">
        <f>(Table13[[#This Row],[Signal from Matlab]]-703)/(1060.75-703)</f>
        <v>-1.9650593990216632</v>
      </c>
    </row>
    <row r="1792" spans="1:10" x14ac:dyDescent="0.2">
      <c r="A1792" s="505">
        <v>36650</v>
      </c>
      <c r="B1792" s="506">
        <v>1791</v>
      </c>
      <c r="C1792" s="507">
        <v>24.9</v>
      </c>
      <c r="E1792" s="508">
        <f>(Table13[[#This Row],[Gasoil Open]]-MIN(Table13[Gasoil Open]))/(MAX(Table13[Gasoil Open])-MIN(Table13[Gasoil Open]))</f>
        <v>0.11127379209370422</v>
      </c>
      <c r="I1792" s="130">
        <f>(Table13[[#This Row],[Alpha]]-MIN(Table13[Alpha]))/(MAX(Table13[Alpha])-MIN(Table13[Alpha]))</f>
        <v>0.41785418965510296</v>
      </c>
      <c r="J1792" s="508">
        <f>(Table13[[#This Row],[Signal from Matlab]]-703)/(1060.75-703)</f>
        <v>-1.9650593990216632</v>
      </c>
    </row>
    <row r="1793" spans="1:10" x14ac:dyDescent="0.2">
      <c r="A1793" s="505">
        <v>36651</v>
      </c>
      <c r="B1793" s="506">
        <v>1792</v>
      </c>
      <c r="C1793" s="507">
        <v>25.16</v>
      </c>
      <c r="E1793" s="508">
        <f>(Table13[[#This Row],[Gasoil Open]]-MIN(Table13[Gasoil Open]))/(MAX(Table13[Gasoil Open])-MIN(Table13[Gasoil Open]))</f>
        <v>0.11317715959004392</v>
      </c>
      <c r="I1793" s="130">
        <f>(Table13[[#This Row],[Alpha]]-MIN(Table13[Alpha]))/(MAX(Table13[Alpha])-MIN(Table13[Alpha]))</f>
        <v>0.41785418965510296</v>
      </c>
      <c r="J1793" s="508">
        <f>(Table13[[#This Row],[Signal from Matlab]]-703)/(1060.75-703)</f>
        <v>-1.9650593990216632</v>
      </c>
    </row>
    <row r="1794" spans="1:10" x14ac:dyDescent="0.2">
      <c r="A1794" s="505">
        <v>36654</v>
      </c>
      <c r="B1794" s="506">
        <v>1793</v>
      </c>
      <c r="C1794" s="507">
        <v>25.3</v>
      </c>
      <c r="E1794" s="508">
        <f>(Table13[[#This Row],[Gasoil Open]]-MIN(Table13[Gasoil Open]))/(MAX(Table13[Gasoil Open])-MIN(Table13[Gasoil Open]))</f>
        <v>0.11420204978038066</v>
      </c>
      <c r="I1794" s="130">
        <f>(Table13[[#This Row],[Alpha]]-MIN(Table13[Alpha]))/(MAX(Table13[Alpha])-MIN(Table13[Alpha]))</f>
        <v>0.41785418965510296</v>
      </c>
      <c r="J1794" s="508">
        <f>(Table13[[#This Row],[Signal from Matlab]]-703)/(1060.75-703)</f>
        <v>-1.9650593990216632</v>
      </c>
    </row>
    <row r="1795" spans="1:10" x14ac:dyDescent="0.2">
      <c r="A1795" s="505">
        <v>36655</v>
      </c>
      <c r="B1795" s="506">
        <v>1794</v>
      </c>
      <c r="C1795" s="507">
        <v>25.71</v>
      </c>
      <c r="E1795" s="508">
        <f>(Table13[[#This Row],[Gasoil Open]]-MIN(Table13[Gasoil Open]))/(MAX(Table13[Gasoil Open])-MIN(Table13[Gasoil Open]))</f>
        <v>0.117203513909224</v>
      </c>
      <c r="I1795" s="130">
        <f>(Table13[[#This Row],[Alpha]]-MIN(Table13[Alpha]))/(MAX(Table13[Alpha])-MIN(Table13[Alpha]))</f>
        <v>0.41785418965510296</v>
      </c>
      <c r="J1795" s="508">
        <f>(Table13[[#This Row],[Signal from Matlab]]-703)/(1060.75-703)</f>
        <v>-1.9650593990216632</v>
      </c>
    </row>
    <row r="1796" spans="1:10" x14ac:dyDescent="0.2">
      <c r="A1796" s="505">
        <v>36656</v>
      </c>
      <c r="B1796" s="506">
        <v>1795</v>
      </c>
      <c r="C1796" s="507">
        <v>26.6</v>
      </c>
      <c r="E1796" s="508">
        <f>(Table13[[#This Row],[Gasoil Open]]-MIN(Table13[Gasoil Open]))/(MAX(Table13[Gasoil Open])-MIN(Table13[Gasoil Open]))</f>
        <v>0.12371888726207905</v>
      </c>
      <c r="I1796" s="130">
        <f>(Table13[[#This Row],[Alpha]]-MIN(Table13[Alpha]))/(MAX(Table13[Alpha])-MIN(Table13[Alpha]))</f>
        <v>0.41785418965510296</v>
      </c>
      <c r="J1796" s="508">
        <f>(Table13[[#This Row],[Signal from Matlab]]-703)/(1060.75-703)</f>
        <v>-1.9650593990216632</v>
      </c>
    </row>
    <row r="1797" spans="1:10" x14ac:dyDescent="0.2">
      <c r="A1797" s="505">
        <v>36657</v>
      </c>
      <c r="B1797" s="506">
        <v>1796</v>
      </c>
      <c r="C1797" s="507">
        <v>26.45</v>
      </c>
      <c r="E1797" s="508">
        <f>(Table13[[#This Row],[Gasoil Open]]-MIN(Table13[Gasoil Open]))/(MAX(Table13[Gasoil Open])-MIN(Table13[Gasoil Open]))</f>
        <v>0.12262079062957539</v>
      </c>
      <c r="I1797" s="130">
        <f>(Table13[[#This Row],[Alpha]]-MIN(Table13[Alpha]))/(MAX(Table13[Alpha])-MIN(Table13[Alpha]))</f>
        <v>0.41785418965510296</v>
      </c>
      <c r="J1797" s="508">
        <f>(Table13[[#This Row],[Signal from Matlab]]-703)/(1060.75-703)</f>
        <v>-1.9650593990216632</v>
      </c>
    </row>
    <row r="1798" spans="1:10" x14ac:dyDescent="0.2">
      <c r="A1798" s="505">
        <v>36658</v>
      </c>
      <c r="B1798" s="506">
        <v>1797</v>
      </c>
      <c r="C1798" s="507">
        <v>27.55</v>
      </c>
      <c r="E1798" s="508">
        <f>(Table13[[#This Row],[Gasoil Open]]-MIN(Table13[Gasoil Open]))/(MAX(Table13[Gasoil Open])-MIN(Table13[Gasoil Open]))</f>
        <v>0.13067349926793556</v>
      </c>
      <c r="I1798" s="130">
        <f>(Table13[[#This Row],[Alpha]]-MIN(Table13[Alpha]))/(MAX(Table13[Alpha])-MIN(Table13[Alpha]))</f>
        <v>0.41785418965510296</v>
      </c>
      <c r="J1798" s="508">
        <f>(Table13[[#This Row],[Signal from Matlab]]-703)/(1060.75-703)</f>
        <v>-1.9650593990216632</v>
      </c>
    </row>
    <row r="1799" spans="1:10" x14ac:dyDescent="0.2">
      <c r="A1799" s="505">
        <v>36661</v>
      </c>
      <c r="B1799" s="506">
        <v>1798</v>
      </c>
      <c r="C1799" s="507">
        <v>27.64</v>
      </c>
      <c r="E1799" s="508">
        <f>(Table13[[#This Row],[Gasoil Open]]-MIN(Table13[Gasoil Open]))/(MAX(Table13[Gasoil Open])-MIN(Table13[Gasoil Open]))</f>
        <v>0.13133235724743778</v>
      </c>
      <c r="I1799" s="130">
        <f>(Table13[[#This Row],[Alpha]]-MIN(Table13[Alpha]))/(MAX(Table13[Alpha])-MIN(Table13[Alpha]))</f>
        <v>0.41785418965510296</v>
      </c>
      <c r="J1799" s="508">
        <f>(Table13[[#This Row],[Signal from Matlab]]-703)/(1060.75-703)</f>
        <v>-1.9650593990216632</v>
      </c>
    </row>
    <row r="1800" spans="1:10" x14ac:dyDescent="0.2">
      <c r="A1800" s="505">
        <v>36662</v>
      </c>
      <c r="B1800" s="506">
        <v>1799</v>
      </c>
      <c r="C1800" s="507">
        <v>28.36</v>
      </c>
      <c r="E1800" s="508">
        <f>(Table13[[#This Row],[Gasoil Open]]-MIN(Table13[Gasoil Open]))/(MAX(Table13[Gasoil Open])-MIN(Table13[Gasoil Open]))</f>
        <v>0.13660322108345532</v>
      </c>
      <c r="I1800" s="130">
        <f>(Table13[[#This Row],[Alpha]]-MIN(Table13[Alpha]))/(MAX(Table13[Alpha])-MIN(Table13[Alpha]))</f>
        <v>0.41785418965510296</v>
      </c>
      <c r="J1800" s="508">
        <f>(Table13[[#This Row],[Signal from Matlab]]-703)/(1060.75-703)</f>
        <v>-1.9650593990216632</v>
      </c>
    </row>
    <row r="1801" spans="1:10" x14ac:dyDescent="0.2">
      <c r="A1801" s="505">
        <v>36663</v>
      </c>
      <c r="B1801" s="506">
        <v>1800</v>
      </c>
      <c r="C1801" s="507">
        <v>27.95</v>
      </c>
      <c r="E1801" s="508">
        <f>(Table13[[#This Row],[Gasoil Open]]-MIN(Table13[Gasoil Open]))/(MAX(Table13[Gasoil Open])-MIN(Table13[Gasoil Open]))</f>
        <v>0.13360175695461199</v>
      </c>
      <c r="I1801" s="130">
        <f>(Table13[[#This Row],[Alpha]]-MIN(Table13[Alpha]))/(MAX(Table13[Alpha])-MIN(Table13[Alpha]))</f>
        <v>0.41785418965510296</v>
      </c>
      <c r="J1801" s="508">
        <f>(Table13[[#This Row],[Signal from Matlab]]-703)/(1060.75-703)</f>
        <v>-1.9650593990216632</v>
      </c>
    </row>
    <row r="1802" spans="1:10" x14ac:dyDescent="0.2">
      <c r="A1802" s="505">
        <v>36664</v>
      </c>
      <c r="B1802" s="506">
        <v>1801</v>
      </c>
      <c r="C1802" s="507">
        <v>28</v>
      </c>
      <c r="E1802" s="508">
        <f>(Table13[[#This Row],[Gasoil Open]]-MIN(Table13[Gasoil Open]))/(MAX(Table13[Gasoil Open])-MIN(Table13[Gasoil Open]))</f>
        <v>0.13396778916544655</v>
      </c>
      <c r="I1802" s="130">
        <f>(Table13[[#This Row],[Alpha]]-MIN(Table13[Alpha]))/(MAX(Table13[Alpha])-MIN(Table13[Alpha]))</f>
        <v>0.41785418965510296</v>
      </c>
      <c r="J1802" s="508">
        <f>(Table13[[#This Row],[Signal from Matlab]]-703)/(1060.75-703)</f>
        <v>-1.9650593990216632</v>
      </c>
    </row>
    <row r="1803" spans="1:10" x14ac:dyDescent="0.2">
      <c r="A1803" s="505">
        <v>36665</v>
      </c>
      <c r="B1803" s="506">
        <v>1802</v>
      </c>
      <c r="C1803" s="507">
        <v>28.7</v>
      </c>
      <c r="E1803" s="508">
        <f>(Table13[[#This Row],[Gasoil Open]]-MIN(Table13[Gasoil Open]))/(MAX(Table13[Gasoil Open])-MIN(Table13[Gasoil Open]))</f>
        <v>0.13909224011713028</v>
      </c>
      <c r="I1803" s="130">
        <f>(Table13[[#This Row],[Alpha]]-MIN(Table13[Alpha]))/(MAX(Table13[Alpha])-MIN(Table13[Alpha]))</f>
        <v>0.41785418965510296</v>
      </c>
      <c r="J1803" s="508">
        <f>(Table13[[#This Row],[Signal from Matlab]]-703)/(1060.75-703)</f>
        <v>-1.9650593990216632</v>
      </c>
    </row>
    <row r="1804" spans="1:10" x14ac:dyDescent="0.2">
      <c r="A1804" s="505">
        <v>36668</v>
      </c>
      <c r="B1804" s="506">
        <v>1803</v>
      </c>
      <c r="C1804" s="507">
        <v>28.55</v>
      </c>
      <c r="E1804" s="508">
        <f>(Table13[[#This Row],[Gasoil Open]]-MIN(Table13[Gasoil Open]))/(MAX(Table13[Gasoil Open])-MIN(Table13[Gasoil Open]))</f>
        <v>0.13799414348462663</v>
      </c>
      <c r="I1804" s="130">
        <f>(Table13[[#This Row],[Alpha]]-MIN(Table13[Alpha]))/(MAX(Table13[Alpha])-MIN(Table13[Alpha]))</f>
        <v>0.41785418965510296</v>
      </c>
      <c r="J1804" s="508">
        <f>(Table13[[#This Row],[Signal from Matlab]]-703)/(1060.75-703)</f>
        <v>-1.9650593990216632</v>
      </c>
    </row>
    <row r="1805" spans="1:10" x14ac:dyDescent="0.2">
      <c r="A1805" s="505">
        <v>36669</v>
      </c>
      <c r="B1805" s="506">
        <v>1804</v>
      </c>
      <c r="C1805" s="507">
        <v>27.5</v>
      </c>
      <c r="E1805" s="508">
        <f>(Table13[[#This Row],[Gasoil Open]]-MIN(Table13[Gasoil Open]))/(MAX(Table13[Gasoil Open])-MIN(Table13[Gasoil Open]))</f>
        <v>0.130307467057101</v>
      </c>
      <c r="I1805" s="130">
        <f>(Table13[[#This Row],[Alpha]]-MIN(Table13[Alpha]))/(MAX(Table13[Alpha])-MIN(Table13[Alpha]))</f>
        <v>0.41785418965510296</v>
      </c>
      <c r="J1805" s="508">
        <f>(Table13[[#This Row],[Signal from Matlab]]-703)/(1060.75-703)</f>
        <v>-1.9650593990216632</v>
      </c>
    </row>
    <row r="1806" spans="1:10" x14ac:dyDescent="0.2">
      <c r="A1806" s="505">
        <v>36670</v>
      </c>
      <c r="B1806" s="506">
        <v>1805</v>
      </c>
      <c r="C1806" s="507">
        <v>27.7</v>
      </c>
      <c r="E1806" s="508">
        <f>(Table13[[#This Row],[Gasoil Open]]-MIN(Table13[Gasoil Open]))/(MAX(Table13[Gasoil Open])-MIN(Table13[Gasoil Open]))</f>
        <v>0.13177159590043921</v>
      </c>
      <c r="I1806" s="130">
        <f>(Table13[[#This Row],[Alpha]]-MIN(Table13[Alpha]))/(MAX(Table13[Alpha])-MIN(Table13[Alpha]))</f>
        <v>0.41785418965510296</v>
      </c>
      <c r="J1806" s="508">
        <f>(Table13[[#This Row],[Signal from Matlab]]-703)/(1060.75-703)</f>
        <v>-1.9650593990216632</v>
      </c>
    </row>
    <row r="1807" spans="1:10" x14ac:dyDescent="0.2">
      <c r="A1807" s="505">
        <v>36671</v>
      </c>
      <c r="B1807" s="506">
        <v>1806</v>
      </c>
      <c r="C1807" s="507">
        <v>28.61</v>
      </c>
      <c r="E1807" s="508">
        <f>(Table13[[#This Row],[Gasoil Open]]-MIN(Table13[Gasoil Open]))/(MAX(Table13[Gasoil Open])-MIN(Table13[Gasoil Open]))</f>
        <v>0.1384333821376281</v>
      </c>
      <c r="I1807" s="130">
        <f>(Table13[[#This Row],[Alpha]]-MIN(Table13[Alpha]))/(MAX(Table13[Alpha])-MIN(Table13[Alpha]))</f>
        <v>0.41785418965510296</v>
      </c>
      <c r="J1807" s="508">
        <f>(Table13[[#This Row],[Signal from Matlab]]-703)/(1060.75-703)</f>
        <v>-1.9650593990216632</v>
      </c>
    </row>
    <row r="1808" spans="1:10" x14ac:dyDescent="0.2">
      <c r="A1808" s="505">
        <v>36672</v>
      </c>
      <c r="B1808" s="506">
        <v>1807</v>
      </c>
      <c r="C1808" s="507">
        <v>29.4</v>
      </c>
      <c r="E1808" s="508">
        <f>(Table13[[#This Row],[Gasoil Open]]-MIN(Table13[Gasoil Open]))/(MAX(Table13[Gasoil Open])-MIN(Table13[Gasoil Open]))</f>
        <v>0.14421669106881402</v>
      </c>
      <c r="I1808" s="130">
        <f>(Table13[[#This Row],[Alpha]]-MIN(Table13[Alpha]))/(MAX(Table13[Alpha])-MIN(Table13[Alpha]))</f>
        <v>0.41785418965510296</v>
      </c>
      <c r="J1808" s="508">
        <f>(Table13[[#This Row],[Signal from Matlab]]-703)/(1060.75-703)</f>
        <v>-1.9650593990216632</v>
      </c>
    </row>
    <row r="1809" spans="1:10" x14ac:dyDescent="0.2">
      <c r="A1809" s="505">
        <v>36676</v>
      </c>
      <c r="B1809" s="506">
        <v>1808</v>
      </c>
      <c r="C1809" s="507">
        <v>28.65</v>
      </c>
      <c r="E1809" s="508">
        <f>(Table13[[#This Row],[Gasoil Open]]-MIN(Table13[Gasoil Open]))/(MAX(Table13[Gasoil Open])-MIN(Table13[Gasoil Open]))</f>
        <v>0.13872620790629572</v>
      </c>
      <c r="I1809" s="130">
        <f>(Table13[[#This Row],[Alpha]]-MIN(Table13[Alpha]))/(MAX(Table13[Alpha])-MIN(Table13[Alpha]))</f>
        <v>0.41785418965510296</v>
      </c>
      <c r="J1809" s="508">
        <f>(Table13[[#This Row],[Signal from Matlab]]-703)/(1060.75-703)</f>
        <v>-1.9650593990216632</v>
      </c>
    </row>
    <row r="1810" spans="1:10" x14ac:dyDescent="0.2">
      <c r="A1810" s="505">
        <v>36677</v>
      </c>
      <c r="B1810" s="506">
        <v>1809</v>
      </c>
      <c r="C1810" s="507">
        <v>29.1</v>
      </c>
      <c r="E1810" s="508">
        <f>(Table13[[#This Row],[Gasoil Open]]-MIN(Table13[Gasoil Open]))/(MAX(Table13[Gasoil Open])-MIN(Table13[Gasoil Open]))</f>
        <v>0.14202049780380674</v>
      </c>
      <c r="I1810" s="130">
        <f>(Table13[[#This Row],[Alpha]]-MIN(Table13[Alpha]))/(MAX(Table13[Alpha])-MIN(Table13[Alpha]))</f>
        <v>0.41785418965510296</v>
      </c>
      <c r="J1810" s="508">
        <f>(Table13[[#This Row],[Signal from Matlab]]-703)/(1060.75-703)</f>
        <v>-1.9650593990216632</v>
      </c>
    </row>
    <row r="1811" spans="1:10" x14ac:dyDescent="0.2">
      <c r="A1811" s="505">
        <v>36678</v>
      </c>
      <c r="B1811" s="506">
        <v>1810</v>
      </c>
      <c r="C1811" s="507">
        <v>28.4</v>
      </c>
      <c r="E1811" s="508">
        <f>(Table13[[#This Row],[Gasoil Open]]-MIN(Table13[Gasoil Open]))/(MAX(Table13[Gasoil Open])-MIN(Table13[Gasoil Open]))</f>
        <v>0.13689604685212295</v>
      </c>
      <c r="I1811" s="130">
        <f>(Table13[[#This Row],[Alpha]]-MIN(Table13[Alpha]))/(MAX(Table13[Alpha])-MIN(Table13[Alpha]))</f>
        <v>0.41785418965510296</v>
      </c>
      <c r="J1811" s="508">
        <f>(Table13[[#This Row],[Signal from Matlab]]-703)/(1060.75-703)</f>
        <v>-1.9650593990216632</v>
      </c>
    </row>
    <row r="1812" spans="1:10" x14ac:dyDescent="0.2">
      <c r="A1812" s="505">
        <v>36679</v>
      </c>
      <c r="B1812" s="506">
        <v>1811</v>
      </c>
      <c r="C1812" s="507">
        <v>29.2</v>
      </c>
      <c r="E1812" s="508">
        <f>(Table13[[#This Row],[Gasoil Open]]-MIN(Table13[Gasoil Open]))/(MAX(Table13[Gasoil Open])-MIN(Table13[Gasoil Open]))</f>
        <v>0.14275256222547583</v>
      </c>
      <c r="I1812" s="130">
        <f>(Table13[[#This Row],[Alpha]]-MIN(Table13[Alpha]))/(MAX(Table13[Alpha])-MIN(Table13[Alpha]))</f>
        <v>0.41785418965510296</v>
      </c>
      <c r="J1812" s="508">
        <f>(Table13[[#This Row],[Signal from Matlab]]-703)/(1060.75-703)</f>
        <v>-1.9650593990216632</v>
      </c>
    </row>
    <row r="1813" spans="1:10" x14ac:dyDescent="0.2">
      <c r="A1813" s="505">
        <v>36682</v>
      </c>
      <c r="B1813" s="506">
        <v>1812</v>
      </c>
      <c r="C1813" s="507">
        <v>29.4</v>
      </c>
      <c r="E1813" s="508">
        <f>(Table13[[#This Row],[Gasoil Open]]-MIN(Table13[Gasoil Open]))/(MAX(Table13[Gasoil Open])-MIN(Table13[Gasoil Open]))</f>
        <v>0.14421669106881402</v>
      </c>
      <c r="I1813" s="130">
        <f>(Table13[[#This Row],[Alpha]]-MIN(Table13[Alpha]))/(MAX(Table13[Alpha])-MIN(Table13[Alpha]))</f>
        <v>0.41785418965510296</v>
      </c>
      <c r="J1813" s="508">
        <f>(Table13[[#This Row],[Signal from Matlab]]-703)/(1060.75-703)</f>
        <v>-1.9650593990216632</v>
      </c>
    </row>
    <row r="1814" spans="1:10" x14ac:dyDescent="0.2">
      <c r="A1814" s="505">
        <v>36683</v>
      </c>
      <c r="B1814" s="506">
        <v>1813</v>
      </c>
      <c r="C1814" s="507">
        <v>28.45</v>
      </c>
      <c r="E1814" s="508">
        <f>(Table13[[#This Row],[Gasoil Open]]-MIN(Table13[Gasoil Open]))/(MAX(Table13[Gasoil Open])-MIN(Table13[Gasoil Open]))</f>
        <v>0.13726207906295751</v>
      </c>
      <c r="I1814" s="130">
        <f>(Table13[[#This Row],[Alpha]]-MIN(Table13[Alpha]))/(MAX(Table13[Alpha])-MIN(Table13[Alpha]))</f>
        <v>0.41785418965510296</v>
      </c>
      <c r="J1814" s="508">
        <f>(Table13[[#This Row],[Signal from Matlab]]-703)/(1060.75-703)</f>
        <v>-1.9650593990216632</v>
      </c>
    </row>
    <row r="1815" spans="1:10" x14ac:dyDescent="0.2">
      <c r="A1815" s="505">
        <v>36684</v>
      </c>
      <c r="B1815" s="506">
        <v>1814</v>
      </c>
      <c r="C1815" s="507">
        <v>28.55</v>
      </c>
      <c r="E1815" s="508">
        <f>(Table13[[#This Row],[Gasoil Open]]-MIN(Table13[Gasoil Open]))/(MAX(Table13[Gasoil Open])-MIN(Table13[Gasoil Open]))</f>
        <v>0.13799414348462663</v>
      </c>
      <c r="I1815" s="130">
        <f>(Table13[[#This Row],[Alpha]]-MIN(Table13[Alpha]))/(MAX(Table13[Alpha])-MIN(Table13[Alpha]))</f>
        <v>0.41785418965510296</v>
      </c>
      <c r="J1815" s="508">
        <f>(Table13[[#This Row],[Signal from Matlab]]-703)/(1060.75-703)</f>
        <v>-1.9650593990216632</v>
      </c>
    </row>
    <row r="1816" spans="1:10" x14ac:dyDescent="0.2">
      <c r="A1816" s="505">
        <v>36685</v>
      </c>
      <c r="B1816" s="506">
        <v>1815</v>
      </c>
      <c r="C1816" s="507">
        <v>29.15</v>
      </c>
      <c r="E1816" s="508">
        <f>(Table13[[#This Row],[Gasoil Open]]-MIN(Table13[Gasoil Open]))/(MAX(Table13[Gasoil Open])-MIN(Table13[Gasoil Open]))</f>
        <v>0.14238653001464127</v>
      </c>
      <c r="I1816" s="130">
        <f>(Table13[[#This Row],[Alpha]]-MIN(Table13[Alpha]))/(MAX(Table13[Alpha])-MIN(Table13[Alpha]))</f>
        <v>0.41785418965510296</v>
      </c>
      <c r="J1816" s="508">
        <f>(Table13[[#This Row],[Signal from Matlab]]-703)/(1060.75-703)</f>
        <v>-1.9650593990216632</v>
      </c>
    </row>
    <row r="1817" spans="1:10" x14ac:dyDescent="0.2">
      <c r="A1817" s="505">
        <v>36686</v>
      </c>
      <c r="B1817" s="506">
        <v>1816</v>
      </c>
      <c r="C1817" s="507">
        <v>28.9</v>
      </c>
      <c r="E1817" s="508">
        <f>(Table13[[#This Row],[Gasoil Open]]-MIN(Table13[Gasoil Open]))/(MAX(Table13[Gasoil Open])-MIN(Table13[Gasoil Open]))</f>
        <v>0.1405563689604685</v>
      </c>
      <c r="I1817" s="130">
        <f>(Table13[[#This Row],[Alpha]]-MIN(Table13[Alpha]))/(MAX(Table13[Alpha])-MIN(Table13[Alpha]))</f>
        <v>0.41785418965510296</v>
      </c>
      <c r="J1817" s="508">
        <f>(Table13[[#This Row],[Signal from Matlab]]-703)/(1060.75-703)</f>
        <v>-1.9650593990216632</v>
      </c>
    </row>
    <row r="1818" spans="1:10" x14ac:dyDescent="0.2">
      <c r="A1818" s="505">
        <v>36689</v>
      </c>
      <c r="B1818" s="506">
        <v>1817</v>
      </c>
      <c r="C1818" s="507">
        <v>29.85</v>
      </c>
      <c r="E1818" s="508">
        <f>(Table13[[#This Row],[Gasoil Open]]-MIN(Table13[Gasoil Open]))/(MAX(Table13[Gasoil Open])-MIN(Table13[Gasoil Open]))</f>
        <v>0.14751098096632503</v>
      </c>
      <c r="I1818" s="130">
        <f>(Table13[[#This Row],[Alpha]]-MIN(Table13[Alpha]))/(MAX(Table13[Alpha])-MIN(Table13[Alpha]))</f>
        <v>0.41785418965510296</v>
      </c>
      <c r="J1818" s="508">
        <f>(Table13[[#This Row],[Signal from Matlab]]-703)/(1060.75-703)</f>
        <v>-1.9650593990216632</v>
      </c>
    </row>
    <row r="1819" spans="1:10" x14ac:dyDescent="0.2">
      <c r="A1819" s="505">
        <v>36690</v>
      </c>
      <c r="B1819" s="506">
        <v>1818</v>
      </c>
      <c r="C1819" s="507">
        <v>30.9</v>
      </c>
      <c r="E1819" s="508">
        <f>(Table13[[#This Row],[Gasoil Open]]-MIN(Table13[Gasoil Open]))/(MAX(Table13[Gasoil Open])-MIN(Table13[Gasoil Open]))</f>
        <v>0.15519765739385064</v>
      </c>
      <c r="I1819" s="130">
        <f>(Table13[[#This Row],[Alpha]]-MIN(Table13[Alpha]))/(MAX(Table13[Alpha])-MIN(Table13[Alpha]))</f>
        <v>0.41785418965510296</v>
      </c>
      <c r="J1819" s="508">
        <f>(Table13[[#This Row],[Signal from Matlab]]-703)/(1060.75-703)</f>
        <v>-1.9650593990216632</v>
      </c>
    </row>
    <row r="1820" spans="1:10" x14ac:dyDescent="0.2">
      <c r="A1820" s="505">
        <v>36691</v>
      </c>
      <c r="B1820" s="506">
        <v>1819</v>
      </c>
      <c r="C1820" s="507">
        <v>31.41</v>
      </c>
      <c r="E1820" s="508">
        <f>(Table13[[#This Row],[Gasoil Open]]-MIN(Table13[Gasoil Open]))/(MAX(Table13[Gasoil Open])-MIN(Table13[Gasoil Open]))</f>
        <v>0.15893118594436309</v>
      </c>
      <c r="I1820" s="130">
        <f>(Table13[[#This Row],[Alpha]]-MIN(Table13[Alpha]))/(MAX(Table13[Alpha])-MIN(Table13[Alpha]))</f>
        <v>0.41785418965510296</v>
      </c>
      <c r="J1820" s="508">
        <f>(Table13[[#This Row],[Signal from Matlab]]-703)/(1060.75-703)</f>
        <v>-1.9650593990216632</v>
      </c>
    </row>
    <row r="1821" spans="1:10" x14ac:dyDescent="0.2">
      <c r="A1821" s="505">
        <v>36692</v>
      </c>
      <c r="B1821" s="506">
        <v>1820</v>
      </c>
      <c r="C1821" s="507">
        <v>31.06</v>
      </c>
      <c r="E1821" s="508">
        <f>(Table13[[#This Row],[Gasoil Open]]-MIN(Table13[Gasoil Open]))/(MAX(Table13[Gasoil Open])-MIN(Table13[Gasoil Open]))</f>
        <v>0.1563689604685212</v>
      </c>
      <c r="I1821" s="130">
        <f>(Table13[[#This Row],[Alpha]]-MIN(Table13[Alpha]))/(MAX(Table13[Alpha])-MIN(Table13[Alpha]))</f>
        <v>0.41785418965510296</v>
      </c>
      <c r="J1821" s="508">
        <f>(Table13[[#This Row],[Signal from Matlab]]-703)/(1060.75-703)</f>
        <v>-1.9650593990216632</v>
      </c>
    </row>
    <row r="1822" spans="1:10" x14ac:dyDescent="0.2">
      <c r="A1822" s="505">
        <v>36693</v>
      </c>
      <c r="B1822" s="506">
        <v>1821</v>
      </c>
      <c r="C1822" s="507">
        <v>29.15</v>
      </c>
      <c r="E1822" s="508">
        <f>(Table13[[#This Row],[Gasoil Open]]-MIN(Table13[Gasoil Open]))/(MAX(Table13[Gasoil Open])-MIN(Table13[Gasoil Open]))</f>
        <v>0.14238653001464127</v>
      </c>
      <c r="I1822" s="130">
        <f>(Table13[[#This Row],[Alpha]]-MIN(Table13[Alpha]))/(MAX(Table13[Alpha])-MIN(Table13[Alpha]))</f>
        <v>0.41785418965510296</v>
      </c>
      <c r="J1822" s="508">
        <f>(Table13[[#This Row],[Signal from Matlab]]-703)/(1060.75-703)</f>
        <v>-1.9650593990216632</v>
      </c>
    </row>
    <row r="1823" spans="1:10" x14ac:dyDescent="0.2">
      <c r="A1823" s="505">
        <v>36696</v>
      </c>
      <c r="B1823" s="506">
        <v>1822</v>
      </c>
      <c r="C1823" s="507">
        <v>27.95</v>
      </c>
      <c r="E1823" s="508">
        <f>(Table13[[#This Row],[Gasoil Open]]-MIN(Table13[Gasoil Open]))/(MAX(Table13[Gasoil Open])-MIN(Table13[Gasoil Open]))</f>
        <v>0.13360175695461199</v>
      </c>
      <c r="I1823" s="130">
        <f>(Table13[[#This Row],[Alpha]]-MIN(Table13[Alpha]))/(MAX(Table13[Alpha])-MIN(Table13[Alpha]))</f>
        <v>0.41785418965510296</v>
      </c>
      <c r="J1823" s="508">
        <f>(Table13[[#This Row],[Signal from Matlab]]-703)/(1060.75-703)</f>
        <v>-1.9650593990216632</v>
      </c>
    </row>
    <row r="1824" spans="1:10" x14ac:dyDescent="0.2">
      <c r="A1824" s="505">
        <v>36697</v>
      </c>
      <c r="B1824" s="506">
        <v>1823</v>
      </c>
      <c r="C1824" s="507">
        <v>27.86</v>
      </c>
      <c r="E1824" s="508">
        <f>(Table13[[#This Row],[Gasoil Open]]-MIN(Table13[Gasoil Open]))/(MAX(Table13[Gasoil Open])-MIN(Table13[Gasoil Open]))</f>
        <v>0.1329428989751098</v>
      </c>
      <c r="I1824" s="130">
        <f>(Table13[[#This Row],[Alpha]]-MIN(Table13[Alpha]))/(MAX(Table13[Alpha])-MIN(Table13[Alpha]))</f>
        <v>0.41785418965510296</v>
      </c>
      <c r="J1824" s="508">
        <f>(Table13[[#This Row],[Signal from Matlab]]-703)/(1060.75-703)</f>
        <v>-1.9650593990216632</v>
      </c>
    </row>
    <row r="1825" spans="1:10" x14ac:dyDescent="0.2">
      <c r="A1825" s="505">
        <v>36698</v>
      </c>
      <c r="B1825" s="506">
        <v>1824</v>
      </c>
      <c r="C1825" s="507">
        <v>29.1</v>
      </c>
      <c r="E1825" s="508">
        <f>(Table13[[#This Row],[Gasoil Open]]-MIN(Table13[Gasoil Open]))/(MAX(Table13[Gasoil Open])-MIN(Table13[Gasoil Open]))</f>
        <v>0.14202049780380674</v>
      </c>
      <c r="I1825" s="130">
        <f>(Table13[[#This Row],[Alpha]]-MIN(Table13[Alpha]))/(MAX(Table13[Alpha])-MIN(Table13[Alpha]))</f>
        <v>0.41785418965510296</v>
      </c>
      <c r="J1825" s="508">
        <f>(Table13[[#This Row],[Signal from Matlab]]-703)/(1060.75-703)</f>
        <v>-1.9650593990216632</v>
      </c>
    </row>
    <row r="1826" spans="1:10" x14ac:dyDescent="0.2">
      <c r="A1826" s="505">
        <v>36699</v>
      </c>
      <c r="B1826" s="506">
        <v>1825</v>
      </c>
      <c r="C1826" s="507">
        <v>29.2</v>
      </c>
      <c r="E1826" s="508">
        <f>(Table13[[#This Row],[Gasoil Open]]-MIN(Table13[Gasoil Open]))/(MAX(Table13[Gasoil Open])-MIN(Table13[Gasoil Open]))</f>
        <v>0.14275256222547583</v>
      </c>
      <c r="I1826" s="130">
        <f>(Table13[[#This Row],[Alpha]]-MIN(Table13[Alpha]))/(MAX(Table13[Alpha])-MIN(Table13[Alpha]))</f>
        <v>0.41785418965510296</v>
      </c>
      <c r="J1826" s="508">
        <f>(Table13[[#This Row],[Signal from Matlab]]-703)/(1060.75-703)</f>
        <v>-1.9650593990216632</v>
      </c>
    </row>
    <row r="1827" spans="1:10" x14ac:dyDescent="0.2">
      <c r="A1827" s="505">
        <v>36700</v>
      </c>
      <c r="B1827" s="506">
        <v>1826</v>
      </c>
      <c r="C1827" s="507">
        <v>30.4</v>
      </c>
      <c r="E1827" s="508">
        <f>(Table13[[#This Row],[Gasoil Open]]-MIN(Table13[Gasoil Open]))/(MAX(Table13[Gasoil Open])-MIN(Table13[Gasoil Open]))</f>
        <v>0.15153733528550509</v>
      </c>
      <c r="I1827" s="130">
        <f>(Table13[[#This Row],[Alpha]]-MIN(Table13[Alpha]))/(MAX(Table13[Alpha])-MIN(Table13[Alpha]))</f>
        <v>0.41785418965510296</v>
      </c>
      <c r="J1827" s="508">
        <f>(Table13[[#This Row],[Signal from Matlab]]-703)/(1060.75-703)</f>
        <v>-1.9650593990216632</v>
      </c>
    </row>
    <row r="1828" spans="1:10" x14ac:dyDescent="0.2">
      <c r="A1828" s="505">
        <v>36703</v>
      </c>
      <c r="B1828" s="506">
        <v>1827</v>
      </c>
      <c r="C1828" s="507">
        <v>30.65</v>
      </c>
      <c r="E1828" s="508">
        <f>(Table13[[#This Row],[Gasoil Open]]-MIN(Table13[Gasoil Open]))/(MAX(Table13[Gasoil Open])-MIN(Table13[Gasoil Open]))</f>
        <v>0.15336749633967786</v>
      </c>
      <c r="I1828" s="130">
        <f>(Table13[[#This Row],[Alpha]]-MIN(Table13[Alpha]))/(MAX(Table13[Alpha])-MIN(Table13[Alpha]))</f>
        <v>0.41785418965510296</v>
      </c>
      <c r="J1828" s="508">
        <f>(Table13[[#This Row],[Signal from Matlab]]-703)/(1060.75-703)</f>
        <v>-1.9650593990216632</v>
      </c>
    </row>
    <row r="1829" spans="1:10" x14ac:dyDescent="0.2">
      <c r="A1829" s="505">
        <v>36704</v>
      </c>
      <c r="B1829" s="506">
        <v>1828</v>
      </c>
      <c r="C1829" s="507">
        <v>29.65</v>
      </c>
      <c r="E1829" s="508">
        <f>(Table13[[#This Row],[Gasoil Open]]-MIN(Table13[Gasoil Open]))/(MAX(Table13[Gasoil Open])-MIN(Table13[Gasoil Open]))</f>
        <v>0.14604685212298679</v>
      </c>
      <c r="I1829" s="130">
        <f>(Table13[[#This Row],[Alpha]]-MIN(Table13[Alpha]))/(MAX(Table13[Alpha])-MIN(Table13[Alpha]))</f>
        <v>0.41785418965510296</v>
      </c>
      <c r="J1829" s="508">
        <f>(Table13[[#This Row],[Signal from Matlab]]-703)/(1060.75-703)</f>
        <v>-1.9650593990216632</v>
      </c>
    </row>
    <row r="1830" spans="1:10" x14ac:dyDescent="0.2">
      <c r="A1830" s="505">
        <v>36705</v>
      </c>
      <c r="B1830" s="506">
        <v>1829</v>
      </c>
      <c r="C1830" s="507">
        <v>30.03</v>
      </c>
      <c r="E1830" s="508">
        <f>(Table13[[#This Row],[Gasoil Open]]-MIN(Table13[Gasoil Open]))/(MAX(Table13[Gasoil Open])-MIN(Table13[Gasoil Open]))</f>
        <v>0.14882869692532941</v>
      </c>
      <c r="I1830" s="130">
        <f>(Table13[[#This Row],[Alpha]]-MIN(Table13[Alpha]))/(MAX(Table13[Alpha])-MIN(Table13[Alpha]))</f>
        <v>0.41785418965510296</v>
      </c>
      <c r="J1830" s="508">
        <f>(Table13[[#This Row],[Signal from Matlab]]-703)/(1060.75-703)</f>
        <v>-1.9650593990216632</v>
      </c>
    </row>
    <row r="1831" spans="1:10" x14ac:dyDescent="0.2">
      <c r="A1831" s="505">
        <v>36706</v>
      </c>
      <c r="B1831" s="506">
        <v>1830</v>
      </c>
      <c r="C1831" s="507">
        <v>30.01</v>
      </c>
      <c r="E1831" s="508">
        <f>(Table13[[#This Row],[Gasoil Open]]-MIN(Table13[Gasoil Open]))/(MAX(Table13[Gasoil Open])-MIN(Table13[Gasoil Open]))</f>
        <v>0.14868228404099559</v>
      </c>
      <c r="I1831" s="130">
        <f>(Table13[[#This Row],[Alpha]]-MIN(Table13[Alpha]))/(MAX(Table13[Alpha])-MIN(Table13[Alpha]))</f>
        <v>0.41785418965510296</v>
      </c>
      <c r="J1831" s="508">
        <f>(Table13[[#This Row],[Signal from Matlab]]-703)/(1060.75-703)</f>
        <v>-1.9650593990216632</v>
      </c>
    </row>
    <row r="1832" spans="1:10" x14ac:dyDescent="0.2">
      <c r="A1832" s="505">
        <v>36707</v>
      </c>
      <c r="B1832" s="506">
        <v>1831</v>
      </c>
      <c r="C1832" s="507">
        <v>30.67</v>
      </c>
      <c r="E1832" s="508">
        <f>(Table13[[#This Row],[Gasoil Open]]-MIN(Table13[Gasoil Open]))/(MAX(Table13[Gasoil Open])-MIN(Table13[Gasoil Open]))</f>
        <v>0.1535139092240117</v>
      </c>
      <c r="I1832" s="130">
        <f>(Table13[[#This Row],[Alpha]]-MIN(Table13[Alpha]))/(MAX(Table13[Alpha])-MIN(Table13[Alpha]))</f>
        <v>0.41785418965510296</v>
      </c>
      <c r="J1832" s="508">
        <f>(Table13[[#This Row],[Signal from Matlab]]-703)/(1060.75-703)</f>
        <v>-1.9650593990216632</v>
      </c>
    </row>
    <row r="1833" spans="1:10" x14ac:dyDescent="0.2">
      <c r="A1833" s="505">
        <v>36710</v>
      </c>
      <c r="B1833" s="506">
        <v>1832</v>
      </c>
      <c r="C1833" s="507">
        <v>30.65</v>
      </c>
      <c r="E1833" s="508">
        <f>(Table13[[#This Row],[Gasoil Open]]-MIN(Table13[Gasoil Open]))/(MAX(Table13[Gasoil Open])-MIN(Table13[Gasoil Open]))</f>
        <v>0.15336749633967786</v>
      </c>
      <c r="I1833" s="130">
        <f>(Table13[[#This Row],[Alpha]]-MIN(Table13[Alpha]))/(MAX(Table13[Alpha])-MIN(Table13[Alpha]))</f>
        <v>0.41785418965510296</v>
      </c>
      <c r="J1833" s="508">
        <f>(Table13[[#This Row],[Signal from Matlab]]-703)/(1060.75-703)</f>
        <v>-1.9650593990216632</v>
      </c>
    </row>
    <row r="1834" spans="1:10" x14ac:dyDescent="0.2">
      <c r="A1834" s="505">
        <v>36711</v>
      </c>
      <c r="B1834" s="506">
        <v>1833</v>
      </c>
      <c r="C1834" s="507">
        <v>30.4</v>
      </c>
      <c r="E1834" s="508">
        <f>(Table13[[#This Row],[Gasoil Open]]-MIN(Table13[Gasoil Open]))/(MAX(Table13[Gasoil Open])-MIN(Table13[Gasoil Open]))</f>
        <v>0.15153733528550509</v>
      </c>
      <c r="I1834" s="130">
        <f>(Table13[[#This Row],[Alpha]]-MIN(Table13[Alpha]))/(MAX(Table13[Alpha])-MIN(Table13[Alpha]))</f>
        <v>0.41785418965510296</v>
      </c>
      <c r="J1834" s="508">
        <f>(Table13[[#This Row],[Signal from Matlab]]-703)/(1060.75-703)</f>
        <v>-1.9650593990216632</v>
      </c>
    </row>
    <row r="1835" spans="1:10" x14ac:dyDescent="0.2">
      <c r="A1835" s="505">
        <v>36712</v>
      </c>
      <c r="B1835" s="506">
        <v>1834</v>
      </c>
      <c r="C1835" s="507">
        <v>29.22</v>
      </c>
      <c r="E1835" s="508">
        <f>(Table13[[#This Row],[Gasoil Open]]-MIN(Table13[Gasoil Open]))/(MAX(Table13[Gasoil Open])-MIN(Table13[Gasoil Open]))</f>
        <v>0.14289897510980965</v>
      </c>
      <c r="I1835" s="130">
        <f>(Table13[[#This Row],[Alpha]]-MIN(Table13[Alpha]))/(MAX(Table13[Alpha])-MIN(Table13[Alpha]))</f>
        <v>0.41785418965510296</v>
      </c>
      <c r="J1835" s="508">
        <f>(Table13[[#This Row],[Signal from Matlab]]-703)/(1060.75-703)</f>
        <v>-1.9650593990216632</v>
      </c>
    </row>
    <row r="1836" spans="1:10" x14ac:dyDescent="0.2">
      <c r="A1836" s="505">
        <v>36713</v>
      </c>
      <c r="B1836" s="506">
        <v>1835</v>
      </c>
      <c r="C1836" s="507">
        <v>29.4</v>
      </c>
      <c r="E1836" s="508">
        <f>(Table13[[#This Row],[Gasoil Open]]-MIN(Table13[Gasoil Open]))/(MAX(Table13[Gasoil Open])-MIN(Table13[Gasoil Open]))</f>
        <v>0.14421669106881402</v>
      </c>
      <c r="I1836" s="130">
        <f>(Table13[[#This Row],[Alpha]]-MIN(Table13[Alpha]))/(MAX(Table13[Alpha])-MIN(Table13[Alpha]))</f>
        <v>0.41785418965510296</v>
      </c>
      <c r="J1836" s="508">
        <f>(Table13[[#This Row],[Signal from Matlab]]-703)/(1060.75-703)</f>
        <v>-1.9650593990216632</v>
      </c>
    </row>
    <row r="1837" spans="1:10" x14ac:dyDescent="0.2">
      <c r="A1837" s="505">
        <v>36714</v>
      </c>
      <c r="B1837" s="506">
        <v>1836</v>
      </c>
      <c r="C1837" s="507">
        <v>29.65</v>
      </c>
      <c r="E1837" s="508">
        <f>(Table13[[#This Row],[Gasoil Open]]-MIN(Table13[Gasoil Open]))/(MAX(Table13[Gasoil Open])-MIN(Table13[Gasoil Open]))</f>
        <v>0.14604685212298679</v>
      </c>
      <c r="I1837" s="130">
        <f>(Table13[[#This Row],[Alpha]]-MIN(Table13[Alpha]))/(MAX(Table13[Alpha])-MIN(Table13[Alpha]))</f>
        <v>0.41785418965510296</v>
      </c>
      <c r="J1837" s="508">
        <f>(Table13[[#This Row],[Signal from Matlab]]-703)/(1060.75-703)</f>
        <v>-1.9650593990216632</v>
      </c>
    </row>
    <row r="1838" spans="1:10" x14ac:dyDescent="0.2">
      <c r="A1838" s="505">
        <v>36717</v>
      </c>
      <c r="B1838" s="506">
        <v>1837</v>
      </c>
      <c r="C1838" s="507">
        <v>29.35</v>
      </c>
      <c r="E1838" s="508">
        <f>(Table13[[#This Row],[Gasoil Open]]-MIN(Table13[Gasoil Open]))/(MAX(Table13[Gasoil Open])-MIN(Table13[Gasoil Open]))</f>
        <v>0.14385065885797949</v>
      </c>
      <c r="I1838" s="130">
        <f>(Table13[[#This Row],[Alpha]]-MIN(Table13[Alpha]))/(MAX(Table13[Alpha])-MIN(Table13[Alpha]))</f>
        <v>0.41785418965510296</v>
      </c>
      <c r="J1838" s="508">
        <f>(Table13[[#This Row],[Signal from Matlab]]-703)/(1060.75-703)</f>
        <v>-1.9650593990216632</v>
      </c>
    </row>
    <row r="1839" spans="1:10" x14ac:dyDescent="0.2">
      <c r="A1839" s="505">
        <v>36718</v>
      </c>
      <c r="B1839" s="506">
        <v>1838</v>
      </c>
      <c r="C1839" s="507">
        <v>28.65</v>
      </c>
      <c r="E1839" s="508">
        <f>(Table13[[#This Row],[Gasoil Open]]-MIN(Table13[Gasoil Open]))/(MAX(Table13[Gasoil Open])-MIN(Table13[Gasoil Open]))</f>
        <v>0.13872620790629572</v>
      </c>
      <c r="I1839" s="130">
        <f>(Table13[[#This Row],[Alpha]]-MIN(Table13[Alpha]))/(MAX(Table13[Alpha])-MIN(Table13[Alpha]))</f>
        <v>0.41785418965510296</v>
      </c>
      <c r="J1839" s="508">
        <f>(Table13[[#This Row],[Signal from Matlab]]-703)/(1060.75-703)</f>
        <v>-1.9650593990216632</v>
      </c>
    </row>
    <row r="1840" spans="1:10" x14ac:dyDescent="0.2">
      <c r="A1840" s="505">
        <v>36719</v>
      </c>
      <c r="B1840" s="506">
        <v>1839</v>
      </c>
      <c r="C1840" s="507">
        <v>28.95</v>
      </c>
      <c r="E1840" s="508">
        <f>(Table13[[#This Row],[Gasoil Open]]-MIN(Table13[Gasoil Open]))/(MAX(Table13[Gasoil Open])-MIN(Table13[Gasoil Open]))</f>
        <v>0.14092240117130306</v>
      </c>
      <c r="I1840" s="130">
        <f>(Table13[[#This Row],[Alpha]]-MIN(Table13[Alpha]))/(MAX(Table13[Alpha])-MIN(Table13[Alpha]))</f>
        <v>0.41785418965510296</v>
      </c>
      <c r="J1840" s="508">
        <f>(Table13[[#This Row],[Signal from Matlab]]-703)/(1060.75-703)</f>
        <v>-1.9650593990216632</v>
      </c>
    </row>
    <row r="1841" spans="1:10" x14ac:dyDescent="0.2">
      <c r="A1841" s="505">
        <v>36720</v>
      </c>
      <c r="B1841" s="506">
        <v>1840</v>
      </c>
      <c r="C1841" s="507">
        <v>29.65</v>
      </c>
      <c r="E1841" s="508">
        <f>(Table13[[#This Row],[Gasoil Open]]-MIN(Table13[Gasoil Open]))/(MAX(Table13[Gasoil Open])-MIN(Table13[Gasoil Open]))</f>
        <v>0.14604685212298679</v>
      </c>
      <c r="I1841" s="130">
        <f>(Table13[[#This Row],[Alpha]]-MIN(Table13[Alpha]))/(MAX(Table13[Alpha])-MIN(Table13[Alpha]))</f>
        <v>0.41785418965510296</v>
      </c>
      <c r="J1841" s="508">
        <f>(Table13[[#This Row],[Signal from Matlab]]-703)/(1060.75-703)</f>
        <v>-1.9650593990216632</v>
      </c>
    </row>
    <row r="1842" spans="1:10" x14ac:dyDescent="0.2">
      <c r="A1842" s="505">
        <v>36721</v>
      </c>
      <c r="B1842" s="506">
        <v>1841</v>
      </c>
      <c r="C1842" s="507">
        <v>30.05</v>
      </c>
      <c r="E1842" s="508">
        <f>(Table13[[#This Row],[Gasoil Open]]-MIN(Table13[Gasoil Open]))/(MAX(Table13[Gasoil Open])-MIN(Table13[Gasoil Open]))</f>
        <v>0.14897510980966325</v>
      </c>
      <c r="I1842" s="130">
        <f>(Table13[[#This Row],[Alpha]]-MIN(Table13[Alpha]))/(MAX(Table13[Alpha])-MIN(Table13[Alpha]))</f>
        <v>0.41785418965510296</v>
      </c>
      <c r="J1842" s="508">
        <f>(Table13[[#This Row],[Signal from Matlab]]-703)/(1060.75-703)</f>
        <v>-1.9650593990216632</v>
      </c>
    </row>
    <row r="1843" spans="1:10" x14ac:dyDescent="0.2">
      <c r="A1843" s="505">
        <v>36724</v>
      </c>
      <c r="B1843" s="506">
        <v>1842</v>
      </c>
      <c r="C1843" s="507">
        <v>28.9</v>
      </c>
      <c r="E1843" s="508">
        <f>(Table13[[#This Row],[Gasoil Open]]-MIN(Table13[Gasoil Open]))/(MAX(Table13[Gasoil Open])-MIN(Table13[Gasoil Open]))</f>
        <v>0.1405563689604685</v>
      </c>
      <c r="I1843" s="130">
        <f>(Table13[[#This Row],[Alpha]]-MIN(Table13[Alpha]))/(MAX(Table13[Alpha])-MIN(Table13[Alpha]))</f>
        <v>0.41785418965510296</v>
      </c>
      <c r="J1843" s="508">
        <f>(Table13[[#This Row],[Signal from Matlab]]-703)/(1060.75-703)</f>
        <v>-1.9650593990216632</v>
      </c>
    </row>
    <row r="1844" spans="1:10" x14ac:dyDescent="0.2">
      <c r="A1844" s="505">
        <v>36725</v>
      </c>
      <c r="B1844" s="506">
        <v>1843</v>
      </c>
      <c r="C1844" s="507">
        <v>28.5</v>
      </c>
      <c r="E1844" s="508">
        <f>(Table13[[#This Row],[Gasoil Open]]-MIN(Table13[Gasoil Open]))/(MAX(Table13[Gasoil Open])-MIN(Table13[Gasoil Open]))</f>
        <v>0.13762811127379207</v>
      </c>
      <c r="I1844" s="130">
        <f>(Table13[[#This Row],[Alpha]]-MIN(Table13[Alpha]))/(MAX(Table13[Alpha])-MIN(Table13[Alpha]))</f>
        <v>0.41785418965510296</v>
      </c>
      <c r="J1844" s="508">
        <f>(Table13[[#This Row],[Signal from Matlab]]-703)/(1060.75-703)</f>
        <v>-1.9650593990216632</v>
      </c>
    </row>
    <row r="1845" spans="1:10" x14ac:dyDescent="0.2">
      <c r="A1845" s="505">
        <v>36726</v>
      </c>
      <c r="B1845" s="506">
        <v>1844</v>
      </c>
      <c r="C1845" s="507">
        <v>29.35</v>
      </c>
      <c r="E1845" s="508">
        <f>(Table13[[#This Row],[Gasoil Open]]-MIN(Table13[Gasoil Open]))/(MAX(Table13[Gasoil Open])-MIN(Table13[Gasoil Open]))</f>
        <v>0.14385065885797949</v>
      </c>
      <c r="I1845" s="130">
        <f>(Table13[[#This Row],[Alpha]]-MIN(Table13[Alpha]))/(MAX(Table13[Alpha])-MIN(Table13[Alpha]))</f>
        <v>0.41785418965510296</v>
      </c>
      <c r="J1845" s="508">
        <f>(Table13[[#This Row],[Signal from Matlab]]-703)/(1060.75-703)</f>
        <v>-1.9650593990216632</v>
      </c>
    </row>
    <row r="1846" spans="1:10" x14ac:dyDescent="0.2">
      <c r="A1846" s="505">
        <v>36727</v>
      </c>
      <c r="B1846" s="506">
        <v>1845</v>
      </c>
      <c r="C1846" s="507">
        <v>28.75</v>
      </c>
      <c r="E1846" s="508">
        <f>(Table13[[#This Row],[Gasoil Open]]-MIN(Table13[Gasoil Open]))/(MAX(Table13[Gasoil Open])-MIN(Table13[Gasoil Open]))</f>
        <v>0.13945827232796484</v>
      </c>
      <c r="I1846" s="130">
        <f>(Table13[[#This Row],[Alpha]]-MIN(Table13[Alpha]))/(MAX(Table13[Alpha])-MIN(Table13[Alpha]))</f>
        <v>0.41785418965510296</v>
      </c>
      <c r="J1846" s="508">
        <f>(Table13[[#This Row],[Signal from Matlab]]-703)/(1060.75-703)</f>
        <v>-1.9650593990216632</v>
      </c>
    </row>
    <row r="1847" spans="1:10" x14ac:dyDescent="0.2">
      <c r="A1847" s="505">
        <v>36728</v>
      </c>
      <c r="B1847" s="506">
        <v>1846</v>
      </c>
      <c r="C1847" s="507">
        <v>28.3</v>
      </c>
      <c r="E1847" s="508">
        <f>(Table13[[#This Row],[Gasoil Open]]-MIN(Table13[Gasoil Open]))/(MAX(Table13[Gasoil Open])-MIN(Table13[Gasoil Open]))</f>
        <v>0.13616398243045386</v>
      </c>
      <c r="I1847" s="130">
        <f>(Table13[[#This Row],[Alpha]]-MIN(Table13[Alpha]))/(MAX(Table13[Alpha])-MIN(Table13[Alpha]))</f>
        <v>0.41785418965510296</v>
      </c>
      <c r="J1847" s="508">
        <f>(Table13[[#This Row],[Signal from Matlab]]-703)/(1060.75-703)</f>
        <v>-1.9650593990216632</v>
      </c>
    </row>
    <row r="1848" spans="1:10" x14ac:dyDescent="0.2">
      <c r="A1848" s="505">
        <v>36731</v>
      </c>
      <c r="B1848" s="506">
        <v>1847</v>
      </c>
      <c r="C1848" s="507">
        <v>27.5</v>
      </c>
      <c r="E1848" s="508">
        <f>(Table13[[#This Row],[Gasoil Open]]-MIN(Table13[Gasoil Open]))/(MAX(Table13[Gasoil Open])-MIN(Table13[Gasoil Open]))</f>
        <v>0.130307467057101</v>
      </c>
      <c r="I1848" s="130">
        <f>(Table13[[#This Row],[Alpha]]-MIN(Table13[Alpha]))/(MAX(Table13[Alpha])-MIN(Table13[Alpha]))</f>
        <v>0.41785418965510296</v>
      </c>
      <c r="J1848" s="508">
        <f>(Table13[[#This Row],[Signal from Matlab]]-703)/(1060.75-703)</f>
        <v>-1.9650593990216632</v>
      </c>
    </row>
    <row r="1849" spans="1:10" x14ac:dyDescent="0.2">
      <c r="A1849" s="505">
        <v>36732</v>
      </c>
      <c r="B1849" s="506">
        <v>1848</v>
      </c>
      <c r="C1849" s="507">
        <v>26.9</v>
      </c>
      <c r="E1849" s="508">
        <f>(Table13[[#This Row],[Gasoil Open]]-MIN(Table13[Gasoil Open]))/(MAX(Table13[Gasoil Open])-MIN(Table13[Gasoil Open]))</f>
        <v>0.12591508052708636</v>
      </c>
      <c r="I1849" s="130">
        <f>(Table13[[#This Row],[Alpha]]-MIN(Table13[Alpha]))/(MAX(Table13[Alpha])-MIN(Table13[Alpha]))</f>
        <v>0.41785418965510296</v>
      </c>
      <c r="J1849" s="508">
        <f>(Table13[[#This Row],[Signal from Matlab]]-703)/(1060.75-703)</f>
        <v>-1.9650593990216632</v>
      </c>
    </row>
    <row r="1850" spans="1:10" x14ac:dyDescent="0.2">
      <c r="A1850" s="505">
        <v>36733</v>
      </c>
      <c r="B1850" s="506">
        <v>1849</v>
      </c>
      <c r="C1850" s="507">
        <v>26.9</v>
      </c>
      <c r="E1850" s="508">
        <f>(Table13[[#This Row],[Gasoil Open]]-MIN(Table13[Gasoil Open]))/(MAX(Table13[Gasoil Open])-MIN(Table13[Gasoil Open]))</f>
        <v>0.12591508052708636</v>
      </c>
      <c r="I1850" s="130">
        <f>(Table13[[#This Row],[Alpha]]-MIN(Table13[Alpha]))/(MAX(Table13[Alpha])-MIN(Table13[Alpha]))</f>
        <v>0.41785418965510296</v>
      </c>
      <c r="J1850" s="508">
        <f>(Table13[[#This Row],[Signal from Matlab]]-703)/(1060.75-703)</f>
        <v>-1.9650593990216632</v>
      </c>
    </row>
    <row r="1851" spans="1:10" x14ac:dyDescent="0.2">
      <c r="A1851" s="505">
        <v>36734</v>
      </c>
      <c r="B1851" s="506">
        <v>1850</v>
      </c>
      <c r="C1851" s="507">
        <v>27</v>
      </c>
      <c r="E1851" s="508">
        <f>(Table13[[#This Row],[Gasoil Open]]-MIN(Table13[Gasoil Open]))/(MAX(Table13[Gasoil Open])-MIN(Table13[Gasoil Open]))</f>
        <v>0.12664714494875548</v>
      </c>
      <c r="I1851" s="130">
        <f>(Table13[[#This Row],[Alpha]]-MIN(Table13[Alpha]))/(MAX(Table13[Alpha])-MIN(Table13[Alpha]))</f>
        <v>0.41785418965510296</v>
      </c>
      <c r="J1851" s="508">
        <f>(Table13[[#This Row],[Signal from Matlab]]-703)/(1060.75-703)</f>
        <v>-1.9650593990216632</v>
      </c>
    </row>
    <row r="1852" spans="1:10" x14ac:dyDescent="0.2">
      <c r="A1852" s="505">
        <v>36735</v>
      </c>
      <c r="B1852" s="506">
        <v>1851</v>
      </c>
      <c r="C1852" s="507">
        <v>27.35</v>
      </c>
      <c r="E1852" s="508">
        <f>(Table13[[#This Row],[Gasoil Open]]-MIN(Table13[Gasoil Open]))/(MAX(Table13[Gasoil Open])-MIN(Table13[Gasoil Open]))</f>
        <v>0.12920937042459735</v>
      </c>
      <c r="I1852" s="130">
        <f>(Table13[[#This Row],[Alpha]]-MIN(Table13[Alpha]))/(MAX(Table13[Alpha])-MIN(Table13[Alpha]))</f>
        <v>0.41785418965510296</v>
      </c>
      <c r="J1852" s="508">
        <f>(Table13[[#This Row],[Signal from Matlab]]-703)/(1060.75-703)</f>
        <v>-1.9650593990216632</v>
      </c>
    </row>
    <row r="1853" spans="1:10" x14ac:dyDescent="0.2">
      <c r="A1853" s="505">
        <v>36738</v>
      </c>
      <c r="B1853" s="506">
        <v>1852</v>
      </c>
      <c r="C1853" s="507">
        <v>27.35</v>
      </c>
      <c r="E1853" s="508">
        <f>(Table13[[#This Row],[Gasoil Open]]-MIN(Table13[Gasoil Open]))/(MAX(Table13[Gasoil Open])-MIN(Table13[Gasoil Open]))</f>
        <v>0.12920937042459735</v>
      </c>
      <c r="I1853" s="130">
        <f>(Table13[[#This Row],[Alpha]]-MIN(Table13[Alpha]))/(MAX(Table13[Alpha])-MIN(Table13[Alpha]))</f>
        <v>0.41785418965510296</v>
      </c>
      <c r="J1853" s="508">
        <f>(Table13[[#This Row],[Signal from Matlab]]-703)/(1060.75-703)</f>
        <v>-1.9650593990216632</v>
      </c>
    </row>
    <row r="1854" spans="1:10" x14ac:dyDescent="0.2">
      <c r="A1854" s="505">
        <v>36739</v>
      </c>
      <c r="B1854" s="506">
        <v>1853</v>
      </c>
      <c r="C1854" s="507">
        <v>26.8</v>
      </c>
      <c r="E1854" s="508">
        <f>(Table13[[#This Row],[Gasoil Open]]-MIN(Table13[Gasoil Open]))/(MAX(Table13[Gasoil Open])-MIN(Table13[Gasoil Open]))</f>
        <v>0.12518301610541727</v>
      </c>
      <c r="I1854" s="130">
        <f>(Table13[[#This Row],[Alpha]]-MIN(Table13[Alpha]))/(MAX(Table13[Alpha])-MIN(Table13[Alpha]))</f>
        <v>0.41785418965510296</v>
      </c>
      <c r="J1854" s="508">
        <f>(Table13[[#This Row],[Signal from Matlab]]-703)/(1060.75-703)</f>
        <v>-1.9650593990216632</v>
      </c>
    </row>
    <row r="1855" spans="1:10" x14ac:dyDescent="0.2">
      <c r="A1855" s="505">
        <v>36740</v>
      </c>
      <c r="B1855" s="506">
        <v>1854</v>
      </c>
      <c r="C1855" s="507">
        <v>27.6</v>
      </c>
      <c r="E1855" s="508">
        <f>(Table13[[#This Row],[Gasoil Open]]-MIN(Table13[Gasoil Open]))/(MAX(Table13[Gasoil Open])-MIN(Table13[Gasoil Open]))</f>
        <v>0.13103953147877012</v>
      </c>
      <c r="I1855" s="130">
        <f>(Table13[[#This Row],[Alpha]]-MIN(Table13[Alpha]))/(MAX(Table13[Alpha])-MIN(Table13[Alpha]))</f>
        <v>0.41785418965510296</v>
      </c>
      <c r="J1855" s="508">
        <f>(Table13[[#This Row],[Signal from Matlab]]-703)/(1060.75-703)</f>
        <v>-1.9650593990216632</v>
      </c>
    </row>
    <row r="1856" spans="1:10" x14ac:dyDescent="0.2">
      <c r="A1856" s="505">
        <v>36741</v>
      </c>
      <c r="B1856" s="506">
        <v>1855</v>
      </c>
      <c r="C1856" s="507">
        <v>27.6</v>
      </c>
      <c r="E1856" s="508">
        <f>(Table13[[#This Row],[Gasoil Open]]-MIN(Table13[Gasoil Open]))/(MAX(Table13[Gasoil Open])-MIN(Table13[Gasoil Open]))</f>
        <v>0.13103953147877012</v>
      </c>
      <c r="I1856" s="130">
        <f>(Table13[[#This Row],[Alpha]]-MIN(Table13[Alpha]))/(MAX(Table13[Alpha])-MIN(Table13[Alpha]))</f>
        <v>0.41785418965510296</v>
      </c>
      <c r="J1856" s="508">
        <f>(Table13[[#This Row],[Signal from Matlab]]-703)/(1060.75-703)</f>
        <v>-1.9650593990216632</v>
      </c>
    </row>
    <row r="1857" spans="1:10" x14ac:dyDescent="0.2">
      <c r="A1857" s="505">
        <v>36742</v>
      </c>
      <c r="B1857" s="506">
        <v>1856</v>
      </c>
      <c r="C1857" s="507">
        <v>28.45</v>
      </c>
      <c r="E1857" s="508">
        <f>(Table13[[#This Row],[Gasoil Open]]-MIN(Table13[Gasoil Open]))/(MAX(Table13[Gasoil Open])-MIN(Table13[Gasoil Open]))</f>
        <v>0.13726207906295751</v>
      </c>
      <c r="I1857" s="130">
        <f>(Table13[[#This Row],[Alpha]]-MIN(Table13[Alpha]))/(MAX(Table13[Alpha])-MIN(Table13[Alpha]))</f>
        <v>0.41785418965510296</v>
      </c>
      <c r="J1857" s="508">
        <f>(Table13[[#This Row],[Signal from Matlab]]-703)/(1060.75-703)</f>
        <v>-1.9650593990216632</v>
      </c>
    </row>
    <row r="1858" spans="1:10" x14ac:dyDescent="0.2">
      <c r="A1858" s="505">
        <v>36745</v>
      </c>
      <c r="B1858" s="506">
        <v>1857</v>
      </c>
      <c r="C1858" s="507">
        <v>29.45</v>
      </c>
      <c r="E1858" s="508">
        <f>(Table13[[#This Row],[Gasoil Open]]-MIN(Table13[Gasoil Open]))/(MAX(Table13[Gasoil Open])-MIN(Table13[Gasoil Open]))</f>
        <v>0.14458272327964858</v>
      </c>
      <c r="I1858" s="130">
        <f>(Table13[[#This Row],[Alpha]]-MIN(Table13[Alpha]))/(MAX(Table13[Alpha])-MIN(Table13[Alpha]))</f>
        <v>0.41785418965510296</v>
      </c>
      <c r="J1858" s="508">
        <f>(Table13[[#This Row],[Signal from Matlab]]-703)/(1060.75-703)</f>
        <v>-1.9650593990216632</v>
      </c>
    </row>
    <row r="1859" spans="1:10" x14ac:dyDescent="0.2">
      <c r="A1859" s="505">
        <v>36746</v>
      </c>
      <c r="B1859" s="506">
        <v>1858</v>
      </c>
      <c r="C1859" s="507">
        <v>28.55</v>
      </c>
      <c r="E1859" s="508">
        <f>(Table13[[#This Row],[Gasoil Open]]-MIN(Table13[Gasoil Open]))/(MAX(Table13[Gasoil Open])-MIN(Table13[Gasoil Open]))</f>
        <v>0.13799414348462663</v>
      </c>
      <c r="I1859" s="130">
        <f>(Table13[[#This Row],[Alpha]]-MIN(Table13[Alpha]))/(MAX(Table13[Alpha])-MIN(Table13[Alpha]))</f>
        <v>0.41785418965510296</v>
      </c>
      <c r="J1859" s="508">
        <f>(Table13[[#This Row],[Signal from Matlab]]-703)/(1060.75-703)</f>
        <v>-1.9650593990216632</v>
      </c>
    </row>
    <row r="1860" spans="1:10" x14ac:dyDescent="0.2">
      <c r="A1860" s="505">
        <v>36747</v>
      </c>
      <c r="B1860" s="506">
        <v>1859</v>
      </c>
      <c r="C1860" s="507">
        <v>29.8</v>
      </c>
      <c r="E1860" s="508">
        <f>(Table13[[#This Row],[Gasoil Open]]-MIN(Table13[Gasoil Open]))/(MAX(Table13[Gasoil Open])-MIN(Table13[Gasoil Open]))</f>
        <v>0.14714494875549047</v>
      </c>
      <c r="I1860" s="130">
        <f>(Table13[[#This Row],[Alpha]]-MIN(Table13[Alpha]))/(MAX(Table13[Alpha])-MIN(Table13[Alpha]))</f>
        <v>0.41785418965510296</v>
      </c>
      <c r="J1860" s="508">
        <f>(Table13[[#This Row],[Signal from Matlab]]-703)/(1060.75-703)</f>
        <v>-1.9650593990216632</v>
      </c>
    </row>
    <row r="1861" spans="1:10" x14ac:dyDescent="0.2">
      <c r="A1861" s="505">
        <v>36748</v>
      </c>
      <c r="B1861" s="506">
        <v>1860</v>
      </c>
      <c r="C1861" s="507">
        <v>29.8</v>
      </c>
      <c r="E1861" s="508">
        <f>(Table13[[#This Row],[Gasoil Open]]-MIN(Table13[Gasoil Open]))/(MAX(Table13[Gasoil Open])-MIN(Table13[Gasoil Open]))</f>
        <v>0.14714494875549047</v>
      </c>
      <c r="I1861" s="130">
        <f>(Table13[[#This Row],[Alpha]]-MIN(Table13[Alpha]))/(MAX(Table13[Alpha])-MIN(Table13[Alpha]))</f>
        <v>0.41785418965510296</v>
      </c>
      <c r="J1861" s="508">
        <f>(Table13[[#This Row],[Signal from Matlab]]-703)/(1060.75-703)</f>
        <v>-1.9650593990216632</v>
      </c>
    </row>
    <row r="1862" spans="1:10" x14ac:dyDescent="0.2">
      <c r="A1862" s="505">
        <v>36749</v>
      </c>
      <c r="B1862" s="506">
        <v>1861</v>
      </c>
      <c r="C1862" s="507">
        <v>30.65</v>
      </c>
      <c r="E1862" s="508">
        <f>(Table13[[#This Row],[Gasoil Open]]-MIN(Table13[Gasoil Open]))/(MAX(Table13[Gasoil Open])-MIN(Table13[Gasoil Open]))</f>
        <v>0.15336749633967786</v>
      </c>
      <c r="I1862" s="130">
        <f>(Table13[[#This Row],[Alpha]]-MIN(Table13[Alpha]))/(MAX(Table13[Alpha])-MIN(Table13[Alpha]))</f>
        <v>0.41785418965510296</v>
      </c>
      <c r="J1862" s="508">
        <f>(Table13[[#This Row],[Signal from Matlab]]-703)/(1060.75-703)</f>
        <v>-1.9650593990216632</v>
      </c>
    </row>
    <row r="1863" spans="1:10" x14ac:dyDescent="0.2">
      <c r="A1863" s="505">
        <v>36752</v>
      </c>
      <c r="B1863" s="506">
        <v>1862</v>
      </c>
      <c r="C1863" s="507">
        <v>30.5</v>
      </c>
      <c r="E1863" s="508">
        <f>(Table13[[#This Row],[Gasoil Open]]-MIN(Table13[Gasoil Open]))/(MAX(Table13[Gasoil Open])-MIN(Table13[Gasoil Open]))</f>
        <v>0.15226939970717421</v>
      </c>
      <c r="I1863" s="130">
        <f>(Table13[[#This Row],[Alpha]]-MIN(Table13[Alpha]))/(MAX(Table13[Alpha])-MIN(Table13[Alpha]))</f>
        <v>0.41785418965510296</v>
      </c>
      <c r="J1863" s="508">
        <f>(Table13[[#This Row],[Signal from Matlab]]-703)/(1060.75-703)</f>
        <v>-1.9650593990216632</v>
      </c>
    </row>
    <row r="1864" spans="1:10" x14ac:dyDescent="0.2">
      <c r="A1864" s="505">
        <v>36753</v>
      </c>
      <c r="B1864" s="506">
        <v>1863</v>
      </c>
      <c r="C1864" s="507">
        <v>31.5</v>
      </c>
      <c r="E1864" s="508">
        <f>(Table13[[#This Row],[Gasoil Open]]-MIN(Table13[Gasoil Open]))/(MAX(Table13[Gasoil Open])-MIN(Table13[Gasoil Open]))</f>
        <v>0.15959004392386528</v>
      </c>
      <c r="I1864" s="130">
        <f>(Table13[[#This Row],[Alpha]]-MIN(Table13[Alpha]))/(MAX(Table13[Alpha])-MIN(Table13[Alpha]))</f>
        <v>0.41785418965510296</v>
      </c>
      <c r="J1864" s="508">
        <f>(Table13[[#This Row],[Signal from Matlab]]-703)/(1060.75-703)</f>
        <v>-1.9650593990216632</v>
      </c>
    </row>
    <row r="1865" spans="1:10" x14ac:dyDescent="0.2">
      <c r="A1865" s="505">
        <v>36754</v>
      </c>
      <c r="B1865" s="506">
        <v>1864</v>
      </c>
      <c r="C1865" s="507">
        <v>31.6</v>
      </c>
      <c r="E1865" s="508">
        <f>(Table13[[#This Row],[Gasoil Open]]-MIN(Table13[Gasoil Open]))/(MAX(Table13[Gasoil Open])-MIN(Table13[Gasoil Open]))</f>
        <v>0.1603221083455344</v>
      </c>
      <c r="I1865" s="130">
        <f>(Table13[[#This Row],[Alpha]]-MIN(Table13[Alpha]))/(MAX(Table13[Alpha])-MIN(Table13[Alpha]))</f>
        <v>0.41785418965510296</v>
      </c>
      <c r="J1865" s="508">
        <f>(Table13[[#This Row],[Signal from Matlab]]-703)/(1060.75-703)</f>
        <v>-1.9650593990216632</v>
      </c>
    </row>
    <row r="1866" spans="1:10" x14ac:dyDescent="0.2">
      <c r="A1866" s="505">
        <v>36755</v>
      </c>
      <c r="B1866" s="506">
        <v>1865</v>
      </c>
      <c r="C1866" s="507">
        <v>30</v>
      </c>
      <c r="E1866" s="508">
        <f>(Table13[[#This Row],[Gasoil Open]]-MIN(Table13[Gasoil Open]))/(MAX(Table13[Gasoil Open])-MIN(Table13[Gasoil Open]))</f>
        <v>0.14860907759882869</v>
      </c>
      <c r="I1866" s="130">
        <f>(Table13[[#This Row],[Alpha]]-MIN(Table13[Alpha]))/(MAX(Table13[Alpha])-MIN(Table13[Alpha]))</f>
        <v>0.41785418965510296</v>
      </c>
      <c r="J1866" s="508">
        <f>(Table13[[#This Row],[Signal from Matlab]]-703)/(1060.75-703)</f>
        <v>-1.9650593990216632</v>
      </c>
    </row>
    <row r="1867" spans="1:10" x14ac:dyDescent="0.2">
      <c r="A1867" s="505">
        <v>36756</v>
      </c>
      <c r="B1867" s="506">
        <v>1866</v>
      </c>
      <c r="C1867" s="507">
        <v>30.4</v>
      </c>
      <c r="E1867" s="508">
        <f>(Table13[[#This Row],[Gasoil Open]]-MIN(Table13[Gasoil Open]))/(MAX(Table13[Gasoil Open])-MIN(Table13[Gasoil Open]))</f>
        <v>0.15153733528550509</v>
      </c>
      <c r="I1867" s="130">
        <f>(Table13[[#This Row],[Alpha]]-MIN(Table13[Alpha]))/(MAX(Table13[Alpha])-MIN(Table13[Alpha]))</f>
        <v>0.41785418965510296</v>
      </c>
      <c r="J1867" s="508">
        <f>(Table13[[#This Row],[Signal from Matlab]]-703)/(1060.75-703)</f>
        <v>-1.9650593990216632</v>
      </c>
    </row>
    <row r="1868" spans="1:10" x14ac:dyDescent="0.2">
      <c r="A1868" s="505">
        <v>36759</v>
      </c>
      <c r="B1868" s="506">
        <v>1867</v>
      </c>
      <c r="C1868" s="507">
        <v>30.6</v>
      </c>
      <c r="E1868" s="508">
        <f>(Table13[[#This Row],[Gasoil Open]]-MIN(Table13[Gasoil Open]))/(MAX(Table13[Gasoil Open])-MIN(Table13[Gasoil Open]))</f>
        <v>0.15300146412884333</v>
      </c>
      <c r="I1868" s="130">
        <f>(Table13[[#This Row],[Alpha]]-MIN(Table13[Alpha]))/(MAX(Table13[Alpha])-MIN(Table13[Alpha]))</f>
        <v>0.41785418965510296</v>
      </c>
      <c r="J1868" s="508">
        <f>(Table13[[#This Row],[Signal from Matlab]]-703)/(1060.75-703)</f>
        <v>-1.9650593990216632</v>
      </c>
    </row>
    <row r="1869" spans="1:10" x14ac:dyDescent="0.2">
      <c r="A1869" s="505">
        <v>36760</v>
      </c>
      <c r="B1869" s="506">
        <v>1868</v>
      </c>
      <c r="C1869" s="507">
        <v>30.8</v>
      </c>
      <c r="E1869" s="508">
        <f>(Table13[[#This Row],[Gasoil Open]]-MIN(Table13[Gasoil Open]))/(MAX(Table13[Gasoil Open])-MIN(Table13[Gasoil Open]))</f>
        <v>0.15446559297218154</v>
      </c>
      <c r="I1869" s="130">
        <f>(Table13[[#This Row],[Alpha]]-MIN(Table13[Alpha]))/(MAX(Table13[Alpha])-MIN(Table13[Alpha]))</f>
        <v>0.41785418965510296</v>
      </c>
      <c r="J1869" s="508">
        <f>(Table13[[#This Row],[Signal from Matlab]]-703)/(1060.75-703)</f>
        <v>-1.9650593990216632</v>
      </c>
    </row>
    <row r="1870" spans="1:10" x14ac:dyDescent="0.2">
      <c r="A1870" s="505">
        <v>36761</v>
      </c>
      <c r="B1870" s="506">
        <v>1869</v>
      </c>
      <c r="C1870" s="507">
        <v>30.9</v>
      </c>
      <c r="E1870" s="508">
        <f>(Table13[[#This Row],[Gasoil Open]]-MIN(Table13[Gasoil Open]))/(MAX(Table13[Gasoil Open])-MIN(Table13[Gasoil Open]))</f>
        <v>0.15519765739385064</v>
      </c>
      <c r="I1870" s="130">
        <f>(Table13[[#This Row],[Alpha]]-MIN(Table13[Alpha]))/(MAX(Table13[Alpha])-MIN(Table13[Alpha]))</f>
        <v>0.41785418965510296</v>
      </c>
      <c r="J1870" s="508">
        <f>(Table13[[#This Row],[Signal from Matlab]]-703)/(1060.75-703)</f>
        <v>-1.9650593990216632</v>
      </c>
    </row>
    <row r="1871" spans="1:10" x14ac:dyDescent="0.2">
      <c r="A1871" s="505">
        <v>36762</v>
      </c>
      <c r="B1871" s="506">
        <v>1870</v>
      </c>
      <c r="C1871" s="507">
        <v>30.81</v>
      </c>
      <c r="E1871" s="508">
        <f>(Table13[[#This Row],[Gasoil Open]]-MIN(Table13[Gasoil Open]))/(MAX(Table13[Gasoil Open])-MIN(Table13[Gasoil Open]))</f>
        <v>0.15453879941434842</v>
      </c>
      <c r="I1871" s="130">
        <f>(Table13[[#This Row],[Alpha]]-MIN(Table13[Alpha]))/(MAX(Table13[Alpha])-MIN(Table13[Alpha]))</f>
        <v>0.41785418965510296</v>
      </c>
      <c r="J1871" s="508">
        <f>(Table13[[#This Row],[Signal from Matlab]]-703)/(1060.75-703)</f>
        <v>-1.9650593990216632</v>
      </c>
    </row>
    <row r="1872" spans="1:10" x14ac:dyDescent="0.2">
      <c r="A1872" s="505">
        <v>36763</v>
      </c>
      <c r="B1872" s="506">
        <v>1871</v>
      </c>
      <c r="C1872" s="507">
        <v>30.57</v>
      </c>
      <c r="E1872" s="508">
        <f>(Table13[[#This Row],[Gasoil Open]]-MIN(Table13[Gasoil Open]))/(MAX(Table13[Gasoil Open])-MIN(Table13[Gasoil Open]))</f>
        <v>0.15278184480234258</v>
      </c>
      <c r="I1872" s="130">
        <f>(Table13[[#This Row],[Alpha]]-MIN(Table13[Alpha]))/(MAX(Table13[Alpha])-MIN(Table13[Alpha]))</f>
        <v>0.41785418965510296</v>
      </c>
      <c r="J1872" s="508">
        <f>(Table13[[#This Row],[Signal from Matlab]]-703)/(1060.75-703)</f>
        <v>-1.9650593990216632</v>
      </c>
    </row>
    <row r="1873" spans="1:10" x14ac:dyDescent="0.2">
      <c r="A1873" s="505">
        <v>36767</v>
      </c>
      <c r="B1873" s="506">
        <v>1872</v>
      </c>
      <c r="C1873" s="507">
        <v>31.49</v>
      </c>
      <c r="E1873" s="508">
        <f>(Table13[[#This Row],[Gasoil Open]]-MIN(Table13[Gasoil Open]))/(MAX(Table13[Gasoil Open])-MIN(Table13[Gasoil Open]))</f>
        <v>0.15951683748169837</v>
      </c>
      <c r="I1873" s="130">
        <f>(Table13[[#This Row],[Alpha]]-MIN(Table13[Alpha]))/(MAX(Table13[Alpha])-MIN(Table13[Alpha]))</f>
        <v>0.41785418965510296</v>
      </c>
      <c r="J1873" s="508">
        <f>(Table13[[#This Row],[Signal from Matlab]]-703)/(1060.75-703)</f>
        <v>-1.9650593990216632</v>
      </c>
    </row>
    <row r="1874" spans="1:10" x14ac:dyDescent="0.2">
      <c r="A1874" s="505">
        <v>36768</v>
      </c>
      <c r="B1874" s="506">
        <v>1873</v>
      </c>
      <c r="C1874" s="507">
        <v>31.36</v>
      </c>
      <c r="E1874" s="508">
        <f>(Table13[[#This Row],[Gasoil Open]]-MIN(Table13[Gasoil Open]))/(MAX(Table13[Gasoil Open])-MIN(Table13[Gasoil Open]))</f>
        <v>0.15856515373352853</v>
      </c>
      <c r="I1874" s="130">
        <f>(Table13[[#This Row],[Alpha]]-MIN(Table13[Alpha]))/(MAX(Table13[Alpha])-MIN(Table13[Alpha]))</f>
        <v>0.41785418965510296</v>
      </c>
      <c r="J1874" s="508">
        <f>(Table13[[#This Row],[Signal from Matlab]]-703)/(1060.75-703)</f>
        <v>-1.9650593990216632</v>
      </c>
    </row>
    <row r="1875" spans="1:10" x14ac:dyDescent="0.2">
      <c r="A1875" s="505">
        <v>36769</v>
      </c>
      <c r="B1875" s="506">
        <v>1874</v>
      </c>
      <c r="C1875" s="507">
        <v>31.75</v>
      </c>
      <c r="E1875" s="508">
        <f>(Table13[[#This Row],[Gasoil Open]]-MIN(Table13[Gasoil Open]))/(MAX(Table13[Gasoil Open])-MIN(Table13[Gasoil Open]))</f>
        <v>0.16142020497803805</v>
      </c>
      <c r="I1875" s="130">
        <f>(Table13[[#This Row],[Alpha]]-MIN(Table13[Alpha]))/(MAX(Table13[Alpha])-MIN(Table13[Alpha]))</f>
        <v>0.41785418965510296</v>
      </c>
      <c r="J1875" s="508">
        <f>(Table13[[#This Row],[Signal from Matlab]]-703)/(1060.75-703)</f>
        <v>-1.9650593990216632</v>
      </c>
    </row>
    <row r="1876" spans="1:10" x14ac:dyDescent="0.2">
      <c r="A1876" s="505">
        <v>36770</v>
      </c>
      <c r="B1876" s="506">
        <v>1875</v>
      </c>
      <c r="C1876" s="507">
        <v>31.65</v>
      </c>
      <c r="E1876" s="508">
        <f>(Table13[[#This Row],[Gasoil Open]]-MIN(Table13[Gasoil Open]))/(MAX(Table13[Gasoil Open])-MIN(Table13[Gasoil Open]))</f>
        <v>0.16068814055636893</v>
      </c>
      <c r="I1876" s="130">
        <f>(Table13[[#This Row],[Alpha]]-MIN(Table13[Alpha]))/(MAX(Table13[Alpha])-MIN(Table13[Alpha]))</f>
        <v>0.41785418965510296</v>
      </c>
      <c r="J1876" s="508">
        <f>(Table13[[#This Row],[Signal from Matlab]]-703)/(1060.75-703)</f>
        <v>-1.9650593990216632</v>
      </c>
    </row>
    <row r="1877" spans="1:10" x14ac:dyDescent="0.2">
      <c r="A1877" s="505">
        <v>36773</v>
      </c>
      <c r="B1877" s="506">
        <v>1876</v>
      </c>
      <c r="C1877" s="507">
        <v>31.95</v>
      </c>
      <c r="E1877" s="508">
        <f>(Table13[[#This Row],[Gasoil Open]]-MIN(Table13[Gasoil Open]))/(MAX(Table13[Gasoil Open])-MIN(Table13[Gasoil Open]))</f>
        <v>0.16288433382137626</v>
      </c>
      <c r="I1877" s="130">
        <f>(Table13[[#This Row],[Alpha]]-MIN(Table13[Alpha]))/(MAX(Table13[Alpha])-MIN(Table13[Alpha]))</f>
        <v>0.41785418965510296</v>
      </c>
      <c r="J1877" s="508">
        <f>(Table13[[#This Row],[Signal from Matlab]]-703)/(1060.75-703)</f>
        <v>-1.9650593990216632</v>
      </c>
    </row>
    <row r="1878" spans="1:10" x14ac:dyDescent="0.2">
      <c r="A1878" s="505">
        <v>36774</v>
      </c>
      <c r="B1878" s="506">
        <v>1877</v>
      </c>
      <c r="C1878" s="507">
        <v>32.799999999999997</v>
      </c>
      <c r="E1878" s="508">
        <f>(Table13[[#This Row],[Gasoil Open]]-MIN(Table13[Gasoil Open]))/(MAX(Table13[Gasoil Open])-MIN(Table13[Gasoil Open]))</f>
        <v>0.16910688140556365</v>
      </c>
      <c r="I1878" s="130">
        <f>(Table13[[#This Row],[Alpha]]-MIN(Table13[Alpha]))/(MAX(Table13[Alpha])-MIN(Table13[Alpha]))</f>
        <v>0.41785418965510296</v>
      </c>
      <c r="J1878" s="508">
        <f>(Table13[[#This Row],[Signal from Matlab]]-703)/(1060.75-703)</f>
        <v>-1.9650593990216632</v>
      </c>
    </row>
    <row r="1879" spans="1:10" x14ac:dyDescent="0.2">
      <c r="A1879" s="505">
        <v>36775</v>
      </c>
      <c r="B1879" s="506">
        <v>1878</v>
      </c>
      <c r="C1879" s="507">
        <v>33.049999999999997</v>
      </c>
      <c r="E1879" s="508">
        <f>(Table13[[#This Row],[Gasoil Open]]-MIN(Table13[Gasoil Open]))/(MAX(Table13[Gasoil Open])-MIN(Table13[Gasoil Open]))</f>
        <v>0.1709370424597364</v>
      </c>
      <c r="I1879" s="130">
        <f>(Table13[[#This Row],[Alpha]]-MIN(Table13[Alpha]))/(MAX(Table13[Alpha])-MIN(Table13[Alpha]))</f>
        <v>0.41785418965510296</v>
      </c>
      <c r="J1879" s="508">
        <f>(Table13[[#This Row],[Signal from Matlab]]-703)/(1060.75-703)</f>
        <v>-1.9650593990216632</v>
      </c>
    </row>
    <row r="1880" spans="1:10" x14ac:dyDescent="0.2">
      <c r="A1880" s="505">
        <v>36776</v>
      </c>
      <c r="B1880" s="506">
        <v>1879</v>
      </c>
      <c r="C1880" s="507">
        <v>34.35</v>
      </c>
      <c r="E1880" s="508">
        <f>(Table13[[#This Row],[Gasoil Open]]-MIN(Table13[Gasoil Open]))/(MAX(Table13[Gasoil Open])-MIN(Table13[Gasoil Open]))</f>
        <v>0.18045387994143483</v>
      </c>
      <c r="I1880" s="130">
        <f>(Table13[[#This Row],[Alpha]]-MIN(Table13[Alpha]))/(MAX(Table13[Alpha])-MIN(Table13[Alpha]))</f>
        <v>0.41785418965510296</v>
      </c>
      <c r="J1880" s="508">
        <f>(Table13[[#This Row],[Signal from Matlab]]-703)/(1060.75-703)</f>
        <v>-1.9650593990216632</v>
      </c>
    </row>
    <row r="1881" spans="1:10" x14ac:dyDescent="0.2">
      <c r="A1881" s="505">
        <v>36777</v>
      </c>
      <c r="B1881" s="506">
        <v>1880</v>
      </c>
      <c r="C1881" s="507">
        <v>33.85</v>
      </c>
      <c r="E1881" s="508">
        <f>(Table13[[#This Row],[Gasoil Open]]-MIN(Table13[Gasoil Open]))/(MAX(Table13[Gasoil Open])-MIN(Table13[Gasoil Open]))</f>
        <v>0.17679355783308931</v>
      </c>
      <c r="I1881" s="130">
        <f>(Table13[[#This Row],[Alpha]]-MIN(Table13[Alpha]))/(MAX(Table13[Alpha])-MIN(Table13[Alpha]))</f>
        <v>0.41785418965510296</v>
      </c>
      <c r="J1881" s="508">
        <f>(Table13[[#This Row],[Signal from Matlab]]-703)/(1060.75-703)</f>
        <v>-1.9650593990216632</v>
      </c>
    </row>
    <row r="1882" spans="1:10" x14ac:dyDescent="0.2">
      <c r="A1882" s="505">
        <v>36780</v>
      </c>
      <c r="B1882" s="506">
        <v>1881</v>
      </c>
      <c r="C1882" s="507">
        <v>32.200000000000003</v>
      </c>
      <c r="E1882" s="508">
        <f>(Table13[[#This Row],[Gasoil Open]]-MIN(Table13[Gasoil Open]))/(MAX(Table13[Gasoil Open])-MIN(Table13[Gasoil Open]))</f>
        <v>0.16471449487554904</v>
      </c>
      <c r="I1882" s="130">
        <f>(Table13[[#This Row],[Alpha]]-MIN(Table13[Alpha]))/(MAX(Table13[Alpha])-MIN(Table13[Alpha]))</f>
        <v>0.41785418965510296</v>
      </c>
      <c r="J1882" s="508">
        <f>(Table13[[#This Row],[Signal from Matlab]]-703)/(1060.75-703)</f>
        <v>-1.9650593990216632</v>
      </c>
    </row>
    <row r="1883" spans="1:10" x14ac:dyDescent="0.2">
      <c r="A1883" s="505">
        <v>36781</v>
      </c>
      <c r="B1883" s="506">
        <v>1882</v>
      </c>
      <c r="C1883" s="507">
        <v>33.9</v>
      </c>
      <c r="E1883" s="508">
        <f>(Table13[[#This Row],[Gasoil Open]]-MIN(Table13[Gasoil Open]))/(MAX(Table13[Gasoil Open])-MIN(Table13[Gasoil Open]))</f>
        <v>0.17715959004392384</v>
      </c>
      <c r="I1883" s="130">
        <f>(Table13[[#This Row],[Alpha]]-MIN(Table13[Alpha]))/(MAX(Table13[Alpha])-MIN(Table13[Alpha]))</f>
        <v>0.41785418965510296</v>
      </c>
      <c r="J1883" s="508">
        <f>(Table13[[#This Row],[Signal from Matlab]]-703)/(1060.75-703)</f>
        <v>-1.9650593990216632</v>
      </c>
    </row>
    <row r="1884" spans="1:10" x14ac:dyDescent="0.2">
      <c r="A1884" s="505">
        <v>36782</v>
      </c>
      <c r="B1884" s="506">
        <v>1883</v>
      </c>
      <c r="C1884" s="507">
        <v>32.01</v>
      </c>
      <c r="E1884" s="508">
        <f>(Table13[[#This Row],[Gasoil Open]]-MIN(Table13[Gasoil Open]))/(MAX(Table13[Gasoil Open])-MIN(Table13[Gasoil Open]))</f>
        <v>0.1633235724743777</v>
      </c>
      <c r="I1884" s="130">
        <f>(Table13[[#This Row],[Alpha]]-MIN(Table13[Alpha]))/(MAX(Table13[Alpha])-MIN(Table13[Alpha]))</f>
        <v>0.41785418965510296</v>
      </c>
      <c r="J1884" s="508">
        <f>(Table13[[#This Row],[Signal from Matlab]]-703)/(1060.75-703)</f>
        <v>-1.9650593990216632</v>
      </c>
    </row>
    <row r="1885" spans="1:10" x14ac:dyDescent="0.2">
      <c r="A1885" s="505">
        <v>36783</v>
      </c>
      <c r="B1885" s="506">
        <v>1884</v>
      </c>
      <c r="C1885" s="507">
        <v>31.7</v>
      </c>
      <c r="E1885" s="508">
        <f>(Table13[[#This Row],[Gasoil Open]]-MIN(Table13[Gasoil Open]))/(MAX(Table13[Gasoil Open])-MIN(Table13[Gasoil Open]))</f>
        <v>0.16105417276720349</v>
      </c>
      <c r="I1885" s="130">
        <f>(Table13[[#This Row],[Alpha]]-MIN(Table13[Alpha]))/(MAX(Table13[Alpha])-MIN(Table13[Alpha]))</f>
        <v>0.41785418965510296</v>
      </c>
      <c r="J1885" s="508">
        <f>(Table13[[#This Row],[Signal from Matlab]]-703)/(1060.75-703)</f>
        <v>-1.9650593990216632</v>
      </c>
    </row>
    <row r="1886" spans="1:10" x14ac:dyDescent="0.2">
      <c r="A1886" s="505">
        <v>36784</v>
      </c>
      <c r="B1886" s="506">
        <v>1885</v>
      </c>
      <c r="C1886" s="507">
        <v>32.799999999999997</v>
      </c>
      <c r="E1886" s="508">
        <f>(Table13[[#This Row],[Gasoil Open]]-MIN(Table13[Gasoil Open]))/(MAX(Table13[Gasoil Open])-MIN(Table13[Gasoil Open]))</f>
        <v>0.16910688140556365</v>
      </c>
      <c r="I1886" s="130">
        <f>(Table13[[#This Row],[Alpha]]-MIN(Table13[Alpha]))/(MAX(Table13[Alpha])-MIN(Table13[Alpha]))</f>
        <v>0.41785418965510296</v>
      </c>
      <c r="J1886" s="508">
        <f>(Table13[[#This Row],[Signal from Matlab]]-703)/(1060.75-703)</f>
        <v>-1.9650593990216632</v>
      </c>
    </row>
    <row r="1887" spans="1:10" x14ac:dyDescent="0.2">
      <c r="A1887" s="505">
        <v>36787</v>
      </c>
      <c r="B1887" s="506">
        <v>1886</v>
      </c>
      <c r="C1887" s="507">
        <v>33.799999999999997</v>
      </c>
      <c r="E1887" s="508">
        <f>(Table13[[#This Row],[Gasoil Open]]-MIN(Table13[Gasoil Open]))/(MAX(Table13[Gasoil Open])-MIN(Table13[Gasoil Open]))</f>
        <v>0.17642752562225472</v>
      </c>
      <c r="I1887" s="130">
        <f>(Table13[[#This Row],[Alpha]]-MIN(Table13[Alpha]))/(MAX(Table13[Alpha])-MIN(Table13[Alpha]))</f>
        <v>0.41785418965510296</v>
      </c>
      <c r="J1887" s="508">
        <f>(Table13[[#This Row],[Signal from Matlab]]-703)/(1060.75-703)</f>
        <v>-1.9650593990216632</v>
      </c>
    </row>
    <row r="1888" spans="1:10" x14ac:dyDescent="0.2">
      <c r="A1888" s="505">
        <v>36788</v>
      </c>
      <c r="B1888" s="506">
        <v>1887</v>
      </c>
      <c r="C1888" s="507">
        <v>34.380000000000003</v>
      </c>
      <c r="E1888" s="508">
        <f>(Table13[[#This Row],[Gasoil Open]]-MIN(Table13[Gasoil Open]))/(MAX(Table13[Gasoil Open])-MIN(Table13[Gasoil Open]))</f>
        <v>0.18067349926793558</v>
      </c>
      <c r="I1888" s="130">
        <f>(Table13[[#This Row],[Alpha]]-MIN(Table13[Alpha]))/(MAX(Table13[Alpha])-MIN(Table13[Alpha]))</f>
        <v>0.41785418965510296</v>
      </c>
      <c r="J1888" s="508">
        <f>(Table13[[#This Row],[Signal from Matlab]]-703)/(1060.75-703)</f>
        <v>-1.9650593990216632</v>
      </c>
    </row>
    <row r="1889" spans="1:10" x14ac:dyDescent="0.2">
      <c r="A1889" s="505">
        <v>36789</v>
      </c>
      <c r="B1889" s="506">
        <v>1888</v>
      </c>
      <c r="C1889" s="507">
        <v>34.25</v>
      </c>
      <c r="E1889" s="508">
        <f>(Table13[[#This Row],[Gasoil Open]]-MIN(Table13[Gasoil Open]))/(MAX(Table13[Gasoil Open])-MIN(Table13[Gasoil Open]))</f>
        <v>0.17972181551976571</v>
      </c>
      <c r="I1889" s="130">
        <f>(Table13[[#This Row],[Alpha]]-MIN(Table13[Alpha]))/(MAX(Table13[Alpha])-MIN(Table13[Alpha]))</f>
        <v>0.41785418965510296</v>
      </c>
      <c r="J1889" s="508">
        <f>(Table13[[#This Row],[Signal from Matlab]]-703)/(1060.75-703)</f>
        <v>-1.9650593990216632</v>
      </c>
    </row>
    <row r="1890" spans="1:10" x14ac:dyDescent="0.2">
      <c r="A1890" s="505">
        <v>36790</v>
      </c>
      <c r="B1890" s="506">
        <v>1889</v>
      </c>
      <c r="C1890" s="507">
        <v>33.549999999999997</v>
      </c>
      <c r="E1890" s="508">
        <f>(Table13[[#This Row],[Gasoil Open]]-MIN(Table13[Gasoil Open]))/(MAX(Table13[Gasoil Open])-MIN(Table13[Gasoil Open]))</f>
        <v>0.17459736456808195</v>
      </c>
      <c r="I1890" s="130">
        <f>(Table13[[#This Row],[Alpha]]-MIN(Table13[Alpha]))/(MAX(Table13[Alpha])-MIN(Table13[Alpha]))</f>
        <v>0.41785418965510296</v>
      </c>
      <c r="J1890" s="508">
        <f>(Table13[[#This Row],[Signal from Matlab]]-703)/(1060.75-703)</f>
        <v>-1.9650593990216632</v>
      </c>
    </row>
    <row r="1891" spans="1:10" x14ac:dyDescent="0.2">
      <c r="A1891" s="505">
        <v>36791</v>
      </c>
      <c r="B1891" s="506">
        <v>1890</v>
      </c>
      <c r="C1891" s="507">
        <v>32.799999999999997</v>
      </c>
      <c r="E1891" s="508">
        <f>(Table13[[#This Row],[Gasoil Open]]-MIN(Table13[Gasoil Open]))/(MAX(Table13[Gasoil Open])-MIN(Table13[Gasoil Open]))</f>
        <v>0.16910688140556365</v>
      </c>
      <c r="I1891" s="130">
        <f>(Table13[[#This Row],[Alpha]]-MIN(Table13[Alpha]))/(MAX(Table13[Alpha])-MIN(Table13[Alpha]))</f>
        <v>0.41785418965510296</v>
      </c>
      <c r="J1891" s="508">
        <f>(Table13[[#This Row],[Signal from Matlab]]-703)/(1060.75-703)</f>
        <v>-1.9650593990216632</v>
      </c>
    </row>
    <row r="1892" spans="1:10" x14ac:dyDescent="0.2">
      <c r="A1892" s="505">
        <v>36794</v>
      </c>
      <c r="B1892" s="506">
        <v>1891</v>
      </c>
      <c r="C1892" s="507">
        <v>30.25</v>
      </c>
      <c r="E1892" s="508">
        <f>(Table13[[#This Row],[Gasoil Open]]-MIN(Table13[Gasoil Open]))/(MAX(Table13[Gasoil Open])-MIN(Table13[Gasoil Open]))</f>
        <v>0.15043923865300143</v>
      </c>
      <c r="I1892" s="130">
        <f>(Table13[[#This Row],[Alpha]]-MIN(Table13[Alpha]))/(MAX(Table13[Alpha])-MIN(Table13[Alpha]))</f>
        <v>0.41785418965510296</v>
      </c>
      <c r="J1892" s="508">
        <f>(Table13[[#This Row],[Signal from Matlab]]-703)/(1060.75-703)</f>
        <v>-1.9650593990216632</v>
      </c>
    </row>
    <row r="1893" spans="1:10" x14ac:dyDescent="0.2">
      <c r="A1893" s="505">
        <v>36795</v>
      </c>
      <c r="B1893" s="506">
        <v>1892</v>
      </c>
      <c r="C1893" s="507">
        <v>30.4</v>
      </c>
      <c r="E1893" s="508">
        <f>(Table13[[#This Row],[Gasoil Open]]-MIN(Table13[Gasoil Open]))/(MAX(Table13[Gasoil Open])-MIN(Table13[Gasoil Open]))</f>
        <v>0.15153733528550509</v>
      </c>
      <c r="I1893" s="130">
        <f>(Table13[[#This Row],[Alpha]]-MIN(Table13[Alpha]))/(MAX(Table13[Alpha])-MIN(Table13[Alpha]))</f>
        <v>0.41785418965510296</v>
      </c>
      <c r="J1893" s="508">
        <f>(Table13[[#This Row],[Signal from Matlab]]-703)/(1060.75-703)</f>
        <v>-1.9650593990216632</v>
      </c>
    </row>
    <row r="1894" spans="1:10" x14ac:dyDescent="0.2">
      <c r="A1894" s="505">
        <v>36796</v>
      </c>
      <c r="B1894" s="506">
        <v>1893</v>
      </c>
      <c r="C1894" s="507">
        <v>30.6</v>
      </c>
      <c r="E1894" s="508">
        <f>(Table13[[#This Row],[Gasoil Open]]-MIN(Table13[Gasoil Open]))/(MAX(Table13[Gasoil Open])-MIN(Table13[Gasoil Open]))</f>
        <v>0.15300146412884333</v>
      </c>
      <c r="I1894" s="130">
        <f>(Table13[[#This Row],[Alpha]]-MIN(Table13[Alpha]))/(MAX(Table13[Alpha])-MIN(Table13[Alpha]))</f>
        <v>0.41785418965510296</v>
      </c>
      <c r="J1894" s="508">
        <f>(Table13[[#This Row],[Signal from Matlab]]-703)/(1060.75-703)</f>
        <v>-1.9650593990216632</v>
      </c>
    </row>
    <row r="1895" spans="1:10" x14ac:dyDescent="0.2">
      <c r="A1895" s="505">
        <v>36797</v>
      </c>
      <c r="B1895" s="506">
        <v>1894</v>
      </c>
      <c r="C1895" s="507">
        <v>30.35</v>
      </c>
      <c r="E1895" s="508">
        <f>(Table13[[#This Row],[Gasoil Open]]-MIN(Table13[Gasoil Open]))/(MAX(Table13[Gasoil Open])-MIN(Table13[Gasoil Open]))</f>
        <v>0.15117130307467055</v>
      </c>
      <c r="I1895" s="130">
        <f>(Table13[[#This Row],[Alpha]]-MIN(Table13[Alpha]))/(MAX(Table13[Alpha])-MIN(Table13[Alpha]))</f>
        <v>0.41785418965510296</v>
      </c>
      <c r="J1895" s="508">
        <f>(Table13[[#This Row],[Signal from Matlab]]-703)/(1060.75-703)</f>
        <v>-1.9650593990216632</v>
      </c>
    </row>
    <row r="1896" spans="1:10" x14ac:dyDescent="0.2">
      <c r="A1896" s="505">
        <v>36798</v>
      </c>
      <c r="B1896" s="506">
        <v>1895</v>
      </c>
      <c r="C1896" s="507">
        <v>29.47</v>
      </c>
      <c r="E1896" s="508">
        <f>(Table13[[#This Row],[Gasoil Open]]-MIN(Table13[Gasoil Open]))/(MAX(Table13[Gasoil Open])-MIN(Table13[Gasoil Open]))</f>
        <v>0.14472913616398239</v>
      </c>
      <c r="I1896" s="130">
        <f>(Table13[[#This Row],[Alpha]]-MIN(Table13[Alpha]))/(MAX(Table13[Alpha])-MIN(Table13[Alpha]))</f>
        <v>0.41785418965510296</v>
      </c>
      <c r="J1896" s="508">
        <f>(Table13[[#This Row],[Signal from Matlab]]-703)/(1060.75-703)</f>
        <v>-1.9650593990216632</v>
      </c>
    </row>
    <row r="1897" spans="1:10" x14ac:dyDescent="0.2">
      <c r="A1897" s="505">
        <v>36801</v>
      </c>
      <c r="B1897" s="506">
        <v>1896</v>
      </c>
      <c r="C1897" s="507">
        <v>30.2</v>
      </c>
      <c r="E1897" s="508">
        <f>(Table13[[#This Row],[Gasoil Open]]-MIN(Table13[Gasoil Open]))/(MAX(Table13[Gasoil Open])-MIN(Table13[Gasoil Open]))</f>
        <v>0.15007320644216687</v>
      </c>
      <c r="I1897" s="130">
        <f>(Table13[[#This Row],[Alpha]]-MIN(Table13[Alpha]))/(MAX(Table13[Alpha])-MIN(Table13[Alpha]))</f>
        <v>0.41785418965510296</v>
      </c>
      <c r="J1897" s="508">
        <f>(Table13[[#This Row],[Signal from Matlab]]-703)/(1060.75-703)</f>
        <v>-1.9650593990216632</v>
      </c>
    </row>
    <row r="1898" spans="1:10" x14ac:dyDescent="0.2">
      <c r="A1898" s="505">
        <v>36802</v>
      </c>
      <c r="B1898" s="506">
        <v>1897</v>
      </c>
      <c r="C1898" s="507">
        <v>31</v>
      </c>
      <c r="E1898" s="508">
        <f>(Table13[[#This Row],[Gasoil Open]]-MIN(Table13[Gasoil Open]))/(MAX(Table13[Gasoil Open])-MIN(Table13[Gasoil Open]))</f>
        <v>0.15592972181551976</v>
      </c>
      <c r="I1898" s="130">
        <f>(Table13[[#This Row],[Alpha]]-MIN(Table13[Alpha]))/(MAX(Table13[Alpha])-MIN(Table13[Alpha]))</f>
        <v>0.41785418965510296</v>
      </c>
      <c r="J1898" s="508">
        <f>(Table13[[#This Row],[Signal from Matlab]]-703)/(1060.75-703)</f>
        <v>-1.9650593990216632</v>
      </c>
    </row>
    <row r="1899" spans="1:10" x14ac:dyDescent="0.2">
      <c r="A1899" s="505">
        <v>36803</v>
      </c>
      <c r="B1899" s="506">
        <v>1898</v>
      </c>
      <c r="C1899" s="507">
        <v>30.7</v>
      </c>
      <c r="E1899" s="508">
        <f>(Table13[[#This Row],[Gasoil Open]]-MIN(Table13[Gasoil Open]))/(MAX(Table13[Gasoil Open])-MIN(Table13[Gasoil Open]))</f>
        <v>0.15373352855051242</v>
      </c>
      <c r="I1899" s="130">
        <f>(Table13[[#This Row],[Alpha]]-MIN(Table13[Alpha]))/(MAX(Table13[Alpha])-MIN(Table13[Alpha]))</f>
        <v>0.41785418965510296</v>
      </c>
      <c r="J1899" s="508">
        <f>(Table13[[#This Row],[Signal from Matlab]]-703)/(1060.75-703)</f>
        <v>-1.9650593990216632</v>
      </c>
    </row>
    <row r="1900" spans="1:10" x14ac:dyDescent="0.2">
      <c r="A1900" s="505">
        <v>36804</v>
      </c>
      <c r="B1900" s="506">
        <v>1899</v>
      </c>
      <c r="C1900" s="507">
        <v>29.9</v>
      </c>
      <c r="E1900" s="508">
        <f>(Table13[[#This Row],[Gasoil Open]]-MIN(Table13[Gasoil Open]))/(MAX(Table13[Gasoil Open])-MIN(Table13[Gasoil Open]))</f>
        <v>0.14787701317715957</v>
      </c>
      <c r="I1900" s="130">
        <f>(Table13[[#This Row],[Alpha]]-MIN(Table13[Alpha]))/(MAX(Table13[Alpha])-MIN(Table13[Alpha]))</f>
        <v>0.41785418965510296</v>
      </c>
      <c r="J1900" s="508">
        <f>(Table13[[#This Row],[Signal from Matlab]]-703)/(1060.75-703)</f>
        <v>-1.9650593990216632</v>
      </c>
    </row>
    <row r="1901" spans="1:10" x14ac:dyDescent="0.2">
      <c r="A1901" s="505">
        <v>36805</v>
      </c>
      <c r="B1901" s="506">
        <v>1900</v>
      </c>
      <c r="C1901" s="507">
        <v>30.1</v>
      </c>
      <c r="E1901" s="508">
        <f>(Table13[[#This Row],[Gasoil Open]]-MIN(Table13[Gasoil Open]))/(MAX(Table13[Gasoil Open])-MIN(Table13[Gasoil Open]))</f>
        <v>0.14934114202049781</v>
      </c>
      <c r="I1901" s="130">
        <f>(Table13[[#This Row],[Alpha]]-MIN(Table13[Alpha]))/(MAX(Table13[Alpha])-MIN(Table13[Alpha]))</f>
        <v>0.41785418965510296</v>
      </c>
      <c r="J1901" s="508">
        <f>(Table13[[#This Row],[Signal from Matlab]]-703)/(1060.75-703)</f>
        <v>-1.9650593990216632</v>
      </c>
    </row>
    <row r="1902" spans="1:10" x14ac:dyDescent="0.2">
      <c r="A1902" s="505">
        <v>36808</v>
      </c>
      <c r="B1902" s="506">
        <v>1901</v>
      </c>
      <c r="C1902" s="507">
        <v>30.7</v>
      </c>
      <c r="E1902" s="508">
        <f>(Table13[[#This Row],[Gasoil Open]]-MIN(Table13[Gasoil Open]))/(MAX(Table13[Gasoil Open])-MIN(Table13[Gasoil Open]))</f>
        <v>0.15373352855051242</v>
      </c>
      <c r="I1902" s="130">
        <f>(Table13[[#This Row],[Alpha]]-MIN(Table13[Alpha]))/(MAX(Table13[Alpha])-MIN(Table13[Alpha]))</f>
        <v>0.41785418965510296</v>
      </c>
      <c r="J1902" s="508">
        <f>(Table13[[#This Row],[Signal from Matlab]]-703)/(1060.75-703)</f>
        <v>-1.9650593990216632</v>
      </c>
    </row>
    <row r="1903" spans="1:10" x14ac:dyDescent="0.2">
      <c r="A1903" s="505">
        <v>36809</v>
      </c>
      <c r="B1903" s="506">
        <v>1902</v>
      </c>
      <c r="C1903" s="507">
        <v>31.1</v>
      </c>
      <c r="E1903" s="508">
        <f>(Table13[[#This Row],[Gasoil Open]]-MIN(Table13[Gasoil Open]))/(MAX(Table13[Gasoil Open])-MIN(Table13[Gasoil Open]))</f>
        <v>0.15666178623718885</v>
      </c>
      <c r="I1903" s="130">
        <f>(Table13[[#This Row],[Alpha]]-MIN(Table13[Alpha]))/(MAX(Table13[Alpha])-MIN(Table13[Alpha]))</f>
        <v>0.41785418965510296</v>
      </c>
      <c r="J1903" s="508">
        <f>(Table13[[#This Row],[Signal from Matlab]]-703)/(1060.75-703)</f>
        <v>-1.9650593990216632</v>
      </c>
    </row>
    <row r="1904" spans="1:10" x14ac:dyDescent="0.2">
      <c r="A1904" s="505">
        <v>36810</v>
      </c>
      <c r="B1904" s="506">
        <v>1903</v>
      </c>
      <c r="C1904" s="507">
        <v>32.65</v>
      </c>
      <c r="E1904" s="508">
        <f>(Table13[[#This Row],[Gasoil Open]]-MIN(Table13[Gasoil Open]))/(MAX(Table13[Gasoil Open])-MIN(Table13[Gasoil Open]))</f>
        <v>0.16800878477306</v>
      </c>
      <c r="I1904" s="130">
        <f>(Table13[[#This Row],[Alpha]]-MIN(Table13[Alpha]))/(MAX(Table13[Alpha])-MIN(Table13[Alpha]))</f>
        <v>0.41785418965510296</v>
      </c>
      <c r="J1904" s="508">
        <f>(Table13[[#This Row],[Signal from Matlab]]-703)/(1060.75-703)</f>
        <v>-1.9650593990216632</v>
      </c>
    </row>
    <row r="1905" spans="1:10" x14ac:dyDescent="0.2">
      <c r="A1905" s="505">
        <v>36811</v>
      </c>
      <c r="B1905" s="506">
        <v>1904</v>
      </c>
      <c r="C1905" s="507">
        <v>31.58</v>
      </c>
      <c r="E1905" s="508">
        <f>(Table13[[#This Row],[Gasoil Open]]-MIN(Table13[Gasoil Open]))/(MAX(Table13[Gasoil Open])-MIN(Table13[Gasoil Open]))</f>
        <v>0.16017569546120056</v>
      </c>
      <c r="I1905" s="130">
        <f>(Table13[[#This Row],[Alpha]]-MIN(Table13[Alpha]))/(MAX(Table13[Alpha])-MIN(Table13[Alpha]))</f>
        <v>0.41785418965510296</v>
      </c>
      <c r="J1905" s="508">
        <f>(Table13[[#This Row],[Signal from Matlab]]-703)/(1060.75-703)</f>
        <v>-1.9650593990216632</v>
      </c>
    </row>
    <row r="1906" spans="1:10" x14ac:dyDescent="0.2">
      <c r="A1906" s="505">
        <v>36812</v>
      </c>
      <c r="B1906" s="506">
        <v>1905</v>
      </c>
      <c r="C1906" s="507">
        <v>34.85</v>
      </c>
      <c r="E1906" s="508">
        <f>(Table13[[#This Row],[Gasoil Open]]-MIN(Table13[Gasoil Open]))/(MAX(Table13[Gasoil Open])-MIN(Table13[Gasoil Open]))</f>
        <v>0.18411420204978038</v>
      </c>
      <c r="I1906" s="130">
        <f>(Table13[[#This Row],[Alpha]]-MIN(Table13[Alpha]))/(MAX(Table13[Alpha])-MIN(Table13[Alpha]))</f>
        <v>0.41785418965510296</v>
      </c>
      <c r="J1906" s="508">
        <f>(Table13[[#This Row],[Signal from Matlab]]-703)/(1060.75-703)</f>
        <v>-1.9650593990216632</v>
      </c>
    </row>
    <row r="1907" spans="1:10" x14ac:dyDescent="0.2">
      <c r="A1907" s="505">
        <v>36815</v>
      </c>
      <c r="B1907" s="506">
        <v>1906</v>
      </c>
      <c r="C1907" s="507">
        <v>31.95</v>
      </c>
      <c r="E1907" s="508">
        <f>(Table13[[#This Row],[Gasoil Open]]-MIN(Table13[Gasoil Open]))/(MAX(Table13[Gasoil Open])-MIN(Table13[Gasoil Open]))</f>
        <v>0.16288433382137626</v>
      </c>
      <c r="I1907" s="130">
        <f>(Table13[[#This Row],[Alpha]]-MIN(Table13[Alpha]))/(MAX(Table13[Alpha])-MIN(Table13[Alpha]))</f>
        <v>0.41785418965510296</v>
      </c>
      <c r="J1907" s="508">
        <f>(Table13[[#This Row],[Signal from Matlab]]-703)/(1060.75-703)</f>
        <v>-1.9650593990216632</v>
      </c>
    </row>
    <row r="1908" spans="1:10" x14ac:dyDescent="0.2">
      <c r="A1908" s="505">
        <v>36816</v>
      </c>
      <c r="B1908" s="506">
        <v>1907</v>
      </c>
      <c r="C1908" s="507">
        <v>31.45</v>
      </c>
      <c r="E1908" s="508">
        <f>(Table13[[#This Row],[Gasoil Open]]-MIN(Table13[Gasoil Open]))/(MAX(Table13[Gasoil Open])-MIN(Table13[Gasoil Open]))</f>
        <v>0.15922401171303072</v>
      </c>
      <c r="I1908" s="130">
        <f>(Table13[[#This Row],[Alpha]]-MIN(Table13[Alpha]))/(MAX(Table13[Alpha])-MIN(Table13[Alpha]))</f>
        <v>0.41785418965510296</v>
      </c>
      <c r="J1908" s="508">
        <f>(Table13[[#This Row],[Signal from Matlab]]-703)/(1060.75-703)</f>
        <v>-1.9650593990216632</v>
      </c>
    </row>
    <row r="1909" spans="1:10" x14ac:dyDescent="0.2">
      <c r="A1909" s="505">
        <v>36817</v>
      </c>
      <c r="B1909" s="506">
        <v>1908</v>
      </c>
      <c r="C1909" s="507">
        <v>31.6</v>
      </c>
      <c r="E1909" s="508">
        <f>(Table13[[#This Row],[Gasoil Open]]-MIN(Table13[Gasoil Open]))/(MAX(Table13[Gasoil Open])-MIN(Table13[Gasoil Open]))</f>
        <v>0.1603221083455344</v>
      </c>
      <c r="I1909" s="130">
        <f>(Table13[[#This Row],[Alpha]]-MIN(Table13[Alpha]))/(MAX(Table13[Alpha])-MIN(Table13[Alpha]))</f>
        <v>0.41785418965510296</v>
      </c>
      <c r="J1909" s="508">
        <f>(Table13[[#This Row],[Signal from Matlab]]-703)/(1060.75-703)</f>
        <v>-1.9650593990216632</v>
      </c>
    </row>
    <row r="1910" spans="1:10" x14ac:dyDescent="0.2">
      <c r="A1910" s="505">
        <v>36818</v>
      </c>
      <c r="B1910" s="506">
        <v>1909</v>
      </c>
      <c r="C1910" s="507">
        <v>31.1</v>
      </c>
      <c r="E1910" s="508">
        <f>(Table13[[#This Row],[Gasoil Open]]-MIN(Table13[Gasoil Open]))/(MAX(Table13[Gasoil Open])-MIN(Table13[Gasoil Open]))</f>
        <v>0.15666178623718885</v>
      </c>
      <c r="I1910" s="130">
        <f>(Table13[[#This Row],[Alpha]]-MIN(Table13[Alpha]))/(MAX(Table13[Alpha])-MIN(Table13[Alpha]))</f>
        <v>0.41785418965510296</v>
      </c>
      <c r="J1910" s="508">
        <f>(Table13[[#This Row],[Signal from Matlab]]-703)/(1060.75-703)</f>
        <v>-1.9650593990216632</v>
      </c>
    </row>
    <row r="1911" spans="1:10" x14ac:dyDescent="0.2">
      <c r="A1911" s="505">
        <v>36819</v>
      </c>
      <c r="B1911" s="506">
        <v>1910</v>
      </c>
      <c r="C1911" s="507">
        <v>30.92</v>
      </c>
      <c r="E1911" s="508">
        <f>(Table13[[#This Row],[Gasoil Open]]-MIN(Table13[Gasoil Open]))/(MAX(Table13[Gasoil Open])-MIN(Table13[Gasoil Open]))</f>
        <v>0.15534407027818448</v>
      </c>
      <c r="I1911" s="130">
        <f>(Table13[[#This Row],[Alpha]]-MIN(Table13[Alpha]))/(MAX(Table13[Alpha])-MIN(Table13[Alpha]))</f>
        <v>0.41785418965510296</v>
      </c>
      <c r="J1911" s="508">
        <f>(Table13[[#This Row],[Signal from Matlab]]-703)/(1060.75-703)</f>
        <v>-1.9650593990216632</v>
      </c>
    </row>
    <row r="1912" spans="1:10" x14ac:dyDescent="0.2">
      <c r="A1912" s="505">
        <v>36822</v>
      </c>
      <c r="B1912" s="506">
        <v>1911</v>
      </c>
      <c r="C1912" s="507">
        <v>31.9</v>
      </c>
      <c r="E1912" s="508">
        <f>(Table13[[#This Row],[Gasoil Open]]-MIN(Table13[Gasoil Open]))/(MAX(Table13[Gasoil Open])-MIN(Table13[Gasoil Open]))</f>
        <v>0.1625183016105417</v>
      </c>
      <c r="I1912" s="130">
        <f>(Table13[[#This Row],[Alpha]]-MIN(Table13[Alpha]))/(MAX(Table13[Alpha])-MIN(Table13[Alpha]))</f>
        <v>0.41785418965510296</v>
      </c>
      <c r="J1912" s="508">
        <f>(Table13[[#This Row],[Signal from Matlab]]-703)/(1060.75-703)</f>
        <v>-1.9650593990216632</v>
      </c>
    </row>
    <row r="1913" spans="1:10" x14ac:dyDescent="0.2">
      <c r="A1913" s="505">
        <v>36823</v>
      </c>
      <c r="B1913" s="506">
        <v>1912</v>
      </c>
      <c r="C1913" s="507">
        <v>32.049999999999997</v>
      </c>
      <c r="E1913" s="508">
        <f>(Table13[[#This Row],[Gasoil Open]]-MIN(Table13[Gasoil Open]))/(MAX(Table13[Gasoil Open])-MIN(Table13[Gasoil Open]))</f>
        <v>0.16361639824304536</v>
      </c>
      <c r="I1913" s="130">
        <f>(Table13[[#This Row],[Alpha]]-MIN(Table13[Alpha]))/(MAX(Table13[Alpha])-MIN(Table13[Alpha]))</f>
        <v>0.41785418965510296</v>
      </c>
      <c r="J1913" s="508">
        <f>(Table13[[#This Row],[Signal from Matlab]]-703)/(1060.75-703)</f>
        <v>-1.9650593990216632</v>
      </c>
    </row>
    <row r="1914" spans="1:10" x14ac:dyDescent="0.2">
      <c r="A1914" s="505">
        <v>36824</v>
      </c>
      <c r="B1914" s="506">
        <v>1913</v>
      </c>
      <c r="C1914" s="507">
        <v>32.049999999999997</v>
      </c>
      <c r="E1914" s="508">
        <f>(Table13[[#This Row],[Gasoil Open]]-MIN(Table13[Gasoil Open]))/(MAX(Table13[Gasoil Open])-MIN(Table13[Gasoil Open]))</f>
        <v>0.16361639824304536</v>
      </c>
      <c r="I1914" s="130">
        <f>(Table13[[#This Row],[Alpha]]-MIN(Table13[Alpha]))/(MAX(Table13[Alpha])-MIN(Table13[Alpha]))</f>
        <v>0.41785418965510296</v>
      </c>
      <c r="J1914" s="508">
        <f>(Table13[[#This Row],[Signal from Matlab]]-703)/(1060.75-703)</f>
        <v>-1.9650593990216632</v>
      </c>
    </row>
    <row r="1915" spans="1:10" x14ac:dyDescent="0.2">
      <c r="A1915" s="505">
        <v>36825</v>
      </c>
      <c r="B1915" s="506">
        <v>1914</v>
      </c>
      <c r="C1915" s="507">
        <v>31.4</v>
      </c>
      <c r="E1915" s="508">
        <f>(Table13[[#This Row],[Gasoil Open]]-MIN(Table13[Gasoil Open]))/(MAX(Table13[Gasoil Open])-MIN(Table13[Gasoil Open]))</f>
        <v>0.15885797950219616</v>
      </c>
      <c r="I1915" s="130">
        <f>(Table13[[#This Row],[Alpha]]-MIN(Table13[Alpha]))/(MAX(Table13[Alpha])-MIN(Table13[Alpha]))</f>
        <v>0.41785418965510296</v>
      </c>
      <c r="J1915" s="508">
        <f>(Table13[[#This Row],[Signal from Matlab]]-703)/(1060.75-703)</f>
        <v>-1.9650593990216632</v>
      </c>
    </row>
    <row r="1916" spans="1:10" x14ac:dyDescent="0.2">
      <c r="A1916" s="505">
        <v>36826</v>
      </c>
      <c r="B1916" s="506">
        <v>1915</v>
      </c>
      <c r="C1916" s="507">
        <v>31.85</v>
      </c>
      <c r="E1916" s="508">
        <f>(Table13[[#This Row],[Gasoil Open]]-MIN(Table13[Gasoil Open]))/(MAX(Table13[Gasoil Open])-MIN(Table13[Gasoil Open]))</f>
        <v>0.16215226939970717</v>
      </c>
      <c r="I1916" s="130">
        <f>(Table13[[#This Row],[Alpha]]-MIN(Table13[Alpha]))/(MAX(Table13[Alpha])-MIN(Table13[Alpha]))</f>
        <v>0.41785418965510296</v>
      </c>
      <c r="J1916" s="508">
        <f>(Table13[[#This Row],[Signal from Matlab]]-703)/(1060.75-703)</f>
        <v>-1.9650593990216632</v>
      </c>
    </row>
    <row r="1917" spans="1:10" x14ac:dyDescent="0.2">
      <c r="A1917" s="505">
        <v>36829</v>
      </c>
      <c r="B1917" s="506">
        <v>1916</v>
      </c>
      <c r="C1917" s="507">
        <v>30.74</v>
      </c>
      <c r="E1917" s="508">
        <f>(Table13[[#This Row],[Gasoil Open]]-MIN(Table13[Gasoil Open]))/(MAX(Table13[Gasoil Open])-MIN(Table13[Gasoil Open]))</f>
        <v>0.15402635431918005</v>
      </c>
      <c r="I1917" s="130">
        <f>(Table13[[#This Row],[Alpha]]-MIN(Table13[Alpha]))/(MAX(Table13[Alpha])-MIN(Table13[Alpha]))</f>
        <v>0.41785418965510296</v>
      </c>
      <c r="J1917" s="508">
        <f>(Table13[[#This Row],[Signal from Matlab]]-703)/(1060.75-703)</f>
        <v>-1.9650593990216632</v>
      </c>
    </row>
    <row r="1918" spans="1:10" x14ac:dyDescent="0.2">
      <c r="A1918" s="505">
        <v>36830</v>
      </c>
      <c r="B1918" s="506">
        <v>1917</v>
      </c>
      <c r="C1918" s="507">
        <v>31.09</v>
      </c>
      <c r="E1918" s="508">
        <f>(Table13[[#This Row],[Gasoil Open]]-MIN(Table13[Gasoil Open]))/(MAX(Table13[Gasoil Open])-MIN(Table13[Gasoil Open]))</f>
        <v>0.15658857979502194</v>
      </c>
      <c r="I1918" s="130">
        <f>(Table13[[#This Row],[Alpha]]-MIN(Table13[Alpha]))/(MAX(Table13[Alpha])-MIN(Table13[Alpha]))</f>
        <v>0.41785418965510296</v>
      </c>
      <c r="J1918" s="508">
        <f>(Table13[[#This Row],[Signal from Matlab]]-703)/(1060.75-703)</f>
        <v>-1.9650593990216632</v>
      </c>
    </row>
    <row r="1919" spans="1:10" x14ac:dyDescent="0.2">
      <c r="A1919" s="505">
        <v>36831</v>
      </c>
      <c r="B1919" s="506">
        <v>1918</v>
      </c>
      <c r="C1919" s="507">
        <v>31.1</v>
      </c>
      <c r="E1919" s="508">
        <f>(Table13[[#This Row],[Gasoil Open]]-MIN(Table13[Gasoil Open]))/(MAX(Table13[Gasoil Open])-MIN(Table13[Gasoil Open]))</f>
        <v>0.15666178623718885</v>
      </c>
      <c r="I1919" s="130">
        <f>(Table13[[#This Row],[Alpha]]-MIN(Table13[Alpha]))/(MAX(Table13[Alpha])-MIN(Table13[Alpha]))</f>
        <v>0.41785418965510296</v>
      </c>
      <c r="J1919" s="508">
        <f>(Table13[[#This Row],[Signal from Matlab]]-703)/(1060.75-703)</f>
        <v>-1.9650593990216632</v>
      </c>
    </row>
    <row r="1920" spans="1:10" x14ac:dyDescent="0.2">
      <c r="A1920" s="505">
        <v>36832</v>
      </c>
      <c r="B1920" s="506">
        <v>1919</v>
      </c>
      <c r="C1920" s="507">
        <v>30.85</v>
      </c>
      <c r="E1920" s="508">
        <f>(Table13[[#This Row],[Gasoil Open]]-MIN(Table13[Gasoil Open]))/(MAX(Table13[Gasoil Open])-MIN(Table13[Gasoil Open]))</f>
        <v>0.1548316251830161</v>
      </c>
      <c r="I1920" s="130">
        <f>(Table13[[#This Row],[Alpha]]-MIN(Table13[Alpha]))/(MAX(Table13[Alpha])-MIN(Table13[Alpha]))</f>
        <v>0.41785418965510296</v>
      </c>
      <c r="J1920" s="508">
        <f>(Table13[[#This Row],[Signal from Matlab]]-703)/(1060.75-703)</f>
        <v>-1.9650593990216632</v>
      </c>
    </row>
    <row r="1921" spans="1:10" x14ac:dyDescent="0.2">
      <c r="A1921" s="505">
        <v>36833</v>
      </c>
      <c r="B1921" s="506">
        <v>1920</v>
      </c>
      <c r="C1921" s="507">
        <v>30.5</v>
      </c>
      <c r="E1921" s="508">
        <f>(Table13[[#This Row],[Gasoil Open]]-MIN(Table13[Gasoil Open]))/(MAX(Table13[Gasoil Open])-MIN(Table13[Gasoil Open]))</f>
        <v>0.15226939970717421</v>
      </c>
      <c r="I1921" s="130">
        <f>(Table13[[#This Row],[Alpha]]-MIN(Table13[Alpha]))/(MAX(Table13[Alpha])-MIN(Table13[Alpha]))</f>
        <v>0.41785418965510296</v>
      </c>
      <c r="J1921" s="508">
        <f>(Table13[[#This Row],[Signal from Matlab]]-703)/(1060.75-703)</f>
        <v>-1.9650593990216632</v>
      </c>
    </row>
    <row r="1922" spans="1:10" x14ac:dyDescent="0.2">
      <c r="A1922" s="505">
        <v>36836</v>
      </c>
      <c r="B1922" s="506">
        <v>1921</v>
      </c>
      <c r="C1922" s="507">
        <v>30.63</v>
      </c>
      <c r="E1922" s="508">
        <f>(Table13[[#This Row],[Gasoil Open]]-MIN(Table13[Gasoil Open]))/(MAX(Table13[Gasoil Open])-MIN(Table13[Gasoil Open]))</f>
        <v>0.15322108345534405</v>
      </c>
      <c r="I1922" s="130">
        <f>(Table13[[#This Row],[Alpha]]-MIN(Table13[Alpha]))/(MAX(Table13[Alpha])-MIN(Table13[Alpha]))</f>
        <v>0.41785418965510296</v>
      </c>
      <c r="J1922" s="508">
        <f>(Table13[[#This Row],[Signal from Matlab]]-703)/(1060.75-703)</f>
        <v>-1.9650593990216632</v>
      </c>
    </row>
    <row r="1923" spans="1:10" x14ac:dyDescent="0.2">
      <c r="A1923" s="505">
        <v>36837</v>
      </c>
      <c r="B1923" s="506">
        <v>1922</v>
      </c>
      <c r="C1923" s="507">
        <v>31.27</v>
      </c>
      <c r="E1923" s="508">
        <f>(Table13[[#This Row],[Gasoil Open]]-MIN(Table13[Gasoil Open]))/(MAX(Table13[Gasoil Open])-MIN(Table13[Gasoil Open]))</f>
        <v>0.15790629575402634</v>
      </c>
      <c r="I1923" s="130">
        <f>(Table13[[#This Row],[Alpha]]-MIN(Table13[Alpha]))/(MAX(Table13[Alpha])-MIN(Table13[Alpha]))</f>
        <v>0.41785418965510296</v>
      </c>
      <c r="J1923" s="508">
        <f>(Table13[[#This Row],[Signal from Matlab]]-703)/(1060.75-703)</f>
        <v>-1.9650593990216632</v>
      </c>
    </row>
    <row r="1924" spans="1:10" x14ac:dyDescent="0.2">
      <c r="A1924" s="505">
        <v>36838</v>
      </c>
      <c r="B1924" s="506">
        <v>1923</v>
      </c>
      <c r="C1924" s="507">
        <v>31.68</v>
      </c>
      <c r="E1924" s="508">
        <f>(Table13[[#This Row],[Gasoil Open]]-MIN(Table13[Gasoil Open]))/(MAX(Table13[Gasoil Open])-MIN(Table13[Gasoil Open]))</f>
        <v>0.16090775988286968</v>
      </c>
      <c r="I1924" s="130">
        <f>(Table13[[#This Row],[Alpha]]-MIN(Table13[Alpha]))/(MAX(Table13[Alpha])-MIN(Table13[Alpha]))</f>
        <v>0.41785418965510296</v>
      </c>
      <c r="J1924" s="508">
        <f>(Table13[[#This Row],[Signal from Matlab]]-703)/(1060.75-703)</f>
        <v>-1.9650593990216632</v>
      </c>
    </row>
    <row r="1925" spans="1:10" x14ac:dyDescent="0.2">
      <c r="A1925" s="505">
        <v>36839</v>
      </c>
      <c r="B1925" s="506">
        <v>1924</v>
      </c>
      <c r="C1925" s="507">
        <v>31.32</v>
      </c>
      <c r="E1925" s="508">
        <f>(Table13[[#This Row],[Gasoil Open]]-MIN(Table13[Gasoil Open]))/(MAX(Table13[Gasoil Open])-MIN(Table13[Gasoil Open]))</f>
        <v>0.15827232796486088</v>
      </c>
      <c r="I1925" s="130">
        <f>(Table13[[#This Row],[Alpha]]-MIN(Table13[Alpha]))/(MAX(Table13[Alpha])-MIN(Table13[Alpha]))</f>
        <v>0.41785418965510296</v>
      </c>
      <c r="J1925" s="508">
        <f>(Table13[[#This Row],[Signal from Matlab]]-703)/(1060.75-703)</f>
        <v>-1.9650593990216632</v>
      </c>
    </row>
    <row r="1926" spans="1:10" x14ac:dyDescent="0.2">
      <c r="A1926" s="505">
        <v>36840</v>
      </c>
      <c r="B1926" s="506">
        <v>1925</v>
      </c>
      <c r="C1926" s="507">
        <v>32.1</v>
      </c>
      <c r="E1926" s="508">
        <f>(Table13[[#This Row],[Gasoil Open]]-MIN(Table13[Gasoil Open]))/(MAX(Table13[Gasoil Open])-MIN(Table13[Gasoil Open]))</f>
        <v>0.16398243045387992</v>
      </c>
      <c r="I1926" s="130">
        <f>(Table13[[#This Row],[Alpha]]-MIN(Table13[Alpha]))/(MAX(Table13[Alpha])-MIN(Table13[Alpha]))</f>
        <v>0.41785418965510296</v>
      </c>
      <c r="J1926" s="508">
        <f>(Table13[[#This Row],[Signal from Matlab]]-703)/(1060.75-703)</f>
        <v>-1.9650593990216632</v>
      </c>
    </row>
    <row r="1927" spans="1:10" x14ac:dyDescent="0.2">
      <c r="A1927" s="505">
        <v>36843</v>
      </c>
      <c r="B1927" s="506">
        <v>1926</v>
      </c>
      <c r="C1927" s="507">
        <v>32.299999999999997</v>
      </c>
      <c r="E1927" s="508">
        <f>(Table13[[#This Row],[Gasoil Open]]-MIN(Table13[Gasoil Open]))/(MAX(Table13[Gasoil Open])-MIN(Table13[Gasoil Open]))</f>
        <v>0.1654465592972181</v>
      </c>
      <c r="I1927" s="130">
        <f>(Table13[[#This Row],[Alpha]]-MIN(Table13[Alpha]))/(MAX(Table13[Alpha])-MIN(Table13[Alpha]))</f>
        <v>0.41785418965510296</v>
      </c>
      <c r="J1927" s="508">
        <f>(Table13[[#This Row],[Signal from Matlab]]-703)/(1060.75-703)</f>
        <v>-1.9650593990216632</v>
      </c>
    </row>
    <row r="1928" spans="1:10" x14ac:dyDescent="0.2">
      <c r="A1928" s="505">
        <v>36844</v>
      </c>
      <c r="B1928" s="506">
        <v>1927</v>
      </c>
      <c r="C1928" s="507">
        <v>32.979999999999997</v>
      </c>
      <c r="E1928" s="508">
        <f>(Table13[[#This Row],[Gasoil Open]]-MIN(Table13[Gasoil Open]))/(MAX(Table13[Gasoil Open])-MIN(Table13[Gasoil Open]))</f>
        <v>0.17042459736456803</v>
      </c>
      <c r="I1928" s="130">
        <f>(Table13[[#This Row],[Alpha]]-MIN(Table13[Alpha]))/(MAX(Table13[Alpha])-MIN(Table13[Alpha]))</f>
        <v>0.41785418965510296</v>
      </c>
      <c r="J1928" s="508">
        <f>(Table13[[#This Row],[Signal from Matlab]]-703)/(1060.75-703)</f>
        <v>-1.9650593990216632</v>
      </c>
    </row>
    <row r="1929" spans="1:10" x14ac:dyDescent="0.2">
      <c r="A1929" s="505">
        <v>36845</v>
      </c>
      <c r="B1929" s="506">
        <v>1928</v>
      </c>
      <c r="C1929" s="507">
        <v>32.799999999999997</v>
      </c>
      <c r="E1929" s="508">
        <f>(Table13[[#This Row],[Gasoil Open]]-MIN(Table13[Gasoil Open]))/(MAX(Table13[Gasoil Open])-MIN(Table13[Gasoil Open]))</f>
        <v>0.16910688140556365</v>
      </c>
      <c r="I1929" s="130">
        <f>(Table13[[#This Row],[Alpha]]-MIN(Table13[Alpha]))/(MAX(Table13[Alpha])-MIN(Table13[Alpha]))</f>
        <v>0.41785418965510296</v>
      </c>
      <c r="J1929" s="508">
        <f>(Table13[[#This Row],[Signal from Matlab]]-703)/(1060.75-703)</f>
        <v>-1.9650593990216632</v>
      </c>
    </row>
    <row r="1930" spans="1:10" x14ac:dyDescent="0.2">
      <c r="A1930" s="505">
        <v>36846</v>
      </c>
      <c r="B1930" s="506">
        <v>1929</v>
      </c>
      <c r="C1930" s="507">
        <v>32.799999999999997</v>
      </c>
      <c r="E1930" s="508">
        <f>(Table13[[#This Row],[Gasoil Open]]-MIN(Table13[Gasoil Open]))/(MAX(Table13[Gasoil Open])-MIN(Table13[Gasoil Open]))</f>
        <v>0.16910688140556365</v>
      </c>
      <c r="I1930" s="130">
        <f>(Table13[[#This Row],[Alpha]]-MIN(Table13[Alpha]))/(MAX(Table13[Alpha])-MIN(Table13[Alpha]))</f>
        <v>0.41785418965510296</v>
      </c>
      <c r="J1930" s="508">
        <f>(Table13[[#This Row],[Signal from Matlab]]-703)/(1060.75-703)</f>
        <v>-1.9650593990216632</v>
      </c>
    </row>
    <row r="1931" spans="1:10" x14ac:dyDescent="0.2">
      <c r="A1931" s="505">
        <v>36847</v>
      </c>
      <c r="B1931" s="506">
        <v>1930</v>
      </c>
      <c r="C1931" s="507">
        <v>32.299999999999997</v>
      </c>
      <c r="E1931" s="508">
        <f>(Table13[[#This Row],[Gasoil Open]]-MIN(Table13[Gasoil Open]))/(MAX(Table13[Gasoil Open])-MIN(Table13[Gasoil Open]))</f>
        <v>0.1654465592972181</v>
      </c>
      <c r="I1931" s="130">
        <f>(Table13[[#This Row],[Alpha]]-MIN(Table13[Alpha]))/(MAX(Table13[Alpha])-MIN(Table13[Alpha]))</f>
        <v>0.41785418965510296</v>
      </c>
      <c r="J1931" s="508">
        <f>(Table13[[#This Row],[Signal from Matlab]]-703)/(1060.75-703)</f>
        <v>-1.9650593990216632</v>
      </c>
    </row>
    <row r="1932" spans="1:10" x14ac:dyDescent="0.2">
      <c r="A1932" s="505">
        <v>36850</v>
      </c>
      <c r="B1932" s="506">
        <v>1931</v>
      </c>
      <c r="C1932" s="507">
        <v>33.380000000000003</v>
      </c>
      <c r="E1932" s="508">
        <f>(Table13[[#This Row],[Gasoil Open]]-MIN(Table13[Gasoil Open]))/(MAX(Table13[Gasoil Open])-MIN(Table13[Gasoil Open]))</f>
        <v>0.17335285505124451</v>
      </c>
      <c r="I1932" s="130">
        <f>(Table13[[#This Row],[Alpha]]-MIN(Table13[Alpha]))/(MAX(Table13[Alpha])-MIN(Table13[Alpha]))</f>
        <v>0.41785418965510296</v>
      </c>
      <c r="J1932" s="508">
        <f>(Table13[[#This Row],[Signal from Matlab]]-703)/(1060.75-703)</f>
        <v>-1.9650593990216632</v>
      </c>
    </row>
    <row r="1933" spans="1:10" x14ac:dyDescent="0.2">
      <c r="A1933" s="505">
        <v>36851</v>
      </c>
      <c r="B1933" s="506">
        <v>1932</v>
      </c>
      <c r="C1933" s="507">
        <v>33</v>
      </c>
      <c r="E1933" s="508">
        <f>(Table13[[#This Row],[Gasoil Open]]-MIN(Table13[Gasoil Open]))/(MAX(Table13[Gasoil Open])-MIN(Table13[Gasoil Open]))</f>
        <v>0.17057101024890187</v>
      </c>
      <c r="I1933" s="130">
        <f>(Table13[[#This Row],[Alpha]]-MIN(Table13[Alpha]))/(MAX(Table13[Alpha])-MIN(Table13[Alpha]))</f>
        <v>0.41785418965510296</v>
      </c>
      <c r="J1933" s="508">
        <f>(Table13[[#This Row],[Signal from Matlab]]-703)/(1060.75-703)</f>
        <v>-1.9650593990216632</v>
      </c>
    </row>
    <row r="1934" spans="1:10" x14ac:dyDescent="0.2">
      <c r="A1934" s="505">
        <v>36852</v>
      </c>
      <c r="B1934" s="506">
        <v>1933</v>
      </c>
      <c r="C1934" s="507">
        <v>32.729999999999997</v>
      </c>
      <c r="E1934" s="508">
        <f>(Table13[[#This Row],[Gasoil Open]]-MIN(Table13[Gasoil Open]))/(MAX(Table13[Gasoil Open])-MIN(Table13[Gasoil Open]))</f>
        <v>0.16859443631039528</v>
      </c>
      <c r="I1934" s="130">
        <f>(Table13[[#This Row],[Alpha]]-MIN(Table13[Alpha]))/(MAX(Table13[Alpha])-MIN(Table13[Alpha]))</f>
        <v>0.41785418965510296</v>
      </c>
      <c r="J1934" s="508">
        <f>(Table13[[#This Row],[Signal from Matlab]]-703)/(1060.75-703)</f>
        <v>-1.9650593990216632</v>
      </c>
    </row>
    <row r="1935" spans="1:10" x14ac:dyDescent="0.2">
      <c r="A1935" s="505">
        <v>36853</v>
      </c>
      <c r="B1935" s="506">
        <v>1934</v>
      </c>
      <c r="C1935" s="507">
        <v>33.24</v>
      </c>
      <c r="E1935" s="508">
        <f>(Table13[[#This Row],[Gasoil Open]]-MIN(Table13[Gasoil Open]))/(MAX(Table13[Gasoil Open])-MIN(Table13[Gasoil Open]))</f>
        <v>0.17232796486090776</v>
      </c>
      <c r="I1935" s="130">
        <f>(Table13[[#This Row],[Alpha]]-MIN(Table13[Alpha]))/(MAX(Table13[Alpha])-MIN(Table13[Alpha]))</f>
        <v>0.41785418965510296</v>
      </c>
      <c r="J1935" s="508">
        <f>(Table13[[#This Row],[Signal from Matlab]]-703)/(1060.75-703)</f>
        <v>-1.9650593990216632</v>
      </c>
    </row>
    <row r="1936" spans="1:10" x14ac:dyDescent="0.2">
      <c r="A1936" s="505">
        <v>36854</v>
      </c>
      <c r="B1936" s="506">
        <v>1935</v>
      </c>
      <c r="C1936" s="507">
        <v>33.25</v>
      </c>
      <c r="E1936" s="508">
        <f>(Table13[[#This Row],[Gasoil Open]]-MIN(Table13[Gasoil Open]))/(MAX(Table13[Gasoil Open])-MIN(Table13[Gasoil Open]))</f>
        <v>0.17240117130307464</v>
      </c>
      <c r="I1936" s="130">
        <f>(Table13[[#This Row],[Alpha]]-MIN(Table13[Alpha]))/(MAX(Table13[Alpha])-MIN(Table13[Alpha]))</f>
        <v>0.41785418965510296</v>
      </c>
      <c r="J1936" s="508">
        <f>(Table13[[#This Row],[Signal from Matlab]]-703)/(1060.75-703)</f>
        <v>-1.9650593990216632</v>
      </c>
    </row>
    <row r="1937" spans="1:10" x14ac:dyDescent="0.2">
      <c r="A1937" s="505">
        <v>36857</v>
      </c>
      <c r="B1937" s="506">
        <v>1936</v>
      </c>
      <c r="C1937" s="507">
        <v>33</v>
      </c>
      <c r="E1937" s="508">
        <f>(Table13[[#This Row],[Gasoil Open]]-MIN(Table13[Gasoil Open]))/(MAX(Table13[Gasoil Open])-MIN(Table13[Gasoil Open]))</f>
        <v>0.17057101024890187</v>
      </c>
      <c r="I1937" s="130">
        <f>(Table13[[#This Row],[Alpha]]-MIN(Table13[Alpha]))/(MAX(Table13[Alpha])-MIN(Table13[Alpha]))</f>
        <v>0.41785418965510296</v>
      </c>
      <c r="J1937" s="508">
        <f>(Table13[[#This Row],[Signal from Matlab]]-703)/(1060.75-703)</f>
        <v>-1.9650593990216632</v>
      </c>
    </row>
    <row r="1938" spans="1:10" x14ac:dyDescent="0.2">
      <c r="A1938" s="505">
        <v>36858</v>
      </c>
      <c r="B1938" s="506">
        <v>1937</v>
      </c>
      <c r="C1938" s="507">
        <v>33</v>
      </c>
      <c r="E1938" s="508">
        <f>(Table13[[#This Row],[Gasoil Open]]-MIN(Table13[Gasoil Open]))/(MAX(Table13[Gasoil Open])-MIN(Table13[Gasoil Open]))</f>
        <v>0.17057101024890187</v>
      </c>
      <c r="I1938" s="130">
        <f>(Table13[[#This Row],[Alpha]]-MIN(Table13[Alpha]))/(MAX(Table13[Alpha])-MIN(Table13[Alpha]))</f>
        <v>0.41785418965510296</v>
      </c>
      <c r="J1938" s="508">
        <f>(Table13[[#This Row],[Signal from Matlab]]-703)/(1060.75-703)</f>
        <v>-1.9650593990216632</v>
      </c>
    </row>
    <row r="1939" spans="1:10" x14ac:dyDescent="0.2">
      <c r="A1939" s="505">
        <v>36859</v>
      </c>
      <c r="B1939" s="506">
        <v>1938</v>
      </c>
      <c r="C1939" s="507">
        <v>32</v>
      </c>
      <c r="E1939" s="508">
        <f>(Table13[[#This Row],[Gasoil Open]]-MIN(Table13[Gasoil Open]))/(MAX(Table13[Gasoil Open])-MIN(Table13[Gasoil Open]))</f>
        <v>0.16325036603221083</v>
      </c>
      <c r="I1939" s="130">
        <f>(Table13[[#This Row],[Alpha]]-MIN(Table13[Alpha]))/(MAX(Table13[Alpha])-MIN(Table13[Alpha]))</f>
        <v>0.41785418965510296</v>
      </c>
      <c r="J1939" s="508">
        <f>(Table13[[#This Row],[Signal from Matlab]]-703)/(1060.75-703)</f>
        <v>-1.9650593990216632</v>
      </c>
    </row>
    <row r="1940" spans="1:10" x14ac:dyDescent="0.2">
      <c r="A1940" s="505">
        <v>36860</v>
      </c>
      <c r="B1940" s="506">
        <v>1939</v>
      </c>
      <c r="C1940" s="507">
        <v>32.64</v>
      </c>
      <c r="E1940" s="508">
        <f>(Table13[[#This Row],[Gasoil Open]]-MIN(Table13[Gasoil Open]))/(MAX(Table13[Gasoil Open])-MIN(Table13[Gasoil Open]))</f>
        <v>0.16793557833089309</v>
      </c>
      <c r="I1940" s="130">
        <f>(Table13[[#This Row],[Alpha]]-MIN(Table13[Alpha]))/(MAX(Table13[Alpha])-MIN(Table13[Alpha]))</f>
        <v>0.41785418965510296</v>
      </c>
      <c r="J1940" s="508">
        <f>(Table13[[#This Row],[Signal from Matlab]]-703)/(1060.75-703)</f>
        <v>-1.9650593990216632</v>
      </c>
    </row>
    <row r="1941" spans="1:10" x14ac:dyDescent="0.2">
      <c r="A1941" s="505">
        <v>36861</v>
      </c>
      <c r="B1941" s="506">
        <v>1940</v>
      </c>
      <c r="C1941" s="507">
        <v>31.88</v>
      </c>
      <c r="E1941" s="508">
        <f>(Table13[[#This Row],[Gasoil Open]]-MIN(Table13[Gasoil Open]))/(MAX(Table13[Gasoil Open])-MIN(Table13[Gasoil Open]))</f>
        <v>0.16237188872620786</v>
      </c>
      <c r="I1941" s="130">
        <f>(Table13[[#This Row],[Alpha]]-MIN(Table13[Alpha]))/(MAX(Table13[Alpha])-MIN(Table13[Alpha]))</f>
        <v>0.41785418965510296</v>
      </c>
      <c r="J1941" s="508">
        <f>(Table13[[#This Row],[Signal from Matlab]]-703)/(1060.75-703)</f>
        <v>-1.9650593990216632</v>
      </c>
    </row>
    <row r="1942" spans="1:10" x14ac:dyDescent="0.2">
      <c r="A1942" s="505">
        <v>36864</v>
      </c>
      <c r="B1942" s="506">
        <v>1941</v>
      </c>
      <c r="C1942" s="507">
        <v>30.5</v>
      </c>
      <c r="E1942" s="508">
        <f>(Table13[[#This Row],[Gasoil Open]]-MIN(Table13[Gasoil Open]))/(MAX(Table13[Gasoil Open])-MIN(Table13[Gasoil Open]))</f>
        <v>0.15226939970717421</v>
      </c>
      <c r="I1942" s="130">
        <f>(Table13[[#This Row],[Alpha]]-MIN(Table13[Alpha]))/(MAX(Table13[Alpha])-MIN(Table13[Alpha]))</f>
        <v>0.41785418965510296</v>
      </c>
      <c r="J1942" s="508">
        <f>(Table13[[#This Row],[Signal from Matlab]]-703)/(1060.75-703)</f>
        <v>-1.9650593990216632</v>
      </c>
    </row>
    <row r="1943" spans="1:10" x14ac:dyDescent="0.2">
      <c r="A1943" s="505">
        <v>36865</v>
      </c>
      <c r="B1943" s="506">
        <v>1942</v>
      </c>
      <c r="C1943" s="507">
        <v>29.55</v>
      </c>
      <c r="E1943" s="508">
        <f>(Table13[[#This Row],[Gasoil Open]]-MIN(Table13[Gasoil Open]))/(MAX(Table13[Gasoil Open])-MIN(Table13[Gasoil Open]))</f>
        <v>0.1453147877013177</v>
      </c>
      <c r="I1943" s="130">
        <f>(Table13[[#This Row],[Alpha]]-MIN(Table13[Alpha]))/(MAX(Table13[Alpha])-MIN(Table13[Alpha]))</f>
        <v>0.41785418965510296</v>
      </c>
      <c r="J1943" s="508">
        <f>(Table13[[#This Row],[Signal from Matlab]]-703)/(1060.75-703)</f>
        <v>-1.9650593990216632</v>
      </c>
    </row>
    <row r="1944" spans="1:10" x14ac:dyDescent="0.2">
      <c r="A1944" s="505">
        <v>36866</v>
      </c>
      <c r="B1944" s="506">
        <v>1943</v>
      </c>
      <c r="C1944" s="507">
        <v>27.84</v>
      </c>
      <c r="E1944" s="508">
        <f>(Table13[[#This Row],[Gasoil Open]]-MIN(Table13[Gasoil Open]))/(MAX(Table13[Gasoil Open])-MIN(Table13[Gasoil Open]))</f>
        <v>0.13279648609077596</v>
      </c>
      <c r="I1944" s="130">
        <f>(Table13[[#This Row],[Alpha]]-MIN(Table13[Alpha]))/(MAX(Table13[Alpha])-MIN(Table13[Alpha]))</f>
        <v>0.41785418965510296</v>
      </c>
      <c r="J1944" s="508">
        <f>(Table13[[#This Row],[Signal from Matlab]]-703)/(1060.75-703)</f>
        <v>-1.9650593990216632</v>
      </c>
    </row>
    <row r="1945" spans="1:10" x14ac:dyDescent="0.2">
      <c r="A1945" s="505">
        <v>36867</v>
      </c>
      <c r="B1945" s="506">
        <v>1944</v>
      </c>
      <c r="C1945" s="507">
        <v>28.36</v>
      </c>
      <c r="E1945" s="508">
        <f>(Table13[[#This Row],[Gasoil Open]]-MIN(Table13[Gasoil Open]))/(MAX(Table13[Gasoil Open])-MIN(Table13[Gasoil Open]))</f>
        <v>0.13660322108345532</v>
      </c>
      <c r="I1945" s="130">
        <f>(Table13[[#This Row],[Alpha]]-MIN(Table13[Alpha]))/(MAX(Table13[Alpha])-MIN(Table13[Alpha]))</f>
        <v>0.41785418965510296</v>
      </c>
      <c r="J1945" s="508">
        <f>(Table13[[#This Row],[Signal from Matlab]]-703)/(1060.75-703)</f>
        <v>-1.9650593990216632</v>
      </c>
    </row>
    <row r="1946" spans="1:10" x14ac:dyDescent="0.2">
      <c r="A1946" s="505">
        <v>36868</v>
      </c>
      <c r="B1946" s="506">
        <v>1945</v>
      </c>
      <c r="C1946" s="507">
        <v>27.3</v>
      </c>
      <c r="E1946" s="508">
        <f>(Table13[[#This Row],[Gasoil Open]]-MIN(Table13[Gasoil Open]))/(MAX(Table13[Gasoil Open])-MIN(Table13[Gasoil Open]))</f>
        <v>0.12884333821376279</v>
      </c>
      <c r="I1946" s="130">
        <f>(Table13[[#This Row],[Alpha]]-MIN(Table13[Alpha]))/(MAX(Table13[Alpha])-MIN(Table13[Alpha]))</f>
        <v>0.41785418965510296</v>
      </c>
      <c r="J1946" s="508">
        <f>(Table13[[#This Row],[Signal from Matlab]]-703)/(1060.75-703)</f>
        <v>-1.9650593990216632</v>
      </c>
    </row>
    <row r="1947" spans="1:10" x14ac:dyDescent="0.2">
      <c r="A1947" s="505">
        <v>36871</v>
      </c>
      <c r="B1947" s="506">
        <v>1946</v>
      </c>
      <c r="C1947" s="507">
        <v>26.98</v>
      </c>
      <c r="E1947" s="508">
        <f>(Table13[[#This Row],[Gasoil Open]]-MIN(Table13[Gasoil Open]))/(MAX(Table13[Gasoil Open])-MIN(Table13[Gasoil Open]))</f>
        <v>0.12650073206442167</v>
      </c>
      <c r="I1947" s="130">
        <f>(Table13[[#This Row],[Alpha]]-MIN(Table13[Alpha]))/(MAX(Table13[Alpha])-MIN(Table13[Alpha]))</f>
        <v>0.41785418965510296</v>
      </c>
      <c r="J1947" s="508">
        <f>(Table13[[#This Row],[Signal from Matlab]]-703)/(1060.75-703)</f>
        <v>-1.9650593990216632</v>
      </c>
    </row>
    <row r="1948" spans="1:10" x14ac:dyDescent="0.2">
      <c r="A1948" s="505">
        <v>36872</v>
      </c>
      <c r="B1948" s="506">
        <v>1947</v>
      </c>
      <c r="C1948" s="507">
        <v>27.6</v>
      </c>
      <c r="E1948" s="508">
        <f>(Table13[[#This Row],[Gasoil Open]]-MIN(Table13[Gasoil Open]))/(MAX(Table13[Gasoil Open])-MIN(Table13[Gasoil Open]))</f>
        <v>0.13103953147877012</v>
      </c>
      <c r="I1948" s="130">
        <f>(Table13[[#This Row],[Alpha]]-MIN(Table13[Alpha]))/(MAX(Table13[Alpha])-MIN(Table13[Alpha]))</f>
        <v>0.41785418965510296</v>
      </c>
      <c r="J1948" s="508">
        <f>(Table13[[#This Row],[Signal from Matlab]]-703)/(1060.75-703)</f>
        <v>-1.9650593990216632</v>
      </c>
    </row>
    <row r="1949" spans="1:10" x14ac:dyDescent="0.2">
      <c r="A1949" s="505">
        <v>36873</v>
      </c>
      <c r="B1949" s="506">
        <v>1948</v>
      </c>
      <c r="C1949" s="507">
        <v>27.4</v>
      </c>
      <c r="E1949" s="508">
        <f>(Table13[[#This Row],[Gasoil Open]]-MIN(Table13[Gasoil Open]))/(MAX(Table13[Gasoil Open])-MIN(Table13[Gasoil Open]))</f>
        <v>0.12957540263543188</v>
      </c>
      <c r="I1949" s="130">
        <f>(Table13[[#This Row],[Alpha]]-MIN(Table13[Alpha]))/(MAX(Table13[Alpha])-MIN(Table13[Alpha]))</f>
        <v>0.41785418965510296</v>
      </c>
      <c r="J1949" s="508">
        <f>(Table13[[#This Row],[Signal from Matlab]]-703)/(1060.75-703)</f>
        <v>-1.9650593990216632</v>
      </c>
    </row>
    <row r="1950" spans="1:10" x14ac:dyDescent="0.2">
      <c r="A1950" s="505">
        <v>36874</v>
      </c>
      <c r="B1950" s="506">
        <v>1949</v>
      </c>
      <c r="C1950" s="507">
        <v>25.6</v>
      </c>
      <c r="E1950" s="508">
        <f>(Table13[[#This Row],[Gasoil Open]]-MIN(Table13[Gasoil Open]))/(MAX(Table13[Gasoil Open])-MIN(Table13[Gasoil Open]))</f>
        <v>0.11639824304538798</v>
      </c>
      <c r="I1950" s="130">
        <f>(Table13[[#This Row],[Alpha]]-MIN(Table13[Alpha]))/(MAX(Table13[Alpha])-MIN(Table13[Alpha]))</f>
        <v>0.41785418965510296</v>
      </c>
      <c r="J1950" s="508">
        <f>(Table13[[#This Row],[Signal from Matlab]]-703)/(1060.75-703)</f>
        <v>-1.9650593990216632</v>
      </c>
    </row>
    <row r="1951" spans="1:10" x14ac:dyDescent="0.2">
      <c r="A1951" s="505">
        <v>36875</v>
      </c>
      <c r="B1951" s="506">
        <v>1950</v>
      </c>
      <c r="C1951" s="507">
        <v>25.65</v>
      </c>
      <c r="E1951" s="508">
        <f>(Table13[[#This Row],[Gasoil Open]]-MIN(Table13[Gasoil Open]))/(MAX(Table13[Gasoil Open])-MIN(Table13[Gasoil Open]))</f>
        <v>0.11676427525622252</v>
      </c>
      <c r="I1951" s="130">
        <f>(Table13[[#This Row],[Alpha]]-MIN(Table13[Alpha]))/(MAX(Table13[Alpha])-MIN(Table13[Alpha]))</f>
        <v>0.41785418965510296</v>
      </c>
      <c r="J1951" s="508">
        <f>(Table13[[#This Row],[Signal from Matlab]]-703)/(1060.75-703)</f>
        <v>-1.9650593990216632</v>
      </c>
    </row>
    <row r="1952" spans="1:10" x14ac:dyDescent="0.2">
      <c r="A1952" s="505">
        <v>36878</v>
      </c>
      <c r="B1952" s="506">
        <v>1951</v>
      </c>
      <c r="C1952" s="507">
        <v>26.14</v>
      </c>
      <c r="E1952" s="508">
        <f>(Table13[[#This Row],[Gasoil Open]]-MIN(Table13[Gasoil Open]))/(MAX(Table13[Gasoil Open])-MIN(Table13[Gasoil Open]))</f>
        <v>0.12035139092240116</v>
      </c>
      <c r="I1952" s="130">
        <f>(Table13[[#This Row],[Alpha]]-MIN(Table13[Alpha]))/(MAX(Table13[Alpha])-MIN(Table13[Alpha]))</f>
        <v>0.41785418965510296</v>
      </c>
      <c r="J1952" s="508">
        <f>(Table13[[#This Row],[Signal from Matlab]]-703)/(1060.75-703)</f>
        <v>-1.9650593990216632</v>
      </c>
    </row>
    <row r="1953" spans="1:10" x14ac:dyDescent="0.2">
      <c r="A1953" s="505">
        <v>36879</v>
      </c>
      <c r="B1953" s="506">
        <v>1952</v>
      </c>
      <c r="C1953" s="507">
        <v>26.25</v>
      </c>
      <c r="E1953" s="508">
        <f>(Table13[[#This Row],[Gasoil Open]]-MIN(Table13[Gasoil Open]))/(MAX(Table13[Gasoil Open])-MIN(Table13[Gasoil Open]))</f>
        <v>0.12115666178623717</v>
      </c>
      <c r="I1953" s="130">
        <f>(Table13[[#This Row],[Alpha]]-MIN(Table13[Alpha]))/(MAX(Table13[Alpha])-MIN(Table13[Alpha]))</f>
        <v>0.41785418965510296</v>
      </c>
      <c r="J1953" s="508">
        <f>(Table13[[#This Row],[Signal from Matlab]]-703)/(1060.75-703)</f>
        <v>-1.9650593990216632</v>
      </c>
    </row>
    <row r="1954" spans="1:10" x14ac:dyDescent="0.2">
      <c r="A1954" s="505">
        <v>36880</v>
      </c>
      <c r="B1954" s="506">
        <v>1953</v>
      </c>
      <c r="C1954" s="507">
        <v>25.2</v>
      </c>
      <c r="E1954" s="508">
        <f>(Table13[[#This Row],[Gasoil Open]]-MIN(Table13[Gasoil Open]))/(MAX(Table13[Gasoil Open])-MIN(Table13[Gasoil Open]))</f>
        <v>0.11346998535871154</v>
      </c>
      <c r="I1954" s="130">
        <f>(Table13[[#This Row],[Alpha]]-MIN(Table13[Alpha]))/(MAX(Table13[Alpha])-MIN(Table13[Alpha]))</f>
        <v>0.41785418965510296</v>
      </c>
      <c r="J1954" s="508">
        <f>(Table13[[#This Row],[Signal from Matlab]]-703)/(1060.75-703)</f>
        <v>-1.9650593990216632</v>
      </c>
    </row>
    <row r="1955" spans="1:10" x14ac:dyDescent="0.2">
      <c r="A1955" s="505">
        <v>36881</v>
      </c>
      <c r="B1955" s="506">
        <v>1954</v>
      </c>
      <c r="C1955" s="507">
        <v>23.56</v>
      </c>
      <c r="E1955" s="508">
        <f>(Table13[[#This Row],[Gasoil Open]]-MIN(Table13[Gasoil Open]))/(MAX(Table13[Gasoil Open])-MIN(Table13[Gasoil Open]))</f>
        <v>0.10146412884333819</v>
      </c>
      <c r="I1955" s="130">
        <f>(Table13[[#This Row],[Alpha]]-MIN(Table13[Alpha]))/(MAX(Table13[Alpha])-MIN(Table13[Alpha]))</f>
        <v>0.41785418965510296</v>
      </c>
      <c r="J1955" s="508">
        <f>(Table13[[#This Row],[Signal from Matlab]]-703)/(1060.75-703)</f>
        <v>-1.9650593990216632</v>
      </c>
    </row>
    <row r="1956" spans="1:10" x14ac:dyDescent="0.2">
      <c r="A1956" s="505">
        <v>36882</v>
      </c>
      <c r="B1956" s="506">
        <v>1955</v>
      </c>
      <c r="C1956" s="507">
        <v>23.85</v>
      </c>
      <c r="E1956" s="508">
        <f>(Table13[[#This Row],[Gasoil Open]]-MIN(Table13[Gasoil Open]))/(MAX(Table13[Gasoil Open])-MIN(Table13[Gasoil Open]))</f>
        <v>0.10358711566617862</v>
      </c>
      <c r="I1956" s="130">
        <f>(Table13[[#This Row],[Alpha]]-MIN(Table13[Alpha]))/(MAX(Table13[Alpha])-MIN(Table13[Alpha]))</f>
        <v>0.41785418965510296</v>
      </c>
      <c r="J1956" s="508">
        <f>(Table13[[#This Row],[Signal from Matlab]]-703)/(1060.75-703)</f>
        <v>-1.9650593990216632</v>
      </c>
    </row>
    <row r="1957" spans="1:10" x14ac:dyDescent="0.2">
      <c r="A1957" s="505">
        <v>36887</v>
      </c>
      <c r="B1957" s="506">
        <v>1956</v>
      </c>
      <c r="C1957" s="507">
        <v>24.3</v>
      </c>
      <c r="E1957" s="508">
        <f>(Table13[[#This Row],[Gasoil Open]]-MIN(Table13[Gasoil Open]))/(MAX(Table13[Gasoil Open])-MIN(Table13[Gasoil Open]))</f>
        <v>0.10688140556368959</v>
      </c>
      <c r="I1957" s="130">
        <f>(Table13[[#This Row],[Alpha]]-MIN(Table13[Alpha]))/(MAX(Table13[Alpha])-MIN(Table13[Alpha]))</f>
        <v>0.41785418965510296</v>
      </c>
      <c r="J1957" s="508">
        <f>(Table13[[#This Row],[Signal from Matlab]]-703)/(1060.75-703)</f>
        <v>-1.9650593990216632</v>
      </c>
    </row>
    <row r="1958" spans="1:10" x14ac:dyDescent="0.2">
      <c r="A1958" s="505">
        <v>36888</v>
      </c>
      <c r="B1958" s="506">
        <v>1957</v>
      </c>
      <c r="C1958" s="507">
        <v>23.65</v>
      </c>
      <c r="E1958" s="508">
        <f>(Table13[[#This Row],[Gasoil Open]]-MIN(Table13[Gasoil Open]))/(MAX(Table13[Gasoil Open])-MIN(Table13[Gasoil Open]))</f>
        <v>0.10212298682284039</v>
      </c>
      <c r="I1958" s="130">
        <f>(Table13[[#This Row],[Alpha]]-MIN(Table13[Alpha]))/(MAX(Table13[Alpha])-MIN(Table13[Alpha]))</f>
        <v>0.41785418965510296</v>
      </c>
      <c r="J1958" s="508">
        <f>(Table13[[#This Row],[Signal from Matlab]]-703)/(1060.75-703)</f>
        <v>-1.9650593990216632</v>
      </c>
    </row>
    <row r="1959" spans="1:10" x14ac:dyDescent="0.2">
      <c r="A1959" s="505">
        <v>36889</v>
      </c>
      <c r="B1959" s="506">
        <v>1958</v>
      </c>
      <c r="C1959" s="507">
        <v>23.15</v>
      </c>
      <c r="E1959" s="508">
        <f>(Table13[[#This Row],[Gasoil Open]]-MIN(Table13[Gasoil Open]))/(MAX(Table13[Gasoil Open])-MIN(Table13[Gasoil Open]))</f>
        <v>9.8462664714494857E-2</v>
      </c>
      <c r="I1959" s="130">
        <f>(Table13[[#This Row],[Alpha]]-MIN(Table13[Alpha]))/(MAX(Table13[Alpha])-MIN(Table13[Alpha]))</f>
        <v>0.41785418965510296</v>
      </c>
      <c r="J1959" s="508">
        <f>(Table13[[#This Row],[Signal from Matlab]]-703)/(1060.75-703)</f>
        <v>-1.9650593990216632</v>
      </c>
    </row>
    <row r="1960" spans="1:10" x14ac:dyDescent="0.2">
      <c r="A1960" s="505">
        <v>36893</v>
      </c>
      <c r="B1960" s="506">
        <v>1959</v>
      </c>
      <c r="C1960" s="507">
        <v>24.45</v>
      </c>
      <c r="E1960" s="508">
        <f>(Table13[[#This Row],[Gasoil Open]]-MIN(Table13[Gasoil Open]))/(MAX(Table13[Gasoil Open])-MIN(Table13[Gasoil Open]))</f>
        <v>0.10797950219619325</v>
      </c>
      <c r="I1960" s="130">
        <f>(Table13[[#This Row],[Alpha]]-MIN(Table13[Alpha]))/(MAX(Table13[Alpha])-MIN(Table13[Alpha]))</f>
        <v>0.41785418965510296</v>
      </c>
      <c r="J1960" s="508">
        <f>(Table13[[#This Row],[Signal from Matlab]]-703)/(1060.75-703)</f>
        <v>-1.9650593990216632</v>
      </c>
    </row>
    <row r="1961" spans="1:10" x14ac:dyDescent="0.2">
      <c r="A1961" s="505">
        <v>36894</v>
      </c>
      <c r="B1961" s="506">
        <v>1960</v>
      </c>
      <c r="C1961" s="507">
        <v>24.5</v>
      </c>
      <c r="E1961" s="508">
        <f>(Table13[[#This Row],[Gasoil Open]]-MIN(Table13[Gasoil Open]))/(MAX(Table13[Gasoil Open])-MIN(Table13[Gasoil Open]))</f>
        <v>0.10834553440702781</v>
      </c>
      <c r="I1961" s="130">
        <f>(Table13[[#This Row],[Alpha]]-MIN(Table13[Alpha]))/(MAX(Table13[Alpha])-MIN(Table13[Alpha]))</f>
        <v>0.41785418965510296</v>
      </c>
      <c r="J1961" s="508">
        <f>(Table13[[#This Row],[Signal from Matlab]]-703)/(1060.75-703)</f>
        <v>-1.9650593990216632</v>
      </c>
    </row>
    <row r="1962" spans="1:10" x14ac:dyDescent="0.2">
      <c r="A1962" s="505">
        <v>36895</v>
      </c>
      <c r="B1962" s="506">
        <v>1961</v>
      </c>
      <c r="C1962" s="507">
        <v>25.09</v>
      </c>
      <c r="E1962" s="508">
        <f>(Table13[[#This Row],[Gasoil Open]]-MIN(Table13[Gasoil Open]))/(MAX(Table13[Gasoil Open])-MIN(Table13[Gasoil Open]))</f>
        <v>0.11266471449487553</v>
      </c>
      <c r="I1962" s="130">
        <f>(Table13[[#This Row],[Alpha]]-MIN(Table13[Alpha]))/(MAX(Table13[Alpha])-MIN(Table13[Alpha]))</f>
        <v>0.41785418965510296</v>
      </c>
      <c r="J1962" s="508">
        <f>(Table13[[#This Row],[Signal from Matlab]]-703)/(1060.75-703)</f>
        <v>-1.9650593990216632</v>
      </c>
    </row>
    <row r="1963" spans="1:10" x14ac:dyDescent="0.2">
      <c r="A1963" s="505">
        <v>36896</v>
      </c>
      <c r="B1963" s="506">
        <v>1962</v>
      </c>
      <c r="C1963" s="507">
        <v>25.4</v>
      </c>
      <c r="E1963" s="508">
        <f>(Table13[[#This Row],[Gasoil Open]]-MIN(Table13[Gasoil Open]))/(MAX(Table13[Gasoil Open])-MIN(Table13[Gasoil Open]))</f>
        <v>0.11493411420204976</v>
      </c>
      <c r="I1963" s="130">
        <f>(Table13[[#This Row],[Alpha]]-MIN(Table13[Alpha]))/(MAX(Table13[Alpha])-MIN(Table13[Alpha]))</f>
        <v>0.41785418965510296</v>
      </c>
      <c r="J1963" s="508">
        <f>(Table13[[#This Row],[Signal from Matlab]]-703)/(1060.75-703)</f>
        <v>-1.9650593990216632</v>
      </c>
    </row>
    <row r="1964" spans="1:10" x14ac:dyDescent="0.2">
      <c r="A1964" s="505">
        <v>36899</v>
      </c>
      <c r="B1964" s="506">
        <v>1963</v>
      </c>
      <c r="C1964" s="507">
        <v>25.33</v>
      </c>
      <c r="E1964" s="508">
        <f>(Table13[[#This Row],[Gasoil Open]]-MIN(Table13[Gasoil Open]))/(MAX(Table13[Gasoil Open])-MIN(Table13[Gasoil Open]))</f>
        <v>0.11442166910688138</v>
      </c>
      <c r="I1964" s="130">
        <f>(Table13[[#This Row],[Alpha]]-MIN(Table13[Alpha]))/(MAX(Table13[Alpha])-MIN(Table13[Alpha]))</f>
        <v>0.41785418965510296</v>
      </c>
      <c r="J1964" s="508">
        <f>(Table13[[#This Row],[Signal from Matlab]]-703)/(1060.75-703)</f>
        <v>-1.9650593990216632</v>
      </c>
    </row>
    <row r="1965" spans="1:10" x14ac:dyDescent="0.2">
      <c r="A1965" s="505">
        <v>36900</v>
      </c>
      <c r="B1965" s="506">
        <v>1964</v>
      </c>
      <c r="C1965" s="507">
        <v>24.5</v>
      </c>
      <c r="E1965" s="508">
        <f>(Table13[[#This Row],[Gasoil Open]]-MIN(Table13[Gasoil Open]))/(MAX(Table13[Gasoil Open])-MIN(Table13[Gasoil Open]))</f>
        <v>0.10834553440702781</v>
      </c>
      <c r="I1965" s="130">
        <f>(Table13[[#This Row],[Alpha]]-MIN(Table13[Alpha]))/(MAX(Table13[Alpha])-MIN(Table13[Alpha]))</f>
        <v>0.41785418965510296</v>
      </c>
      <c r="J1965" s="508">
        <f>(Table13[[#This Row],[Signal from Matlab]]-703)/(1060.75-703)</f>
        <v>-1.9650593990216632</v>
      </c>
    </row>
    <row r="1966" spans="1:10" x14ac:dyDescent="0.2">
      <c r="A1966" s="505">
        <v>36901</v>
      </c>
      <c r="B1966" s="506">
        <v>1965</v>
      </c>
      <c r="C1966" s="507">
        <v>24.78</v>
      </c>
      <c r="E1966" s="508">
        <f>(Table13[[#This Row],[Gasoil Open]]-MIN(Table13[Gasoil Open]))/(MAX(Table13[Gasoil Open])-MIN(Table13[Gasoil Open]))</f>
        <v>0.11039531478770132</v>
      </c>
      <c r="I1966" s="130">
        <f>(Table13[[#This Row],[Alpha]]-MIN(Table13[Alpha]))/(MAX(Table13[Alpha])-MIN(Table13[Alpha]))</f>
        <v>0.41785418965510296</v>
      </c>
      <c r="J1966" s="508">
        <f>(Table13[[#This Row],[Signal from Matlab]]-703)/(1060.75-703)</f>
        <v>-1.9650593990216632</v>
      </c>
    </row>
    <row r="1967" spans="1:10" x14ac:dyDescent="0.2">
      <c r="A1967" s="505">
        <v>36902</v>
      </c>
      <c r="B1967" s="506">
        <v>1966</v>
      </c>
      <c r="C1967" s="507">
        <v>25.55</v>
      </c>
      <c r="E1967" s="508">
        <f>(Table13[[#This Row],[Gasoil Open]]-MIN(Table13[Gasoil Open]))/(MAX(Table13[Gasoil Open])-MIN(Table13[Gasoil Open]))</f>
        <v>0.11603221083455344</v>
      </c>
      <c r="I1967" s="130">
        <f>(Table13[[#This Row],[Alpha]]-MIN(Table13[Alpha]))/(MAX(Table13[Alpha])-MIN(Table13[Alpha]))</f>
        <v>0.41785418965510296</v>
      </c>
      <c r="J1967" s="508">
        <f>(Table13[[#This Row],[Signal from Matlab]]-703)/(1060.75-703)</f>
        <v>-1.9650593990216632</v>
      </c>
    </row>
    <row r="1968" spans="1:10" x14ac:dyDescent="0.2">
      <c r="A1968" s="505">
        <v>36903</v>
      </c>
      <c r="B1968" s="506">
        <v>1967</v>
      </c>
      <c r="C1968" s="507">
        <v>25.8</v>
      </c>
      <c r="E1968" s="508">
        <f>(Table13[[#This Row],[Gasoil Open]]-MIN(Table13[Gasoil Open]))/(MAX(Table13[Gasoil Open])-MIN(Table13[Gasoil Open]))</f>
        <v>0.1178623718887262</v>
      </c>
      <c r="I1968" s="130">
        <f>(Table13[[#This Row],[Alpha]]-MIN(Table13[Alpha]))/(MAX(Table13[Alpha])-MIN(Table13[Alpha]))</f>
        <v>0.41785418965510296</v>
      </c>
      <c r="J1968" s="508">
        <f>(Table13[[#This Row],[Signal from Matlab]]-703)/(1060.75-703)</f>
        <v>-1.9650593990216632</v>
      </c>
    </row>
    <row r="1969" spans="1:10" x14ac:dyDescent="0.2">
      <c r="A1969" s="505">
        <v>36906</v>
      </c>
      <c r="B1969" s="506">
        <v>1968</v>
      </c>
      <c r="C1969" s="507">
        <v>25.98</v>
      </c>
      <c r="E1969" s="508">
        <f>(Table13[[#This Row],[Gasoil Open]]-MIN(Table13[Gasoil Open]))/(MAX(Table13[Gasoil Open])-MIN(Table13[Gasoil Open]))</f>
        <v>0.11918008784773058</v>
      </c>
      <c r="I1969" s="130">
        <f>(Table13[[#This Row],[Alpha]]-MIN(Table13[Alpha]))/(MAX(Table13[Alpha])-MIN(Table13[Alpha]))</f>
        <v>0.41785418965510296</v>
      </c>
      <c r="J1969" s="508">
        <f>(Table13[[#This Row],[Signal from Matlab]]-703)/(1060.75-703)</f>
        <v>-1.9650593990216632</v>
      </c>
    </row>
    <row r="1970" spans="1:10" x14ac:dyDescent="0.2">
      <c r="A1970" s="505">
        <v>36907</v>
      </c>
      <c r="B1970" s="506">
        <v>1969</v>
      </c>
      <c r="C1970" s="507">
        <v>26.18</v>
      </c>
      <c r="E1970" s="508">
        <f>(Table13[[#This Row],[Gasoil Open]]-MIN(Table13[Gasoil Open]))/(MAX(Table13[Gasoil Open])-MIN(Table13[Gasoil Open]))</f>
        <v>0.1206442166910688</v>
      </c>
      <c r="I1970" s="130">
        <f>(Table13[[#This Row],[Alpha]]-MIN(Table13[Alpha]))/(MAX(Table13[Alpha])-MIN(Table13[Alpha]))</f>
        <v>0.41785418965510296</v>
      </c>
      <c r="J1970" s="508">
        <f>(Table13[[#This Row],[Signal from Matlab]]-703)/(1060.75-703)</f>
        <v>-1.9650593990216632</v>
      </c>
    </row>
    <row r="1971" spans="1:10" x14ac:dyDescent="0.2">
      <c r="A1971" s="505">
        <v>36908</v>
      </c>
      <c r="B1971" s="506">
        <v>1970</v>
      </c>
      <c r="C1971" s="507">
        <v>25.69</v>
      </c>
      <c r="E1971" s="508">
        <f>(Table13[[#This Row],[Gasoil Open]]-MIN(Table13[Gasoil Open]))/(MAX(Table13[Gasoil Open])-MIN(Table13[Gasoil Open]))</f>
        <v>0.11705710102489018</v>
      </c>
      <c r="I1971" s="130">
        <f>(Table13[[#This Row],[Alpha]]-MIN(Table13[Alpha]))/(MAX(Table13[Alpha])-MIN(Table13[Alpha]))</f>
        <v>0.41785418965510296</v>
      </c>
      <c r="J1971" s="508">
        <f>(Table13[[#This Row],[Signal from Matlab]]-703)/(1060.75-703)</f>
        <v>-1.9650593990216632</v>
      </c>
    </row>
    <row r="1972" spans="1:10" x14ac:dyDescent="0.2">
      <c r="A1972" s="505">
        <v>36909</v>
      </c>
      <c r="B1972" s="506">
        <v>1971</v>
      </c>
      <c r="C1972" s="507">
        <v>24.9</v>
      </c>
      <c r="E1972" s="508">
        <f>(Table13[[#This Row],[Gasoil Open]]-MIN(Table13[Gasoil Open]))/(MAX(Table13[Gasoil Open])-MIN(Table13[Gasoil Open]))</f>
        <v>0.11127379209370422</v>
      </c>
      <c r="I1972" s="130">
        <f>(Table13[[#This Row],[Alpha]]-MIN(Table13[Alpha]))/(MAX(Table13[Alpha])-MIN(Table13[Alpha]))</f>
        <v>0.41785418965510296</v>
      </c>
      <c r="J1972" s="508">
        <f>(Table13[[#This Row],[Signal from Matlab]]-703)/(1060.75-703)</f>
        <v>-1.9650593990216632</v>
      </c>
    </row>
    <row r="1973" spans="1:10" x14ac:dyDescent="0.2">
      <c r="A1973" s="505">
        <v>36910</v>
      </c>
      <c r="B1973" s="506">
        <v>1972</v>
      </c>
      <c r="C1973" s="507">
        <v>25.5</v>
      </c>
      <c r="E1973" s="508">
        <f>(Table13[[#This Row],[Gasoil Open]]-MIN(Table13[Gasoil Open]))/(MAX(Table13[Gasoil Open])-MIN(Table13[Gasoil Open]))</f>
        <v>0.11566617862371888</v>
      </c>
      <c r="I1973" s="130">
        <f>(Table13[[#This Row],[Alpha]]-MIN(Table13[Alpha]))/(MAX(Table13[Alpha])-MIN(Table13[Alpha]))</f>
        <v>0.41785418965510296</v>
      </c>
      <c r="J1973" s="508">
        <f>(Table13[[#This Row],[Signal from Matlab]]-703)/(1060.75-703)</f>
        <v>-1.9650593990216632</v>
      </c>
    </row>
    <row r="1974" spans="1:10" x14ac:dyDescent="0.2">
      <c r="A1974" s="505">
        <v>36913</v>
      </c>
      <c r="B1974" s="506">
        <v>1973</v>
      </c>
      <c r="C1974" s="507">
        <v>26.9</v>
      </c>
      <c r="E1974" s="508">
        <f>(Table13[[#This Row],[Gasoil Open]]-MIN(Table13[Gasoil Open]))/(MAX(Table13[Gasoil Open])-MIN(Table13[Gasoil Open]))</f>
        <v>0.12591508052708636</v>
      </c>
      <c r="I1974" s="130">
        <f>(Table13[[#This Row],[Alpha]]-MIN(Table13[Alpha]))/(MAX(Table13[Alpha])-MIN(Table13[Alpha]))</f>
        <v>0.41785418965510296</v>
      </c>
      <c r="J1974" s="508">
        <f>(Table13[[#This Row],[Signal from Matlab]]-703)/(1060.75-703)</f>
        <v>-1.9650593990216632</v>
      </c>
    </row>
    <row r="1975" spans="1:10" x14ac:dyDescent="0.2">
      <c r="A1975" s="505">
        <v>36914</v>
      </c>
      <c r="B1975" s="506">
        <v>1974</v>
      </c>
      <c r="C1975" s="507">
        <v>26.4</v>
      </c>
      <c r="E1975" s="508">
        <f>(Table13[[#This Row],[Gasoil Open]]-MIN(Table13[Gasoil Open]))/(MAX(Table13[Gasoil Open])-MIN(Table13[Gasoil Open]))</f>
        <v>0.12225475841874082</v>
      </c>
      <c r="I1975" s="130">
        <f>(Table13[[#This Row],[Alpha]]-MIN(Table13[Alpha]))/(MAX(Table13[Alpha])-MIN(Table13[Alpha]))</f>
        <v>0.41785418965510296</v>
      </c>
      <c r="J1975" s="508">
        <f>(Table13[[#This Row],[Signal from Matlab]]-703)/(1060.75-703)</f>
        <v>-1.9650593990216632</v>
      </c>
    </row>
    <row r="1976" spans="1:10" x14ac:dyDescent="0.2">
      <c r="A1976" s="505">
        <v>36915</v>
      </c>
      <c r="B1976" s="506">
        <v>1975</v>
      </c>
      <c r="C1976" s="507">
        <v>26.5</v>
      </c>
      <c r="E1976" s="508">
        <f>(Table13[[#This Row],[Gasoil Open]]-MIN(Table13[Gasoil Open]))/(MAX(Table13[Gasoil Open])-MIN(Table13[Gasoil Open]))</f>
        <v>0.12298682284040995</v>
      </c>
      <c r="I1976" s="130">
        <f>(Table13[[#This Row],[Alpha]]-MIN(Table13[Alpha]))/(MAX(Table13[Alpha])-MIN(Table13[Alpha]))</f>
        <v>0.41785418965510296</v>
      </c>
      <c r="J1976" s="508">
        <f>(Table13[[#This Row],[Signal from Matlab]]-703)/(1060.75-703)</f>
        <v>-1.9650593990216632</v>
      </c>
    </row>
    <row r="1977" spans="1:10" x14ac:dyDescent="0.2">
      <c r="A1977" s="505">
        <v>36916</v>
      </c>
      <c r="B1977" s="506">
        <v>1976</v>
      </c>
      <c r="C1977" s="507">
        <v>26.3</v>
      </c>
      <c r="E1977" s="508">
        <f>(Table13[[#This Row],[Gasoil Open]]-MIN(Table13[Gasoil Open]))/(MAX(Table13[Gasoil Open])-MIN(Table13[Gasoil Open]))</f>
        <v>0.12152269399707173</v>
      </c>
      <c r="I1977" s="130">
        <f>(Table13[[#This Row],[Alpha]]-MIN(Table13[Alpha]))/(MAX(Table13[Alpha])-MIN(Table13[Alpha]))</f>
        <v>0.41785418965510296</v>
      </c>
      <c r="J1977" s="508">
        <f>(Table13[[#This Row],[Signal from Matlab]]-703)/(1060.75-703)</f>
        <v>-1.9650593990216632</v>
      </c>
    </row>
    <row r="1978" spans="1:10" x14ac:dyDescent="0.2">
      <c r="A1978" s="505">
        <v>36917</v>
      </c>
      <c r="B1978" s="506">
        <v>1977</v>
      </c>
      <c r="C1978" s="507">
        <v>26.5</v>
      </c>
      <c r="E1978" s="508">
        <f>(Table13[[#This Row],[Gasoil Open]]-MIN(Table13[Gasoil Open]))/(MAX(Table13[Gasoil Open])-MIN(Table13[Gasoil Open]))</f>
        <v>0.12298682284040995</v>
      </c>
      <c r="I1978" s="130">
        <f>(Table13[[#This Row],[Alpha]]-MIN(Table13[Alpha]))/(MAX(Table13[Alpha])-MIN(Table13[Alpha]))</f>
        <v>0.41785418965510296</v>
      </c>
      <c r="J1978" s="508">
        <f>(Table13[[#This Row],[Signal from Matlab]]-703)/(1060.75-703)</f>
        <v>-1.9650593990216632</v>
      </c>
    </row>
    <row r="1979" spans="1:10" x14ac:dyDescent="0.2">
      <c r="A1979" s="505">
        <v>36920</v>
      </c>
      <c r="B1979" s="506">
        <v>1978</v>
      </c>
      <c r="C1979" s="507">
        <v>26.85</v>
      </c>
      <c r="E1979" s="508">
        <f>(Table13[[#This Row],[Gasoil Open]]-MIN(Table13[Gasoil Open]))/(MAX(Table13[Gasoil Open])-MIN(Table13[Gasoil Open]))</f>
        <v>0.12554904831625183</v>
      </c>
      <c r="I1979" s="130">
        <f>(Table13[[#This Row],[Alpha]]-MIN(Table13[Alpha]))/(MAX(Table13[Alpha])-MIN(Table13[Alpha]))</f>
        <v>0.41785418965510296</v>
      </c>
      <c r="J1979" s="508">
        <f>(Table13[[#This Row],[Signal from Matlab]]-703)/(1060.75-703)</f>
        <v>-1.9650593990216632</v>
      </c>
    </row>
    <row r="1980" spans="1:10" x14ac:dyDescent="0.2">
      <c r="A1980" s="505">
        <v>36921</v>
      </c>
      <c r="B1980" s="506">
        <v>1979</v>
      </c>
      <c r="C1980" s="507">
        <v>26.58</v>
      </c>
      <c r="E1980" s="508">
        <f>(Table13[[#This Row],[Gasoil Open]]-MIN(Table13[Gasoil Open]))/(MAX(Table13[Gasoil Open])-MIN(Table13[Gasoil Open]))</f>
        <v>0.12357247437774521</v>
      </c>
      <c r="I1980" s="130">
        <f>(Table13[[#This Row],[Alpha]]-MIN(Table13[Alpha]))/(MAX(Table13[Alpha])-MIN(Table13[Alpha]))</f>
        <v>0.41785418965510296</v>
      </c>
      <c r="J1980" s="508">
        <f>(Table13[[#This Row],[Signal from Matlab]]-703)/(1060.75-703)</f>
        <v>-1.9650593990216632</v>
      </c>
    </row>
    <row r="1981" spans="1:10" x14ac:dyDescent="0.2">
      <c r="A1981" s="505">
        <v>36922</v>
      </c>
      <c r="B1981" s="506">
        <v>1980</v>
      </c>
      <c r="C1981" s="507">
        <v>27.1</v>
      </c>
      <c r="E1981" s="508">
        <f>(Table13[[#This Row],[Gasoil Open]]-MIN(Table13[Gasoil Open]))/(MAX(Table13[Gasoil Open])-MIN(Table13[Gasoil Open]))</f>
        <v>0.1273792093704246</v>
      </c>
      <c r="I1981" s="130">
        <f>(Table13[[#This Row],[Alpha]]-MIN(Table13[Alpha]))/(MAX(Table13[Alpha])-MIN(Table13[Alpha]))</f>
        <v>0.41785418965510296</v>
      </c>
      <c r="J1981" s="508">
        <f>(Table13[[#This Row],[Signal from Matlab]]-703)/(1060.75-703)</f>
        <v>-1.9650593990216632</v>
      </c>
    </row>
    <row r="1982" spans="1:10" x14ac:dyDescent="0.2">
      <c r="A1982" s="505">
        <v>36923</v>
      </c>
      <c r="B1982" s="506">
        <v>1981</v>
      </c>
      <c r="C1982" s="507">
        <v>26.55</v>
      </c>
      <c r="E1982" s="508">
        <f>(Table13[[#This Row],[Gasoil Open]]-MIN(Table13[Gasoil Open]))/(MAX(Table13[Gasoil Open])-MIN(Table13[Gasoil Open]))</f>
        <v>0.12335285505124451</v>
      </c>
      <c r="I1982" s="130">
        <f>(Table13[[#This Row],[Alpha]]-MIN(Table13[Alpha]))/(MAX(Table13[Alpha])-MIN(Table13[Alpha]))</f>
        <v>0.41785418965510296</v>
      </c>
      <c r="J1982" s="508">
        <f>(Table13[[#This Row],[Signal from Matlab]]-703)/(1060.75-703)</f>
        <v>-1.9650593990216632</v>
      </c>
    </row>
    <row r="1983" spans="1:10" x14ac:dyDescent="0.2">
      <c r="A1983" s="505">
        <v>36924</v>
      </c>
      <c r="B1983" s="506">
        <v>1982</v>
      </c>
      <c r="C1983" s="507">
        <v>27.9</v>
      </c>
      <c r="E1983" s="508">
        <f>(Table13[[#This Row],[Gasoil Open]]-MIN(Table13[Gasoil Open]))/(MAX(Table13[Gasoil Open])-MIN(Table13[Gasoil Open]))</f>
        <v>0.13323572474377743</v>
      </c>
      <c r="I1983" s="130">
        <f>(Table13[[#This Row],[Alpha]]-MIN(Table13[Alpha]))/(MAX(Table13[Alpha])-MIN(Table13[Alpha]))</f>
        <v>0.41785418965510296</v>
      </c>
      <c r="J1983" s="508">
        <f>(Table13[[#This Row],[Signal from Matlab]]-703)/(1060.75-703)</f>
        <v>-1.9650593990216632</v>
      </c>
    </row>
    <row r="1984" spans="1:10" x14ac:dyDescent="0.2">
      <c r="A1984" s="505">
        <v>36927</v>
      </c>
      <c r="B1984" s="506">
        <v>1983</v>
      </c>
      <c r="C1984" s="507">
        <v>29.2</v>
      </c>
      <c r="E1984" s="508">
        <f>(Table13[[#This Row],[Gasoil Open]]-MIN(Table13[Gasoil Open]))/(MAX(Table13[Gasoil Open])-MIN(Table13[Gasoil Open]))</f>
        <v>0.14275256222547583</v>
      </c>
      <c r="I1984" s="130">
        <f>(Table13[[#This Row],[Alpha]]-MIN(Table13[Alpha]))/(MAX(Table13[Alpha])-MIN(Table13[Alpha]))</f>
        <v>0.41785418965510296</v>
      </c>
      <c r="J1984" s="508">
        <f>(Table13[[#This Row],[Signal from Matlab]]-703)/(1060.75-703)</f>
        <v>-1.9650593990216632</v>
      </c>
    </row>
    <row r="1985" spans="1:10" x14ac:dyDescent="0.2">
      <c r="A1985" s="505">
        <v>36928</v>
      </c>
      <c r="B1985" s="506">
        <v>1984</v>
      </c>
      <c r="C1985" s="507">
        <v>28.25</v>
      </c>
      <c r="E1985" s="508">
        <f>(Table13[[#This Row],[Gasoil Open]]-MIN(Table13[Gasoil Open]))/(MAX(Table13[Gasoil Open])-MIN(Table13[Gasoil Open]))</f>
        <v>0.1357979502196193</v>
      </c>
      <c r="I1985" s="130">
        <f>(Table13[[#This Row],[Alpha]]-MIN(Table13[Alpha]))/(MAX(Table13[Alpha])-MIN(Table13[Alpha]))</f>
        <v>0.41785418965510296</v>
      </c>
      <c r="J1985" s="508">
        <f>(Table13[[#This Row],[Signal from Matlab]]-703)/(1060.75-703)</f>
        <v>-1.9650593990216632</v>
      </c>
    </row>
    <row r="1986" spans="1:10" x14ac:dyDescent="0.2">
      <c r="A1986" s="505">
        <v>36929</v>
      </c>
      <c r="B1986" s="506">
        <v>1985</v>
      </c>
      <c r="C1986" s="507">
        <v>28.6</v>
      </c>
      <c r="E1986" s="508">
        <f>(Table13[[#This Row],[Gasoil Open]]-MIN(Table13[Gasoil Open]))/(MAX(Table13[Gasoil Open])-MIN(Table13[Gasoil Open]))</f>
        <v>0.13836017569546119</v>
      </c>
      <c r="I1986" s="130">
        <f>(Table13[[#This Row],[Alpha]]-MIN(Table13[Alpha]))/(MAX(Table13[Alpha])-MIN(Table13[Alpha]))</f>
        <v>0.41785418965510296</v>
      </c>
      <c r="J1986" s="508">
        <f>(Table13[[#This Row],[Signal from Matlab]]-703)/(1060.75-703)</f>
        <v>-1.9650593990216632</v>
      </c>
    </row>
    <row r="1987" spans="1:10" x14ac:dyDescent="0.2">
      <c r="A1987" s="505">
        <v>36930</v>
      </c>
      <c r="B1987" s="506">
        <v>1986</v>
      </c>
      <c r="C1987" s="507">
        <v>29.7</v>
      </c>
      <c r="E1987" s="508">
        <f>(Table13[[#This Row],[Gasoil Open]]-MIN(Table13[Gasoil Open]))/(MAX(Table13[Gasoil Open])-MIN(Table13[Gasoil Open]))</f>
        <v>0.14641288433382135</v>
      </c>
      <c r="I1987" s="130">
        <f>(Table13[[#This Row],[Alpha]]-MIN(Table13[Alpha]))/(MAX(Table13[Alpha])-MIN(Table13[Alpha]))</f>
        <v>0.41785418965510296</v>
      </c>
      <c r="J1987" s="508">
        <f>(Table13[[#This Row],[Signal from Matlab]]-703)/(1060.75-703)</f>
        <v>-1.9650593990216632</v>
      </c>
    </row>
    <row r="1988" spans="1:10" x14ac:dyDescent="0.2">
      <c r="A1988" s="505">
        <v>36931</v>
      </c>
      <c r="B1988" s="506">
        <v>1987</v>
      </c>
      <c r="C1988" s="507">
        <v>30</v>
      </c>
      <c r="E1988" s="508">
        <f>(Table13[[#This Row],[Gasoil Open]]-MIN(Table13[Gasoil Open]))/(MAX(Table13[Gasoil Open])-MIN(Table13[Gasoil Open]))</f>
        <v>0.14860907759882869</v>
      </c>
      <c r="I1988" s="130">
        <f>(Table13[[#This Row],[Alpha]]-MIN(Table13[Alpha]))/(MAX(Table13[Alpha])-MIN(Table13[Alpha]))</f>
        <v>0.41785418965510296</v>
      </c>
      <c r="J1988" s="508">
        <f>(Table13[[#This Row],[Signal from Matlab]]-703)/(1060.75-703)</f>
        <v>-1.9650593990216632</v>
      </c>
    </row>
    <row r="1989" spans="1:10" x14ac:dyDescent="0.2">
      <c r="A1989" s="505">
        <v>36934</v>
      </c>
      <c r="B1989" s="506">
        <v>1988</v>
      </c>
      <c r="C1989" s="507">
        <v>29.3</v>
      </c>
      <c r="E1989" s="508">
        <f>(Table13[[#This Row],[Gasoil Open]]-MIN(Table13[Gasoil Open]))/(MAX(Table13[Gasoil Open])-MIN(Table13[Gasoil Open]))</f>
        <v>0.14348462664714492</v>
      </c>
      <c r="I1989" s="130">
        <f>(Table13[[#This Row],[Alpha]]-MIN(Table13[Alpha]))/(MAX(Table13[Alpha])-MIN(Table13[Alpha]))</f>
        <v>0.41785418965510296</v>
      </c>
      <c r="J1989" s="508">
        <f>(Table13[[#This Row],[Signal from Matlab]]-703)/(1060.75-703)</f>
        <v>-1.9650593990216632</v>
      </c>
    </row>
    <row r="1990" spans="1:10" x14ac:dyDescent="0.2">
      <c r="A1990" s="505">
        <v>36935</v>
      </c>
      <c r="B1990" s="506">
        <v>1989</v>
      </c>
      <c r="C1990" s="507">
        <v>28.85</v>
      </c>
      <c r="E1990" s="508">
        <f>(Table13[[#This Row],[Gasoil Open]]-MIN(Table13[Gasoil Open]))/(MAX(Table13[Gasoil Open])-MIN(Table13[Gasoil Open]))</f>
        <v>0.14019033674963396</v>
      </c>
      <c r="I1990" s="130">
        <f>(Table13[[#This Row],[Alpha]]-MIN(Table13[Alpha]))/(MAX(Table13[Alpha])-MIN(Table13[Alpha]))</f>
        <v>0.41785418965510296</v>
      </c>
      <c r="J1990" s="508">
        <f>(Table13[[#This Row],[Signal from Matlab]]-703)/(1060.75-703)</f>
        <v>-1.9650593990216632</v>
      </c>
    </row>
    <row r="1991" spans="1:10" x14ac:dyDescent="0.2">
      <c r="A1991" s="505">
        <v>36936</v>
      </c>
      <c r="B1991" s="506">
        <v>1990</v>
      </c>
      <c r="C1991" s="507">
        <v>27.56</v>
      </c>
      <c r="E1991" s="508">
        <f>(Table13[[#This Row],[Gasoil Open]]-MIN(Table13[Gasoil Open]))/(MAX(Table13[Gasoil Open])-MIN(Table13[Gasoil Open]))</f>
        <v>0.13074670571010247</v>
      </c>
      <c r="I1991" s="130">
        <f>(Table13[[#This Row],[Alpha]]-MIN(Table13[Alpha]))/(MAX(Table13[Alpha])-MIN(Table13[Alpha]))</f>
        <v>0.41785418965510296</v>
      </c>
      <c r="J1991" s="508">
        <f>(Table13[[#This Row],[Signal from Matlab]]-703)/(1060.75-703)</f>
        <v>-1.9650593990216632</v>
      </c>
    </row>
    <row r="1992" spans="1:10" x14ac:dyDescent="0.2">
      <c r="A1992" s="505">
        <v>36937</v>
      </c>
      <c r="B1992" s="506">
        <v>1991</v>
      </c>
      <c r="C1992" s="507">
        <v>27</v>
      </c>
      <c r="E1992" s="508">
        <f>(Table13[[#This Row],[Gasoil Open]]-MIN(Table13[Gasoil Open]))/(MAX(Table13[Gasoil Open])-MIN(Table13[Gasoil Open]))</f>
        <v>0.12664714494875548</v>
      </c>
      <c r="I1992" s="130">
        <f>(Table13[[#This Row],[Alpha]]-MIN(Table13[Alpha]))/(MAX(Table13[Alpha])-MIN(Table13[Alpha]))</f>
        <v>0.41785418965510296</v>
      </c>
      <c r="J1992" s="508">
        <f>(Table13[[#This Row],[Signal from Matlab]]-703)/(1060.75-703)</f>
        <v>-1.9650593990216632</v>
      </c>
    </row>
    <row r="1993" spans="1:10" x14ac:dyDescent="0.2">
      <c r="A1993" s="505">
        <v>36938</v>
      </c>
      <c r="B1993" s="506">
        <v>1992</v>
      </c>
      <c r="C1993" s="507">
        <v>26.85</v>
      </c>
      <c r="E1993" s="508">
        <f>(Table13[[#This Row],[Gasoil Open]]-MIN(Table13[Gasoil Open]))/(MAX(Table13[Gasoil Open])-MIN(Table13[Gasoil Open]))</f>
        <v>0.12554904831625183</v>
      </c>
      <c r="I1993" s="130">
        <f>(Table13[[#This Row],[Alpha]]-MIN(Table13[Alpha]))/(MAX(Table13[Alpha])-MIN(Table13[Alpha]))</f>
        <v>0.41785418965510296</v>
      </c>
      <c r="J1993" s="508">
        <f>(Table13[[#This Row],[Signal from Matlab]]-703)/(1060.75-703)</f>
        <v>-1.9650593990216632</v>
      </c>
    </row>
    <row r="1994" spans="1:10" x14ac:dyDescent="0.2">
      <c r="A1994" s="505">
        <v>36941</v>
      </c>
      <c r="B1994" s="506">
        <v>1993</v>
      </c>
      <c r="C1994" s="507">
        <v>27.4</v>
      </c>
      <c r="E1994" s="508">
        <f>(Table13[[#This Row],[Gasoil Open]]-MIN(Table13[Gasoil Open]))/(MAX(Table13[Gasoil Open])-MIN(Table13[Gasoil Open]))</f>
        <v>0.12957540263543188</v>
      </c>
      <c r="I1994" s="130">
        <f>(Table13[[#This Row],[Alpha]]-MIN(Table13[Alpha]))/(MAX(Table13[Alpha])-MIN(Table13[Alpha]))</f>
        <v>0.41785418965510296</v>
      </c>
      <c r="J1994" s="508">
        <f>(Table13[[#This Row],[Signal from Matlab]]-703)/(1060.75-703)</f>
        <v>-1.9650593990216632</v>
      </c>
    </row>
    <row r="1995" spans="1:10" x14ac:dyDescent="0.2">
      <c r="A1995" s="505">
        <v>36942</v>
      </c>
      <c r="B1995" s="506">
        <v>1994</v>
      </c>
      <c r="C1995" s="507">
        <v>27.34</v>
      </c>
      <c r="E1995" s="508">
        <f>(Table13[[#This Row],[Gasoil Open]]-MIN(Table13[Gasoil Open]))/(MAX(Table13[Gasoil Open])-MIN(Table13[Gasoil Open]))</f>
        <v>0.12913616398243044</v>
      </c>
      <c r="I1995" s="130">
        <f>(Table13[[#This Row],[Alpha]]-MIN(Table13[Alpha]))/(MAX(Table13[Alpha])-MIN(Table13[Alpha]))</f>
        <v>0.41785418965510296</v>
      </c>
      <c r="J1995" s="508">
        <f>(Table13[[#This Row],[Signal from Matlab]]-703)/(1060.75-703)</f>
        <v>-1.9650593990216632</v>
      </c>
    </row>
    <row r="1996" spans="1:10" x14ac:dyDescent="0.2">
      <c r="A1996" s="505">
        <v>36943</v>
      </c>
      <c r="B1996" s="506">
        <v>1995</v>
      </c>
      <c r="C1996" s="507">
        <v>26.74</v>
      </c>
      <c r="E1996" s="508">
        <f>(Table13[[#This Row],[Gasoil Open]]-MIN(Table13[Gasoil Open]))/(MAX(Table13[Gasoil Open])-MIN(Table13[Gasoil Open]))</f>
        <v>0.12474377745241579</v>
      </c>
      <c r="I1996" s="130">
        <f>(Table13[[#This Row],[Alpha]]-MIN(Table13[Alpha]))/(MAX(Table13[Alpha])-MIN(Table13[Alpha]))</f>
        <v>0.41785418965510296</v>
      </c>
      <c r="J1996" s="508">
        <f>(Table13[[#This Row],[Signal from Matlab]]-703)/(1060.75-703)</f>
        <v>-1.9650593990216632</v>
      </c>
    </row>
    <row r="1997" spans="1:10" x14ac:dyDescent="0.2">
      <c r="A1997" s="505">
        <v>36944</v>
      </c>
      <c r="B1997" s="506">
        <v>1996</v>
      </c>
      <c r="C1997" s="507">
        <v>26.7</v>
      </c>
      <c r="E1997" s="508">
        <f>(Table13[[#This Row],[Gasoil Open]]-MIN(Table13[Gasoil Open]))/(MAX(Table13[Gasoil Open])-MIN(Table13[Gasoil Open]))</f>
        <v>0.12445095168374815</v>
      </c>
      <c r="I1997" s="130">
        <f>(Table13[[#This Row],[Alpha]]-MIN(Table13[Alpha]))/(MAX(Table13[Alpha])-MIN(Table13[Alpha]))</f>
        <v>0.41785418965510296</v>
      </c>
      <c r="J1997" s="508">
        <f>(Table13[[#This Row],[Signal from Matlab]]-703)/(1060.75-703)</f>
        <v>-1.9650593990216632</v>
      </c>
    </row>
    <row r="1998" spans="1:10" x14ac:dyDescent="0.2">
      <c r="A1998" s="505">
        <v>36945</v>
      </c>
      <c r="B1998" s="506">
        <v>1997</v>
      </c>
      <c r="C1998" s="507">
        <v>26.45</v>
      </c>
      <c r="E1998" s="508">
        <f>(Table13[[#This Row],[Gasoil Open]]-MIN(Table13[Gasoil Open]))/(MAX(Table13[Gasoil Open])-MIN(Table13[Gasoil Open]))</f>
        <v>0.12262079062957539</v>
      </c>
      <c r="I1998" s="130">
        <f>(Table13[[#This Row],[Alpha]]-MIN(Table13[Alpha]))/(MAX(Table13[Alpha])-MIN(Table13[Alpha]))</f>
        <v>0.41785418965510296</v>
      </c>
      <c r="J1998" s="508">
        <f>(Table13[[#This Row],[Signal from Matlab]]-703)/(1060.75-703)</f>
        <v>-1.9650593990216632</v>
      </c>
    </row>
    <row r="1999" spans="1:10" x14ac:dyDescent="0.2">
      <c r="A1999" s="505">
        <v>36948</v>
      </c>
      <c r="B1999" s="506">
        <v>1998</v>
      </c>
      <c r="C1999" s="507">
        <v>26.5</v>
      </c>
      <c r="E1999" s="508">
        <f>(Table13[[#This Row],[Gasoil Open]]-MIN(Table13[Gasoil Open]))/(MAX(Table13[Gasoil Open])-MIN(Table13[Gasoil Open]))</f>
        <v>0.12298682284040995</v>
      </c>
      <c r="I1999" s="130">
        <f>(Table13[[#This Row],[Alpha]]-MIN(Table13[Alpha]))/(MAX(Table13[Alpha])-MIN(Table13[Alpha]))</f>
        <v>0.41785418965510296</v>
      </c>
      <c r="J1999" s="508">
        <f>(Table13[[#This Row],[Signal from Matlab]]-703)/(1060.75-703)</f>
        <v>-1.9650593990216632</v>
      </c>
    </row>
    <row r="2000" spans="1:10" x14ac:dyDescent="0.2">
      <c r="A2000" s="505">
        <v>36949</v>
      </c>
      <c r="B2000" s="506">
        <v>1999</v>
      </c>
      <c r="C2000" s="507">
        <v>25.95</v>
      </c>
      <c r="E2000" s="508">
        <f>(Table13[[#This Row],[Gasoil Open]]-MIN(Table13[Gasoil Open]))/(MAX(Table13[Gasoil Open])-MIN(Table13[Gasoil Open]))</f>
        <v>0.11896046852122985</v>
      </c>
      <c r="I2000" s="130">
        <f>(Table13[[#This Row],[Alpha]]-MIN(Table13[Alpha]))/(MAX(Table13[Alpha])-MIN(Table13[Alpha]))</f>
        <v>0.41785418965510296</v>
      </c>
      <c r="J2000" s="508">
        <f>(Table13[[#This Row],[Signal from Matlab]]-703)/(1060.75-703)</f>
        <v>-1.9650593990216632</v>
      </c>
    </row>
    <row r="2001" spans="1:10" x14ac:dyDescent="0.2">
      <c r="A2001" s="505">
        <v>36950</v>
      </c>
      <c r="B2001" s="506">
        <v>2000</v>
      </c>
      <c r="C2001" s="507">
        <v>25.95</v>
      </c>
      <c r="E2001" s="508">
        <f>(Table13[[#This Row],[Gasoil Open]]-MIN(Table13[Gasoil Open]))/(MAX(Table13[Gasoil Open])-MIN(Table13[Gasoil Open]))</f>
        <v>0.11896046852122985</v>
      </c>
      <c r="I2001" s="130">
        <f>(Table13[[#This Row],[Alpha]]-MIN(Table13[Alpha]))/(MAX(Table13[Alpha])-MIN(Table13[Alpha]))</f>
        <v>0.41785418965510296</v>
      </c>
      <c r="J2001" s="508">
        <f>(Table13[[#This Row],[Signal from Matlab]]-703)/(1060.75-703)</f>
        <v>-1.9650593990216632</v>
      </c>
    </row>
    <row r="2002" spans="1:10" x14ac:dyDescent="0.2">
      <c r="A2002" s="505">
        <v>36951</v>
      </c>
      <c r="B2002" s="506">
        <v>2001</v>
      </c>
      <c r="C2002" s="507">
        <v>25.7</v>
      </c>
      <c r="E2002" s="508">
        <f>(Table13[[#This Row],[Gasoil Open]]-MIN(Table13[Gasoil Open]))/(MAX(Table13[Gasoil Open])-MIN(Table13[Gasoil Open]))</f>
        <v>0.11713030746705708</v>
      </c>
      <c r="I2002" s="130">
        <f>(Table13[[#This Row],[Alpha]]-MIN(Table13[Alpha]))/(MAX(Table13[Alpha])-MIN(Table13[Alpha]))</f>
        <v>0.41785418965510296</v>
      </c>
      <c r="J2002" s="508">
        <f>(Table13[[#This Row],[Signal from Matlab]]-703)/(1060.75-703)</f>
        <v>-1.9650593990216632</v>
      </c>
    </row>
    <row r="2003" spans="1:10" x14ac:dyDescent="0.2">
      <c r="A2003" s="505">
        <v>36952</v>
      </c>
      <c r="B2003" s="506">
        <v>2002</v>
      </c>
      <c r="C2003" s="507">
        <v>26.01</v>
      </c>
      <c r="E2003" s="508">
        <f>(Table13[[#This Row],[Gasoil Open]]-MIN(Table13[Gasoil Open]))/(MAX(Table13[Gasoil Open])-MIN(Table13[Gasoil Open]))</f>
        <v>0.11939970717423133</v>
      </c>
      <c r="I2003" s="130">
        <f>(Table13[[#This Row],[Alpha]]-MIN(Table13[Alpha]))/(MAX(Table13[Alpha])-MIN(Table13[Alpha]))</f>
        <v>0.41785418965510296</v>
      </c>
      <c r="J2003" s="508">
        <f>(Table13[[#This Row],[Signal from Matlab]]-703)/(1060.75-703)</f>
        <v>-1.9650593990216632</v>
      </c>
    </row>
    <row r="2004" spans="1:10" x14ac:dyDescent="0.2">
      <c r="A2004" s="505">
        <v>36955</v>
      </c>
      <c r="B2004" s="506">
        <v>2003</v>
      </c>
      <c r="C2004" s="507">
        <v>26.18</v>
      </c>
      <c r="E2004" s="508">
        <f>(Table13[[#This Row],[Gasoil Open]]-MIN(Table13[Gasoil Open]))/(MAX(Table13[Gasoil Open])-MIN(Table13[Gasoil Open]))</f>
        <v>0.1206442166910688</v>
      </c>
      <c r="I2004" s="130">
        <f>(Table13[[#This Row],[Alpha]]-MIN(Table13[Alpha]))/(MAX(Table13[Alpha])-MIN(Table13[Alpha]))</f>
        <v>0.41785418965510296</v>
      </c>
      <c r="J2004" s="508">
        <f>(Table13[[#This Row],[Signal from Matlab]]-703)/(1060.75-703)</f>
        <v>-1.9650593990216632</v>
      </c>
    </row>
    <row r="2005" spans="1:10" x14ac:dyDescent="0.2">
      <c r="A2005" s="505">
        <v>36956</v>
      </c>
      <c r="B2005" s="506">
        <v>2004</v>
      </c>
      <c r="C2005" s="507">
        <v>26.79</v>
      </c>
      <c r="E2005" s="508">
        <f>(Table13[[#This Row],[Gasoil Open]]-MIN(Table13[Gasoil Open]))/(MAX(Table13[Gasoil Open])-MIN(Table13[Gasoil Open]))</f>
        <v>0.12510980966325033</v>
      </c>
      <c r="I2005" s="130">
        <f>(Table13[[#This Row],[Alpha]]-MIN(Table13[Alpha]))/(MAX(Table13[Alpha])-MIN(Table13[Alpha]))</f>
        <v>0.41785418965510296</v>
      </c>
      <c r="J2005" s="508">
        <f>(Table13[[#This Row],[Signal from Matlab]]-703)/(1060.75-703)</f>
        <v>-1.9650593990216632</v>
      </c>
    </row>
    <row r="2006" spans="1:10" x14ac:dyDescent="0.2">
      <c r="A2006" s="505">
        <v>36957</v>
      </c>
      <c r="B2006" s="506">
        <v>2005</v>
      </c>
      <c r="C2006" s="507">
        <v>26.63</v>
      </c>
      <c r="E2006" s="508">
        <f>(Table13[[#This Row],[Gasoil Open]]-MIN(Table13[Gasoil Open]))/(MAX(Table13[Gasoil Open])-MIN(Table13[Gasoil Open]))</f>
        <v>0.12393850658857977</v>
      </c>
      <c r="I2006" s="130">
        <f>(Table13[[#This Row],[Alpha]]-MIN(Table13[Alpha]))/(MAX(Table13[Alpha])-MIN(Table13[Alpha]))</f>
        <v>0.41785418965510296</v>
      </c>
      <c r="J2006" s="508">
        <f>(Table13[[#This Row],[Signal from Matlab]]-703)/(1060.75-703)</f>
        <v>-1.9650593990216632</v>
      </c>
    </row>
    <row r="2007" spans="1:10" x14ac:dyDescent="0.2">
      <c r="A2007" s="505">
        <v>36958</v>
      </c>
      <c r="B2007" s="506">
        <v>2006</v>
      </c>
      <c r="C2007" s="507">
        <v>27.1</v>
      </c>
      <c r="E2007" s="508">
        <f>(Table13[[#This Row],[Gasoil Open]]-MIN(Table13[Gasoil Open]))/(MAX(Table13[Gasoil Open])-MIN(Table13[Gasoil Open]))</f>
        <v>0.1273792093704246</v>
      </c>
      <c r="I2007" s="130">
        <f>(Table13[[#This Row],[Alpha]]-MIN(Table13[Alpha]))/(MAX(Table13[Alpha])-MIN(Table13[Alpha]))</f>
        <v>0.41785418965510296</v>
      </c>
      <c r="J2007" s="508">
        <f>(Table13[[#This Row],[Signal from Matlab]]-703)/(1060.75-703)</f>
        <v>-1.9650593990216632</v>
      </c>
    </row>
    <row r="2008" spans="1:10" x14ac:dyDescent="0.2">
      <c r="A2008" s="505">
        <v>36959</v>
      </c>
      <c r="B2008" s="506">
        <v>2007</v>
      </c>
      <c r="C2008" s="507">
        <v>26.59</v>
      </c>
      <c r="E2008" s="508">
        <f>(Table13[[#This Row],[Gasoil Open]]-MIN(Table13[Gasoil Open]))/(MAX(Table13[Gasoil Open])-MIN(Table13[Gasoil Open]))</f>
        <v>0.12364568081991213</v>
      </c>
      <c r="I2008" s="130">
        <f>(Table13[[#This Row],[Alpha]]-MIN(Table13[Alpha]))/(MAX(Table13[Alpha])-MIN(Table13[Alpha]))</f>
        <v>0.41785418965510296</v>
      </c>
      <c r="J2008" s="508">
        <f>(Table13[[#This Row],[Signal from Matlab]]-703)/(1060.75-703)</f>
        <v>-1.9650593990216632</v>
      </c>
    </row>
    <row r="2009" spans="1:10" x14ac:dyDescent="0.2">
      <c r="A2009" s="505">
        <v>36962</v>
      </c>
      <c r="B2009" s="506">
        <v>2008</v>
      </c>
      <c r="C2009" s="507">
        <v>26.1</v>
      </c>
      <c r="E2009" s="508">
        <f>(Table13[[#This Row],[Gasoil Open]]-MIN(Table13[Gasoil Open]))/(MAX(Table13[Gasoil Open])-MIN(Table13[Gasoil Open]))</f>
        <v>0.12005856515373352</v>
      </c>
      <c r="I2009" s="130">
        <f>(Table13[[#This Row],[Alpha]]-MIN(Table13[Alpha]))/(MAX(Table13[Alpha])-MIN(Table13[Alpha]))</f>
        <v>0.41785418965510296</v>
      </c>
      <c r="J2009" s="508">
        <f>(Table13[[#This Row],[Signal from Matlab]]-703)/(1060.75-703)</f>
        <v>-1.9650593990216632</v>
      </c>
    </row>
    <row r="2010" spans="1:10" x14ac:dyDescent="0.2">
      <c r="A2010" s="505">
        <v>36963</v>
      </c>
      <c r="B2010" s="506">
        <v>2009</v>
      </c>
      <c r="C2010" s="507">
        <v>25.95</v>
      </c>
      <c r="E2010" s="508">
        <f>(Table13[[#This Row],[Gasoil Open]]-MIN(Table13[Gasoil Open]))/(MAX(Table13[Gasoil Open])-MIN(Table13[Gasoil Open]))</f>
        <v>0.11896046852122985</v>
      </c>
      <c r="I2010" s="130">
        <f>(Table13[[#This Row],[Alpha]]-MIN(Table13[Alpha]))/(MAX(Table13[Alpha])-MIN(Table13[Alpha]))</f>
        <v>0.41785418965510296</v>
      </c>
      <c r="J2010" s="508">
        <f>(Table13[[#This Row],[Signal from Matlab]]-703)/(1060.75-703)</f>
        <v>-1.9650593990216632</v>
      </c>
    </row>
    <row r="2011" spans="1:10" x14ac:dyDescent="0.2">
      <c r="A2011" s="505">
        <v>36964</v>
      </c>
      <c r="B2011" s="506">
        <v>2010</v>
      </c>
      <c r="C2011" s="507">
        <v>25.15</v>
      </c>
      <c r="E2011" s="508">
        <f>(Table13[[#This Row],[Gasoil Open]]-MIN(Table13[Gasoil Open]))/(MAX(Table13[Gasoil Open])-MIN(Table13[Gasoil Open]))</f>
        <v>0.113103953147877</v>
      </c>
      <c r="I2011" s="130">
        <f>(Table13[[#This Row],[Alpha]]-MIN(Table13[Alpha]))/(MAX(Table13[Alpha])-MIN(Table13[Alpha]))</f>
        <v>0.41785418965510296</v>
      </c>
      <c r="J2011" s="508">
        <f>(Table13[[#This Row],[Signal from Matlab]]-703)/(1060.75-703)</f>
        <v>-1.9650593990216632</v>
      </c>
    </row>
    <row r="2012" spans="1:10" x14ac:dyDescent="0.2">
      <c r="A2012" s="505">
        <v>36965</v>
      </c>
      <c r="B2012" s="506">
        <v>2011</v>
      </c>
      <c r="C2012" s="507">
        <v>24.15</v>
      </c>
      <c r="E2012" s="508">
        <f>(Table13[[#This Row],[Gasoil Open]]-MIN(Table13[Gasoil Open]))/(MAX(Table13[Gasoil Open])-MIN(Table13[Gasoil Open]))</f>
        <v>0.10578330893118593</v>
      </c>
      <c r="I2012" s="130">
        <f>(Table13[[#This Row],[Alpha]]-MIN(Table13[Alpha]))/(MAX(Table13[Alpha])-MIN(Table13[Alpha]))</f>
        <v>0.41785418965510296</v>
      </c>
      <c r="J2012" s="508">
        <f>(Table13[[#This Row],[Signal from Matlab]]-703)/(1060.75-703)</f>
        <v>-1.9650593990216632</v>
      </c>
    </row>
    <row r="2013" spans="1:10" x14ac:dyDescent="0.2">
      <c r="A2013" s="505">
        <v>36966</v>
      </c>
      <c r="B2013" s="506">
        <v>2012</v>
      </c>
      <c r="C2013" s="507">
        <v>25.09</v>
      </c>
      <c r="E2013" s="508">
        <f>(Table13[[#This Row],[Gasoil Open]]-MIN(Table13[Gasoil Open]))/(MAX(Table13[Gasoil Open])-MIN(Table13[Gasoil Open]))</f>
        <v>0.11266471449487553</v>
      </c>
      <c r="I2013" s="130">
        <f>(Table13[[#This Row],[Alpha]]-MIN(Table13[Alpha]))/(MAX(Table13[Alpha])-MIN(Table13[Alpha]))</f>
        <v>0.41785418965510296</v>
      </c>
      <c r="J2013" s="508">
        <f>(Table13[[#This Row],[Signal from Matlab]]-703)/(1060.75-703)</f>
        <v>-1.9650593990216632</v>
      </c>
    </row>
    <row r="2014" spans="1:10" x14ac:dyDescent="0.2">
      <c r="A2014" s="505">
        <v>36969</v>
      </c>
      <c r="B2014" s="506">
        <v>2013</v>
      </c>
      <c r="C2014" s="507">
        <v>25.3</v>
      </c>
      <c r="E2014" s="508">
        <f>(Table13[[#This Row],[Gasoil Open]]-MIN(Table13[Gasoil Open]))/(MAX(Table13[Gasoil Open])-MIN(Table13[Gasoil Open]))</f>
        <v>0.11420204978038066</v>
      </c>
      <c r="I2014" s="130">
        <f>(Table13[[#This Row],[Alpha]]-MIN(Table13[Alpha]))/(MAX(Table13[Alpha])-MIN(Table13[Alpha]))</f>
        <v>0.41785418965510296</v>
      </c>
      <c r="J2014" s="508">
        <f>(Table13[[#This Row],[Signal from Matlab]]-703)/(1060.75-703)</f>
        <v>-1.9650593990216632</v>
      </c>
    </row>
    <row r="2015" spans="1:10" x14ac:dyDescent="0.2">
      <c r="A2015" s="505">
        <v>36970</v>
      </c>
      <c r="B2015" s="506">
        <v>2014</v>
      </c>
      <c r="C2015" s="507">
        <v>24.81</v>
      </c>
      <c r="E2015" s="508">
        <f>(Table13[[#This Row],[Gasoil Open]]-MIN(Table13[Gasoil Open]))/(MAX(Table13[Gasoil Open])-MIN(Table13[Gasoil Open]))</f>
        <v>0.11061493411420202</v>
      </c>
      <c r="I2015" s="130">
        <f>(Table13[[#This Row],[Alpha]]-MIN(Table13[Alpha]))/(MAX(Table13[Alpha])-MIN(Table13[Alpha]))</f>
        <v>0.41785418965510296</v>
      </c>
      <c r="J2015" s="508">
        <f>(Table13[[#This Row],[Signal from Matlab]]-703)/(1060.75-703)</f>
        <v>-1.9650593990216632</v>
      </c>
    </row>
    <row r="2016" spans="1:10" x14ac:dyDescent="0.2">
      <c r="A2016" s="505">
        <v>36971</v>
      </c>
      <c r="B2016" s="506">
        <v>2015</v>
      </c>
      <c r="C2016" s="507">
        <v>24.55</v>
      </c>
      <c r="E2016" s="508">
        <f>(Table13[[#This Row],[Gasoil Open]]-MIN(Table13[Gasoil Open]))/(MAX(Table13[Gasoil Open])-MIN(Table13[Gasoil Open]))</f>
        <v>0.10871156661786237</v>
      </c>
      <c r="I2016" s="130">
        <f>(Table13[[#This Row],[Alpha]]-MIN(Table13[Alpha]))/(MAX(Table13[Alpha])-MIN(Table13[Alpha]))</f>
        <v>0.41785418965510296</v>
      </c>
      <c r="J2016" s="508">
        <f>(Table13[[#This Row],[Signal from Matlab]]-703)/(1060.75-703)</f>
        <v>-1.9650593990216632</v>
      </c>
    </row>
    <row r="2017" spans="1:10" x14ac:dyDescent="0.2">
      <c r="A2017" s="505">
        <v>36972</v>
      </c>
      <c r="B2017" s="506">
        <v>2016</v>
      </c>
      <c r="C2017" s="507">
        <v>25.1</v>
      </c>
      <c r="E2017" s="508">
        <f>(Table13[[#This Row],[Gasoil Open]]-MIN(Table13[Gasoil Open]))/(MAX(Table13[Gasoil Open])-MIN(Table13[Gasoil Open]))</f>
        <v>0.11273792093704246</v>
      </c>
      <c r="I2017" s="130">
        <f>(Table13[[#This Row],[Alpha]]-MIN(Table13[Alpha]))/(MAX(Table13[Alpha])-MIN(Table13[Alpha]))</f>
        <v>0.41785418965510296</v>
      </c>
      <c r="J2017" s="508">
        <f>(Table13[[#This Row],[Signal from Matlab]]-703)/(1060.75-703)</f>
        <v>-1.9650593990216632</v>
      </c>
    </row>
    <row r="2018" spans="1:10" x14ac:dyDescent="0.2">
      <c r="A2018" s="505">
        <v>36973</v>
      </c>
      <c r="B2018" s="506">
        <v>2017</v>
      </c>
      <c r="C2018" s="507">
        <v>24.9</v>
      </c>
      <c r="E2018" s="508">
        <f>(Table13[[#This Row],[Gasoil Open]]-MIN(Table13[Gasoil Open]))/(MAX(Table13[Gasoil Open])-MIN(Table13[Gasoil Open]))</f>
        <v>0.11127379209370422</v>
      </c>
      <c r="I2018" s="130">
        <f>(Table13[[#This Row],[Alpha]]-MIN(Table13[Alpha]))/(MAX(Table13[Alpha])-MIN(Table13[Alpha]))</f>
        <v>0.41785418965510296</v>
      </c>
      <c r="J2018" s="508">
        <f>(Table13[[#This Row],[Signal from Matlab]]-703)/(1060.75-703)</f>
        <v>-1.9650593990216632</v>
      </c>
    </row>
    <row r="2019" spans="1:10" x14ac:dyDescent="0.2">
      <c r="A2019" s="505">
        <v>36976</v>
      </c>
      <c r="B2019" s="506">
        <v>2018</v>
      </c>
      <c r="C2019" s="507">
        <v>25.54</v>
      </c>
      <c r="E2019" s="508">
        <f>(Table13[[#This Row],[Gasoil Open]]-MIN(Table13[Gasoil Open]))/(MAX(Table13[Gasoil Open])-MIN(Table13[Gasoil Open]))</f>
        <v>0.11595900439238652</v>
      </c>
      <c r="I2019" s="130">
        <f>(Table13[[#This Row],[Alpha]]-MIN(Table13[Alpha]))/(MAX(Table13[Alpha])-MIN(Table13[Alpha]))</f>
        <v>0.41785418965510296</v>
      </c>
      <c r="J2019" s="508">
        <f>(Table13[[#This Row],[Signal from Matlab]]-703)/(1060.75-703)</f>
        <v>-1.9650593990216632</v>
      </c>
    </row>
    <row r="2020" spans="1:10" x14ac:dyDescent="0.2">
      <c r="A2020" s="505">
        <v>36977</v>
      </c>
      <c r="B2020" s="506">
        <v>2019</v>
      </c>
      <c r="C2020" s="507">
        <v>25.55</v>
      </c>
      <c r="E2020" s="508">
        <f>(Table13[[#This Row],[Gasoil Open]]-MIN(Table13[Gasoil Open]))/(MAX(Table13[Gasoil Open])-MIN(Table13[Gasoil Open]))</f>
        <v>0.11603221083455344</v>
      </c>
      <c r="I2020" s="130">
        <f>(Table13[[#This Row],[Alpha]]-MIN(Table13[Alpha]))/(MAX(Table13[Alpha])-MIN(Table13[Alpha]))</f>
        <v>0.41785418965510296</v>
      </c>
      <c r="J2020" s="508">
        <f>(Table13[[#This Row],[Signal from Matlab]]-703)/(1060.75-703)</f>
        <v>-1.9650593990216632</v>
      </c>
    </row>
    <row r="2021" spans="1:10" x14ac:dyDescent="0.2">
      <c r="A2021" s="505">
        <v>36978</v>
      </c>
      <c r="B2021" s="506">
        <v>2020</v>
      </c>
      <c r="C2021" s="507">
        <v>25.91</v>
      </c>
      <c r="E2021" s="508">
        <f>(Table13[[#This Row],[Gasoil Open]]-MIN(Table13[Gasoil Open]))/(MAX(Table13[Gasoil Open])-MIN(Table13[Gasoil Open]))</f>
        <v>0.11866764275256221</v>
      </c>
      <c r="I2021" s="130">
        <f>(Table13[[#This Row],[Alpha]]-MIN(Table13[Alpha]))/(MAX(Table13[Alpha])-MIN(Table13[Alpha]))</f>
        <v>0.41785418965510296</v>
      </c>
      <c r="J2021" s="508">
        <f>(Table13[[#This Row],[Signal from Matlab]]-703)/(1060.75-703)</f>
        <v>-1.9650593990216632</v>
      </c>
    </row>
    <row r="2022" spans="1:10" x14ac:dyDescent="0.2">
      <c r="A2022" s="505">
        <v>36979</v>
      </c>
      <c r="B2022" s="506">
        <v>2021</v>
      </c>
      <c r="C2022" s="507">
        <v>24.8</v>
      </c>
      <c r="E2022" s="508">
        <f>(Table13[[#This Row],[Gasoil Open]]-MIN(Table13[Gasoil Open]))/(MAX(Table13[Gasoil Open])-MIN(Table13[Gasoil Open]))</f>
        <v>0.11054172767203513</v>
      </c>
      <c r="I2022" s="130">
        <f>(Table13[[#This Row],[Alpha]]-MIN(Table13[Alpha]))/(MAX(Table13[Alpha])-MIN(Table13[Alpha]))</f>
        <v>0.41785418965510296</v>
      </c>
      <c r="J2022" s="508">
        <f>(Table13[[#This Row],[Signal from Matlab]]-703)/(1060.75-703)</f>
        <v>-1.9650593990216632</v>
      </c>
    </row>
    <row r="2023" spans="1:10" x14ac:dyDescent="0.2">
      <c r="A2023" s="505">
        <v>36980</v>
      </c>
      <c r="B2023" s="506">
        <v>2022</v>
      </c>
      <c r="C2023" s="507">
        <v>25</v>
      </c>
      <c r="E2023" s="508">
        <f>(Table13[[#This Row],[Gasoil Open]]-MIN(Table13[Gasoil Open]))/(MAX(Table13[Gasoil Open])-MIN(Table13[Gasoil Open]))</f>
        <v>0.11200585651537334</v>
      </c>
      <c r="I2023" s="130">
        <f>(Table13[[#This Row],[Alpha]]-MIN(Table13[Alpha]))/(MAX(Table13[Alpha])-MIN(Table13[Alpha]))</f>
        <v>0.41785418965510296</v>
      </c>
      <c r="J2023" s="508">
        <f>(Table13[[#This Row],[Signal from Matlab]]-703)/(1060.75-703)</f>
        <v>-1.9650593990216632</v>
      </c>
    </row>
    <row r="2024" spans="1:10" x14ac:dyDescent="0.2">
      <c r="A2024" s="505">
        <v>36983</v>
      </c>
      <c r="B2024" s="506">
        <v>2023</v>
      </c>
      <c r="C2024" s="507">
        <v>24.85</v>
      </c>
      <c r="E2024" s="508">
        <f>(Table13[[#This Row],[Gasoil Open]]-MIN(Table13[Gasoil Open]))/(MAX(Table13[Gasoil Open])-MIN(Table13[Gasoil Open]))</f>
        <v>0.11090775988286969</v>
      </c>
      <c r="I2024" s="130">
        <f>(Table13[[#This Row],[Alpha]]-MIN(Table13[Alpha]))/(MAX(Table13[Alpha])-MIN(Table13[Alpha]))</f>
        <v>0.41785418965510296</v>
      </c>
      <c r="J2024" s="508">
        <f>(Table13[[#This Row],[Signal from Matlab]]-703)/(1060.75-703)</f>
        <v>-1.9650593990216632</v>
      </c>
    </row>
    <row r="2025" spans="1:10" x14ac:dyDescent="0.2">
      <c r="A2025" s="505">
        <v>36984</v>
      </c>
      <c r="B2025" s="506">
        <v>2024</v>
      </c>
      <c r="C2025" s="507">
        <v>24.25</v>
      </c>
      <c r="E2025" s="508">
        <f>(Table13[[#This Row],[Gasoil Open]]-MIN(Table13[Gasoil Open]))/(MAX(Table13[Gasoil Open])-MIN(Table13[Gasoil Open]))</f>
        <v>0.10651537335285503</v>
      </c>
      <c r="I2025" s="130">
        <f>(Table13[[#This Row],[Alpha]]-MIN(Table13[Alpha]))/(MAX(Table13[Alpha])-MIN(Table13[Alpha]))</f>
        <v>0.41785418965510296</v>
      </c>
      <c r="J2025" s="508">
        <f>(Table13[[#This Row],[Signal from Matlab]]-703)/(1060.75-703)</f>
        <v>-1.9650593990216632</v>
      </c>
    </row>
    <row r="2026" spans="1:10" x14ac:dyDescent="0.2">
      <c r="A2026" s="505">
        <v>36985</v>
      </c>
      <c r="B2026" s="506">
        <v>2025</v>
      </c>
      <c r="C2026" s="507">
        <v>25.17</v>
      </c>
      <c r="E2026" s="508">
        <f>(Table13[[#This Row],[Gasoil Open]]-MIN(Table13[Gasoil Open]))/(MAX(Table13[Gasoil Open])-MIN(Table13[Gasoil Open]))</f>
        <v>0.11325036603221084</v>
      </c>
      <c r="I2026" s="130">
        <f>(Table13[[#This Row],[Alpha]]-MIN(Table13[Alpha]))/(MAX(Table13[Alpha])-MIN(Table13[Alpha]))</f>
        <v>0.41785418965510296</v>
      </c>
      <c r="J2026" s="508">
        <f>(Table13[[#This Row],[Signal from Matlab]]-703)/(1060.75-703)</f>
        <v>-1.9650593990216632</v>
      </c>
    </row>
    <row r="2027" spans="1:10" x14ac:dyDescent="0.2">
      <c r="A2027" s="505">
        <v>36986</v>
      </c>
      <c r="B2027" s="506">
        <v>2026</v>
      </c>
      <c r="C2027" s="507">
        <v>25.26</v>
      </c>
      <c r="E2027" s="508">
        <f>(Table13[[#This Row],[Gasoil Open]]-MIN(Table13[Gasoil Open]))/(MAX(Table13[Gasoil Open])-MIN(Table13[Gasoil Open]))</f>
        <v>0.11390922401171302</v>
      </c>
      <c r="I2027" s="130">
        <f>(Table13[[#This Row],[Alpha]]-MIN(Table13[Alpha]))/(MAX(Table13[Alpha])-MIN(Table13[Alpha]))</f>
        <v>0.41785418965510296</v>
      </c>
      <c r="J2027" s="508">
        <f>(Table13[[#This Row],[Signal from Matlab]]-703)/(1060.75-703)</f>
        <v>-1.9650593990216632</v>
      </c>
    </row>
    <row r="2028" spans="1:10" x14ac:dyDescent="0.2">
      <c r="A2028" s="505">
        <v>36987</v>
      </c>
      <c r="B2028" s="506">
        <v>2027</v>
      </c>
      <c r="C2028" s="507">
        <v>25.28</v>
      </c>
      <c r="E2028" s="508">
        <f>(Table13[[#This Row],[Gasoil Open]]-MIN(Table13[Gasoil Open]))/(MAX(Table13[Gasoil Open])-MIN(Table13[Gasoil Open]))</f>
        <v>0.11405563689604685</v>
      </c>
      <c r="I2028" s="130">
        <f>(Table13[[#This Row],[Alpha]]-MIN(Table13[Alpha]))/(MAX(Table13[Alpha])-MIN(Table13[Alpha]))</f>
        <v>0.41785418965510296</v>
      </c>
      <c r="J2028" s="508">
        <f>(Table13[[#This Row],[Signal from Matlab]]-703)/(1060.75-703)</f>
        <v>-1.9650593990216632</v>
      </c>
    </row>
    <row r="2029" spans="1:10" x14ac:dyDescent="0.2">
      <c r="A2029" s="505">
        <v>36990</v>
      </c>
      <c r="B2029" s="506">
        <v>2028</v>
      </c>
      <c r="C2029" s="507">
        <v>25.15</v>
      </c>
      <c r="E2029" s="508">
        <f>(Table13[[#This Row],[Gasoil Open]]-MIN(Table13[Gasoil Open]))/(MAX(Table13[Gasoil Open])-MIN(Table13[Gasoil Open]))</f>
        <v>0.113103953147877</v>
      </c>
      <c r="I2029" s="130">
        <f>(Table13[[#This Row],[Alpha]]-MIN(Table13[Alpha]))/(MAX(Table13[Alpha])-MIN(Table13[Alpha]))</f>
        <v>0.41785418965510296</v>
      </c>
      <c r="J2029" s="508">
        <f>(Table13[[#This Row],[Signal from Matlab]]-703)/(1060.75-703)</f>
        <v>-1.9650593990216632</v>
      </c>
    </row>
    <row r="2030" spans="1:10" x14ac:dyDescent="0.2">
      <c r="A2030" s="505">
        <v>36991</v>
      </c>
      <c r="B2030" s="506">
        <v>2029</v>
      </c>
      <c r="C2030" s="507">
        <v>25.57</v>
      </c>
      <c r="E2030" s="508">
        <f>(Table13[[#This Row],[Gasoil Open]]-MIN(Table13[Gasoil Open]))/(MAX(Table13[Gasoil Open])-MIN(Table13[Gasoil Open]))</f>
        <v>0.11617862371888725</v>
      </c>
      <c r="I2030" s="130">
        <f>(Table13[[#This Row],[Alpha]]-MIN(Table13[Alpha]))/(MAX(Table13[Alpha])-MIN(Table13[Alpha]))</f>
        <v>0.41785418965510296</v>
      </c>
      <c r="J2030" s="508">
        <f>(Table13[[#This Row],[Signal from Matlab]]-703)/(1060.75-703)</f>
        <v>-1.9650593990216632</v>
      </c>
    </row>
    <row r="2031" spans="1:10" x14ac:dyDescent="0.2">
      <c r="A2031" s="505">
        <v>36992</v>
      </c>
      <c r="B2031" s="506">
        <v>2030</v>
      </c>
      <c r="C2031" s="507">
        <v>26.25</v>
      </c>
      <c r="E2031" s="508">
        <f>(Table13[[#This Row],[Gasoil Open]]-MIN(Table13[Gasoil Open]))/(MAX(Table13[Gasoil Open])-MIN(Table13[Gasoil Open]))</f>
        <v>0.12115666178623717</v>
      </c>
      <c r="I2031" s="130">
        <f>(Table13[[#This Row],[Alpha]]-MIN(Table13[Alpha]))/(MAX(Table13[Alpha])-MIN(Table13[Alpha]))</f>
        <v>0.41785418965510296</v>
      </c>
      <c r="J2031" s="508">
        <f>(Table13[[#This Row],[Signal from Matlab]]-703)/(1060.75-703)</f>
        <v>-1.9650593990216632</v>
      </c>
    </row>
    <row r="2032" spans="1:10" x14ac:dyDescent="0.2">
      <c r="A2032" s="505">
        <v>36993</v>
      </c>
      <c r="B2032" s="506">
        <v>2031</v>
      </c>
      <c r="C2032" s="507">
        <v>27.07</v>
      </c>
      <c r="E2032" s="508">
        <f>(Table13[[#This Row],[Gasoil Open]]-MIN(Table13[Gasoil Open]))/(MAX(Table13[Gasoil Open])-MIN(Table13[Gasoil Open]))</f>
        <v>0.12715959004392385</v>
      </c>
      <c r="I2032" s="130">
        <f>(Table13[[#This Row],[Alpha]]-MIN(Table13[Alpha]))/(MAX(Table13[Alpha])-MIN(Table13[Alpha]))</f>
        <v>0.41785418965510296</v>
      </c>
      <c r="J2032" s="508">
        <f>(Table13[[#This Row],[Signal from Matlab]]-703)/(1060.75-703)</f>
        <v>-1.9650593990216632</v>
      </c>
    </row>
    <row r="2033" spans="1:10" x14ac:dyDescent="0.2">
      <c r="A2033" s="505">
        <v>36998</v>
      </c>
      <c r="B2033" s="506">
        <v>2032</v>
      </c>
      <c r="C2033" s="507">
        <v>27.95</v>
      </c>
      <c r="E2033" s="508">
        <f>(Table13[[#This Row],[Gasoil Open]]-MIN(Table13[Gasoil Open]))/(MAX(Table13[Gasoil Open])-MIN(Table13[Gasoil Open]))</f>
        <v>0.13360175695461199</v>
      </c>
      <c r="I2033" s="130">
        <f>(Table13[[#This Row],[Alpha]]-MIN(Table13[Alpha]))/(MAX(Table13[Alpha])-MIN(Table13[Alpha]))</f>
        <v>0.41785418965510296</v>
      </c>
      <c r="J2033" s="508">
        <f>(Table13[[#This Row],[Signal from Matlab]]-703)/(1060.75-703)</f>
        <v>-1.9650593990216632</v>
      </c>
    </row>
    <row r="2034" spans="1:10" x14ac:dyDescent="0.2">
      <c r="A2034" s="505">
        <v>36999</v>
      </c>
      <c r="B2034" s="506">
        <v>2033</v>
      </c>
      <c r="C2034" s="507">
        <v>27.2</v>
      </c>
      <c r="E2034" s="508">
        <f>(Table13[[#This Row],[Gasoil Open]]-MIN(Table13[Gasoil Open]))/(MAX(Table13[Gasoil Open])-MIN(Table13[Gasoil Open]))</f>
        <v>0.12811127379209369</v>
      </c>
      <c r="I2034" s="130">
        <f>(Table13[[#This Row],[Alpha]]-MIN(Table13[Alpha]))/(MAX(Table13[Alpha])-MIN(Table13[Alpha]))</f>
        <v>0.41785418965510296</v>
      </c>
      <c r="J2034" s="508">
        <f>(Table13[[#This Row],[Signal from Matlab]]-703)/(1060.75-703)</f>
        <v>-1.9650593990216632</v>
      </c>
    </row>
    <row r="2035" spans="1:10" x14ac:dyDescent="0.2">
      <c r="A2035" s="505">
        <v>37000</v>
      </c>
      <c r="B2035" s="506">
        <v>2034</v>
      </c>
      <c r="C2035" s="507">
        <v>27.3</v>
      </c>
      <c r="E2035" s="508">
        <f>(Table13[[#This Row],[Gasoil Open]]-MIN(Table13[Gasoil Open]))/(MAX(Table13[Gasoil Open])-MIN(Table13[Gasoil Open]))</f>
        <v>0.12884333821376279</v>
      </c>
      <c r="I2035" s="130">
        <f>(Table13[[#This Row],[Alpha]]-MIN(Table13[Alpha]))/(MAX(Table13[Alpha])-MIN(Table13[Alpha]))</f>
        <v>0.41785418965510296</v>
      </c>
      <c r="J2035" s="508">
        <f>(Table13[[#This Row],[Signal from Matlab]]-703)/(1060.75-703)</f>
        <v>-1.9650593990216632</v>
      </c>
    </row>
    <row r="2036" spans="1:10" x14ac:dyDescent="0.2">
      <c r="A2036" s="505">
        <v>37001</v>
      </c>
      <c r="B2036" s="506">
        <v>2035</v>
      </c>
      <c r="C2036" s="507">
        <v>26.9</v>
      </c>
      <c r="E2036" s="508">
        <f>(Table13[[#This Row],[Gasoil Open]]-MIN(Table13[Gasoil Open]))/(MAX(Table13[Gasoil Open])-MIN(Table13[Gasoil Open]))</f>
        <v>0.12591508052708636</v>
      </c>
      <c r="I2036" s="130">
        <f>(Table13[[#This Row],[Alpha]]-MIN(Table13[Alpha]))/(MAX(Table13[Alpha])-MIN(Table13[Alpha]))</f>
        <v>0.41785418965510296</v>
      </c>
      <c r="J2036" s="508">
        <f>(Table13[[#This Row],[Signal from Matlab]]-703)/(1060.75-703)</f>
        <v>-1.9650593990216632</v>
      </c>
    </row>
    <row r="2037" spans="1:10" x14ac:dyDescent="0.2">
      <c r="A2037" s="505">
        <v>37004</v>
      </c>
      <c r="B2037" s="506">
        <v>2036</v>
      </c>
      <c r="C2037" s="507">
        <v>26.35</v>
      </c>
      <c r="E2037" s="508">
        <f>(Table13[[#This Row],[Gasoil Open]]-MIN(Table13[Gasoil Open]))/(MAX(Table13[Gasoil Open])-MIN(Table13[Gasoil Open]))</f>
        <v>0.12188872620790629</v>
      </c>
      <c r="I2037" s="130">
        <f>(Table13[[#This Row],[Alpha]]-MIN(Table13[Alpha]))/(MAX(Table13[Alpha])-MIN(Table13[Alpha]))</f>
        <v>0.41785418965510296</v>
      </c>
      <c r="J2037" s="508">
        <f>(Table13[[#This Row],[Signal from Matlab]]-703)/(1060.75-703)</f>
        <v>-1.9650593990216632</v>
      </c>
    </row>
    <row r="2038" spans="1:10" x14ac:dyDescent="0.2">
      <c r="A2038" s="505">
        <v>37005</v>
      </c>
      <c r="B2038" s="506">
        <v>2037</v>
      </c>
      <c r="C2038" s="507">
        <v>26.75</v>
      </c>
      <c r="E2038" s="508">
        <f>(Table13[[#This Row],[Gasoil Open]]-MIN(Table13[Gasoil Open]))/(MAX(Table13[Gasoil Open])-MIN(Table13[Gasoil Open]))</f>
        <v>0.12481698389458271</v>
      </c>
      <c r="I2038" s="130">
        <f>(Table13[[#This Row],[Alpha]]-MIN(Table13[Alpha]))/(MAX(Table13[Alpha])-MIN(Table13[Alpha]))</f>
        <v>0.41785418965510296</v>
      </c>
      <c r="J2038" s="508">
        <f>(Table13[[#This Row],[Signal from Matlab]]-703)/(1060.75-703)</f>
        <v>-1.9650593990216632</v>
      </c>
    </row>
    <row r="2039" spans="1:10" x14ac:dyDescent="0.2">
      <c r="A2039" s="505">
        <v>37006</v>
      </c>
      <c r="B2039" s="506">
        <v>2038</v>
      </c>
      <c r="C2039" s="507">
        <v>26.22</v>
      </c>
      <c r="E2039" s="508">
        <f>(Table13[[#This Row],[Gasoil Open]]-MIN(Table13[Gasoil Open]))/(MAX(Table13[Gasoil Open])-MIN(Table13[Gasoil Open]))</f>
        <v>0.12093704245973644</v>
      </c>
      <c r="I2039" s="130">
        <f>(Table13[[#This Row],[Alpha]]-MIN(Table13[Alpha]))/(MAX(Table13[Alpha])-MIN(Table13[Alpha]))</f>
        <v>0.41785418965510296</v>
      </c>
      <c r="J2039" s="508">
        <f>(Table13[[#This Row],[Signal from Matlab]]-703)/(1060.75-703)</f>
        <v>-1.9650593990216632</v>
      </c>
    </row>
    <row r="2040" spans="1:10" x14ac:dyDescent="0.2">
      <c r="A2040" s="505">
        <v>37007</v>
      </c>
      <c r="B2040" s="506">
        <v>2039</v>
      </c>
      <c r="C2040" s="507">
        <v>26.98</v>
      </c>
      <c r="E2040" s="508">
        <f>(Table13[[#This Row],[Gasoil Open]]-MIN(Table13[Gasoil Open]))/(MAX(Table13[Gasoil Open])-MIN(Table13[Gasoil Open]))</f>
        <v>0.12650073206442167</v>
      </c>
      <c r="I2040" s="130">
        <f>(Table13[[#This Row],[Alpha]]-MIN(Table13[Alpha]))/(MAX(Table13[Alpha])-MIN(Table13[Alpha]))</f>
        <v>0.41785418965510296</v>
      </c>
      <c r="J2040" s="508">
        <f>(Table13[[#This Row],[Signal from Matlab]]-703)/(1060.75-703)</f>
        <v>-1.9650593990216632</v>
      </c>
    </row>
    <row r="2041" spans="1:10" x14ac:dyDescent="0.2">
      <c r="A2041" s="505">
        <v>37008</v>
      </c>
      <c r="B2041" s="506">
        <v>2040</v>
      </c>
      <c r="C2041" s="507">
        <v>27.7</v>
      </c>
      <c r="E2041" s="508">
        <f>(Table13[[#This Row],[Gasoil Open]]-MIN(Table13[Gasoil Open]))/(MAX(Table13[Gasoil Open])-MIN(Table13[Gasoil Open]))</f>
        <v>0.13177159590043921</v>
      </c>
      <c r="I2041" s="130">
        <f>(Table13[[#This Row],[Alpha]]-MIN(Table13[Alpha]))/(MAX(Table13[Alpha])-MIN(Table13[Alpha]))</f>
        <v>0.41785418965510296</v>
      </c>
      <c r="J2041" s="508">
        <f>(Table13[[#This Row],[Signal from Matlab]]-703)/(1060.75-703)</f>
        <v>-1.9650593990216632</v>
      </c>
    </row>
    <row r="2042" spans="1:10" x14ac:dyDescent="0.2">
      <c r="A2042" s="505">
        <v>37011</v>
      </c>
      <c r="B2042" s="506">
        <v>2041</v>
      </c>
      <c r="C2042" s="507">
        <v>27.9</v>
      </c>
      <c r="E2042" s="508">
        <f>(Table13[[#This Row],[Gasoil Open]]-MIN(Table13[Gasoil Open]))/(MAX(Table13[Gasoil Open])-MIN(Table13[Gasoil Open]))</f>
        <v>0.13323572474377743</v>
      </c>
      <c r="I2042" s="130">
        <f>(Table13[[#This Row],[Alpha]]-MIN(Table13[Alpha]))/(MAX(Table13[Alpha])-MIN(Table13[Alpha]))</f>
        <v>0.41785418965510296</v>
      </c>
      <c r="J2042" s="508">
        <f>(Table13[[#This Row],[Signal from Matlab]]-703)/(1060.75-703)</f>
        <v>-1.9650593990216632</v>
      </c>
    </row>
    <row r="2043" spans="1:10" x14ac:dyDescent="0.2">
      <c r="A2043" s="505">
        <v>37012</v>
      </c>
      <c r="B2043" s="506">
        <v>2042</v>
      </c>
      <c r="C2043" s="507">
        <v>27.62</v>
      </c>
      <c r="E2043" s="508">
        <f>(Table13[[#This Row],[Gasoil Open]]-MIN(Table13[Gasoil Open]))/(MAX(Table13[Gasoil Open])-MIN(Table13[Gasoil Open]))</f>
        <v>0.13118594436310393</v>
      </c>
      <c r="I2043" s="130">
        <f>(Table13[[#This Row],[Alpha]]-MIN(Table13[Alpha]))/(MAX(Table13[Alpha])-MIN(Table13[Alpha]))</f>
        <v>0.41785418965510296</v>
      </c>
      <c r="J2043" s="508">
        <f>(Table13[[#This Row],[Signal from Matlab]]-703)/(1060.75-703)</f>
        <v>-1.9650593990216632</v>
      </c>
    </row>
    <row r="2044" spans="1:10" x14ac:dyDescent="0.2">
      <c r="A2044" s="505">
        <v>37013</v>
      </c>
      <c r="B2044" s="506">
        <v>2043</v>
      </c>
      <c r="C2044" s="507">
        <v>27.8</v>
      </c>
      <c r="E2044" s="508">
        <f>(Table13[[#This Row],[Gasoil Open]]-MIN(Table13[Gasoil Open]))/(MAX(Table13[Gasoil Open])-MIN(Table13[Gasoil Open]))</f>
        <v>0.13250366032210834</v>
      </c>
      <c r="I2044" s="130">
        <f>(Table13[[#This Row],[Alpha]]-MIN(Table13[Alpha]))/(MAX(Table13[Alpha])-MIN(Table13[Alpha]))</f>
        <v>0.41785418965510296</v>
      </c>
      <c r="J2044" s="508">
        <f>(Table13[[#This Row],[Signal from Matlab]]-703)/(1060.75-703)</f>
        <v>-1.9650593990216632</v>
      </c>
    </row>
    <row r="2045" spans="1:10" x14ac:dyDescent="0.2">
      <c r="A2045" s="505">
        <v>37014</v>
      </c>
      <c r="B2045" s="506">
        <v>2044</v>
      </c>
      <c r="C2045" s="507">
        <v>27.7</v>
      </c>
      <c r="E2045" s="508">
        <f>(Table13[[#This Row],[Gasoil Open]]-MIN(Table13[Gasoil Open]))/(MAX(Table13[Gasoil Open])-MIN(Table13[Gasoil Open]))</f>
        <v>0.13177159590043921</v>
      </c>
      <c r="I2045" s="130">
        <f>(Table13[[#This Row],[Alpha]]-MIN(Table13[Alpha]))/(MAX(Table13[Alpha])-MIN(Table13[Alpha]))</f>
        <v>0.41785418965510296</v>
      </c>
      <c r="J2045" s="508">
        <f>(Table13[[#This Row],[Signal from Matlab]]-703)/(1060.75-703)</f>
        <v>-1.9650593990216632</v>
      </c>
    </row>
    <row r="2046" spans="1:10" x14ac:dyDescent="0.2">
      <c r="A2046" s="505">
        <v>37015</v>
      </c>
      <c r="B2046" s="506">
        <v>2045</v>
      </c>
      <c r="C2046" s="507">
        <v>28.25</v>
      </c>
      <c r="E2046" s="508">
        <f>(Table13[[#This Row],[Gasoil Open]]-MIN(Table13[Gasoil Open]))/(MAX(Table13[Gasoil Open])-MIN(Table13[Gasoil Open]))</f>
        <v>0.1357979502196193</v>
      </c>
      <c r="I2046" s="130">
        <f>(Table13[[#This Row],[Alpha]]-MIN(Table13[Alpha]))/(MAX(Table13[Alpha])-MIN(Table13[Alpha]))</f>
        <v>0.41785418965510296</v>
      </c>
      <c r="J2046" s="508">
        <f>(Table13[[#This Row],[Signal from Matlab]]-703)/(1060.75-703)</f>
        <v>-1.9650593990216632</v>
      </c>
    </row>
    <row r="2047" spans="1:10" x14ac:dyDescent="0.2">
      <c r="A2047" s="505">
        <v>37019</v>
      </c>
      <c r="B2047" s="506">
        <v>2046</v>
      </c>
      <c r="C2047" s="507">
        <v>27.6</v>
      </c>
      <c r="E2047" s="508">
        <f>(Table13[[#This Row],[Gasoil Open]]-MIN(Table13[Gasoil Open]))/(MAX(Table13[Gasoil Open])-MIN(Table13[Gasoil Open]))</f>
        <v>0.13103953147877012</v>
      </c>
      <c r="I2047" s="130">
        <f>(Table13[[#This Row],[Alpha]]-MIN(Table13[Alpha]))/(MAX(Table13[Alpha])-MIN(Table13[Alpha]))</f>
        <v>0.41785418965510296</v>
      </c>
      <c r="J2047" s="508">
        <f>(Table13[[#This Row],[Signal from Matlab]]-703)/(1060.75-703)</f>
        <v>-1.9650593990216632</v>
      </c>
    </row>
    <row r="2048" spans="1:10" x14ac:dyDescent="0.2">
      <c r="A2048" s="505">
        <v>37020</v>
      </c>
      <c r="B2048" s="506">
        <v>2047</v>
      </c>
      <c r="C2048" s="507">
        <v>28.09</v>
      </c>
      <c r="E2048" s="508">
        <f>(Table13[[#This Row],[Gasoil Open]]-MIN(Table13[Gasoil Open]))/(MAX(Table13[Gasoil Open])-MIN(Table13[Gasoil Open]))</f>
        <v>0.13462664714494874</v>
      </c>
      <c r="I2048" s="130">
        <f>(Table13[[#This Row],[Alpha]]-MIN(Table13[Alpha]))/(MAX(Table13[Alpha])-MIN(Table13[Alpha]))</f>
        <v>0.41785418965510296</v>
      </c>
      <c r="J2048" s="508">
        <f>(Table13[[#This Row],[Signal from Matlab]]-703)/(1060.75-703)</f>
        <v>-1.9650593990216632</v>
      </c>
    </row>
    <row r="2049" spans="1:10" x14ac:dyDescent="0.2">
      <c r="A2049" s="505">
        <v>37021</v>
      </c>
      <c r="B2049" s="506">
        <v>2048</v>
      </c>
      <c r="C2049" s="507">
        <v>28.5</v>
      </c>
      <c r="E2049" s="508">
        <f>(Table13[[#This Row],[Gasoil Open]]-MIN(Table13[Gasoil Open]))/(MAX(Table13[Gasoil Open])-MIN(Table13[Gasoil Open]))</f>
        <v>0.13762811127379207</v>
      </c>
      <c r="I2049" s="130">
        <f>(Table13[[#This Row],[Alpha]]-MIN(Table13[Alpha]))/(MAX(Table13[Alpha])-MIN(Table13[Alpha]))</f>
        <v>0.41785418965510296</v>
      </c>
      <c r="J2049" s="508">
        <f>(Table13[[#This Row],[Signal from Matlab]]-703)/(1060.75-703)</f>
        <v>-1.9650593990216632</v>
      </c>
    </row>
    <row r="2050" spans="1:10" x14ac:dyDescent="0.2">
      <c r="A2050" s="505">
        <v>37022</v>
      </c>
      <c r="B2050" s="506">
        <v>2049</v>
      </c>
      <c r="C2050" s="507">
        <v>28.4</v>
      </c>
      <c r="E2050" s="508">
        <f>(Table13[[#This Row],[Gasoil Open]]-MIN(Table13[Gasoil Open]))/(MAX(Table13[Gasoil Open])-MIN(Table13[Gasoil Open]))</f>
        <v>0.13689604685212295</v>
      </c>
      <c r="I2050" s="130">
        <f>(Table13[[#This Row],[Alpha]]-MIN(Table13[Alpha]))/(MAX(Table13[Alpha])-MIN(Table13[Alpha]))</f>
        <v>0.41785418965510296</v>
      </c>
      <c r="J2050" s="508">
        <f>(Table13[[#This Row],[Signal from Matlab]]-703)/(1060.75-703)</f>
        <v>-1.9650593990216632</v>
      </c>
    </row>
    <row r="2051" spans="1:10" x14ac:dyDescent="0.2">
      <c r="A2051" s="505">
        <v>37025</v>
      </c>
      <c r="B2051" s="506">
        <v>2050</v>
      </c>
      <c r="C2051" s="507">
        <v>28.19</v>
      </c>
      <c r="E2051" s="508">
        <f>(Table13[[#This Row],[Gasoil Open]]-MIN(Table13[Gasoil Open]))/(MAX(Table13[Gasoil Open])-MIN(Table13[Gasoil Open]))</f>
        <v>0.13535871156661786</v>
      </c>
      <c r="I2051" s="130">
        <f>(Table13[[#This Row],[Alpha]]-MIN(Table13[Alpha]))/(MAX(Table13[Alpha])-MIN(Table13[Alpha]))</f>
        <v>0.41785418965510296</v>
      </c>
      <c r="J2051" s="508">
        <f>(Table13[[#This Row],[Signal from Matlab]]-703)/(1060.75-703)</f>
        <v>-1.9650593990216632</v>
      </c>
    </row>
    <row r="2052" spans="1:10" x14ac:dyDescent="0.2">
      <c r="A2052" s="505">
        <v>37026</v>
      </c>
      <c r="B2052" s="506">
        <v>2051</v>
      </c>
      <c r="C2052" s="507">
        <v>28.35</v>
      </c>
      <c r="E2052" s="508">
        <f>(Table13[[#This Row],[Gasoil Open]]-MIN(Table13[Gasoil Open]))/(MAX(Table13[Gasoil Open])-MIN(Table13[Gasoil Open]))</f>
        <v>0.13653001464128842</v>
      </c>
      <c r="I2052" s="130">
        <f>(Table13[[#This Row],[Alpha]]-MIN(Table13[Alpha]))/(MAX(Table13[Alpha])-MIN(Table13[Alpha]))</f>
        <v>0.41785418965510296</v>
      </c>
      <c r="J2052" s="508">
        <f>(Table13[[#This Row],[Signal from Matlab]]-703)/(1060.75-703)</f>
        <v>-1.9650593990216632</v>
      </c>
    </row>
    <row r="2053" spans="1:10" x14ac:dyDescent="0.2">
      <c r="A2053" s="505">
        <v>37027</v>
      </c>
      <c r="B2053" s="506">
        <v>2052</v>
      </c>
      <c r="C2053" s="507">
        <v>28.16</v>
      </c>
      <c r="E2053" s="508">
        <f>(Table13[[#This Row],[Gasoil Open]]-MIN(Table13[Gasoil Open]))/(MAX(Table13[Gasoil Open])-MIN(Table13[Gasoil Open]))</f>
        <v>0.13513909224011711</v>
      </c>
      <c r="I2053" s="130">
        <f>(Table13[[#This Row],[Alpha]]-MIN(Table13[Alpha]))/(MAX(Table13[Alpha])-MIN(Table13[Alpha]))</f>
        <v>0.41785418965510296</v>
      </c>
      <c r="J2053" s="508">
        <f>(Table13[[#This Row],[Signal from Matlab]]-703)/(1060.75-703)</f>
        <v>-1.9650593990216632</v>
      </c>
    </row>
    <row r="2054" spans="1:10" x14ac:dyDescent="0.2">
      <c r="A2054" s="505">
        <v>37028</v>
      </c>
      <c r="B2054" s="506">
        <v>2053</v>
      </c>
      <c r="C2054" s="507">
        <v>28.3</v>
      </c>
      <c r="E2054" s="508">
        <f>(Table13[[#This Row],[Gasoil Open]]-MIN(Table13[Gasoil Open]))/(MAX(Table13[Gasoil Open])-MIN(Table13[Gasoil Open]))</f>
        <v>0.13616398243045386</v>
      </c>
      <c r="I2054" s="130">
        <f>(Table13[[#This Row],[Alpha]]-MIN(Table13[Alpha]))/(MAX(Table13[Alpha])-MIN(Table13[Alpha]))</f>
        <v>0.41785418965510296</v>
      </c>
      <c r="J2054" s="508">
        <f>(Table13[[#This Row],[Signal from Matlab]]-703)/(1060.75-703)</f>
        <v>-1.9650593990216632</v>
      </c>
    </row>
    <row r="2055" spans="1:10" x14ac:dyDescent="0.2">
      <c r="A2055" s="505">
        <v>37029</v>
      </c>
      <c r="B2055" s="506">
        <v>2054</v>
      </c>
      <c r="C2055" s="507">
        <v>28.6</v>
      </c>
      <c r="E2055" s="508">
        <f>(Table13[[#This Row],[Gasoil Open]]-MIN(Table13[Gasoil Open]))/(MAX(Table13[Gasoil Open])-MIN(Table13[Gasoil Open]))</f>
        <v>0.13836017569546119</v>
      </c>
      <c r="I2055" s="130">
        <f>(Table13[[#This Row],[Alpha]]-MIN(Table13[Alpha]))/(MAX(Table13[Alpha])-MIN(Table13[Alpha]))</f>
        <v>0.41785418965510296</v>
      </c>
      <c r="J2055" s="508">
        <f>(Table13[[#This Row],[Signal from Matlab]]-703)/(1060.75-703)</f>
        <v>-1.9650593990216632</v>
      </c>
    </row>
    <row r="2056" spans="1:10" x14ac:dyDescent="0.2">
      <c r="A2056" s="505">
        <v>37032</v>
      </c>
      <c r="B2056" s="506">
        <v>2055</v>
      </c>
      <c r="C2056" s="507">
        <v>29.68</v>
      </c>
      <c r="E2056" s="508">
        <f>(Table13[[#This Row],[Gasoil Open]]-MIN(Table13[Gasoil Open]))/(MAX(Table13[Gasoil Open])-MIN(Table13[Gasoil Open]))</f>
        <v>0.14626647144948754</v>
      </c>
      <c r="I2056" s="130">
        <f>(Table13[[#This Row],[Alpha]]-MIN(Table13[Alpha]))/(MAX(Table13[Alpha])-MIN(Table13[Alpha]))</f>
        <v>0.41785418965510296</v>
      </c>
      <c r="J2056" s="508">
        <f>(Table13[[#This Row],[Signal from Matlab]]-703)/(1060.75-703)</f>
        <v>-1.9650593990216632</v>
      </c>
    </row>
    <row r="2057" spans="1:10" x14ac:dyDescent="0.2">
      <c r="A2057" s="505">
        <v>37033</v>
      </c>
      <c r="B2057" s="506">
        <v>2056</v>
      </c>
      <c r="C2057" s="507">
        <v>29.5</v>
      </c>
      <c r="E2057" s="508">
        <f>(Table13[[#This Row],[Gasoil Open]]-MIN(Table13[Gasoil Open]))/(MAX(Table13[Gasoil Open])-MIN(Table13[Gasoil Open]))</f>
        <v>0.14494875549048314</v>
      </c>
      <c r="I2057" s="130">
        <f>(Table13[[#This Row],[Alpha]]-MIN(Table13[Alpha]))/(MAX(Table13[Alpha])-MIN(Table13[Alpha]))</f>
        <v>0.41785418965510296</v>
      </c>
      <c r="J2057" s="508">
        <f>(Table13[[#This Row],[Signal from Matlab]]-703)/(1060.75-703)</f>
        <v>-1.9650593990216632</v>
      </c>
    </row>
    <row r="2058" spans="1:10" x14ac:dyDescent="0.2">
      <c r="A2058" s="505">
        <v>37034</v>
      </c>
      <c r="B2058" s="506">
        <v>2057</v>
      </c>
      <c r="C2058" s="507">
        <v>29.28</v>
      </c>
      <c r="E2058" s="508">
        <f>(Table13[[#This Row],[Gasoil Open]]-MIN(Table13[Gasoil Open]))/(MAX(Table13[Gasoil Open])-MIN(Table13[Gasoil Open]))</f>
        <v>0.14333821376281111</v>
      </c>
      <c r="I2058" s="130">
        <f>(Table13[[#This Row],[Alpha]]-MIN(Table13[Alpha]))/(MAX(Table13[Alpha])-MIN(Table13[Alpha]))</f>
        <v>0.41785418965510296</v>
      </c>
      <c r="J2058" s="508">
        <f>(Table13[[#This Row],[Signal from Matlab]]-703)/(1060.75-703)</f>
        <v>-1.9650593990216632</v>
      </c>
    </row>
    <row r="2059" spans="1:10" x14ac:dyDescent="0.2">
      <c r="A2059" s="505">
        <v>37035</v>
      </c>
      <c r="B2059" s="506">
        <v>2058</v>
      </c>
      <c r="C2059" s="507">
        <v>29.17</v>
      </c>
      <c r="E2059" s="508">
        <f>(Table13[[#This Row],[Gasoil Open]]-MIN(Table13[Gasoil Open]))/(MAX(Table13[Gasoil Open])-MIN(Table13[Gasoil Open]))</f>
        <v>0.14253294289897511</v>
      </c>
      <c r="I2059" s="130">
        <f>(Table13[[#This Row],[Alpha]]-MIN(Table13[Alpha]))/(MAX(Table13[Alpha])-MIN(Table13[Alpha]))</f>
        <v>0.41785418965510296</v>
      </c>
      <c r="J2059" s="508">
        <f>(Table13[[#This Row],[Signal from Matlab]]-703)/(1060.75-703)</f>
        <v>-1.9650593990216632</v>
      </c>
    </row>
    <row r="2060" spans="1:10" x14ac:dyDescent="0.2">
      <c r="A2060" s="505">
        <v>37036</v>
      </c>
      <c r="B2060" s="506">
        <v>2059</v>
      </c>
      <c r="C2060" s="507">
        <v>28.43</v>
      </c>
      <c r="E2060" s="508">
        <f>(Table13[[#This Row],[Gasoil Open]]-MIN(Table13[Gasoil Open]))/(MAX(Table13[Gasoil Open])-MIN(Table13[Gasoil Open]))</f>
        <v>0.1371156661786237</v>
      </c>
      <c r="I2060" s="130">
        <f>(Table13[[#This Row],[Alpha]]-MIN(Table13[Alpha]))/(MAX(Table13[Alpha])-MIN(Table13[Alpha]))</f>
        <v>0.41785418965510296</v>
      </c>
      <c r="J2060" s="508">
        <f>(Table13[[#This Row],[Signal from Matlab]]-703)/(1060.75-703)</f>
        <v>-1.9650593990216632</v>
      </c>
    </row>
    <row r="2061" spans="1:10" x14ac:dyDescent="0.2">
      <c r="A2061" s="505">
        <v>37040</v>
      </c>
      <c r="B2061" s="506">
        <v>2060</v>
      </c>
      <c r="C2061" s="507">
        <v>28.47</v>
      </c>
      <c r="E2061" s="508">
        <f>(Table13[[#This Row],[Gasoil Open]]-MIN(Table13[Gasoil Open]))/(MAX(Table13[Gasoil Open])-MIN(Table13[Gasoil Open]))</f>
        <v>0.13740849194729132</v>
      </c>
      <c r="I2061" s="130">
        <f>(Table13[[#This Row],[Alpha]]-MIN(Table13[Alpha]))/(MAX(Table13[Alpha])-MIN(Table13[Alpha]))</f>
        <v>0.41785418965510296</v>
      </c>
      <c r="J2061" s="508">
        <f>(Table13[[#This Row],[Signal from Matlab]]-703)/(1060.75-703)</f>
        <v>-1.9650593990216632</v>
      </c>
    </row>
    <row r="2062" spans="1:10" x14ac:dyDescent="0.2">
      <c r="A2062" s="505">
        <v>37041</v>
      </c>
      <c r="B2062" s="506">
        <v>2061</v>
      </c>
      <c r="C2062" s="507">
        <v>29.28</v>
      </c>
      <c r="E2062" s="508">
        <f>(Table13[[#This Row],[Gasoil Open]]-MIN(Table13[Gasoil Open]))/(MAX(Table13[Gasoil Open])-MIN(Table13[Gasoil Open]))</f>
        <v>0.14333821376281111</v>
      </c>
      <c r="I2062" s="130">
        <f>(Table13[[#This Row],[Alpha]]-MIN(Table13[Alpha]))/(MAX(Table13[Alpha])-MIN(Table13[Alpha]))</f>
        <v>0.41785418965510296</v>
      </c>
      <c r="J2062" s="508">
        <f>(Table13[[#This Row],[Signal from Matlab]]-703)/(1060.75-703)</f>
        <v>-1.9650593990216632</v>
      </c>
    </row>
    <row r="2063" spans="1:10" x14ac:dyDescent="0.2">
      <c r="A2063" s="505">
        <v>37042</v>
      </c>
      <c r="B2063" s="506">
        <v>2062</v>
      </c>
      <c r="C2063" s="507">
        <v>28.89</v>
      </c>
      <c r="E2063" s="508">
        <f>(Table13[[#This Row],[Gasoil Open]]-MIN(Table13[Gasoil Open]))/(MAX(Table13[Gasoil Open])-MIN(Table13[Gasoil Open]))</f>
        <v>0.14048316251830159</v>
      </c>
      <c r="I2063" s="130">
        <f>(Table13[[#This Row],[Alpha]]-MIN(Table13[Alpha]))/(MAX(Table13[Alpha])-MIN(Table13[Alpha]))</f>
        <v>0.41785418965510296</v>
      </c>
      <c r="J2063" s="508">
        <f>(Table13[[#This Row],[Signal from Matlab]]-703)/(1060.75-703)</f>
        <v>-1.9650593990216632</v>
      </c>
    </row>
    <row r="2064" spans="1:10" x14ac:dyDescent="0.2">
      <c r="A2064" s="505">
        <v>37043</v>
      </c>
      <c r="B2064" s="506">
        <v>2063</v>
      </c>
      <c r="C2064" s="507">
        <v>29.27</v>
      </c>
      <c r="E2064" s="508">
        <f>(Table13[[#This Row],[Gasoil Open]]-MIN(Table13[Gasoil Open]))/(MAX(Table13[Gasoil Open])-MIN(Table13[Gasoil Open]))</f>
        <v>0.14326500732064421</v>
      </c>
      <c r="I2064" s="130">
        <f>(Table13[[#This Row],[Alpha]]-MIN(Table13[Alpha]))/(MAX(Table13[Alpha])-MIN(Table13[Alpha]))</f>
        <v>0.41785418965510296</v>
      </c>
      <c r="J2064" s="508">
        <f>(Table13[[#This Row],[Signal from Matlab]]-703)/(1060.75-703)</f>
        <v>-1.9650593990216632</v>
      </c>
    </row>
    <row r="2065" spans="1:10" x14ac:dyDescent="0.2">
      <c r="A2065" s="505">
        <v>37046</v>
      </c>
      <c r="B2065" s="506">
        <v>2064</v>
      </c>
      <c r="C2065" s="507">
        <v>29.43</v>
      </c>
      <c r="E2065" s="508">
        <f>(Table13[[#This Row],[Gasoil Open]]-MIN(Table13[Gasoil Open]))/(MAX(Table13[Gasoil Open])-MIN(Table13[Gasoil Open]))</f>
        <v>0.14443631039531477</v>
      </c>
      <c r="I2065" s="130">
        <f>(Table13[[#This Row],[Alpha]]-MIN(Table13[Alpha]))/(MAX(Table13[Alpha])-MIN(Table13[Alpha]))</f>
        <v>0.41785418965510296</v>
      </c>
      <c r="J2065" s="508">
        <f>(Table13[[#This Row],[Signal from Matlab]]-703)/(1060.75-703)</f>
        <v>-1.9650593990216632</v>
      </c>
    </row>
    <row r="2066" spans="1:10" x14ac:dyDescent="0.2">
      <c r="A2066" s="505">
        <v>37047</v>
      </c>
      <c r="B2066" s="506">
        <v>2065</v>
      </c>
      <c r="C2066" s="507">
        <v>29.32</v>
      </c>
      <c r="E2066" s="508">
        <f>(Table13[[#This Row],[Gasoil Open]]-MIN(Table13[Gasoil Open]))/(MAX(Table13[Gasoil Open])-MIN(Table13[Gasoil Open]))</f>
        <v>0.14363103953147877</v>
      </c>
      <c r="I2066" s="130">
        <f>(Table13[[#This Row],[Alpha]]-MIN(Table13[Alpha]))/(MAX(Table13[Alpha])-MIN(Table13[Alpha]))</f>
        <v>0.41785418965510296</v>
      </c>
      <c r="J2066" s="508">
        <f>(Table13[[#This Row],[Signal from Matlab]]-703)/(1060.75-703)</f>
        <v>-1.9650593990216632</v>
      </c>
    </row>
    <row r="2067" spans="1:10" x14ac:dyDescent="0.2">
      <c r="A2067" s="505">
        <v>37048</v>
      </c>
      <c r="B2067" s="506">
        <v>2066</v>
      </c>
      <c r="C2067" s="507">
        <v>29.18</v>
      </c>
      <c r="E2067" s="508">
        <f>(Table13[[#This Row],[Gasoil Open]]-MIN(Table13[Gasoil Open]))/(MAX(Table13[Gasoil Open])-MIN(Table13[Gasoil Open]))</f>
        <v>0.14260614934114199</v>
      </c>
      <c r="I2067" s="130">
        <f>(Table13[[#This Row],[Alpha]]-MIN(Table13[Alpha]))/(MAX(Table13[Alpha])-MIN(Table13[Alpha]))</f>
        <v>0.41785418965510296</v>
      </c>
      <c r="J2067" s="508">
        <f>(Table13[[#This Row],[Signal from Matlab]]-703)/(1060.75-703)</f>
        <v>-1.9650593990216632</v>
      </c>
    </row>
    <row r="2068" spans="1:10" x14ac:dyDescent="0.2">
      <c r="A2068" s="505">
        <v>37049</v>
      </c>
      <c r="B2068" s="506">
        <v>2067</v>
      </c>
      <c r="C2068" s="507">
        <v>28.84</v>
      </c>
      <c r="E2068" s="508">
        <f>(Table13[[#This Row],[Gasoil Open]]-MIN(Table13[Gasoil Open]))/(MAX(Table13[Gasoil Open])-MIN(Table13[Gasoil Open]))</f>
        <v>0.14011713030746703</v>
      </c>
      <c r="I2068" s="130">
        <f>(Table13[[#This Row],[Alpha]]-MIN(Table13[Alpha]))/(MAX(Table13[Alpha])-MIN(Table13[Alpha]))</f>
        <v>0.41785418965510296</v>
      </c>
      <c r="J2068" s="508">
        <f>(Table13[[#This Row],[Signal from Matlab]]-703)/(1060.75-703)</f>
        <v>-1.9650593990216632</v>
      </c>
    </row>
    <row r="2069" spans="1:10" x14ac:dyDescent="0.2">
      <c r="A2069" s="505">
        <v>37050</v>
      </c>
      <c r="B2069" s="506">
        <v>2068</v>
      </c>
      <c r="C2069" s="507">
        <v>28.45</v>
      </c>
      <c r="E2069" s="508">
        <f>(Table13[[#This Row],[Gasoil Open]]-MIN(Table13[Gasoil Open]))/(MAX(Table13[Gasoil Open])-MIN(Table13[Gasoil Open]))</f>
        <v>0.13726207906295751</v>
      </c>
      <c r="I2069" s="130">
        <f>(Table13[[#This Row],[Alpha]]-MIN(Table13[Alpha]))/(MAX(Table13[Alpha])-MIN(Table13[Alpha]))</f>
        <v>0.41785418965510296</v>
      </c>
      <c r="J2069" s="508">
        <f>(Table13[[#This Row],[Signal from Matlab]]-703)/(1060.75-703)</f>
        <v>-1.9650593990216632</v>
      </c>
    </row>
    <row r="2070" spans="1:10" x14ac:dyDescent="0.2">
      <c r="A2070" s="505">
        <v>37053</v>
      </c>
      <c r="B2070" s="506">
        <v>2069</v>
      </c>
      <c r="C2070" s="507">
        <v>29.72</v>
      </c>
      <c r="E2070" s="508">
        <f>(Table13[[#This Row],[Gasoil Open]]-MIN(Table13[Gasoil Open]))/(MAX(Table13[Gasoil Open])-MIN(Table13[Gasoil Open]))</f>
        <v>0.14655929721815517</v>
      </c>
      <c r="I2070" s="130">
        <f>(Table13[[#This Row],[Alpha]]-MIN(Table13[Alpha]))/(MAX(Table13[Alpha])-MIN(Table13[Alpha]))</f>
        <v>0.41785418965510296</v>
      </c>
      <c r="J2070" s="508">
        <f>(Table13[[#This Row],[Signal from Matlab]]-703)/(1060.75-703)</f>
        <v>-1.9650593990216632</v>
      </c>
    </row>
    <row r="2071" spans="1:10" x14ac:dyDescent="0.2">
      <c r="A2071" s="505">
        <v>37054</v>
      </c>
      <c r="B2071" s="506">
        <v>2070</v>
      </c>
      <c r="C2071" s="507">
        <v>29.6</v>
      </c>
      <c r="E2071" s="508">
        <f>(Table13[[#This Row],[Gasoil Open]]-MIN(Table13[Gasoil Open]))/(MAX(Table13[Gasoil Open])-MIN(Table13[Gasoil Open]))</f>
        <v>0.14568081991215226</v>
      </c>
      <c r="I2071" s="130">
        <f>(Table13[[#This Row],[Alpha]]-MIN(Table13[Alpha]))/(MAX(Table13[Alpha])-MIN(Table13[Alpha]))</f>
        <v>0.41785418965510296</v>
      </c>
      <c r="J2071" s="508">
        <f>(Table13[[#This Row],[Signal from Matlab]]-703)/(1060.75-703)</f>
        <v>-1.9650593990216632</v>
      </c>
    </row>
    <row r="2072" spans="1:10" x14ac:dyDescent="0.2">
      <c r="A2072" s="505">
        <v>37055</v>
      </c>
      <c r="B2072" s="506">
        <v>2071</v>
      </c>
      <c r="C2072" s="507">
        <v>29.79</v>
      </c>
      <c r="E2072" s="508">
        <f>(Table13[[#This Row],[Gasoil Open]]-MIN(Table13[Gasoil Open]))/(MAX(Table13[Gasoil Open])-MIN(Table13[Gasoil Open]))</f>
        <v>0.14707174231332354</v>
      </c>
      <c r="I2072" s="130">
        <f>(Table13[[#This Row],[Alpha]]-MIN(Table13[Alpha]))/(MAX(Table13[Alpha])-MIN(Table13[Alpha]))</f>
        <v>0.41785418965510296</v>
      </c>
      <c r="J2072" s="508">
        <f>(Table13[[#This Row],[Signal from Matlab]]-703)/(1060.75-703)</f>
        <v>-1.9650593990216632</v>
      </c>
    </row>
    <row r="2073" spans="1:10" x14ac:dyDescent="0.2">
      <c r="A2073" s="505">
        <v>37056</v>
      </c>
      <c r="B2073" s="506">
        <v>2072</v>
      </c>
      <c r="C2073" s="507">
        <v>29.13</v>
      </c>
      <c r="E2073" s="508">
        <f>(Table13[[#This Row],[Gasoil Open]]-MIN(Table13[Gasoil Open]))/(MAX(Table13[Gasoil Open])-MIN(Table13[Gasoil Open]))</f>
        <v>0.14224011713030743</v>
      </c>
      <c r="I2073" s="130">
        <f>(Table13[[#This Row],[Alpha]]-MIN(Table13[Alpha]))/(MAX(Table13[Alpha])-MIN(Table13[Alpha]))</f>
        <v>0.41785418965510296</v>
      </c>
      <c r="J2073" s="508">
        <f>(Table13[[#This Row],[Signal from Matlab]]-703)/(1060.75-703)</f>
        <v>-1.9650593990216632</v>
      </c>
    </row>
    <row r="2074" spans="1:10" x14ac:dyDescent="0.2">
      <c r="A2074" s="505">
        <v>37057</v>
      </c>
      <c r="B2074" s="506">
        <v>2073</v>
      </c>
      <c r="C2074" s="507">
        <v>28.57</v>
      </c>
      <c r="E2074" s="508">
        <f>(Table13[[#This Row],[Gasoil Open]]-MIN(Table13[Gasoil Open]))/(MAX(Table13[Gasoil Open])-MIN(Table13[Gasoil Open]))</f>
        <v>0.13814055636896044</v>
      </c>
      <c r="I2074" s="130">
        <f>(Table13[[#This Row],[Alpha]]-MIN(Table13[Alpha]))/(MAX(Table13[Alpha])-MIN(Table13[Alpha]))</f>
        <v>0.41785418965510296</v>
      </c>
      <c r="J2074" s="508">
        <f>(Table13[[#This Row],[Signal from Matlab]]-703)/(1060.75-703)</f>
        <v>-1.9650593990216632</v>
      </c>
    </row>
    <row r="2075" spans="1:10" x14ac:dyDescent="0.2">
      <c r="A2075" s="505">
        <v>37060</v>
      </c>
      <c r="B2075" s="506">
        <v>2074</v>
      </c>
      <c r="C2075" s="507">
        <v>28.08</v>
      </c>
      <c r="E2075" s="508">
        <f>(Table13[[#This Row],[Gasoil Open]]-MIN(Table13[Gasoil Open]))/(MAX(Table13[Gasoil Open])-MIN(Table13[Gasoil Open]))</f>
        <v>0.1345534407027818</v>
      </c>
      <c r="I2075" s="130">
        <f>(Table13[[#This Row],[Alpha]]-MIN(Table13[Alpha]))/(MAX(Table13[Alpha])-MIN(Table13[Alpha]))</f>
        <v>0.41785418965510296</v>
      </c>
      <c r="J2075" s="508">
        <f>(Table13[[#This Row],[Signal from Matlab]]-703)/(1060.75-703)</f>
        <v>-1.9650593990216632</v>
      </c>
    </row>
    <row r="2076" spans="1:10" x14ac:dyDescent="0.2">
      <c r="A2076" s="505">
        <v>37061</v>
      </c>
      <c r="B2076" s="506">
        <v>2075</v>
      </c>
      <c r="C2076" s="507">
        <v>27.1</v>
      </c>
      <c r="E2076" s="508">
        <f>(Table13[[#This Row],[Gasoil Open]]-MIN(Table13[Gasoil Open]))/(MAX(Table13[Gasoil Open])-MIN(Table13[Gasoil Open]))</f>
        <v>0.1273792093704246</v>
      </c>
      <c r="I2076" s="130">
        <f>(Table13[[#This Row],[Alpha]]-MIN(Table13[Alpha]))/(MAX(Table13[Alpha])-MIN(Table13[Alpha]))</f>
        <v>0.41785418965510296</v>
      </c>
      <c r="J2076" s="508">
        <f>(Table13[[#This Row],[Signal from Matlab]]-703)/(1060.75-703)</f>
        <v>-1.9650593990216632</v>
      </c>
    </row>
    <row r="2077" spans="1:10" x14ac:dyDescent="0.2">
      <c r="A2077" s="505">
        <v>37062</v>
      </c>
      <c r="B2077" s="506">
        <v>2076</v>
      </c>
      <c r="C2077" s="507">
        <v>26.88</v>
      </c>
      <c r="E2077" s="508">
        <f>(Table13[[#This Row],[Gasoil Open]]-MIN(Table13[Gasoil Open]))/(MAX(Table13[Gasoil Open])-MIN(Table13[Gasoil Open]))</f>
        <v>0.12576866764275255</v>
      </c>
      <c r="I2077" s="130">
        <f>(Table13[[#This Row],[Alpha]]-MIN(Table13[Alpha]))/(MAX(Table13[Alpha])-MIN(Table13[Alpha]))</f>
        <v>0.41785418965510296</v>
      </c>
      <c r="J2077" s="508">
        <f>(Table13[[#This Row],[Signal from Matlab]]-703)/(1060.75-703)</f>
        <v>-1.9650593990216632</v>
      </c>
    </row>
    <row r="2078" spans="1:10" x14ac:dyDescent="0.2">
      <c r="A2078" s="505">
        <v>37063</v>
      </c>
      <c r="B2078" s="506">
        <v>2077</v>
      </c>
      <c r="C2078" s="507">
        <v>26.24</v>
      </c>
      <c r="E2078" s="508">
        <f>(Table13[[#This Row],[Gasoil Open]]-MIN(Table13[Gasoil Open]))/(MAX(Table13[Gasoil Open])-MIN(Table13[Gasoil Open]))</f>
        <v>0.12108345534407025</v>
      </c>
      <c r="I2078" s="130">
        <f>(Table13[[#This Row],[Alpha]]-MIN(Table13[Alpha]))/(MAX(Table13[Alpha])-MIN(Table13[Alpha]))</f>
        <v>0.41785418965510296</v>
      </c>
      <c r="J2078" s="508">
        <f>(Table13[[#This Row],[Signal from Matlab]]-703)/(1060.75-703)</f>
        <v>-1.9650593990216632</v>
      </c>
    </row>
    <row r="2079" spans="1:10" x14ac:dyDescent="0.2">
      <c r="A2079" s="505">
        <v>37064</v>
      </c>
      <c r="B2079" s="506">
        <v>2078</v>
      </c>
      <c r="C2079" s="507">
        <v>26.48</v>
      </c>
      <c r="E2079" s="508">
        <f>(Table13[[#This Row],[Gasoil Open]]-MIN(Table13[Gasoil Open]))/(MAX(Table13[Gasoil Open])-MIN(Table13[Gasoil Open]))</f>
        <v>0.12284040995607612</v>
      </c>
      <c r="I2079" s="130">
        <f>(Table13[[#This Row],[Alpha]]-MIN(Table13[Alpha]))/(MAX(Table13[Alpha])-MIN(Table13[Alpha]))</f>
        <v>0.41785418965510296</v>
      </c>
      <c r="J2079" s="508">
        <f>(Table13[[#This Row],[Signal from Matlab]]-703)/(1060.75-703)</f>
        <v>-1.9650593990216632</v>
      </c>
    </row>
    <row r="2080" spans="1:10" x14ac:dyDescent="0.2">
      <c r="A2080" s="505">
        <v>37067</v>
      </c>
      <c r="B2080" s="506">
        <v>2079</v>
      </c>
      <c r="C2080" s="507">
        <v>26.65</v>
      </c>
      <c r="E2080" s="508">
        <f>(Table13[[#This Row],[Gasoil Open]]-MIN(Table13[Gasoil Open]))/(MAX(Table13[Gasoil Open])-MIN(Table13[Gasoil Open]))</f>
        <v>0.12408491947291359</v>
      </c>
      <c r="I2080" s="130">
        <f>(Table13[[#This Row],[Alpha]]-MIN(Table13[Alpha]))/(MAX(Table13[Alpha])-MIN(Table13[Alpha]))</f>
        <v>0.41785418965510296</v>
      </c>
      <c r="J2080" s="508">
        <f>(Table13[[#This Row],[Signal from Matlab]]-703)/(1060.75-703)</f>
        <v>-1.9650593990216632</v>
      </c>
    </row>
    <row r="2081" spans="1:10" x14ac:dyDescent="0.2">
      <c r="A2081" s="505">
        <v>37068</v>
      </c>
      <c r="B2081" s="506">
        <v>2080</v>
      </c>
      <c r="C2081" s="507">
        <v>27.25</v>
      </c>
      <c r="E2081" s="508">
        <f>(Table13[[#This Row],[Gasoil Open]]-MIN(Table13[Gasoil Open]))/(MAX(Table13[Gasoil Open])-MIN(Table13[Gasoil Open]))</f>
        <v>0.12847730600292825</v>
      </c>
      <c r="I2081" s="130">
        <f>(Table13[[#This Row],[Alpha]]-MIN(Table13[Alpha]))/(MAX(Table13[Alpha])-MIN(Table13[Alpha]))</f>
        <v>0.41785418965510296</v>
      </c>
      <c r="J2081" s="508">
        <f>(Table13[[#This Row],[Signal from Matlab]]-703)/(1060.75-703)</f>
        <v>-1.9650593990216632</v>
      </c>
    </row>
    <row r="2082" spans="1:10" x14ac:dyDescent="0.2">
      <c r="A2082" s="505">
        <v>37069</v>
      </c>
      <c r="B2082" s="506">
        <v>2081</v>
      </c>
      <c r="C2082" s="507">
        <v>26.55</v>
      </c>
      <c r="E2082" s="508">
        <f>(Table13[[#This Row],[Gasoil Open]]-MIN(Table13[Gasoil Open]))/(MAX(Table13[Gasoil Open])-MIN(Table13[Gasoil Open]))</f>
        <v>0.12335285505124451</v>
      </c>
      <c r="I2082" s="130">
        <f>(Table13[[#This Row],[Alpha]]-MIN(Table13[Alpha]))/(MAX(Table13[Alpha])-MIN(Table13[Alpha]))</f>
        <v>0.41785418965510296</v>
      </c>
      <c r="J2082" s="508">
        <f>(Table13[[#This Row],[Signal from Matlab]]-703)/(1060.75-703)</f>
        <v>-1.9650593990216632</v>
      </c>
    </row>
    <row r="2083" spans="1:10" x14ac:dyDescent="0.2">
      <c r="A2083" s="505">
        <v>37070</v>
      </c>
      <c r="B2083" s="506">
        <v>2082</v>
      </c>
      <c r="C2083" s="507">
        <v>25.68</v>
      </c>
      <c r="E2083" s="508">
        <f>(Table13[[#This Row],[Gasoil Open]]-MIN(Table13[Gasoil Open]))/(MAX(Table13[Gasoil Open])-MIN(Table13[Gasoil Open]))</f>
        <v>0.11698389458272326</v>
      </c>
      <c r="I2083" s="130">
        <f>(Table13[[#This Row],[Alpha]]-MIN(Table13[Alpha]))/(MAX(Table13[Alpha])-MIN(Table13[Alpha]))</f>
        <v>0.41785418965510296</v>
      </c>
      <c r="J2083" s="508">
        <f>(Table13[[#This Row],[Signal from Matlab]]-703)/(1060.75-703)</f>
        <v>-1.9650593990216632</v>
      </c>
    </row>
    <row r="2084" spans="1:10" x14ac:dyDescent="0.2">
      <c r="A2084" s="505">
        <v>37071</v>
      </c>
      <c r="B2084" s="506">
        <v>2083</v>
      </c>
      <c r="C2084" s="507">
        <v>25.6</v>
      </c>
      <c r="E2084" s="508">
        <f>(Table13[[#This Row],[Gasoil Open]]-MIN(Table13[Gasoil Open]))/(MAX(Table13[Gasoil Open])-MIN(Table13[Gasoil Open]))</f>
        <v>0.11639824304538798</v>
      </c>
      <c r="I2084" s="130">
        <f>(Table13[[#This Row],[Alpha]]-MIN(Table13[Alpha]))/(MAX(Table13[Alpha])-MIN(Table13[Alpha]))</f>
        <v>0.41785418965510296</v>
      </c>
      <c r="J2084" s="508">
        <f>(Table13[[#This Row],[Signal from Matlab]]-703)/(1060.75-703)</f>
        <v>-1.9650593990216632</v>
      </c>
    </row>
    <row r="2085" spans="1:10" x14ac:dyDescent="0.2">
      <c r="A2085" s="505">
        <v>37074</v>
      </c>
      <c r="B2085" s="506">
        <v>2084</v>
      </c>
      <c r="C2085" s="507">
        <v>25.53</v>
      </c>
      <c r="E2085" s="508">
        <f>(Table13[[#This Row],[Gasoil Open]]-MIN(Table13[Gasoil Open]))/(MAX(Table13[Gasoil Open])-MIN(Table13[Gasoil Open]))</f>
        <v>0.11588579795021961</v>
      </c>
      <c r="I2085" s="130">
        <f>(Table13[[#This Row],[Alpha]]-MIN(Table13[Alpha]))/(MAX(Table13[Alpha])-MIN(Table13[Alpha]))</f>
        <v>0.41785418965510296</v>
      </c>
      <c r="J2085" s="508">
        <f>(Table13[[#This Row],[Signal from Matlab]]-703)/(1060.75-703)</f>
        <v>-1.9650593990216632</v>
      </c>
    </row>
    <row r="2086" spans="1:10" x14ac:dyDescent="0.2">
      <c r="A2086" s="505">
        <v>37075</v>
      </c>
      <c r="B2086" s="506">
        <v>2085</v>
      </c>
      <c r="C2086" s="507">
        <v>25.55</v>
      </c>
      <c r="E2086" s="508">
        <f>(Table13[[#This Row],[Gasoil Open]]-MIN(Table13[Gasoil Open]))/(MAX(Table13[Gasoil Open])-MIN(Table13[Gasoil Open]))</f>
        <v>0.11603221083455344</v>
      </c>
      <c r="I2086" s="130">
        <f>(Table13[[#This Row],[Alpha]]-MIN(Table13[Alpha]))/(MAX(Table13[Alpha])-MIN(Table13[Alpha]))</f>
        <v>0.41785418965510296</v>
      </c>
      <c r="J2086" s="508">
        <f>(Table13[[#This Row],[Signal from Matlab]]-703)/(1060.75-703)</f>
        <v>-1.9650593990216632</v>
      </c>
    </row>
    <row r="2087" spans="1:10" x14ac:dyDescent="0.2">
      <c r="A2087" s="505">
        <v>37076</v>
      </c>
      <c r="B2087" s="506">
        <v>2086</v>
      </c>
      <c r="C2087" s="507">
        <v>25.5</v>
      </c>
      <c r="E2087" s="508">
        <f>(Table13[[#This Row],[Gasoil Open]]-MIN(Table13[Gasoil Open]))/(MAX(Table13[Gasoil Open])-MIN(Table13[Gasoil Open]))</f>
        <v>0.11566617862371888</v>
      </c>
      <c r="I2087" s="130">
        <f>(Table13[[#This Row],[Alpha]]-MIN(Table13[Alpha]))/(MAX(Table13[Alpha])-MIN(Table13[Alpha]))</f>
        <v>0.41785418965510296</v>
      </c>
      <c r="J2087" s="508">
        <f>(Table13[[#This Row],[Signal from Matlab]]-703)/(1060.75-703)</f>
        <v>-1.9650593990216632</v>
      </c>
    </row>
    <row r="2088" spans="1:10" x14ac:dyDescent="0.2">
      <c r="A2088" s="505">
        <v>37077</v>
      </c>
      <c r="B2088" s="506">
        <v>2087</v>
      </c>
      <c r="C2088" s="507">
        <v>25.9</v>
      </c>
      <c r="E2088" s="508">
        <f>(Table13[[#This Row],[Gasoil Open]]-MIN(Table13[Gasoil Open]))/(MAX(Table13[Gasoil Open])-MIN(Table13[Gasoil Open]))</f>
        <v>0.11859443631039529</v>
      </c>
      <c r="I2088" s="130">
        <f>(Table13[[#This Row],[Alpha]]-MIN(Table13[Alpha]))/(MAX(Table13[Alpha])-MIN(Table13[Alpha]))</f>
        <v>0.41785418965510296</v>
      </c>
      <c r="J2088" s="508">
        <f>(Table13[[#This Row],[Signal from Matlab]]-703)/(1060.75-703)</f>
        <v>-1.9650593990216632</v>
      </c>
    </row>
    <row r="2089" spans="1:10" x14ac:dyDescent="0.2">
      <c r="A2089" s="505">
        <v>37078</v>
      </c>
      <c r="B2089" s="506">
        <v>2088</v>
      </c>
      <c r="C2089" s="507">
        <v>25.84</v>
      </c>
      <c r="E2089" s="508">
        <f>(Table13[[#This Row],[Gasoil Open]]-MIN(Table13[Gasoil Open]))/(MAX(Table13[Gasoil Open])-MIN(Table13[Gasoil Open]))</f>
        <v>0.11815519765739384</v>
      </c>
      <c r="I2089" s="130">
        <f>(Table13[[#This Row],[Alpha]]-MIN(Table13[Alpha]))/(MAX(Table13[Alpha])-MIN(Table13[Alpha]))</f>
        <v>0.41785418965510296</v>
      </c>
      <c r="J2089" s="508">
        <f>(Table13[[#This Row],[Signal from Matlab]]-703)/(1060.75-703)</f>
        <v>-1.9650593990216632</v>
      </c>
    </row>
    <row r="2090" spans="1:10" x14ac:dyDescent="0.2">
      <c r="A2090" s="505">
        <v>37081</v>
      </c>
      <c r="B2090" s="506">
        <v>2089</v>
      </c>
      <c r="C2090" s="507">
        <v>26.7</v>
      </c>
      <c r="E2090" s="508">
        <f>(Table13[[#This Row],[Gasoil Open]]-MIN(Table13[Gasoil Open]))/(MAX(Table13[Gasoil Open])-MIN(Table13[Gasoil Open]))</f>
        <v>0.12445095168374815</v>
      </c>
      <c r="I2090" s="130">
        <f>(Table13[[#This Row],[Alpha]]-MIN(Table13[Alpha]))/(MAX(Table13[Alpha])-MIN(Table13[Alpha]))</f>
        <v>0.41785418965510296</v>
      </c>
      <c r="J2090" s="508">
        <f>(Table13[[#This Row],[Signal from Matlab]]-703)/(1060.75-703)</f>
        <v>-1.9650593990216632</v>
      </c>
    </row>
    <row r="2091" spans="1:10" x14ac:dyDescent="0.2">
      <c r="A2091" s="505">
        <v>37082</v>
      </c>
      <c r="B2091" s="506">
        <v>2090</v>
      </c>
      <c r="C2091" s="507">
        <v>26.18</v>
      </c>
      <c r="E2091" s="508">
        <f>(Table13[[#This Row],[Gasoil Open]]-MIN(Table13[Gasoil Open]))/(MAX(Table13[Gasoil Open])-MIN(Table13[Gasoil Open]))</f>
        <v>0.1206442166910688</v>
      </c>
      <c r="I2091" s="130">
        <f>(Table13[[#This Row],[Alpha]]-MIN(Table13[Alpha]))/(MAX(Table13[Alpha])-MIN(Table13[Alpha]))</f>
        <v>0.41785418965510296</v>
      </c>
      <c r="J2091" s="508">
        <f>(Table13[[#This Row],[Signal from Matlab]]-703)/(1060.75-703)</f>
        <v>-1.9650593990216632</v>
      </c>
    </row>
    <row r="2092" spans="1:10" x14ac:dyDescent="0.2">
      <c r="A2092" s="505">
        <v>37083</v>
      </c>
      <c r="B2092" s="506">
        <v>2091</v>
      </c>
      <c r="C2092" s="507">
        <v>25.62</v>
      </c>
      <c r="E2092" s="508">
        <f>(Table13[[#This Row],[Gasoil Open]]-MIN(Table13[Gasoil Open]))/(MAX(Table13[Gasoil Open])-MIN(Table13[Gasoil Open]))</f>
        <v>0.11654465592972181</v>
      </c>
      <c r="I2092" s="130">
        <f>(Table13[[#This Row],[Alpha]]-MIN(Table13[Alpha]))/(MAX(Table13[Alpha])-MIN(Table13[Alpha]))</f>
        <v>0.41785418965510296</v>
      </c>
      <c r="J2092" s="508">
        <f>(Table13[[#This Row],[Signal from Matlab]]-703)/(1060.75-703)</f>
        <v>-1.9650593990216632</v>
      </c>
    </row>
    <row r="2093" spans="1:10" x14ac:dyDescent="0.2">
      <c r="A2093" s="505">
        <v>37084</v>
      </c>
      <c r="B2093" s="506">
        <v>2092</v>
      </c>
      <c r="C2093" s="507">
        <v>25.25</v>
      </c>
      <c r="E2093" s="508">
        <f>(Table13[[#This Row],[Gasoil Open]]-MIN(Table13[Gasoil Open]))/(MAX(Table13[Gasoil Open])-MIN(Table13[Gasoil Open]))</f>
        <v>0.1138360175695461</v>
      </c>
      <c r="I2093" s="130">
        <f>(Table13[[#This Row],[Alpha]]-MIN(Table13[Alpha]))/(MAX(Table13[Alpha])-MIN(Table13[Alpha]))</f>
        <v>0.41785418965510296</v>
      </c>
      <c r="J2093" s="508">
        <f>(Table13[[#This Row],[Signal from Matlab]]-703)/(1060.75-703)</f>
        <v>-1.9650593990216632</v>
      </c>
    </row>
    <row r="2094" spans="1:10" x14ac:dyDescent="0.2">
      <c r="A2094" s="505">
        <v>37085</v>
      </c>
      <c r="B2094" s="506">
        <v>2093</v>
      </c>
      <c r="C2094" s="507">
        <v>25.3</v>
      </c>
      <c r="E2094" s="508">
        <f>(Table13[[#This Row],[Gasoil Open]]-MIN(Table13[Gasoil Open]))/(MAX(Table13[Gasoil Open])-MIN(Table13[Gasoil Open]))</f>
        <v>0.11420204978038066</v>
      </c>
      <c r="I2094" s="130">
        <f>(Table13[[#This Row],[Alpha]]-MIN(Table13[Alpha]))/(MAX(Table13[Alpha])-MIN(Table13[Alpha]))</f>
        <v>0.41785418965510296</v>
      </c>
      <c r="J2094" s="508">
        <f>(Table13[[#This Row],[Signal from Matlab]]-703)/(1060.75-703)</f>
        <v>-1.9650593990216632</v>
      </c>
    </row>
    <row r="2095" spans="1:10" x14ac:dyDescent="0.2">
      <c r="A2095" s="505">
        <v>37088</v>
      </c>
      <c r="B2095" s="506">
        <v>2094</v>
      </c>
      <c r="C2095" s="507">
        <v>24.95</v>
      </c>
      <c r="E2095" s="508">
        <f>(Table13[[#This Row],[Gasoil Open]]-MIN(Table13[Gasoil Open]))/(MAX(Table13[Gasoil Open])-MIN(Table13[Gasoil Open]))</f>
        <v>0.11163982430453878</v>
      </c>
      <c r="I2095" s="130">
        <f>(Table13[[#This Row],[Alpha]]-MIN(Table13[Alpha]))/(MAX(Table13[Alpha])-MIN(Table13[Alpha]))</f>
        <v>0.41785418965510296</v>
      </c>
      <c r="J2095" s="508">
        <f>(Table13[[#This Row],[Signal from Matlab]]-703)/(1060.75-703)</f>
        <v>-1.9650593990216632</v>
      </c>
    </row>
    <row r="2096" spans="1:10" x14ac:dyDescent="0.2">
      <c r="A2096" s="505">
        <v>37089</v>
      </c>
      <c r="B2096" s="506">
        <v>2095</v>
      </c>
      <c r="C2096" s="507">
        <v>24.95</v>
      </c>
      <c r="E2096" s="508">
        <f>(Table13[[#This Row],[Gasoil Open]]-MIN(Table13[Gasoil Open]))/(MAX(Table13[Gasoil Open])-MIN(Table13[Gasoil Open]))</f>
        <v>0.11163982430453878</v>
      </c>
      <c r="I2096" s="130">
        <f>(Table13[[#This Row],[Alpha]]-MIN(Table13[Alpha]))/(MAX(Table13[Alpha])-MIN(Table13[Alpha]))</f>
        <v>0.41785418965510296</v>
      </c>
      <c r="J2096" s="508">
        <f>(Table13[[#This Row],[Signal from Matlab]]-703)/(1060.75-703)</f>
        <v>-1.9650593990216632</v>
      </c>
    </row>
    <row r="2097" spans="1:10" x14ac:dyDescent="0.2">
      <c r="A2097" s="505">
        <v>37090</v>
      </c>
      <c r="B2097" s="506">
        <v>2096</v>
      </c>
      <c r="C2097" s="507">
        <v>24.65</v>
      </c>
      <c r="E2097" s="508">
        <f>(Table13[[#This Row],[Gasoil Open]]-MIN(Table13[Gasoil Open]))/(MAX(Table13[Gasoil Open])-MIN(Table13[Gasoil Open]))</f>
        <v>0.10944363103953146</v>
      </c>
      <c r="I2097" s="130">
        <f>(Table13[[#This Row],[Alpha]]-MIN(Table13[Alpha]))/(MAX(Table13[Alpha])-MIN(Table13[Alpha]))</f>
        <v>0.41785418965510296</v>
      </c>
      <c r="J2097" s="508">
        <f>(Table13[[#This Row],[Signal from Matlab]]-703)/(1060.75-703)</f>
        <v>-1.9650593990216632</v>
      </c>
    </row>
    <row r="2098" spans="1:10" x14ac:dyDescent="0.2">
      <c r="A2098" s="505">
        <v>37091</v>
      </c>
      <c r="B2098" s="506">
        <v>2097</v>
      </c>
      <c r="C2098" s="507">
        <v>24.22</v>
      </c>
      <c r="E2098" s="508">
        <f>(Table13[[#This Row],[Gasoil Open]]-MIN(Table13[Gasoil Open]))/(MAX(Table13[Gasoil Open])-MIN(Table13[Gasoil Open]))</f>
        <v>0.1062957540263543</v>
      </c>
      <c r="I2098" s="130">
        <f>(Table13[[#This Row],[Alpha]]-MIN(Table13[Alpha]))/(MAX(Table13[Alpha])-MIN(Table13[Alpha]))</f>
        <v>0.41785418965510296</v>
      </c>
      <c r="J2098" s="508">
        <f>(Table13[[#This Row],[Signal from Matlab]]-703)/(1060.75-703)</f>
        <v>-1.9650593990216632</v>
      </c>
    </row>
    <row r="2099" spans="1:10" x14ac:dyDescent="0.2">
      <c r="A2099" s="505">
        <v>37092</v>
      </c>
      <c r="B2099" s="506">
        <v>2098</v>
      </c>
      <c r="C2099" s="507">
        <v>24.35</v>
      </c>
      <c r="E2099" s="508">
        <f>(Table13[[#This Row],[Gasoil Open]]-MIN(Table13[Gasoil Open]))/(MAX(Table13[Gasoil Open])-MIN(Table13[Gasoil Open]))</f>
        <v>0.10724743777452415</v>
      </c>
      <c r="I2099" s="130">
        <f>(Table13[[#This Row],[Alpha]]-MIN(Table13[Alpha]))/(MAX(Table13[Alpha])-MIN(Table13[Alpha]))</f>
        <v>0.41785418965510296</v>
      </c>
      <c r="J2099" s="508">
        <f>(Table13[[#This Row],[Signal from Matlab]]-703)/(1060.75-703)</f>
        <v>-1.9650593990216632</v>
      </c>
    </row>
    <row r="2100" spans="1:10" x14ac:dyDescent="0.2">
      <c r="A2100" s="505">
        <v>37095</v>
      </c>
      <c r="B2100" s="506">
        <v>2099</v>
      </c>
      <c r="C2100" s="507">
        <v>25.1</v>
      </c>
      <c r="E2100" s="508">
        <f>(Table13[[#This Row],[Gasoil Open]]-MIN(Table13[Gasoil Open]))/(MAX(Table13[Gasoil Open])-MIN(Table13[Gasoil Open]))</f>
        <v>0.11273792093704246</v>
      </c>
      <c r="I2100" s="130">
        <f>(Table13[[#This Row],[Alpha]]-MIN(Table13[Alpha]))/(MAX(Table13[Alpha])-MIN(Table13[Alpha]))</f>
        <v>0.41785418965510296</v>
      </c>
      <c r="J2100" s="508">
        <f>(Table13[[#This Row],[Signal from Matlab]]-703)/(1060.75-703)</f>
        <v>-1.9650593990216632</v>
      </c>
    </row>
    <row r="2101" spans="1:10" x14ac:dyDescent="0.2">
      <c r="A2101" s="505">
        <v>37096</v>
      </c>
      <c r="B2101" s="506">
        <v>2100</v>
      </c>
      <c r="C2101" s="507">
        <v>25</v>
      </c>
      <c r="E2101" s="508">
        <f>(Table13[[#This Row],[Gasoil Open]]-MIN(Table13[Gasoil Open]))/(MAX(Table13[Gasoil Open])-MIN(Table13[Gasoil Open]))</f>
        <v>0.11200585651537334</v>
      </c>
      <c r="I2101" s="130">
        <f>(Table13[[#This Row],[Alpha]]-MIN(Table13[Alpha]))/(MAX(Table13[Alpha])-MIN(Table13[Alpha]))</f>
        <v>0.41785418965510296</v>
      </c>
      <c r="J2101" s="508">
        <f>(Table13[[#This Row],[Signal from Matlab]]-703)/(1060.75-703)</f>
        <v>-1.9650593990216632</v>
      </c>
    </row>
    <row r="2102" spans="1:10" x14ac:dyDescent="0.2">
      <c r="A2102" s="505">
        <v>37097</v>
      </c>
      <c r="B2102" s="506">
        <v>2101</v>
      </c>
      <c r="C2102" s="507">
        <v>25</v>
      </c>
      <c r="E2102" s="508">
        <f>(Table13[[#This Row],[Gasoil Open]]-MIN(Table13[Gasoil Open]))/(MAX(Table13[Gasoil Open])-MIN(Table13[Gasoil Open]))</f>
        <v>0.11200585651537334</v>
      </c>
      <c r="I2102" s="130">
        <f>(Table13[[#This Row],[Alpha]]-MIN(Table13[Alpha]))/(MAX(Table13[Alpha])-MIN(Table13[Alpha]))</f>
        <v>0.41785418965510296</v>
      </c>
      <c r="J2102" s="508">
        <f>(Table13[[#This Row],[Signal from Matlab]]-703)/(1060.75-703)</f>
        <v>-1.9650593990216632</v>
      </c>
    </row>
    <row r="2103" spans="1:10" x14ac:dyDescent="0.2">
      <c r="A2103" s="505">
        <v>37098</v>
      </c>
      <c r="B2103" s="506">
        <v>2102</v>
      </c>
      <c r="C2103" s="507">
        <v>25.32</v>
      </c>
      <c r="E2103" s="508">
        <f>(Table13[[#This Row],[Gasoil Open]]-MIN(Table13[Gasoil Open]))/(MAX(Table13[Gasoil Open])-MIN(Table13[Gasoil Open]))</f>
        <v>0.11434846266471449</v>
      </c>
      <c r="I2103" s="130">
        <f>(Table13[[#This Row],[Alpha]]-MIN(Table13[Alpha]))/(MAX(Table13[Alpha])-MIN(Table13[Alpha]))</f>
        <v>0.41785418965510296</v>
      </c>
      <c r="J2103" s="508">
        <f>(Table13[[#This Row],[Signal from Matlab]]-703)/(1060.75-703)</f>
        <v>-1.9650593990216632</v>
      </c>
    </row>
    <row r="2104" spans="1:10" x14ac:dyDescent="0.2">
      <c r="A2104" s="505">
        <v>37099</v>
      </c>
      <c r="B2104" s="506">
        <v>2103</v>
      </c>
      <c r="C2104" s="507">
        <v>25.2</v>
      </c>
      <c r="E2104" s="508">
        <f>(Table13[[#This Row],[Gasoil Open]]-MIN(Table13[Gasoil Open]))/(MAX(Table13[Gasoil Open])-MIN(Table13[Gasoil Open]))</f>
        <v>0.11346998535871154</v>
      </c>
      <c r="I2104" s="130">
        <f>(Table13[[#This Row],[Alpha]]-MIN(Table13[Alpha]))/(MAX(Table13[Alpha])-MIN(Table13[Alpha]))</f>
        <v>0.41785418965510296</v>
      </c>
      <c r="J2104" s="508">
        <f>(Table13[[#This Row],[Signal from Matlab]]-703)/(1060.75-703)</f>
        <v>-1.9650593990216632</v>
      </c>
    </row>
    <row r="2105" spans="1:10" x14ac:dyDescent="0.2">
      <c r="A2105" s="505">
        <v>37102</v>
      </c>
      <c r="B2105" s="506">
        <v>2104</v>
      </c>
      <c r="C2105" s="507">
        <v>25.19</v>
      </c>
      <c r="E2105" s="508">
        <f>(Table13[[#This Row],[Gasoil Open]]-MIN(Table13[Gasoil Open]))/(MAX(Table13[Gasoil Open])-MIN(Table13[Gasoil Open]))</f>
        <v>0.11339677891654465</v>
      </c>
      <c r="I2105" s="130">
        <f>(Table13[[#This Row],[Alpha]]-MIN(Table13[Alpha]))/(MAX(Table13[Alpha])-MIN(Table13[Alpha]))</f>
        <v>0.41785418965510296</v>
      </c>
      <c r="J2105" s="508">
        <f>(Table13[[#This Row],[Signal from Matlab]]-703)/(1060.75-703)</f>
        <v>-1.9650593990216632</v>
      </c>
    </row>
    <row r="2106" spans="1:10" x14ac:dyDescent="0.2">
      <c r="A2106" s="505">
        <v>37103</v>
      </c>
      <c r="B2106" s="506">
        <v>2105</v>
      </c>
      <c r="C2106" s="507">
        <v>24.87</v>
      </c>
      <c r="E2106" s="508">
        <f>(Table13[[#This Row],[Gasoil Open]]-MIN(Table13[Gasoil Open]))/(MAX(Table13[Gasoil Open])-MIN(Table13[Gasoil Open]))</f>
        <v>0.1110541727672035</v>
      </c>
      <c r="I2106" s="130">
        <f>(Table13[[#This Row],[Alpha]]-MIN(Table13[Alpha]))/(MAX(Table13[Alpha])-MIN(Table13[Alpha]))</f>
        <v>0.41785418965510296</v>
      </c>
      <c r="J2106" s="508">
        <f>(Table13[[#This Row],[Signal from Matlab]]-703)/(1060.75-703)</f>
        <v>-1.9650593990216632</v>
      </c>
    </row>
    <row r="2107" spans="1:10" x14ac:dyDescent="0.2">
      <c r="A2107" s="505">
        <v>37104</v>
      </c>
      <c r="B2107" s="506">
        <v>2106</v>
      </c>
      <c r="C2107" s="507">
        <v>25.09</v>
      </c>
      <c r="E2107" s="508">
        <f>(Table13[[#This Row],[Gasoil Open]]-MIN(Table13[Gasoil Open]))/(MAX(Table13[Gasoil Open])-MIN(Table13[Gasoil Open]))</f>
        <v>0.11266471449487553</v>
      </c>
      <c r="I2107" s="130">
        <f>(Table13[[#This Row],[Alpha]]-MIN(Table13[Alpha]))/(MAX(Table13[Alpha])-MIN(Table13[Alpha]))</f>
        <v>0.41785418965510296</v>
      </c>
      <c r="J2107" s="508">
        <f>(Table13[[#This Row],[Signal from Matlab]]-703)/(1060.75-703)</f>
        <v>-1.9650593990216632</v>
      </c>
    </row>
    <row r="2108" spans="1:10" x14ac:dyDescent="0.2">
      <c r="A2108" s="505">
        <v>37105</v>
      </c>
      <c r="B2108" s="506">
        <v>2107</v>
      </c>
      <c r="C2108" s="507">
        <v>24.97</v>
      </c>
      <c r="E2108" s="508">
        <f>(Table13[[#This Row],[Gasoil Open]]-MIN(Table13[Gasoil Open]))/(MAX(Table13[Gasoil Open])-MIN(Table13[Gasoil Open]))</f>
        <v>0.11178623718887259</v>
      </c>
      <c r="I2108" s="130">
        <f>(Table13[[#This Row],[Alpha]]-MIN(Table13[Alpha]))/(MAX(Table13[Alpha])-MIN(Table13[Alpha]))</f>
        <v>0.41785418965510296</v>
      </c>
      <c r="J2108" s="508">
        <f>(Table13[[#This Row],[Signal from Matlab]]-703)/(1060.75-703)</f>
        <v>-1.9650593990216632</v>
      </c>
    </row>
    <row r="2109" spans="1:10" x14ac:dyDescent="0.2">
      <c r="A2109" s="505">
        <v>37106</v>
      </c>
      <c r="B2109" s="506">
        <v>2108</v>
      </c>
      <c r="C2109" s="507">
        <v>26.09</v>
      </c>
      <c r="E2109" s="508">
        <f>(Table13[[#This Row],[Gasoil Open]]-MIN(Table13[Gasoil Open]))/(MAX(Table13[Gasoil Open])-MIN(Table13[Gasoil Open]))</f>
        <v>0.1199853587115666</v>
      </c>
      <c r="I2109" s="130">
        <f>(Table13[[#This Row],[Alpha]]-MIN(Table13[Alpha]))/(MAX(Table13[Alpha])-MIN(Table13[Alpha]))</f>
        <v>0.41785418965510296</v>
      </c>
      <c r="J2109" s="508">
        <f>(Table13[[#This Row],[Signal from Matlab]]-703)/(1060.75-703)</f>
        <v>-1.9650593990216632</v>
      </c>
    </row>
    <row r="2110" spans="1:10" x14ac:dyDescent="0.2">
      <c r="A2110" s="505">
        <v>37109</v>
      </c>
      <c r="B2110" s="506">
        <v>2109</v>
      </c>
      <c r="C2110" s="507">
        <v>25.62</v>
      </c>
      <c r="E2110" s="508">
        <f>(Table13[[#This Row],[Gasoil Open]]-MIN(Table13[Gasoil Open]))/(MAX(Table13[Gasoil Open])-MIN(Table13[Gasoil Open]))</f>
        <v>0.11654465592972181</v>
      </c>
      <c r="I2110" s="130">
        <f>(Table13[[#This Row],[Alpha]]-MIN(Table13[Alpha]))/(MAX(Table13[Alpha])-MIN(Table13[Alpha]))</f>
        <v>0.41785418965510296</v>
      </c>
      <c r="J2110" s="508">
        <f>(Table13[[#This Row],[Signal from Matlab]]-703)/(1060.75-703)</f>
        <v>-1.9650593990216632</v>
      </c>
    </row>
    <row r="2111" spans="1:10" x14ac:dyDescent="0.2">
      <c r="A2111" s="505">
        <v>37110</v>
      </c>
      <c r="B2111" s="506">
        <v>2110</v>
      </c>
      <c r="C2111" s="507">
        <v>25.8</v>
      </c>
      <c r="E2111" s="508">
        <f>(Table13[[#This Row],[Gasoil Open]]-MIN(Table13[Gasoil Open]))/(MAX(Table13[Gasoil Open])-MIN(Table13[Gasoil Open]))</f>
        <v>0.1178623718887262</v>
      </c>
      <c r="I2111" s="130">
        <f>(Table13[[#This Row],[Alpha]]-MIN(Table13[Alpha]))/(MAX(Table13[Alpha])-MIN(Table13[Alpha]))</f>
        <v>0.41785418965510296</v>
      </c>
      <c r="J2111" s="508">
        <f>(Table13[[#This Row],[Signal from Matlab]]-703)/(1060.75-703)</f>
        <v>-1.9650593990216632</v>
      </c>
    </row>
    <row r="2112" spans="1:10" x14ac:dyDescent="0.2">
      <c r="A2112" s="505">
        <v>37111</v>
      </c>
      <c r="B2112" s="506">
        <v>2111</v>
      </c>
      <c r="C2112" s="507">
        <v>26.28</v>
      </c>
      <c r="E2112" s="508">
        <f>(Table13[[#This Row],[Gasoil Open]]-MIN(Table13[Gasoil Open]))/(MAX(Table13[Gasoil Open])-MIN(Table13[Gasoil Open]))</f>
        <v>0.12137628111273792</v>
      </c>
      <c r="I2112" s="130">
        <f>(Table13[[#This Row],[Alpha]]-MIN(Table13[Alpha]))/(MAX(Table13[Alpha])-MIN(Table13[Alpha]))</f>
        <v>0.41785418965510296</v>
      </c>
      <c r="J2112" s="508">
        <f>(Table13[[#This Row],[Signal from Matlab]]-703)/(1060.75-703)</f>
        <v>-1.9650593990216632</v>
      </c>
    </row>
    <row r="2113" spans="1:10" x14ac:dyDescent="0.2">
      <c r="A2113" s="505">
        <v>37112</v>
      </c>
      <c r="B2113" s="506">
        <v>2112</v>
      </c>
      <c r="C2113" s="507">
        <v>25.7</v>
      </c>
      <c r="E2113" s="508">
        <f>(Table13[[#This Row],[Gasoil Open]]-MIN(Table13[Gasoil Open]))/(MAX(Table13[Gasoil Open])-MIN(Table13[Gasoil Open]))</f>
        <v>0.11713030746705708</v>
      </c>
      <c r="I2113" s="130">
        <f>(Table13[[#This Row],[Alpha]]-MIN(Table13[Alpha]))/(MAX(Table13[Alpha])-MIN(Table13[Alpha]))</f>
        <v>0.41785418965510296</v>
      </c>
      <c r="J2113" s="508">
        <f>(Table13[[#This Row],[Signal from Matlab]]-703)/(1060.75-703)</f>
        <v>-1.9650593990216632</v>
      </c>
    </row>
    <row r="2114" spans="1:10" x14ac:dyDescent="0.2">
      <c r="A2114" s="505">
        <v>37113</v>
      </c>
      <c r="B2114" s="506">
        <v>2113</v>
      </c>
      <c r="C2114" s="507">
        <v>25.89</v>
      </c>
      <c r="E2114" s="508">
        <f>(Table13[[#This Row],[Gasoil Open]]-MIN(Table13[Gasoil Open]))/(MAX(Table13[Gasoil Open])-MIN(Table13[Gasoil Open]))</f>
        <v>0.1185212298682284</v>
      </c>
      <c r="I2114" s="130">
        <f>(Table13[[#This Row],[Alpha]]-MIN(Table13[Alpha]))/(MAX(Table13[Alpha])-MIN(Table13[Alpha]))</f>
        <v>0.41785418965510296</v>
      </c>
      <c r="J2114" s="508">
        <f>(Table13[[#This Row],[Signal from Matlab]]-703)/(1060.75-703)</f>
        <v>-1.9650593990216632</v>
      </c>
    </row>
    <row r="2115" spans="1:10" x14ac:dyDescent="0.2">
      <c r="A2115" s="505">
        <v>37116</v>
      </c>
      <c r="B2115" s="506">
        <v>2114</v>
      </c>
      <c r="C2115" s="507">
        <v>26.15</v>
      </c>
      <c r="E2115" s="508">
        <f>(Table13[[#This Row],[Gasoil Open]]-MIN(Table13[Gasoil Open]))/(MAX(Table13[Gasoil Open])-MIN(Table13[Gasoil Open]))</f>
        <v>0.12042459736456805</v>
      </c>
      <c r="I2115" s="130">
        <f>(Table13[[#This Row],[Alpha]]-MIN(Table13[Alpha]))/(MAX(Table13[Alpha])-MIN(Table13[Alpha]))</f>
        <v>0.41785418965510296</v>
      </c>
      <c r="J2115" s="508">
        <f>(Table13[[#This Row],[Signal from Matlab]]-703)/(1060.75-703)</f>
        <v>-1.9650593990216632</v>
      </c>
    </row>
    <row r="2116" spans="1:10" x14ac:dyDescent="0.2">
      <c r="A2116" s="505">
        <v>37117</v>
      </c>
      <c r="B2116" s="506">
        <v>2115</v>
      </c>
      <c r="C2116" s="507">
        <v>25.95</v>
      </c>
      <c r="E2116" s="508">
        <f>(Table13[[#This Row],[Gasoil Open]]-MIN(Table13[Gasoil Open]))/(MAX(Table13[Gasoil Open])-MIN(Table13[Gasoil Open]))</f>
        <v>0.11896046852122985</v>
      </c>
      <c r="I2116" s="130">
        <f>(Table13[[#This Row],[Alpha]]-MIN(Table13[Alpha]))/(MAX(Table13[Alpha])-MIN(Table13[Alpha]))</f>
        <v>0.41785418965510296</v>
      </c>
      <c r="J2116" s="508">
        <f>(Table13[[#This Row],[Signal from Matlab]]-703)/(1060.75-703)</f>
        <v>-1.9650593990216632</v>
      </c>
    </row>
    <row r="2117" spans="1:10" x14ac:dyDescent="0.2">
      <c r="A2117" s="505">
        <v>37118</v>
      </c>
      <c r="B2117" s="506">
        <v>2116</v>
      </c>
      <c r="C2117" s="507">
        <v>26.1</v>
      </c>
      <c r="E2117" s="508">
        <f>(Table13[[#This Row],[Gasoil Open]]-MIN(Table13[Gasoil Open]))/(MAX(Table13[Gasoil Open])-MIN(Table13[Gasoil Open]))</f>
        <v>0.12005856515373352</v>
      </c>
      <c r="I2117" s="130">
        <f>(Table13[[#This Row],[Alpha]]-MIN(Table13[Alpha]))/(MAX(Table13[Alpha])-MIN(Table13[Alpha]))</f>
        <v>0.41785418965510296</v>
      </c>
      <c r="J2117" s="508">
        <f>(Table13[[#This Row],[Signal from Matlab]]-703)/(1060.75-703)</f>
        <v>-1.9650593990216632</v>
      </c>
    </row>
    <row r="2118" spans="1:10" x14ac:dyDescent="0.2">
      <c r="A2118" s="505">
        <v>37119</v>
      </c>
      <c r="B2118" s="506">
        <v>2117</v>
      </c>
      <c r="C2118" s="507">
        <v>25.55</v>
      </c>
      <c r="E2118" s="508">
        <f>(Table13[[#This Row],[Gasoil Open]]-MIN(Table13[Gasoil Open]))/(MAX(Table13[Gasoil Open])-MIN(Table13[Gasoil Open]))</f>
        <v>0.11603221083455344</v>
      </c>
      <c r="I2118" s="130">
        <f>(Table13[[#This Row],[Alpha]]-MIN(Table13[Alpha]))/(MAX(Table13[Alpha])-MIN(Table13[Alpha]))</f>
        <v>0.41785418965510296</v>
      </c>
      <c r="J2118" s="508">
        <f>(Table13[[#This Row],[Signal from Matlab]]-703)/(1060.75-703)</f>
        <v>-1.9650593990216632</v>
      </c>
    </row>
    <row r="2119" spans="1:10" x14ac:dyDescent="0.2">
      <c r="A2119" s="505">
        <v>37120</v>
      </c>
      <c r="B2119" s="506">
        <v>2118</v>
      </c>
      <c r="C2119" s="507">
        <v>25.74</v>
      </c>
      <c r="E2119" s="508">
        <f>(Table13[[#This Row],[Gasoil Open]]-MIN(Table13[Gasoil Open]))/(MAX(Table13[Gasoil Open])-MIN(Table13[Gasoil Open]))</f>
        <v>0.11742313323572472</v>
      </c>
      <c r="I2119" s="130">
        <f>(Table13[[#This Row],[Alpha]]-MIN(Table13[Alpha]))/(MAX(Table13[Alpha])-MIN(Table13[Alpha]))</f>
        <v>0.41785418965510296</v>
      </c>
      <c r="J2119" s="508">
        <f>(Table13[[#This Row],[Signal from Matlab]]-703)/(1060.75-703)</f>
        <v>-1.9650593990216632</v>
      </c>
    </row>
    <row r="2120" spans="1:10" x14ac:dyDescent="0.2">
      <c r="A2120" s="505">
        <v>37123</v>
      </c>
      <c r="B2120" s="506">
        <v>2119</v>
      </c>
      <c r="C2120" s="507">
        <v>24.68</v>
      </c>
      <c r="E2120" s="508">
        <f>(Table13[[#This Row],[Gasoil Open]]-MIN(Table13[Gasoil Open]))/(MAX(Table13[Gasoil Open])-MIN(Table13[Gasoil Open]))</f>
        <v>0.10966325036603219</v>
      </c>
      <c r="I2120" s="130">
        <f>(Table13[[#This Row],[Alpha]]-MIN(Table13[Alpha]))/(MAX(Table13[Alpha])-MIN(Table13[Alpha]))</f>
        <v>0.41785418965510296</v>
      </c>
      <c r="J2120" s="508">
        <f>(Table13[[#This Row],[Signal from Matlab]]-703)/(1060.75-703)</f>
        <v>-1.9650593990216632</v>
      </c>
    </row>
    <row r="2121" spans="1:10" x14ac:dyDescent="0.2">
      <c r="A2121" s="505">
        <v>37124</v>
      </c>
      <c r="B2121" s="506">
        <v>2120</v>
      </c>
      <c r="C2121" s="507">
        <v>25.24</v>
      </c>
      <c r="E2121" s="508">
        <f>(Table13[[#This Row],[Gasoil Open]]-MIN(Table13[Gasoil Open]))/(MAX(Table13[Gasoil Open])-MIN(Table13[Gasoil Open]))</f>
        <v>0.11376281112737918</v>
      </c>
      <c r="I2121" s="130">
        <f>(Table13[[#This Row],[Alpha]]-MIN(Table13[Alpha]))/(MAX(Table13[Alpha])-MIN(Table13[Alpha]))</f>
        <v>0.41785418965510296</v>
      </c>
      <c r="J2121" s="508">
        <f>(Table13[[#This Row],[Signal from Matlab]]-703)/(1060.75-703)</f>
        <v>-1.9650593990216632</v>
      </c>
    </row>
    <row r="2122" spans="1:10" x14ac:dyDescent="0.2">
      <c r="A2122" s="505">
        <v>37125</v>
      </c>
      <c r="B2122" s="506">
        <v>2121</v>
      </c>
      <c r="C2122" s="507">
        <v>25.9</v>
      </c>
      <c r="E2122" s="508">
        <f>(Table13[[#This Row],[Gasoil Open]]-MIN(Table13[Gasoil Open]))/(MAX(Table13[Gasoil Open])-MIN(Table13[Gasoil Open]))</f>
        <v>0.11859443631039529</v>
      </c>
      <c r="I2122" s="130">
        <f>(Table13[[#This Row],[Alpha]]-MIN(Table13[Alpha]))/(MAX(Table13[Alpha])-MIN(Table13[Alpha]))</f>
        <v>0.41785418965510296</v>
      </c>
      <c r="J2122" s="508">
        <f>(Table13[[#This Row],[Signal from Matlab]]-703)/(1060.75-703)</f>
        <v>-1.9650593990216632</v>
      </c>
    </row>
    <row r="2123" spans="1:10" x14ac:dyDescent="0.2">
      <c r="A2123" s="505">
        <v>37126</v>
      </c>
      <c r="B2123" s="506">
        <v>2122</v>
      </c>
      <c r="C2123" s="507">
        <v>25.3</v>
      </c>
      <c r="E2123" s="508">
        <f>(Table13[[#This Row],[Gasoil Open]]-MIN(Table13[Gasoil Open]))/(MAX(Table13[Gasoil Open])-MIN(Table13[Gasoil Open]))</f>
        <v>0.11420204978038066</v>
      </c>
      <c r="I2123" s="130">
        <f>(Table13[[#This Row],[Alpha]]-MIN(Table13[Alpha]))/(MAX(Table13[Alpha])-MIN(Table13[Alpha]))</f>
        <v>0.41785418965510296</v>
      </c>
      <c r="J2123" s="508">
        <f>(Table13[[#This Row],[Signal from Matlab]]-703)/(1060.75-703)</f>
        <v>-1.9650593990216632</v>
      </c>
    </row>
    <row r="2124" spans="1:10" x14ac:dyDescent="0.2">
      <c r="A2124" s="505">
        <v>37127</v>
      </c>
      <c r="B2124" s="506">
        <v>2123</v>
      </c>
      <c r="C2124" s="507">
        <v>25.84</v>
      </c>
      <c r="E2124" s="508">
        <f>(Table13[[#This Row],[Gasoil Open]]-MIN(Table13[Gasoil Open]))/(MAX(Table13[Gasoil Open])-MIN(Table13[Gasoil Open]))</f>
        <v>0.11815519765739384</v>
      </c>
      <c r="I2124" s="130">
        <f>(Table13[[#This Row],[Alpha]]-MIN(Table13[Alpha]))/(MAX(Table13[Alpha])-MIN(Table13[Alpha]))</f>
        <v>0.41785418965510296</v>
      </c>
      <c r="J2124" s="508">
        <f>(Table13[[#This Row],[Signal from Matlab]]-703)/(1060.75-703)</f>
        <v>-1.9650593990216632</v>
      </c>
    </row>
    <row r="2125" spans="1:10" x14ac:dyDescent="0.2">
      <c r="A2125" s="505">
        <v>37131</v>
      </c>
      <c r="B2125" s="506">
        <v>2124</v>
      </c>
      <c r="C2125" s="507">
        <v>25.85</v>
      </c>
      <c r="E2125" s="508">
        <f>(Table13[[#This Row],[Gasoil Open]]-MIN(Table13[Gasoil Open]))/(MAX(Table13[Gasoil Open])-MIN(Table13[Gasoil Open]))</f>
        <v>0.11822840409956076</v>
      </c>
      <c r="I2125" s="130">
        <f>(Table13[[#This Row],[Alpha]]-MIN(Table13[Alpha]))/(MAX(Table13[Alpha])-MIN(Table13[Alpha]))</f>
        <v>0.41785418965510296</v>
      </c>
      <c r="J2125" s="508">
        <f>(Table13[[#This Row],[Signal from Matlab]]-703)/(1060.75-703)</f>
        <v>-1.9650593990216632</v>
      </c>
    </row>
    <row r="2126" spans="1:10" x14ac:dyDescent="0.2">
      <c r="A2126" s="505">
        <v>37132</v>
      </c>
      <c r="B2126" s="506">
        <v>2125</v>
      </c>
      <c r="C2126" s="507">
        <v>26.57</v>
      </c>
      <c r="E2126" s="508">
        <f>(Table13[[#This Row],[Gasoil Open]]-MIN(Table13[Gasoil Open]))/(MAX(Table13[Gasoil Open])-MIN(Table13[Gasoil Open]))</f>
        <v>0.12349926793557832</v>
      </c>
      <c r="I2126" s="130">
        <f>(Table13[[#This Row],[Alpha]]-MIN(Table13[Alpha]))/(MAX(Table13[Alpha])-MIN(Table13[Alpha]))</f>
        <v>0.41785418965510296</v>
      </c>
      <c r="J2126" s="508">
        <f>(Table13[[#This Row],[Signal from Matlab]]-703)/(1060.75-703)</f>
        <v>-1.9650593990216632</v>
      </c>
    </row>
    <row r="2127" spans="1:10" x14ac:dyDescent="0.2">
      <c r="A2127" s="505">
        <v>37133</v>
      </c>
      <c r="B2127" s="506">
        <v>2126</v>
      </c>
      <c r="C2127" s="507">
        <v>26.4</v>
      </c>
      <c r="E2127" s="508">
        <f>(Table13[[#This Row],[Gasoil Open]]-MIN(Table13[Gasoil Open]))/(MAX(Table13[Gasoil Open])-MIN(Table13[Gasoil Open]))</f>
        <v>0.12225475841874082</v>
      </c>
      <c r="I2127" s="130">
        <f>(Table13[[#This Row],[Alpha]]-MIN(Table13[Alpha]))/(MAX(Table13[Alpha])-MIN(Table13[Alpha]))</f>
        <v>0.41785418965510296</v>
      </c>
      <c r="J2127" s="508">
        <f>(Table13[[#This Row],[Signal from Matlab]]-703)/(1060.75-703)</f>
        <v>-1.9650593990216632</v>
      </c>
    </row>
    <row r="2128" spans="1:10" x14ac:dyDescent="0.2">
      <c r="A2128" s="505">
        <v>37134</v>
      </c>
      <c r="B2128" s="506">
        <v>2127</v>
      </c>
      <c r="C2128" s="507">
        <v>26.15</v>
      </c>
      <c r="E2128" s="508">
        <f>(Table13[[#This Row],[Gasoil Open]]-MIN(Table13[Gasoil Open]))/(MAX(Table13[Gasoil Open])-MIN(Table13[Gasoil Open]))</f>
        <v>0.12042459736456805</v>
      </c>
      <c r="I2128" s="130">
        <f>(Table13[[#This Row],[Alpha]]-MIN(Table13[Alpha]))/(MAX(Table13[Alpha])-MIN(Table13[Alpha]))</f>
        <v>0.41785418965510296</v>
      </c>
      <c r="J2128" s="508">
        <f>(Table13[[#This Row],[Signal from Matlab]]-703)/(1060.75-703)</f>
        <v>-1.9650593990216632</v>
      </c>
    </row>
    <row r="2129" spans="1:10" x14ac:dyDescent="0.2">
      <c r="A2129" s="505">
        <v>37137</v>
      </c>
      <c r="B2129" s="506">
        <v>2128</v>
      </c>
      <c r="C2129" s="507">
        <v>26.5</v>
      </c>
      <c r="E2129" s="508">
        <f>(Table13[[#This Row],[Gasoil Open]]-MIN(Table13[Gasoil Open]))/(MAX(Table13[Gasoil Open])-MIN(Table13[Gasoil Open]))</f>
        <v>0.12298682284040995</v>
      </c>
      <c r="I2129" s="130">
        <f>(Table13[[#This Row],[Alpha]]-MIN(Table13[Alpha]))/(MAX(Table13[Alpha])-MIN(Table13[Alpha]))</f>
        <v>0.41785418965510296</v>
      </c>
      <c r="J2129" s="508">
        <f>(Table13[[#This Row],[Signal from Matlab]]-703)/(1060.75-703)</f>
        <v>-1.9650593990216632</v>
      </c>
    </row>
    <row r="2130" spans="1:10" x14ac:dyDescent="0.2">
      <c r="A2130" s="505">
        <v>37138</v>
      </c>
      <c r="B2130" s="506">
        <v>2129</v>
      </c>
      <c r="C2130" s="507">
        <v>26.58</v>
      </c>
      <c r="E2130" s="508">
        <f>(Table13[[#This Row],[Gasoil Open]]-MIN(Table13[Gasoil Open]))/(MAX(Table13[Gasoil Open])-MIN(Table13[Gasoil Open]))</f>
        <v>0.12357247437774521</v>
      </c>
      <c r="I2130" s="130">
        <f>(Table13[[#This Row],[Alpha]]-MIN(Table13[Alpha]))/(MAX(Table13[Alpha])-MIN(Table13[Alpha]))</f>
        <v>0.41785418965510296</v>
      </c>
      <c r="J2130" s="508">
        <f>(Table13[[#This Row],[Signal from Matlab]]-703)/(1060.75-703)</f>
        <v>-1.9650593990216632</v>
      </c>
    </row>
    <row r="2131" spans="1:10" x14ac:dyDescent="0.2">
      <c r="A2131" s="505">
        <v>37139</v>
      </c>
      <c r="B2131" s="506">
        <v>2130</v>
      </c>
      <c r="C2131" s="507">
        <v>26.24</v>
      </c>
      <c r="E2131" s="508">
        <f>(Table13[[#This Row],[Gasoil Open]]-MIN(Table13[Gasoil Open]))/(MAX(Table13[Gasoil Open])-MIN(Table13[Gasoil Open]))</f>
        <v>0.12108345534407025</v>
      </c>
      <c r="I2131" s="130">
        <f>(Table13[[#This Row],[Alpha]]-MIN(Table13[Alpha]))/(MAX(Table13[Alpha])-MIN(Table13[Alpha]))</f>
        <v>0.41785418965510296</v>
      </c>
      <c r="J2131" s="508">
        <f>(Table13[[#This Row],[Signal from Matlab]]-703)/(1060.75-703)</f>
        <v>-1.9650593990216632</v>
      </c>
    </row>
    <row r="2132" spans="1:10" x14ac:dyDescent="0.2">
      <c r="A2132" s="505">
        <v>37140</v>
      </c>
      <c r="B2132" s="506">
        <v>2131</v>
      </c>
      <c r="C2132" s="507">
        <v>26.33</v>
      </c>
      <c r="E2132" s="508">
        <f>(Table13[[#This Row],[Gasoil Open]]-MIN(Table13[Gasoil Open]))/(MAX(Table13[Gasoil Open])-MIN(Table13[Gasoil Open]))</f>
        <v>0.12174231332357245</v>
      </c>
      <c r="I2132" s="130">
        <f>(Table13[[#This Row],[Alpha]]-MIN(Table13[Alpha]))/(MAX(Table13[Alpha])-MIN(Table13[Alpha]))</f>
        <v>0.41785418965510296</v>
      </c>
      <c r="J2132" s="508">
        <f>(Table13[[#This Row],[Signal from Matlab]]-703)/(1060.75-703)</f>
        <v>-1.9650593990216632</v>
      </c>
    </row>
    <row r="2133" spans="1:10" x14ac:dyDescent="0.2">
      <c r="A2133" s="505">
        <v>37141</v>
      </c>
      <c r="B2133" s="506">
        <v>2132</v>
      </c>
      <c r="C2133" s="507">
        <v>26.95</v>
      </c>
      <c r="E2133" s="508">
        <f>(Table13[[#This Row],[Gasoil Open]]-MIN(Table13[Gasoil Open]))/(MAX(Table13[Gasoil Open])-MIN(Table13[Gasoil Open]))</f>
        <v>0.12628111273792092</v>
      </c>
      <c r="I2133" s="130">
        <f>(Table13[[#This Row],[Alpha]]-MIN(Table13[Alpha]))/(MAX(Table13[Alpha])-MIN(Table13[Alpha]))</f>
        <v>0.41785418965510296</v>
      </c>
      <c r="J2133" s="508">
        <f>(Table13[[#This Row],[Signal from Matlab]]-703)/(1060.75-703)</f>
        <v>-1.9650593990216632</v>
      </c>
    </row>
    <row r="2134" spans="1:10" x14ac:dyDescent="0.2">
      <c r="A2134" s="505">
        <v>37144</v>
      </c>
      <c r="B2134" s="506">
        <v>2133</v>
      </c>
      <c r="C2134" s="507">
        <v>27.6</v>
      </c>
      <c r="E2134" s="508">
        <f>(Table13[[#This Row],[Gasoil Open]]-MIN(Table13[Gasoil Open]))/(MAX(Table13[Gasoil Open])-MIN(Table13[Gasoil Open]))</f>
        <v>0.13103953147877012</v>
      </c>
      <c r="I2134" s="130">
        <f>(Table13[[#This Row],[Alpha]]-MIN(Table13[Alpha]))/(MAX(Table13[Alpha])-MIN(Table13[Alpha]))</f>
        <v>0.41785418965510296</v>
      </c>
      <c r="J2134" s="508">
        <f>(Table13[[#This Row],[Signal from Matlab]]-703)/(1060.75-703)</f>
        <v>-1.9650593990216632</v>
      </c>
    </row>
    <row r="2135" spans="1:10" x14ac:dyDescent="0.2">
      <c r="A2135" s="505">
        <v>37145</v>
      </c>
      <c r="B2135" s="506">
        <v>2134</v>
      </c>
      <c r="C2135" s="507">
        <v>27.39</v>
      </c>
      <c r="E2135" s="508">
        <f>(Table13[[#This Row],[Gasoil Open]]-MIN(Table13[Gasoil Open]))/(MAX(Table13[Gasoil Open])-MIN(Table13[Gasoil Open]))</f>
        <v>0.129502196193265</v>
      </c>
      <c r="I2135" s="130">
        <f>(Table13[[#This Row],[Alpha]]-MIN(Table13[Alpha]))/(MAX(Table13[Alpha])-MIN(Table13[Alpha]))</f>
        <v>0.41785418965510296</v>
      </c>
      <c r="J2135" s="508">
        <f>(Table13[[#This Row],[Signal from Matlab]]-703)/(1060.75-703)</f>
        <v>-1.9650593990216632</v>
      </c>
    </row>
    <row r="2136" spans="1:10" x14ac:dyDescent="0.2">
      <c r="A2136" s="505">
        <v>37146</v>
      </c>
      <c r="B2136" s="506">
        <v>2135</v>
      </c>
      <c r="C2136" s="507">
        <v>29.1</v>
      </c>
      <c r="E2136" s="508">
        <f>(Table13[[#This Row],[Gasoil Open]]-MIN(Table13[Gasoil Open]))/(MAX(Table13[Gasoil Open])-MIN(Table13[Gasoil Open]))</f>
        <v>0.14202049780380674</v>
      </c>
      <c r="I2136" s="130">
        <f>(Table13[[#This Row],[Alpha]]-MIN(Table13[Alpha]))/(MAX(Table13[Alpha])-MIN(Table13[Alpha]))</f>
        <v>0.41785418965510296</v>
      </c>
      <c r="J2136" s="508">
        <f>(Table13[[#This Row],[Signal from Matlab]]-703)/(1060.75-703)</f>
        <v>-1.9650593990216632</v>
      </c>
    </row>
    <row r="2137" spans="1:10" x14ac:dyDescent="0.2">
      <c r="A2137" s="505">
        <v>37147</v>
      </c>
      <c r="B2137" s="506">
        <v>2136</v>
      </c>
      <c r="C2137" s="507">
        <v>27.74</v>
      </c>
      <c r="E2137" s="508">
        <f>(Table13[[#This Row],[Gasoil Open]]-MIN(Table13[Gasoil Open]))/(MAX(Table13[Gasoil Open])-MIN(Table13[Gasoil Open]))</f>
        <v>0.13206442166910684</v>
      </c>
      <c r="I2137" s="130">
        <f>(Table13[[#This Row],[Alpha]]-MIN(Table13[Alpha]))/(MAX(Table13[Alpha])-MIN(Table13[Alpha]))</f>
        <v>0.41785418965510296</v>
      </c>
      <c r="J2137" s="508">
        <f>(Table13[[#This Row],[Signal from Matlab]]-703)/(1060.75-703)</f>
        <v>-1.9650593990216632</v>
      </c>
    </row>
    <row r="2138" spans="1:10" x14ac:dyDescent="0.2">
      <c r="A2138" s="505">
        <v>37148</v>
      </c>
      <c r="B2138" s="506">
        <v>2137</v>
      </c>
      <c r="C2138" s="507">
        <v>28.45</v>
      </c>
      <c r="E2138" s="508">
        <f>(Table13[[#This Row],[Gasoil Open]]-MIN(Table13[Gasoil Open]))/(MAX(Table13[Gasoil Open])-MIN(Table13[Gasoil Open]))</f>
        <v>0.13726207906295751</v>
      </c>
      <c r="I2138" s="130">
        <f>(Table13[[#This Row],[Alpha]]-MIN(Table13[Alpha]))/(MAX(Table13[Alpha])-MIN(Table13[Alpha]))</f>
        <v>0.41785418965510296</v>
      </c>
      <c r="J2138" s="508">
        <f>(Table13[[#This Row],[Signal from Matlab]]-703)/(1060.75-703)</f>
        <v>-1.9650593990216632</v>
      </c>
    </row>
    <row r="2139" spans="1:10" x14ac:dyDescent="0.2">
      <c r="A2139" s="505">
        <v>37151</v>
      </c>
      <c r="B2139" s="506">
        <v>2138</v>
      </c>
      <c r="C2139" s="507">
        <v>29.43</v>
      </c>
      <c r="E2139" s="508">
        <f>(Table13[[#This Row],[Gasoil Open]]-MIN(Table13[Gasoil Open]))/(MAX(Table13[Gasoil Open])-MIN(Table13[Gasoil Open]))</f>
        <v>0.14443631039531477</v>
      </c>
      <c r="I2139" s="130">
        <f>(Table13[[#This Row],[Alpha]]-MIN(Table13[Alpha]))/(MAX(Table13[Alpha])-MIN(Table13[Alpha]))</f>
        <v>0.41785418965510296</v>
      </c>
      <c r="J2139" s="508">
        <f>(Table13[[#This Row],[Signal from Matlab]]-703)/(1060.75-703)</f>
        <v>-1.9650593990216632</v>
      </c>
    </row>
    <row r="2140" spans="1:10" x14ac:dyDescent="0.2">
      <c r="A2140" s="505">
        <v>37152</v>
      </c>
      <c r="B2140" s="506">
        <v>2139</v>
      </c>
      <c r="C2140" s="507">
        <v>28.5</v>
      </c>
      <c r="E2140" s="508">
        <f>(Table13[[#This Row],[Gasoil Open]]-MIN(Table13[Gasoil Open]))/(MAX(Table13[Gasoil Open])-MIN(Table13[Gasoil Open]))</f>
        <v>0.13762811127379207</v>
      </c>
      <c r="I2140" s="130">
        <f>(Table13[[#This Row],[Alpha]]-MIN(Table13[Alpha]))/(MAX(Table13[Alpha])-MIN(Table13[Alpha]))</f>
        <v>0.41785418965510296</v>
      </c>
      <c r="J2140" s="508">
        <f>(Table13[[#This Row],[Signal from Matlab]]-703)/(1060.75-703)</f>
        <v>-1.9650593990216632</v>
      </c>
    </row>
    <row r="2141" spans="1:10" x14ac:dyDescent="0.2">
      <c r="A2141" s="505">
        <v>37153</v>
      </c>
      <c r="B2141" s="506">
        <v>2140</v>
      </c>
      <c r="C2141" s="507">
        <v>27.38</v>
      </c>
      <c r="E2141" s="508">
        <f>(Table13[[#This Row],[Gasoil Open]]-MIN(Table13[Gasoil Open]))/(MAX(Table13[Gasoil Open])-MIN(Table13[Gasoil Open]))</f>
        <v>0.12942898975109807</v>
      </c>
      <c r="I2141" s="130">
        <f>(Table13[[#This Row],[Alpha]]-MIN(Table13[Alpha]))/(MAX(Table13[Alpha])-MIN(Table13[Alpha]))</f>
        <v>0.41785418965510296</v>
      </c>
      <c r="J2141" s="508">
        <f>(Table13[[#This Row],[Signal from Matlab]]-703)/(1060.75-703)</f>
        <v>-1.9650593990216632</v>
      </c>
    </row>
    <row r="2142" spans="1:10" x14ac:dyDescent="0.2">
      <c r="A2142" s="505">
        <v>37154</v>
      </c>
      <c r="B2142" s="506">
        <v>2141</v>
      </c>
      <c r="C2142" s="507">
        <v>26.4</v>
      </c>
      <c r="E2142" s="508">
        <f>(Table13[[#This Row],[Gasoil Open]]-MIN(Table13[Gasoil Open]))/(MAX(Table13[Gasoil Open])-MIN(Table13[Gasoil Open]))</f>
        <v>0.12225475841874082</v>
      </c>
      <c r="I2142" s="130">
        <f>(Table13[[#This Row],[Alpha]]-MIN(Table13[Alpha]))/(MAX(Table13[Alpha])-MIN(Table13[Alpha]))</f>
        <v>0.41785418965510296</v>
      </c>
      <c r="J2142" s="508">
        <f>(Table13[[#This Row],[Signal from Matlab]]-703)/(1060.75-703)</f>
        <v>-1.9650593990216632</v>
      </c>
    </row>
    <row r="2143" spans="1:10" x14ac:dyDescent="0.2">
      <c r="A2143" s="505">
        <v>37155</v>
      </c>
      <c r="B2143" s="506">
        <v>2142</v>
      </c>
      <c r="C2143" s="507">
        <v>26</v>
      </c>
      <c r="E2143" s="508">
        <f>(Table13[[#This Row],[Gasoil Open]]-MIN(Table13[Gasoil Open]))/(MAX(Table13[Gasoil Open])-MIN(Table13[Gasoil Open]))</f>
        <v>0.11932650073206441</v>
      </c>
      <c r="I2143" s="130">
        <f>(Table13[[#This Row],[Alpha]]-MIN(Table13[Alpha]))/(MAX(Table13[Alpha])-MIN(Table13[Alpha]))</f>
        <v>0.41785418965510296</v>
      </c>
      <c r="J2143" s="508">
        <f>(Table13[[#This Row],[Signal from Matlab]]-703)/(1060.75-703)</f>
        <v>-1.9650593990216632</v>
      </c>
    </row>
    <row r="2144" spans="1:10" x14ac:dyDescent="0.2">
      <c r="A2144" s="505">
        <v>37158</v>
      </c>
      <c r="B2144" s="506">
        <v>2143</v>
      </c>
      <c r="C2144" s="507">
        <v>25.1</v>
      </c>
      <c r="E2144" s="508">
        <f>(Table13[[#This Row],[Gasoil Open]]-MIN(Table13[Gasoil Open]))/(MAX(Table13[Gasoil Open])-MIN(Table13[Gasoil Open]))</f>
        <v>0.11273792093704246</v>
      </c>
      <c r="I2144" s="130">
        <f>(Table13[[#This Row],[Alpha]]-MIN(Table13[Alpha]))/(MAX(Table13[Alpha])-MIN(Table13[Alpha]))</f>
        <v>0.41785418965510296</v>
      </c>
      <c r="J2144" s="508">
        <f>(Table13[[#This Row],[Signal from Matlab]]-703)/(1060.75-703)</f>
        <v>-1.9650593990216632</v>
      </c>
    </row>
    <row r="2145" spans="1:10" x14ac:dyDescent="0.2">
      <c r="A2145" s="505">
        <v>37159</v>
      </c>
      <c r="B2145" s="506">
        <v>2144</v>
      </c>
      <c r="C2145" s="507">
        <v>22.5</v>
      </c>
      <c r="E2145" s="508">
        <f>(Table13[[#This Row],[Gasoil Open]]-MIN(Table13[Gasoil Open]))/(MAX(Table13[Gasoil Open])-MIN(Table13[Gasoil Open]))</f>
        <v>9.370424597364567E-2</v>
      </c>
      <c r="I2145" s="130">
        <f>(Table13[[#This Row],[Alpha]]-MIN(Table13[Alpha]))/(MAX(Table13[Alpha])-MIN(Table13[Alpha]))</f>
        <v>0.41785418965510296</v>
      </c>
      <c r="J2145" s="508">
        <f>(Table13[[#This Row],[Signal from Matlab]]-703)/(1060.75-703)</f>
        <v>-1.9650593990216632</v>
      </c>
    </row>
    <row r="2146" spans="1:10" x14ac:dyDescent="0.2">
      <c r="A2146" s="505">
        <v>37160</v>
      </c>
      <c r="B2146" s="506">
        <v>2145</v>
      </c>
      <c r="C2146" s="507">
        <v>22</v>
      </c>
      <c r="E2146" s="508">
        <f>(Table13[[#This Row],[Gasoil Open]]-MIN(Table13[Gasoil Open]))/(MAX(Table13[Gasoil Open])-MIN(Table13[Gasoil Open]))</f>
        <v>9.0043923865300135E-2</v>
      </c>
      <c r="I2146" s="130">
        <f>(Table13[[#This Row],[Alpha]]-MIN(Table13[Alpha]))/(MAX(Table13[Alpha])-MIN(Table13[Alpha]))</f>
        <v>0.41785418965510296</v>
      </c>
      <c r="J2146" s="508">
        <f>(Table13[[#This Row],[Signal from Matlab]]-703)/(1060.75-703)</f>
        <v>-1.9650593990216632</v>
      </c>
    </row>
    <row r="2147" spans="1:10" x14ac:dyDescent="0.2">
      <c r="A2147" s="505">
        <v>37161</v>
      </c>
      <c r="B2147" s="506">
        <v>2146</v>
      </c>
      <c r="C2147" s="507">
        <v>22.8</v>
      </c>
      <c r="E2147" s="508">
        <f>(Table13[[#This Row],[Gasoil Open]]-MIN(Table13[Gasoil Open]))/(MAX(Table13[Gasoil Open])-MIN(Table13[Gasoil Open]))</f>
        <v>9.590043923865299E-2</v>
      </c>
      <c r="I2147" s="130">
        <f>(Table13[[#This Row],[Alpha]]-MIN(Table13[Alpha]))/(MAX(Table13[Alpha])-MIN(Table13[Alpha]))</f>
        <v>0.41785418965510296</v>
      </c>
      <c r="J2147" s="508">
        <f>(Table13[[#This Row],[Signal from Matlab]]-703)/(1060.75-703)</f>
        <v>-1.9650593990216632</v>
      </c>
    </row>
    <row r="2148" spans="1:10" x14ac:dyDescent="0.2">
      <c r="A2148" s="505">
        <v>37162</v>
      </c>
      <c r="B2148" s="506">
        <v>2147</v>
      </c>
      <c r="C2148" s="507">
        <v>23.13</v>
      </c>
      <c r="E2148" s="508">
        <f>(Table13[[#This Row],[Gasoil Open]]-MIN(Table13[Gasoil Open]))/(MAX(Table13[Gasoil Open])-MIN(Table13[Gasoil Open]))</f>
        <v>9.8316251830161031E-2</v>
      </c>
      <c r="I2148" s="130">
        <f>(Table13[[#This Row],[Alpha]]-MIN(Table13[Alpha]))/(MAX(Table13[Alpha])-MIN(Table13[Alpha]))</f>
        <v>0.41785418965510296</v>
      </c>
      <c r="J2148" s="508">
        <f>(Table13[[#This Row],[Signal from Matlab]]-703)/(1060.75-703)</f>
        <v>-1.9650593990216632</v>
      </c>
    </row>
    <row r="2149" spans="1:10" x14ac:dyDescent="0.2">
      <c r="A2149" s="505">
        <v>37165</v>
      </c>
      <c r="B2149" s="506">
        <v>2148</v>
      </c>
      <c r="C2149" s="507">
        <v>23.2</v>
      </c>
      <c r="E2149" s="508">
        <f>(Table13[[#This Row],[Gasoil Open]]-MIN(Table13[Gasoil Open]))/(MAX(Table13[Gasoil Open])-MIN(Table13[Gasoil Open]))</f>
        <v>9.8828696925329418E-2</v>
      </c>
      <c r="I2149" s="130">
        <f>(Table13[[#This Row],[Alpha]]-MIN(Table13[Alpha]))/(MAX(Table13[Alpha])-MIN(Table13[Alpha]))</f>
        <v>0.41785418965510296</v>
      </c>
      <c r="J2149" s="508">
        <f>(Table13[[#This Row],[Signal from Matlab]]-703)/(1060.75-703)</f>
        <v>-1.9650593990216632</v>
      </c>
    </row>
    <row r="2150" spans="1:10" x14ac:dyDescent="0.2">
      <c r="A2150" s="505">
        <v>37166</v>
      </c>
      <c r="B2150" s="506">
        <v>2149</v>
      </c>
      <c r="C2150" s="507">
        <v>22.79</v>
      </c>
      <c r="E2150" s="508">
        <f>(Table13[[#This Row],[Gasoil Open]]-MIN(Table13[Gasoil Open]))/(MAX(Table13[Gasoil Open])-MIN(Table13[Gasoil Open]))</f>
        <v>9.582723279648607E-2</v>
      </c>
      <c r="I2150" s="130">
        <f>(Table13[[#This Row],[Alpha]]-MIN(Table13[Alpha]))/(MAX(Table13[Alpha])-MIN(Table13[Alpha]))</f>
        <v>0.41785418965510296</v>
      </c>
      <c r="J2150" s="508">
        <f>(Table13[[#This Row],[Signal from Matlab]]-703)/(1060.75-703)</f>
        <v>-1.9650593990216632</v>
      </c>
    </row>
    <row r="2151" spans="1:10" x14ac:dyDescent="0.2">
      <c r="A2151" s="505">
        <v>37167</v>
      </c>
      <c r="B2151" s="506">
        <v>2150</v>
      </c>
      <c r="C2151" s="507">
        <v>21.82</v>
      </c>
      <c r="E2151" s="508">
        <f>(Table13[[#This Row],[Gasoil Open]]-MIN(Table13[Gasoil Open]))/(MAX(Table13[Gasoil Open])-MIN(Table13[Gasoil Open]))</f>
        <v>8.8726207906295748E-2</v>
      </c>
      <c r="I2151" s="130">
        <f>(Table13[[#This Row],[Alpha]]-MIN(Table13[Alpha]))/(MAX(Table13[Alpha])-MIN(Table13[Alpha]))</f>
        <v>0.41785418965510296</v>
      </c>
      <c r="J2151" s="508">
        <f>(Table13[[#This Row],[Signal from Matlab]]-703)/(1060.75-703)</f>
        <v>-1.9650593990216632</v>
      </c>
    </row>
    <row r="2152" spans="1:10" x14ac:dyDescent="0.2">
      <c r="A2152" s="505">
        <v>37168</v>
      </c>
      <c r="B2152" s="506">
        <v>2151</v>
      </c>
      <c r="C2152" s="507">
        <v>21.65</v>
      </c>
      <c r="E2152" s="508">
        <f>(Table13[[#This Row],[Gasoil Open]]-MIN(Table13[Gasoil Open]))/(MAX(Table13[Gasoil Open])-MIN(Table13[Gasoil Open]))</f>
        <v>8.7481698389458254E-2</v>
      </c>
      <c r="I2152" s="130">
        <f>(Table13[[#This Row],[Alpha]]-MIN(Table13[Alpha]))/(MAX(Table13[Alpha])-MIN(Table13[Alpha]))</f>
        <v>0.41785418965510296</v>
      </c>
      <c r="J2152" s="508">
        <f>(Table13[[#This Row],[Signal from Matlab]]-703)/(1060.75-703)</f>
        <v>-1.9650593990216632</v>
      </c>
    </row>
    <row r="2153" spans="1:10" x14ac:dyDescent="0.2">
      <c r="A2153" s="505">
        <v>37169</v>
      </c>
      <c r="B2153" s="506">
        <v>2152</v>
      </c>
      <c r="C2153" s="507">
        <v>22.32</v>
      </c>
      <c r="E2153" s="508">
        <f>(Table13[[#This Row],[Gasoil Open]]-MIN(Table13[Gasoil Open]))/(MAX(Table13[Gasoil Open])-MIN(Table13[Gasoil Open]))</f>
        <v>9.2386530014641283E-2</v>
      </c>
      <c r="I2153" s="130">
        <f>(Table13[[#This Row],[Alpha]]-MIN(Table13[Alpha]))/(MAX(Table13[Alpha])-MIN(Table13[Alpha]))</f>
        <v>0.41785418965510296</v>
      </c>
      <c r="J2153" s="508">
        <f>(Table13[[#This Row],[Signal from Matlab]]-703)/(1060.75-703)</f>
        <v>-1.9650593990216632</v>
      </c>
    </row>
    <row r="2154" spans="1:10" x14ac:dyDescent="0.2">
      <c r="A2154" s="505">
        <v>37172</v>
      </c>
      <c r="B2154" s="506">
        <v>2153</v>
      </c>
      <c r="C2154" s="507">
        <v>21.8</v>
      </c>
      <c r="E2154" s="508">
        <f>(Table13[[#This Row],[Gasoil Open]]-MIN(Table13[Gasoil Open]))/(MAX(Table13[Gasoil Open])-MIN(Table13[Gasoil Open]))</f>
        <v>8.8579795021961935E-2</v>
      </c>
      <c r="I2154" s="130">
        <f>(Table13[[#This Row],[Alpha]]-MIN(Table13[Alpha]))/(MAX(Table13[Alpha])-MIN(Table13[Alpha]))</f>
        <v>0.41785418965510296</v>
      </c>
      <c r="J2154" s="508">
        <f>(Table13[[#This Row],[Signal from Matlab]]-703)/(1060.75-703)</f>
        <v>-1.9650593990216632</v>
      </c>
    </row>
    <row r="2155" spans="1:10" x14ac:dyDescent="0.2">
      <c r="A2155" s="505">
        <v>37173</v>
      </c>
      <c r="B2155" s="506">
        <v>2154</v>
      </c>
      <c r="C2155" s="507">
        <v>21.77</v>
      </c>
      <c r="E2155" s="508">
        <f>(Table13[[#This Row],[Gasoil Open]]-MIN(Table13[Gasoil Open]))/(MAX(Table13[Gasoil Open])-MIN(Table13[Gasoil Open]))</f>
        <v>8.8360175695461188E-2</v>
      </c>
      <c r="I2155" s="130">
        <f>(Table13[[#This Row],[Alpha]]-MIN(Table13[Alpha]))/(MAX(Table13[Alpha])-MIN(Table13[Alpha]))</f>
        <v>0.41785418965510296</v>
      </c>
      <c r="J2155" s="508">
        <f>(Table13[[#This Row],[Signal from Matlab]]-703)/(1060.75-703)</f>
        <v>-1.9650593990216632</v>
      </c>
    </row>
    <row r="2156" spans="1:10" x14ac:dyDescent="0.2">
      <c r="A2156" s="505">
        <v>37174</v>
      </c>
      <c r="B2156" s="506">
        <v>2155</v>
      </c>
      <c r="C2156" s="507">
        <v>21.8</v>
      </c>
      <c r="E2156" s="508">
        <f>(Table13[[#This Row],[Gasoil Open]]-MIN(Table13[Gasoil Open]))/(MAX(Table13[Gasoil Open])-MIN(Table13[Gasoil Open]))</f>
        <v>8.8579795021961935E-2</v>
      </c>
      <c r="I2156" s="130">
        <f>(Table13[[#This Row],[Alpha]]-MIN(Table13[Alpha]))/(MAX(Table13[Alpha])-MIN(Table13[Alpha]))</f>
        <v>0.41785418965510296</v>
      </c>
      <c r="J2156" s="508">
        <f>(Table13[[#This Row],[Signal from Matlab]]-703)/(1060.75-703)</f>
        <v>-1.9650593990216632</v>
      </c>
    </row>
    <row r="2157" spans="1:10" x14ac:dyDescent="0.2">
      <c r="A2157" s="505">
        <v>37175</v>
      </c>
      <c r="B2157" s="506">
        <v>2156</v>
      </c>
      <c r="C2157" s="507">
        <v>22.25</v>
      </c>
      <c r="E2157" s="508">
        <f>(Table13[[#This Row],[Gasoil Open]]-MIN(Table13[Gasoil Open]))/(MAX(Table13[Gasoil Open])-MIN(Table13[Gasoil Open]))</f>
        <v>9.1874084919472909E-2</v>
      </c>
      <c r="I2157" s="130">
        <f>(Table13[[#This Row],[Alpha]]-MIN(Table13[Alpha]))/(MAX(Table13[Alpha])-MIN(Table13[Alpha]))</f>
        <v>0.41785418965510296</v>
      </c>
      <c r="J2157" s="508">
        <f>(Table13[[#This Row],[Signal from Matlab]]-703)/(1060.75-703)</f>
        <v>-1.9650593990216632</v>
      </c>
    </row>
    <row r="2158" spans="1:10" x14ac:dyDescent="0.2">
      <c r="A2158" s="505">
        <v>37176</v>
      </c>
      <c r="B2158" s="506">
        <v>2157</v>
      </c>
      <c r="C2158" s="507">
        <v>22.95</v>
      </c>
      <c r="E2158" s="508">
        <f>(Table13[[#This Row],[Gasoil Open]]-MIN(Table13[Gasoil Open]))/(MAX(Table13[Gasoil Open])-MIN(Table13[Gasoil Open]))</f>
        <v>9.6998535871156644E-2</v>
      </c>
      <c r="I2158" s="130">
        <f>(Table13[[#This Row],[Alpha]]-MIN(Table13[Alpha]))/(MAX(Table13[Alpha])-MIN(Table13[Alpha]))</f>
        <v>0.41785418965510296</v>
      </c>
      <c r="J2158" s="508">
        <f>(Table13[[#This Row],[Signal from Matlab]]-703)/(1060.75-703)</f>
        <v>-1.9650593990216632</v>
      </c>
    </row>
    <row r="2159" spans="1:10" x14ac:dyDescent="0.2">
      <c r="A2159" s="505">
        <v>37179</v>
      </c>
      <c r="B2159" s="506">
        <v>2158</v>
      </c>
      <c r="C2159" s="507">
        <v>21.68</v>
      </c>
      <c r="E2159" s="508">
        <f>(Table13[[#This Row],[Gasoil Open]]-MIN(Table13[Gasoil Open]))/(MAX(Table13[Gasoil Open])-MIN(Table13[Gasoil Open]))</f>
        <v>8.7701317715958987E-2</v>
      </c>
      <c r="I2159" s="130">
        <f>(Table13[[#This Row],[Alpha]]-MIN(Table13[Alpha]))/(MAX(Table13[Alpha])-MIN(Table13[Alpha]))</f>
        <v>0.41785418965510296</v>
      </c>
      <c r="J2159" s="508">
        <f>(Table13[[#This Row],[Signal from Matlab]]-703)/(1060.75-703)</f>
        <v>-1.9650593990216632</v>
      </c>
    </row>
    <row r="2160" spans="1:10" x14ac:dyDescent="0.2">
      <c r="A2160" s="505">
        <v>37180</v>
      </c>
      <c r="B2160" s="506">
        <v>2159</v>
      </c>
      <c r="C2160" s="507">
        <v>21.63</v>
      </c>
      <c r="E2160" s="508">
        <f>(Table13[[#This Row],[Gasoil Open]]-MIN(Table13[Gasoil Open]))/(MAX(Table13[Gasoil Open])-MIN(Table13[Gasoil Open]))</f>
        <v>8.7335285505124441E-2</v>
      </c>
      <c r="I2160" s="130">
        <f>(Table13[[#This Row],[Alpha]]-MIN(Table13[Alpha]))/(MAX(Table13[Alpha])-MIN(Table13[Alpha]))</f>
        <v>0.41785418965510296</v>
      </c>
      <c r="J2160" s="508">
        <f>(Table13[[#This Row],[Signal from Matlab]]-703)/(1060.75-703)</f>
        <v>-1.9650593990216632</v>
      </c>
    </row>
    <row r="2161" spans="1:10" x14ac:dyDescent="0.2">
      <c r="A2161" s="505">
        <v>37181</v>
      </c>
      <c r="B2161" s="506">
        <v>2160</v>
      </c>
      <c r="C2161" s="507">
        <v>21.7</v>
      </c>
      <c r="E2161" s="508">
        <f>(Table13[[#This Row],[Gasoil Open]]-MIN(Table13[Gasoil Open]))/(MAX(Table13[Gasoil Open])-MIN(Table13[Gasoil Open]))</f>
        <v>8.7847730600292814E-2</v>
      </c>
      <c r="I2161" s="130">
        <f>(Table13[[#This Row],[Alpha]]-MIN(Table13[Alpha]))/(MAX(Table13[Alpha])-MIN(Table13[Alpha]))</f>
        <v>0.41785418965510296</v>
      </c>
      <c r="J2161" s="508">
        <f>(Table13[[#This Row],[Signal from Matlab]]-703)/(1060.75-703)</f>
        <v>-1.9650593990216632</v>
      </c>
    </row>
    <row r="2162" spans="1:10" x14ac:dyDescent="0.2">
      <c r="A2162" s="505">
        <v>37182</v>
      </c>
      <c r="B2162" s="506">
        <v>2161</v>
      </c>
      <c r="C2162" s="507">
        <v>21</v>
      </c>
      <c r="E2162" s="508">
        <f>(Table13[[#This Row],[Gasoil Open]]-MIN(Table13[Gasoil Open]))/(MAX(Table13[Gasoil Open])-MIN(Table13[Gasoil Open]))</f>
        <v>8.2723279648609066E-2</v>
      </c>
      <c r="I2162" s="130">
        <f>(Table13[[#This Row],[Alpha]]-MIN(Table13[Alpha]))/(MAX(Table13[Alpha])-MIN(Table13[Alpha]))</f>
        <v>0.41785418965510296</v>
      </c>
      <c r="J2162" s="508">
        <f>(Table13[[#This Row],[Signal from Matlab]]-703)/(1060.75-703)</f>
        <v>-1.9650593990216632</v>
      </c>
    </row>
    <row r="2163" spans="1:10" x14ac:dyDescent="0.2">
      <c r="A2163" s="505">
        <v>37183</v>
      </c>
      <c r="B2163" s="506">
        <v>2162</v>
      </c>
      <c r="C2163" s="507">
        <v>20.8</v>
      </c>
      <c r="E2163" s="508">
        <f>(Table13[[#This Row],[Gasoil Open]]-MIN(Table13[Gasoil Open]))/(MAX(Table13[Gasoil Open])-MIN(Table13[Gasoil Open]))</f>
        <v>8.1259150805270866E-2</v>
      </c>
      <c r="I2163" s="130">
        <f>(Table13[[#This Row],[Alpha]]-MIN(Table13[Alpha]))/(MAX(Table13[Alpha])-MIN(Table13[Alpha]))</f>
        <v>0.41785418965510296</v>
      </c>
      <c r="J2163" s="508">
        <f>(Table13[[#This Row],[Signal from Matlab]]-703)/(1060.75-703)</f>
        <v>-1.9650593990216632</v>
      </c>
    </row>
    <row r="2164" spans="1:10" x14ac:dyDescent="0.2">
      <c r="A2164" s="505">
        <v>37186</v>
      </c>
      <c r="B2164" s="506">
        <v>2163</v>
      </c>
      <c r="C2164" s="507">
        <v>21.33</v>
      </c>
      <c r="E2164" s="508">
        <f>(Table13[[#This Row],[Gasoil Open]]-MIN(Table13[Gasoil Open]))/(MAX(Table13[Gasoil Open])-MIN(Table13[Gasoil Open]))</f>
        <v>8.5139092240117106E-2</v>
      </c>
      <c r="I2164" s="130">
        <f>(Table13[[#This Row],[Alpha]]-MIN(Table13[Alpha]))/(MAX(Table13[Alpha])-MIN(Table13[Alpha]))</f>
        <v>0.41785418965510296</v>
      </c>
      <c r="J2164" s="508">
        <f>(Table13[[#This Row],[Signal from Matlab]]-703)/(1060.75-703)</f>
        <v>-1.9650593990216632</v>
      </c>
    </row>
    <row r="2165" spans="1:10" x14ac:dyDescent="0.2">
      <c r="A2165" s="505">
        <v>37187</v>
      </c>
      <c r="B2165" s="506">
        <v>2164</v>
      </c>
      <c r="C2165" s="507">
        <v>21.16</v>
      </c>
      <c r="E2165" s="508">
        <f>(Table13[[#This Row],[Gasoil Open]]-MIN(Table13[Gasoil Open]))/(MAX(Table13[Gasoil Open])-MIN(Table13[Gasoil Open]))</f>
        <v>8.389458272327964E-2</v>
      </c>
      <c r="I2165" s="130">
        <f>(Table13[[#This Row],[Alpha]]-MIN(Table13[Alpha]))/(MAX(Table13[Alpha])-MIN(Table13[Alpha]))</f>
        <v>0.41785418965510296</v>
      </c>
      <c r="J2165" s="508">
        <f>(Table13[[#This Row],[Signal from Matlab]]-703)/(1060.75-703)</f>
        <v>-1.9650593990216632</v>
      </c>
    </row>
    <row r="2166" spans="1:10" x14ac:dyDescent="0.2">
      <c r="A2166" s="505">
        <v>37188</v>
      </c>
      <c r="B2166" s="506">
        <v>2165</v>
      </c>
      <c r="C2166" s="507">
        <v>20.75</v>
      </c>
      <c r="E2166" s="508">
        <f>(Table13[[#This Row],[Gasoil Open]]-MIN(Table13[Gasoil Open]))/(MAX(Table13[Gasoil Open])-MIN(Table13[Gasoil Open]))</f>
        <v>8.0893118594436306E-2</v>
      </c>
      <c r="I2166" s="130">
        <f>(Table13[[#This Row],[Alpha]]-MIN(Table13[Alpha]))/(MAX(Table13[Alpha])-MIN(Table13[Alpha]))</f>
        <v>0.41785418965510296</v>
      </c>
      <c r="J2166" s="508">
        <f>(Table13[[#This Row],[Signal from Matlab]]-703)/(1060.75-703)</f>
        <v>-1.9650593990216632</v>
      </c>
    </row>
    <row r="2167" spans="1:10" x14ac:dyDescent="0.2">
      <c r="A2167" s="505">
        <v>37189</v>
      </c>
      <c r="B2167" s="506">
        <v>2166</v>
      </c>
      <c r="C2167" s="507">
        <v>21.32</v>
      </c>
      <c r="E2167" s="508">
        <f>(Table13[[#This Row],[Gasoil Open]]-MIN(Table13[Gasoil Open]))/(MAX(Table13[Gasoil Open])-MIN(Table13[Gasoil Open]))</f>
        <v>8.5065885797950214E-2</v>
      </c>
      <c r="I2167" s="130">
        <f>(Table13[[#This Row],[Alpha]]-MIN(Table13[Alpha]))/(MAX(Table13[Alpha])-MIN(Table13[Alpha]))</f>
        <v>0.41785418965510296</v>
      </c>
      <c r="J2167" s="508">
        <f>(Table13[[#This Row],[Signal from Matlab]]-703)/(1060.75-703)</f>
        <v>-1.9650593990216632</v>
      </c>
    </row>
    <row r="2168" spans="1:10" x14ac:dyDescent="0.2">
      <c r="A2168" s="505">
        <v>37190</v>
      </c>
      <c r="B2168" s="506">
        <v>2167</v>
      </c>
      <c r="C2168" s="507">
        <v>21.15</v>
      </c>
      <c r="E2168" s="508">
        <f>(Table13[[#This Row],[Gasoil Open]]-MIN(Table13[Gasoil Open]))/(MAX(Table13[Gasoil Open])-MIN(Table13[Gasoil Open]))</f>
        <v>8.3821376281112719E-2</v>
      </c>
      <c r="I2168" s="130">
        <f>(Table13[[#This Row],[Alpha]]-MIN(Table13[Alpha]))/(MAX(Table13[Alpha])-MIN(Table13[Alpha]))</f>
        <v>0.41785418965510296</v>
      </c>
      <c r="J2168" s="508">
        <f>(Table13[[#This Row],[Signal from Matlab]]-703)/(1060.75-703)</f>
        <v>-1.9650593990216632</v>
      </c>
    </row>
    <row r="2169" spans="1:10" x14ac:dyDescent="0.2">
      <c r="A2169" s="505">
        <v>37193</v>
      </c>
      <c r="B2169" s="506">
        <v>2168</v>
      </c>
      <c r="C2169" s="507">
        <v>21.25</v>
      </c>
      <c r="E2169" s="508">
        <f>(Table13[[#This Row],[Gasoil Open]]-MIN(Table13[Gasoil Open]))/(MAX(Table13[Gasoil Open])-MIN(Table13[Gasoil Open]))</f>
        <v>8.455344070278184E-2</v>
      </c>
      <c r="I2169" s="130">
        <f>(Table13[[#This Row],[Alpha]]-MIN(Table13[Alpha]))/(MAX(Table13[Alpha])-MIN(Table13[Alpha]))</f>
        <v>0.41785418965510296</v>
      </c>
      <c r="J2169" s="508">
        <f>(Table13[[#This Row],[Signal from Matlab]]-703)/(1060.75-703)</f>
        <v>-1.9650593990216632</v>
      </c>
    </row>
    <row r="2170" spans="1:10" x14ac:dyDescent="0.2">
      <c r="A2170" s="505">
        <v>37194</v>
      </c>
      <c r="B2170" s="506">
        <v>2169</v>
      </c>
      <c r="C2170" s="507">
        <v>21.11</v>
      </c>
      <c r="E2170" s="508">
        <f>(Table13[[#This Row],[Gasoil Open]]-MIN(Table13[Gasoil Open]))/(MAX(Table13[Gasoil Open])-MIN(Table13[Gasoil Open]))</f>
        <v>8.3528550512445079E-2</v>
      </c>
      <c r="I2170" s="130">
        <f>(Table13[[#This Row],[Alpha]]-MIN(Table13[Alpha]))/(MAX(Table13[Alpha])-MIN(Table13[Alpha]))</f>
        <v>0.41785418965510296</v>
      </c>
      <c r="J2170" s="508">
        <f>(Table13[[#This Row],[Signal from Matlab]]-703)/(1060.75-703)</f>
        <v>-1.9650593990216632</v>
      </c>
    </row>
    <row r="2171" spans="1:10" x14ac:dyDescent="0.2">
      <c r="A2171" s="505">
        <v>37195</v>
      </c>
      <c r="B2171" s="506">
        <v>2170</v>
      </c>
      <c r="C2171" s="507">
        <v>21</v>
      </c>
      <c r="E2171" s="508">
        <f>(Table13[[#This Row],[Gasoil Open]]-MIN(Table13[Gasoil Open]))/(MAX(Table13[Gasoil Open])-MIN(Table13[Gasoil Open]))</f>
        <v>8.2723279648609066E-2</v>
      </c>
      <c r="I2171" s="130">
        <f>(Table13[[#This Row],[Alpha]]-MIN(Table13[Alpha]))/(MAX(Table13[Alpha])-MIN(Table13[Alpha]))</f>
        <v>0.41785418965510296</v>
      </c>
      <c r="J2171" s="508">
        <f>(Table13[[#This Row],[Signal from Matlab]]-703)/(1060.75-703)</f>
        <v>-1.9650593990216632</v>
      </c>
    </row>
    <row r="2172" spans="1:10" x14ac:dyDescent="0.2">
      <c r="A2172" s="505">
        <v>37196</v>
      </c>
      <c r="B2172" s="506">
        <v>2171</v>
      </c>
      <c r="C2172" s="507">
        <v>20.350000000000001</v>
      </c>
      <c r="E2172" s="508">
        <f>(Table13[[#This Row],[Gasoil Open]]-MIN(Table13[Gasoil Open]))/(MAX(Table13[Gasoil Open])-MIN(Table13[Gasoil Open]))</f>
        <v>7.7964860907759892E-2</v>
      </c>
      <c r="I2172" s="130">
        <f>(Table13[[#This Row],[Alpha]]-MIN(Table13[Alpha]))/(MAX(Table13[Alpha])-MIN(Table13[Alpha]))</f>
        <v>0.41785418965510296</v>
      </c>
      <c r="J2172" s="508">
        <f>(Table13[[#This Row],[Signal from Matlab]]-703)/(1060.75-703)</f>
        <v>-1.9650593990216632</v>
      </c>
    </row>
    <row r="2173" spans="1:10" x14ac:dyDescent="0.2">
      <c r="A2173" s="505">
        <v>37197</v>
      </c>
      <c r="B2173" s="506">
        <v>2172</v>
      </c>
      <c r="C2173" s="507">
        <v>19.8</v>
      </c>
      <c r="E2173" s="508">
        <f>(Table13[[#This Row],[Gasoil Open]]-MIN(Table13[Gasoil Open]))/(MAX(Table13[Gasoil Open])-MIN(Table13[Gasoil Open]))</f>
        <v>7.3938506588579797E-2</v>
      </c>
      <c r="I2173" s="130">
        <f>(Table13[[#This Row],[Alpha]]-MIN(Table13[Alpha]))/(MAX(Table13[Alpha])-MIN(Table13[Alpha]))</f>
        <v>0.41785418965510296</v>
      </c>
      <c r="J2173" s="508">
        <f>(Table13[[#This Row],[Signal from Matlab]]-703)/(1060.75-703)</f>
        <v>-1.9650593990216632</v>
      </c>
    </row>
    <row r="2174" spans="1:10" x14ac:dyDescent="0.2">
      <c r="A2174" s="505">
        <v>37200</v>
      </c>
      <c r="B2174" s="506">
        <v>2173</v>
      </c>
      <c r="C2174" s="507">
        <v>19.72</v>
      </c>
      <c r="E2174" s="508">
        <f>(Table13[[#This Row],[Gasoil Open]]-MIN(Table13[Gasoil Open]))/(MAX(Table13[Gasoil Open])-MIN(Table13[Gasoil Open]))</f>
        <v>7.3352855051244489E-2</v>
      </c>
      <c r="I2174" s="130">
        <f>(Table13[[#This Row],[Alpha]]-MIN(Table13[Alpha]))/(MAX(Table13[Alpha])-MIN(Table13[Alpha]))</f>
        <v>0.41785418965510296</v>
      </c>
      <c r="J2174" s="508">
        <f>(Table13[[#This Row],[Signal from Matlab]]-703)/(1060.75-703)</f>
        <v>-1.9650593990216632</v>
      </c>
    </row>
    <row r="2175" spans="1:10" x14ac:dyDescent="0.2">
      <c r="A2175" s="505">
        <v>37201</v>
      </c>
      <c r="B2175" s="506">
        <v>2174</v>
      </c>
      <c r="C2175" s="507">
        <v>19.45</v>
      </c>
      <c r="E2175" s="508">
        <f>(Table13[[#This Row],[Gasoil Open]]-MIN(Table13[Gasoil Open]))/(MAX(Table13[Gasoil Open])-MIN(Table13[Gasoil Open]))</f>
        <v>7.1376281112737916E-2</v>
      </c>
      <c r="I2175" s="130">
        <f>(Table13[[#This Row],[Alpha]]-MIN(Table13[Alpha]))/(MAX(Table13[Alpha])-MIN(Table13[Alpha]))</f>
        <v>0.41785418965510296</v>
      </c>
      <c r="J2175" s="508">
        <f>(Table13[[#This Row],[Signal from Matlab]]-703)/(1060.75-703)</f>
        <v>-1.9650593990216632</v>
      </c>
    </row>
    <row r="2176" spans="1:10" x14ac:dyDescent="0.2">
      <c r="A2176" s="505">
        <v>37202</v>
      </c>
      <c r="B2176" s="506">
        <v>2175</v>
      </c>
      <c r="C2176" s="507">
        <v>19.05</v>
      </c>
      <c r="E2176" s="508">
        <f>(Table13[[#This Row],[Gasoil Open]]-MIN(Table13[Gasoil Open]))/(MAX(Table13[Gasoil Open])-MIN(Table13[Gasoil Open]))</f>
        <v>6.8448023426061488E-2</v>
      </c>
      <c r="I2176" s="130">
        <f>(Table13[[#This Row],[Alpha]]-MIN(Table13[Alpha]))/(MAX(Table13[Alpha])-MIN(Table13[Alpha]))</f>
        <v>0.41785418965510296</v>
      </c>
      <c r="J2176" s="508">
        <f>(Table13[[#This Row],[Signal from Matlab]]-703)/(1060.75-703)</f>
        <v>-1.9650593990216632</v>
      </c>
    </row>
    <row r="2177" spans="1:10" x14ac:dyDescent="0.2">
      <c r="A2177" s="505">
        <v>37203</v>
      </c>
      <c r="B2177" s="506">
        <v>2176</v>
      </c>
      <c r="C2177" s="507">
        <v>19.5</v>
      </c>
      <c r="E2177" s="508">
        <f>(Table13[[#This Row],[Gasoil Open]]-MIN(Table13[Gasoil Open]))/(MAX(Table13[Gasoil Open])-MIN(Table13[Gasoil Open]))</f>
        <v>7.1742313323572462E-2</v>
      </c>
      <c r="I2177" s="130">
        <f>(Table13[[#This Row],[Alpha]]-MIN(Table13[Alpha]))/(MAX(Table13[Alpha])-MIN(Table13[Alpha]))</f>
        <v>0.41785418965510296</v>
      </c>
      <c r="J2177" s="508">
        <f>(Table13[[#This Row],[Signal from Matlab]]-703)/(1060.75-703)</f>
        <v>-1.9650593990216632</v>
      </c>
    </row>
    <row r="2178" spans="1:10" x14ac:dyDescent="0.2">
      <c r="A2178" s="505">
        <v>37204</v>
      </c>
      <c r="B2178" s="506">
        <v>2177</v>
      </c>
      <c r="C2178" s="507">
        <v>20.350000000000001</v>
      </c>
      <c r="E2178" s="508">
        <f>(Table13[[#This Row],[Gasoil Open]]-MIN(Table13[Gasoil Open]))/(MAX(Table13[Gasoil Open])-MIN(Table13[Gasoil Open]))</f>
        <v>7.7964860907759892E-2</v>
      </c>
      <c r="I2178" s="130">
        <f>(Table13[[#This Row],[Alpha]]-MIN(Table13[Alpha]))/(MAX(Table13[Alpha])-MIN(Table13[Alpha]))</f>
        <v>0.41785418965510296</v>
      </c>
      <c r="J2178" s="508">
        <f>(Table13[[#This Row],[Signal from Matlab]]-703)/(1060.75-703)</f>
        <v>-1.9650593990216632</v>
      </c>
    </row>
    <row r="2179" spans="1:10" x14ac:dyDescent="0.2">
      <c r="A2179" s="505">
        <v>37207</v>
      </c>
      <c r="B2179" s="506">
        <v>2178</v>
      </c>
      <c r="C2179" s="507">
        <v>21.63</v>
      </c>
      <c r="E2179" s="508">
        <f>(Table13[[#This Row],[Gasoil Open]]-MIN(Table13[Gasoil Open]))/(MAX(Table13[Gasoil Open])-MIN(Table13[Gasoil Open]))</f>
        <v>8.7335285505124441E-2</v>
      </c>
      <c r="I2179" s="130">
        <f>(Table13[[#This Row],[Alpha]]-MIN(Table13[Alpha]))/(MAX(Table13[Alpha])-MIN(Table13[Alpha]))</f>
        <v>0.41785418965510296</v>
      </c>
      <c r="J2179" s="508">
        <f>(Table13[[#This Row],[Signal from Matlab]]-703)/(1060.75-703)</f>
        <v>-1.9650593990216632</v>
      </c>
    </row>
    <row r="2180" spans="1:10" x14ac:dyDescent="0.2">
      <c r="A2180" s="505">
        <v>37208</v>
      </c>
      <c r="B2180" s="506">
        <v>2179</v>
      </c>
      <c r="C2180" s="507">
        <v>20.399999999999999</v>
      </c>
      <c r="E2180" s="508">
        <f>(Table13[[#This Row],[Gasoil Open]]-MIN(Table13[Gasoil Open]))/(MAX(Table13[Gasoil Open])-MIN(Table13[Gasoil Open]))</f>
        <v>7.8330893118594425E-2</v>
      </c>
      <c r="I2180" s="130">
        <f>(Table13[[#This Row],[Alpha]]-MIN(Table13[Alpha]))/(MAX(Table13[Alpha])-MIN(Table13[Alpha]))</f>
        <v>0.41785418965510296</v>
      </c>
      <c r="J2180" s="508">
        <f>(Table13[[#This Row],[Signal from Matlab]]-703)/(1060.75-703)</f>
        <v>-1.9650593990216632</v>
      </c>
    </row>
    <row r="2181" spans="1:10" x14ac:dyDescent="0.2">
      <c r="A2181" s="505">
        <v>37209</v>
      </c>
      <c r="B2181" s="506">
        <v>2180</v>
      </c>
      <c r="C2181" s="507">
        <v>20.32</v>
      </c>
      <c r="E2181" s="508">
        <f>(Table13[[#This Row],[Gasoil Open]]-MIN(Table13[Gasoil Open]))/(MAX(Table13[Gasoil Open])-MIN(Table13[Gasoil Open]))</f>
        <v>7.7745241581259145E-2</v>
      </c>
      <c r="I2181" s="130">
        <f>(Table13[[#This Row],[Alpha]]-MIN(Table13[Alpha]))/(MAX(Table13[Alpha])-MIN(Table13[Alpha]))</f>
        <v>0.41785418965510296</v>
      </c>
      <c r="J2181" s="508">
        <f>(Table13[[#This Row],[Signal from Matlab]]-703)/(1060.75-703)</f>
        <v>-1.9650593990216632</v>
      </c>
    </row>
    <row r="2182" spans="1:10" x14ac:dyDescent="0.2">
      <c r="A2182" s="505">
        <v>37210</v>
      </c>
      <c r="B2182" s="506">
        <v>2181</v>
      </c>
      <c r="C2182" s="507">
        <v>17.989999999999998</v>
      </c>
      <c r="E2182" s="508">
        <f>(Table13[[#This Row],[Gasoil Open]]-MIN(Table13[Gasoil Open]))/(MAX(Table13[Gasoil Open])-MIN(Table13[Gasoil Open]))</f>
        <v>6.0688140556368945E-2</v>
      </c>
      <c r="I2182" s="130">
        <f>(Table13[[#This Row],[Alpha]]-MIN(Table13[Alpha]))/(MAX(Table13[Alpha])-MIN(Table13[Alpha]))</f>
        <v>0.41785418965510296</v>
      </c>
      <c r="J2182" s="508">
        <f>(Table13[[#This Row],[Signal from Matlab]]-703)/(1060.75-703)</f>
        <v>-1.9650593990216632</v>
      </c>
    </row>
    <row r="2183" spans="1:10" x14ac:dyDescent="0.2">
      <c r="A2183" s="505">
        <v>37211</v>
      </c>
      <c r="B2183" s="506">
        <v>2182</v>
      </c>
      <c r="C2183" s="507">
        <v>17.63</v>
      </c>
      <c r="E2183" s="508">
        <f>(Table13[[#This Row],[Gasoil Open]]-MIN(Table13[Gasoil Open]))/(MAX(Table13[Gasoil Open])-MIN(Table13[Gasoil Open]))</f>
        <v>5.8052708638360165E-2</v>
      </c>
      <c r="I2183" s="130">
        <f>(Table13[[#This Row],[Alpha]]-MIN(Table13[Alpha]))/(MAX(Table13[Alpha])-MIN(Table13[Alpha]))</f>
        <v>0.41785418965510296</v>
      </c>
      <c r="J2183" s="508">
        <f>(Table13[[#This Row],[Signal from Matlab]]-703)/(1060.75-703)</f>
        <v>-1.9650593990216632</v>
      </c>
    </row>
    <row r="2184" spans="1:10" x14ac:dyDescent="0.2">
      <c r="A2184" s="505">
        <v>37214</v>
      </c>
      <c r="B2184" s="506">
        <v>2183</v>
      </c>
      <c r="C2184" s="507">
        <v>17.399999999999999</v>
      </c>
      <c r="E2184" s="508">
        <f>(Table13[[#This Row],[Gasoil Open]]-MIN(Table13[Gasoil Open]))/(MAX(Table13[Gasoil Open])-MIN(Table13[Gasoil Open]))</f>
        <v>5.6368960468521218E-2</v>
      </c>
      <c r="I2184" s="130">
        <f>(Table13[[#This Row],[Alpha]]-MIN(Table13[Alpha]))/(MAX(Table13[Alpha])-MIN(Table13[Alpha]))</f>
        <v>0.41785418965510296</v>
      </c>
      <c r="J2184" s="508">
        <f>(Table13[[#This Row],[Signal from Matlab]]-703)/(1060.75-703)</f>
        <v>-1.9650593990216632</v>
      </c>
    </row>
    <row r="2185" spans="1:10" x14ac:dyDescent="0.2">
      <c r="A2185" s="505">
        <v>37215</v>
      </c>
      <c r="B2185" s="506">
        <v>2184</v>
      </c>
      <c r="C2185" s="507">
        <v>17.79</v>
      </c>
      <c r="E2185" s="508">
        <f>(Table13[[#This Row],[Gasoil Open]]-MIN(Table13[Gasoil Open]))/(MAX(Table13[Gasoil Open])-MIN(Table13[Gasoil Open]))</f>
        <v>5.9224011713030739E-2</v>
      </c>
      <c r="I2185" s="130">
        <f>(Table13[[#This Row],[Alpha]]-MIN(Table13[Alpha]))/(MAX(Table13[Alpha])-MIN(Table13[Alpha]))</f>
        <v>0.41785418965510296</v>
      </c>
      <c r="J2185" s="508">
        <f>(Table13[[#This Row],[Signal from Matlab]]-703)/(1060.75-703)</f>
        <v>-1.9650593990216632</v>
      </c>
    </row>
    <row r="2186" spans="1:10" x14ac:dyDescent="0.2">
      <c r="A2186" s="505">
        <v>37216</v>
      </c>
      <c r="B2186" s="506">
        <v>2185</v>
      </c>
      <c r="C2186" s="507">
        <v>19</v>
      </c>
      <c r="E2186" s="508">
        <f>(Table13[[#This Row],[Gasoil Open]]-MIN(Table13[Gasoil Open]))/(MAX(Table13[Gasoil Open])-MIN(Table13[Gasoil Open]))</f>
        <v>6.8081991215226928E-2</v>
      </c>
      <c r="I2186" s="130">
        <f>(Table13[[#This Row],[Alpha]]-MIN(Table13[Alpha]))/(MAX(Table13[Alpha])-MIN(Table13[Alpha]))</f>
        <v>0.41785418965510296</v>
      </c>
      <c r="J2186" s="508">
        <f>(Table13[[#This Row],[Signal from Matlab]]-703)/(1060.75-703)</f>
        <v>-1.9650593990216632</v>
      </c>
    </row>
    <row r="2187" spans="1:10" x14ac:dyDescent="0.2">
      <c r="A2187" s="505">
        <v>37217</v>
      </c>
      <c r="B2187" s="506">
        <v>2186</v>
      </c>
      <c r="C2187" s="507">
        <v>18.8</v>
      </c>
      <c r="E2187" s="508">
        <f>(Table13[[#This Row],[Gasoil Open]]-MIN(Table13[Gasoil Open]))/(MAX(Table13[Gasoil Open])-MIN(Table13[Gasoil Open]))</f>
        <v>6.6617862371888728E-2</v>
      </c>
      <c r="I2187" s="130">
        <f>(Table13[[#This Row],[Alpha]]-MIN(Table13[Alpha]))/(MAX(Table13[Alpha])-MIN(Table13[Alpha]))</f>
        <v>0.41785418965510296</v>
      </c>
      <c r="J2187" s="508">
        <f>(Table13[[#This Row],[Signal from Matlab]]-703)/(1060.75-703)</f>
        <v>-1.9650593990216632</v>
      </c>
    </row>
    <row r="2188" spans="1:10" x14ac:dyDescent="0.2">
      <c r="A2188" s="505">
        <v>37218</v>
      </c>
      <c r="B2188" s="506">
        <v>2187</v>
      </c>
      <c r="C2188" s="507">
        <v>19.899999999999999</v>
      </c>
      <c r="E2188" s="508">
        <f>(Table13[[#This Row],[Gasoil Open]]-MIN(Table13[Gasoil Open]))/(MAX(Table13[Gasoil Open])-MIN(Table13[Gasoil Open]))</f>
        <v>7.467057101024889E-2</v>
      </c>
      <c r="I2188" s="130">
        <f>(Table13[[#This Row],[Alpha]]-MIN(Table13[Alpha]))/(MAX(Table13[Alpha])-MIN(Table13[Alpha]))</f>
        <v>0.41785418965510296</v>
      </c>
      <c r="J2188" s="508">
        <f>(Table13[[#This Row],[Signal from Matlab]]-703)/(1060.75-703)</f>
        <v>-1.9650593990216632</v>
      </c>
    </row>
    <row r="2189" spans="1:10" x14ac:dyDescent="0.2">
      <c r="A2189" s="505">
        <v>37221</v>
      </c>
      <c r="B2189" s="506">
        <v>2188</v>
      </c>
      <c r="C2189" s="507">
        <v>18.600000000000001</v>
      </c>
      <c r="E2189" s="508">
        <f>(Table13[[#This Row],[Gasoil Open]]-MIN(Table13[Gasoil Open]))/(MAX(Table13[Gasoil Open])-MIN(Table13[Gasoil Open]))</f>
        <v>6.5153733528550514E-2</v>
      </c>
      <c r="I2189" s="130">
        <f>(Table13[[#This Row],[Alpha]]-MIN(Table13[Alpha]))/(MAX(Table13[Alpha])-MIN(Table13[Alpha]))</f>
        <v>0.41785418965510296</v>
      </c>
      <c r="J2189" s="508">
        <f>(Table13[[#This Row],[Signal from Matlab]]-703)/(1060.75-703)</f>
        <v>-1.9650593990216632</v>
      </c>
    </row>
    <row r="2190" spans="1:10" x14ac:dyDescent="0.2">
      <c r="A2190" s="505">
        <v>37222</v>
      </c>
      <c r="B2190" s="506">
        <v>2189</v>
      </c>
      <c r="C2190" s="507">
        <v>18.48</v>
      </c>
      <c r="E2190" s="508">
        <f>(Table13[[#This Row],[Gasoil Open]]-MIN(Table13[Gasoil Open]))/(MAX(Table13[Gasoil Open])-MIN(Table13[Gasoil Open]))</f>
        <v>6.427525622254758E-2</v>
      </c>
      <c r="I2190" s="130">
        <f>(Table13[[#This Row],[Alpha]]-MIN(Table13[Alpha]))/(MAX(Table13[Alpha])-MIN(Table13[Alpha]))</f>
        <v>0.41785418965510296</v>
      </c>
      <c r="J2190" s="508">
        <f>(Table13[[#This Row],[Signal from Matlab]]-703)/(1060.75-703)</f>
        <v>-1.9650593990216632</v>
      </c>
    </row>
    <row r="2191" spans="1:10" x14ac:dyDescent="0.2">
      <c r="A2191" s="505">
        <v>37223</v>
      </c>
      <c r="B2191" s="506">
        <v>2190</v>
      </c>
      <c r="C2191" s="507">
        <v>18.84</v>
      </c>
      <c r="E2191" s="508">
        <f>(Table13[[#This Row],[Gasoil Open]]-MIN(Table13[Gasoil Open]))/(MAX(Table13[Gasoil Open])-MIN(Table13[Gasoil Open]))</f>
        <v>6.6910688140556368E-2</v>
      </c>
      <c r="I2191" s="130">
        <f>(Table13[[#This Row],[Alpha]]-MIN(Table13[Alpha]))/(MAX(Table13[Alpha])-MIN(Table13[Alpha]))</f>
        <v>0.41785418965510296</v>
      </c>
      <c r="J2191" s="508">
        <f>(Table13[[#This Row],[Signal from Matlab]]-703)/(1060.75-703)</f>
        <v>-1.9650593990216632</v>
      </c>
    </row>
    <row r="2192" spans="1:10" x14ac:dyDescent="0.2">
      <c r="A2192" s="505">
        <v>37224</v>
      </c>
      <c r="B2192" s="506">
        <v>2191</v>
      </c>
      <c r="C2192" s="507">
        <v>18.899999999999999</v>
      </c>
      <c r="E2192" s="508">
        <f>(Table13[[#This Row],[Gasoil Open]]-MIN(Table13[Gasoil Open]))/(MAX(Table13[Gasoil Open])-MIN(Table13[Gasoil Open]))</f>
        <v>6.7349926793557821E-2</v>
      </c>
      <c r="I2192" s="130">
        <f>(Table13[[#This Row],[Alpha]]-MIN(Table13[Alpha]))/(MAX(Table13[Alpha])-MIN(Table13[Alpha]))</f>
        <v>0.41785418965510296</v>
      </c>
      <c r="J2192" s="508">
        <f>(Table13[[#This Row],[Signal from Matlab]]-703)/(1060.75-703)</f>
        <v>-1.9650593990216632</v>
      </c>
    </row>
    <row r="2193" spans="1:10" x14ac:dyDescent="0.2">
      <c r="A2193" s="505">
        <v>37225</v>
      </c>
      <c r="B2193" s="506">
        <v>2192</v>
      </c>
      <c r="C2193" s="507">
        <v>18.45</v>
      </c>
      <c r="E2193" s="508">
        <f>(Table13[[#This Row],[Gasoil Open]]-MIN(Table13[Gasoil Open]))/(MAX(Table13[Gasoil Open])-MIN(Table13[Gasoil Open]))</f>
        <v>6.4055636896046847E-2</v>
      </c>
      <c r="I2193" s="130">
        <f>(Table13[[#This Row],[Alpha]]-MIN(Table13[Alpha]))/(MAX(Table13[Alpha])-MIN(Table13[Alpha]))</f>
        <v>0.41785418965510296</v>
      </c>
      <c r="J2193" s="508">
        <f>(Table13[[#This Row],[Signal from Matlab]]-703)/(1060.75-703)</f>
        <v>-1.9650593990216632</v>
      </c>
    </row>
    <row r="2194" spans="1:10" x14ac:dyDescent="0.2">
      <c r="A2194" s="505">
        <v>37228</v>
      </c>
      <c r="B2194" s="506">
        <v>2193</v>
      </c>
      <c r="C2194" s="507">
        <v>18.920000000000002</v>
      </c>
      <c r="E2194" s="508">
        <f>(Table13[[#This Row],[Gasoil Open]]-MIN(Table13[Gasoil Open]))/(MAX(Table13[Gasoil Open])-MIN(Table13[Gasoil Open]))</f>
        <v>6.7496339677891662E-2</v>
      </c>
      <c r="I2194" s="130">
        <f>(Table13[[#This Row],[Alpha]]-MIN(Table13[Alpha]))/(MAX(Table13[Alpha])-MIN(Table13[Alpha]))</f>
        <v>0.41785418965510296</v>
      </c>
      <c r="J2194" s="508">
        <f>(Table13[[#This Row],[Signal from Matlab]]-703)/(1060.75-703)</f>
        <v>-1.9650593990216632</v>
      </c>
    </row>
    <row r="2195" spans="1:10" x14ac:dyDescent="0.2">
      <c r="A2195" s="505">
        <v>37229</v>
      </c>
      <c r="B2195" s="506">
        <v>2194</v>
      </c>
      <c r="C2195" s="507">
        <v>19.850000000000001</v>
      </c>
      <c r="E2195" s="508">
        <f>(Table13[[#This Row],[Gasoil Open]]-MIN(Table13[Gasoil Open]))/(MAX(Table13[Gasoil Open])-MIN(Table13[Gasoil Open]))</f>
        <v>7.4304538799414357E-2</v>
      </c>
      <c r="I2195" s="130">
        <f>(Table13[[#This Row],[Alpha]]-MIN(Table13[Alpha]))/(MAX(Table13[Alpha])-MIN(Table13[Alpha]))</f>
        <v>0.41785418965510296</v>
      </c>
      <c r="J2195" s="508">
        <f>(Table13[[#This Row],[Signal from Matlab]]-703)/(1060.75-703)</f>
        <v>-1.9650593990216632</v>
      </c>
    </row>
    <row r="2196" spans="1:10" x14ac:dyDescent="0.2">
      <c r="A2196" s="505">
        <v>37230</v>
      </c>
      <c r="B2196" s="506">
        <v>2195</v>
      </c>
      <c r="C2196" s="507">
        <v>19.2</v>
      </c>
      <c r="E2196" s="508">
        <f>(Table13[[#This Row],[Gasoil Open]]-MIN(Table13[Gasoil Open]))/(MAX(Table13[Gasoil Open])-MIN(Table13[Gasoil Open]))</f>
        <v>6.9546120058565142E-2</v>
      </c>
      <c r="I2196" s="130">
        <f>(Table13[[#This Row],[Alpha]]-MIN(Table13[Alpha]))/(MAX(Table13[Alpha])-MIN(Table13[Alpha]))</f>
        <v>0.41785418965510296</v>
      </c>
      <c r="J2196" s="508">
        <f>(Table13[[#This Row],[Signal from Matlab]]-703)/(1060.75-703)</f>
        <v>-1.9650593990216632</v>
      </c>
    </row>
    <row r="2197" spans="1:10" x14ac:dyDescent="0.2">
      <c r="A2197" s="505">
        <v>37231</v>
      </c>
      <c r="B2197" s="506">
        <v>2196</v>
      </c>
      <c r="C2197" s="507">
        <v>19.329999999999998</v>
      </c>
      <c r="E2197" s="508">
        <f>(Table13[[#This Row],[Gasoil Open]]-MIN(Table13[Gasoil Open]))/(MAX(Table13[Gasoil Open])-MIN(Table13[Gasoil Open]))</f>
        <v>7.0497803806734968E-2</v>
      </c>
      <c r="I2197" s="130">
        <f>(Table13[[#This Row],[Alpha]]-MIN(Table13[Alpha]))/(MAX(Table13[Alpha])-MIN(Table13[Alpha]))</f>
        <v>0.41785418965510296</v>
      </c>
      <c r="J2197" s="508">
        <f>(Table13[[#This Row],[Signal from Matlab]]-703)/(1060.75-703)</f>
        <v>-1.9650593990216632</v>
      </c>
    </row>
    <row r="2198" spans="1:10" x14ac:dyDescent="0.2">
      <c r="A2198" s="505">
        <v>37232</v>
      </c>
      <c r="B2198" s="506">
        <v>2197</v>
      </c>
      <c r="C2198" s="507">
        <v>18.47</v>
      </c>
      <c r="E2198" s="508">
        <f>(Table13[[#This Row],[Gasoil Open]]-MIN(Table13[Gasoil Open]))/(MAX(Table13[Gasoil Open])-MIN(Table13[Gasoil Open]))</f>
        <v>6.420204978038066E-2</v>
      </c>
      <c r="I2198" s="130">
        <f>(Table13[[#This Row],[Alpha]]-MIN(Table13[Alpha]))/(MAX(Table13[Alpha])-MIN(Table13[Alpha]))</f>
        <v>0.41785418965510296</v>
      </c>
      <c r="J2198" s="508">
        <f>(Table13[[#This Row],[Signal from Matlab]]-703)/(1060.75-703)</f>
        <v>-1.9650593990216632</v>
      </c>
    </row>
    <row r="2199" spans="1:10" x14ac:dyDescent="0.2">
      <c r="A2199" s="505">
        <v>37235</v>
      </c>
      <c r="B2199" s="506">
        <v>2198</v>
      </c>
      <c r="C2199" s="507">
        <v>18.7</v>
      </c>
      <c r="E2199" s="508">
        <f>(Table13[[#This Row],[Gasoil Open]]-MIN(Table13[Gasoil Open]))/(MAX(Table13[Gasoil Open])-MIN(Table13[Gasoil Open]))</f>
        <v>6.5885797950219607E-2</v>
      </c>
      <c r="I2199" s="130">
        <f>(Table13[[#This Row],[Alpha]]-MIN(Table13[Alpha]))/(MAX(Table13[Alpha])-MIN(Table13[Alpha]))</f>
        <v>0.41785418965510296</v>
      </c>
      <c r="J2199" s="508">
        <f>(Table13[[#This Row],[Signal from Matlab]]-703)/(1060.75-703)</f>
        <v>-1.9650593990216632</v>
      </c>
    </row>
    <row r="2200" spans="1:10" x14ac:dyDescent="0.2">
      <c r="A2200" s="505">
        <v>37236</v>
      </c>
      <c r="B2200" s="506">
        <v>2199</v>
      </c>
      <c r="C2200" s="507">
        <v>18.2</v>
      </c>
      <c r="E2200" s="508">
        <f>(Table13[[#This Row],[Gasoil Open]]-MIN(Table13[Gasoil Open]))/(MAX(Table13[Gasoil Open])-MIN(Table13[Gasoil Open]))</f>
        <v>6.2225475841874073E-2</v>
      </c>
      <c r="I2200" s="130">
        <f>(Table13[[#This Row],[Alpha]]-MIN(Table13[Alpha]))/(MAX(Table13[Alpha])-MIN(Table13[Alpha]))</f>
        <v>0.41785418965510296</v>
      </c>
      <c r="J2200" s="508">
        <f>(Table13[[#This Row],[Signal from Matlab]]-703)/(1060.75-703)</f>
        <v>-1.9650593990216632</v>
      </c>
    </row>
    <row r="2201" spans="1:10" x14ac:dyDescent="0.2">
      <c r="A2201" s="505">
        <v>37237</v>
      </c>
      <c r="B2201" s="506">
        <v>2200</v>
      </c>
      <c r="C2201" s="507">
        <v>17.850000000000001</v>
      </c>
      <c r="E2201" s="508">
        <f>(Table13[[#This Row],[Gasoil Open]]-MIN(Table13[Gasoil Open]))/(MAX(Table13[Gasoil Open])-MIN(Table13[Gasoil Open]))</f>
        <v>5.9663250366032219E-2</v>
      </c>
      <c r="I2201" s="130">
        <f>(Table13[[#This Row],[Alpha]]-MIN(Table13[Alpha]))/(MAX(Table13[Alpha])-MIN(Table13[Alpha]))</f>
        <v>0.41785418965510296</v>
      </c>
      <c r="J2201" s="508">
        <f>(Table13[[#This Row],[Signal from Matlab]]-703)/(1060.75-703)</f>
        <v>-1.9650593990216632</v>
      </c>
    </row>
    <row r="2202" spans="1:10" x14ac:dyDescent="0.2">
      <c r="A2202" s="505">
        <v>37238</v>
      </c>
      <c r="B2202" s="506">
        <v>2201</v>
      </c>
      <c r="C2202" s="507">
        <v>18.09</v>
      </c>
      <c r="E2202" s="508">
        <f>(Table13[[#This Row],[Gasoil Open]]-MIN(Table13[Gasoil Open]))/(MAX(Table13[Gasoil Open])-MIN(Table13[Gasoil Open]))</f>
        <v>6.1420204978038059E-2</v>
      </c>
      <c r="I2202" s="130">
        <f>(Table13[[#This Row],[Alpha]]-MIN(Table13[Alpha]))/(MAX(Table13[Alpha])-MIN(Table13[Alpha]))</f>
        <v>0.41785418965510296</v>
      </c>
      <c r="J2202" s="508">
        <f>(Table13[[#This Row],[Signal from Matlab]]-703)/(1060.75-703)</f>
        <v>-1.9650593990216632</v>
      </c>
    </row>
    <row r="2203" spans="1:10" x14ac:dyDescent="0.2">
      <c r="A2203" s="505">
        <v>37239</v>
      </c>
      <c r="B2203" s="506">
        <v>2202</v>
      </c>
      <c r="C2203" s="507">
        <v>18.03</v>
      </c>
      <c r="E2203" s="508">
        <f>(Table13[[#This Row],[Gasoil Open]]-MIN(Table13[Gasoil Open]))/(MAX(Table13[Gasoil Open])-MIN(Table13[Gasoil Open]))</f>
        <v>6.0980966325036606E-2</v>
      </c>
      <c r="I2203" s="130">
        <f>(Table13[[#This Row],[Alpha]]-MIN(Table13[Alpha]))/(MAX(Table13[Alpha])-MIN(Table13[Alpha]))</f>
        <v>0.41785418965510296</v>
      </c>
      <c r="J2203" s="508">
        <f>(Table13[[#This Row],[Signal from Matlab]]-703)/(1060.75-703)</f>
        <v>-1.9650593990216632</v>
      </c>
    </row>
    <row r="2204" spans="1:10" x14ac:dyDescent="0.2">
      <c r="A2204" s="505">
        <v>37242</v>
      </c>
      <c r="B2204" s="506">
        <v>2203</v>
      </c>
      <c r="C2204" s="507">
        <v>19.05</v>
      </c>
      <c r="E2204" s="508">
        <f>(Table13[[#This Row],[Gasoil Open]]-MIN(Table13[Gasoil Open]))/(MAX(Table13[Gasoil Open])-MIN(Table13[Gasoil Open]))</f>
        <v>6.8448023426061488E-2</v>
      </c>
      <c r="I2204" s="130">
        <f>(Table13[[#This Row],[Alpha]]-MIN(Table13[Alpha]))/(MAX(Table13[Alpha])-MIN(Table13[Alpha]))</f>
        <v>0.41785418965510296</v>
      </c>
      <c r="J2204" s="508">
        <f>(Table13[[#This Row],[Signal from Matlab]]-703)/(1060.75-703)</f>
        <v>-1.9650593990216632</v>
      </c>
    </row>
    <row r="2205" spans="1:10" x14ac:dyDescent="0.2">
      <c r="A2205" s="505">
        <v>37243</v>
      </c>
      <c r="B2205" s="506">
        <v>2204</v>
      </c>
      <c r="C2205" s="507">
        <v>19.05</v>
      </c>
      <c r="E2205" s="508">
        <f>(Table13[[#This Row],[Gasoil Open]]-MIN(Table13[Gasoil Open]))/(MAX(Table13[Gasoil Open])-MIN(Table13[Gasoil Open]))</f>
        <v>6.8448023426061488E-2</v>
      </c>
      <c r="I2205" s="130">
        <f>(Table13[[#This Row],[Alpha]]-MIN(Table13[Alpha]))/(MAX(Table13[Alpha])-MIN(Table13[Alpha]))</f>
        <v>0.41785418965510296</v>
      </c>
      <c r="J2205" s="508">
        <f>(Table13[[#This Row],[Signal from Matlab]]-703)/(1060.75-703)</f>
        <v>-1.9650593990216632</v>
      </c>
    </row>
    <row r="2206" spans="1:10" x14ac:dyDescent="0.2">
      <c r="A2206" s="505">
        <v>37244</v>
      </c>
      <c r="B2206" s="506">
        <v>2205</v>
      </c>
      <c r="C2206" s="507">
        <v>19.25</v>
      </c>
      <c r="E2206" s="508">
        <f>(Table13[[#This Row],[Gasoil Open]]-MIN(Table13[Gasoil Open]))/(MAX(Table13[Gasoil Open])-MIN(Table13[Gasoil Open]))</f>
        <v>6.9912152269399702E-2</v>
      </c>
      <c r="I2206" s="130">
        <f>(Table13[[#This Row],[Alpha]]-MIN(Table13[Alpha]))/(MAX(Table13[Alpha])-MIN(Table13[Alpha]))</f>
        <v>0.41785418965510296</v>
      </c>
      <c r="J2206" s="508">
        <f>(Table13[[#This Row],[Signal from Matlab]]-703)/(1060.75-703)</f>
        <v>-1.9650593990216632</v>
      </c>
    </row>
    <row r="2207" spans="1:10" x14ac:dyDescent="0.2">
      <c r="A2207" s="505">
        <v>37245</v>
      </c>
      <c r="B2207" s="506">
        <v>2206</v>
      </c>
      <c r="C2207" s="507">
        <v>19.399999999999999</v>
      </c>
      <c r="E2207" s="508">
        <f>(Table13[[#This Row],[Gasoil Open]]-MIN(Table13[Gasoil Open]))/(MAX(Table13[Gasoil Open])-MIN(Table13[Gasoil Open]))</f>
        <v>7.1010248901903356E-2</v>
      </c>
      <c r="I2207" s="130">
        <f>(Table13[[#This Row],[Alpha]]-MIN(Table13[Alpha]))/(MAX(Table13[Alpha])-MIN(Table13[Alpha]))</f>
        <v>0.41785418965510296</v>
      </c>
      <c r="J2207" s="508">
        <f>(Table13[[#This Row],[Signal from Matlab]]-703)/(1060.75-703)</f>
        <v>-1.9650593990216632</v>
      </c>
    </row>
    <row r="2208" spans="1:10" x14ac:dyDescent="0.2">
      <c r="A2208" s="505">
        <v>37246</v>
      </c>
      <c r="B2208" s="506">
        <v>2207</v>
      </c>
      <c r="C2208" s="507">
        <v>19.25</v>
      </c>
      <c r="E2208" s="508">
        <f>(Table13[[#This Row],[Gasoil Open]]-MIN(Table13[Gasoil Open]))/(MAX(Table13[Gasoil Open])-MIN(Table13[Gasoil Open]))</f>
        <v>6.9912152269399702E-2</v>
      </c>
      <c r="I2208" s="130">
        <f>(Table13[[#This Row],[Alpha]]-MIN(Table13[Alpha]))/(MAX(Table13[Alpha])-MIN(Table13[Alpha]))</f>
        <v>0.41785418965510296</v>
      </c>
      <c r="J2208" s="508">
        <f>(Table13[[#This Row],[Signal from Matlab]]-703)/(1060.75-703)</f>
        <v>-1.9650593990216632</v>
      </c>
    </row>
    <row r="2209" spans="1:10" x14ac:dyDescent="0.2">
      <c r="A2209" s="505">
        <v>37249</v>
      </c>
      <c r="B2209" s="506">
        <v>2208</v>
      </c>
      <c r="C2209" s="507">
        <v>19.579999999999998</v>
      </c>
      <c r="E2209" s="508">
        <f>(Table13[[#This Row],[Gasoil Open]]-MIN(Table13[Gasoil Open]))/(MAX(Table13[Gasoil Open])-MIN(Table13[Gasoil Open]))</f>
        <v>7.2327964860907742E-2</v>
      </c>
      <c r="I2209" s="130">
        <f>(Table13[[#This Row],[Alpha]]-MIN(Table13[Alpha]))/(MAX(Table13[Alpha])-MIN(Table13[Alpha]))</f>
        <v>0.41785418965510296</v>
      </c>
      <c r="J2209" s="508">
        <f>(Table13[[#This Row],[Signal from Matlab]]-703)/(1060.75-703)</f>
        <v>-1.9650593990216632</v>
      </c>
    </row>
    <row r="2210" spans="1:10" x14ac:dyDescent="0.2">
      <c r="A2210" s="505">
        <v>37252</v>
      </c>
      <c r="B2210" s="506">
        <v>2209</v>
      </c>
      <c r="C2210" s="507">
        <v>20.88</v>
      </c>
      <c r="E2210" s="508">
        <f>(Table13[[#This Row],[Gasoil Open]]-MIN(Table13[Gasoil Open]))/(MAX(Table13[Gasoil Open])-MIN(Table13[Gasoil Open]))</f>
        <v>8.1844802342606132E-2</v>
      </c>
      <c r="I2210" s="130">
        <f>(Table13[[#This Row],[Alpha]]-MIN(Table13[Alpha]))/(MAX(Table13[Alpha])-MIN(Table13[Alpha]))</f>
        <v>0.41785418965510296</v>
      </c>
      <c r="J2210" s="508">
        <f>(Table13[[#This Row],[Signal from Matlab]]-703)/(1060.75-703)</f>
        <v>-1.9650593990216632</v>
      </c>
    </row>
    <row r="2211" spans="1:10" x14ac:dyDescent="0.2">
      <c r="A2211" s="505">
        <v>37253</v>
      </c>
      <c r="B2211" s="506">
        <v>2210</v>
      </c>
      <c r="C2211" s="507">
        <v>20.78</v>
      </c>
      <c r="E2211" s="508">
        <f>(Table13[[#This Row],[Gasoil Open]]-MIN(Table13[Gasoil Open]))/(MAX(Table13[Gasoil Open])-MIN(Table13[Gasoil Open]))</f>
        <v>8.1112737920937039E-2</v>
      </c>
      <c r="I2211" s="130">
        <f>(Table13[[#This Row],[Alpha]]-MIN(Table13[Alpha]))/(MAX(Table13[Alpha])-MIN(Table13[Alpha]))</f>
        <v>0.41785418965510296</v>
      </c>
      <c r="J2211" s="508">
        <f>(Table13[[#This Row],[Signal from Matlab]]-703)/(1060.75-703)</f>
        <v>-1.9650593990216632</v>
      </c>
    </row>
    <row r="2212" spans="1:10" x14ac:dyDescent="0.2">
      <c r="A2212" s="505">
        <v>37256</v>
      </c>
      <c r="B2212" s="506">
        <v>2211</v>
      </c>
      <c r="C2212" s="507">
        <v>20.2</v>
      </c>
      <c r="E2212" s="508">
        <f>(Table13[[#This Row],[Gasoil Open]]-MIN(Table13[Gasoil Open]))/(MAX(Table13[Gasoil Open])-MIN(Table13[Gasoil Open]))</f>
        <v>7.6866764275256211E-2</v>
      </c>
      <c r="I2212" s="130">
        <f>(Table13[[#This Row],[Alpha]]-MIN(Table13[Alpha]))/(MAX(Table13[Alpha])-MIN(Table13[Alpha]))</f>
        <v>0.41785418965510296</v>
      </c>
      <c r="J2212" s="508">
        <f>(Table13[[#This Row],[Signal from Matlab]]-703)/(1060.75-703)</f>
        <v>-1.9650593990216632</v>
      </c>
    </row>
    <row r="2213" spans="1:10" x14ac:dyDescent="0.2">
      <c r="A2213" s="505">
        <v>37258</v>
      </c>
      <c r="B2213" s="506">
        <v>2212</v>
      </c>
      <c r="C2213" s="507">
        <v>19.46</v>
      </c>
      <c r="E2213" s="508">
        <f>(Table13[[#This Row],[Gasoil Open]]-MIN(Table13[Gasoil Open]))/(MAX(Table13[Gasoil Open])-MIN(Table13[Gasoil Open]))</f>
        <v>7.1449487554904836E-2</v>
      </c>
      <c r="I2213" s="130">
        <f>(Table13[[#This Row],[Alpha]]-MIN(Table13[Alpha]))/(MAX(Table13[Alpha])-MIN(Table13[Alpha]))</f>
        <v>0.41785418965510296</v>
      </c>
      <c r="J2213" s="508">
        <f>(Table13[[#This Row],[Signal from Matlab]]-703)/(1060.75-703)</f>
        <v>-1.9650593990216632</v>
      </c>
    </row>
    <row r="2214" spans="1:10" x14ac:dyDescent="0.2">
      <c r="A2214" s="505">
        <v>37259</v>
      </c>
      <c r="B2214" s="506">
        <v>2213</v>
      </c>
      <c r="C2214" s="507">
        <v>21</v>
      </c>
      <c r="E2214" s="508">
        <f>(Table13[[#This Row],[Gasoil Open]]-MIN(Table13[Gasoil Open]))/(MAX(Table13[Gasoil Open])-MIN(Table13[Gasoil Open]))</f>
        <v>8.2723279648609066E-2</v>
      </c>
      <c r="I2214" s="130">
        <f>(Table13[[#This Row],[Alpha]]-MIN(Table13[Alpha]))/(MAX(Table13[Alpha])-MIN(Table13[Alpha]))</f>
        <v>0.41785418965510296</v>
      </c>
      <c r="J2214" s="508">
        <f>(Table13[[#This Row],[Signal from Matlab]]-703)/(1060.75-703)</f>
        <v>-1.9650593990216632</v>
      </c>
    </row>
    <row r="2215" spans="1:10" x14ac:dyDescent="0.2">
      <c r="A2215" s="505">
        <v>37260</v>
      </c>
      <c r="B2215" s="506">
        <v>2214</v>
      </c>
      <c r="C2215" s="507">
        <v>20.9</v>
      </c>
      <c r="E2215" s="508">
        <f>(Table13[[#This Row],[Gasoil Open]]-MIN(Table13[Gasoil Open]))/(MAX(Table13[Gasoil Open])-MIN(Table13[Gasoil Open]))</f>
        <v>8.1991215226939945E-2</v>
      </c>
      <c r="I2215" s="130">
        <f>(Table13[[#This Row],[Alpha]]-MIN(Table13[Alpha]))/(MAX(Table13[Alpha])-MIN(Table13[Alpha]))</f>
        <v>0.41785418965510296</v>
      </c>
      <c r="J2215" s="508">
        <f>(Table13[[#This Row],[Signal from Matlab]]-703)/(1060.75-703)</f>
        <v>-1.9650593990216632</v>
      </c>
    </row>
    <row r="2216" spans="1:10" x14ac:dyDescent="0.2">
      <c r="A2216" s="505">
        <v>37263</v>
      </c>
      <c r="B2216" s="506">
        <v>2215</v>
      </c>
      <c r="C2216" s="507">
        <v>22</v>
      </c>
      <c r="E2216" s="508">
        <f>(Table13[[#This Row],[Gasoil Open]]-MIN(Table13[Gasoil Open]))/(MAX(Table13[Gasoil Open])-MIN(Table13[Gasoil Open]))</f>
        <v>9.0043923865300135E-2</v>
      </c>
      <c r="I2216" s="130">
        <f>(Table13[[#This Row],[Alpha]]-MIN(Table13[Alpha]))/(MAX(Table13[Alpha])-MIN(Table13[Alpha]))</f>
        <v>0.41785418965510296</v>
      </c>
      <c r="J2216" s="508">
        <f>(Table13[[#This Row],[Signal from Matlab]]-703)/(1060.75-703)</f>
        <v>-1.9650593990216632</v>
      </c>
    </row>
    <row r="2217" spans="1:10" x14ac:dyDescent="0.2">
      <c r="A2217" s="505">
        <v>37264</v>
      </c>
      <c r="B2217" s="506">
        <v>2216</v>
      </c>
      <c r="C2217" s="507">
        <v>21.94</v>
      </c>
      <c r="E2217" s="508">
        <f>(Table13[[#This Row],[Gasoil Open]]-MIN(Table13[Gasoil Open]))/(MAX(Table13[Gasoil Open])-MIN(Table13[Gasoil Open]))</f>
        <v>8.9604685212298682E-2</v>
      </c>
      <c r="I2217" s="130">
        <f>(Table13[[#This Row],[Alpha]]-MIN(Table13[Alpha]))/(MAX(Table13[Alpha])-MIN(Table13[Alpha]))</f>
        <v>0.41785418965510296</v>
      </c>
      <c r="J2217" s="508">
        <f>(Table13[[#This Row],[Signal from Matlab]]-703)/(1060.75-703)</f>
        <v>-1.9650593990216632</v>
      </c>
    </row>
    <row r="2218" spans="1:10" x14ac:dyDescent="0.2">
      <c r="A2218" s="505">
        <v>37265</v>
      </c>
      <c r="B2218" s="506">
        <v>2217</v>
      </c>
      <c r="C2218" s="507">
        <v>21.4</v>
      </c>
      <c r="E2218" s="508">
        <f>(Table13[[#This Row],[Gasoil Open]]-MIN(Table13[Gasoil Open]))/(MAX(Table13[Gasoil Open])-MIN(Table13[Gasoil Open]))</f>
        <v>8.565153733528548E-2</v>
      </c>
      <c r="I2218" s="130">
        <f>(Table13[[#This Row],[Alpha]]-MIN(Table13[Alpha]))/(MAX(Table13[Alpha])-MIN(Table13[Alpha]))</f>
        <v>0.41785418965510296</v>
      </c>
      <c r="J2218" s="508">
        <f>(Table13[[#This Row],[Signal from Matlab]]-703)/(1060.75-703)</f>
        <v>-1.9650593990216632</v>
      </c>
    </row>
    <row r="2219" spans="1:10" x14ac:dyDescent="0.2">
      <c r="A2219" s="505">
        <v>37266</v>
      </c>
      <c r="B2219" s="506">
        <v>2218</v>
      </c>
      <c r="C2219" s="507">
        <v>20.95</v>
      </c>
      <c r="E2219" s="508">
        <f>(Table13[[#This Row],[Gasoil Open]]-MIN(Table13[Gasoil Open]))/(MAX(Table13[Gasoil Open])-MIN(Table13[Gasoil Open]))</f>
        <v>8.2357247437774506E-2</v>
      </c>
      <c r="I2219" s="130">
        <f>(Table13[[#This Row],[Alpha]]-MIN(Table13[Alpha]))/(MAX(Table13[Alpha])-MIN(Table13[Alpha]))</f>
        <v>0.41785418965510296</v>
      </c>
      <c r="J2219" s="508">
        <f>(Table13[[#This Row],[Signal from Matlab]]-703)/(1060.75-703)</f>
        <v>-1.9650593990216632</v>
      </c>
    </row>
    <row r="2220" spans="1:10" x14ac:dyDescent="0.2">
      <c r="A2220" s="505">
        <v>37267</v>
      </c>
      <c r="B2220" s="506">
        <v>2219</v>
      </c>
      <c r="C2220" s="507">
        <v>21.22</v>
      </c>
      <c r="E2220" s="508">
        <f>(Table13[[#This Row],[Gasoil Open]]-MIN(Table13[Gasoil Open]))/(MAX(Table13[Gasoil Open])-MIN(Table13[Gasoil Open]))</f>
        <v>8.4333821376281093E-2</v>
      </c>
      <c r="I2220" s="130">
        <f>(Table13[[#This Row],[Alpha]]-MIN(Table13[Alpha]))/(MAX(Table13[Alpha])-MIN(Table13[Alpha]))</f>
        <v>0.41785418965510296</v>
      </c>
      <c r="J2220" s="508">
        <f>(Table13[[#This Row],[Signal from Matlab]]-703)/(1060.75-703)</f>
        <v>-1.9650593990216632</v>
      </c>
    </row>
    <row r="2221" spans="1:10" x14ac:dyDescent="0.2">
      <c r="A2221" s="505">
        <v>37270</v>
      </c>
      <c r="B2221" s="506">
        <v>2220</v>
      </c>
      <c r="C2221" s="507">
        <v>20.6</v>
      </c>
      <c r="E2221" s="508">
        <f>(Table13[[#This Row],[Gasoil Open]]-MIN(Table13[Gasoil Open]))/(MAX(Table13[Gasoil Open])-MIN(Table13[Gasoil Open]))</f>
        <v>7.9795021961932652E-2</v>
      </c>
      <c r="I2221" s="130">
        <f>(Table13[[#This Row],[Alpha]]-MIN(Table13[Alpha]))/(MAX(Table13[Alpha])-MIN(Table13[Alpha]))</f>
        <v>0.41785418965510296</v>
      </c>
      <c r="J2221" s="508">
        <f>(Table13[[#This Row],[Signal from Matlab]]-703)/(1060.75-703)</f>
        <v>-1.9650593990216632</v>
      </c>
    </row>
    <row r="2222" spans="1:10" x14ac:dyDescent="0.2">
      <c r="A2222" s="505">
        <v>37271</v>
      </c>
      <c r="B2222" s="506">
        <v>2221</v>
      </c>
      <c r="C2222" s="507">
        <v>19.88</v>
      </c>
      <c r="E2222" s="508">
        <f>(Table13[[#This Row],[Gasoil Open]]-MIN(Table13[Gasoil Open]))/(MAX(Table13[Gasoil Open])-MIN(Table13[Gasoil Open]))</f>
        <v>7.4524158125915063E-2</v>
      </c>
      <c r="I2222" s="130">
        <f>(Table13[[#This Row],[Alpha]]-MIN(Table13[Alpha]))/(MAX(Table13[Alpha])-MIN(Table13[Alpha]))</f>
        <v>0.41785418965510296</v>
      </c>
      <c r="J2222" s="508">
        <f>(Table13[[#This Row],[Signal from Matlab]]-703)/(1060.75-703)</f>
        <v>-1.9650593990216632</v>
      </c>
    </row>
    <row r="2223" spans="1:10" x14ac:dyDescent="0.2">
      <c r="A2223" s="505">
        <v>37272</v>
      </c>
      <c r="B2223" s="506">
        <v>2222</v>
      </c>
      <c r="C2223" s="507">
        <v>19.32</v>
      </c>
      <c r="E2223" s="508">
        <f>(Table13[[#This Row],[Gasoil Open]]-MIN(Table13[Gasoil Open]))/(MAX(Table13[Gasoil Open])-MIN(Table13[Gasoil Open]))</f>
        <v>7.0424597364568076E-2</v>
      </c>
      <c r="I2223" s="130">
        <f>(Table13[[#This Row],[Alpha]]-MIN(Table13[Alpha]))/(MAX(Table13[Alpha])-MIN(Table13[Alpha]))</f>
        <v>0.41785418965510296</v>
      </c>
      <c r="J2223" s="508">
        <f>(Table13[[#This Row],[Signal from Matlab]]-703)/(1060.75-703)</f>
        <v>-1.9650593990216632</v>
      </c>
    </row>
    <row r="2224" spans="1:10" x14ac:dyDescent="0.2">
      <c r="A2224" s="505">
        <v>37273</v>
      </c>
      <c r="B2224" s="506">
        <v>2223</v>
      </c>
      <c r="C2224" s="507">
        <v>19.149999999999999</v>
      </c>
      <c r="E2224" s="508">
        <f>(Table13[[#This Row],[Gasoil Open]]-MIN(Table13[Gasoil Open]))/(MAX(Table13[Gasoil Open])-MIN(Table13[Gasoil Open]))</f>
        <v>6.9180087847730581E-2</v>
      </c>
      <c r="I2224" s="130">
        <f>(Table13[[#This Row],[Alpha]]-MIN(Table13[Alpha]))/(MAX(Table13[Alpha])-MIN(Table13[Alpha]))</f>
        <v>0.41785418965510296</v>
      </c>
      <c r="J2224" s="508">
        <f>(Table13[[#This Row],[Signal from Matlab]]-703)/(1060.75-703)</f>
        <v>-1.9650593990216632</v>
      </c>
    </row>
    <row r="2225" spans="1:10" x14ac:dyDescent="0.2">
      <c r="A2225" s="505">
        <v>37274</v>
      </c>
      <c r="B2225" s="506">
        <v>2224</v>
      </c>
      <c r="C2225" s="507">
        <v>18.600000000000001</v>
      </c>
      <c r="E2225" s="508">
        <f>(Table13[[#This Row],[Gasoil Open]]-MIN(Table13[Gasoil Open]))/(MAX(Table13[Gasoil Open])-MIN(Table13[Gasoil Open]))</f>
        <v>6.5153733528550514E-2</v>
      </c>
      <c r="I2225" s="130">
        <f>(Table13[[#This Row],[Alpha]]-MIN(Table13[Alpha]))/(MAX(Table13[Alpha])-MIN(Table13[Alpha]))</f>
        <v>0.41785418965510296</v>
      </c>
      <c r="J2225" s="508">
        <f>(Table13[[#This Row],[Signal from Matlab]]-703)/(1060.75-703)</f>
        <v>-1.9650593990216632</v>
      </c>
    </row>
    <row r="2226" spans="1:10" x14ac:dyDescent="0.2">
      <c r="A2226" s="505">
        <v>37277</v>
      </c>
      <c r="B2226" s="506">
        <v>2225</v>
      </c>
      <c r="C2226" s="507">
        <v>18.52</v>
      </c>
      <c r="E2226" s="508">
        <f>(Table13[[#This Row],[Gasoil Open]]-MIN(Table13[Gasoil Open]))/(MAX(Table13[Gasoil Open])-MIN(Table13[Gasoil Open]))</f>
        <v>6.456808199121522E-2</v>
      </c>
      <c r="I2226" s="130">
        <f>(Table13[[#This Row],[Alpha]]-MIN(Table13[Alpha]))/(MAX(Table13[Alpha])-MIN(Table13[Alpha]))</f>
        <v>0.41785418965510296</v>
      </c>
      <c r="J2226" s="508">
        <f>(Table13[[#This Row],[Signal from Matlab]]-703)/(1060.75-703)</f>
        <v>-1.9650593990216632</v>
      </c>
    </row>
    <row r="2227" spans="1:10" x14ac:dyDescent="0.2">
      <c r="A2227" s="505">
        <v>37278</v>
      </c>
      <c r="B2227" s="506">
        <v>2226</v>
      </c>
      <c r="C2227" s="507">
        <v>18.600000000000001</v>
      </c>
      <c r="E2227" s="508">
        <f>(Table13[[#This Row],[Gasoil Open]]-MIN(Table13[Gasoil Open]))/(MAX(Table13[Gasoil Open])-MIN(Table13[Gasoil Open]))</f>
        <v>6.5153733528550514E-2</v>
      </c>
      <c r="I2227" s="130">
        <f>(Table13[[#This Row],[Alpha]]-MIN(Table13[Alpha]))/(MAX(Table13[Alpha])-MIN(Table13[Alpha]))</f>
        <v>0.41785418965510296</v>
      </c>
      <c r="J2227" s="508">
        <f>(Table13[[#This Row],[Signal from Matlab]]-703)/(1060.75-703)</f>
        <v>-1.9650593990216632</v>
      </c>
    </row>
    <row r="2228" spans="1:10" x14ac:dyDescent="0.2">
      <c r="A2228" s="505">
        <v>37279</v>
      </c>
      <c r="B2228" s="506">
        <v>2227</v>
      </c>
      <c r="C2228" s="507">
        <v>18.86</v>
      </c>
      <c r="E2228" s="508">
        <f>(Table13[[#This Row],[Gasoil Open]]-MIN(Table13[Gasoil Open]))/(MAX(Table13[Gasoil Open])-MIN(Table13[Gasoil Open]))</f>
        <v>6.7057101024890181E-2</v>
      </c>
      <c r="I2228" s="130">
        <f>(Table13[[#This Row],[Alpha]]-MIN(Table13[Alpha]))/(MAX(Table13[Alpha])-MIN(Table13[Alpha]))</f>
        <v>0.41785418965510296</v>
      </c>
      <c r="J2228" s="508">
        <f>(Table13[[#This Row],[Signal from Matlab]]-703)/(1060.75-703)</f>
        <v>-1.9650593990216632</v>
      </c>
    </row>
    <row r="2229" spans="1:10" x14ac:dyDescent="0.2">
      <c r="A2229" s="505">
        <v>37280</v>
      </c>
      <c r="B2229" s="506">
        <v>2228</v>
      </c>
      <c r="C2229" s="507">
        <v>19.190000000000001</v>
      </c>
      <c r="E2229" s="508">
        <f>(Table13[[#This Row],[Gasoil Open]]-MIN(Table13[Gasoil Open]))/(MAX(Table13[Gasoil Open])-MIN(Table13[Gasoil Open]))</f>
        <v>6.9472913616398249E-2</v>
      </c>
      <c r="I2229" s="130">
        <f>(Table13[[#This Row],[Alpha]]-MIN(Table13[Alpha]))/(MAX(Table13[Alpha])-MIN(Table13[Alpha]))</f>
        <v>0.41785418965510296</v>
      </c>
      <c r="J2229" s="508">
        <f>(Table13[[#This Row],[Signal from Matlab]]-703)/(1060.75-703)</f>
        <v>-1.9650593990216632</v>
      </c>
    </row>
    <row r="2230" spans="1:10" x14ac:dyDescent="0.2">
      <c r="A2230" s="505">
        <v>37281</v>
      </c>
      <c r="B2230" s="506">
        <v>2229</v>
      </c>
      <c r="C2230" s="507">
        <v>19.350000000000001</v>
      </c>
      <c r="E2230" s="508">
        <f>(Table13[[#This Row],[Gasoil Open]]-MIN(Table13[Gasoil Open]))/(MAX(Table13[Gasoil Open])-MIN(Table13[Gasoil Open]))</f>
        <v>7.0644216691068823E-2</v>
      </c>
      <c r="I2230" s="130">
        <f>(Table13[[#This Row],[Alpha]]-MIN(Table13[Alpha]))/(MAX(Table13[Alpha])-MIN(Table13[Alpha]))</f>
        <v>0.41785418965510296</v>
      </c>
      <c r="J2230" s="508">
        <f>(Table13[[#This Row],[Signal from Matlab]]-703)/(1060.75-703)</f>
        <v>-1.9650593990216632</v>
      </c>
    </row>
    <row r="2231" spans="1:10" x14ac:dyDescent="0.2">
      <c r="A2231" s="505">
        <v>37284</v>
      </c>
      <c r="B2231" s="506">
        <v>2230</v>
      </c>
      <c r="C2231" s="507">
        <v>19.600000000000001</v>
      </c>
      <c r="E2231" s="508">
        <f>(Table13[[#This Row],[Gasoil Open]]-MIN(Table13[Gasoil Open]))/(MAX(Table13[Gasoil Open])-MIN(Table13[Gasoil Open]))</f>
        <v>7.2474377745241583E-2</v>
      </c>
      <c r="I2231" s="130">
        <f>(Table13[[#This Row],[Alpha]]-MIN(Table13[Alpha]))/(MAX(Table13[Alpha])-MIN(Table13[Alpha]))</f>
        <v>0.41785418965510296</v>
      </c>
      <c r="J2231" s="508">
        <f>(Table13[[#This Row],[Signal from Matlab]]-703)/(1060.75-703)</f>
        <v>-1.9650593990216632</v>
      </c>
    </row>
    <row r="2232" spans="1:10" x14ac:dyDescent="0.2">
      <c r="A2232" s="505">
        <v>37285</v>
      </c>
      <c r="B2232" s="506">
        <v>2231</v>
      </c>
      <c r="C2232" s="507">
        <v>19.5</v>
      </c>
      <c r="E2232" s="508">
        <f>(Table13[[#This Row],[Gasoil Open]]-MIN(Table13[Gasoil Open]))/(MAX(Table13[Gasoil Open])-MIN(Table13[Gasoil Open]))</f>
        <v>7.1742313323572462E-2</v>
      </c>
      <c r="I2232" s="130">
        <f>(Table13[[#This Row],[Alpha]]-MIN(Table13[Alpha]))/(MAX(Table13[Alpha])-MIN(Table13[Alpha]))</f>
        <v>0.41785418965510296</v>
      </c>
      <c r="J2232" s="508">
        <f>(Table13[[#This Row],[Signal from Matlab]]-703)/(1060.75-703)</f>
        <v>-1.9650593990216632</v>
      </c>
    </row>
    <row r="2233" spans="1:10" x14ac:dyDescent="0.2">
      <c r="A2233" s="505">
        <v>37286</v>
      </c>
      <c r="B2233" s="506">
        <v>2232</v>
      </c>
      <c r="C2233" s="507">
        <v>18.920000000000002</v>
      </c>
      <c r="E2233" s="508">
        <f>(Table13[[#This Row],[Gasoil Open]]-MIN(Table13[Gasoil Open]))/(MAX(Table13[Gasoil Open])-MIN(Table13[Gasoil Open]))</f>
        <v>6.7496339677891662E-2</v>
      </c>
      <c r="I2233" s="130">
        <f>(Table13[[#This Row],[Alpha]]-MIN(Table13[Alpha]))/(MAX(Table13[Alpha])-MIN(Table13[Alpha]))</f>
        <v>0.41785418965510296</v>
      </c>
      <c r="J2233" s="508">
        <f>(Table13[[#This Row],[Signal from Matlab]]-703)/(1060.75-703)</f>
        <v>-1.9650593990216632</v>
      </c>
    </row>
    <row r="2234" spans="1:10" x14ac:dyDescent="0.2">
      <c r="A2234" s="505">
        <v>37287</v>
      </c>
      <c r="B2234" s="506">
        <v>2233</v>
      </c>
      <c r="C2234" s="507">
        <v>19</v>
      </c>
      <c r="E2234" s="508">
        <f>(Table13[[#This Row],[Gasoil Open]]-MIN(Table13[Gasoil Open]))/(MAX(Table13[Gasoil Open])-MIN(Table13[Gasoil Open]))</f>
        <v>6.8081991215226928E-2</v>
      </c>
      <c r="I2234" s="130">
        <f>(Table13[[#This Row],[Alpha]]-MIN(Table13[Alpha]))/(MAX(Table13[Alpha])-MIN(Table13[Alpha]))</f>
        <v>0.41785418965510296</v>
      </c>
      <c r="J2234" s="508">
        <f>(Table13[[#This Row],[Signal from Matlab]]-703)/(1060.75-703)</f>
        <v>-1.9650593990216632</v>
      </c>
    </row>
    <row r="2235" spans="1:10" x14ac:dyDescent="0.2">
      <c r="A2235" s="505">
        <v>37288</v>
      </c>
      <c r="B2235" s="506">
        <v>2234</v>
      </c>
      <c r="C2235" s="507">
        <v>19.36</v>
      </c>
      <c r="E2235" s="508">
        <f>(Table13[[#This Row],[Gasoil Open]]-MIN(Table13[Gasoil Open]))/(MAX(Table13[Gasoil Open])-MIN(Table13[Gasoil Open]))</f>
        <v>7.0717423133235716E-2</v>
      </c>
      <c r="I2235" s="130">
        <f>(Table13[[#This Row],[Alpha]]-MIN(Table13[Alpha]))/(MAX(Table13[Alpha])-MIN(Table13[Alpha]))</f>
        <v>0.41785418965510296</v>
      </c>
      <c r="J2235" s="508">
        <f>(Table13[[#This Row],[Signal from Matlab]]-703)/(1060.75-703)</f>
        <v>-1.9650593990216632</v>
      </c>
    </row>
    <row r="2236" spans="1:10" x14ac:dyDescent="0.2">
      <c r="A2236" s="505">
        <v>37291</v>
      </c>
      <c r="B2236" s="506">
        <v>2235</v>
      </c>
      <c r="C2236" s="507">
        <v>19.8</v>
      </c>
      <c r="E2236" s="508">
        <f>(Table13[[#This Row],[Gasoil Open]]-MIN(Table13[Gasoil Open]))/(MAX(Table13[Gasoil Open])-MIN(Table13[Gasoil Open]))</f>
        <v>7.3938506588579797E-2</v>
      </c>
      <c r="I2236" s="130">
        <f>(Table13[[#This Row],[Alpha]]-MIN(Table13[Alpha]))/(MAX(Table13[Alpha])-MIN(Table13[Alpha]))</f>
        <v>0.41785418965510296</v>
      </c>
      <c r="J2236" s="508">
        <f>(Table13[[#This Row],[Signal from Matlab]]-703)/(1060.75-703)</f>
        <v>-1.9650593990216632</v>
      </c>
    </row>
    <row r="2237" spans="1:10" x14ac:dyDescent="0.2">
      <c r="A2237" s="505">
        <v>37292</v>
      </c>
      <c r="B2237" s="506">
        <v>2236</v>
      </c>
      <c r="C2237" s="507">
        <v>19.77</v>
      </c>
      <c r="E2237" s="508">
        <f>(Table13[[#This Row],[Gasoil Open]]-MIN(Table13[Gasoil Open]))/(MAX(Table13[Gasoil Open])-MIN(Table13[Gasoil Open]))</f>
        <v>7.371888726207905E-2</v>
      </c>
      <c r="I2237" s="130">
        <f>(Table13[[#This Row],[Alpha]]-MIN(Table13[Alpha]))/(MAX(Table13[Alpha])-MIN(Table13[Alpha]))</f>
        <v>0.41785418965510296</v>
      </c>
      <c r="J2237" s="508">
        <f>(Table13[[#This Row],[Signal from Matlab]]-703)/(1060.75-703)</f>
        <v>-1.9650593990216632</v>
      </c>
    </row>
    <row r="2238" spans="1:10" x14ac:dyDescent="0.2">
      <c r="A2238" s="505">
        <v>37293</v>
      </c>
      <c r="B2238" s="506">
        <v>2237</v>
      </c>
      <c r="C2238" s="507">
        <v>19.600000000000001</v>
      </c>
      <c r="E2238" s="508">
        <f>(Table13[[#This Row],[Gasoil Open]]-MIN(Table13[Gasoil Open]))/(MAX(Table13[Gasoil Open])-MIN(Table13[Gasoil Open]))</f>
        <v>7.2474377745241583E-2</v>
      </c>
      <c r="I2238" s="130">
        <f>(Table13[[#This Row],[Alpha]]-MIN(Table13[Alpha]))/(MAX(Table13[Alpha])-MIN(Table13[Alpha]))</f>
        <v>0.41785418965510296</v>
      </c>
      <c r="J2238" s="508">
        <f>(Table13[[#This Row],[Signal from Matlab]]-703)/(1060.75-703)</f>
        <v>-1.9650593990216632</v>
      </c>
    </row>
    <row r="2239" spans="1:10" x14ac:dyDescent="0.2">
      <c r="A2239" s="505">
        <v>37294</v>
      </c>
      <c r="B2239" s="506">
        <v>2238</v>
      </c>
      <c r="C2239" s="507">
        <v>19.25</v>
      </c>
      <c r="E2239" s="508">
        <f>(Table13[[#This Row],[Gasoil Open]]-MIN(Table13[Gasoil Open]))/(MAX(Table13[Gasoil Open])-MIN(Table13[Gasoil Open]))</f>
        <v>6.9912152269399702E-2</v>
      </c>
      <c r="I2239" s="130">
        <f>(Table13[[#This Row],[Alpha]]-MIN(Table13[Alpha]))/(MAX(Table13[Alpha])-MIN(Table13[Alpha]))</f>
        <v>0.41785418965510296</v>
      </c>
      <c r="J2239" s="508">
        <f>(Table13[[#This Row],[Signal from Matlab]]-703)/(1060.75-703)</f>
        <v>-1.9650593990216632</v>
      </c>
    </row>
    <row r="2240" spans="1:10" x14ac:dyDescent="0.2">
      <c r="A2240" s="505">
        <v>37295</v>
      </c>
      <c r="B2240" s="506">
        <v>2239</v>
      </c>
      <c r="C2240" s="507">
        <v>19.350000000000001</v>
      </c>
      <c r="E2240" s="508">
        <f>(Table13[[#This Row],[Gasoil Open]]-MIN(Table13[Gasoil Open]))/(MAX(Table13[Gasoil Open])-MIN(Table13[Gasoil Open]))</f>
        <v>7.0644216691068823E-2</v>
      </c>
      <c r="I2240" s="130">
        <f>(Table13[[#This Row],[Alpha]]-MIN(Table13[Alpha]))/(MAX(Table13[Alpha])-MIN(Table13[Alpha]))</f>
        <v>0.41785418965510296</v>
      </c>
      <c r="J2240" s="508">
        <f>(Table13[[#This Row],[Signal from Matlab]]-703)/(1060.75-703)</f>
        <v>-1.9650593990216632</v>
      </c>
    </row>
    <row r="2241" spans="1:10" x14ac:dyDescent="0.2">
      <c r="A2241" s="505">
        <v>37298</v>
      </c>
      <c r="B2241" s="506">
        <v>2240</v>
      </c>
      <c r="C2241" s="507">
        <v>19.649999999999999</v>
      </c>
      <c r="E2241" s="508">
        <f>(Table13[[#This Row],[Gasoil Open]]-MIN(Table13[Gasoil Open]))/(MAX(Table13[Gasoil Open])-MIN(Table13[Gasoil Open]))</f>
        <v>7.2840409956076116E-2</v>
      </c>
      <c r="I2241" s="130">
        <f>(Table13[[#This Row],[Alpha]]-MIN(Table13[Alpha]))/(MAX(Table13[Alpha])-MIN(Table13[Alpha]))</f>
        <v>0.41785418965510296</v>
      </c>
      <c r="J2241" s="508">
        <f>(Table13[[#This Row],[Signal from Matlab]]-703)/(1060.75-703)</f>
        <v>-1.9650593990216632</v>
      </c>
    </row>
    <row r="2242" spans="1:10" x14ac:dyDescent="0.2">
      <c r="A2242" s="505">
        <v>37299</v>
      </c>
      <c r="B2242" s="506">
        <v>2241</v>
      </c>
      <c r="C2242" s="507">
        <v>21.3</v>
      </c>
      <c r="E2242" s="508">
        <f>(Table13[[#This Row],[Gasoil Open]]-MIN(Table13[Gasoil Open]))/(MAX(Table13[Gasoil Open])-MIN(Table13[Gasoil Open]))</f>
        <v>8.4919472913616401E-2</v>
      </c>
      <c r="I2242" s="130">
        <f>(Table13[[#This Row],[Alpha]]-MIN(Table13[Alpha]))/(MAX(Table13[Alpha])-MIN(Table13[Alpha]))</f>
        <v>0.41785418965510296</v>
      </c>
      <c r="J2242" s="508">
        <f>(Table13[[#This Row],[Signal from Matlab]]-703)/(1060.75-703)</f>
        <v>-1.9650593990216632</v>
      </c>
    </row>
    <row r="2243" spans="1:10" x14ac:dyDescent="0.2">
      <c r="A2243" s="505">
        <v>37300</v>
      </c>
      <c r="B2243" s="506">
        <v>2242</v>
      </c>
      <c r="C2243" s="507">
        <v>20.350000000000001</v>
      </c>
      <c r="E2243" s="508">
        <f>(Table13[[#This Row],[Gasoil Open]]-MIN(Table13[Gasoil Open]))/(MAX(Table13[Gasoil Open])-MIN(Table13[Gasoil Open]))</f>
        <v>7.7964860907759892E-2</v>
      </c>
      <c r="I2243" s="130">
        <f>(Table13[[#This Row],[Alpha]]-MIN(Table13[Alpha]))/(MAX(Table13[Alpha])-MIN(Table13[Alpha]))</f>
        <v>0.41785418965510296</v>
      </c>
      <c r="J2243" s="508">
        <f>(Table13[[#This Row],[Signal from Matlab]]-703)/(1060.75-703)</f>
        <v>-1.9650593990216632</v>
      </c>
    </row>
    <row r="2244" spans="1:10" x14ac:dyDescent="0.2">
      <c r="A2244" s="505">
        <v>37301</v>
      </c>
      <c r="B2244" s="506">
        <v>2243</v>
      </c>
      <c r="C2244" s="507">
        <v>21.05</v>
      </c>
      <c r="E2244" s="508">
        <f>(Table13[[#This Row],[Gasoil Open]]-MIN(Table13[Gasoil Open]))/(MAX(Table13[Gasoil Open])-MIN(Table13[Gasoil Open]))</f>
        <v>8.3089311859443626E-2</v>
      </c>
      <c r="I2244" s="130">
        <f>(Table13[[#This Row],[Alpha]]-MIN(Table13[Alpha]))/(MAX(Table13[Alpha])-MIN(Table13[Alpha]))</f>
        <v>0.41785418965510296</v>
      </c>
      <c r="J2244" s="508">
        <f>(Table13[[#This Row],[Signal from Matlab]]-703)/(1060.75-703)</f>
        <v>-1.9650593990216632</v>
      </c>
    </row>
    <row r="2245" spans="1:10" x14ac:dyDescent="0.2">
      <c r="A2245" s="505">
        <v>37302</v>
      </c>
      <c r="B2245" s="506">
        <v>2244</v>
      </c>
      <c r="C2245" s="507">
        <v>21</v>
      </c>
      <c r="E2245" s="508">
        <f>(Table13[[#This Row],[Gasoil Open]]-MIN(Table13[Gasoil Open]))/(MAX(Table13[Gasoil Open])-MIN(Table13[Gasoil Open]))</f>
        <v>8.2723279648609066E-2</v>
      </c>
      <c r="I2245" s="130">
        <f>(Table13[[#This Row],[Alpha]]-MIN(Table13[Alpha]))/(MAX(Table13[Alpha])-MIN(Table13[Alpha]))</f>
        <v>0.41785418965510296</v>
      </c>
      <c r="J2245" s="508">
        <f>(Table13[[#This Row],[Signal from Matlab]]-703)/(1060.75-703)</f>
        <v>-1.9650593990216632</v>
      </c>
    </row>
    <row r="2246" spans="1:10" x14ac:dyDescent="0.2">
      <c r="A2246" s="505">
        <v>37305</v>
      </c>
      <c r="B2246" s="506">
        <v>2245</v>
      </c>
      <c r="C2246" s="507">
        <v>20.87</v>
      </c>
      <c r="E2246" s="508">
        <f>(Table13[[#This Row],[Gasoil Open]]-MIN(Table13[Gasoil Open]))/(MAX(Table13[Gasoil Open])-MIN(Table13[Gasoil Open]))</f>
        <v>8.177159590043924E-2</v>
      </c>
      <c r="I2246" s="130">
        <f>(Table13[[#This Row],[Alpha]]-MIN(Table13[Alpha]))/(MAX(Table13[Alpha])-MIN(Table13[Alpha]))</f>
        <v>0.41785418965510296</v>
      </c>
      <c r="J2246" s="508">
        <f>(Table13[[#This Row],[Signal from Matlab]]-703)/(1060.75-703)</f>
        <v>-1.9650593990216632</v>
      </c>
    </row>
    <row r="2247" spans="1:10" x14ac:dyDescent="0.2">
      <c r="A2247" s="505">
        <v>37306</v>
      </c>
      <c r="B2247" s="506">
        <v>2246</v>
      </c>
      <c r="C2247" s="507">
        <v>20.350000000000001</v>
      </c>
      <c r="E2247" s="508">
        <f>(Table13[[#This Row],[Gasoil Open]]-MIN(Table13[Gasoil Open]))/(MAX(Table13[Gasoil Open])-MIN(Table13[Gasoil Open]))</f>
        <v>7.7964860907759892E-2</v>
      </c>
      <c r="I2247" s="130">
        <f>(Table13[[#This Row],[Alpha]]-MIN(Table13[Alpha]))/(MAX(Table13[Alpha])-MIN(Table13[Alpha]))</f>
        <v>0.41785418965510296</v>
      </c>
      <c r="J2247" s="508">
        <f>(Table13[[#This Row],[Signal from Matlab]]-703)/(1060.75-703)</f>
        <v>-1.9650593990216632</v>
      </c>
    </row>
    <row r="2248" spans="1:10" x14ac:dyDescent="0.2">
      <c r="A2248" s="505">
        <v>37307</v>
      </c>
      <c r="B2248" s="506">
        <v>2247</v>
      </c>
      <c r="C2248" s="507">
        <v>20.3</v>
      </c>
      <c r="E2248" s="508">
        <f>(Table13[[#This Row],[Gasoil Open]]-MIN(Table13[Gasoil Open]))/(MAX(Table13[Gasoil Open])-MIN(Table13[Gasoil Open]))</f>
        <v>7.7598828696925332E-2</v>
      </c>
      <c r="I2248" s="130">
        <f>(Table13[[#This Row],[Alpha]]-MIN(Table13[Alpha]))/(MAX(Table13[Alpha])-MIN(Table13[Alpha]))</f>
        <v>0.41785418965510296</v>
      </c>
      <c r="J2248" s="508">
        <f>(Table13[[#This Row],[Signal from Matlab]]-703)/(1060.75-703)</f>
        <v>-1.9650593990216632</v>
      </c>
    </row>
    <row r="2249" spans="1:10" x14ac:dyDescent="0.2">
      <c r="A2249" s="505">
        <v>37308</v>
      </c>
      <c r="B2249" s="506">
        <v>2248</v>
      </c>
      <c r="C2249" s="507">
        <v>20.3</v>
      </c>
      <c r="E2249" s="508">
        <f>(Table13[[#This Row],[Gasoil Open]]-MIN(Table13[Gasoil Open]))/(MAX(Table13[Gasoil Open])-MIN(Table13[Gasoil Open]))</f>
        <v>7.7598828696925332E-2</v>
      </c>
      <c r="I2249" s="130">
        <f>(Table13[[#This Row],[Alpha]]-MIN(Table13[Alpha]))/(MAX(Table13[Alpha])-MIN(Table13[Alpha]))</f>
        <v>0.41785418965510296</v>
      </c>
      <c r="J2249" s="508">
        <f>(Table13[[#This Row],[Signal from Matlab]]-703)/(1060.75-703)</f>
        <v>-1.9650593990216632</v>
      </c>
    </row>
    <row r="2250" spans="1:10" x14ac:dyDescent="0.2">
      <c r="A2250" s="505">
        <v>37309</v>
      </c>
      <c r="B2250" s="506">
        <v>2249</v>
      </c>
      <c r="C2250" s="507">
        <v>20.37</v>
      </c>
      <c r="E2250" s="508">
        <f>(Table13[[#This Row],[Gasoil Open]]-MIN(Table13[Gasoil Open]))/(MAX(Table13[Gasoil Open])-MIN(Table13[Gasoil Open]))</f>
        <v>7.8111273792093705E-2</v>
      </c>
      <c r="I2250" s="130">
        <f>(Table13[[#This Row],[Alpha]]-MIN(Table13[Alpha]))/(MAX(Table13[Alpha])-MIN(Table13[Alpha]))</f>
        <v>0.41785418965510296</v>
      </c>
      <c r="J2250" s="508">
        <f>(Table13[[#This Row],[Signal from Matlab]]-703)/(1060.75-703)</f>
        <v>-1.9650593990216632</v>
      </c>
    </row>
    <row r="2251" spans="1:10" x14ac:dyDescent="0.2">
      <c r="A2251" s="505">
        <v>37312</v>
      </c>
      <c r="B2251" s="506">
        <v>2250</v>
      </c>
      <c r="C2251" s="507">
        <v>20.3</v>
      </c>
      <c r="E2251" s="508">
        <f>(Table13[[#This Row],[Gasoil Open]]-MIN(Table13[Gasoil Open]))/(MAX(Table13[Gasoil Open])-MIN(Table13[Gasoil Open]))</f>
        <v>7.7598828696925332E-2</v>
      </c>
      <c r="I2251" s="130">
        <f>(Table13[[#This Row],[Alpha]]-MIN(Table13[Alpha]))/(MAX(Table13[Alpha])-MIN(Table13[Alpha]))</f>
        <v>0.41785418965510296</v>
      </c>
      <c r="J2251" s="508">
        <f>(Table13[[#This Row],[Signal from Matlab]]-703)/(1060.75-703)</f>
        <v>-1.9650593990216632</v>
      </c>
    </row>
    <row r="2252" spans="1:10" x14ac:dyDescent="0.2">
      <c r="A2252" s="505">
        <v>37313</v>
      </c>
      <c r="B2252" s="506">
        <v>2251</v>
      </c>
      <c r="C2252" s="507">
        <v>19.850000000000001</v>
      </c>
      <c r="E2252" s="508">
        <f>(Table13[[#This Row],[Gasoil Open]]-MIN(Table13[Gasoil Open]))/(MAX(Table13[Gasoil Open])-MIN(Table13[Gasoil Open]))</f>
        <v>7.4304538799414357E-2</v>
      </c>
      <c r="I2252" s="130">
        <f>(Table13[[#This Row],[Alpha]]-MIN(Table13[Alpha]))/(MAX(Table13[Alpha])-MIN(Table13[Alpha]))</f>
        <v>0.41785418965510296</v>
      </c>
      <c r="J2252" s="508">
        <f>(Table13[[#This Row],[Signal from Matlab]]-703)/(1060.75-703)</f>
        <v>-1.9650593990216632</v>
      </c>
    </row>
    <row r="2253" spans="1:10" x14ac:dyDescent="0.2">
      <c r="A2253" s="505">
        <v>37314</v>
      </c>
      <c r="B2253" s="506">
        <v>2252</v>
      </c>
      <c r="C2253" s="507">
        <v>20.8</v>
      </c>
      <c r="E2253" s="508">
        <f>(Table13[[#This Row],[Gasoil Open]]-MIN(Table13[Gasoil Open]))/(MAX(Table13[Gasoil Open])-MIN(Table13[Gasoil Open]))</f>
        <v>8.1259150805270866E-2</v>
      </c>
      <c r="I2253" s="130">
        <f>(Table13[[#This Row],[Alpha]]-MIN(Table13[Alpha]))/(MAX(Table13[Alpha])-MIN(Table13[Alpha]))</f>
        <v>0.41785418965510296</v>
      </c>
      <c r="J2253" s="508">
        <f>(Table13[[#This Row],[Signal from Matlab]]-703)/(1060.75-703)</f>
        <v>-1.9650593990216632</v>
      </c>
    </row>
    <row r="2254" spans="1:10" x14ac:dyDescent="0.2">
      <c r="A2254" s="505">
        <v>37315</v>
      </c>
      <c r="B2254" s="506">
        <v>2253</v>
      </c>
      <c r="C2254" s="507">
        <v>20.9</v>
      </c>
      <c r="E2254" s="508">
        <f>(Table13[[#This Row],[Gasoil Open]]-MIN(Table13[Gasoil Open]))/(MAX(Table13[Gasoil Open])-MIN(Table13[Gasoil Open]))</f>
        <v>8.1991215226939945E-2</v>
      </c>
      <c r="I2254" s="130">
        <f>(Table13[[#This Row],[Alpha]]-MIN(Table13[Alpha]))/(MAX(Table13[Alpha])-MIN(Table13[Alpha]))</f>
        <v>0.41785418965510296</v>
      </c>
      <c r="J2254" s="508">
        <f>(Table13[[#This Row],[Signal from Matlab]]-703)/(1060.75-703)</f>
        <v>-1.9650593990216632</v>
      </c>
    </row>
    <row r="2255" spans="1:10" x14ac:dyDescent="0.2">
      <c r="A2255" s="505">
        <v>37316</v>
      </c>
      <c r="B2255" s="506">
        <v>2254</v>
      </c>
      <c r="C2255" s="507">
        <v>21.35</v>
      </c>
      <c r="E2255" s="508">
        <f>(Table13[[#This Row],[Gasoil Open]]-MIN(Table13[Gasoil Open]))/(MAX(Table13[Gasoil Open])-MIN(Table13[Gasoil Open]))</f>
        <v>8.5285505124450947E-2</v>
      </c>
      <c r="I2255" s="130">
        <f>(Table13[[#This Row],[Alpha]]-MIN(Table13[Alpha]))/(MAX(Table13[Alpha])-MIN(Table13[Alpha]))</f>
        <v>0.41785418965510296</v>
      </c>
      <c r="J2255" s="508">
        <f>(Table13[[#This Row],[Signal from Matlab]]-703)/(1060.75-703)</f>
        <v>-1.9650593990216632</v>
      </c>
    </row>
    <row r="2256" spans="1:10" x14ac:dyDescent="0.2">
      <c r="A2256" s="505">
        <v>37319</v>
      </c>
      <c r="B2256" s="506">
        <v>2255</v>
      </c>
      <c r="C2256" s="507">
        <v>21.85</v>
      </c>
      <c r="E2256" s="508">
        <f>(Table13[[#This Row],[Gasoil Open]]-MIN(Table13[Gasoil Open]))/(MAX(Table13[Gasoil Open])-MIN(Table13[Gasoil Open]))</f>
        <v>8.8945827232796482E-2</v>
      </c>
      <c r="I2256" s="130">
        <f>(Table13[[#This Row],[Alpha]]-MIN(Table13[Alpha]))/(MAX(Table13[Alpha])-MIN(Table13[Alpha]))</f>
        <v>0.41785418965510296</v>
      </c>
      <c r="J2256" s="508">
        <f>(Table13[[#This Row],[Signal from Matlab]]-703)/(1060.75-703)</f>
        <v>-1.9650593990216632</v>
      </c>
    </row>
    <row r="2257" spans="1:10" x14ac:dyDescent="0.2">
      <c r="A2257" s="505">
        <v>37320</v>
      </c>
      <c r="B2257" s="506">
        <v>2256</v>
      </c>
      <c r="C2257" s="507">
        <v>22.15</v>
      </c>
      <c r="E2257" s="508">
        <f>(Table13[[#This Row],[Gasoil Open]]-MIN(Table13[Gasoil Open]))/(MAX(Table13[Gasoil Open])-MIN(Table13[Gasoil Open]))</f>
        <v>9.1142020497803788E-2</v>
      </c>
      <c r="I2257" s="130">
        <f>(Table13[[#This Row],[Alpha]]-MIN(Table13[Alpha]))/(MAX(Table13[Alpha])-MIN(Table13[Alpha]))</f>
        <v>0.41785418965510296</v>
      </c>
      <c r="J2257" s="508">
        <f>(Table13[[#This Row],[Signal from Matlab]]-703)/(1060.75-703)</f>
        <v>-1.9650593990216632</v>
      </c>
    </row>
    <row r="2258" spans="1:10" x14ac:dyDescent="0.2">
      <c r="A2258" s="505">
        <v>37321</v>
      </c>
      <c r="B2258" s="506">
        <v>2257</v>
      </c>
      <c r="C2258" s="507">
        <v>22.91</v>
      </c>
      <c r="E2258" s="508">
        <f>(Table13[[#This Row],[Gasoil Open]]-MIN(Table13[Gasoil Open]))/(MAX(Table13[Gasoil Open])-MIN(Table13[Gasoil Open]))</f>
        <v>9.6705710102489004E-2</v>
      </c>
      <c r="I2258" s="130">
        <f>(Table13[[#This Row],[Alpha]]-MIN(Table13[Alpha]))/(MAX(Table13[Alpha])-MIN(Table13[Alpha]))</f>
        <v>0.41785418965510296</v>
      </c>
      <c r="J2258" s="508">
        <f>(Table13[[#This Row],[Signal from Matlab]]-703)/(1060.75-703)</f>
        <v>-1.9650593990216632</v>
      </c>
    </row>
    <row r="2259" spans="1:10" x14ac:dyDescent="0.2">
      <c r="A2259" s="505">
        <v>37322</v>
      </c>
      <c r="B2259" s="506">
        <v>2258</v>
      </c>
      <c r="C2259" s="507">
        <v>23.1</v>
      </c>
      <c r="E2259" s="508">
        <f>(Table13[[#This Row],[Gasoil Open]]-MIN(Table13[Gasoil Open]))/(MAX(Table13[Gasoil Open])-MIN(Table13[Gasoil Open]))</f>
        <v>9.8096632503660325E-2</v>
      </c>
      <c r="I2259" s="130">
        <f>(Table13[[#This Row],[Alpha]]-MIN(Table13[Alpha]))/(MAX(Table13[Alpha])-MIN(Table13[Alpha]))</f>
        <v>0.41785418965510296</v>
      </c>
      <c r="J2259" s="508">
        <f>(Table13[[#This Row],[Signal from Matlab]]-703)/(1060.75-703)</f>
        <v>-1.9650593990216632</v>
      </c>
    </row>
    <row r="2260" spans="1:10" x14ac:dyDescent="0.2">
      <c r="A2260" s="505">
        <v>37323</v>
      </c>
      <c r="B2260" s="506">
        <v>2259</v>
      </c>
      <c r="C2260" s="507">
        <v>23.05</v>
      </c>
      <c r="E2260" s="508">
        <f>(Table13[[#This Row],[Gasoil Open]]-MIN(Table13[Gasoil Open]))/(MAX(Table13[Gasoil Open])-MIN(Table13[Gasoil Open]))</f>
        <v>9.7730600292825764E-2</v>
      </c>
      <c r="I2260" s="130">
        <f>(Table13[[#This Row],[Alpha]]-MIN(Table13[Alpha]))/(MAX(Table13[Alpha])-MIN(Table13[Alpha]))</f>
        <v>0.41785418965510296</v>
      </c>
      <c r="J2260" s="508">
        <f>(Table13[[#This Row],[Signal from Matlab]]-703)/(1060.75-703)</f>
        <v>-1.9650593990216632</v>
      </c>
    </row>
    <row r="2261" spans="1:10" x14ac:dyDescent="0.2">
      <c r="A2261" s="505">
        <v>37326</v>
      </c>
      <c r="B2261" s="506">
        <v>2260</v>
      </c>
      <c r="C2261" s="507">
        <v>23.8</v>
      </c>
      <c r="E2261" s="508">
        <f>(Table13[[#This Row],[Gasoil Open]]-MIN(Table13[Gasoil Open]))/(MAX(Table13[Gasoil Open])-MIN(Table13[Gasoil Open]))</f>
        <v>0.10322108345534406</v>
      </c>
      <c r="I2261" s="130">
        <f>(Table13[[#This Row],[Alpha]]-MIN(Table13[Alpha]))/(MAX(Table13[Alpha])-MIN(Table13[Alpha]))</f>
        <v>0.41785418965510296</v>
      </c>
      <c r="J2261" s="508">
        <f>(Table13[[#This Row],[Signal from Matlab]]-703)/(1060.75-703)</f>
        <v>-1.9650593990216632</v>
      </c>
    </row>
    <row r="2262" spans="1:10" x14ac:dyDescent="0.2">
      <c r="A2262" s="505">
        <v>37327</v>
      </c>
      <c r="B2262" s="506">
        <v>2261</v>
      </c>
      <c r="C2262" s="507">
        <v>23.67</v>
      </c>
      <c r="E2262" s="508">
        <f>(Table13[[#This Row],[Gasoil Open]]-MIN(Table13[Gasoil Open]))/(MAX(Table13[Gasoil Open])-MIN(Table13[Gasoil Open]))</f>
        <v>0.10226939970717423</v>
      </c>
      <c r="I2262" s="130">
        <f>(Table13[[#This Row],[Alpha]]-MIN(Table13[Alpha]))/(MAX(Table13[Alpha])-MIN(Table13[Alpha]))</f>
        <v>0.41785418965510296</v>
      </c>
      <c r="J2262" s="508">
        <f>(Table13[[#This Row],[Signal from Matlab]]-703)/(1060.75-703)</f>
        <v>-1.9650593990216632</v>
      </c>
    </row>
    <row r="2263" spans="1:10" x14ac:dyDescent="0.2">
      <c r="A2263" s="505">
        <v>37328</v>
      </c>
      <c r="B2263" s="506">
        <v>2262</v>
      </c>
      <c r="C2263" s="507">
        <v>24.2</v>
      </c>
      <c r="E2263" s="508">
        <f>(Table13[[#This Row],[Gasoil Open]]-MIN(Table13[Gasoil Open]))/(MAX(Table13[Gasoil Open])-MIN(Table13[Gasoil Open]))</f>
        <v>0.10614934114202049</v>
      </c>
      <c r="I2263" s="130">
        <f>(Table13[[#This Row],[Alpha]]-MIN(Table13[Alpha]))/(MAX(Table13[Alpha])-MIN(Table13[Alpha]))</f>
        <v>0.41785418965510296</v>
      </c>
      <c r="J2263" s="508">
        <f>(Table13[[#This Row],[Signal from Matlab]]-703)/(1060.75-703)</f>
        <v>-1.9650593990216632</v>
      </c>
    </row>
    <row r="2264" spans="1:10" x14ac:dyDescent="0.2">
      <c r="A2264" s="505">
        <v>37329</v>
      </c>
      <c r="B2264" s="506">
        <v>2263</v>
      </c>
      <c r="C2264" s="507">
        <v>23.8</v>
      </c>
      <c r="E2264" s="508">
        <f>(Table13[[#This Row],[Gasoil Open]]-MIN(Table13[Gasoil Open]))/(MAX(Table13[Gasoil Open])-MIN(Table13[Gasoil Open]))</f>
        <v>0.10322108345534406</v>
      </c>
      <c r="I2264" s="130">
        <f>(Table13[[#This Row],[Alpha]]-MIN(Table13[Alpha]))/(MAX(Table13[Alpha])-MIN(Table13[Alpha]))</f>
        <v>0.41785418965510296</v>
      </c>
      <c r="J2264" s="508">
        <f>(Table13[[#This Row],[Signal from Matlab]]-703)/(1060.75-703)</f>
        <v>-1.9650593990216632</v>
      </c>
    </row>
    <row r="2265" spans="1:10" x14ac:dyDescent="0.2">
      <c r="A2265" s="505">
        <v>37330</v>
      </c>
      <c r="B2265" s="506">
        <v>2264</v>
      </c>
      <c r="C2265" s="507">
        <v>24.15</v>
      </c>
      <c r="E2265" s="508">
        <f>(Table13[[#This Row],[Gasoil Open]]-MIN(Table13[Gasoil Open]))/(MAX(Table13[Gasoil Open])-MIN(Table13[Gasoil Open]))</f>
        <v>0.10578330893118593</v>
      </c>
      <c r="I2265" s="130">
        <f>(Table13[[#This Row],[Alpha]]-MIN(Table13[Alpha]))/(MAX(Table13[Alpha])-MIN(Table13[Alpha]))</f>
        <v>0.41785418965510296</v>
      </c>
      <c r="J2265" s="508">
        <f>(Table13[[#This Row],[Signal from Matlab]]-703)/(1060.75-703)</f>
        <v>-1.9650593990216632</v>
      </c>
    </row>
    <row r="2266" spans="1:10" x14ac:dyDescent="0.2">
      <c r="A2266" s="505">
        <v>37333</v>
      </c>
      <c r="B2266" s="506">
        <v>2265</v>
      </c>
      <c r="C2266" s="507">
        <v>24.4</v>
      </c>
      <c r="E2266" s="508">
        <f>(Table13[[#This Row],[Gasoil Open]]-MIN(Table13[Gasoil Open]))/(MAX(Table13[Gasoil Open])-MIN(Table13[Gasoil Open]))</f>
        <v>0.10761346998535869</v>
      </c>
      <c r="I2266" s="130">
        <f>(Table13[[#This Row],[Alpha]]-MIN(Table13[Alpha]))/(MAX(Table13[Alpha])-MIN(Table13[Alpha]))</f>
        <v>0.41785418965510296</v>
      </c>
      <c r="J2266" s="508">
        <f>(Table13[[#This Row],[Signal from Matlab]]-703)/(1060.75-703)</f>
        <v>-1.9650593990216632</v>
      </c>
    </row>
    <row r="2267" spans="1:10" x14ac:dyDescent="0.2">
      <c r="A2267" s="505">
        <v>37334</v>
      </c>
      <c r="B2267" s="506">
        <v>2266</v>
      </c>
      <c r="C2267" s="507">
        <v>25.12</v>
      </c>
      <c r="E2267" s="508">
        <f>(Table13[[#This Row],[Gasoil Open]]-MIN(Table13[Gasoil Open]))/(MAX(Table13[Gasoil Open])-MIN(Table13[Gasoil Open]))</f>
        <v>0.11288433382137628</v>
      </c>
      <c r="I2267" s="130">
        <f>(Table13[[#This Row],[Alpha]]-MIN(Table13[Alpha]))/(MAX(Table13[Alpha])-MIN(Table13[Alpha]))</f>
        <v>0.41785418965510296</v>
      </c>
      <c r="J2267" s="508">
        <f>(Table13[[#This Row],[Signal from Matlab]]-703)/(1060.75-703)</f>
        <v>-1.9650593990216632</v>
      </c>
    </row>
    <row r="2268" spans="1:10" x14ac:dyDescent="0.2">
      <c r="A2268" s="505">
        <v>37335</v>
      </c>
      <c r="B2268" s="506">
        <v>2267</v>
      </c>
      <c r="C2268" s="507">
        <v>25.17</v>
      </c>
      <c r="E2268" s="508">
        <f>(Table13[[#This Row],[Gasoil Open]]-MIN(Table13[Gasoil Open]))/(MAX(Table13[Gasoil Open])-MIN(Table13[Gasoil Open]))</f>
        <v>0.11325036603221084</v>
      </c>
      <c r="I2268" s="130">
        <f>(Table13[[#This Row],[Alpha]]-MIN(Table13[Alpha]))/(MAX(Table13[Alpha])-MIN(Table13[Alpha]))</f>
        <v>0.41785418965510296</v>
      </c>
      <c r="J2268" s="508">
        <f>(Table13[[#This Row],[Signal from Matlab]]-703)/(1060.75-703)</f>
        <v>-1.9650593990216632</v>
      </c>
    </row>
    <row r="2269" spans="1:10" x14ac:dyDescent="0.2">
      <c r="A2269" s="505">
        <v>37336</v>
      </c>
      <c r="B2269" s="506">
        <v>2268</v>
      </c>
      <c r="C2269" s="507">
        <v>24.55</v>
      </c>
      <c r="E2269" s="508">
        <f>(Table13[[#This Row],[Gasoil Open]]-MIN(Table13[Gasoil Open]))/(MAX(Table13[Gasoil Open])-MIN(Table13[Gasoil Open]))</f>
        <v>0.10871156661786237</v>
      </c>
      <c r="I2269" s="130">
        <f>(Table13[[#This Row],[Alpha]]-MIN(Table13[Alpha]))/(MAX(Table13[Alpha])-MIN(Table13[Alpha]))</f>
        <v>0.41785418965510296</v>
      </c>
      <c r="J2269" s="508">
        <f>(Table13[[#This Row],[Signal from Matlab]]-703)/(1060.75-703)</f>
        <v>-1.9650593990216632</v>
      </c>
    </row>
    <row r="2270" spans="1:10" x14ac:dyDescent="0.2">
      <c r="A2270" s="505">
        <v>37337</v>
      </c>
      <c r="B2270" s="506">
        <v>2269</v>
      </c>
      <c r="C2270" s="507">
        <v>25.26</v>
      </c>
      <c r="E2270" s="508">
        <f>(Table13[[#This Row],[Gasoil Open]]-MIN(Table13[Gasoil Open]))/(MAX(Table13[Gasoil Open])-MIN(Table13[Gasoil Open]))</f>
        <v>0.11390922401171302</v>
      </c>
      <c r="I2270" s="130">
        <f>(Table13[[#This Row],[Alpha]]-MIN(Table13[Alpha]))/(MAX(Table13[Alpha])-MIN(Table13[Alpha]))</f>
        <v>0.41785418965510296</v>
      </c>
      <c r="J2270" s="508">
        <f>(Table13[[#This Row],[Signal from Matlab]]-703)/(1060.75-703)</f>
        <v>-1.9650593990216632</v>
      </c>
    </row>
    <row r="2271" spans="1:10" x14ac:dyDescent="0.2">
      <c r="A2271" s="505">
        <v>37340</v>
      </c>
      <c r="B2271" s="506">
        <v>2270</v>
      </c>
      <c r="C2271" s="507">
        <v>25.15</v>
      </c>
      <c r="E2271" s="508">
        <f>(Table13[[#This Row],[Gasoil Open]]-MIN(Table13[Gasoil Open]))/(MAX(Table13[Gasoil Open])-MIN(Table13[Gasoil Open]))</f>
        <v>0.113103953147877</v>
      </c>
      <c r="I2271" s="130">
        <f>(Table13[[#This Row],[Alpha]]-MIN(Table13[Alpha]))/(MAX(Table13[Alpha])-MIN(Table13[Alpha]))</f>
        <v>0.41785418965510296</v>
      </c>
      <c r="J2271" s="508">
        <f>(Table13[[#This Row],[Signal from Matlab]]-703)/(1060.75-703)</f>
        <v>-1.9650593990216632</v>
      </c>
    </row>
    <row r="2272" spans="1:10" x14ac:dyDescent="0.2">
      <c r="A2272" s="505">
        <v>37341</v>
      </c>
      <c r="B2272" s="506">
        <v>2271</v>
      </c>
      <c r="C2272" s="507">
        <v>25.14</v>
      </c>
      <c r="E2272" s="508">
        <f>(Table13[[#This Row],[Gasoil Open]]-MIN(Table13[Gasoil Open]))/(MAX(Table13[Gasoil Open])-MIN(Table13[Gasoil Open]))</f>
        <v>0.11303074670571009</v>
      </c>
      <c r="I2272" s="130">
        <f>(Table13[[#This Row],[Alpha]]-MIN(Table13[Alpha]))/(MAX(Table13[Alpha])-MIN(Table13[Alpha]))</f>
        <v>0.41785418965510296</v>
      </c>
      <c r="J2272" s="508">
        <f>(Table13[[#This Row],[Signal from Matlab]]-703)/(1060.75-703)</f>
        <v>-1.9650593990216632</v>
      </c>
    </row>
    <row r="2273" spans="1:10" x14ac:dyDescent="0.2">
      <c r="A2273" s="505">
        <v>37342</v>
      </c>
      <c r="B2273" s="506">
        <v>2272</v>
      </c>
      <c r="C2273" s="507">
        <v>25.65</v>
      </c>
      <c r="E2273" s="508">
        <f>(Table13[[#This Row],[Gasoil Open]]-MIN(Table13[Gasoil Open]))/(MAX(Table13[Gasoil Open])-MIN(Table13[Gasoil Open]))</f>
        <v>0.11676427525622252</v>
      </c>
      <c r="I2273" s="130">
        <f>(Table13[[#This Row],[Alpha]]-MIN(Table13[Alpha]))/(MAX(Table13[Alpha])-MIN(Table13[Alpha]))</f>
        <v>0.41785418965510296</v>
      </c>
      <c r="J2273" s="508">
        <f>(Table13[[#This Row],[Signal from Matlab]]-703)/(1060.75-703)</f>
        <v>-1.9650593990216632</v>
      </c>
    </row>
    <row r="2274" spans="1:10" x14ac:dyDescent="0.2">
      <c r="A2274" s="505">
        <v>37343</v>
      </c>
      <c r="B2274" s="506">
        <v>2273</v>
      </c>
      <c r="C2274" s="507">
        <v>25.62</v>
      </c>
      <c r="E2274" s="508">
        <f>(Table13[[#This Row],[Gasoil Open]]-MIN(Table13[Gasoil Open]))/(MAX(Table13[Gasoil Open])-MIN(Table13[Gasoil Open]))</f>
        <v>0.11654465592972181</v>
      </c>
      <c r="I2274" s="130">
        <f>(Table13[[#This Row],[Alpha]]-MIN(Table13[Alpha]))/(MAX(Table13[Alpha])-MIN(Table13[Alpha]))</f>
        <v>0.41785418965510296</v>
      </c>
      <c r="J2274" s="508">
        <f>(Table13[[#This Row],[Signal from Matlab]]-703)/(1060.75-703)</f>
        <v>-1.9650593990216632</v>
      </c>
    </row>
    <row r="2275" spans="1:10" x14ac:dyDescent="0.2">
      <c r="A2275" s="505">
        <v>37348</v>
      </c>
      <c r="B2275" s="506">
        <v>2274</v>
      </c>
      <c r="C2275" s="507">
        <v>26.36</v>
      </c>
      <c r="E2275" s="508">
        <f>(Table13[[#This Row],[Gasoil Open]]-MIN(Table13[Gasoil Open]))/(MAX(Table13[Gasoil Open])-MIN(Table13[Gasoil Open]))</f>
        <v>0.12196193265007318</v>
      </c>
      <c r="I2275" s="130">
        <f>(Table13[[#This Row],[Alpha]]-MIN(Table13[Alpha]))/(MAX(Table13[Alpha])-MIN(Table13[Alpha]))</f>
        <v>0.41785418965510296</v>
      </c>
      <c r="J2275" s="508">
        <f>(Table13[[#This Row],[Signal from Matlab]]-703)/(1060.75-703)</f>
        <v>-1.9650593990216632</v>
      </c>
    </row>
    <row r="2276" spans="1:10" x14ac:dyDescent="0.2">
      <c r="A2276" s="505">
        <v>37349</v>
      </c>
      <c r="B2276" s="506">
        <v>2275</v>
      </c>
      <c r="C2276" s="507">
        <v>26.98</v>
      </c>
      <c r="E2276" s="508">
        <f>(Table13[[#This Row],[Gasoil Open]]-MIN(Table13[Gasoil Open]))/(MAX(Table13[Gasoil Open])-MIN(Table13[Gasoil Open]))</f>
        <v>0.12650073206442167</v>
      </c>
      <c r="I2276" s="130">
        <f>(Table13[[#This Row],[Alpha]]-MIN(Table13[Alpha]))/(MAX(Table13[Alpha])-MIN(Table13[Alpha]))</f>
        <v>0.41785418965510296</v>
      </c>
      <c r="J2276" s="508">
        <f>(Table13[[#This Row],[Signal from Matlab]]-703)/(1060.75-703)</f>
        <v>-1.9650593990216632</v>
      </c>
    </row>
    <row r="2277" spans="1:10" x14ac:dyDescent="0.2">
      <c r="A2277" s="505">
        <v>37350</v>
      </c>
      <c r="B2277" s="506">
        <v>2276</v>
      </c>
      <c r="C2277" s="507">
        <v>27.28</v>
      </c>
      <c r="E2277" s="508">
        <f>(Table13[[#This Row],[Gasoil Open]]-MIN(Table13[Gasoil Open]))/(MAX(Table13[Gasoil Open])-MIN(Table13[Gasoil Open]))</f>
        <v>0.12869692532942897</v>
      </c>
      <c r="I2277" s="130">
        <f>(Table13[[#This Row],[Alpha]]-MIN(Table13[Alpha]))/(MAX(Table13[Alpha])-MIN(Table13[Alpha]))</f>
        <v>0.41785418965510296</v>
      </c>
      <c r="J2277" s="508">
        <f>(Table13[[#This Row],[Signal from Matlab]]-703)/(1060.75-703)</f>
        <v>-1.9650593990216632</v>
      </c>
    </row>
    <row r="2278" spans="1:10" x14ac:dyDescent="0.2">
      <c r="A2278" s="505">
        <v>37351</v>
      </c>
      <c r="B2278" s="506">
        <v>2277</v>
      </c>
      <c r="C2278" s="507">
        <v>26.75</v>
      </c>
      <c r="E2278" s="508">
        <f>(Table13[[#This Row],[Gasoil Open]]-MIN(Table13[Gasoil Open]))/(MAX(Table13[Gasoil Open])-MIN(Table13[Gasoil Open]))</f>
        <v>0.12481698389458271</v>
      </c>
      <c r="I2278" s="130">
        <f>(Table13[[#This Row],[Alpha]]-MIN(Table13[Alpha]))/(MAX(Table13[Alpha])-MIN(Table13[Alpha]))</f>
        <v>0.41785418965510296</v>
      </c>
      <c r="J2278" s="508">
        <f>(Table13[[#This Row],[Signal from Matlab]]-703)/(1060.75-703)</f>
        <v>-1.9650593990216632</v>
      </c>
    </row>
    <row r="2279" spans="1:10" x14ac:dyDescent="0.2">
      <c r="A2279" s="505">
        <v>37354</v>
      </c>
      <c r="B2279" s="506">
        <v>2278</v>
      </c>
      <c r="C2279" s="507">
        <v>26.78</v>
      </c>
      <c r="E2279" s="508">
        <f>(Table13[[#This Row],[Gasoil Open]]-MIN(Table13[Gasoil Open]))/(MAX(Table13[Gasoil Open])-MIN(Table13[Gasoil Open]))</f>
        <v>0.12503660322108345</v>
      </c>
      <c r="I2279" s="130">
        <f>(Table13[[#This Row],[Alpha]]-MIN(Table13[Alpha]))/(MAX(Table13[Alpha])-MIN(Table13[Alpha]))</f>
        <v>0.41785418965510296</v>
      </c>
      <c r="J2279" s="508">
        <f>(Table13[[#This Row],[Signal from Matlab]]-703)/(1060.75-703)</f>
        <v>-1.9650593990216632</v>
      </c>
    </row>
    <row r="2280" spans="1:10" x14ac:dyDescent="0.2">
      <c r="A2280" s="505">
        <v>37355</v>
      </c>
      <c r="B2280" s="506">
        <v>2279</v>
      </c>
      <c r="C2280" s="507">
        <v>26.6</v>
      </c>
      <c r="E2280" s="508">
        <f>(Table13[[#This Row],[Gasoil Open]]-MIN(Table13[Gasoil Open]))/(MAX(Table13[Gasoil Open])-MIN(Table13[Gasoil Open]))</f>
        <v>0.12371888726207905</v>
      </c>
      <c r="I2280" s="130">
        <f>(Table13[[#This Row],[Alpha]]-MIN(Table13[Alpha]))/(MAX(Table13[Alpha])-MIN(Table13[Alpha]))</f>
        <v>0.41785418965510296</v>
      </c>
      <c r="J2280" s="508">
        <f>(Table13[[#This Row],[Signal from Matlab]]-703)/(1060.75-703)</f>
        <v>-1.9650593990216632</v>
      </c>
    </row>
    <row r="2281" spans="1:10" x14ac:dyDescent="0.2">
      <c r="A2281" s="505">
        <v>37356</v>
      </c>
      <c r="B2281" s="506">
        <v>2280</v>
      </c>
      <c r="C2281" s="507">
        <v>25.95</v>
      </c>
      <c r="E2281" s="508">
        <f>(Table13[[#This Row],[Gasoil Open]]-MIN(Table13[Gasoil Open]))/(MAX(Table13[Gasoil Open])-MIN(Table13[Gasoil Open]))</f>
        <v>0.11896046852122985</v>
      </c>
      <c r="I2281" s="130">
        <f>(Table13[[#This Row],[Alpha]]-MIN(Table13[Alpha]))/(MAX(Table13[Alpha])-MIN(Table13[Alpha]))</f>
        <v>0.41785418965510296</v>
      </c>
      <c r="J2281" s="508">
        <f>(Table13[[#This Row],[Signal from Matlab]]-703)/(1060.75-703)</f>
        <v>-1.9650593990216632</v>
      </c>
    </row>
    <row r="2282" spans="1:10" x14ac:dyDescent="0.2">
      <c r="A2282" s="505">
        <v>37357</v>
      </c>
      <c r="B2282" s="506">
        <v>2281</v>
      </c>
      <c r="C2282" s="507">
        <v>25.91</v>
      </c>
      <c r="E2282" s="508">
        <f>(Table13[[#This Row],[Gasoil Open]]-MIN(Table13[Gasoil Open]))/(MAX(Table13[Gasoil Open])-MIN(Table13[Gasoil Open]))</f>
        <v>0.11866764275256221</v>
      </c>
      <c r="I2282" s="130">
        <f>(Table13[[#This Row],[Alpha]]-MIN(Table13[Alpha]))/(MAX(Table13[Alpha])-MIN(Table13[Alpha]))</f>
        <v>0.41785418965510296</v>
      </c>
      <c r="J2282" s="508">
        <f>(Table13[[#This Row],[Signal from Matlab]]-703)/(1060.75-703)</f>
        <v>-1.9650593990216632</v>
      </c>
    </row>
    <row r="2283" spans="1:10" x14ac:dyDescent="0.2">
      <c r="A2283" s="505">
        <v>37358</v>
      </c>
      <c r="B2283" s="506">
        <v>2282</v>
      </c>
      <c r="C2283" s="507">
        <v>24.6</v>
      </c>
      <c r="E2283" s="508">
        <f>(Table13[[#This Row],[Gasoil Open]]-MIN(Table13[Gasoil Open]))/(MAX(Table13[Gasoil Open])-MIN(Table13[Gasoil Open]))</f>
        <v>0.10907759882869693</v>
      </c>
      <c r="I2283" s="130">
        <f>(Table13[[#This Row],[Alpha]]-MIN(Table13[Alpha]))/(MAX(Table13[Alpha])-MIN(Table13[Alpha]))</f>
        <v>0.41785418965510296</v>
      </c>
      <c r="J2283" s="508">
        <f>(Table13[[#This Row],[Signal from Matlab]]-703)/(1060.75-703)</f>
        <v>-1.9650593990216632</v>
      </c>
    </row>
    <row r="2284" spans="1:10" x14ac:dyDescent="0.2">
      <c r="A2284" s="505">
        <v>37361</v>
      </c>
      <c r="B2284" s="506">
        <v>2283</v>
      </c>
      <c r="C2284" s="507">
        <v>24.62</v>
      </c>
      <c r="E2284" s="508">
        <f>(Table13[[#This Row],[Gasoil Open]]-MIN(Table13[Gasoil Open]))/(MAX(Table13[Gasoil Open])-MIN(Table13[Gasoil Open]))</f>
        <v>0.10922401171303074</v>
      </c>
      <c r="I2284" s="130">
        <f>(Table13[[#This Row],[Alpha]]-MIN(Table13[Alpha]))/(MAX(Table13[Alpha])-MIN(Table13[Alpha]))</f>
        <v>0.41785418965510296</v>
      </c>
      <c r="J2284" s="508">
        <f>(Table13[[#This Row],[Signal from Matlab]]-703)/(1060.75-703)</f>
        <v>-1.9650593990216632</v>
      </c>
    </row>
    <row r="2285" spans="1:10" x14ac:dyDescent="0.2">
      <c r="A2285" s="505">
        <v>37362</v>
      </c>
      <c r="B2285" s="506">
        <v>2284</v>
      </c>
      <c r="C2285" s="507">
        <v>24.1</v>
      </c>
      <c r="E2285" s="508">
        <f>(Table13[[#This Row],[Gasoil Open]]-MIN(Table13[Gasoil Open]))/(MAX(Table13[Gasoil Open])-MIN(Table13[Gasoil Open]))</f>
        <v>0.10541727672035139</v>
      </c>
      <c r="I2285" s="130">
        <f>(Table13[[#This Row],[Alpha]]-MIN(Table13[Alpha]))/(MAX(Table13[Alpha])-MIN(Table13[Alpha]))</f>
        <v>0.41785418965510296</v>
      </c>
      <c r="J2285" s="508">
        <f>(Table13[[#This Row],[Signal from Matlab]]-703)/(1060.75-703)</f>
        <v>-1.9650593990216632</v>
      </c>
    </row>
    <row r="2286" spans="1:10" x14ac:dyDescent="0.2">
      <c r="A2286" s="505">
        <v>37363</v>
      </c>
      <c r="B2286" s="506">
        <v>2285</v>
      </c>
      <c r="C2286" s="507">
        <v>25.08</v>
      </c>
      <c r="E2286" s="508">
        <f>(Table13[[#This Row],[Gasoil Open]]-MIN(Table13[Gasoil Open]))/(MAX(Table13[Gasoil Open])-MIN(Table13[Gasoil Open]))</f>
        <v>0.11259150805270861</v>
      </c>
      <c r="I2286" s="130">
        <f>(Table13[[#This Row],[Alpha]]-MIN(Table13[Alpha]))/(MAX(Table13[Alpha])-MIN(Table13[Alpha]))</f>
        <v>0.41785418965510296</v>
      </c>
      <c r="J2286" s="508">
        <f>(Table13[[#This Row],[Signal from Matlab]]-703)/(1060.75-703)</f>
        <v>-1.9650593990216632</v>
      </c>
    </row>
    <row r="2287" spans="1:10" x14ac:dyDescent="0.2">
      <c r="A2287" s="505">
        <v>37364</v>
      </c>
      <c r="B2287" s="506">
        <v>2286</v>
      </c>
      <c r="C2287" s="507">
        <v>25.45</v>
      </c>
      <c r="E2287" s="508">
        <f>(Table13[[#This Row],[Gasoil Open]]-MIN(Table13[Gasoil Open]))/(MAX(Table13[Gasoil Open])-MIN(Table13[Gasoil Open]))</f>
        <v>0.11530014641288432</v>
      </c>
      <c r="I2287" s="130">
        <f>(Table13[[#This Row],[Alpha]]-MIN(Table13[Alpha]))/(MAX(Table13[Alpha])-MIN(Table13[Alpha]))</f>
        <v>0.41785418965510296</v>
      </c>
      <c r="J2287" s="508">
        <f>(Table13[[#This Row],[Signal from Matlab]]-703)/(1060.75-703)</f>
        <v>-1.9650593990216632</v>
      </c>
    </row>
    <row r="2288" spans="1:10" x14ac:dyDescent="0.2">
      <c r="A2288" s="505">
        <v>37365</v>
      </c>
      <c r="B2288" s="506">
        <v>2287</v>
      </c>
      <c r="C2288" s="507">
        <v>25.4</v>
      </c>
      <c r="E2288" s="508">
        <f>(Table13[[#This Row],[Gasoil Open]]-MIN(Table13[Gasoil Open]))/(MAX(Table13[Gasoil Open])-MIN(Table13[Gasoil Open]))</f>
        <v>0.11493411420204976</v>
      </c>
      <c r="I2288" s="130">
        <f>(Table13[[#This Row],[Alpha]]-MIN(Table13[Alpha]))/(MAX(Table13[Alpha])-MIN(Table13[Alpha]))</f>
        <v>0.41785418965510296</v>
      </c>
      <c r="J2288" s="508">
        <f>(Table13[[#This Row],[Signal from Matlab]]-703)/(1060.75-703)</f>
        <v>-1.9650593990216632</v>
      </c>
    </row>
    <row r="2289" spans="1:10" x14ac:dyDescent="0.2">
      <c r="A2289" s="505">
        <v>37368</v>
      </c>
      <c r="B2289" s="506">
        <v>2288</v>
      </c>
      <c r="C2289" s="507">
        <v>26.3</v>
      </c>
      <c r="E2289" s="508">
        <f>(Table13[[#This Row],[Gasoil Open]]-MIN(Table13[Gasoil Open]))/(MAX(Table13[Gasoil Open])-MIN(Table13[Gasoil Open]))</f>
        <v>0.12152269399707173</v>
      </c>
      <c r="I2289" s="130">
        <f>(Table13[[#This Row],[Alpha]]-MIN(Table13[Alpha]))/(MAX(Table13[Alpha])-MIN(Table13[Alpha]))</f>
        <v>0.41785418965510296</v>
      </c>
      <c r="J2289" s="508">
        <f>(Table13[[#This Row],[Signal from Matlab]]-703)/(1060.75-703)</f>
        <v>-1.9650593990216632</v>
      </c>
    </row>
    <row r="2290" spans="1:10" x14ac:dyDescent="0.2">
      <c r="A2290" s="505">
        <v>37369</v>
      </c>
      <c r="B2290" s="506">
        <v>2289</v>
      </c>
      <c r="C2290" s="507">
        <v>26.05</v>
      </c>
      <c r="E2290" s="508">
        <f>(Table13[[#This Row],[Gasoil Open]]-MIN(Table13[Gasoil Open]))/(MAX(Table13[Gasoil Open])-MIN(Table13[Gasoil Open]))</f>
        <v>0.11969253294289897</v>
      </c>
      <c r="I2290" s="130">
        <f>(Table13[[#This Row],[Alpha]]-MIN(Table13[Alpha]))/(MAX(Table13[Alpha])-MIN(Table13[Alpha]))</f>
        <v>0.41785418965510296</v>
      </c>
      <c r="J2290" s="508">
        <f>(Table13[[#This Row],[Signal from Matlab]]-703)/(1060.75-703)</f>
        <v>-1.9650593990216632</v>
      </c>
    </row>
    <row r="2291" spans="1:10" x14ac:dyDescent="0.2">
      <c r="A2291" s="505">
        <v>37370</v>
      </c>
      <c r="B2291" s="506">
        <v>2290</v>
      </c>
      <c r="C2291" s="507">
        <v>25.56</v>
      </c>
      <c r="E2291" s="508">
        <f>(Table13[[#This Row],[Gasoil Open]]-MIN(Table13[Gasoil Open]))/(MAX(Table13[Gasoil Open])-MIN(Table13[Gasoil Open]))</f>
        <v>0.11610541727672033</v>
      </c>
      <c r="I2291" s="130">
        <f>(Table13[[#This Row],[Alpha]]-MIN(Table13[Alpha]))/(MAX(Table13[Alpha])-MIN(Table13[Alpha]))</f>
        <v>0.41785418965510296</v>
      </c>
      <c r="J2291" s="508">
        <f>(Table13[[#This Row],[Signal from Matlab]]-703)/(1060.75-703)</f>
        <v>-1.9650593990216632</v>
      </c>
    </row>
    <row r="2292" spans="1:10" x14ac:dyDescent="0.2">
      <c r="A2292" s="505">
        <v>37371</v>
      </c>
      <c r="B2292" s="506">
        <v>2291</v>
      </c>
      <c r="C2292" s="507">
        <v>25.65</v>
      </c>
      <c r="E2292" s="508">
        <f>(Table13[[#This Row],[Gasoil Open]]-MIN(Table13[Gasoil Open]))/(MAX(Table13[Gasoil Open])-MIN(Table13[Gasoil Open]))</f>
        <v>0.11676427525622252</v>
      </c>
      <c r="I2292" s="130">
        <f>(Table13[[#This Row],[Alpha]]-MIN(Table13[Alpha]))/(MAX(Table13[Alpha])-MIN(Table13[Alpha]))</f>
        <v>0.41785418965510296</v>
      </c>
      <c r="J2292" s="508">
        <f>(Table13[[#This Row],[Signal from Matlab]]-703)/(1060.75-703)</f>
        <v>-1.9650593990216632</v>
      </c>
    </row>
    <row r="2293" spans="1:10" x14ac:dyDescent="0.2">
      <c r="A2293" s="505">
        <v>37372</v>
      </c>
      <c r="B2293" s="506">
        <v>2292</v>
      </c>
      <c r="C2293" s="507">
        <v>25.75</v>
      </c>
      <c r="E2293" s="508">
        <f>(Table13[[#This Row],[Gasoil Open]]-MIN(Table13[Gasoil Open]))/(MAX(Table13[Gasoil Open])-MIN(Table13[Gasoil Open]))</f>
        <v>0.11749633967789164</v>
      </c>
      <c r="I2293" s="130">
        <f>(Table13[[#This Row],[Alpha]]-MIN(Table13[Alpha]))/(MAX(Table13[Alpha])-MIN(Table13[Alpha]))</f>
        <v>0.41785418965510296</v>
      </c>
      <c r="J2293" s="508">
        <f>(Table13[[#This Row],[Signal from Matlab]]-703)/(1060.75-703)</f>
        <v>-1.9650593990216632</v>
      </c>
    </row>
    <row r="2294" spans="1:10" x14ac:dyDescent="0.2">
      <c r="A2294" s="505">
        <v>37375</v>
      </c>
      <c r="B2294" s="506">
        <v>2293</v>
      </c>
      <c r="C2294" s="507">
        <v>25.95</v>
      </c>
      <c r="E2294" s="508">
        <f>(Table13[[#This Row],[Gasoil Open]]-MIN(Table13[Gasoil Open]))/(MAX(Table13[Gasoil Open])-MIN(Table13[Gasoil Open]))</f>
        <v>0.11896046852122985</v>
      </c>
      <c r="I2294" s="130">
        <f>(Table13[[#This Row],[Alpha]]-MIN(Table13[Alpha]))/(MAX(Table13[Alpha])-MIN(Table13[Alpha]))</f>
        <v>0.41785418965510296</v>
      </c>
      <c r="J2294" s="508">
        <f>(Table13[[#This Row],[Signal from Matlab]]-703)/(1060.75-703)</f>
        <v>-1.9650593990216632</v>
      </c>
    </row>
    <row r="2295" spans="1:10" x14ac:dyDescent="0.2">
      <c r="A2295" s="505">
        <v>37376</v>
      </c>
      <c r="B2295" s="506">
        <v>2294</v>
      </c>
      <c r="C2295" s="507">
        <v>26.55</v>
      </c>
      <c r="E2295" s="508">
        <f>(Table13[[#This Row],[Gasoil Open]]-MIN(Table13[Gasoil Open]))/(MAX(Table13[Gasoil Open])-MIN(Table13[Gasoil Open]))</f>
        <v>0.12335285505124451</v>
      </c>
      <c r="I2295" s="130">
        <f>(Table13[[#This Row],[Alpha]]-MIN(Table13[Alpha]))/(MAX(Table13[Alpha])-MIN(Table13[Alpha]))</f>
        <v>0.41785418965510296</v>
      </c>
      <c r="J2295" s="508">
        <f>(Table13[[#This Row],[Signal from Matlab]]-703)/(1060.75-703)</f>
        <v>-1.9650593990216632</v>
      </c>
    </row>
    <row r="2296" spans="1:10" x14ac:dyDescent="0.2">
      <c r="A2296" s="505">
        <v>37377</v>
      </c>
      <c r="B2296" s="506">
        <v>2295</v>
      </c>
      <c r="C2296" s="507">
        <v>26</v>
      </c>
      <c r="E2296" s="508">
        <f>(Table13[[#This Row],[Gasoil Open]]-MIN(Table13[Gasoil Open]))/(MAX(Table13[Gasoil Open])-MIN(Table13[Gasoil Open]))</f>
        <v>0.11932650073206441</v>
      </c>
      <c r="I2296" s="130">
        <f>(Table13[[#This Row],[Alpha]]-MIN(Table13[Alpha]))/(MAX(Table13[Alpha])-MIN(Table13[Alpha]))</f>
        <v>0.41785418965510296</v>
      </c>
      <c r="J2296" s="508">
        <f>(Table13[[#This Row],[Signal from Matlab]]-703)/(1060.75-703)</f>
        <v>-1.9650593990216632</v>
      </c>
    </row>
    <row r="2297" spans="1:10" x14ac:dyDescent="0.2">
      <c r="A2297" s="505">
        <v>37378</v>
      </c>
      <c r="B2297" s="506">
        <v>2296</v>
      </c>
      <c r="C2297" s="507">
        <v>25.62</v>
      </c>
      <c r="E2297" s="508">
        <f>(Table13[[#This Row],[Gasoil Open]]-MIN(Table13[Gasoil Open]))/(MAX(Table13[Gasoil Open])-MIN(Table13[Gasoil Open]))</f>
        <v>0.11654465592972181</v>
      </c>
      <c r="I2297" s="130">
        <f>(Table13[[#This Row],[Alpha]]-MIN(Table13[Alpha]))/(MAX(Table13[Alpha])-MIN(Table13[Alpha]))</f>
        <v>0.41785418965510296</v>
      </c>
      <c r="J2297" s="508">
        <f>(Table13[[#This Row],[Signal from Matlab]]-703)/(1060.75-703)</f>
        <v>-1.9650593990216632</v>
      </c>
    </row>
    <row r="2298" spans="1:10" x14ac:dyDescent="0.2">
      <c r="A2298" s="505">
        <v>37379</v>
      </c>
      <c r="B2298" s="506">
        <v>2297</v>
      </c>
      <c r="C2298" s="507">
        <v>25.54</v>
      </c>
      <c r="E2298" s="508">
        <f>(Table13[[#This Row],[Gasoil Open]]-MIN(Table13[Gasoil Open]))/(MAX(Table13[Gasoil Open])-MIN(Table13[Gasoil Open]))</f>
        <v>0.11595900439238652</v>
      </c>
      <c r="I2298" s="130">
        <f>(Table13[[#This Row],[Alpha]]-MIN(Table13[Alpha]))/(MAX(Table13[Alpha])-MIN(Table13[Alpha]))</f>
        <v>0.41785418965510296</v>
      </c>
      <c r="J2298" s="508">
        <f>(Table13[[#This Row],[Signal from Matlab]]-703)/(1060.75-703)</f>
        <v>-1.9650593990216632</v>
      </c>
    </row>
    <row r="2299" spans="1:10" x14ac:dyDescent="0.2">
      <c r="A2299" s="505">
        <v>37383</v>
      </c>
      <c r="B2299" s="506">
        <v>2298</v>
      </c>
      <c r="C2299" s="507">
        <v>25.4</v>
      </c>
      <c r="E2299" s="508">
        <f>(Table13[[#This Row],[Gasoil Open]]-MIN(Table13[Gasoil Open]))/(MAX(Table13[Gasoil Open])-MIN(Table13[Gasoil Open]))</f>
        <v>0.11493411420204976</v>
      </c>
      <c r="I2299" s="130">
        <f>(Table13[[#This Row],[Alpha]]-MIN(Table13[Alpha]))/(MAX(Table13[Alpha])-MIN(Table13[Alpha]))</f>
        <v>0.41785418965510296</v>
      </c>
      <c r="J2299" s="508">
        <f>(Table13[[#This Row],[Signal from Matlab]]-703)/(1060.75-703)</f>
        <v>-1.9650593990216632</v>
      </c>
    </row>
    <row r="2300" spans="1:10" x14ac:dyDescent="0.2">
      <c r="A2300" s="505">
        <v>37384</v>
      </c>
      <c r="B2300" s="506">
        <v>2299</v>
      </c>
      <c r="C2300" s="507">
        <v>25.74</v>
      </c>
      <c r="E2300" s="508">
        <f>(Table13[[#This Row],[Gasoil Open]]-MIN(Table13[Gasoil Open]))/(MAX(Table13[Gasoil Open])-MIN(Table13[Gasoil Open]))</f>
        <v>0.11742313323572472</v>
      </c>
      <c r="I2300" s="130">
        <f>(Table13[[#This Row],[Alpha]]-MIN(Table13[Alpha]))/(MAX(Table13[Alpha])-MIN(Table13[Alpha]))</f>
        <v>0.41785418965510296</v>
      </c>
      <c r="J2300" s="508">
        <f>(Table13[[#This Row],[Signal from Matlab]]-703)/(1060.75-703)</f>
        <v>-1.9650593990216632</v>
      </c>
    </row>
    <row r="2301" spans="1:10" x14ac:dyDescent="0.2">
      <c r="A2301" s="505">
        <v>37385</v>
      </c>
      <c r="B2301" s="506">
        <v>2300</v>
      </c>
      <c r="C2301" s="507">
        <v>25.9</v>
      </c>
      <c r="E2301" s="508">
        <f>(Table13[[#This Row],[Gasoil Open]]-MIN(Table13[Gasoil Open]))/(MAX(Table13[Gasoil Open])-MIN(Table13[Gasoil Open]))</f>
        <v>0.11859443631039529</v>
      </c>
      <c r="I2301" s="130">
        <f>(Table13[[#This Row],[Alpha]]-MIN(Table13[Alpha]))/(MAX(Table13[Alpha])-MIN(Table13[Alpha]))</f>
        <v>0.41785418965510296</v>
      </c>
      <c r="J2301" s="508">
        <f>(Table13[[#This Row],[Signal from Matlab]]-703)/(1060.75-703)</f>
        <v>-1.9650593990216632</v>
      </c>
    </row>
    <row r="2302" spans="1:10" x14ac:dyDescent="0.2">
      <c r="A2302" s="505">
        <v>37386</v>
      </c>
      <c r="B2302" s="506">
        <v>2301</v>
      </c>
      <c r="C2302" s="507">
        <v>25.95</v>
      </c>
      <c r="E2302" s="508">
        <f>(Table13[[#This Row],[Gasoil Open]]-MIN(Table13[Gasoil Open]))/(MAX(Table13[Gasoil Open])-MIN(Table13[Gasoil Open]))</f>
        <v>0.11896046852122985</v>
      </c>
      <c r="I2302" s="130">
        <f>(Table13[[#This Row],[Alpha]]-MIN(Table13[Alpha]))/(MAX(Table13[Alpha])-MIN(Table13[Alpha]))</f>
        <v>0.41785418965510296</v>
      </c>
      <c r="J2302" s="508">
        <f>(Table13[[#This Row],[Signal from Matlab]]-703)/(1060.75-703)</f>
        <v>-1.9650593990216632</v>
      </c>
    </row>
    <row r="2303" spans="1:10" x14ac:dyDescent="0.2">
      <c r="A2303" s="505">
        <v>37389</v>
      </c>
      <c r="B2303" s="506">
        <v>2302</v>
      </c>
      <c r="C2303" s="507">
        <v>25.9</v>
      </c>
      <c r="E2303" s="508">
        <f>(Table13[[#This Row],[Gasoil Open]]-MIN(Table13[Gasoil Open]))/(MAX(Table13[Gasoil Open])-MIN(Table13[Gasoil Open]))</f>
        <v>0.11859443631039529</v>
      </c>
      <c r="I2303" s="130">
        <f>(Table13[[#This Row],[Alpha]]-MIN(Table13[Alpha]))/(MAX(Table13[Alpha])-MIN(Table13[Alpha]))</f>
        <v>0.41785418965510296</v>
      </c>
      <c r="J2303" s="508">
        <f>(Table13[[#This Row],[Signal from Matlab]]-703)/(1060.75-703)</f>
        <v>-1.9650593990216632</v>
      </c>
    </row>
    <row r="2304" spans="1:10" x14ac:dyDescent="0.2">
      <c r="A2304" s="505">
        <v>37390</v>
      </c>
      <c r="B2304" s="506">
        <v>2303</v>
      </c>
      <c r="C2304" s="507">
        <v>26.8</v>
      </c>
      <c r="E2304" s="508">
        <f>(Table13[[#This Row],[Gasoil Open]]-MIN(Table13[Gasoil Open]))/(MAX(Table13[Gasoil Open])-MIN(Table13[Gasoil Open]))</f>
        <v>0.12518301610541727</v>
      </c>
      <c r="I2304" s="130">
        <f>(Table13[[#This Row],[Alpha]]-MIN(Table13[Alpha]))/(MAX(Table13[Alpha])-MIN(Table13[Alpha]))</f>
        <v>0.41785418965510296</v>
      </c>
      <c r="J2304" s="508">
        <f>(Table13[[#This Row],[Signal from Matlab]]-703)/(1060.75-703)</f>
        <v>-1.9650593990216632</v>
      </c>
    </row>
    <row r="2305" spans="1:10" x14ac:dyDescent="0.2">
      <c r="A2305" s="505">
        <v>37391</v>
      </c>
      <c r="B2305" s="506">
        <v>2304</v>
      </c>
      <c r="C2305" s="507">
        <v>27.1</v>
      </c>
      <c r="E2305" s="508">
        <f>(Table13[[#This Row],[Gasoil Open]]-MIN(Table13[Gasoil Open]))/(MAX(Table13[Gasoil Open])-MIN(Table13[Gasoil Open]))</f>
        <v>0.1273792093704246</v>
      </c>
      <c r="I2305" s="130">
        <f>(Table13[[#This Row],[Alpha]]-MIN(Table13[Alpha]))/(MAX(Table13[Alpha])-MIN(Table13[Alpha]))</f>
        <v>0.41785418965510296</v>
      </c>
      <c r="J2305" s="508">
        <f>(Table13[[#This Row],[Signal from Matlab]]-703)/(1060.75-703)</f>
        <v>-1.9650593990216632</v>
      </c>
    </row>
    <row r="2306" spans="1:10" x14ac:dyDescent="0.2">
      <c r="A2306" s="505">
        <v>37392</v>
      </c>
      <c r="B2306" s="506">
        <v>2305</v>
      </c>
      <c r="C2306" s="507">
        <v>26.3</v>
      </c>
      <c r="E2306" s="508">
        <f>(Table13[[#This Row],[Gasoil Open]]-MIN(Table13[Gasoil Open]))/(MAX(Table13[Gasoil Open])-MIN(Table13[Gasoil Open]))</f>
        <v>0.12152269399707173</v>
      </c>
      <c r="I2306" s="130">
        <f>(Table13[[#This Row],[Alpha]]-MIN(Table13[Alpha]))/(MAX(Table13[Alpha])-MIN(Table13[Alpha]))</f>
        <v>0.41785418965510296</v>
      </c>
      <c r="J2306" s="508">
        <f>(Table13[[#This Row],[Signal from Matlab]]-703)/(1060.75-703)</f>
        <v>-1.9650593990216632</v>
      </c>
    </row>
    <row r="2307" spans="1:10" x14ac:dyDescent="0.2">
      <c r="A2307" s="505">
        <v>37393</v>
      </c>
      <c r="B2307" s="506">
        <v>2306</v>
      </c>
      <c r="C2307" s="507">
        <v>26.64</v>
      </c>
      <c r="E2307" s="508">
        <f>(Table13[[#This Row],[Gasoil Open]]-MIN(Table13[Gasoil Open]))/(MAX(Table13[Gasoil Open])-MIN(Table13[Gasoil Open]))</f>
        <v>0.12401171303074669</v>
      </c>
      <c r="I2307" s="130">
        <f>(Table13[[#This Row],[Alpha]]-MIN(Table13[Alpha]))/(MAX(Table13[Alpha])-MIN(Table13[Alpha]))</f>
        <v>0.41785418965510296</v>
      </c>
      <c r="J2307" s="508">
        <f>(Table13[[#This Row],[Signal from Matlab]]-703)/(1060.75-703)</f>
        <v>-1.9650593990216632</v>
      </c>
    </row>
    <row r="2308" spans="1:10" x14ac:dyDescent="0.2">
      <c r="A2308" s="505">
        <v>37396</v>
      </c>
      <c r="B2308" s="506">
        <v>2307</v>
      </c>
      <c r="C2308" s="507">
        <v>26.36</v>
      </c>
      <c r="E2308" s="508">
        <f>(Table13[[#This Row],[Gasoil Open]]-MIN(Table13[Gasoil Open]))/(MAX(Table13[Gasoil Open])-MIN(Table13[Gasoil Open]))</f>
        <v>0.12196193265007318</v>
      </c>
      <c r="I2308" s="130">
        <f>(Table13[[#This Row],[Alpha]]-MIN(Table13[Alpha]))/(MAX(Table13[Alpha])-MIN(Table13[Alpha]))</f>
        <v>0.41785418965510296</v>
      </c>
      <c r="J2308" s="508">
        <f>(Table13[[#This Row],[Signal from Matlab]]-703)/(1060.75-703)</f>
        <v>-1.9650593990216632</v>
      </c>
    </row>
    <row r="2309" spans="1:10" x14ac:dyDescent="0.2">
      <c r="A2309" s="505">
        <v>37397</v>
      </c>
      <c r="B2309" s="506">
        <v>2308</v>
      </c>
      <c r="C2309" s="507">
        <v>26.28</v>
      </c>
      <c r="E2309" s="508">
        <f>(Table13[[#This Row],[Gasoil Open]]-MIN(Table13[Gasoil Open]))/(MAX(Table13[Gasoil Open])-MIN(Table13[Gasoil Open]))</f>
        <v>0.12137628111273792</v>
      </c>
      <c r="I2309" s="130">
        <f>(Table13[[#This Row],[Alpha]]-MIN(Table13[Alpha]))/(MAX(Table13[Alpha])-MIN(Table13[Alpha]))</f>
        <v>0.41785418965510296</v>
      </c>
      <c r="J2309" s="508">
        <f>(Table13[[#This Row],[Signal from Matlab]]-703)/(1060.75-703)</f>
        <v>-1.9650593990216632</v>
      </c>
    </row>
    <row r="2310" spans="1:10" x14ac:dyDescent="0.2">
      <c r="A2310" s="505">
        <v>37398</v>
      </c>
      <c r="B2310" s="506">
        <v>2309</v>
      </c>
      <c r="C2310" s="507">
        <v>25.8</v>
      </c>
      <c r="E2310" s="508">
        <f>(Table13[[#This Row],[Gasoil Open]]-MIN(Table13[Gasoil Open]))/(MAX(Table13[Gasoil Open])-MIN(Table13[Gasoil Open]))</f>
        <v>0.1178623718887262</v>
      </c>
      <c r="I2310" s="130">
        <f>(Table13[[#This Row],[Alpha]]-MIN(Table13[Alpha]))/(MAX(Table13[Alpha])-MIN(Table13[Alpha]))</f>
        <v>0.41785418965510296</v>
      </c>
      <c r="J2310" s="508">
        <f>(Table13[[#This Row],[Signal from Matlab]]-703)/(1060.75-703)</f>
        <v>-1.9650593990216632</v>
      </c>
    </row>
    <row r="2311" spans="1:10" x14ac:dyDescent="0.2">
      <c r="A2311" s="505">
        <v>37399</v>
      </c>
      <c r="B2311" s="506">
        <v>2310</v>
      </c>
      <c r="C2311" s="507">
        <v>25.75</v>
      </c>
      <c r="E2311" s="508">
        <f>(Table13[[#This Row],[Gasoil Open]]-MIN(Table13[Gasoil Open]))/(MAX(Table13[Gasoil Open])-MIN(Table13[Gasoil Open]))</f>
        <v>0.11749633967789164</v>
      </c>
      <c r="I2311" s="130">
        <f>(Table13[[#This Row],[Alpha]]-MIN(Table13[Alpha]))/(MAX(Table13[Alpha])-MIN(Table13[Alpha]))</f>
        <v>0.41785418965510296</v>
      </c>
      <c r="J2311" s="508">
        <f>(Table13[[#This Row],[Signal from Matlab]]-703)/(1060.75-703)</f>
        <v>-1.9650593990216632</v>
      </c>
    </row>
    <row r="2312" spans="1:10" x14ac:dyDescent="0.2">
      <c r="A2312" s="505">
        <v>37400</v>
      </c>
      <c r="B2312" s="506">
        <v>2311</v>
      </c>
      <c r="C2312" s="507">
        <v>25.43</v>
      </c>
      <c r="E2312" s="508">
        <f>(Table13[[#This Row],[Gasoil Open]]-MIN(Table13[Gasoil Open]))/(MAX(Table13[Gasoil Open])-MIN(Table13[Gasoil Open]))</f>
        <v>0.1151537335285505</v>
      </c>
      <c r="I2312" s="130">
        <f>(Table13[[#This Row],[Alpha]]-MIN(Table13[Alpha]))/(MAX(Table13[Alpha])-MIN(Table13[Alpha]))</f>
        <v>0.41785418965510296</v>
      </c>
      <c r="J2312" s="508">
        <f>(Table13[[#This Row],[Signal from Matlab]]-703)/(1060.75-703)</f>
        <v>-1.9650593990216632</v>
      </c>
    </row>
    <row r="2313" spans="1:10" x14ac:dyDescent="0.2">
      <c r="A2313" s="505">
        <v>37403</v>
      </c>
      <c r="B2313" s="506">
        <v>2312</v>
      </c>
      <c r="C2313" s="507">
        <v>25.27</v>
      </c>
      <c r="E2313" s="508">
        <f>(Table13[[#This Row],[Gasoil Open]]-MIN(Table13[Gasoil Open]))/(MAX(Table13[Gasoil Open])-MIN(Table13[Gasoil Open]))</f>
        <v>0.11398243045387993</v>
      </c>
      <c r="I2313" s="130">
        <f>(Table13[[#This Row],[Alpha]]-MIN(Table13[Alpha]))/(MAX(Table13[Alpha])-MIN(Table13[Alpha]))</f>
        <v>0.41785418965510296</v>
      </c>
      <c r="J2313" s="508">
        <f>(Table13[[#This Row],[Signal from Matlab]]-703)/(1060.75-703)</f>
        <v>-1.9650593990216632</v>
      </c>
    </row>
    <row r="2314" spans="1:10" x14ac:dyDescent="0.2">
      <c r="A2314" s="505">
        <v>37404</v>
      </c>
      <c r="B2314" s="506">
        <v>2313</v>
      </c>
      <c r="C2314" s="507">
        <v>24.95</v>
      </c>
      <c r="E2314" s="508">
        <f>(Table13[[#This Row],[Gasoil Open]]-MIN(Table13[Gasoil Open]))/(MAX(Table13[Gasoil Open])-MIN(Table13[Gasoil Open]))</f>
        <v>0.11163982430453878</v>
      </c>
      <c r="I2314" s="130">
        <f>(Table13[[#This Row],[Alpha]]-MIN(Table13[Alpha]))/(MAX(Table13[Alpha])-MIN(Table13[Alpha]))</f>
        <v>0.41785418965510296</v>
      </c>
      <c r="J2314" s="508">
        <f>(Table13[[#This Row],[Signal from Matlab]]-703)/(1060.75-703)</f>
        <v>-1.9650593990216632</v>
      </c>
    </row>
    <row r="2315" spans="1:10" x14ac:dyDescent="0.2">
      <c r="A2315" s="505">
        <v>37405</v>
      </c>
      <c r="B2315" s="506">
        <v>2314</v>
      </c>
      <c r="C2315" s="507">
        <v>24.5</v>
      </c>
      <c r="E2315" s="508">
        <f>(Table13[[#This Row],[Gasoil Open]]-MIN(Table13[Gasoil Open]))/(MAX(Table13[Gasoil Open])-MIN(Table13[Gasoil Open]))</f>
        <v>0.10834553440702781</v>
      </c>
      <c r="I2315" s="130">
        <f>(Table13[[#This Row],[Alpha]]-MIN(Table13[Alpha]))/(MAX(Table13[Alpha])-MIN(Table13[Alpha]))</f>
        <v>0.41785418965510296</v>
      </c>
      <c r="J2315" s="508">
        <f>(Table13[[#This Row],[Signal from Matlab]]-703)/(1060.75-703)</f>
        <v>-1.9650593990216632</v>
      </c>
    </row>
    <row r="2316" spans="1:10" x14ac:dyDescent="0.2">
      <c r="A2316" s="505">
        <v>37406</v>
      </c>
      <c r="B2316" s="506">
        <v>2315</v>
      </c>
      <c r="C2316" s="507">
        <v>24.68</v>
      </c>
      <c r="E2316" s="508">
        <f>(Table13[[#This Row],[Gasoil Open]]-MIN(Table13[Gasoil Open]))/(MAX(Table13[Gasoil Open])-MIN(Table13[Gasoil Open]))</f>
        <v>0.10966325036603219</v>
      </c>
      <c r="I2316" s="130">
        <f>(Table13[[#This Row],[Alpha]]-MIN(Table13[Alpha]))/(MAX(Table13[Alpha])-MIN(Table13[Alpha]))</f>
        <v>0.41785418965510296</v>
      </c>
      <c r="J2316" s="508">
        <f>(Table13[[#This Row],[Signal from Matlab]]-703)/(1060.75-703)</f>
        <v>-1.9650593990216632</v>
      </c>
    </row>
    <row r="2317" spans="1:10" x14ac:dyDescent="0.2">
      <c r="A2317" s="505">
        <v>37407</v>
      </c>
      <c r="B2317" s="506">
        <v>2316</v>
      </c>
      <c r="C2317" s="507">
        <v>24.3</v>
      </c>
      <c r="E2317" s="508">
        <f>(Table13[[#This Row],[Gasoil Open]]-MIN(Table13[Gasoil Open]))/(MAX(Table13[Gasoil Open])-MIN(Table13[Gasoil Open]))</f>
        <v>0.10688140556368959</v>
      </c>
      <c r="I2317" s="130">
        <f>(Table13[[#This Row],[Alpha]]-MIN(Table13[Alpha]))/(MAX(Table13[Alpha])-MIN(Table13[Alpha]))</f>
        <v>0.41785418965510296</v>
      </c>
      <c r="J2317" s="508">
        <f>(Table13[[#This Row],[Signal from Matlab]]-703)/(1060.75-703)</f>
        <v>-1.9650593990216632</v>
      </c>
    </row>
    <row r="2318" spans="1:10" x14ac:dyDescent="0.2">
      <c r="A2318" s="505">
        <v>37412</v>
      </c>
      <c r="B2318" s="506">
        <v>2317</v>
      </c>
      <c r="C2318" s="507">
        <v>24.1</v>
      </c>
      <c r="E2318" s="508">
        <f>(Table13[[#This Row],[Gasoil Open]]-MIN(Table13[Gasoil Open]))/(MAX(Table13[Gasoil Open])-MIN(Table13[Gasoil Open]))</f>
        <v>0.10541727672035139</v>
      </c>
      <c r="I2318" s="130">
        <f>(Table13[[#This Row],[Alpha]]-MIN(Table13[Alpha]))/(MAX(Table13[Alpha])-MIN(Table13[Alpha]))</f>
        <v>0.41785418965510296</v>
      </c>
      <c r="J2318" s="508">
        <f>(Table13[[#This Row],[Signal from Matlab]]-703)/(1060.75-703)</f>
        <v>-1.9650593990216632</v>
      </c>
    </row>
    <row r="2319" spans="1:10" x14ac:dyDescent="0.2">
      <c r="A2319" s="505">
        <v>37413</v>
      </c>
      <c r="B2319" s="506">
        <v>2318</v>
      </c>
      <c r="C2319" s="507">
        <v>24.4</v>
      </c>
      <c r="E2319" s="508">
        <f>(Table13[[#This Row],[Gasoil Open]]-MIN(Table13[Gasoil Open]))/(MAX(Table13[Gasoil Open])-MIN(Table13[Gasoil Open]))</f>
        <v>0.10761346998535869</v>
      </c>
      <c r="I2319" s="130">
        <f>(Table13[[#This Row],[Alpha]]-MIN(Table13[Alpha]))/(MAX(Table13[Alpha])-MIN(Table13[Alpha]))</f>
        <v>0.41785418965510296</v>
      </c>
      <c r="J2319" s="508">
        <f>(Table13[[#This Row],[Signal from Matlab]]-703)/(1060.75-703)</f>
        <v>-1.9650593990216632</v>
      </c>
    </row>
    <row r="2320" spans="1:10" x14ac:dyDescent="0.2">
      <c r="A2320" s="505">
        <v>37414</v>
      </c>
      <c r="B2320" s="506">
        <v>2319</v>
      </c>
      <c r="C2320" s="507">
        <v>24.05</v>
      </c>
      <c r="E2320" s="508">
        <f>(Table13[[#This Row],[Gasoil Open]]-MIN(Table13[Gasoil Open]))/(MAX(Table13[Gasoil Open])-MIN(Table13[Gasoil Open]))</f>
        <v>0.10505124450951683</v>
      </c>
      <c r="I2320" s="130">
        <f>(Table13[[#This Row],[Alpha]]-MIN(Table13[Alpha]))/(MAX(Table13[Alpha])-MIN(Table13[Alpha]))</f>
        <v>0.41785418965510296</v>
      </c>
      <c r="J2320" s="508">
        <f>(Table13[[#This Row],[Signal from Matlab]]-703)/(1060.75-703)</f>
        <v>-1.9650593990216632</v>
      </c>
    </row>
    <row r="2321" spans="1:10" x14ac:dyDescent="0.2">
      <c r="A2321" s="505">
        <v>37417</v>
      </c>
      <c r="B2321" s="506">
        <v>2320</v>
      </c>
      <c r="C2321" s="507">
        <v>23.94</v>
      </c>
      <c r="E2321" s="508">
        <f>(Table13[[#This Row],[Gasoil Open]]-MIN(Table13[Gasoil Open]))/(MAX(Table13[Gasoil Open])-MIN(Table13[Gasoil Open]))</f>
        <v>0.10424597364568082</v>
      </c>
      <c r="I2321" s="130">
        <f>(Table13[[#This Row],[Alpha]]-MIN(Table13[Alpha]))/(MAX(Table13[Alpha])-MIN(Table13[Alpha]))</f>
        <v>0.41785418965510296</v>
      </c>
      <c r="J2321" s="508">
        <f>(Table13[[#This Row],[Signal from Matlab]]-703)/(1060.75-703)</f>
        <v>-1.9650593990216632</v>
      </c>
    </row>
    <row r="2322" spans="1:10" x14ac:dyDescent="0.2">
      <c r="A2322" s="505">
        <v>37418</v>
      </c>
      <c r="B2322" s="506">
        <v>2321</v>
      </c>
      <c r="C2322" s="507">
        <v>23.65</v>
      </c>
      <c r="E2322" s="508">
        <f>(Table13[[#This Row],[Gasoil Open]]-MIN(Table13[Gasoil Open]))/(MAX(Table13[Gasoil Open])-MIN(Table13[Gasoil Open]))</f>
        <v>0.10212298682284039</v>
      </c>
      <c r="I2322" s="130">
        <f>(Table13[[#This Row],[Alpha]]-MIN(Table13[Alpha]))/(MAX(Table13[Alpha])-MIN(Table13[Alpha]))</f>
        <v>0.41785418965510296</v>
      </c>
      <c r="J2322" s="508">
        <f>(Table13[[#This Row],[Signal from Matlab]]-703)/(1060.75-703)</f>
        <v>-1.9650593990216632</v>
      </c>
    </row>
    <row r="2323" spans="1:10" x14ac:dyDescent="0.2">
      <c r="A2323" s="505">
        <v>37419</v>
      </c>
      <c r="B2323" s="506">
        <v>2322</v>
      </c>
      <c r="C2323" s="507">
        <v>23.4</v>
      </c>
      <c r="E2323" s="508">
        <f>(Table13[[#This Row],[Gasoil Open]]-MIN(Table13[Gasoil Open]))/(MAX(Table13[Gasoil Open])-MIN(Table13[Gasoil Open]))</f>
        <v>0.10029282576866762</v>
      </c>
      <c r="I2323" s="130">
        <f>(Table13[[#This Row],[Alpha]]-MIN(Table13[Alpha]))/(MAX(Table13[Alpha])-MIN(Table13[Alpha]))</f>
        <v>0.41785418965510296</v>
      </c>
      <c r="J2323" s="508">
        <f>(Table13[[#This Row],[Signal from Matlab]]-703)/(1060.75-703)</f>
        <v>-1.9650593990216632</v>
      </c>
    </row>
    <row r="2324" spans="1:10" x14ac:dyDescent="0.2">
      <c r="A2324" s="505">
        <v>37420</v>
      </c>
      <c r="B2324" s="506">
        <v>2323</v>
      </c>
      <c r="C2324" s="507">
        <v>23.75</v>
      </c>
      <c r="E2324" s="508">
        <f>(Table13[[#This Row],[Gasoil Open]]-MIN(Table13[Gasoil Open]))/(MAX(Table13[Gasoil Open])-MIN(Table13[Gasoil Open]))</f>
        <v>0.1028550512445095</v>
      </c>
      <c r="I2324" s="130">
        <f>(Table13[[#This Row],[Alpha]]-MIN(Table13[Alpha]))/(MAX(Table13[Alpha])-MIN(Table13[Alpha]))</f>
        <v>0.41785418965510296</v>
      </c>
      <c r="J2324" s="508">
        <f>(Table13[[#This Row],[Signal from Matlab]]-703)/(1060.75-703)</f>
        <v>-1.9650593990216632</v>
      </c>
    </row>
    <row r="2325" spans="1:10" x14ac:dyDescent="0.2">
      <c r="A2325" s="505">
        <v>37421</v>
      </c>
      <c r="B2325" s="506">
        <v>2324</v>
      </c>
      <c r="C2325" s="507">
        <v>24.85</v>
      </c>
      <c r="E2325" s="508">
        <f>(Table13[[#This Row],[Gasoil Open]]-MIN(Table13[Gasoil Open]))/(MAX(Table13[Gasoil Open])-MIN(Table13[Gasoil Open]))</f>
        <v>0.11090775988286969</v>
      </c>
      <c r="I2325" s="130">
        <f>(Table13[[#This Row],[Alpha]]-MIN(Table13[Alpha]))/(MAX(Table13[Alpha])-MIN(Table13[Alpha]))</f>
        <v>0.41785418965510296</v>
      </c>
      <c r="J2325" s="508">
        <f>(Table13[[#This Row],[Signal from Matlab]]-703)/(1060.75-703)</f>
        <v>-1.9650593990216632</v>
      </c>
    </row>
    <row r="2326" spans="1:10" x14ac:dyDescent="0.2">
      <c r="A2326" s="505">
        <v>37424</v>
      </c>
      <c r="B2326" s="506">
        <v>2325</v>
      </c>
      <c r="C2326" s="507">
        <v>25.28</v>
      </c>
      <c r="E2326" s="508">
        <f>(Table13[[#This Row],[Gasoil Open]]-MIN(Table13[Gasoil Open]))/(MAX(Table13[Gasoil Open])-MIN(Table13[Gasoil Open]))</f>
        <v>0.11405563689604685</v>
      </c>
      <c r="I2326" s="130">
        <f>(Table13[[#This Row],[Alpha]]-MIN(Table13[Alpha]))/(MAX(Table13[Alpha])-MIN(Table13[Alpha]))</f>
        <v>0.41785418965510296</v>
      </c>
      <c r="J2326" s="508">
        <f>(Table13[[#This Row],[Signal from Matlab]]-703)/(1060.75-703)</f>
        <v>-1.9650593990216632</v>
      </c>
    </row>
    <row r="2327" spans="1:10" x14ac:dyDescent="0.2">
      <c r="A2327" s="505">
        <v>37425</v>
      </c>
      <c r="B2327" s="506">
        <v>2326</v>
      </c>
      <c r="C2327" s="507">
        <v>25.05</v>
      </c>
      <c r="E2327" s="508">
        <f>(Table13[[#This Row],[Gasoil Open]]-MIN(Table13[Gasoil Open]))/(MAX(Table13[Gasoil Open])-MIN(Table13[Gasoil Open]))</f>
        <v>0.1123718887262079</v>
      </c>
      <c r="I2327" s="130">
        <f>(Table13[[#This Row],[Alpha]]-MIN(Table13[Alpha]))/(MAX(Table13[Alpha])-MIN(Table13[Alpha]))</f>
        <v>0.41785418965510296</v>
      </c>
      <c r="J2327" s="508">
        <f>(Table13[[#This Row],[Signal from Matlab]]-703)/(1060.75-703)</f>
        <v>-1.9650593990216632</v>
      </c>
    </row>
    <row r="2328" spans="1:10" x14ac:dyDescent="0.2">
      <c r="A2328" s="505">
        <v>37426</v>
      </c>
      <c r="B2328" s="506">
        <v>2327</v>
      </c>
      <c r="C2328" s="507">
        <v>24.9</v>
      </c>
      <c r="E2328" s="508">
        <f>(Table13[[#This Row],[Gasoil Open]]-MIN(Table13[Gasoil Open]))/(MAX(Table13[Gasoil Open])-MIN(Table13[Gasoil Open]))</f>
        <v>0.11127379209370422</v>
      </c>
      <c r="I2328" s="130">
        <f>(Table13[[#This Row],[Alpha]]-MIN(Table13[Alpha]))/(MAX(Table13[Alpha])-MIN(Table13[Alpha]))</f>
        <v>0.41785418965510296</v>
      </c>
      <c r="J2328" s="508">
        <f>(Table13[[#This Row],[Signal from Matlab]]-703)/(1060.75-703)</f>
        <v>-1.9650593990216632</v>
      </c>
    </row>
    <row r="2329" spans="1:10" x14ac:dyDescent="0.2">
      <c r="A2329" s="505">
        <v>37427</v>
      </c>
      <c r="B2329" s="506">
        <v>2328</v>
      </c>
      <c r="C2329" s="507">
        <v>24.72</v>
      </c>
      <c r="E2329" s="508">
        <f>(Table13[[#This Row],[Gasoil Open]]-MIN(Table13[Gasoil Open]))/(MAX(Table13[Gasoil Open])-MIN(Table13[Gasoil Open]))</f>
        <v>0.10995607613469983</v>
      </c>
      <c r="I2329" s="130">
        <f>(Table13[[#This Row],[Alpha]]-MIN(Table13[Alpha]))/(MAX(Table13[Alpha])-MIN(Table13[Alpha]))</f>
        <v>0.41785418965510296</v>
      </c>
      <c r="J2329" s="508">
        <f>(Table13[[#This Row],[Signal from Matlab]]-703)/(1060.75-703)</f>
        <v>-1.9650593990216632</v>
      </c>
    </row>
    <row r="2330" spans="1:10" x14ac:dyDescent="0.2">
      <c r="A2330" s="505">
        <v>37428</v>
      </c>
      <c r="B2330" s="506">
        <v>2329</v>
      </c>
      <c r="C2330" s="507">
        <v>25.15</v>
      </c>
      <c r="E2330" s="508">
        <f>(Table13[[#This Row],[Gasoil Open]]-MIN(Table13[Gasoil Open]))/(MAX(Table13[Gasoil Open])-MIN(Table13[Gasoil Open]))</f>
        <v>0.113103953147877</v>
      </c>
      <c r="I2330" s="130">
        <f>(Table13[[#This Row],[Alpha]]-MIN(Table13[Alpha]))/(MAX(Table13[Alpha])-MIN(Table13[Alpha]))</f>
        <v>0.41785418965510296</v>
      </c>
      <c r="J2330" s="508">
        <f>(Table13[[#This Row],[Signal from Matlab]]-703)/(1060.75-703)</f>
        <v>-1.9650593990216632</v>
      </c>
    </row>
    <row r="2331" spans="1:10" x14ac:dyDescent="0.2">
      <c r="A2331" s="505">
        <v>37431</v>
      </c>
      <c r="B2331" s="506">
        <v>2330</v>
      </c>
      <c r="C2331" s="507">
        <v>24.89</v>
      </c>
      <c r="E2331" s="508">
        <f>(Table13[[#This Row],[Gasoil Open]]-MIN(Table13[Gasoil Open]))/(MAX(Table13[Gasoil Open])-MIN(Table13[Gasoil Open]))</f>
        <v>0.11120058565153733</v>
      </c>
      <c r="I2331" s="130">
        <f>(Table13[[#This Row],[Alpha]]-MIN(Table13[Alpha]))/(MAX(Table13[Alpha])-MIN(Table13[Alpha]))</f>
        <v>0.41785418965510296</v>
      </c>
      <c r="J2331" s="508">
        <f>(Table13[[#This Row],[Signal from Matlab]]-703)/(1060.75-703)</f>
        <v>-1.9650593990216632</v>
      </c>
    </row>
    <row r="2332" spans="1:10" x14ac:dyDescent="0.2">
      <c r="A2332" s="505">
        <v>37432</v>
      </c>
      <c r="B2332" s="506">
        <v>2331</v>
      </c>
      <c r="C2332" s="507">
        <v>25.45</v>
      </c>
      <c r="E2332" s="508">
        <f>(Table13[[#This Row],[Gasoil Open]]-MIN(Table13[Gasoil Open]))/(MAX(Table13[Gasoil Open])-MIN(Table13[Gasoil Open]))</f>
        <v>0.11530014641288432</v>
      </c>
      <c r="I2332" s="130">
        <f>(Table13[[#This Row],[Alpha]]-MIN(Table13[Alpha]))/(MAX(Table13[Alpha])-MIN(Table13[Alpha]))</f>
        <v>0.41785418965510296</v>
      </c>
      <c r="J2332" s="508">
        <f>(Table13[[#This Row],[Signal from Matlab]]-703)/(1060.75-703)</f>
        <v>-1.9650593990216632</v>
      </c>
    </row>
    <row r="2333" spans="1:10" x14ac:dyDescent="0.2">
      <c r="A2333" s="505">
        <v>37433</v>
      </c>
      <c r="B2333" s="506">
        <v>2332</v>
      </c>
      <c r="C2333" s="507">
        <v>25.3</v>
      </c>
      <c r="E2333" s="508">
        <f>(Table13[[#This Row],[Gasoil Open]]-MIN(Table13[Gasoil Open]))/(MAX(Table13[Gasoil Open])-MIN(Table13[Gasoil Open]))</f>
        <v>0.11420204978038066</v>
      </c>
      <c r="I2333" s="130">
        <f>(Table13[[#This Row],[Alpha]]-MIN(Table13[Alpha]))/(MAX(Table13[Alpha])-MIN(Table13[Alpha]))</f>
        <v>0.41785418965510296</v>
      </c>
      <c r="J2333" s="508">
        <f>(Table13[[#This Row],[Signal from Matlab]]-703)/(1060.75-703)</f>
        <v>-1.9650593990216632</v>
      </c>
    </row>
    <row r="2334" spans="1:10" x14ac:dyDescent="0.2">
      <c r="A2334" s="505">
        <v>37434</v>
      </c>
      <c r="B2334" s="506">
        <v>2333</v>
      </c>
      <c r="C2334" s="507">
        <v>25.24</v>
      </c>
      <c r="E2334" s="508">
        <f>(Table13[[#This Row],[Gasoil Open]]-MIN(Table13[Gasoil Open]))/(MAX(Table13[Gasoil Open])-MIN(Table13[Gasoil Open]))</f>
        <v>0.11376281112737918</v>
      </c>
      <c r="I2334" s="130">
        <f>(Table13[[#This Row],[Alpha]]-MIN(Table13[Alpha]))/(MAX(Table13[Alpha])-MIN(Table13[Alpha]))</f>
        <v>0.41785418965510296</v>
      </c>
      <c r="J2334" s="508">
        <f>(Table13[[#This Row],[Signal from Matlab]]-703)/(1060.75-703)</f>
        <v>-1.9650593990216632</v>
      </c>
    </row>
    <row r="2335" spans="1:10" x14ac:dyDescent="0.2">
      <c r="A2335" s="505">
        <v>37435</v>
      </c>
      <c r="B2335" s="506">
        <v>2334</v>
      </c>
      <c r="C2335" s="507">
        <v>25.5</v>
      </c>
      <c r="E2335" s="508">
        <f>(Table13[[#This Row],[Gasoil Open]]-MIN(Table13[Gasoil Open]))/(MAX(Table13[Gasoil Open])-MIN(Table13[Gasoil Open]))</f>
        <v>0.11566617862371888</v>
      </c>
      <c r="I2335" s="130">
        <f>(Table13[[#This Row],[Alpha]]-MIN(Table13[Alpha]))/(MAX(Table13[Alpha])-MIN(Table13[Alpha]))</f>
        <v>0.41785418965510296</v>
      </c>
      <c r="J2335" s="508">
        <f>(Table13[[#This Row],[Signal from Matlab]]-703)/(1060.75-703)</f>
        <v>-1.9650593990216632</v>
      </c>
    </row>
    <row r="2336" spans="1:10" x14ac:dyDescent="0.2">
      <c r="A2336" s="505">
        <v>37438</v>
      </c>
      <c r="B2336" s="506">
        <v>2335</v>
      </c>
      <c r="C2336" s="507">
        <v>25.5</v>
      </c>
      <c r="E2336" s="508">
        <f>(Table13[[#This Row],[Gasoil Open]]-MIN(Table13[Gasoil Open]))/(MAX(Table13[Gasoil Open])-MIN(Table13[Gasoil Open]))</f>
        <v>0.11566617862371888</v>
      </c>
      <c r="I2336" s="130">
        <f>(Table13[[#This Row],[Alpha]]-MIN(Table13[Alpha]))/(MAX(Table13[Alpha])-MIN(Table13[Alpha]))</f>
        <v>0.41785418965510296</v>
      </c>
      <c r="J2336" s="508">
        <f>(Table13[[#This Row],[Signal from Matlab]]-703)/(1060.75-703)</f>
        <v>-1.9650593990216632</v>
      </c>
    </row>
    <row r="2337" spans="1:10" x14ac:dyDescent="0.2">
      <c r="A2337" s="505">
        <v>37439</v>
      </c>
      <c r="B2337" s="506">
        <v>2336</v>
      </c>
      <c r="C2337" s="507">
        <v>25.61</v>
      </c>
      <c r="E2337" s="508">
        <f>(Table13[[#This Row],[Gasoil Open]]-MIN(Table13[Gasoil Open]))/(MAX(Table13[Gasoil Open])-MIN(Table13[Gasoil Open]))</f>
        <v>0.11647144948755489</v>
      </c>
      <c r="I2337" s="130">
        <f>(Table13[[#This Row],[Alpha]]-MIN(Table13[Alpha]))/(MAX(Table13[Alpha])-MIN(Table13[Alpha]))</f>
        <v>0.41785418965510296</v>
      </c>
      <c r="J2337" s="508">
        <f>(Table13[[#This Row],[Signal from Matlab]]-703)/(1060.75-703)</f>
        <v>-1.9650593990216632</v>
      </c>
    </row>
    <row r="2338" spans="1:10" x14ac:dyDescent="0.2">
      <c r="A2338" s="505">
        <v>37440</v>
      </c>
      <c r="B2338" s="506">
        <v>2337</v>
      </c>
      <c r="C2338" s="507">
        <v>25.73</v>
      </c>
      <c r="E2338" s="508">
        <f>(Table13[[#This Row],[Gasoil Open]]-MIN(Table13[Gasoil Open]))/(MAX(Table13[Gasoil Open])-MIN(Table13[Gasoil Open]))</f>
        <v>0.11734992679355782</v>
      </c>
      <c r="I2338" s="130">
        <f>(Table13[[#This Row],[Alpha]]-MIN(Table13[Alpha]))/(MAX(Table13[Alpha])-MIN(Table13[Alpha]))</f>
        <v>0.41785418965510296</v>
      </c>
      <c r="J2338" s="508">
        <f>(Table13[[#This Row],[Signal from Matlab]]-703)/(1060.75-703)</f>
        <v>-1.9650593990216632</v>
      </c>
    </row>
    <row r="2339" spans="1:10" x14ac:dyDescent="0.2">
      <c r="A2339" s="505">
        <v>37441</v>
      </c>
      <c r="B2339" s="506">
        <v>2338</v>
      </c>
      <c r="C2339" s="507">
        <v>25.88</v>
      </c>
      <c r="E2339" s="508">
        <f>(Table13[[#This Row],[Gasoil Open]]-MIN(Table13[Gasoil Open]))/(MAX(Table13[Gasoil Open])-MIN(Table13[Gasoil Open]))</f>
        <v>0.11844802342606148</v>
      </c>
      <c r="I2339" s="130">
        <f>(Table13[[#This Row],[Alpha]]-MIN(Table13[Alpha]))/(MAX(Table13[Alpha])-MIN(Table13[Alpha]))</f>
        <v>0.41785418965510296</v>
      </c>
      <c r="J2339" s="508">
        <f>(Table13[[#This Row],[Signal from Matlab]]-703)/(1060.75-703)</f>
        <v>-1.9650593990216632</v>
      </c>
    </row>
    <row r="2340" spans="1:10" x14ac:dyDescent="0.2">
      <c r="A2340" s="505">
        <v>37442</v>
      </c>
      <c r="B2340" s="506">
        <v>2339</v>
      </c>
      <c r="C2340" s="507">
        <v>25.65</v>
      </c>
      <c r="E2340" s="508">
        <f>(Table13[[#This Row],[Gasoil Open]]-MIN(Table13[Gasoil Open]))/(MAX(Table13[Gasoil Open])-MIN(Table13[Gasoil Open]))</f>
        <v>0.11676427525622252</v>
      </c>
      <c r="I2340" s="130">
        <f>(Table13[[#This Row],[Alpha]]-MIN(Table13[Alpha]))/(MAX(Table13[Alpha])-MIN(Table13[Alpha]))</f>
        <v>0.41785418965510296</v>
      </c>
      <c r="J2340" s="508">
        <f>(Table13[[#This Row],[Signal from Matlab]]-703)/(1060.75-703)</f>
        <v>-1.9650593990216632</v>
      </c>
    </row>
    <row r="2341" spans="1:10" x14ac:dyDescent="0.2">
      <c r="A2341" s="505">
        <v>37445</v>
      </c>
      <c r="B2341" s="506">
        <v>2340</v>
      </c>
      <c r="C2341" s="507">
        <v>25.7</v>
      </c>
      <c r="E2341" s="508">
        <f>(Table13[[#This Row],[Gasoil Open]]-MIN(Table13[Gasoil Open]))/(MAX(Table13[Gasoil Open])-MIN(Table13[Gasoil Open]))</f>
        <v>0.11713030746705708</v>
      </c>
      <c r="I2341" s="130">
        <f>(Table13[[#This Row],[Alpha]]-MIN(Table13[Alpha]))/(MAX(Table13[Alpha])-MIN(Table13[Alpha]))</f>
        <v>0.41785418965510296</v>
      </c>
      <c r="J2341" s="508">
        <f>(Table13[[#This Row],[Signal from Matlab]]-703)/(1060.75-703)</f>
        <v>-1.9650593990216632</v>
      </c>
    </row>
    <row r="2342" spans="1:10" x14ac:dyDescent="0.2">
      <c r="A2342" s="505">
        <v>37446</v>
      </c>
      <c r="B2342" s="506">
        <v>2341</v>
      </c>
      <c r="C2342" s="507">
        <v>25.1</v>
      </c>
      <c r="E2342" s="508">
        <f>(Table13[[#This Row],[Gasoil Open]]-MIN(Table13[Gasoil Open]))/(MAX(Table13[Gasoil Open])-MIN(Table13[Gasoil Open]))</f>
        <v>0.11273792093704246</v>
      </c>
      <c r="I2342" s="130">
        <f>(Table13[[#This Row],[Alpha]]-MIN(Table13[Alpha]))/(MAX(Table13[Alpha])-MIN(Table13[Alpha]))</f>
        <v>0.41785418965510296</v>
      </c>
      <c r="J2342" s="508">
        <f>(Table13[[#This Row],[Signal from Matlab]]-703)/(1060.75-703)</f>
        <v>-1.9650593990216632</v>
      </c>
    </row>
    <row r="2343" spans="1:10" x14ac:dyDescent="0.2">
      <c r="A2343" s="505">
        <v>37447</v>
      </c>
      <c r="B2343" s="506">
        <v>2342</v>
      </c>
      <c r="C2343" s="507">
        <v>25.38</v>
      </c>
      <c r="E2343" s="508">
        <f>(Table13[[#This Row],[Gasoil Open]]-MIN(Table13[Gasoil Open]))/(MAX(Table13[Gasoil Open])-MIN(Table13[Gasoil Open]))</f>
        <v>0.11478770131771594</v>
      </c>
      <c r="I2343" s="130">
        <f>(Table13[[#This Row],[Alpha]]-MIN(Table13[Alpha]))/(MAX(Table13[Alpha])-MIN(Table13[Alpha]))</f>
        <v>0.41785418965510296</v>
      </c>
      <c r="J2343" s="508">
        <f>(Table13[[#This Row],[Signal from Matlab]]-703)/(1060.75-703)</f>
        <v>-1.9650593990216632</v>
      </c>
    </row>
    <row r="2344" spans="1:10" x14ac:dyDescent="0.2">
      <c r="A2344" s="505">
        <v>37448</v>
      </c>
      <c r="B2344" s="506">
        <v>2343</v>
      </c>
      <c r="C2344" s="507">
        <v>25.72</v>
      </c>
      <c r="E2344" s="508">
        <f>(Table13[[#This Row],[Gasoil Open]]-MIN(Table13[Gasoil Open]))/(MAX(Table13[Gasoil Open])-MIN(Table13[Gasoil Open]))</f>
        <v>0.1172767203513909</v>
      </c>
      <c r="I2344" s="130">
        <f>(Table13[[#This Row],[Alpha]]-MIN(Table13[Alpha]))/(MAX(Table13[Alpha])-MIN(Table13[Alpha]))</f>
        <v>0.41785418965510296</v>
      </c>
      <c r="J2344" s="508">
        <f>(Table13[[#This Row],[Signal from Matlab]]-703)/(1060.75-703)</f>
        <v>-1.9650593990216632</v>
      </c>
    </row>
    <row r="2345" spans="1:10" x14ac:dyDescent="0.2">
      <c r="A2345" s="505">
        <v>37449</v>
      </c>
      <c r="B2345" s="506">
        <v>2344</v>
      </c>
      <c r="C2345" s="507">
        <v>26.1</v>
      </c>
      <c r="E2345" s="508">
        <f>(Table13[[#This Row],[Gasoil Open]]-MIN(Table13[Gasoil Open]))/(MAX(Table13[Gasoil Open])-MIN(Table13[Gasoil Open]))</f>
        <v>0.12005856515373352</v>
      </c>
      <c r="I2345" s="130">
        <f>(Table13[[#This Row],[Alpha]]-MIN(Table13[Alpha]))/(MAX(Table13[Alpha])-MIN(Table13[Alpha]))</f>
        <v>0.41785418965510296</v>
      </c>
      <c r="J2345" s="508">
        <f>(Table13[[#This Row],[Signal from Matlab]]-703)/(1060.75-703)</f>
        <v>-1.9650593990216632</v>
      </c>
    </row>
    <row r="2346" spans="1:10" x14ac:dyDescent="0.2">
      <c r="A2346" s="505">
        <v>37452</v>
      </c>
      <c r="B2346" s="506">
        <v>2345</v>
      </c>
      <c r="C2346" s="507">
        <v>26.5</v>
      </c>
      <c r="E2346" s="508">
        <f>(Table13[[#This Row],[Gasoil Open]]-MIN(Table13[Gasoil Open]))/(MAX(Table13[Gasoil Open])-MIN(Table13[Gasoil Open]))</f>
        <v>0.12298682284040995</v>
      </c>
      <c r="I2346" s="130">
        <f>(Table13[[#This Row],[Alpha]]-MIN(Table13[Alpha]))/(MAX(Table13[Alpha])-MIN(Table13[Alpha]))</f>
        <v>0.41785418965510296</v>
      </c>
      <c r="J2346" s="508">
        <f>(Table13[[#This Row],[Signal from Matlab]]-703)/(1060.75-703)</f>
        <v>-1.9650593990216632</v>
      </c>
    </row>
    <row r="2347" spans="1:10" x14ac:dyDescent="0.2">
      <c r="A2347" s="505">
        <v>37453</v>
      </c>
      <c r="B2347" s="506">
        <v>2346</v>
      </c>
      <c r="C2347" s="507">
        <v>26.14</v>
      </c>
      <c r="E2347" s="508">
        <f>(Table13[[#This Row],[Gasoil Open]]-MIN(Table13[Gasoil Open]))/(MAX(Table13[Gasoil Open])-MIN(Table13[Gasoil Open]))</f>
        <v>0.12035139092240116</v>
      </c>
      <c r="I2347" s="130">
        <f>(Table13[[#This Row],[Alpha]]-MIN(Table13[Alpha]))/(MAX(Table13[Alpha])-MIN(Table13[Alpha]))</f>
        <v>0.41785418965510296</v>
      </c>
      <c r="J2347" s="508">
        <f>(Table13[[#This Row],[Signal from Matlab]]-703)/(1060.75-703)</f>
        <v>-1.9650593990216632</v>
      </c>
    </row>
    <row r="2348" spans="1:10" x14ac:dyDescent="0.2">
      <c r="A2348" s="505">
        <v>37454</v>
      </c>
      <c r="B2348" s="506">
        <v>2347</v>
      </c>
      <c r="C2348" s="507">
        <v>26.35</v>
      </c>
      <c r="E2348" s="508">
        <f>(Table13[[#This Row],[Gasoil Open]]-MIN(Table13[Gasoil Open]))/(MAX(Table13[Gasoil Open])-MIN(Table13[Gasoil Open]))</f>
        <v>0.12188872620790629</v>
      </c>
      <c r="I2348" s="130">
        <f>(Table13[[#This Row],[Alpha]]-MIN(Table13[Alpha]))/(MAX(Table13[Alpha])-MIN(Table13[Alpha]))</f>
        <v>0.41785418965510296</v>
      </c>
      <c r="J2348" s="508">
        <f>(Table13[[#This Row],[Signal from Matlab]]-703)/(1060.75-703)</f>
        <v>-1.9650593990216632</v>
      </c>
    </row>
    <row r="2349" spans="1:10" x14ac:dyDescent="0.2">
      <c r="A2349" s="505">
        <v>37455</v>
      </c>
      <c r="B2349" s="506">
        <v>2348</v>
      </c>
      <c r="C2349" s="507">
        <v>26.3</v>
      </c>
      <c r="E2349" s="508">
        <f>(Table13[[#This Row],[Gasoil Open]]-MIN(Table13[Gasoil Open]))/(MAX(Table13[Gasoil Open])-MIN(Table13[Gasoil Open]))</f>
        <v>0.12152269399707173</v>
      </c>
      <c r="I2349" s="130">
        <f>(Table13[[#This Row],[Alpha]]-MIN(Table13[Alpha]))/(MAX(Table13[Alpha])-MIN(Table13[Alpha]))</f>
        <v>0.41785418965510296</v>
      </c>
      <c r="J2349" s="508">
        <f>(Table13[[#This Row],[Signal from Matlab]]-703)/(1060.75-703)</f>
        <v>-1.9650593990216632</v>
      </c>
    </row>
    <row r="2350" spans="1:10" x14ac:dyDescent="0.2">
      <c r="A2350" s="505">
        <v>37456</v>
      </c>
      <c r="B2350" s="506">
        <v>2349</v>
      </c>
      <c r="C2350" s="507">
        <v>26.11</v>
      </c>
      <c r="E2350" s="508">
        <f>(Table13[[#This Row],[Gasoil Open]]-MIN(Table13[Gasoil Open]))/(MAX(Table13[Gasoil Open])-MIN(Table13[Gasoil Open]))</f>
        <v>0.12013177159590042</v>
      </c>
      <c r="I2350" s="130">
        <f>(Table13[[#This Row],[Alpha]]-MIN(Table13[Alpha]))/(MAX(Table13[Alpha])-MIN(Table13[Alpha]))</f>
        <v>0.41785418965510296</v>
      </c>
      <c r="J2350" s="508">
        <f>(Table13[[#This Row],[Signal from Matlab]]-703)/(1060.75-703)</f>
        <v>-1.9650593990216632</v>
      </c>
    </row>
    <row r="2351" spans="1:10" x14ac:dyDescent="0.2">
      <c r="A2351" s="505">
        <v>37459</v>
      </c>
      <c r="B2351" s="506">
        <v>2350</v>
      </c>
      <c r="C2351" s="507">
        <v>25.23</v>
      </c>
      <c r="E2351" s="508">
        <f>(Table13[[#This Row],[Gasoil Open]]-MIN(Table13[Gasoil Open]))/(MAX(Table13[Gasoil Open])-MIN(Table13[Gasoil Open]))</f>
        <v>0.11368960468521229</v>
      </c>
      <c r="I2351" s="130">
        <f>(Table13[[#This Row],[Alpha]]-MIN(Table13[Alpha]))/(MAX(Table13[Alpha])-MIN(Table13[Alpha]))</f>
        <v>0.41785418965510296</v>
      </c>
      <c r="J2351" s="508">
        <f>(Table13[[#This Row],[Signal from Matlab]]-703)/(1060.75-703)</f>
        <v>-1.9650593990216632</v>
      </c>
    </row>
    <row r="2352" spans="1:10" x14ac:dyDescent="0.2">
      <c r="A2352" s="505">
        <v>37460</v>
      </c>
      <c r="B2352" s="506">
        <v>2351</v>
      </c>
      <c r="C2352" s="507">
        <v>25.46</v>
      </c>
      <c r="E2352" s="508">
        <f>(Table13[[#This Row],[Gasoil Open]]-MIN(Table13[Gasoil Open]))/(MAX(Table13[Gasoil Open])-MIN(Table13[Gasoil Open]))</f>
        <v>0.11537335285505124</v>
      </c>
      <c r="I2352" s="130">
        <f>(Table13[[#This Row],[Alpha]]-MIN(Table13[Alpha]))/(MAX(Table13[Alpha])-MIN(Table13[Alpha]))</f>
        <v>0.41785418965510296</v>
      </c>
      <c r="J2352" s="508">
        <f>(Table13[[#This Row],[Signal from Matlab]]-703)/(1060.75-703)</f>
        <v>-1.9650593990216632</v>
      </c>
    </row>
    <row r="2353" spans="1:10" x14ac:dyDescent="0.2">
      <c r="A2353" s="505">
        <v>37461</v>
      </c>
      <c r="B2353" s="506">
        <v>2352</v>
      </c>
      <c r="C2353" s="507">
        <v>25.35</v>
      </c>
      <c r="E2353" s="508">
        <f>(Table13[[#This Row],[Gasoil Open]]-MIN(Table13[Gasoil Open]))/(MAX(Table13[Gasoil Open])-MIN(Table13[Gasoil Open]))</f>
        <v>0.11456808199121522</v>
      </c>
      <c r="I2353" s="130">
        <f>(Table13[[#This Row],[Alpha]]-MIN(Table13[Alpha]))/(MAX(Table13[Alpha])-MIN(Table13[Alpha]))</f>
        <v>0.41785418965510296</v>
      </c>
      <c r="J2353" s="508">
        <f>(Table13[[#This Row],[Signal from Matlab]]-703)/(1060.75-703)</f>
        <v>-1.9650593990216632</v>
      </c>
    </row>
    <row r="2354" spans="1:10" x14ac:dyDescent="0.2">
      <c r="A2354" s="505">
        <v>37462</v>
      </c>
      <c r="B2354" s="506">
        <v>2353</v>
      </c>
      <c r="C2354" s="507">
        <v>25.42</v>
      </c>
      <c r="E2354" s="508">
        <f>(Table13[[#This Row],[Gasoil Open]]-MIN(Table13[Gasoil Open]))/(MAX(Table13[Gasoil Open])-MIN(Table13[Gasoil Open]))</f>
        <v>0.1150805270863836</v>
      </c>
      <c r="I2354" s="130">
        <f>(Table13[[#This Row],[Alpha]]-MIN(Table13[Alpha]))/(MAX(Table13[Alpha])-MIN(Table13[Alpha]))</f>
        <v>0.41785418965510296</v>
      </c>
      <c r="J2354" s="508">
        <f>(Table13[[#This Row],[Signal from Matlab]]-703)/(1060.75-703)</f>
        <v>-1.9650593990216632</v>
      </c>
    </row>
    <row r="2355" spans="1:10" x14ac:dyDescent="0.2">
      <c r="A2355" s="505">
        <v>37463</v>
      </c>
      <c r="B2355" s="506">
        <v>2354</v>
      </c>
      <c r="C2355" s="507">
        <v>25.15</v>
      </c>
      <c r="E2355" s="508">
        <f>(Table13[[#This Row],[Gasoil Open]]-MIN(Table13[Gasoil Open]))/(MAX(Table13[Gasoil Open])-MIN(Table13[Gasoil Open]))</f>
        <v>0.113103953147877</v>
      </c>
      <c r="I2355" s="130">
        <f>(Table13[[#This Row],[Alpha]]-MIN(Table13[Alpha]))/(MAX(Table13[Alpha])-MIN(Table13[Alpha]))</f>
        <v>0.41785418965510296</v>
      </c>
      <c r="J2355" s="508">
        <f>(Table13[[#This Row],[Signal from Matlab]]-703)/(1060.75-703)</f>
        <v>-1.9650593990216632</v>
      </c>
    </row>
    <row r="2356" spans="1:10" x14ac:dyDescent="0.2">
      <c r="A2356" s="505">
        <v>37466</v>
      </c>
      <c r="B2356" s="506">
        <v>2355</v>
      </c>
      <c r="C2356" s="507">
        <v>25.03</v>
      </c>
      <c r="E2356" s="508">
        <f>(Table13[[#This Row],[Gasoil Open]]-MIN(Table13[Gasoil Open]))/(MAX(Table13[Gasoil Open])-MIN(Table13[Gasoil Open]))</f>
        <v>0.11222547584187408</v>
      </c>
      <c r="I2356" s="130">
        <f>(Table13[[#This Row],[Alpha]]-MIN(Table13[Alpha]))/(MAX(Table13[Alpha])-MIN(Table13[Alpha]))</f>
        <v>0.41785418965510296</v>
      </c>
      <c r="J2356" s="508">
        <f>(Table13[[#This Row],[Signal from Matlab]]-703)/(1060.75-703)</f>
        <v>-1.9650593990216632</v>
      </c>
    </row>
    <row r="2357" spans="1:10" x14ac:dyDescent="0.2">
      <c r="A2357" s="505">
        <v>37467</v>
      </c>
      <c r="B2357" s="506">
        <v>2356</v>
      </c>
      <c r="C2357" s="507">
        <v>25.03</v>
      </c>
      <c r="E2357" s="508">
        <f>(Table13[[#This Row],[Gasoil Open]]-MIN(Table13[Gasoil Open]))/(MAX(Table13[Gasoil Open])-MIN(Table13[Gasoil Open]))</f>
        <v>0.11222547584187408</v>
      </c>
      <c r="I2357" s="130">
        <f>(Table13[[#This Row],[Alpha]]-MIN(Table13[Alpha]))/(MAX(Table13[Alpha])-MIN(Table13[Alpha]))</f>
        <v>0.41785418965510296</v>
      </c>
      <c r="J2357" s="508">
        <f>(Table13[[#This Row],[Signal from Matlab]]-703)/(1060.75-703)</f>
        <v>-1.9650593990216632</v>
      </c>
    </row>
    <row r="2358" spans="1:10" x14ac:dyDescent="0.2">
      <c r="A2358" s="505">
        <v>37468</v>
      </c>
      <c r="B2358" s="506">
        <v>2357</v>
      </c>
      <c r="C2358" s="507">
        <v>25.82</v>
      </c>
      <c r="E2358" s="508">
        <f>(Table13[[#This Row],[Gasoil Open]]-MIN(Table13[Gasoil Open]))/(MAX(Table13[Gasoil Open])-MIN(Table13[Gasoil Open]))</f>
        <v>0.11800878477306001</v>
      </c>
      <c r="I2358" s="130">
        <f>(Table13[[#This Row],[Alpha]]-MIN(Table13[Alpha]))/(MAX(Table13[Alpha])-MIN(Table13[Alpha]))</f>
        <v>0.41785418965510296</v>
      </c>
      <c r="J2358" s="508">
        <f>(Table13[[#This Row],[Signal from Matlab]]-703)/(1060.75-703)</f>
        <v>-1.9650593990216632</v>
      </c>
    </row>
    <row r="2359" spans="1:10" x14ac:dyDescent="0.2">
      <c r="A2359" s="505">
        <v>37469</v>
      </c>
      <c r="B2359" s="506">
        <v>2358</v>
      </c>
      <c r="C2359" s="507">
        <v>25.35</v>
      </c>
      <c r="E2359" s="508">
        <f>(Table13[[#This Row],[Gasoil Open]]-MIN(Table13[Gasoil Open]))/(MAX(Table13[Gasoil Open])-MIN(Table13[Gasoil Open]))</f>
        <v>0.11456808199121522</v>
      </c>
      <c r="I2359" s="130">
        <f>(Table13[[#This Row],[Alpha]]-MIN(Table13[Alpha]))/(MAX(Table13[Alpha])-MIN(Table13[Alpha]))</f>
        <v>0.41785418965510296</v>
      </c>
      <c r="J2359" s="508">
        <f>(Table13[[#This Row],[Signal from Matlab]]-703)/(1060.75-703)</f>
        <v>-1.9650593990216632</v>
      </c>
    </row>
    <row r="2360" spans="1:10" x14ac:dyDescent="0.2">
      <c r="A2360" s="505">
        <v>37470</v>
      </c>
      <c r="B2360" s="506">
        <v>2359</v>
      </c>
      <c r="C2360" s="507">
        <v>24.9</v>
      </c>
      <c r="E2360" s="508">
        <f>(Table13[[#This Row],[Gasoil Open]]-MIN(Table13[Gasoil Open]))/(MAX(Table13[Gasoil Open])-MIN(Table13[Gasoil Open]))</f>
        <v>0.11127379209370422</v>
      </c>
      <c r="I2360" s="130">
        <f>(Table13[[#This Row],[Alpha]]-MIN(Table13[Alpha]))/(MAX(Table13[Alpha])-MIN(Table13[Alpha]))</f>
        <v>0.41785418965510296</v>
      </c>
      <c r="J2360" s="508">
        <f>(Table13[[#This Row],[Signal from Matlab]]-703)/(1060.75-703)</f>
        <v>-1.9650593990216632</v>
      </c>
    </row>
    <row r="2361" spans="1:10" x14ac:dyDescent="0.2">
      <c r="A2361" s="505">
        <v>37473</v>
      </c>
      <c r="B2361" s="506">
        <v>2360</v>
      </c>
      <c r="C2361" s="507">
        <v>25.35</v>
      </c>
      <c r="E2361" s="508">
        <f>(Table13[[#This Row],[Gasoil Open]]-MIN(Table13[Gasoil Open]))/(MAX(Table13[Gasoil Open])-MIN(Table13[Gasoil Open]))</f>
        <v>0.11456808199121522</v>
      </c>
      <c r="I2361" s="130">
        <f>(Table13[[#This Row],[Alpha]]-MIN(Table13[Alpha]))/(MAX(Table13[Alpha])-MIN(Table13[Alpha]))</f>
        <v>0.41785418965510296</v>
      </c>
      <c r="J2361" s="508">
        <f>(Table13[[#This Row],[Signal from Matlab]]-703)/(1060.75-703)</f>
        <v>-1.9650593990216632</v>
      </c>
    </row>
    <row r="2362" spans="1:10" x14ac:dyDescent="0.2">
      <c r="A2362" s="505">
        <v>37474</v>
      </c>
      <c r="B2362" s="506">
        <v>2361</v>
      </c>
      <c r="C2362" s="507">
        <v>24.89</v>
      </c>
      <c r="E2362" s="508">
        <f>(Table13[[#This Row],[Gasoil Open]]-MIN(Table13[Gasoil Open]))/(MAX(Table13[Gasoil Open])-MIN(Table13[Gasoil Open]))</f>
        <v>0.11120058565153733</v>
      </c>
      <c r="I2362" s="130">
        <f>(Table13[[#This Row],[Alpha]]-MIN(Table13[Alpha]))/(MAX(Table13[Alpha])-MIN(Table13[Alpha]))</f>
        <v>0.41785418965510296</v>
      </c>
      <c r="J2362" s="508">
        <f>(Table13[[#This Row],[Signal from Matlab]]-703)/(1060.75-703)</f>
        <v>-1.9650593990216632</v>
      </c>
    </row>
    <row r="2363" spans="1:10" x14ac:dyDescent="0.2">
      <c r="A2363" s="505">
        <v>37475</v>
      </c>
      <c r="B2363" s="506">
        <v>2362</v>
      </c>
      <c r="C2363" s="507">
        <v>25.32</v>
      </c>
      <c r="E2363" s="508">
        <f>(Table13[[#This Row],[Gasoil Open]]-MIN(Table13[Gasoil Open]))/(MAX(Table13[Gasoil Open])-MIN(Table13[Gasoil Open]))</f>
        <v>0.11434846266471449</v>
      </c>
      <c r="I2363" s="130">
        <f>(Table13[[#This Row],[Alpha]]-MIN(Table13[Alpha]))/(MAX(Table13[Alpha])-MIN(Table13[Alpha]))</f>
        <v>0.41785418965510296</v>
      </c>
      <c r="J2363" s="508">
        <f>(Table13[[#This Row],[Signal from Matlab]]-703)/(1060.75-703)</f>
        <v>-1.9650593990216632</v>
      </c>
    </row>
    <row r="2364" spans="1:10" x14ac:dyDescent="0.2">
      <c r="A2364" s="505">
        <v>37476</v>
      </c>
      <c r="B2364" s="506">
        <v>2363</v>
      </c>
      <c r="C2364" s="507">
        <v>24.95</v>
      </c>
      <c r="E2364" s="508">
        <f>(Table13[[#This Row],[Gasoil Open]]-MIN(Table13[Gasoil Open]))/(MAX(Table13[Gasoil Open])-MIN(Table13[Gasoil Open]))</f>
        <v>0.11163982430453878</v>
      </c>
      <c r="I2364" s="130">
        <f>(Table13[[#This Row],[Alpha]]-MIN(Table13[Alpha]))/(MAX(Table13[Alpha])-MIN(Table13[Alpha]))</f>
        <v>0.41785418965510296</v>
      </c>
      <c r="J2364" s="508">
        <f>(Table13[[#This Row],[Signal from Matlab]]-703)/(1060.75-703)</f>
        <v>-1.9650593990216632</v>
      </c>
    </row>
    <row r="2365" spans="1:10" x14ac:dyDescent="0.2">
      <c r="A2365" s="505">
        <v>37477</v>
      </c>
      <c r="B2365" s="506">
        <v>2364</v>
      </c>
      <c r="C2365" s="507">
        <v>25.19</v>
      </c>
      <c r="E2365" s="508">
        <f>(Table13[[#This Row],[Gasoil Open]]-MIN(Table13[Gasoil Open]))/(MAX(Table13[Gasoil Open])-MIN(Table13[Gasoil Open]))</f>
        <v>0.11339677891654465</v>
      </c>
      <c r="I2365" s="130">
        <f>(Table13[[#This Row],[Alpha]]-MIN(Table13[Alpha]))/(MAX(Table13[Alpha])-MIN(Table13[Alpha]))</f>
        <v>0.41785418965510296</v>
      </c>
      <c r="J2365" s="508">
        <f>(Table13[[#This Row],[Signal from Matlab]]-703)/(1060.75-703)</f>
        <v>-1.9650593990216632</v>
      </c>
    </row>
    <row r="2366" spans="1:10" x14ac:dyDescent="0.2">
      <c r="A2366" s="505">
        <v>37480</v>
      </c>
      <c r="B2366" s="506">
        <v>2365</v>
      </c>
      <c r="C2366" s="507">
        <v>25.3</v>
      </c>
      <c r="E2366" s="508">
        <f>(Table13[[#This Row],[Gasoil Open]]-MIN(Table13[Gasoil Open]))/(MAX(Table13[Gasoil Open])-MIN(Table13[Gasoil Open]))</f>
        <v>0.11420204978038066</v>
      </c>
      <c r="I2366" s="130">
        <f>(Table13[[#This Row],[Alpha]]-MIN(Table13[Alpha]))/(MAX(Table13[Alpha])-MIN(Table13[Alpha]))</f>
        <v>0.41785418965510296</v>
      </c>
      <c r="J2366" s="508">
        <f>(Table13[[#This Row],[Signal from Matlab]]-703)/(1060.75-703)</f>
        <v>-1.9650593990216632</v>
      </c>
    </row>
    <row r="2367" spans="1:10" x14ac:dyDescent="0.2">
      <c r="A2367" s="505">
        <v>37481</v>
      </c>
      <c r="B2367" s="506">
        <v>2366</v>
      </c>
      <c r="C2367" s="507">
        <v>25.97</v>
      </c>
      <c r="E2367" s="508">
        <f>(Table13[[#This Row],[Gasoil Open]]-MIN(Table13[Gasoil Open]))/(MAX(Table13[Gasoil Open])-MIN(Table13[Gasoil Open]))</f>
        <v>0.11910688140556366</v>
      </c>
      <c r="I2367" s="130">
        <f>(Table13[[#This Row],[Alpha]]-MIN(Table13[Alpha]))/(MAX(Table13[Alpha])-MIN(Table13[Alpha]))</f>
        <v>0.41785418965510296</v>
      </c>
      <c r="J2367" s="508">
        <f>(Table13[[#This Row],[Signal from Matlab]]-703)/(1060.75-703)</f>
        <v>-1.9650593990216632</v>
      </c>
    </row>
    <row r="2368" spans="1:10" x14ac:dyDescent="0.2">
      <c r="A2368" s="505">
        <v>37482</v>
      </c>
      <c r="B2368" s="506">
        <v>2367</v>
      </c>
      <c r="C2368" s="507">
        <v>26.59</v>
      </c>
      <c r="E2368" s="508">
        <f>(Table13[[#This Row],[Gasoil Open]]-MIN(Table13[Gasoil Open]))/(MAX(Table13[Gasoil Open])-MIN(Table13[Gasoil Open]))</f>
        <v>0.12364568081991213</v>
      </c>
      <c r="I2368" s="130">
        <f>(Table13[[#This Row],[Alpha]]-MIN(Table13[Alpha]))/(MAX(Table13[Alpha])-MIN(Table13[Alpha]))</f>
        <v>0.41785418965510296</v>
      </c>
      <c r="J2368" s="508">
        <f>(Table13[[#This Row],[Signal from Matlab]]-703)/(1060.75-703)</f>
        <v>-1.9650593990216632</v>
      </c>
    </row>
    <row r="2369" spans="1:10" x14ac:dyDescent="0.2">
      <c r="A2369" s="505">
        <v>37483</v>
      </c>
      <c r="B2369" s="506">
        <v>2368</v>
      </c>
      <c r="C2369" s="507">
        <v>26.4</v>
      </c>
      <c r="E2369" s="508">
        <f>(Table13[[#This Row],[Gasoil Open]]-MIN(Table13[Gasoil Open]))/(MAX(Table13[Gasoil Open])-MIN(Table13[Gasoil Open]))</f>
        <v>0.12225475841874082</v>
      </c>
      <c r="I2369" s="130">
        <f>(Table13[[#This Row],[Alpha]]-MIN(Table13[Alpha]))/(MAX(Table13[Alpha])-MIN(Table13[Alpha]))</f>
        <v>0.41785418965510296</v>
      </c>
      <c r="J2369" s="508">
        <f>(Table13[[#This Row],[Signal from Matlab]]-703)/(1060.75-703)</f>
        <v>-1.9650593990216632</v>
      </c>
    </row>
    <row r="2370" spans="1:10" x14ac:dyDescent="0.2">
      <c r="A2370" s="505">
        <v>37484</v>
      </c>
      <c r="B2370" s="506">
        <v>2369</v>
      </c>
      <c r="C2370" s="507">
        <v>26.69</v>
      </c>
      <c r="E2370" s="508">
        <f>(Table13[[#This Row],[Gasoil Open]]-MIN(Table13[Gasoil Open]))/(MAX(Table13[Gasoil Open])-MIN(Table13[Gasoil Open]))</f>
        <v>0.12437774524158125</v>
      </c>
      <c r="I2370" s="130">
        <f>(Table13[[#This Row],[Alpha]]-MIN(Table13[Alpha]))/(MAX(Table13[Alpha])-MIN(Table13[Alpha]))</f>
        <v>0.41785418965510296</v>
      </c>
      <c r="J2370" s="508">
        <f>(Table13[[#This Row],[Signal from Matlab]]-703)/(1060.75-703)</f>
        <v>-1.9650593990216632</v>
      </c>
    </row>
    <row r="2371" spans="1:10" x14ac:dyDescent="0.2">
      <c r="A2371" s="505">
        <v>37487</v>
      </c>
      <c r="B2371" s="506">
        <v>2370</v>
      </c>
      <c r="C2371" s="507">
        <v>26.8</v>
      </c>
      <c r="E2371" s="508">
        <f>(Table13[[#This Row],[Gasoil Open]]-MIN(Table13[Gasoil Open]))/(MAX(Table13[Gasoil Open])-MIN(Table13[Gasoil Open]))</f>
        <v>0.12518301610541727</v>
      </c>
      <c r="I2371" s="130">
        <f>(Table13[[#This Row],[Alpha]]-MIN(Table13[Alpha]))/(MAX(Table13[Alpha])-MIN(Table13[Alpha]))</f>
        <v>0.41785418965510296</v>
      </c>
      <c r="J2371" s="508">
        <f>(Table13[[#This Row],[Signal from Matlab]]-703)/(1060.75-703)</f>
        <v>-1.9650593990216632</v>
      </c>
    </row>
    <row r="2372" spans="1:10" x14ac:dyDescent="0.2">
      <c r="A2372" s="505">
        <v>37488</v>
      </c>
      <c r="B2372" s="506">
        <v>2371</v>
      </c>
      <c r="C2372" s="507">
        <v>27.3</v>
      </c>
      <c r="E2372" s="508">
        <f>(Table13[[#This Row],[Gasoil Open]]-MIN(Table13[Gasoil Open]))/(MAX(Table13[Gasoil Open])-MIN(Table13[Gasoil Open]))</f>
        <v>0.12884333821376279</v>
      </c>
      <c r="I2372" s="130">
        <f>(Table13[[#This Row],[Alpha]]-MIN(Table13[Alpha]))/(MAX(Table13[Alpha])-MIN(Table13[Alpha]))</f>
        <v>0.41785418965510296</v>
      </c>
      <c r="J2372" s="508">
        <f>(Table13[[#This Row],[Signal from Matlab]]-703)/(1060.75-703)</f>
        <v>-1.9650593990216632</v>
      </c>
    </row>
    <row r="2373" spans="1:10" x14ac:dyDescent="0.2">
      <c r="A2373" s="505">
        <v>37489</v>
      </c>
      <c r="B2373" s="506">
        <v>2372</v>
      </c>
      <c r="C2373" s="507">
        <v>26.8</v>
      </c>
      <c r="E2373" s="508">
        <f>(Table13[[#This Row],[Gasoil Open]]-MIN(Table13[Gasoil Open]))/(MAX(Table13[Gasoil Open])-MIN(Table13[Gasoil Open]))</f>
        <v>0.12518301610541727</v>
      </c>
      <c r="I2373" s="130">
        <f>(Table13[[#This Row],[Alpha]]-MIN(Table13[Alpha]))/(MAX(Table13[Alpha])-MIN(Table13[Alpha]))</f>
        <v>0.41785418965510296</v>
      </c>
      <c r="J2373" s="508">
        <f>(Table13[[#This Row],[Signal from Matlab]]-703)/(1060.75-703)</f>
        <v>-1.9650593990216632</v>
      </c>
    </row>
    <row r="2374" spans="1:10" x14ac:dyDescent="0.2">
      <c r="A2374" s="505">
        <v>37490</v>
      </c>
      <c r="B2374" s="506">
        <v>2373</v>
      </c>
      <c r="C2374" s="507">
        <v>27.4</v>
      </c>
      <c r="E2374" s="508">
        <f>(Table13[[#This Row],[Gasoil Open]]-MIN(Table13[Gasoil Open]))/(MAX(Table13[Gasoil Open])-MIN(Table13[Gasoil Open]))</f>
        <v>0.12957540263543188</v>
      </c>
      <c r="I2374" s="130">
        <f>(Table13[[#This Row],[Alpha]]-MIN(Table13[Alpha]))/(MAX(Table13[Alpha])-MIN(Table13[Alpha]))</f>
        <v>0.41785418965510296</v>
      </c>
      <c r="J2374" s="508">
        <f>(Table13[[#This Row],[Signal from Matlab]]-703)/(1060.75-703)</f>
        <v>-1.9650593990216632</v>
      </c>
    </row>
    <row r="2375" spans="1:10" x14ac:dyDescent="0.2">
      <c r="A2375" s="505">
        <v>37491</v>
      </c>
      <c r="B2375" s="506">
        <v>2374</v>
      </c>
      <c r="C2375" s="507">
        <v>26.96</v>
      </c>
      <c r="E2375" s="508">
        <f>(Table13[[#This Row],[Gasoil Open]]-MIN(Table13[Gasoil Open]))/(MAX(Table13[Gasoil Open])-MIN(Table13[Gasoil Open]))</f>
        <v>0.12635431918008783</v>
      </c>
      <c r="I2375" s="130">
        <f>(Table13[[#This Row],[Alpha]]-MIN(Table13[Alpha]))/(MAX(Table13[Alpha])-MIN(Table13[Alpha]))</f>
        <v>0.41785418965510296</v>
      </c>
      <c r="J2375" s="508">
        <f>(Table13[[#This Row],[Signal from Matlab]]-703)/(1060.75-703)</f>
        <v>-1.9650593990216632</v>
      </c>
    </row>
    <row r="2376" spans="1:10" x14ac:dyDescent="0.2">
      <c r="A2376" s="505">
        <v>37495</v>
      </c>
      <c r="B2376" s="506">
        <v>2375</v>
      </c>
      <c r="C2376" s="507">
        <v>27.68</v>
      </c>
      <c r="E2376" s="508">
        <f>(Table13[[#This Row],[Gasoil Open]]-MIN(Table13[Gasoil Open]))/(MAX(Table13[Gasoil Open])-MIN(Table13[Gasoil Open]))</f>
        <v>0.1316251830161054</v>
      </c>
      <c r="I2376" s="130">
        <f>(Table13[[#This Row],[Alpha]]-MIN(Table13[Alpha]))/(MAX(Table13[Alpha])-MIN(Table13[Alpha]))</f>
        <v>0.41785418965510296</v>
      </c>
      <c r="J2376" s="508">
        <f>(Table13[[#This Row],[Signal from Matlab]]-703)/(1060.75-703)</f>
        <v>-1.9650593990216632</v>
      </c>
    </row>
    <row r="2377" spans="1:10" x14ac:dyDescent="0.2">
      <c r="A2377" s="505">
        <v>37496</v>
      </c>
      <c r="B2377" s="506">
        <v>2376</v>
      </c>
      <c r="C2377" s="507">
        <v>27.29</v>
      </c>
      <c r="E2377" s="508">
        <f>(Table13[[#This Row],[Gasoil Open]]-MIN(Table13[Gasoil Open]))/(MAX(Table13[Gasoil Open])-MIN(Table13[Gasoil Open]))</f>
        <v>0.12877013177159588</v>
      </c>
      <c r="I2377" s="130">
        <f>(Table13[[#This Row],[Alpha]]-MIN(Table13[Alpha]))/(MAX(Table13[Alpha])-MIN(Table13[Alpha]))</f>
        <v>0.41785418965510296</v>
      </c>
      <c r="J2377" s="508">
        <f>(Table13[[#This Row],[Signal from Matlab]]-703)/(1060.75-703)</f>
        <v>-1.9650593990216632</v>
      </c>
    </row>
    <row r="2378" spans="1:10" x14ac:dyDescent="0.2">
      <c r="A2378" s="505">
        <v>37497</v>
      </c>
      <c r="B2378" s="506">
        <v>2377</v>
      </c>
      <c r="C2378" s="507">
        <v>26.85</v>
      </c>
      <c r="E2378" s="508">
        <f>(Table13[[#This Row],[Gasoil Open]]-MIN(Table13[Gasoil Open]))/(MAX(Table13[Gasoil Open])-MIN(Table13[Gasoil Open]))</f>
        <v>0.12554904831625183</v>
      </c>
      <c r="I2378" s="130">
        <f>(Table13[[#This Row],[Alpha]]-MIN(Table13[Alpha]))/(MAX(Table13[Alpha])-MIN(Table13[Alpha]))</f>
        <v>0.41785418965510296</v>
      </c>
      <c r="J2378" s="508">
        <f>(Table13[[#This Row],[Signal from Matlab]]-703)/(1060.75-703)</f>
        <v>-1.9650593990216632</v>
      </c>
    </row>
    <row r="2379" spans="1:10" x14ac:dyDescent="0.2">
      <c r="A2379" s="505">
        <v>37498</v>
      </c>
      <c r="B2379" s="506">
        <v>2378</v>
      </c>
      <c r="C2379" s="507">
        <v>27.35</v>
      </c>
      <c r="E2379" s="508">
        <f>(Table13[[#This Row],[Gasoil Open]]-MIN(Table13[Gasoil Open]))/(MAX(Table13[Gasoil Open])-MIN(Table13[Gasoil Open]))</f>
        <v>0.12920937042459735</v>
      </c>
      <c r="I2379" s="130">
        <f>(Table13[[#This Row],[Alpha]]-MIN(Table13[Alpha]))/(MAX(Table13[Alpha])-MIN(Table13[Alpha]))</f>
        <v>0.41785418965510296</v>
      </c>
      <c r="J2379" s="508">
        <f>(Table13[[#This Row],[Signal from Matlab]]-703)/(1060.75-703)</f>
        <v>-1.9650593990216632</v>
      </c>
    </row>
    <row r="2380" spans="1:10" x14ac:dyDescent="0.2">
      <c r="A2380" s="505">
        <v>37501</v>
      </c>
      <c r="B2380" s="506">
        <v>2379</v>
      </c>
      <c r="C2380" s="507">
        <v>27.4</v>
      </c>
      <c r="E2380" s="508">
        <f>(Table13[[#This Row],[Gasoil Open]]-MIN(Table13[Gasoil Open]))/(MAX(Table13[Gasoil Open])-MIN(Table13[Gasoil Open]))</f>
        <v>0.12957540263543188</v>
      </c>
      <c r="I2380" s="130">
        <f>(Table13[[#This Row],[Alpha]]-MIN(Table13[Alpha]))/(MAX(Table13[Alpha])-MIN(Table13[Alpha]))</f>
        <v>0.41785418965510296</v>
      </c>
      <c r="J2380" s="508">
        <f>(Table13[[#This Row],[Signal from Matlab]]-703)/(1060.75-703)</f>
        <v>-1.9650593990216632</v>
      </c>
    </row>
    <row r="2381" spans="1:10" x14ac:dyDescent="0.2">
      <c r="A2381" s="505">
        <v>37502</v>
      </c>
      <c r="B2381" s="506">
        <v>2380</v>
      </c>
      <c r="C2381" s="507">
        <v>27.3</v>
      </c>
      <c r="E2381" s="508">
        <f>(Table13[[#This Row],[Gasoil Open]]-MIN(Table13[Gasoil Open]))/(MAX(Table13[Gasoil Open])-MIN(Table13[Gasoil Open]))</f>
        <v>0.12884333821376279</v>
      </c>
      <c r="I2381" s="130">
        <f>(Table13[[#This Row],[Alpha]]-MIN(Table13[Alpha]))/(MAX(Table13[Alpha])-MIN(Table13[Alpha]))</f>
        <v>0.41785418965510296</v>
      </c>
      <c r="J2381" s="508">
        <f>(Table13[[#This Row],[Signal from Matlab]]-703)/(1060.75-703)</f>
        <v>-1.9650593990216632</v>
      </c>
    </row>
    <row r="2382" spans="1:10" x14ac:dyDescent="0.2">
      <c r="A2382" s="505">
        <v>37503</v>
      </c>
      <c r="B2382" s="506">
        <v>2381</v>
      </c>
      <c r="C2382" s="507">
        <v>26.54</v>
      </c>
      <c r="E2382" s="508">
        <f>(Table13[[#This Row],[Gasoil Open]]-MIN(Table13[Gasoil Open]))/(MAX(Table13[Gasoil Open])-MIN(Table13[Gasoil Open]))</f>
        <v>0.12327964860907757</v>
      </c>
      <c r="I2382" s="130">
        <f>(Table13[[#This Row],[Alpha]]-MIN(Table13[Alpha]))/(MAX(Table13[Alpha])-MIN(Table13[Alpha]))</f>
        <v>0.41785418965510296</v>
      </c>
      <c r="J2382" s="508">
        <f>(Table13[[#This Row],[Signal from Matlab]]-703)/(1060.75-703)</f>
        <v>-1.9650593990216632</v>
      </c>
    </row>
    <row r="2383" spans="1:10" x14ac:dyDescent="0.2">
      <c r="A2383" s="505">
        <v>37504</v>
      </c>
      <c r="B2383" s="506">
        <v>2382</v>
      </c>
      <c r="C2383" s="507">
        <v>27.48</v>
      </c>
      <c r="E2383" s="508">
        <f>(Table13[[#This Row],[Gasoil Open]]-MIN(Table13[Gasoil Open]))/(MAX(Table13[Gasoil Open])-MIN(Table13[Gasoil Open]))</f>
        <v>0.13016105417276719</v>
      </c>
      <c r="I2383" s="130">
        <f>(Table13[[#This Row],[Alpha]]-MIN(Table13[Alpha]))/(MAX(Table13[Alpha])-MIN(Table13[Alpha]))</f>
        <v>0.41785418965510296</v>
      </c>
      <c r="J2383" s="508">
        <f>(Table13[[#This Row],[Signal from Matlab]]-703)/(1060.75-703)</f>
        <v>-1.9650593990216632</v>
      </c>
    </row>
    <row r="2384" spans="1:10" x14ac:dyDescent="0.2">
      <c r="A2384" s="505">
        <v>37505</v>
      </c>
      <c r="B2384" s="506">
        <v>2383</v>
      </c>
      <c r="C2384" s="507">
        <v>28.1</v>
      </c>
      <c r="E2384" s="508">
        <f>(Table13[[#This Row],[Gasoil Open]]-MIN(Table13[Gasoil Open]))/(MAX(Table13[Gasoil Open])-MIN(Table13[Gasoil Open]))</f>
        <v>0.13469985358711567</v>
      </c>
      <c r="I2384" s="130">
        <f>(Table13[[#This Row],[Alpha]]-MIN(Table13[Alpha]))/(MAX(Table13[Alpha])-MIN(Table13[Alpha]))</f>
        <v>0.41785418965510296</v>
      </c>
      <c r="J2384" s="508">
        <f>(Table13[[#This Row],[Signal from Matlab]]-703)/(1060.75-703)</f>
        <v>-1.9650593990216632</v>
      </c>
    </row>
    <row r="2385" spans="1:10" x14ac:dyDescent="0.2">
      <c r="A2385" s="505">
        <v>37508</v>
      </c>
      <c r="B2385" s="506">
        <v>2384</v>
      </c>
      <c r="C2385" s="507">
        <v>28.61</v>
      </c>
      <c r="E2385" s="508">
        <f>(Table13[[#This Row],[Gasoil Open]]-MIN(Table13[Gasoil Open]))/(MAX(Table13[Gasoil Open])-MIN(Table13[Gasoil Open]))</f>
        <v>0.1384333821376281</v>
      </c>
      <c r="I2385" s="130">
        <f>(Table13[[#This Row],[Alpha]]-MIN(Table13[Alpha]))/(MAX(Table13[Alpha])-MIN(Table13[Alpha]))</f>
        <v>0.41785418965510296</v>
      </c>
      <c r="J2385" s="508">
        <f>(Table13[[#This Row],[Signal from Matlab]]-703)/(1060.75-703)</f>
        <v>-1.9650593990216632</v>
      </c>
    </row>
    <row r="2386" spans="1:10" x14ac:dyDescent="0.2">
      <c r="A2386" s="505">
        <v>37509</v>
      </c>
      <c r="B2386" s="506">
        <v>2385</v>
      </c>
      <c r="C2386" s="507">
        <v>28.57</v>
      </c>
      <c r="E2386" s="508">
        <f>(Table13[[#This Row],[Gasoil Open]]-MIN(Table13[Gasoil Open]))/(MAX(Table13[Gasoil Open])-MIN(Table13[Gasoil Open]))</f>
        <v>0.13814055636896044</v>
      </c>
      <c r="I2386" s="130">
        <f>(Table13[[#This Row],[Alpha]]-MIN(Table13[Alpha]))/(MAX(Table13[Alpha])-MIN(Table13[Alpha]))</f>
        <v>0.41785418965510296</v>
      </c>
      <c r="J2386" s="508">
        <f>(Table13[[#This Row],[Signal from Matlab]]-703)/(1060.75-703)</f>
        <v>-1.9650593990216632</v>
      </c>
    </row>
    <row r="2387" spans="1:10" x14ac:dyDescent="0.2">
      <c r="A2387" s="505">
        <v>37510</v>
      </c>
      <c r="B2387" s="506">
        <v>2386</v>
      </c>
      <c r="C2387" s="507">
        <v>28.38</v>
      </c>
      <c r="E2387" s="508">
        <f>(Table13[[#This Row],[Gasoil Open]]-MIN(Table13[Gasoil Open]))/(MAX(Table13[Gasoil Open])-MIN(Table13[Gasoil Open]))</f>
        <v>0.13674963396778914</v>
      </c>
      <c r="I2387" s="130">
        <f>(Table13[[#This Row],[Alpha]]-MIN(Table13[Alpha]))/(MAX(Table13[Alpha])-MIN(Table13[Alpha]))</f>
        <v>0.41785418965510296</v>
      </c>
      <c r="J2387" s="508">
        <f>(Table13[[#This Row],[Signal from Matlab]]-703)/(1060.75-703)</f>
        <v>-1.9650593990216632</v>
      </c>
    </row>
    <row r="2388" spans="1:10" x14ac:dyDescent="0.2">
      <c r="A2388" s="505">
        <v>37511</v>
      </c>
      <c r="B2388" s="506">
        <v>2387</v>
      </c>
      <c r="C2388" s="507">
        <v>28.51</v>
      </c>
      <c r="E2388" s="508">
        <f>(Table13[[#This Row],[Gasoil Open]]-MIN(Table13[Gasoil Open]))/(MAX(Table13[Gasoil Open])-MIN(Table13[Gasoil Open]))</f>
        <v>0.137701317715959</v>
      </c>
      <c r="I2388" s="130">
        <f>(Table13[[#This Row],[Alpha]]-MIN(Table13[Alpha]))/(MAX(Table13[Alpha])-MIN(Table13[Alpha]))</f>
        <v>0.41785418965510296</v>
      </c>
      <c r="J2388" s="508">
        <f>(Table13[[#This Row],[Signal from Matlab]]-703)/(1060.75-703)</f>
        <v>-1.9650593990216632</v>
      </c>
    </row>
    <row r="2389" spans="1:10" x14ac:dyDescent="0.2">
      <c r="A2389" s="505">
        <v>37512</v>
      </c>
      <c r="B2389" s="506">
        <v>2388</v>
      </c>
      <c r="C2389" s="507">
        <v>27.78</v>
      </c>
      <c r="E2389" s="508">
        <f>(Table13[[#This Row],[Gasoil Open]]-MIN(Table13[Gasoil Open]))/(MAX(Table13[Gasoil Open])-MIN(Table13[Gasoil Open]))</f>
        <v>0.13235724743777452</v>
      </c>
      <c r="I2389" s="130">
        <f>(Table13[[#This Row],[Alpha]]-MIN(Table13[Alpha]))/(MAX(Table13[Alpha])-MIN(Table13[Alpha]))</f>
        <v>0.41785418965510296</v>
      </c>
      <c r="J2389" s="508">
        <f>(Table13[[#This Row],[Signal from Matlab]]-703)/(1060.75-703)</f>
        <v>-1.9650593990216632</v>
      </c>
    </row>
    <row r="2390" spans="1:10" x14ac:dyDescent="0.2">
      <c r="A2390" s="505">
        <v>37515</v>
      </c>
      <c r="B2390" s="506">
        <v>2389</v>
      </c>
      <c r="C2390" s="507">
        <v>28.68</v>
      </c>
      <c r="E2390" s="508">
        <f>(Table13[[#This Row],[Gasoil Open]]-MIN(Table13[Gasoil Open]))/(MAX(Table13[Gasoil Open])-MIN(Table13[Gasoil Open]))</f>
        <v>0.13894582723279647</v>
      </c>
      <c r="I2390" s="130">
        <f>(Table13[[#This Row],[Alpha]]-MIN(Table13[Alpha]))/(MAX(Table13[Alpha])-MIN(Table13[Alpha]))</f>
        <v>0.41785418965510296</v>
      </c>
      <c r="J2390" s="508">
        <f>(Table13[[#This Row],[Signal from Matlab]]-703)/(1060.75-703)</f>
        <v>-1.9650593990216632</v>
      </c>
    </row>
    <row r="2391" spans="1:10" x14ac:dyDescent="0.2">
      <c r="A2391" s="505">
        <v>37516</v>
      </c>
      <c r="B2391" s="506">
        <v>2390</v>
      </c>
      <c r="C2391" s="507">
        <v>27.27</v>
      </c>
      <c r="E2391" s="508">
        <f>(Table13[[#This Row],[Gasoil Open]]-MIN(Table13[Gasoil Open]))/(MAX(Table13[Gasoil Open])-MIN(Table13[Gasoil Open]))</f>
        <v>0.12862371888726207</v>
      </c>
      <c r="I2391" s="130">
        <f>(Table13[[#This Row],[Alpha]]-MIN(Table13[Alpha]))/(MAX(Table13[Alpha])-MIN(Table13[Alpha]))</f>
        <v>0.41785418965510296</v>
      </c>
      <c r="J2391" s="508">
        <f>(Table13[[#This Row],[Signal from Matlab]]-703)/(1060.75-703)</f>
        <v>-1.9650593990216632</v>
      </c>
    </row>
    <row r="2392" spans="1:10" x14ac:dyDescent="0.2">
      <c r="A2392" s="505">
        <v>37517</v>
      </c>
      <c r="B2392" s="506">
        <v>2391</v>
      </c>
      <c r="C2392" s="507">
        <v>28.17</v>
      </c>
      <c r="E2392" s="508">
        <f>(Table13[[#This Row],[Gasoil Open]]-MIN(Table13[Gasoil Open]))/(MAX(Table13[Gasoil Open])-MIN(Table13[Gasoil Open]))</f>
        <v>0.13521229868228404</v>
      </c>
      <c r="I2392" s="130">
        <f>(Table13[[#This Row],[Alpha]]-MIN(Table13[Alpha]))/(MAX(Table13[Alpha])-MIN(Table13[Alpha]))</f>
        <v>0.41785418965510296</v>
      </c>
      <c r="J2392" s="508">
        <f>(Table13[[#This Row],[Signal from Matlab]]-703)/(1060.75-703)</f>
        <v>-1.9650593990216632</v>
      </c>
    </row>
    <row r="2393" spans="1:10" x14ac:dyDescent="0.2">
      <c r="A2393" s="505">
        <v>37518</v>
      </c>
      <c r="B2393" s="506">
        <v>2392</v>
      </c>
      <c r="C2393" s="507">
        <v>28.42</v>
      </c>
      <c r="E2393" s="508">
        <f>(Table13[[#This Row],[Gasoil Open]]-MIN(Table13[Gasoil Open]))/(MAX(Table13[Gasoil Open])-MIN(Table13[Gasoil Open]))</f>
        <v>0.13704245973645679</v>
      </c>
      <c r="I2393" s="130">
        <f>(Table13[[#This Row],[Alpha]]-MIN(Table13[Alpha]))/(MAX(Table13[Alpha])-MIN(Table13[Alpha]))</f>
        <v>0.41785418965510296</v>
      </c>
      <c r="J2393" s="508">
        <f>(Table13[[#This Row],[Signal from Matlab]]-703)/(1060.75-703)</f>
        <v>-1.9650593990216632</v>
      </c>
    </row>
    <row r="2394" spans="1:10" x14ac:dyDescent="0.2">
      <c r="A2394" s="505">
        <v>37519</v>
      </c>
      <c r="B2394" s="506">
        <v>2393</v>
      </c>
      <c r="C2394" s="507">
        <v>28.4</v>
      </c>
      <c r="E2394" s="508">
        <f>(Table13[[#This Row],[Gasoil Open]]-MIN(Table13[Gasoil Open]))/(MAX(Table13[Gasoil Open])-MIN(Table13[Gasoil Open]))</f>
        <v>0.13689604685212295</v>
      </c>
      <c r="I2394" s="130">
        <f>(Table13[[#This Row],[Alpha]]-MIN(Table13[Alpha]))/(MAX(Table13[Alpha])-MIN(Table13[Alpha]))</f>
        <v>0.41785418965510296</v>
      </c>
      <c r="J2394" s="508">
        <f>(Table13[[#This Row],[Signal from Matlab]]-703)/(1060.75-703)</f>
        <v>-1.9650593990216632</v>
      </c>
    </row>
    <row r="2395" spans="1:10" x14ac:dyDescent="0.2">
      <c r="A2395" s="505">
        <v>37522</v>
      </c>
      <c r="B2395" s="506">
        <v>2394</v>
      </c>
      <c r="C2395" s="507">
        <v>28.86</v>
      </c>
      <c r="E2395" s="508">
        <f>(Table13[[#This Row],[Gasoil Open]]-MIN(Table13[Gasoil Open]))/(MAX(Table13[Gasoil Open])-MIN(Table13[Gasoil Open]))</f>
        <v>0.14026354319180084</v>
      </c>
      <c r="I2395" s="130">
        <f>(Table13[[#This Row],[Alpha]]-MIN(Table13[Alpha]))/(MAX(Table13[Alpha])-MIN(Table13[Alpha]))</f>
        <v>0.41785418965510296</v>
      </c>
      <c r="J2395" s="508">
        <f>(Table13[[#This Row],[Signal from Matlab]]-703)/(1060.75-703)</f>
        <v>-1.9650593990216632</v>
      </c>
    </row>
    <row r="2396" spans="1:10" x14ac:dyDescent="0.2">
      <c r="A2396" s="505">
        <v>37523</v>
      </c>
      <c r="B2396" s="506">
        <v>2395</v>
      </c>
      <c r="C2396" s="507">
        <v>29.45</v>
      </c>
      <c r="E2396" s="508">
        <f>(Table13[[#This Row],[Gasoil Open]]-MIN(Table13[Gasoil Open]))/(MAX(Table13[Gasoil Open])-MIN(Table13[Gasoil Open]))</f>
        <v>0.14458272327964858</v>
      </c>
      <c r="I2396" s="130">
        <f>(Table13[[#This Row],[Alpha]]-MIN(Table13[Alpha]))/(MAX(Table13[Alpha])-MIN(Table13[Alpha]))</f>
        <v>0.41785418965510296</v>
      </c>
      <c r="J2396" s="508">
        <f>(Table13[[#This Row],[Signal from Matlab]]-703)/(1060.75-703)</f>
        <v>-1.9650593990216632</v>
      </c>
    </row>
    <row r="2397" spans="1:10" x14ac:dyDescent="0.2">
      <c r="A2397" s="505">
        <v>37524</v>
      </c>
      <c r="B2397" s="506">
        <v>2396</v>
      </c>
      <c r="C2397" s="507">
        <v>29.02</v>
      </c>
      <c r="E2397" s="508">
        <f>(Table13[[#This Row],[Gasoil Open]]-MIN(Table13[Gasoil Open]))/(MAX(Table13[Gasoil Open])-MIN(Table13[Gasoil Open]))</f>
        <v>0.14143484626647143</v>
      </c>
      <c r="I2397" s="130">
        <f>(Table13[[#This Row],[Alpha]]-MIN(Table13[Alpha]))/(MAX(Table13[Alpha])-MIN(Table13[Alpha]))</f>
        <v>0.41785418965510296</v>
      </c>
      <c r="J2397" s="508">
        <f>(Table13[[#This Row],[Signal from Matlab]]-703)/(1060.75-703)</f>
        <v>-1.9650593990216632</v>
      </c>
    </row>
    <row r="2398" spans="1:10" x14ac:dyDescent="0.2">
      <c r="A2398" s="505">
        <v>37525</v>
      </c>
      <c r="B2398" s="506">
        <v>2397</v>
      </c>
      <c r="C2398" s="507">
        <v>29.1</v>
      </c>
      <c r="E2398" s="508">
        <f>(Table13[[#This Row],[Gasoil Open]]-MIN(Table13[Gasoil Open]))/(MAX(Table13[Gasoil Open])-MIN(Table13[Gasoil Open]))</f>
        <v>0.14202049780380674</v>
      </c>
      <c r="I2398" s="130">
        <f>(Table13[[#This Row],[Alpha]]-MIN(Table13[Alpha]))/(MAX(Table13[Alpha])-MIN(Table13[Alpha]))</f>
        <v>0.41785418965510296</v>
      </c>
      <c r="J2398" s="508">
        <f>(Table13[[#This Row],[Signal from Matlab]]-703)/(1060.75-703)</f>
        <v>-1.9650593990216632</v>
      </c>
    </row>
    <row r="2399" spans="1:10" x14ac:dyDescent="0.2">
      <c r="A2399" s="505">
        <v>37526</v>
      </c>
      <c r="B2399" s="506">
        <v>2398</v>
      </c>
      <c r="C2399" s="507">
        <v>28.91</v>
      </c>
      <c r="E2399" s="508">
        <f>(Table13[[#This Row],[Gasoil Open]]-MIN(Table13[Gasoil Open]))/(MAX(Table13[Gasoil Open])-MIN(Table13[Gasoil Open]))</f>
        <v>0.1406295754026354</v>
      </c>
      <c r="I2399" s="130">
        <f>(Table13[[#This Row],[Alpha]]-MIN(Table13[Alpha]))/(MAX(Table13[Alpha])-MIN(Table13[Alpha]))</f>
        <v>0.41785418965510296</v>
      </c>
      <c r="J2399" s="508">
        <f>(Table13[[#This Row],[Signal from Matlab]]-703)/(1060.75-703)</f>
        <v>-1.9650593990216632</v>
      </c>
    </row>
    <row r="2400" spans="1:10" x14ac:dyDescent="0.2">
      <c r="A2400" s="505">
        <v>37529</v>
      </c>
      <c r="B2400" s="506">
        <v>2399</v>
      </c>
      <c r="C2400" s="507">
        <v>29.3</v>
      </c>
      <c r="E2400" s="508">
        <f>(Table13[[#This Row],[Gasoil Open]]-MIN(Table13[Gasoil Open]))/(MAX(Table13[Gasoil Open])-MIN(Table13[Gasoil Open]))</f>
        <v>0.14348462664714492</v>
      </c>
      <c r="I2400" s="130">
        <f>(Table13[[#This Row],[Alpha]]-MIN(Table13[Alpha]))/(MAX(Table13[Alpha])-MIN(Table13[Alpha]))</f>
        <v>0.41785418965510296</v>
      </c>
      <c r="J2400" s="508">
        <f>(Table13[[#This Row],[Signal from Matlab]]-703)/(1060.75-703)</f>
        <v>-1.9650593990216632</v>
      </c>
    </row>
    <row r="2401" spans="1:10" x14ac:dyDescent="0.2">
      <c r="A2401" s="505">
        <v>37530</v>
      </c>
      <c r="B2401" s="506">
        <v>2400</v>
      </c>
      <c r="C2401" s="507">
        <v>28.85</v>
      </c>
      <c r="E2401" s="508">
        <f>(Table13[[#This Row],[Gasoil Open]]-MIN(Table13[Gasoil Open]))/(MAX(Table13[Gasoil Open])-MIN(Table13[Gasoil Open]))</f>
        <v>0.14019033674963396</v>
      </c>
      <c r="I2401" s="130">
        <f>(Table13[[#This Row],[Alpha]]-MIN(Table13[Alpha]))/(MAX(Table13[Alpha])-MIN(Table13[Alpha]))</f>
        <v>0.41785418965510296</v>
      </c>
      <c r="J2401" s="508">
        <f>(Table13[[#This Row],[Signal from Matlab]]-703)/(1060.75-703)</f>
        <v>-1.9650593990216632</v>
      </c>
    </row>
    <row r="2402" spans="1:10" x14ac:dyDescent="0.2">
      <c r="A2402" s="505">
        <v>37531</v>
      </c>
      <c r="B2402" s="506">
        <v>2401</v>
      </c>
      <c r="C2402" s="507">
        <v>28.98</v>
      </c>
      <c r="E2402" s="508">
        <f>(Table13[[#This Row],[Gasoil Open]]-MIN(Table13[Gasoil Open]))/(MAX(Table13[Gasoil Open])-MIN(Table13[Gasoil Open]))</f>
        <v>0.14114202049780381</v>
      </c>
      <c r="I2402" s="130">
        <f>(Table13[[#This Row],[Alpha]]-MIN(Table13[Alpha]))/(MAX(Table13[Alpha])-MIN(Table13[Alpha]))</f>
        <v>0.41785418965510296</v>
      </c>
      <c r="J2402" s="508">
        <f>(Table13[[#This Row],[Signal from Matlab]]-703)/(1060.75-703)</f>
        <v>-1.9650593990216632</v>
      </c>
    </row>
    <row r="2403" spans="1:10" x14ac:dyDescent="0.2">
      <c r="A2403" s="505">
        <v>37532</v>
      </c>
      <c r="B2403" s="506">
        <v>2402</v>
      </c>
      <c r="C2403" s="507">
        <v>28.92</v>
      </c>
      <c r="E2403" s="508">
        <f>(Table13[[#This Row],[Gasoil Open]]-MIN(Table13[Gasoil Open]))/(MAX(Table13[Gasoil Open])-MIN(Table13[Gasoil Open]))</f>
        <v>0.14070278184480234</v>
      </c>
      <c r="I2403" s="130">
        <f>(Table13[[#This Row],[Alpha]]-MIN(Table13[Alpha]))/(MAX(Table13[Alpha])-MIN(Table13[Alpha]))</f>
        <v>0.41785418965510296</v>
      </c>
      <c r="J2403" s="508">
        <f>(Table13[[#This Row],[Signal from Matlab]]-703)/(1060.75-703)</f>
        <v>-1.9650593990216632</v>
      </c>
    </row>
    <row r="2404" spans="1:10" x14ac:dyDescent="0.2">
      <c r="A2404" s="505">
        <v>37533</v>
      </c>
      <c r="B2404" s="506">
        <v>2403</v>
      </c>
      <c r="C2404" s="507">
        <v>28.34</v>
      </c>
      <c r="E2404" s="508">
        <f>(Table13[[#This Row],[Gasoil Open]]-MIN(Table13[Gasoil Open]))/(MAX(Table13[Gasoil Open])-MIN(Table13[Gasoil Open]))</f>
        <v>0.13645680819912151</v>
      </c>
      <c r="I2404" s="130">
        <f>(Table13[[#This Row],[Alpha]]-MIN(Table13[Alpha]))/(MAX(Table13[Alpha])-MIN(Table13[Alpha]))</f>
        <v>0.41785418965510296</v>
      </c>
      <c r="J2404" s="508">
        <f>(Table13[[#This Row],[Signal from Matlab]]-703)/(1060.75-703)</f>
        <v>-1.9650593990216632</v>
      </c>
    </row>
    <row r="2405" spans="1:10" x14ac:dyDescent="0.2">
      <c r="A2405" s="505">
        <v>37536</v>
      </c>
      <c r="B2405" s="506">
        <v>2404</v>
      </c>
      <c r="C2405" s="507">
        <v>28.5</v>
      </c>
      <c r="E2405" s="508">
        <f>(Table13[[#This Row],[Gasoil Open]]-MIN(Table13[Gasoil Open]))/(MAX(Table13[Gasoil Open])-MIN(Table13[Gasoil Open]))</f>
        <v>0.13762811127379207</v>
      </c>
      <c r="I2405" s="130">
        <f>(Table13[[#This Row],[Alpha]]-MIN(Table13[Alpha]))/(MAX(Table13[Alpha])-MIN(Table13[Alpha]))</f>
        <v>0.41785418965510296</v>
      </c>
      <c r="J2405" s="508">
        <f>(Table13[[#This Row],[Signal from Matlab]]-703)/(1060.75-703)</f>
        <v>-1.9650593990216632</v>
      </c>
    </row>
    <row r="2406" spans="1:10" x14ac:dyDescent="0.2">
      <c r="A2406" s="505">
        <v>37537</v>
      </c>
      <c r="B2406" s="506">
        <v>2405</v>
      </c>
      <c r="C2406" s="507">
        <v>28.2</v>
      </c>
      <c r="E2406" s="508">
        <f>(Table13[[#This Row],[Gasoil Open]]-MIN(Table13[Gasoil Open]))/(MAX(Table13[Gasoil Open])-MIN(Table13[Gasoil Open]))</f>
        <v>0.13543191800878476</v>
      </c>
      <c r="I2406" s="130">
        <f>(Table13[[#This Row],[Alpha]]-MIN(Table13[Alpha]))/(MAX(Table13[Alpha])-MIN(Table13[Alpha]))</f>
        <v>0.41785418965510296</v>
      </c>
      <c r="J2406" s="508">
        <f>(Table13[[#This Row],[Signal from Matlab]]-703)/(1060.75-703)</f>
        <v>-1.9650593990216632</v>
      </c>
    </row>
    <row r="2407" spans="1:10" x14ac:dyDescent="0.2">
      <c r="A2407" s="505">
        <v>37538</v>
      </c>
      <c r="B2407" s="506">
        <v>2406</v>
      </c>
      <c r="C2407" s="507">
        <v>28.09</v>
      </c>
      <c r="E2407" s="508">
        <f>(Table13[[#This Row],[Gasoil Open]]-MIN(Table13[Gasoil Open]))/(MAX(Table13[Gasoil Open])-MIN(Table13[Gasoil Open]))</f>
        <v>0.13462664714494874</v>
      </c>
      <c r="I2407" s="130">
        <f>(Table13[[#This Row],[Alpha]]-MIN(Table13[Alpha]))/(MAX(Table13[Alpha])-MIN(Table13[Alpha]))</f>
        <v>0.41785418965510296</v>
      </c>
      <c r="J2407" s="508">
        <f>(Table13[[#This Row],[Signal from Matlab]]-703)/(1060.75-703)</f>
        <v>-1.9650593990216632</v>
      </c>
    </row>
    <row r="2408" spans="1:10" x14ac:dyDescent="0.2">
      <c r="A2408" s="505">
        <v>37539</v>
      </c>
      <c r="B2408" s="506">
        <v>2407</v>
      </c>
      <c r="C2408" s="507">
        <v>28</v>
      </c>
      <c r="E2408" s="508">
        <f>(Table13[[#This Row],[Gasoil Open]]-MIN(Table13[Gasoil Open]))/(MAX(Table13[Gasoil Open])-MIN(Table13[Gasoil Open]))</f>
        <v>0.13396778916544655</v>
      </c>
      <c r="I2408" s="130">
        <f>(Table13[[#This Row],[Alpha]]-MIN(Table13[Alpha]))/(MAX(Table13[Alpha])-MIN(Table13[Alpha]))</f>
        <v>0.41785418965510296</v>
      </c>
      <c r="J2408" s="508">
        <f>(Table13[[#This Row],[Signal from Matlab]]-703)/(1060.75-703)</f>
        <v>-1.9650593990216632</v>
      </c>
    </row>
    <row r="2409" spans="1:10" x14ac:dyDescent="0.2">
      <c r="A2409" s="505">
        <v>37540</v>
      </c>
      <c r="B2409" s="506">
        <v>2408</v>
      </c>
      <c r="C2409" s="507">
        <v>27.9</v>
      </c>
      <c r="E2409" s="508">
        <f>(Table13[[#This Row],[Gasoil Open]]-MIN(Table13[Gasoil Open]))/(MAX(Table13[Gasoil Open])-MIN(Table13[Gasoil Open]))</f>
        <v>0.13323572474377743</v>
      </c>
      <c r="I2409" s="130">
        <f>(Table13[[#This Row],[Alpha]]-MIN(Table13[Alpha]))/(MAX(Table13[Alpha])-MIN(Table13[Alpha]))</f>
        <v>0.41785418965510296</v>
      </c>
      <c r="J2409" s="508">
        <f>(Table13[[#This Row],[Signal from Matlab]]-703)/(1060.75-703)</f>
        <v>-1.9650593990216632</v>
      </c>
    </row>
    <row r="2410" spans="1:10" x14ac:dyDescent="0.2">
      <c r="A2410" s="505">
        <v>37543</v>
      </c>
      <c r="B2410" s="506">
        <v>2409</v>
      </c>
      <c r="C2410" s="507">
        <v>28.06</v>
      </c>
      <c r="E2410" s="508">
        <f>(Table13[[#This Row],[Gasoil Open]]-MIN(Table13[Gasoil Open]))/(MAX(Table13[Gasoil Open])-MIN(Table13[Gasoil Open]))</f>
        <v>0.13440702781844799</v>
      </c>
      <c r="I2410" s="130">
        <f>(Table13[[#This Row],[Alpha]]-MIN(Table13[Alpha]))/(MAX(Table13[Alpha])-MIN(Table13[Alpha]))</f>
        <v>0.41785418965510296</v>
      </c>
      <c r="J2410" s="508">
        <f>(Table13[[#This Row],[Signal from Matlab]]-703)/(1060.75-703)</f>
        <v>-1.9650593990216632</v>
      </c>
    </row>
    <row r="2411" spans="1:10" x14ac:dyDescent="0.2">
      <c r="A2411" s="505">
        <v>37544</v>
      </c>
      <c r="B2411" s="506">
        <v>2410</v>
      </c>
      <c r="C2411" s="507">
        <v>28.36</v>
      </c>
      <c r="E2411" s="508">
        <f>(Table13[[#This Row],[Gasoil Open]]-MIN(Table13[Gasoil Open]))/(MAX(Table13[Gasoil Open])-MIN(Table13[Gasoil Open]))</f>
        <v>0.13660322108345532</v>
      </c>
      <c r="I2411" s="130">
        <f>(Table13[[#This Row],[Alpha]]-MIN(Table13[Alpha]))/(MAX(Table13[Alpha])-MIN(Table13[Alpha]))</f>
        <v>0.41785418965510296</v>
      </c>
      <c r="J2411" s="508">
        <f>(Table13[[#This Row],[Signal from Matlab]]-703)/(1060.75-703)</f>
        <v>-1.9650593990216632</v>
      </c>
    </row>
    <row r="2412" spans="1:10" x14ac:dyDescent="0.2">
      <c r="A2412" s="505">
        <v>37545</v>
      </c>
      <c r="B2412" s="506">
        <v>2411</v>
      </c>
      <c r="C2412" s="507">
        <v>28.5</v>
      </c>
      <c r="E2412" s="508">
        <f>(Table13[[#This Row],[Gasoil Open]]-MIN(Table13[Gasoil Open]))/(MAX(Table13[Gasoil Open])-MIN(Table13[Gasoil Open]))</f>
        <v>0.13762811127379207</v>
      </c>
      <c r="I2412" s="130">
        <f>(Table13[[#This Row],[Alpha]]-MIN(Table13[Alpha]))/(MAX(Table13[Alpha])-MIN(Table13[Alpha]))</f>
        <v>0.41785418965510296</v>
      </c>
      <c r="J2412" s="508">
        <f>(Table13[[#This Row],[Signal from Matlab]]-703)/(1060.75-703)</f>
        <v>-1.9650593990216632</v>
      </c>
    </row>
    <row r="2413" spans="1:10" x14ac:dyDescent="0.2">
      <c r="A2413" s="505">
        <v>37546</v>
      </c>
      <c r="B2413" s="506">
        <v>2412</v>
      </c>
      <c r="C2413" s="507">
        <v>27.68</v>
      </c>
      <c r="E2413" s="508">
        <f>(Table13[[#This Row],[Gasoil Open]]-MIN(Table13[Gasoil Open]))/(MAX(Table13[Gasoil Open])-MIN(Table13[Gasoil Open]))</f>
        <v>0.1316251830161054</v>
      </c>
      <c r="I2413" s="130">
        <f>(Table13[[#This Row],[Alpha]]-MIN(Table13[Alpha]))/(MAX(Table13[Alpha])-MIN(Table13[Alpha]))</f>
        <v>0.41785418965510296</v>
      </c>
      <c r="J2413" s="508">
        <f>(Table13[[#This Row],[Signal from Matlab]]-703)/(1060.75-703)</f>
        <v>-1.9650593990216632</v>
      </c>
    </row>
    <row r="2414" spans="1:10" x14ac:dyDescent="0.2">
      <c r="A2414" s="505">
        <v>37547</v>
      </c>
      <c r="B2414" s="506">
        <v>2413</v>
      </c>
      <c r="C2414" s="507">
        <v>27.74</v>
      </c>
      <c r="E2414" s="508">
        <f>(Table13[[#This Row],[Gasoil Open]]-MIN(Table13[Gasoil Open]))/(MAX(Table13[Gasoil Open])-MIN(Table13[Gasoil Open]))</f>
        <v>0.13206442166910684</v>
      </c>
      <c r="I2414" s="130">
        <f>(Table13[[#This Row],[Alpha]]-MIN(Table13[Alpha]))/(MAX(Table13[Alpha])-MIN(Table13[Alpha]))</f>
        <v>0.41785418965510296</v>
      </c>
      <c r="J2414" s="508">
        <f>(Table13[[#This Row],[Signal from Matlab]]-703)/(1060.75-703)</f>
        <v>-1.9650593990216632</v>
      </c>
    </row>
    <row r="2415" spans="1:10" x14ac:dyDescent="0.2">
      <c r="A2415" s="505">
        <v>37550</v>
      </c>
      <c r="B2415" s="506">
        <v>2414</v>
      </c>
      <c r="C2415" s="507">
        <v>27.72</v>
      </c>
      <c r="E2415" s="508">
        <f>(Table13[[#This Row],[Gasoil Open]]-MIN(Table13[Gasoil Open]))/(MAX(Table13[Gasoil Open])-MIN(Table13[Gasoil Open]))</f>
        <v>0.13191800878477303</v>
      </c>
      <c r="I2415" s="130">
        <f>(Table13[[#This Row],[Alpha]]-MIN(Table13[Alpha]))/(MAX(Table13[Alpha])-MIN(Table13[Alpha]))</f>
        <v>0.41785418965510296</v>
      </c>
      <c r="J2415" s="508">
        <f>(Table13[[#This Row],[Signal from Matlab]]-703)/(1060.75-703)</f>
        <v>-1.9650593990216632</v>
      </c>
    </row>
    <row r="2416" spans="1:10" x14ac:dyDescent="0.2">
      <c r="A2416" s="505">
        <v>37551</v>
      </c>
      <c r="B2416" s="506">
        <v>2415</v>
      </c>
      <c r="C2416" s="507">
        <v>26.49</v>
      </c>
      <c r="E2416" s="508">
        <f>(Table13[[#This Row],[Gasoil Open]]-MIN(Table13[Gasoil Open]))/(MAX(Table13[Gasoil Open])-MIN(Table13[Gasoil Open]))</f>
        <v>0.12291361639824303</v>
      </c>
      <c r="I2416" s="130">
        <f>(Table13[[#This Row],[Alpha]]-MIN(Table13[Alpha]))/(MAX(Table13[Alpha])-MIN(Table13[Alpha]))</f>
        <v>0.41785418965510296</v>
      </c>
      <c r="J2416" s="508">
        <f>(Table13[[#This Row],[Signal from Matlab]]-703)/(1060.75-703)</f>
        <v>-1.9650593990216632</v>
      </c>
    </row>
    <row r="2417" spans="1:10" x14ac:dyDescent="0.2">
      <c r="A2417" s="505">
        <v>37552</v>
      </c>
      <c r="B2417" s="506">
        <v>2416</v>
      </c>
      <c r="C2417" s="507">
        <v>26.4</v>
      </c>
      <c r="E2417" s="508">
        <f>(Table13[[#This Row],[Gasoil Open]]-MIN(Table13[Gasoil Open]))/(MAX(Table13[Gasoil Open])-MIN(Table13[Gasoil Open]))</f>
        <v>0.12225475841874082</v>
      </c>
      <c r="I2417" s="130">
        <f>(Table13[[#This Row],[Alpha]]-MIN(Table13[Alpha]))/(MAX(Table13[Alpha])-MIN(Table13[Alpha]))</f>
        <v>0.41785418965510296</v>
      </c>
      <c r="J2417" s="508">
        <f>(Table13[[#This Row],[Signal from Matlab]]-703)/(1060.75-703)</f>
        <v>-1.9650593990216632</v>
      </c>
    </row>
    <row r="2418" spans="1:10" x14ac:dyDescent="0.2">
      <c r="A2418" s="505">
        <v>37553</v>
      </c>
      <c r="B2418" s="506">
        <v>2417</v>
      </c>
      <c r="C2418" s="507">
        <v>26.56</v>
      </c>
      <c r="E2418" s="508">
        <f>(Table13[[#This Row],[Gasoil Open]]-MIN(Table13[Gasoil Open]))/(MAX(Table13[Gasoil Open])-MIN(Table13[Gasoil Open]))</f>
        <v>0.1234260614934114</v>
      </c>
      <c r="I2418" s="130">
        <f>(Table13[[#This Row],[Alpha]]-MIN(Table13[Alpha]))/(MAX(Table13[Alpha])-MIN(Table13[Alpha]))</f>
        <v>0.41785418965510296</v>
      </c>
      <c r="J2418" s="508">
        <f>(Table13[[#This Row],[Signal from Matlab]]-703)/(1060.75-703)</f>
        <v>-1.9650593990216632</v>
      </c>
    </row>
    <row r="2419" spans="1:10" x14ac:dyDescent="0.2">
      <c r="A2419" s="505">
        <v>37554</v>
      </c>
      <c r="B2419" s="506">
        <v>2418</v>
      </c>
      <c r="C2419" s="507">
        <v>26.5</v>
      </c>
      <c r="E2419" s="508">
        <f>(Table13[[#This Row],[Gasoil Open]]-MIN(Table13[Gasoil Open]))/(MAX(Table13[Gasoil Open])-MIN(Table13[Gasoil Open]))</f>
        <v>0.12298682284040995</v>
      </c>
      <c r="I2419" s="130">
        <f>(Table13[[#This Row],[Alpha]]-MIN(Table13[Alpha]))/(MAX(Table13[Alpha])-MIN(Table13[Alpha]))</f>
        <v>0.41785418965510296</v>
      </c>
      <c r="J2419" s="508">
        <f>(Table13[[#This Row],[Signal from Matlab]]-703)/(1060.75-703)</f>
        <v>-1.9650593990216632</v>
      </c>
    </row>
    <row r="2420" spans="1:10" x14ac:dyDescent="0.2">
      <c r="A2420" s="505">
        <v>37557</v>
      </c>
      <c r="B2420" s="506">
        <v>2419</v>
      </c>
      <c r="C2420" s="507">
        <v>25.6</v>
      </c>
      <c r="E2420" s="508">
        <f>(Table13[[#This Row],[Gasoil Open]]-MIN(Table13[Gasoil Open]))/(MAX(Table13[Gasoil Open])-MIN(Table13[Gasoil Open]))</f>
        <v>0.11639824304538798</v>
      </c>
      <c r="I2420" s="130">
        <f>(Table13[[#This Row],[Alpha]]-MIN(Table13[Alpha]))/(MAX(Table13[Alpha])-MIN(Table13[Alpha]))</f>
        <v>0.41785418965510296</v>
      </c>
      <c r="J2420" s="508">
        <f>(Table13[[#This Row],[Signal from Matlab]]-703)/(1060.75-703)</f>
        <v>-1.9650593990216632</v>
      </c>
    </row>
    <row r="2421" spans="1:10" x14ac:dyDescent="0.2">
      <c r="A2421" s="505">
        <v>37558</v>
      </c>
      <c r="B2421" s="506">
        <v>2420</v>
      </c>
      <c r="C2421" s="507">
        <v>25.68</v>
      </c>
      <c r="E2421" s="508">
        <f>(Table13[[#This Row],[Gasoil Open]]-MIN(Table13[Gasoil Open]))/(MAX(Table13[Gasoil Open])-MIN(Table13[Gasoil Open]))</f>
        <v>0.11698389458272326</v>
      </c>
      <c r="I2421" s="130">
        <f>(Table13[[#This Row],[Alpha]]-MIN(Table13[Alpha]))/(MAX(Table13[Alpha])-MIN(Table13[Alpha]))</f>
        <v>0.41785418965510296</v>
      </c>
      <c r="J2421" s="508">
        <f>(Table13[[#This Row],[Signal from Matlab]]-703)/(1060.75-703)</f>
        <v>-1.9650593990216632</v>
      </c>
    </row>
    <row r="2422" spans="1:10" x14ac:dyDescent="0.2">
      <c r="A2422" s="505">
        <v>37559</v>
      </c>
      <c r="B2422" s="506">
        <v>2421</v>
      </c>
      <c r="C2422" s="507">
        <v>25.36</v>
      </c>
      <c r="E2422" s="508">
        <f>(Table13[[#This Row],[Gasoil Open]]-MIN(Table13[Gasoil Open]))/(MAX(Table13[Gasoil Open])-MIN(Table13[Gasoil Open]))</f>
        <v>0.11464128843338212</v>
      </c>
      <c r="I2422" s="130">
        <f>(Table13[[#This Row],[Alpha]]-MIN(Table13[Alpha]))/(MAX(Table13[Alpha])-MIN(Table13[Alpha]))</f>
        <v>0.41785418965510296</v>
      </c>
      <c r="J2422" s="508">
        <f>(Table13[[#This Row],[Signal from Matlab]]-703)/(1060.75-703)</f>
        <v>-1.9650593990216632</v>
      </c>
    </row>
    <row r="2423" spans="1:10" x14ac:dyDescent="0.2">
      <c r="A2423" s="505">
        <v>37560</v>
      </c>
      <c r="B2423" s="506">
        <v>2422</v>
      </c>
      <c r="C2423" s="507">
        <v>25.41</v>
      </c>
      <c r="E2423" s="508">
        <f>(Table13[[#This Row],[Gasoil Open]]-MIN(Table13[Gasoil Open]))/(MAX(Table13[Gasoil Open])-MIN(Table13[Gasoil Open]))</f>
        <v>0.11500732064421668</v>
      </c>
      <c r="I2423" s="130">
        <f>(Table13[[#This Row],[Alpha]]-MIN(Table13[Alpha]))/(MAX(Table13[Alpha])-MIN(Table13[Alpha]))</f>
        <v>0.41785418965510296</v>
      </c>
      <c r="J2423" s="508">
        <f>(Table13[[#This Row],[Signal from Matlab]]-703)/(1060.75-703)</f>
        <v>-1.9650593990216632</v>
      </c>
    </row>
    <row r="2424" spans="1:10" x14ac:dyDescent="0.2">
      <c r="A2424" s="505">
        <v>37561</v>
      </c>
      <c r="B2424" s="506">
        <v>2423</v>
      </c>
      <c r="C2424" s="507">
        <v>25.77</v>
      </c>
      <c r="E2424" s="508">
        <f>(Table13[[#This Row],[Gasoil Open]]-MIN(Table13[Gasoil Open]))/(MAX(Table13[Gasoil Open])-MIN(Table13[Gasoil Open]))</f>
        <v>0.11764275256222546</v>
      </c>
      <c r="I2424" s="130">
        <f>(Table13[[#This Row],[Alpha]]-MIN(Table13[Alpha]))/(MAX(Table13[Alpha])-MIN(Table13[Alpha]))</f>
        <v>0.41785418965510296</v>
      </c>
      <c r="J2424" s="508">
        <f>(Table13[[#This Row],[Signal from Matlab]]-703)/(1060.75-703)</f>
        <v>-1.9650593990216632</v>
      </c>
    </row>
    <row r="2425" spans="1:10" x14ac:dyDescent="0.2">
      <c r="A2425" s="505">
        <v>37564</v>
      </c>
      <c r="B2425" s="506">
        <v>2424</v>
      </c>
      <c r="C2425" s="507">
        <v>25.25</v>
      </c>
      <c r="E2425" s="508">
        <f>(Table13[[#This Row],[Gasoil Open]]-MIN(Table13[Gasoil Open]))/(MAX(Table13[Gasoil Open])-MIN(Table13[Gasoil Open]))</f>
        <v>0.1138360175695461</v>
      </c>
      <c r="I2425" s="130">
        <f>(Table13[[#This Row],[Alpha]]-MIN(Table13[Alpha]))/(MAX(Table13[Alpha])-MIN(Table13[Alpha]))</f>
        <v>0.41785418965510296</v>
      </c>
      <c r="J2425" s="508">
        <f>(Table13[[#This Row],[Signal from Matlab]]-703)/(1060.75-703)</f>
        <v>-1.9650593990216632</v>
      </c>
    </row>
    <row r="2426" spans="1:10" x14ac:dyDescent="0.2">
      <c r="A2426" s="505">
        <v>37565</v>
      </c>
      <c r="B2426" s="506">
        <v>2425</v>
      </c>
      <c r="C2426" s="507">
        <v>25.05</v>
      </c>
      <c r="E2426" s="508">
        <f>(Table13[[#This Row],[Gasoil Open]]-MIN(Table13[Gasoil Open]))/(MAX(Table13[Gasoil Open])-MIN(Table13[Gasoil Open]))</f>
        <v>0.1123718887262079</v>
      </c>
      <c r="I2426" s="130">
        <f>(Table13[[#This Row],[Alpha]]-MIN(Table13[Alpha]))/(MAX(Table13[Alpha])-MIN(Table13[Alpha]))</f>
        <v>0.41785418965510296</v>
      </c>
      <c r="J2426" s="508">
        <f>(Table13[[#This Row],[Signal from Matlab]]-703)/(1060.75-703)</f>
        <v>-1.9650593990216632</v>
      </c>
    </row>
    <row r="2427" spans="1:10" x14ac:dyDescent="0.2">
      <c r="A2427" s="505">
        <v>37566</v>
      </c>
      <c r="B2427" s="506">
        <v>2426</v>
      </c>
      <c r="C2427" s="507">
        <v>24.03</v>
      </c>
      <c r="E2427" s="508">
        <f>(Table13[[#This Row],[Gasoil Open]]-MIN(Table13[Gasoil Open]))/(MAX(Table13[Gasoil Open])-MIN(Table13[Gasoil Open]))</f>
        <v>0.10490483162518301</v>
      </c>
      <c r="I2427" s="130">
        <f>(Table13[[#This Row],[Alpha]]-MIN(Table13[Alpha]))/(MAX(Table13[Alpha])-MIN(Table13[Alpha]))</f>
        <v>0.41785418965510296</v>
      </c>
      <c r="J2427" s="508">
        <f>(Table13[[#This Row],[Signal from Matlab]]-703)/(1060.75-703)</f>
        <v>-1.9650593990216632</v>
      </c>
    </row>
    <row r="2428" spans="1:10" x14ac:dyDescent="0.2">
      <c r="A2428" s="505">
        <v>37567</v>
      </c>
      <c r="B2428" s="506">
        <v>2427</v>
      </c>
      <c r="C2428" s="507">
        <v>23.86</v>
      </c>
      <c r="E2428" s="508">
        <f>(Table13[[#This Row],[Gasoil Open]]-MIN(Table13[Gasoil Open]))/(MAX(Table13[Gasoil Open])-MIN(Table13[Gasoil Open]))</f>
        <v>0.10366032210834551</v>
      </c>
      <c r="I2428" s="130">
        <f>(Table13[[#This Row],[Alpha]]-MIN(Table13[Alpha]))/(MAX(Table13[Alpha])-MIN(Table13[Alpha]))</f>
        <v>0.41785418965510296</v>
      </c>
      <c r="J2428" s="508">
        <f>(Table13[[#This Row],[Signal from Matlab]]-703)/(1060.75-703)</f>
        <v>-1.9650593990216632</v>
      </c>
    </row>
    <row r="2429" spans="1:10" x14ac:dyDescent="0.2">
      <c r="A2429" s="505">
        <v>37568</v>
      </c>
      <c r="B2429" s="506">
        <v>2428</v>
      </c>
      <c r="C2429" s="507">
        <v>23.66</v>
      </c>
      <c r="E2429" s="508">
        <f>(Table13[[#This Row],[Gasoil Open]]-MIN(Table13[Gasoil Open]))/(MAX(Table13[Gasoil Open])-MIN(Table13[Gasoil Open]))</f>
        <v>0.10219619326500731</v>
      </c>
      <c r="I2429" s="130">
        <f>(Table13[[#This Row],[Alpha]]-MIN(Table13[Alpha]))/(MAX(Table13[Alpha])-MIN(Table13[Alpha]))</f>
        <v>0.41785418965510296</v>
      </c>
      <c r="J2429" s="508">
        <f>(Table13[[#This Row],[Signal from Matlab]]-703)/(1060.75-703)</f>
        <v>-1.9650593990216632</v>
      </c>
    </row>
    <row r="2430" spans="1:10" x14ac:dyDescent="0.2">
      <c r="A2430" s="505">
        <v>37571</v>
      </c>
      <c r="B2430" s="506">
        <v>2429</v>
      </c>
      <c r="C2430" s="507">
        <v>23.75</v>
      </c>
      <c r="E2430" s="508">
        <f>(Table13[[#This Row],[Gasoil Open]]-MIN(Table13[Gasoil Open]))/(MAX(Table13[Gasoil Open])-MIN(Table13[Gasoil Open]))</f>
        <v>0.1028550512445095</v>
      </c>
      <c r="I2430" s="130">
        <f>(Table13[[#This Row],[Alpha]]-MIN(Table13[Alpha]))/(MAX(Table13[Alpha])-MIN(Table13[Alpha]))</f>
        <v>0.41785418965510296</v>
      </c>
      <c r="J2430" s="508">
        <f>(Table13[[#This Row],[Signal from Matlab]]-703)/(1060.75-703)</f>
        <v>-1.9650593990216632</v>
      </c>
    </row>
    <row r="2431" spans="1:10" x14ac:dyDescent="0.2">
      <c r="A2431" s="505">
        <v>37572</v>
      </c>
      <c r="B2431" s="506">
        <v>2430</v>
      </c>
      <c r="C2431" s="507">
        <v>23.84</v>
      </c>
      <c r="E2431" s="508">
        <f>(Table13[[#This Row],[Gasoil Open]]-MIN(Table13[Gasoil Open]))/(MAX(Table13[Gasoil Open])-MIN(Table13[Gasoil Open]))</f>
        <v>0.1035139092240117</v>
      </c>
      <c r="I2431" s="130">
        <f>(Table13[[#This Row],[Alpha]]-MIN(Table13[Alpha]))/(MAX(Table13[Alpha])-MIN(Table13[Alpha]))</f>
        <v>0.41785418965510296</v>
      </c>
      <c r="J2431" s="508">
        <f>(Table13[[#This Row],[Signal from Matlab]]-703)/(1060.75-703)</f>
        <v>-1.9650593990216632</v>
      </c>
    </row>
    <row r="2432" spans="1:10" x14ac:dyDescent="0.2">
      <c r="A2432" s="505">
        <v>37573</v>
      </c>
      <c r="B2432" s="506">
        <v>2431</v>
      </c>
      <c r="C2432" s="507">
        <v>24</v>
      </c>
      <c r="E2432" s="508">
        <f>(Table13[[#This Row],[Gasoil Open]]-MIN(Table13[Gasoil Open]))/(MAX(Table13[Gasoil Open])-MIN(Table13[Gasoil Open]))</f>
        <v>0.10468521229868227</v>
      </c>
      <c r="I2432" s="130">
        <f>(Table13[[#This Row],[Alpha]]-MIN(Table13[Alpha]))/(MAX(Table13[Alpha])-MIN(Table13[Alpha]))</f>
        <v>0.41785418965510296</v>
      </c>
      <c r="J2432" s="508">
        <f>(Table13[[#This Row],[Signal from Matlab]]-703)/(1060.75-703)</f>
        <v>-1.9650593990216632</v>
      </c>
    </row>
    <row r="2433" spans="1:10" x14ac:dyDescent="0.2">
      <c r="A2433" s="505">
        <v>37574</v>
      </c>
      <c r="B2433" s="506">
        <v>2432</v>
      </c>
      <c r="C2433" s="507">
        <v>22.85</v>
      </c>
      <c r="E2433" s="508">
        <f>(Table13[[#This Row],[Gasoil Open]]-MIN(Table13[Gasoil Open]))/(MAX(Table13[Gasoil Open])-MIN(Table13[Gasoil Open]))</f>
        <v>9.6266471449487551E-2</v>
      </c>
      <c r="I2433" s="130">
        <f>(Table13[[#This Row],[Alpha]]-MIN(Table13[Alpha]))/(MAX(Table13[Alpha])-MIN(Table13[Alpha]))</f>
        <v>0.41785418965510296</v>
      </c>
      <c r="J2433" s="508">
        <f>(Table13[[#This Row],[Signal from Matlab]]-703)/(1060.75-703)</f>
        <v>-1.9650593990216632</v>
      </c>
    </row>
    <row r="2434" spans="1:10" x14ac:dyDescent="0.2">
      <c r="A2434" s="505">
        <v>37575</v>
      </c>
      <c r="B2434" s="506">
        <v>2433</v>
      </c>
      <c r="C2434" s="507">
        <v>23.1</v>
      </c>
      <c r="E2434" s="508">
        <f>(Table13[[#This Row],[Gasoil Open]]-MIN(Table13[Gasoil Open]))/(MAX(Table13[Gasoil Open])-MIN(Table13[Gasoil Open]))</f>
        <v>9.8096632503660325E-2</v>
      </c>
      <c r="I2434" s="130">
        <f>(Table13[[#This Row],[Alpha]]-MIN(Table13[Alpha]))/(MAX(Table13[Alpha])-MIN(Table13[Alpha]))</f>
        <v>0.41785418965510296</v>
      </c>
      <c r="J2434" s="508">
        <f>(Table13[[#This Row],[Signal from Matlab]]-703)/(1060.75-703)</f>
        <v>-1.9650593990216632</v>
      </c>
    </row>
    <row r="2435" spans="1:10" x14ac:dyDescent="0.2">
      <c r="A2435" s="505">
        <v>37578</v>
      </c>
      <c r="B2435" s="506">
        <v>2434</v>
      </c>
      <c r="C2435" s="507">
        <v>23.59</v>
      </c>
      <c r="E2435" s="508">
        <f>(Table13[[#This Row],[Gasoil Open]]-MIN(Table13[Gasoil Open]))/(MAX(Table13[Gasoil Open])-MIN(Table13[Gasoil Open]))</f>
        <v>0.10168374816983894</v>
      </c>
      <c r="I2435" s="130">
        <f>(Table13[[#This Row],[Alpha]]-MIN(Table13[Alpha]))/(MAX(Table13[Alpha])-MIN(Table13[Alpha]))</f>
        <v>0.41785418965510296</v>
      </c>
      <c r="J2435" s="508">
        <f>(Table13[[#This Row],[Signal from Matlab]]-703)/(1060.75-703)</f>
        <v>-1.9650593990216632</v>
      </c>
    </row>
    <row r="2436" spans="1:10" x14ac:dyDescent="0.2">
      <c r="A2436" s="505">
        <v>37579</v>
      </c>
      <c r="B2436" s="506">
        <v>2435</v>
      </c>
      <c r="C2436" s="507">
        <v>24.6</v>
      </c>
      <c r="E2436" s="508">
        <f>(Table13[[#This Row],[Gasoil Open]]-MIN(Table13[Gasoil Open]))/(MAX(Table13[Gasoil Open])-MIN(Table13[Gasoil Open]))</f>
        <v>0.10907759882869693</v>
      </c>
      <c r="I2436" s="130">
        <f>(Table13[[#This Row],[Alpha]]-MIN(Table13[Alpha]))/(MAX(Table13[Alpha])-MIN(Table13[Alpha]))</f>
        <v>0.41785418965510296</v>
      </c>
      <c r="J2436" s="508">
        <f>(Table13[[#This Row],[Signal from Matlab]]-703)/(1060.75-703)</f>
        <v>-1.9650593990216632</v>
      </c>
    </row>
    <row r="2437" spans="1:10" x14ac:dyDescent="0.2">
      <c r="A2437" s="505">
        <v>37580</v>
      </c>
      <c r="B2437" s="506">
        <v>2436</v>
      </c>
      <c r="C2437" s="507">
        <v>24.15</v>
      </c>
      <c r="E2437" s="508">
        <f>(Table13[[#This Row],[Gasoil Open]]-MIN(Table13[Gasoil Open]))/(MAX(Table13[Gasoil Open])-MIN(Table13[Gasoil Open]))</f>
        <v>0.10578330893118593</v>
      </c>
      <c r="I2437" s="130">
        <f>(Table13[[#This Row],[Alpha]]-MIN(Table13[Alpha]))/(MAX(Table13[Alpha])-MIN(Table13[Alpha]))</f>
        <v>0.41785418965510296</v>
      </c>
      <c r="J2437" s="508">
        <f>(Table13[[#This Row],[Signal from Matlab]]-703)/(1060.75-703)</f>
        <v>-1.9650593990216632</v>
      </c>
    </row>
    <row r="2438" spans="1:10" x14ac:dyDescent="0.2">
      <c r="A2438" s="505">
        <v>37581</v>
      </c>
      <c r="B2438" s="506">
        <v>2437</v>
      </c>
      <c r="C2438" s="507">
        <v>24.65</v>
      </c>
      <c r="E2438" s="508">
        <f>(Table13[[#This Row],[Gasoil Open]]-MIN(Table13[Gasoil Open]))/(MAX(Table13[Gasoil Open])-MIN(Table13[Gasoil Open]))</f>
        <v>0.10944363103953146</v>
      </c>
      <c r="I2438" s="130">
        <f>(Table13[[#This Row],[Alpha]]-MIN(Table13[Alpha]))/(MAX(Table13[Alpha])-MIN(Table13[Alpha]))</f>
        <v>0.41785418965510296</v>
      </c>
      <c r="J2438" s="508">
        <f>(Table13[[#This Row],[Signal from Matlab]]-703)/(1060.75-703)</f>
        <v>-1.9650593990216632</v>
      </c>
    </row>
    <row r="2439" spans="1:10" x14ac:dyDescent="0.2">
      <c r="A2439" s="505">
        <v>37582</v>
      </c>
      <c r="B2439" s="506">
        <v>2438</v>
      </c>
      <c r="C2439" s="507">
        <v>24.85</v>
      </c>
      <c r="E2439" s="508">
        <f>(Table13[[#This Row],[Gasoil Open]]-MIN(Table13[Gasoil Open]))/(MAX(Table13[Gasoil Open])-MIN(Table13[Gasoil Open]))</f>
        <v>0.11090775988286969</v>
      </c>
      <c r="I2439" s="130">
        <f>(Table13[[#This Row],[Alpha]]-MIN(Table13[Alpha]))/(MAX(Table13[Alpha])-MIN(Table13[Alpha]))</f>
        <v>0.41785418965510296</v>
      </c>
      <c r="J2439" s="508">
        <f>(Table13[[#This Row],[Signal from Matlab]]-703)/(1060.75-703)</f>
        <v>-1.9650593990216632</v>
      </c>
    </row>
    <row r="2440" spans="1:10" x14ac:dyDescent="0.2">
      <c r="A2440" s="505">
        <v>37585</v>
      </c>
      <c r="B2440" s="506">
        <v>2439</v>
      </c>
      <c r="C2440" s="507">
        <v>25.51</v>
      </c>
      <c r="E2440" s="508">
        <f>(Table13[[#This Row],[Gasoil Open]]-MIN(Table13[Gasoil Open]))/(MAX(Table13[Gasoil Open])-MIN(Table13[Gasoil Open]))</f>
        <v>0.1157393850658858</v>
      </c>
      <c r="I2440" s="130">
        <f>(Table13[[#This Row],[Alpha]]-MIN(Table13[Alpha]))/(MAX(Table13[Alpha])-MIN(Table13[Alpha]))</f>
        <v>0.41785418965510296</v>
      </c>
      <c r="J2440" s="508">
        <f>(Table13[[#This Row],[Signal from Matlab]]-703)/(1060.75-703)</f>
        <v>-1.9650593990216632</v>
      </c>
    </row>
    <row r="2441" spans="1:10" x14ac:dyDescent="0.2">
      <c r="A2441" s="505">
        <v>37586</v>
      </c>
      <c r="B2441" s="506">
        <v>2440</v>
      </c>
      <c r="C2441" s="507">
        <v>24.78</v>
      </c>
      <c r="E2441" s="508">
        <f>(Table13[[#This Row],[Gasoil Open]]-MIN(Table13[Gasoil Open]))/(MAX(Table13[Gasoil Open])-MIN(Table13[Gasoil Open]))</f>
        <v>0.11039531478770132</v>
      </c>
      <c r="I2441" s="130">
        <f>(Table13[[#This Row],[Alpha]]-MIN(Table13[Alpha]))/(MAX(Table13[Alpha])-MIN(Table13[Alpha]))</f>
        <v>0.41785418965510296</v>
      </c>
      <c r="J2441" s="508">
        <f>(Table13[[#This Row],[Signal from Matlab]]-703)/(1060.75-703)</f>
        <v>-1.9650593990216632</v>
      </c>
    </row>
    <row r="2442" spans="1:10" x14ac:dyDescent="0.2">
      <c r="A2442" s="505">
        <v>37587</v>
      </c>
      <c r="B2442" s="506">
        <v>2441</v>
      </c>
      <c r="C2442" s="507">
        <v>25.04</v>
      </c>
      <c r="E2442" s="508">
        <f>(Table13[[#This Row],[Gasoil Open]]-MIN(Table13[Gasoil Open]))/(MAX(Table13[Gasoil Open])-MIN(Table13[Gasoil Open]))</f>
        <v>0.11229868228404098</v>
      </c>
      <c r="I2442" s="130">
        <f>(Table13[[#This Row],[Alpha]]-MIN(Table13[Alpha]))/(MAX(Table13[Alpha])-MIN(Table13[Alpha]))</f>
        <v>0.41785418965510296</v>
      </c>
      <c r="J2442" s="508">
        <f>(Table13[[#This Row],[Signal from Matlab]]-703)/(1060.75-703)</f>
        <v>-1.9650593990216632</v>
      </c>
    </row>
    <row r="2443" spans="1:10" x14ac:dyDescent="0.2">
      <c r="A2443" s="505">
        <v>37588</v>
      </c>
      <c r="B2443" s="506">
        <v>2442</v>
      </c>
      <c r="C2443" s="507">
        <v>25.35</v>
      </c>
      <c r="E2443" s="508">
        <f>(Table13[[#This Row],[Gasoil Open]]-MIN(Table13[Gasoil Open]))/(MAX(Table13[Gasoil Open])-MIN(Table13[Gasoil Open]))</f>
        <v>0.11456808199121522</v>
      </c>
      <c r="I2443" s="130">
        <f>(Table13[[#This Row],[Alpha]]-MIN(Table13[Alpha]))/(MAX(Table13[Alpha])-MIN(Table13[Alpha]))</f>
        <v>0.41785418965510296</v>
      </c>
      <c r="J2443" s="508">
        <f>(Table13[[#This Row],[Signal from Matlab]]-703)/(1060.75-703)</f>
        <v>-1.9650593990216632</v>
      </c>
    </row>
    <row r="2444" spans="1:10" x14ac:dyDescent="0.2">
      <c r="A2444" s="505">
        <v>37589</v>
      </c>
      <c r="B2444" s="506">
        <v>2443</v>
      </c>
      <c r="C2444" s="507">
        <v>25.08</v>
      </c>
      <c r="E2444" s="508">
        <f>(Table13[[#This Row],[Gasoil Open]]-MIN(Table13[Gasoil Open]))/(MAX(Table13[Gasoil Open])-MIN(Table13[Gasoil Open]))</f>
        <v>0.11259150805270861</v>
      </c>
      <c r="I2444" s="130">
        <f>(Table13[[#This Row],[Alpha]]-MIN(Table13[Alpha]))/(MAX(Table13[Alpha])-MIN(Table13[Alpha]))</f>
        <v>0.41785418965510296</v>
      </c>
      <c r="J2444" s="508">
        <f>(Table13[[#This Row],[Signal from Matlab]]-703)/(1060.75-703)</f>
        <v>-1.9650593990216632</v>
      </c>
    </row>
    <row r="2445" spans="1:10" x14ac:dyDescent="0.2">
      <c r="A2445" s="505">
        <v>37592</v>
      </c>
      <c r="B2445" s="506">
        <v>2444</v>
      </c>
      <c r="C2445" s="507">
        <v>25.35</v>
      </c>
      <c r="E2445" s="508">
        <f>(Table13[[#This Row],[Gasoil Open]]-MIN(Table13[Gasoil Open]))/(MAX(Table13[Gasoil Open])-MIN(Table13[Gasoil Open]))</f>
        <v>0.11456808199121522</v>
      </c>
      <c r="I2445" s="130">
        <f>(Table13[[#This Row],[Alpha]]-MIN(Table13[Alpha]))/(MAX(Table13[Alpha])-MIN(Table13[Alpha]))</f>
        <v>0.41785418965510296</v>
      </c>
      <c r="J2445" s="508">
        <f>(Table13[[#This Row],[Signal from Matlab]]-703)/(1060.75-703)</f>
        <v>-1.9650593990216632</v>
      </c>
    </row>
    <row r="2446" spans="1:10" x14ac:dyDescent="0.2">
      <c r="A2446" s="505">
        <v>37593</v>
      </c>
      <c r="B2446" s="506">
        <v>2445</v>
      </c>
      <c r="C2446" s="507">
        <v>25.8</v>
      </c>
      <c r="E2446" s="508">
        <f>(Table13[[#This Row],[Gasoil Open]]-MIN(Table13[Gasoil Open]))/(MAX(Table13[Gasoil Open])-MIN(Table13[Gasoil Open]))</f>
        <v>0.1178623718887262</v>
      </c>
      <c r="I2446" s="130">
        <f>(Table13[[#This Row],[Alpha]]-MIN(Table13[Alpha]))/(MAX(Table13[Alpha])-MIN(Table13[Alpha]))</f>
        <v>0.41785418965510296</v>
      </c>
      <c r="J2446" s="508">
        <f>(Table13[[#This Row],[Signal from Matlab]]-703)/(1060.75-703)</f>
        <v>-1.9650593990216632</v>
      </c>
    </row>
    <row r="2447" spans="1:10" x14ac:dyDescent="0.2">
      <c r="A2447" s="505">
        <v>37594</v>
      </c>
      <c r="B2447" s="506">
        <v>2446</v>
      </c>
      <c r="C2447" s="507">
        <v>25.78</v>
      </c>
      <c r="E2447" s="508">
        <f>(Table13[[#This Row],[Gasoil Open]]-MIN(Table13[Gasoil Open]))/(MAX(Table13[Gasoil Open])-MIN(Table13[Gasoil Open]))</f>
        <v>0.11771595900439238</v>
      </c>
      <c r="I2447" s="130">
        <f>(Table13[[#This Row],[Alpha]]-MIN(Table13[Alpha]))/(MAX(Table13[Alpha])-MIN(Table13[Alpha]))</f>
        <v>0.41785418965510296</v>
      </c>
      <c r="J2447" s="508">
        <f>(Table13[[#This Row],[Signal from Matlab]]-703)/(1060.75-703)</f>
        <v>-1.9650593990216632</v>
      </c>
    </row>
    <row r="2448" spans="1:10" x14ac:dyDescent="0.2">
      <c r="A2448" s="505">
        <v>37595</v>
      </c>
      <c r="B2448" s="506">
        <v>2447</v>
      </c>
      <c r="C2448" s="507">
        <v>25.32</v>
      </c>
      <c r="E2448" s="508">
        <f>(Table13[[#This Row],[Gasoil Open]]-MIN(Table13[Gasoil Open]))/(MAX(Table13[Gasoil Open])-MIN(Table13[Gasoil Open]))</f>
        <v>0.11434846266471449</v>
      </c>
      <c r="I2448" s="130">
        <f>(Table13[[#This Row],[Alpha]]-MIN(Table13[Alpha]))/(MAX(Table13[Alpha])-MIN(Table13[Alpha]))</f>
        <v>0.41785418965510296</v>
      </c>
      <c r="J2448" s="508">
        <f>(Table13[[#This Row],[Signal from Matlab]]-703)/(1060.75-703)</f>
        <v>-1.9650593990216632</v>
      </c>
    </row>
    <row r="2449" spans="1:10" x14ac:dyDescent="0.2">
      <c r="A2449" s="505">
        <v>37596</v>
      </c>
      <c r="B2449" s="506">
        <v>2448</v>
      </c>
      <c r="C2449" s="507">
        <v>25.9</v>
      </c>
      <c r="E2449" s="508">
        <f>(Table13[[#This Row],[Gasoil Open]]-MIN(Table13[Gasoil Open]))/(MAX(Table13[Gasoil Open])-MIN(Table13[Gasoil Open]))</f>
        <v>0.11859443631039529</v>
      </c>
      <c r="I2449" s="130">
        <f>(Table13[[#This Row],[Alpha]]-MIN(Table13[Alpha]))/(MAX(Table13[Alpha])-MIN(Table13[Alpha]))</f>
        <v>0.41785418965510296</v>
      </c>
      <c r="J2449" s="508">
        <f>(Table13[[#This Row],[Signal from Matlab]]-703)/(1060.75-703)</f>
        <v>-1.9650593990216632</v>
      </c>
    </row>
    <row r="2450" spans="1:10" x14ac:dyDescent="0.2">
      <c r="A2450" s="505">
        <v>37599</v>
      </c>
      <c r="B2450" s="506">
        <v>2449</v>
      </c>
      <c r="C2450" s="507">
        <v>25.9</v>
      </c>
      <c r="E2450" s="508">
        <f>(Table13[[#This Row],[Gasoil Open]]-MIN(Table13[Gasoil Open]))/(MAX(Table13[Gasoil Open])-MIN(Table13[Gasoil Open]))</f>
        <v>0.11859443631039529</v>
      </c>
      <c r="I2450" s="130">
        <f>(Table13[[#This Row],[Alpha]]-MIN(Table13[Alpha]))/(MAX(Table13[Alpha])-MIN(Table13[Alpha]))</f>
        <v>0.41785418965510296</v>
      </c>
      <c r="J2450" s="508">
        <f>(Table13[[#This Row],[Signal from Matlab]]-703)/(1060.75-703)</f>
        <v>-1.9650593990216632</v>
      </c>
    </row>
    <row r="2451" spans="1:10" x14ac:dyDescent="0.2">
      <c r="A2451" s="505">
        <v>37600</v>
      </c>
      <c r="B2451" s="506">
        <v>2450</v>
      </c>
      <c r="C2451" s="507">
        <v>25.67</v>
      </c>
      <c r="E2451" s="508">
        <f>(Table13[[#This Row],[Gasoil Open]]-MIN(Table13[Gasoil Open]))/(MAX(Table13[Gasoil Open])-MIN(Table13[Gasoil Open]))</f>
        <v>0.11691068814055637</v>
      </c>
      <c r="I2451" s="130">
        <f>(Table13[[#This Row],[Alpha]]-MIN(Table13[Alpha]))/(MAX(Table13[Alpha])-MIN(Table13[Alpha]))</f>
        <v>0.41785418965510296</v>
      </c>
      <c r="J2451" s="508">
        <f>(Table13[[#This Row],[Signal from Matlab]]-703)/(1060.75-703)</f>
        <v>-1.9650593990216632</v>
      </c>
    </row>
    <row r="2452" spans="1:10" x14ac:dyDescent="0.2">
      <c r="A2452" s="505">
        <v>37601</v>
      </c>
      <c r="B2452" s="506">
        <v>2451</v>
      </c>
      <c r="C2452" s="507">
        <v>26.35</v>
      </c>
      <c r="E2452" s="508">
        <f>(Table13[[#This Row],[Gasoil Open]]-MIN(Table13[Gasoil Open]))/(MAX(Table13[Gasoil Open])-MIN(Table13[Gasoil Open]))</f>
        <v>0.12188872620790629</v>
      </c>
      <c r="I2452" s="130">
        <f>(Table13[[#This Row],[Alpha]]-MIN(Table13[Alpha]))/(MAX(Table13[Alpha])-MIN(Table13[Alpha]))</f>
        <v>0.41785418965510296</v>
      </c>
      <c r="J2452" s="508">
        <f>(Table13[[#This Row],[Signal from Matlab]]-703)/(1060.75-703)</f>
        <v>-1.9650593990216632</v>
      </c>
    </row>
    <row r="2453" spans="1:10" x14ac:dyDescent="0.2">
      <c r="A2453" s="505">
        <v>37602</v>
      </c>
      <c r="B2453" s="506">
        <v>2452</v>
      </c>
      <c r="C2453" s="507">
        <v>26.35</v>
      </c>
      <c r="E2453" s="508">
        <f>(Table13[[#This Row],[Gasoil Open]]-MIN(Table13[Gasoil Open]))/(MAX(Table13[Gasoil Open])-MIN(Table13[Gasoil Open]))</f>
        <v>0.12188872620790629</v>
      </c>
      <c r="I2453" s="130">
        <f>(Table13[[#This Row],[Alpha]]-MIN(Table13[Alpha]))/(MAX(Table13[Alpha])-MIN(Table13[Alpha]))</f>
        <v>0.41785418965510296</v>
      </c>
      <c r="J2453" s="508">
        <f>(Table13[[#This Row],[Signal from Matlab]]-703)/(1060.75-703)</f>
        <v>-1.9650593990216632</v>
      </c>
    </row>
    <row r="2454" spans="1:10" x14ac:dyDescent="0.2">
      <c r="A2454" s="505">
        <v>37603</v>
      </c>
      <c r="B2454" s="506">
        <v>2453</v>
      </c>
      <c r="C2454" s="507">
        <v>27.2</v>
      </c>
      <c r="E2454" s="508">
        <f>(Table13[[#This Row],[Gasoil Open]]-MIN(Table13[Gasoil Open]))/(MAX(Table13[Gasoil Open])-MIN(Table13[Gasoil Open]))</f>
        <v>0.12811127379209369</v>
      </c>
      <c r="I2454" s="130">
        <f>(Table13[[#This Row],[Alpha]]-MIN(Table13[Alpha]))/(MAX(Table13[Alpha])-MIN(Table13[Alpha]))</f>
        <v>0.41785418965510296</v>
      </c>
      <c r="J2454" s="508">
        <f>(Table13[[#This Row],[Signal from Matlab]]-703)/(1060.75-703)</f>
        <v>-1.9650593990216632</v>
      </c>
    </row>
    <row r="2455" spans="1:10" x14ac:dyDescent="0.2">
      <c r="A2455" s="505">
        <v>37606</v>
      </c>
      <c r="B2455" s="506">
        <v>2454</v>
      </c>
      <c r="C2455" s="507">
        <v>27.71</v>
      </c>
      <c r="E2455" s="508">
        <f>(Table13[[#This Row],[Gasoil Open]]-MIN(Table13[Gasoil Open]))/(MAX(Table13[Gasoil Open])-MIN(Table13[Gasoil Open]))</f>
        <v>0.13184480234260615</v>
      </c>
      <c r="I2455" s="130">
        <f>(Table13[[#This Row],[Alpha]]-MIN(Table13[Alpha]))/(MAX(Table13[Alpha])-MIN(Table13[Alpha]))</f>
        <v>0.41785418965510296</v>
      </c>
      <c r="J2455" s="508">
        <f>(Table13[[#This Row],[Signal from Matlab]]-703)/(1060.75-703)</f>
        <v>-1.9650593990216632</v>
      </c>
    </row>
    <row r="2456" spans="1:10" x14ac:dyDescent="0.2">
      <c r="A2456" s="505">
        <v>37607</v>
      </c>
      <c r="B2456" s="506">
        <v>2455</v>
      </c>
      <c r="C2456" s="507">
        <v>28.17</v>
      </c>
      <c r="E2456" s="508">
        <f>(Table13[[#This Row],[Gasoil Open]]-MIN(Table13[Gasoil Open]))/(MAX(Table13[Gasoil Open])-MIN(Table13[Gasoil Open]))</f>
        <v>0.13521229868228404</v>
      </c>
      <c r="I2456" s="130">
        <f>(Table13[[#This Row],[Alpha]]-MIN(Table13[Alpha]))/(MAX(Table13[Alpha])-MIN(Table13[Alpha]))</f>
        <v>0.41785418965510296</v>
      </c>
      <c r="J2456" s="508">
        <f>(Table13[[#This Row],[Signal from Matlab]]-703)/(1060.75-703)</f>
        <v>-1.9650593990216632</v>
      </c>
    </row>
    <row r="2457" spans="1:10" x14ac:dyDescent="0.2">
      <c r="A2457" s="505">
        <v>37608</v>
      </c>
      <c r="B2457" s="506">
        <v>2456</v>
      </c>
      <c r="C2457" s="507">
        <v>27.81</v>
      </c>
      <c r="E2457" s="508">
        <f>(Table13[[#This Row],[Gasoil Open]]-MIN(Table13[Gasoil Open]))/(MAX(Table13[Gasoil Open])-MIN(Table13[Gasoil Open]))</f>
        <v>0.13257686676427524</v>
      </c>
      <c r="I2457" s="130">
        <f>(Table13[[#This Row],[Alpha]]-MIN(Table13[Alpha]))/(MAX(Table13[Alpha])-MIN(Table13[Alpha]))</f>
        <v>0.41785418965510296</v>
      </c>
      <c r="J2457" s="508">
        <f>(Table13[[#This Row],[Signal from Matlab]]-703)/(1060.75-703)</f>
        <v>-1.9650593990216632</v>
      </c>
    </row>
    <row r="2458" spans="1:10" x14ac:dyDescent="0.2">
      <c r="A2458" s="505">
        <v>37609</v>
      </c>
      <c r="B2458" s="506">
        <v>2457</v>
      </c>
      <c r="C2458" s="507">
        <v>28.85</v>
      </c>
      <c r="E2458" s="508">
        <f>(Table13[[#This Row],[Gasoil Open]]-MIN(Table13[Gasoil Open]))/(MAX(Table13[Gasoil Open])-MIN(Table13[Gasoil Open]))</f>
        <v>0.14019033674963396</v>
      </c>
      <c r="I2458" s="130">
        <f>(Table13[[#This Row],[Alpha]]-MIN(Table13[Alpha]))/(MAX(Table13[Alpha])-MIN(Table13[Alpha]))</f>
        <v>0.41785418965510296</v>
      </c>
      <c r="J2458" s="508">
        <f>(Table13[[#This Row],[Signal from Matlab]]-703)/(1060.75-703)</f>
        <v>-1.9650593990216632</v>
      </c>
    </row>
    <row r="2459" spans="1:10" x14ac:dyDescent="0.2">
      <c r="A2459" s="505">
        <v>37610</v>
      </c>
      <c r="B2459" s="506">
        <v>2458</v>
      </c>
      <c r="C2459" s="507">
        <v>28.15</v>
      </c>
      <c r="E2459" s="508">
        <f>(Table13[[#This Row],[Gasoil Open]]-MIN(Table13[Gasoil Open]))/(MAX(Table13[Gasoil Open])-MIN(Table13[Gasoil Open]))</f>
        <v>0.1350658857979502</v>
      </c>
      <c r="I2459" s="130">
        <f>(Table13[[#This Row],[Alpha]]-MIN(Table13[Alpha]))/(MAX(Table13[Alpha])-MIN(Table13[Alpha]))</f>
        <v>0.41785418965510296</v>
      </c>
      <c r="J2459" s="508">
        <f>(Table13[[#This Row],[Signal from Matlab]]-703)/(1060.75-703)</f>
        <v>-1.9650593990216632</v>
      </c>
    </row>
    <row r="2460" spans="1:10" x14ac:dyDescent="0.2">
      <c r="A2460" s="505">
        <v>37613</v>
      </c>
      <c r="B2460" s="506">
        <v>2459</v>
      </c>
      <c r="C2460" s="507">
        <v>28.9</v>
      </c>
      <c r="E2460" s="508">
        <f>(Table13[[#This Row],[Gasoil Open]]-MIN(Table13[Gasoil Open]))/(MAX(Table13[Gasoil Open])-MIN(Table13[Gasoil Open]))</f>
        <v>0.1405563689604685</v>
      </c>
      <c r="I2460" s="130">
        <f>(Table13[[#This Row],[Alpha]]-MIN(Table13[Alpha]))/(MAX(Table13[Alpha])-MIN(Table13[Alpha]))</f>
        <v>0.41785418965510296</v>
      </c>
      <c r="J2460" s="508">
        <f>(Table13[[#This Row],[Signal from Matlab]]-703)/(1060.75-703)</f>
        <v>-1.9650593990216632</v>
      </c>
    </row>
    <row r="2461" spans="1:10" x14ac:dyDescent="0.2">
      <c r="A2461" s="505">
        <v>37614</v>
      </c>
      <c r="B2461" s="506">
        <v>2460</v>
      </c>
      <c r="C2461" s="507">
        <v>29.8</v>
      </c>
      <c r="E2461" s="508">
        <f>(Table13[[#This Row],[Gasoil Open]]-MIN(Table13[Gasoil Open]))/(MAX(Table13[Gasoil Open])-MIN(Table13[Gasoil Open]))</f>
        <v>0.14714494875549047</v>
      </c>
      <c r="I2461" s="130">
        <f>(Table13[[#This Row],[Alpha]]-MIN(Table13[Alpha]))/(MAX(Table13[Alpha])-MIN(Table13[Alpha]))</f>
        <v>0.41785418965510296</v>
      </c>
      <c r="J2461" s="508">
        <f>(Table13[[#This Row],[Signal from Matlab]]-703)/(1060.75-703)</f>
        <v>-1.9650593990216632</v>
      </c>
    </row>
    <row r="2462" spans="1:10" x14ac:dyDescent="0.2">
      <c r="A2462" s="505">
        <v>37617</v>
      </c>
      <c r="B2462" s="506">
        <v>2461</v>
      </c>
      <c r="C2462" s="507">
        <v>30.3</v>
      </c>
      <c r="E2462" s="508">
        <f>(Table13[[#This Row],[Gasoil Open]]-MIN(Table13[Gasoil Open]))/(MAX(Table13[Gasoil Open])-MIN(Table13[Gasoil Open]))</f>
        <v>0.15080527086383599</v>
      </c>
      <c r="I2462" s="130">
        <f>(Table13[[#This Row],[Alpha]]-MIN(Table13[Alpha]))/(MAX(Table13[Alpha])-MIN(Table13[Alpha]))</f>
        <v>0.41785418965510296</v>
      </c>
      <c r="J2462" s="508">
        <f>(Table13[[#This Row],[Signal from Matlab]]-703)/(1060.75-703)</f>
        <v>-1.9650593990216632</v>
      </c>
    </row>
    <row r="2463" spans="1:10" x14ac:dyDescent="0.2">
      <c r="A2463" s="505">
        <v>37620</v>
      </c>
      <c r="B2463" s="506">
        <v>2462</v>
      </c>
      <c r="C2463" s="507">
        <v>30.6</v>
      </c>
      <c r="E2463" s="508">
        <f>(Table13[[#This Row],[Gasoil Open]]-MIN(Table13[Gasoil Open]))/(MAX(Table13[Gasoil Open])-MIN(Table13[Gasoil Open]))</f>
        <v>0.15300146412884333</v>
      </c>
      <c r="I2463" s="130">
        <f>(Table13[[#This Row],[Alpha]]-MIN(Table13[Alpha]))/(MAX(Table13[Alpha])-MIN(Table13[Alpha]))</f>
        <v>0.41785418965510296</v>
      </c>
      <c r="J2463" s="508">
        <f>(Table13[[#This Row],[Signal from Matlab]]-703)/(1060.75-703)</f>
        <v>-1.9650593990216632</v>
      </c>
    </row>
    <row r="2464" spans="1:10" x14ac:dyDescent="0.2">
      <c r="A2464" s="505">
        <v>37621</v>
      </c>
      <c r="B2464" s="506">
        <v>2463</v>
      </c>
      <c r="C2464" s="507">
        <v>29</v>
      </c>
      <c r="E2464" s="508">
        <f>(Table13[[#This Row],[Gasoil Open]]-MIN(Table13[Gasoil Open]))/(MAX(Table13[Gasoil Open])-MIN(Table13[Gasoil Open]))</f>
        <v>0.14128843338213762</v>
      </c>
      <c r="I2464" s="130">
        <f>(Table13[[#This Row],[Alpha]]-MIN(Table13[Alpha]))/(MAX(Table13[Alpha])-MIN(Table13[Alpha]))</f>
        <v>0.41785418965510296</v>
      </c>
      <c r="J2464" s="508">
        <f>(Table13[[#This Row],[Signal from Matlab]]-703)/(1060.75-703)</f>
        <v>-1.9650593990216632</v>
      </c>
    </row>
    <row r="2465" spans="1:10" x14ac:dyDescent="0.2">
      <c r="A2465" s="505">
        <v>37623</v>
      </c>
      <c r="B2465" s="506">
        <v>2464</v>
      </c>
      <c r="C2465" s="507">
        <v>29.3</v>
      </c>
      <c r="E2465" s="508">
        <f>(Table13[[#This Row],[Gasoil Open]]-MIN(Table13[Gasoil Open]))/(MAX(Table13[Gasoil Open])-MIN(Table13[Gasoil Open]))</f>
        <v>0.14348462664714492</v>
      </c>
      <c r="I2465" s="130">
        <f>(Table13[[#This Row],[Alpha]]-MIN(Table13[Alpha]))/(MAX(Table13[Alpha])-MIN(Table13[Alpha]))</f>
        <v>0.41785418965510296</v>
      </c>
      <c r="J2465" s="508">
        <f>(Table13[[#This Row],[Signal from Matlab]]-703)/(1060.75-703)</f>
        <v>-1.9650593990216632</v>
      </c>
    </row>
    <row r="2466" spans="1:10" x14ac:dyDescent="0.2">
      <c r="A2466" s="505">
        <v>37624</v>
      </c>
      <c r="B2466" s="506">
        <v>2465</v>
      </c>
      <c r="C2466" s="507">
        <v>29.67</v>
      </c>
      <c r="E2466" s="508">
        <f>(Table13[[#This Row],[Gasoil Open]]-MIN(Table13[Gasoil Open]))/(MAX(Table13[Gasoil Open])-MIN(Table13[Gasoil Open]))</f>
        <v>0.14619326500732063</v>
      </c>
      <c r="I2466" s="130">
        <f>(Table13[[#This Row],[Alpha]]-MIN(Table13[Alpha]))/(MAX(Table13[Alpha])-MIN(Table13[Alpha]))</f>
        <v>0.41785418965510296</v>
      </c>
      <c r="J2466" s="508">
        <f>(Table13[[#This Row],[Signal from Matlab]]-703)/(1060.75-703)</f>
        <v>-1.9650593990216632</v>
      </c>
    </row>
    <row r="2467" spans="1:10" x14ac:dyDescent="0.2">
      <c r="A2467" s="505">
        <v>37627</v>
      </c>
      <c r="B2467" s="506">
        <v>2466</v>
      </c>
      <c r="C2467" s="507">
        <v>30.69</v>
      </c>
      <c r="E2467" s="508">
        <f>(Table13[[#This Row],[Gasoil Open]]-MIN(Table13[Gasoil Open]))/(MAX(Table13[Gasoil Open])-MIN(Table13[Gasoil Open]))</f>
        <v>0.15366032210834552</v>
      </c>
      <c r="I2467" s="130">
        <f>(Table13[[#This Row],[Alpha]]-MIN(Table13[Alpha]))/(MAX(Table13[Alpha])-MIN(Table13[Alpha]))</f>
        <v>0.41785418965510296</v>
      </c>
      <c r="J2467" s="508">
        <f>(Table13[[#This Row],[Signal from Matlab]]-703)/(1060.75-703)</f>
        <v>-1.9650593990216632</v>
      </c>
    </row>
    <row r="2468" spans="1:10" x14ac:dyDescent="0.2">
      <c r="A2468" s="505">
        <v>37628</v>
      </c>
      <c r="B2468" s="506">
        <v>2467</v>
      </c>
      <c r="C2468" s="507">
        <v>29.9</v>
      </c>
      <c r="E2468" s="508">
        <f>(Table13[[#This Row],[Gasoil Open]]-MIN(Table13[Gasoil Open]))/(MAX(Table13[Gasoil Open])-MIN(Table13[Gasoil Open]))</f>
        <v>0.14787701317715957</v>
      </c>
      <c r="I2468" s="130">
        <f>(Table13[[#This Row],[Alpha]]-MIN(Table13[Alpha]))/(MAX(Table13[Alpha])-MIN(Table13[Alpha]))</f>
        <v>0.41785418965510296</v>
      </c>
      <c r="J2468" s="508">
        <f>(Table13[[#This Row],[Signal from Matlab]]-703)/(1060.75-703)</f>
        <v>-1.9650593990216632</v>
      </c>
    </row>
    <row r="2469" spans="1:10" x14ac:dyDescent="0.2">
      <c r="A2469" s="505">
        <v>37629</v>
      </c>
      <c r="B2469" s="506">
        <v>2468</v>
      </c>
      <c r="C2469" s="507">
        <v>29.32</v>
      </c>
      <c r="E2469" s="508">
        <f>(Table13[[#This Row],[Gasoil Open]]-MIN(Table13[Gasoil Open]))/(MAX(Table13[Gasoil Open])-MIN(Table13[Gasoil Open]))</f>
        <v>0.14363103953147877</v>
      </c>
      <c r="I2469" s="130">
        <f>(Table13[[#This Row],[Alpha]]-MIN(Table13[Alpha]))/(MAX(Table13[Alpha])-MIN(Table13[Alpha]))</f>
        <v>0.41785418965510296</v>
      </c>
      <c r="J2469" s="508">
        <f>(Table13[[#This Row],[Signal from Matlab]]-703)/(1060.75-703)</f>
        <v>-1.9650593990216632</v>
      </c>
    </row>
    <row r="2470" spans="1:10" x14ac:dyDescent="0.2">
      <c r="A2470" s="505">
        <v>37630</v>
      </c>
      <c r="B2470" s="506">
        <v>2469</v>
      </c>
      <c r="C2470" s="507">
        <v>29.27</v>
      </c>
      <c r="E2470" s="508">
        <f>(Table13[[#This Row],[Gasoil Open]]-MIN(Table13[Gasoil Open]))/(MAX(Table13[Gasoil Open])-MIN(Table13[Gasoil Open]))</f>
        <v>0.14326500732064421</v>
      </c>
      <c r="I2470" s="130">
        <f>(Table13[[#This Row],[Alpha]]-MIN(Table13[Alpha]))/(MAX(Table13[Alpha])-MIN(Table13[Alpha]))</f>
        <v>0.41785418965510296</v>
      </c>
      <c r="J2470" s="508">
        <f>(Table13[[#This Row],[Signal from Matlab]]-703)/(1060.75-703)</f>
        <v>-1.9650593990216632</v>
      </c>
    </row>
    <row r="2471" spans="1:10" x14ac:dyDescent="0.2">
      <c r="A2471" s="505">
        <v>37631</v>
      </c>
      <c r="B2471" s="506">
        <v>2470</v>
      </c>
      <c r="C2471" s="507">
        <v>29.6</v>
      </c>
      <c r="E2471" s="508">
        <f>(Table13[[#This Row],[Gasoil Open]]-MIN(Table13[Gasoil Open]))/(MAX(Table13[Gasoil Open])-MIN(Table13[Gasoil Open]))</f>
        <v>0.14568081991215226</v>
      </c>
      <c r="I2471" s="130">
        <f>(Table13[[#This Row],[Alpha]]-MIN(Table13[Alpha]))/(MAX(Table13[Alpha])-MIN(Table13[Alpha]))</f>
        <v>0.41785418965510296</v>
      </c>
      <c r="J2471" s="508">
        <f>(Table13[[#This Row],[Signal from Matlab]]-703)/(1060.75-703)</f>
        <v>-1.9650593990216632</v>
      </c>
    </row>
    <row r="2472" spans="1:10" x14ac:dyDescent="0.2">
      <c r="A2472" s="505">
        <v>37634</v>
      </c>
      <c r="B2472" s="506">
        <v>2471</v>
      </c>
      <c r="C2472" s="507">
        <v>29.3</v>
      </c>
      <c r="E2472" s="508">
        <f>(Table13[[#This Row],[Gasoil Open]]-MIN(Table13[Gasoil Open]))/(MAX(Table13[Gasoil Open])-MIN(Table13[Gasoil Open]))</f>
        <v>0.14348462664714492</v>
      </c>
      <c r="I2472" s="130">
        <f>(Table13[[#This Row],[Alpha]]-MIN(Table13[Alpha]))/(MAX(Table13[Alpha])-MIN(Table13[Alpha]))</f>
        <v>0.41785418965510296</v>
      </c>
      <c r="J2472" s="508">
        <f>(Table13[[#This Row],[Signal from Matlab]]-703)/(1060.75-703)</f>
        <v>-1.9650593990216632</v>
      </c>
    </row>
    <row r="2473" spans="1:10" x14ac:dyDescent="0.2">
      <c r="A2473" s="505">
        <v>37635</v>
      </c>
      <c r="B2473" s="506">
        <v>2472</v>
      </c>
      <c r="C2473" s="507">
        <v>29.95</v>
      </c>
      <c r="E2473" s="508">
        <f>(Table13[[#This Row],[Gasoil Open]]-MIN(Table13[Gasoil Open]))/(MAX(Table13[Gasoil Open])-MIN(Table13[Gasoil Open]))</f>
        <v>0.14824304538799413</v>
      </c>
      <c r="I2473" s="130">
        <f>(Table13[[#This Row],[Alpha]]-MIN(Table13[Alpha]))/(MAX(Table13[Alpha])-MIN(Table13[Alpha]))</f>
        <v>0.41785418965510296</v>
      </c>
      <c r="J2473" s="508">
        <f>(Table13[[#This Row],[Signal from Matlab]]-703)/(1060.75-703)</f>
        <v>-1.9650593990216632</v>
      </c>
    </row>
    <row r="2474" spans="1:10" x14ac:dyDescent="0.2">
      <c r="A2474" s="505">
        <v>37636</v>
      </c>
      <c r="B2474" s="506">
        <v>2473</v>
      </c>
      <c r="C2474" s="507">
        <v>30.54</v>
      </c>
      <c r="E2474" s="508">
        <f>(Table13[[#This Row],[Gasoil Open]]-MIN(Table13[Gasoil Open]))/(MAX(Table13[Gasoil Open])-MIN(Table13[Gasoil Open]))</f>
        <v>0.15256222547584183</v>
      </c>
      <c r="I2474" s="130">
        <f>(Table13[[#This Row],[Alpha]]-MIN(Table13[Alpha]))/(MAX(Table13[Alpha])-MIN(Table13[Alpha]))</f>
        <v>0.41785418965510296</v>
      </c>
      <c r="J2474" s="508">
        <f>(Table13[[#This Row],[Signal from Matlab]]-703)/(1060.75-703)</f>
        <v>-1.9650593990216632</v>
      </c>
    </row>
    <row r="2475" spans="1:10" x14ac:dyDescent="0.2">
      <c r="A2475" s="505">
        <v>37637</v>
      </c>
      <c r="B2475" s="506">
        <v>2474</v>
      </c>
      <c r="C2475" s="507">
        <v>31.3</v>
      </c>
      <c r="E2475" s="508">
        <f>(Table13[[#This Row],[Gasoil Open]]-MIN(Table13[Gasoil Open]))/(MAX(Table13[Gasoil Open])-MIN(Table13[Gasoil Open]))</f>
        <v>0.15812591508052706</v>
      </c>
      <c r="I2475" s="130">
        <f>(Table13[[#This Row],[Alpha]]-MIN(Table13[Alpha]))/(MAX(Table13[Alpha])-MIN(Table13[Alpha]))</f>
        <v>0.41785418965510296</v>
      </c>
      <c r="J2475" s="508">
        <f>(Table13[[#This Row],[Signal from Matlab]]-703)/(1060.75-703)</f>
        <v>-1.9650593990216632</v>
      </c>
    </row>
    <row r="2476" spans="1:10" x14ac:dyDescent="0.2">
      <c r="A2476" s="505">
        <v>37638</v>
      </c>
      <c r="B2476" s="506">
        <v>2475</v>
      </c>
      <c r="C2476" s="507">
        <v>30.11</v>
      </c>
      <c r="E2476" s="508">
        <f>(Table13[[#This Row],[Gasoil Open]]-MIN(Table13[Gasoil Open]))/(MAX(Table13[Gasoil Open])-MIN(Table13[Gasoil Open]))</f>
        <v>0.14941434846266469</v>
      </c>
      <c r="I2476" s="130">
        <f>(Table13[[#This Row],[Alpha]]-MIN(Table13[Alpha]))/(MAX(Table13[Alpha])-MIN(Table13[Alpha]))</f>
        <v>0.41785418965510296</v>
      </c>
      <c r="J2476" s="508">
        <f>(Table13[[#This Row],[Signal from Matlab]]-703)/(1060.75-703)</f>
        <v>-1.9650593990216632</v>
      </c>
    </row>
    <row r="2477" spans="1:10" x14ac:dyDescent="0.2">
      <c r="A2477" s="505">
        <v>37641</v>
      </c>
      <c r="B2477" s="506">
        <v>2476</v>
      </c>
      <c r="C2477" s="507">
        <v>30.75</v>
      </c>
      <c r="E2477" s="508">
        <f>(Table13[[#This Row],[Gasoil Open]]-MIN(Table13[Gasoil Open]))/(MAX(Table13[Gasoil Open])-MIN(Table13[Gasoil Open]))</f>
        <v>0.15409956076134698</v>
      </c>
      <c r="I2477" s="130">
        <f>(Table13[[#This Row],[Alpha]]-MIN(Table13[Alpha]))/(MAX(Table13[Alpha])-MIN(Table13[Alpha]))</f>
        <v>0.41785418965510296</v>
      </c>
      <c r="J2477" s="508">
        <f>(Table13[[#This Row],[Signal from Matlab]]-703)/(1060.75-703)</f>
        <v>-1.9650593990216632</v>
      </c>
    </row>
    <row r="2478" spans="1:10" x14ac:dyDescent="0.2">
      <c r="A2478" s="505">
        <v>37642</v>
      </c>
      <c r="B2478" s="506">
        <v>2477</v>
      </c>
      <c r="C2478" s="507">
        <v>30.82</v>
      </c>
      <c r="E2478" s="508">
        <f>(Table13[[#This Row],[Gasoil Open]]-MIN(Table13[Gasoil Open]))/(MAX(Table13[Gasoil Open])-MIN(Table13[Gasoil Open]))</f>
        <v>0.15461200585651536</v>
      </c>
      <c r="I2478" s="130">
        <f>(Table13[[#This Row],[Alpha]]-MIN(Table13[Alpha]))/(MAX(Table13[Alpha])-MIN(Table13[Alpha]))</f>
        <v>0.41785418965510296</v>
      </c>
      <c r="J2478" s="508">
        <f>(Table13[[#This Row],[Signal from Matlab]]-703)/(1060.75-703)</f>
        <v>-1.9650593990216632</v>
      </c>
    </row>
    <row r="2479" spans="1:10" x14ac:dyDescent="0.2">
      <c r="A2479" s="505">
        <v>37643</v>
      </c>
      <c r="B2479" s="506">
        <v>2478</v>
      </c>
      <c r="C2479" s="507">
        <v>30.6</v>
      </c>
      <c r="E2479" s="508">
        <f>(Table13[[#This Row],[Gasoil Open]]-MIN(Table13[Gasoil Open]))/(MAX(Table13[Gasoil Open])-MIN(Table13[Gasoil Open]))</f>
        <v>0.15300146412884333</v>
      </c>
      <c r="I2479" s="130">
        <f>(Table13[[#This Row],[Alpha]]-MIN(Table13[Alpha]))/(MAX(Table13[Alpha])-MIN(Table13[Alpha]))</f>
        <v>0.41785418965510296</v>
      </c>
      <c r="J2479" s="508">
        <f>(Table13[[#This Row],[Signal from Matlab]]-703)/(1060.75-703)</f>
        <v>-1.9650593990216632</v>
      </c>
    </row>
    <row r="2480" spans="1:10" x14ac:dyDescent="0.2">
      <c r="A2480" s="505">
        <v>37644</v>
      </c>
      <c r="B2480" s="506">
        <v>2479</v>
      </c>
      <c r="C2480" s="507">
        <v>30.5</v>
      </c>
      <c r="E2480" s="508">
        <f>(Table13[[#This Row],[Gasoil Open]]-MIN(Table13[Gasoil Open]))/(MAX(Table13[Gasoil Open])-MIN(Table13[Gasoil Open]))</f>
        <v>0.15226939970717421</v>
      </c>
      <c r="I2480" s="130">
        <f>(Table13[[#This Row],[Alpha]]-MIN(Table13[Alpha]))/(MAX(Table13[Alpha])-MIN(Table13[Alpha]))</f>
        <v>0.41785418965510296</v>
      </c>
      <c r="J2480" s="508">
        <f>(Table13[[#This Row],[Signal from Matlab]]-703)/(1060.75-703)</f>
        <v>-1.9650593990216632</v>
      </c>
    </row>
    <row r="2481" spans="1:10" x14ac:dyDescent="0.2">
      <c r="A2481" s="505">
        <v>37645</v>
      </c>
      <c r="B2481" s="506">
        <v>2480</v>
      </c>
      <c r="C2481" s="507">
        <v>29.9</v>
      </c>
      <c r="E2481" s="508">
        <f>(Table13[[#This Row],[Gasoil Open]]-MIN(Table13[Gasoil Open]))/(MAX(Table13[Gasoil Open])-MIN(Table13[Gasoil Open]))</f>
        <v>0.14787701317715957</v>
      </c>
      <c r="I2481" s="130">
        <f>(Table13[[#This Row],[Alpha]]-MIN(Table13[Alpha]))/(MAX(Table13[Alpha])-MIN(Table13[Alpha]))</f>
        <v>0.41785418965510296</v>
      </c>
      <c r="J2481" s="508">
        <f>(Table13[[#This Row],[Signal from Matlab]]-703)/(1060.75-703)</f>
        <v>-1.9650593990216632</v>
      </c>
    </row>
    <row r="2482" spans="1:10" x14ac:dyDescent="0.2">
      <c r="A2482" s="505">
        <v>37648</v>
      </c>
      <c r="B2482" s="506">
        <v>2481</v>
      </c>
      <c r="C2482" s="507">
        <v>30.75</v>
      </c>
      <c r="E2482" s="508">
        <f>(Table13[[#This Row],[Gasoil Open]]-MIN(Table13[Gasoil Open]))/(MAX(Table13[Gasoil Open])-MIN(Table13[Gasoil Open]))</f>
        <v>0.15409956076134698</v>
      </c>
      <c r="I2482" s="130">
        <f>(Table13[[#This Row],[Alpha]]-MIN(Table13[Alpha]))/(MAX(Table13[Alpha])-MIN(Table13[Alpha]))</f>
        <v>0.41785418965510296</v>
      </c>
      <c r="J2482" s="508">
        <f>(Table13[[#This Row],[Signal from Matlab]]-703)/(1060.75-703)</f>
        <v>-1.9650593990216632</v>
      </c>
    </row>
    <row r="2483" spans="1:10" x14ac:dyDescent="0.2">
      <c r="A2483" s="505">
        <v>37649</v>
      </c>
      <c r="B2483" s="506">
        <v>2482</v>
      </c>
      <c r="C2483" s="507">
        <v>30.3</v>
      </c>
      <c r="E2483" s="508">
        <f>(Table13[[#This Row],[Gasoil Open]]-MIN(Table13[Gasoil Open]))/(MAX(Table13[Gasoil Open])-MIN(Table13[Gasoil Open]))</f>
        <v>0.15080527086383599</v>
      </c>
      <c r="I2483" s="130">
        <f>(Table13[[#This Row],[Alpha]]-MIN(Table13[Alpha]))/(MAX(Table13[Alpha])-MIN(Table13[Alpha]))</f>
        <v>0.41785418965510296</v>
      </c>
      <c r="J2483" s="508">
        <f>(Table13[[#This Row],[Signal from Matlab]]-703)/(1060.75-703)</f>
        <v>-1.9650593990216632</v>
      </c>
    </row>
    <row r="2484" spans="1:10" x14ac:dyDescent="0.2">
      <c r="A2484" s="505">
        <v>37650</v>
      </c>
      <c r="B2484" s="506">
        <v>2483</v>
      </c>
      <c r="C2484" s="507">
        <v>30.25</v>
      </c>
      <c r="E2484" s="508">
        <f>(Table13[[#This Row],[Gasoil Open]]-MIN(Table13[Gasoil Open]))/(MAX(Table13[Gasoil Open])-MIN(Table13[Gasoil Open]))</f>
        <v>0.15043923865300143</v>
      </c>
      <c r="I2484" s="130">
        <f>(Table13[[#This Row],[Alpha]]-MIN(Table13[Alpha]))/(MAX(Table13[Alpha])-MIN(Table13[Alpha]))</f>
        <v>0.41785418965510296</v>
      </c>
      <c r="J2484" s="508">
        <f>(Table13[[#This Row],[Signal from Matlab]]-703)/(1060.75-703)</f>
        <v>-1.9650593990216632</v>
      </c>
    </row>
    <row r="2485" spans="1:10" x14ac:dyDescent="0.2">
      <c r="A2485" s="505">
        <v>37651</v>
      </c>
      <c r="B2485" s="506">
        <v>2484</v>
      </c>
      <c r="C2485" s="507">
        <v>30.82</v>
      </c>
      <c r="E2485" s="508">
        <f>(Table13[[#This Row],[Gasoil Open]]-MIN(Table13[Gasoil Open]))/(MAX(Table13[Gasoil Open])-MIN(Table13[Gasoil Open]))</f>
        <v>0.15461200585651536</v>
      </c>
      <c r="I2485" s="130">
        <f>(Table13[[#This Row],[Alpha]]-MIN(Table13[Alpha]))/(MAX(Table13[Alpha])-MIN(Table13[Alpha]))</f>
        <v>0.41785418965510296</v>
      </c>
      <c r="J2485" s="508">
        <f>(Table13[[#This Row],[Signal from Matlab]]-703)/(1060.75-703)</f>
        <v>-1.9650593990216632</v>
      </c>
    </row>
    <row r="2486" spans="1:10" x14ac:dyDescent="0.2">
      <c r="A2486" s="505">
        <v>37652</v>
      </c>
      <c r="B2486" s="506">
        <v>2485</v>
      </c>
      <c r="C2486" s="507">
        <v>31.2</v>
      </c>
      <c r="E2486" s="508">
        <f>(Table13[[#This Row],[Gasoil Open]]-MIN(Table13[Gasoil Open]))/(MAX(Table13[Gasoil Open])-MIN(Table13[Gasoil Open]))</f>
        <v>0.15739385065885794</v>
      </c>
      <c r="I2486" s="130">
        <f>(Table13[[#This Row],[Alpha]]-MIN(Table13[Alpha]))/(MAX(Table13[Alpha])-MIN(Table13[Alpha]))</f>
        <v>0.41785418965510296</v>
      </c>
      <c r="J2486" s="508">
        <f>(Table13[[#This Row],[Signal from Matlab]]-703)/(1060.75-703)</f>
        <v>-1.9650593990216632</v>
      </c>
    </row>
    <row r="2487" spans="1:10" x14ac:dyDescent="0.2">
      <c r="A2487" s="505">
        <v>37655</v>
      </c>
      <c r="B2487" s="506">
        <v>2486</v>
      </c>
      <c r="C2487" s="507">
        <v>30.89</v>
      </c>
      <c r="E2487" s="508">
        <f>(Table13[[#This Row],[Gasoil Open]]-MIN(Table13[Gasoil Open]))/(MAX(Table13[Gasoil Open])-MIN(Table13[Gasoil Open]))</f>
        <v>0.15512445095168373</v>
      </c>
      <c r="I2487" s="130">
        <f>(Table13[[#This Row],[Alpha]]-MIN(Table13[Alpha]))/(MAX(Table13[Alpha])-MIN(Table13[Alpha]))</f>
        <v>0.41785418965510296</v>
      </c>
      <c r="J2487" s="508">
        <f>(Table13[[#This Row],[Signal from Matlab]]-703)/(1060.75-703)</f>
        <v>-1.9650593990216632</v>
      </c>
    </row>
    <row r="2488" spans="1:10" x14ac:dyDescent="0.2">
      <c r="A2488" s="505">
        <v>37656</v>
      </c>
      <c r="B2488" s="506">
        <v>2487</v>
      </c>
      <c r="C2488" s="507">
        <v>30.46</v>
      </c>
      <c r="E2488" s="508">
        <f>(Table13[[#This Row],[Gasoil Open]]-MIN(Table13[Gasoil Open]))/(MAX(Table13[Gasoil Open])-MIN(Table13[Gasoil Open]))</f>
        <v>0.15197657393850658</v>
      </c>
      <c r="I2488" s="130">
        <f>(Table13[[#This Row],[Alpha]]-MIN(Table13[Alpha]))/(MAX(Table13[Alpha])-MIN(Table13[Alpha]))</f>
        <v>0.41785418965510296</v>
      </c>
      <c r="J2488" s="508">
        <f>(Table13[[#This Row],[Signal from Matlab]]-703)/(1060.75-703)</f>
        <v>-1.9650593990216632</v>
      </c>
    </row>
    <row r="2489" spans="1:10" x14ac:dyDescent="0.2">
      <c r="A2489" s="505">
        <v>37657</v>
      </c>
      <c r="B2489" s="506">
        <v>2488</v>
      </c>
      <c r="C2489" s="507">
        <v>31.15</v>
      </c>
      <c r="E2489" s="508">
        <f>(Table13[[#This Row],[Gasoil Open]]-MIN(Table13[Gasoil Open]))/(MAX(Table13[Gasoil Open])-MIN(Table13[Gasoil Open]))</f>
        <v>0.15702781844802338</v>
      </c>
      <c r="I2489" s="130">
        <f>(Table13[[#This Row],[Alpha]]-MIN(Table13[Alpha]))/(MAX(Table13[Alpha])-MIN(Table13[Alpha]))</f>
        <v>0.41785418965510296</v>
      </c>
      <c r="J2489" s="508">
        <f>(Table13[[#This Row],[Signal from Matlab]]-703)/(1060.75-703)</f>
        <v>-1.9650593990216632</v>
      </c>
    </row>
    <row r="2490" spans="1:10" x14ac:dyDescent="0.2">
      <c r="A2490" s="505">
        <v>37658</v>
      </c>
      <c r="B2490" s="506">
        <v>2489</v>
      </c>
      <c r="C2490" s="507">
        <v>31.21</v>
      </c>
      <c r="E2490" s="508">
        <f>(Table13[[#This Row],[Gasoil Open]]-MIN(Table13[Gasoil Open]))/(MAX(Table13[Gasoil Open])-MIN(Table13[Gasoil Open]))</f>
        <v>0.15746705710102488</v>
      </c>
      <c r="I2490" s="130">
        <f>(Table13[[#This Row],[Alpha]]-MIN(Table13[Alpha]))/(MAX(Table13[Alpha])-MIN(Table13[Alpha]))</f>
        <v>0.41785418965510296</v>
      </c>
      <c r="J2490" s="508">
        <f>(Table13[[#This Row],[Signal from Matlab]]-703)/(1060.75-703)</f>
        <v>-1.9650593990216632</v>
      </c>
    </row>
    <row r="2491" spans="1:10" x14ac:dyDescent="0.2">
      <c r="A2491" s="505">
        <v>37659</v>
      </c>
      <c r="B2491" s="506">
        <v>2490</v>
      </c>
      <c r="C2491" s="507">
        <v>31.75</v>
      </c>
      <c r="E2491" s="508">
        <f>(Table13[[#This Row],[Gasoil Open]]-MIN(Table13[Gasoil Open]))/(MAX(Table13[Gasoil Open])-MIN(Table13[Gasoil Open]))</f>
        <v>0.16142020497803805</v>
      </c>
      <c r="I2491" s="130">
        <f>(Table13[[#This Row],[Alpha]]-MIN(Table13[Alpha]))/(MAX(Table13[Alpha])-MIN(Table13[Alpha]))</f>
        <v>0.41785418965510296</v>
      </c>
      <c r="J2491" s="508">
        <f>(Table13[[#This Row],[Signal from Matlab]]-703)/(1060.75-703)</f>
        <v>-1.9650593990216632</v>
      </c>
    </row>
    <row r="2492" spans="1:10" x14ac:dyDescent="0.2">
      <c r="A2492" s="505">
        <v>37662</v>
      </c>
      <c r="B2492" s="506">
        <v>2491</v>
      </c>
      <c r="C2492" s="507">
        <v>32.6</v>
      </c>
      <c r="E2492" s="508">
        <f>(Table13[[#This Row],[Gasoil Open]]-MIN(Table13[Gasoil Open]))/(MAX(Table13[Gasoil Open])-MIN(Table13[Gasoil Open]))</f>
        <v>0.16764275256222547</v>
      </c>
      <c r="I2492" s="130">
        <f>(Table13[[#This Row],[Alpha]]-MIN(Table13[Alpha]))/(MAX(Table13[Alpha])-MIN(Table13[Alpha]))</f>
        <v>0.41785418965510296</v>
      </c>
      <c r="J2492" s="508">
        <f>(Table13[[#This Row],[Signal from Matlab]]-703)/(1060.75-703)</f>
        <v>-1.9650593990216632</v>
      </c>
    </row>
    <row r="2493" spans="1:10" x14ac:dyDescent="0.2">
      <c r="A2493" s="505">
        <v>37663</v>
      </c>
      <c r="B2493" s="506">
        <v>2492</v>
      </c>
      <c r="C2493" s="507">
        <v>31.7</v>
      </c>
      <c r="E2493" s="508">
        <f>(Table13[[#This Row],[Gasoil Open]]-MIN(Table13[Gasoil Open]))/(MAX(Table13[Gasoil Open])-MIN(Table13[Gasoil Open]))</f>
        <v>0.16105417276720349</v>
      </c>
      <c r="I2493" s="130">
        <f>(Table13[[#This Row],[Alpha]]-MIN(Table13[Alpha]))/(MAX(Table13[Alpha])-MIN(Table13[Alpha]))</f>
        <v>0.41785418965510296</v>
      </c>
      <c r="J2493" s="508">
        <f>(Table13[[#This Row],[Signal from Matlab]]-703)/(1060.75-703)</f>
        <v>-1.9650593990216632</v>
      </c>
    </row>
    <row r="2494" spans="1:10" x14ac:dyDescent="0.2">
      <c r="A2494" s="505">
        <v>37664</v>
      </c>
      <c r="B2494" s="506">
        <v>2493</v>
      </c>
      <c r="C2494" s="507">
        <v>32.5</v>
      </c>
      <c r="E2494" s="508">
        <f>(Table13[[#This Row],[Gasoil Open]]-MIN(Table13[Gasoil Open]))/(MAX(Table13[Gasoil Open])-MIN(Table13[Gasoil Open]))</f>
        <v>0.16691068814055635</v>
      </c>
      <c r="I2494" s="130">
        <f>(Table13[[#This Row],[Alpha]]-MIN(Table13[Alpha]))/(MAX(Table13[Alpha])-MIN(Table13[Alpha]))</f>
        <v>0.41785418965510296</v>
      </c>
      <c r="J2494" s="508">
        <f>(Table13[[#This Row],[Signal from Matlab]]-703)/(1060.75-703)</f>
        <v>-1.9650593990216632</v>
      </c>
    </row>
    <row r="2495" spans="1:10" x14ac:dyDescent="0.2">
      <c r="A2495" s="505">
        <v>37665</v>
      </c>
      <c r="B2495" s="506">
        <v>2494</v>
      </c>
      <c r="C2495" s="507">
        <v>32.68</v>
      </c>
      <c r="E2495" s="508">
        <f>(Table13[[#This Row],[Gasoil Open]]-MIN(Table13[Gasoil Open]))/(MAX(Table13[Gasoil Open])-MIN(Table13[Gasoil Open]))</f>
        <v>0.16822840409956075</v>
      </c>
      <c r="I2495" s="130">
        <f>(Table13[[#This Row],[Alpha]]-MIN(Table13[Alpha]))/(MAX(Table13[Alpha])-MIN(Table13[Alpha]))</f>
        <v>0.41785418965510296</v>
      </c>
      <c r="J2495" s="508">
        <f>(Table13[[#This Row],[Signal from Matlab]]-703)/(1060.75-703)</f>
        <v>-1.9650593990216632</v>
      </c>
    </row>
    <row r="2496" spans="1:10" x14ac:dyDescent="0.2">
      <c r="A2496" s="505">
        <v>37666</v>
      </c>
      <c r="B2496" s="506">
        <v>2495</v>
      </c>
      <c r="C2496" s="507">
        <v>32.6</v>
      </c>
      <c r="E2496" s="508">
        <f>(Table13[[#This Row],[Gasoil Open]]-MIN(Table13[Gasoil Open]))/(MAX(Table13[Gasoil Open])-MIN(Table13[Gasoil Open]))</f>
        <v>0.16764275256222547</v>
      </c>
      <c r="I2496" s="130">
        <f>(Table13[[#This Row],[Alpha]]-MIN(Table13[Alpha]))/(MAX(Table13[Alpha])-MIN(Table13[Alpha]))</f>
        <v>0.41785418965510296</v>
      </c>
      <c r="J2496" s="508">
        <f>(Table13[[#This Row],[Signal from Matlab]]-703)/(1060.75-703)</f>
        <v>-1.9650593990216632</v>
      </c>
    </row>
    <row r="2497" spans="1:10" x14ac:dyDescent="0.2">
      <c r="A2497" s="505">
        <v>37669</v>
      </c>
      <c r="B2497" s="506">
        <v>2496</v>
      </c>
      <c r="C2497" s="507">
        <v>32.659999999999997</v>
      </c>
      <c r="E2497" s="508">
        <f>(Table13[[#This Row],[Gasoil Open]]-MIN(Table13[Gasoil Open]))/(MAX(Table13[Gasoil Open])-MIN(Table13[Gasoil Open]))</f>
        <v>0.16808199121522691</v>
      </c>
      <c r="I2497" s="130">
        <f>(Table13[[#This Row],[Alpha]]-MIN(Table13[Alpha]))/(MAX(Table13[Alpha])-MIN(Table13[Alpha]))</f>
        <v>0.41785418965510296</v>
      </c>
      <c r="J2497" s="508">
        <f>(Table13[[#This Row],[Signal from Matlab]]-703)/(1060.75-703)</f>
        <v>-1.9650593990216632</v>
      </c>
    </row>
    <row r="2498" spans="1:10" x14ac:dyDescent="0.2">
      <c r="A2498" s="505">
        <v>37670</v>
      </c>
      <c r="B2498" s="506">
        <v>2497</v>
      </c>
      <c r="C2498" s="507">
        <v>31.92</v>
      </c>
      <c r="E2498" s="508">
        <f>(Table13[[#This Row],[Gasoil Open]]-MIN(Table13[Gasoil Open]))/(MAX(Table13[Gasoil Open])-MIN(Table13[Gasoil Open]))</f>
        <v>0.16266471449487555</v>
      </c>
      <c r="I2498" s="130">
        <f>(Table13[[#This Row],[Alpha]]-MIN(Table13[Alpha]))/(MAX(Table13[Alpha])-MIN(Table13[Alpha]))</f>
        <v>0.41785418965510296</v>
      </c>
      <c r="J2498" s="508">
        <f>(Table13[[#This Row],[Signal from Matlab]]-703)/(1060.75-703)</f>
        <v>-1.9650593990216632</v>
      </c>
    </row>
    <row r="2499" spans="1:10" x14ac:dyDescent="0.2">
      <c r="A2499" s="505">
        <v>37671</v>
      </c>
      <c r="B2499" s="506">
        <v>2498</v>
      </c>
      <c r="C2499" s="507">
        <v>32.1</v>
      </c>
      <c r="E2499" s="508">
        <f>(Table13[[#This Row],[Gasoil Open]]-MIN(Table13[Gasoil Open]))/(MAX(Table13[Gasoil Open])-MIN(Table13[Gasoil Open]))</f>
        <v>0.16398243045387992</v>
      </c>
      <c r="I2499" s="130">
        <f>(Table13[[#This Row],[Alpha]]-MIN(Table13[Alpha]))/(MAX(Table13[Alpha])-MIN(Table13[Alpha]))</f>
        <v>0.41785418965510296</v>
      </c>
      <c r="J2499" s="508">
        <f>(Table13[[#This Row],[Signal from Matlab]]-703)/(1060.75-703)</f>
        <v>-1.9650593990216632</v>
      </c>
    </row>
    <row r="2500" spans="1:10" x14ac:dyDescent="0.2">
      <c r="A2500" s="505">
        <v>37672</v>
      </c>
      <c r="B2500" s="506">
        <v>2499</v>
      </c>
      <c r="C2500" s="507">
        <v>32.32</v>
      </c>
      <c r="E2500" s="508">
        <f>(Table13[[#This Row],[Gasoil Open]]-MIN(Table13[Gasoil Open]))/(MAX(Table13[Gasoil Open])-MIN(Table13[Gasoil Open]))</f>
        <v>0.16559297218155195</v>
      </c>
      <c r="I2500" s="130">
        <f>(Table13[[#This Row],[Alpha]]-MIN(Table13[Alpha]))/(MAX(Table13[Alpha])-MIN(Table13[Alpha]))</f>
        <v>0.41785418965510296</v>
      </c>
      <c r="J2500" s="508">
        <f>(Table13[[#This Row],[Signal from Matlab]]-703)/(1060.75-703)</f>
        <v>-1.9650593990216632</v>
      </c>
    </row>
    <row r="2501" spans="1:10" x14ac:dyDescent="0.2">
      <c r="A2501" s="505">
        <v>37673</v>
      </c>
      <c r="B2501" s="506">
        <v>2500</v>
      </c>
      <c r="C2501" s="507">
        <v>31.99</v>
      </c>
      <c r="E2501" s="508">
        <f>(Table13[[#This Row],[Gasoil Open]]-MIN(Table13[Gasoil Open]))/(MAX(Table13[Gasoil Open])-MIN(Table13[Gasoil Open]))</f>
        <v>0.16317715959004389</v>
      </c>
      <c r="I2501" s="130">
        <f>(Table13[[#This Row],[Alpha]]-MIN(Table13[Alpha]))/(MAX(Table13[Alpha])-MIN(Table13[Alpha]))</f>
        <v>0.41785418965510296</v>
      </c>
      <c r="J2501" s="508">
        <f>(Table13[[#This Row],[Signal from Matlab]]-703)/(1060.75-703)</f>
        <v>-1.9650593990216632</v>
      </c>
    </row>
    <row r="2502" spans="1:10" x14ac:dyDescent="0.2">
      <c r="A2502" s="505">
        <v>37676</v>
      </c>
      <c r="B2502" s="506">
        <v>2501</v>
      </c>
      <c r="C2502" s="507">
        <v>32.549999999999997</v>
      </c>
      <c r="E2502" s="508">
        <f>(Table13[[#This Row],[Gasoil Open]]-MIN(Table13[Gasoil Open]))/(MAX(Table13[Gasoil Open])-MIN(Table13[Gasoil Open]))</f>
        <v>0.16727672035139088</v>
      </c>
      <c r="I2502" s="130">
        <f>(Table13[[#This Row],[Alpha]]-MIN(Table13[Alpha]))/(MAX(Table13[Alpha])-MIN(Table13[Alpha]))</f>
        <v>0.41785418965510296</v>
      </c>
      <c r="J2502" s="508">
        <f>(Table13[[#This Row],[Signal from Matlab]]-703)/(1060.75-703)</f>
        <v>-1.9650593990216632</v>
      </c>
    </row>
    <row r="2503" spans="1:10" x14ac:dyDescent="0.2">
      <c r="A2503" s="505">
        <v>37677</v>
      </c>
      <c r="B2503" s="506">
        <v>2502</v>
      </c>
      <c r="C2503" s="507">
        <v>33.549999999999997</v>
      </c>
      <c r="E2503" s="508">
        <f>(Table13[[#This Row],[Gasoil Open]]-MIN(Table13[Gasoil Open]))/(MAX(Table13[Gasoil Open])-MIN(Table13[Gasoil Open]))</f>
        <v>0.17459736456808195</v>
      </c>
      <c r="I2503" s="130">
        <f>(Table13[[#This Row],[Alpha]]-MIN(Table13[Alpha]))/(MAX(Table13[Alpha])-MIN(Table13[Alpha]))</f>
        <v>0.41785418965510296</v>
      </c>
      <c r="J2503" s="508">
        <f>(Table13[[#This Row],[Signal from Matlab]]-703)/(1060.75-703)</f>
        <v>-1.9650593990216632</v>
      </c>
    </row>
    <row r="2504" spans="1:10" x14ac:dyDescent="0.2">
      <c r="A2504" s="505">
        <v>37678</v>
      </c>
      <c r="B2504" s="506">
        <v>2503</v>
      </c>
      <c r="C2504" s="507">
        <v>32.65</v>
      </c>
      <c r="E2504" s="508">
        <f>(Table13[[#This Row],[Gasoil Open]]-MIN(Table13[Gasoil Open]))/(MAX(Table13[Gasoil Open])-MIN(Table13[Gasoil Open]))</f>
        <v>0.16800878477306</v>
      </c>
      <c r="I2504" s="130">
        <f>(Table13[[#This Row],[Alpha]]-MIN(Table13[Alpha]))/(MAX(Table13[Alpha])-MIN(Table13[Alpha]))</f>
        <v>0.41785418965510296</v>
      </c>
      <c r="J2504" s="508">
        <f>(Table13[[#This Row],[Signal from Matlab]]-703)/(1060.75-703)</f>
        <v>-1.9650593990216632</v>
      </c>
    </row>
    <row r="2505" spans="1:10" x14ac:dyDescent="0.2">
      <c r="A2505" s="505">
        <v>37679</v>
      </c>
      <c r="B2505" s="506">
        <v>2504</v>
      </c>
      <c r="C2505" s="507">
        <v>33.700000000000003</v>
      </c>
      <c r="E2505" s="508">
        <f>(Table13[[#This Row],[Gasoil Open]]-MIN(Table13[Gasoil Open]))/(MAX(Table13[Gasoil Open])-MIN(Table13[Gasoil Open]))</f>
        <v>0.17569546120058566</v>
      </c>
      <c r="I2505" s="130">
        <f>(Table13[[#This Row],[Alpha]]-MIN(Table13[Alpha]))/(MAX(Table13[Alpha])-MIN(Table13[Alpha]))</f>
        <v>0.41785418965510296</v>
      </c>
      <c r="J2505" s="508">
        <f>(Table13[[#This Row],[Signal from Matlab]]-703)/(1060.75-703)</f>
        <v>-1.9650593990216632</v>
      </c>
    </row>
    <row r="2506" spans="1:10" x14ac:dyDescent="0.2">
      <c r="A2506" s="505">
        <v>37680</v>
      </c>
      <c r="B2506" s="506">
        <v>2505</v>
      </c>
      <c r="C2506" s="507">
        <v>33.1</v>
      </c>
      <c r="E2506" s="508">
        <f>(Table13[[#This Row],[Gasoil Open]]-MIN(Table13[Gasoil Open]))/(MAX(Table13[Gasoil Open])-MIN(Table13[Gasoil Open]))</f>
        <v>0.17130307467057099</v>
      </c>
      <c r="I2506" s="130">
        <f>(Table13[[#This Row],[Alpha]]-MIN(Table13[Alpha]))/(MAX(Table13[Alpha])-MIN(Table13[Alpha]))</f>
        <v>0.41785418965510296</v>
      </c>
      <c r="J2506" s="508">
        <f>(Table13[[#This Row],[Signal from Matlab]]-703)/(1060.75-703)</f>
        <v>-1.9650593990216632</v>
      </c>
    </row>
    <row r="2507" spans="1:10" x14ac:dyDescent="0.2">
      <c r="A2507" s="505">
        <v>37683</v>
      </c>
      <c r="B2507" s="506">
        <v>2506</v>
      </c>
      <c r="C2507" s="507">
        <v>32.450000000000003</v>
      </c>
      <c r="E2507" s="508">
        <f>(Table13[[#This Row],[Gasoil Open]]-MIN(Table13[Gasoil Open]))/(MAX(Table13[Gasoil Open])-MIN(Table13[Gasoil Open]))</f>
        <v>0.16654465592972181</v>
      </c>
      <c r="I2507" s="130">
        <f>(Table13[[#This Row],[Alpha]]-MIN(Table13[Alpha]))/(MAX(Table13[Alpha])-MIN(Table13[Alpha]))</f>
        <v>0.41785418965510296</v>
      </c>
      <c r="J2507" s="508">
        <f>(Table13[[#This Row],[Signal from Matlab]]-703)/(1060.75-703)</f>
        <v>-1.9650593990216632</v>
      </c>
    </row>
    <row r="2508" spans="1:10" x14ac:dyDescent="0.2">
      <c r="A2508" s="505">
        <v>37684</v>
      </c>
      <c r="B2508" s="506">
        <v>2507</v>
      </c>
      <c r="C2508" s="507">
        <v>32.479999999999997</v>
      </c>
      <c r="E2508" s="508">
        <f>(Table13[[#This Row],[Gasoil Open]]-MIN(Table13[Gasoil Open]))/(MAX(Table13[Gasoil Open])-MIN(Table13[Gasoil Open]))</f>
        <v>0.16676427525622251</v>
      </c>
      <c r="I2508" s="130">
        <f>(Table13[[#This Row],[Alpha]]-MIN(Table13[Alpha]))/(MAX(Table13[Alpha])-MIN(Table13[Alpha]))</f>
        <v>0.41785418965510296</v>
      </c>
      <c r="J2508" s="508">
        <f>(Table13[[#This Row],[Signal from Matlab]]-703)/(1060.75-703)</f>
        <v>-1.9650593990216632</v>
      </c>
    </row>
    <row r="2509" spans="1:10" x14ac:dyDescent="0.2">
      <c r="A2509" s="505">
        <v>37685</v>
      </c>
      <c r="B2509" s="506">
        <v>2508</v>
      </c>
      <c r="C2509" s="507">
        <v>33.32</v>
      </c>
      <c r="E2509" s="508">
        <f>(Table13[[#This Row],[Gasoil Open]]-MIN(Table13[Gasoil Open]))/(MAX(Table13[Gasoil Open])-MIN(Table13[Gasoil Open]))</f>
        <v>0.17291361639824301</v>
      </c>
      <c r="I2509" s="130">
        <f>(Table13[[#This Row],[Alpha]]-MIN(Table13[Alpha]))/(MAX(Table13[Alpha])-MIN(Table13[Alpha]))</f>
        <v>0.41785418965510296</v>
      </c>
      <c r="J2509" s="508">
        <f>(Table13[[#This Row],[Signal from Matlab]]-703)/(1060.75-703)</f>
        <v>-1.9650593990216632</v>
      </c>
    </row>
    <row r="2510" spans="1:10" x14ac:dyDescent="0.2">
      <c r="A2510" s="505">
        <v>37686</v>
      </c>
      <c r="B2510" s="506">
        <v>2509</v>
      </c>
      <c r="C2510" s="507">
        <v>33.299999999999997</v>
      </c>
      <c r="E2510" s="508">
        <f>(Table13[[#This Row],[Gasoil Open]]-MIN(Table13[Gasoil Open]))/(MAX(Table13[Gasoil Open])-MIN(Table13[Gasoil Open]))</f>
        <v>0.17276720351390917</v>
      </c>
      <c r="I2510" s="130">
        <f>(Table13[[#This Row],[Alpha]]-MIN(Table13[Alpha]))/(MAX(Table13[Alpha])-MIN(Table13[Alpha]))</f>
        <v>0.41785418965510296</v>
      </c>
      <c r="J2510" s="508">
        <f>(Table13[[#This Row],[Signal from Matlab]]-703)/(1060.75-703)</f>
        <v>-1.9650593990216632</v>
      </c>
    </row>
    <row r="2511" spans="1:10" x14ac:dyDescent="0.2">
      <c r="A2511" s="505">
        <v>37687</v>
      </c>
      <c r="B2511" s="506">
        <v>2510</v>
      </c>
      <c r="C2511" s="507">
        <v>33.68</v>
      </c>
      <c r="E2511" s="508">
        <f>(Table13[[#This Row],[Gasoil Open]]-MIN(Table13[Gasoil Open]))/(MAX(Table13[Gasoil Open])-MIN(Table13[Gasoil Open]))</f>
        <v>0.17554904831625182</v>
      </c>
      <c r="I2511" s="130">
        <f>(Table13[[#This Row],[Alpha]]-MIN(Table13[Alpha]))/(MAX(Table13[Alpha])-MIN(Table13[Alpha]))</f>
        <v>0.41785418965510296</v>
      </c>
      <c r="J2511" s="508">
        <f>(Table13[[#This Row],[Signal from Matlab]]-703)/(1060.75-703)</f>
        <v>-1.9650593990216632</v>
      </c>
    </row>
    <row r="2512" spans="1:10" x14ac:dyDescent="0.2">
      <c r="A2512" s="505">
        <v>37690</v>
      </c>
      <c r="B2512" s="506">
        <v>2511</v>
      </c>
      <c r="C2512" s="507">
        <v>34.549999999999997</v>
      </c>
      <c r="E2512" s="508">
        <f>(Table13[[#This Row],[Gasoil Open]]-MIN(Table13[Gasoil Open]))/(MAX(Table13[Gasoil Open])-MIN(Table13[Gasoil Open]))</f>
        <v>0.18191800878477302</v>
      </c>
      <c r="I2512" s="130">
        <f>(Table13[[#This Row],[Alpha]]-MIN(Table13[Alpha]))/(MAX(Table13[Alpha])-MIN(Table13[Alpha]))</f>
        <v>0.41785418965510296</v>
      </c>
      <c r="J2512" s="508">
        <f>(Table13[[#This Row],[Signal from Matlab]]-703)/(1060.75-703)</f>
        <v>-1.9650593990216632</v>
      </c>
    </row>
    <row r="2513" spans="1:10" x14ac:dyDescent="0.2">
      <c r="A2513" s="505">
        <v>37691</v>
      </c>
      <c r="B2513" s="506">
        <v>2512</v>
      </c>
      <c r="C2513" s="507">
        <v>33.94</v>
      </c>
      <c r="E2513" s="508">
        <f>(Table13[[#This Row],[Gasoil Open]]-MIN(Table13[Gasoil Open]))/(MAX(Table13[Gasoil Open])-MIN(Table13[Gasoil Open]))</f>
        <v>0.17745241581259147</v>
      </c>
      <c r="I2513" s="130">
        <f>(Table13[[#This Row],[Alpha]]-MIN(Table13[Alpha]))/(MAX(Table13[Alpha])-MIN(Table13[Alpha]))</f>
        <v>0.41785418965510296</v>
      </c>
      <c r="J2513" s="508">
        <f>(Table13[[#This Row],[Signal from Matlab]]-703)/(1060.75-703)</f>
        <v>-1.9650593990216632</v>
      </c>
    </row>
    <row r="2514" spans="1:10" x14ac:dyDescent="0.2">
      <c r="A2514" s="505">
        <v>37692</v>
      </c>
      <c r="B2514" s="506">
        <v>2513</v>
      </c>
      <c r="C2514" s="507">
        <v>32.979999999999997</v>
      </c>
      <c r="E2514" s="508">
        <f>(Table13[[#This Row],[Gasoil Open]]-MIN(Table13[Gasoil Open]))/(MAX(Table13[Gasoil Open])-MIN(Table13[Gasoil Open]))</f>
        <v>0.17042459736456803</v>
      </c>
      <c r="I2514" s="130">
        <f>(Table13[[#This Row],[Alpha]]-MIN(Table13[Alpha]))/(MAX(Table13[Alpha])-MIN(Table13[Alpha]))</f>
        <v>0.41785418965510296</v>
      </c>
      <c r="J2514" s="508">
        <f>(Table13[[#This Row],[Signal from Matlab]]-703)/(1060.75-703)</f>
        <v>-1.9650593990216632</v>
      </c>
    </row>
    <row r="2515" spans="1:10" x14ac:dyDescent="0.2">
      <c r="A2515" s="505">
        <v>37693</v>
      </c>
      <c r="B2515" s="506">
        <v>2514</v>
      </c>
      <c r="C2515" s="507">
        <v>33.85</v>
      </c>
      <c r="E2515" s="508">
        <f>(Table13[[#This Row],[Gasoil Open]]-MIN(Table13[Gasoil Open]))/(MAX(Table13[Gasoil Open])-MIN(Table13[Gasoil Open]))</f>
        <v>0.17679355783308931</v>
      </c>
      <c r="I2515" s="130">
        <f>(Table13[[#This Row],[Alpha]]-MIN(Table13[Alpha]))/(MAX(Table13[Alpha])-MIN(Table13[Alpha]))</f>
        <v>0.41785418965510296</v>
      </c>
      <c r="J2515" s="508">
        <f>(Table13[[#This Row],[Signal from Matlab]]-703)/(1060.75-703)</f>
        <v>-1.9650593990216632</v>
      </c>
    </row>
    <row r="2516" spans="1:10" x14ac:dyDescent="0.2">
      <c r="A2516" s="505">
        <v>37694</v>
      </c>
      <c r="B2516" s="506">
        <v>2515</v>
      </c>
      <c r="C2516" s="507">
        <v>32.200000000000003</v>
      </c>
      <c r="E2516" s="508">
        <f>(Table13[[#This Row],[Gasoil Open]]-MIN(Table13[Gasoil Open]))/(MAX(Table13[Gasoil Open])-MIN(Table13[Gasoil Open]))</f>
        <v>0.16471449487554904</v>
      </c>
      <c r="I2516" s="130">
        <f>(Table13[[#This Row],[Alpha]]-MIN(Table13[Alpha]))/(MAX(Table13[Alpha])-MIN(Table13[Alpha]))</f>
        <v>0.41785418965510296</v>
      </c>
      <c r="J2516" s="508">
        <f>(Table13[[#This Row],[Signal from Matlab]]-703)/(1060.75-703)</f>
        <v>-1.9650593990216632</v>
      </c>
    </row>
    <row r="2517" spans="1:10" x14ac:dyDescent="0.2">
      <c r="A2517" s="505">
        <v>37697</v>
      </c>
      <c r="B2517" s="506">
        <v>2516</v>
      </c>
      <c r="C2517" s="507">
        <v>31.55</v>
      </c>
      <c r="E2517" s="508">
        <f>(Table13[[#This Row],[Gasoil Open]]-MIN(Table13[Gasoil Open]))/(MAX(Table13[Gasoil Open])-MIN(Table13[Gasoil Open]))</f>
        <v>0.15995607613469984</v>
      </c>
      <c r="I2517" s="130">
        <f>(Table13[[#This Row],[Alpha]]-MIN(Table13[Alpha]))/(MAX(Table13[Alpha])-MIN(Table13[Alpha]))</f>
        <v>0.41785418965510296</v>
      </c>
      <c r="J2517" s="508">
        <f>(Table13[[#This Row],[Signal from Matlab]]-703)/(1060.75-703)</f>
        <v>-1.9650593990216632</v>
      </c>
    </row>
    <row r="2518" spans="1:10" x14ac:dyDescent="0.2">
      <c r="A2518" s="505">
        <v>37698</v>
      </c>
      <c r="B2518" s="506">
        <v>2517</v>
      </c>
      <c r="C2518" s="507">
        <v>28.7</v>
      </c>
      <c r="E2518" s="508">
        <f>(Table13[[#This Row],[Gasoil Open]]-MIN(Table13[Gasoil Open]))/(MAX(Table13[Gasoil Open])-MIN(Table13[Gasoil Open]))</f>
        <v>0.13909224011713028</v>
      </c>
      <c r="I2518" s="130">
        <f>(Table13[[#This Row],[Alpha]]-MIN(Table13[Alpha]))/(MAX(Table13[Alpha])-MIN(Table13[Alpha]))</f>
        <v>0.41785418965510296</v>
      </c>
      <c r="J2518" s="508">
        <f>(Table13[[#This Row],[Signal from Matlab]]-703)/(1060.75-703)</f>
        <v>-1.9650593990216632</v>
      </c>
    </row>
    <row r="2519" spans="1:10" x14ac:dyDescent="0.2">
      <c r="A2519" s="505">
        <v>37699</v>
      </c>
      <c r="B2519" s="506">
        <v>2518</v>
      </c>
      <c r="C2519" s="507">
        <v>27.75</v>
      </c>
      <c r="E2519" s="508">
        <f>(Table13[[#This Row],[Gasoil Open]]-MIN(Table13[Gasoil Open]))/(MAX(Table13[Gasoil Open])-MIN(Table13[Gasoil Open]))</f>
        <v>0.13213762811127377</v>
      </c>
      <c r="I2519" s="130">
        <f>(Table13[[#This Row],[Alpha]]-MIN(Table13[Alpha]))/(MAX(Table13[Alpha])-MIN(Table13[Alpha]))</f>
        <v>0.41785418965510296</v>
      </c>
      <c r="J2519" s="508">
        <f>(Table13[[#This Row],[Signal from Matlab]]-703)/(1060.75-703)</f>
        <v>-1.9650593990216632</v>
      </c>
    </row>
    <row r="2520" spans="1:10" x14ac:dyDescent="0.2">
      <c r="A2520" s="505">
        <v>37700</v>
      </c>
      <c r="B2520" s="506">
        <v>2519</v>
      </c>
      <c r="C2520" s="507">
        <v>26.11</v>
      </c>
      <c r="E2520" s="508">
        <f>(Table13[[#This Row],[Gasoil Open]]-MIN(Table13[Gasoil Open]))/(MAX(Table13[Gasoil Open])-MIN(Table13[Gasoil Open]))</f>
        <v>0.12013177159590042</v>
      </c>
      <c r="I2520" s="130">
        <f>(Table13[[#This Row],[Alpha]]-MIN(Table13[Alpha]))/(MAX(Table13[Alpha])-MIN(Table13[Alpha]))</f>
        <v>0.41785418965510296</v>
      </c>
      <c r="J2520" s="508">
        <f>(Table13[[#This Row],[Signal from Matlab]]-703)/(1060.75-703)</f>
        <v>-1.9650593990216632</v>
      </c>
    </row>
    <row r="2521" spans="1:10" x14ac:dyDescent="0.2">
      <c r="A2521" s="505">
        <v>37701</v>
      </c>
      <c r="B2521" s="506">
        <v>2520</v>
      </c>
      <c r="C2521" s="507">
        <v>25.95</v>
      </c>
      <c r="E2521" s="508">
        <f>(Table13[[#This Row],[Gasoil Open]]-MIN(Table13[Gasoil Open]))/(MAX(Table13[Gasoil Open])-MIN(Table13[Gasoil Open]))</f>
        <v>0.11896046852122985</v>
      </c>
      <c r="I2521" s="130">
        <f>(Table13[[#This Row],[Alpha]]-MIN(Table13[Alpha]))/(MAX(Table13[Alpha])-MIN(Table13[Alpha]))</f>
        <v>0.41785418965510296</v>
      </c>
      <c r="J2521" s="508">
        <f>(Table13[[#This Row],[Signal from Matlab]]-703)/(1060.75-703)</f>
        <v>-1.9650593990216632</v>
      </c>
    </row>
    <row r="2522" spans="1:10" x14ac:dyDescent="0.2">
      <c r="A2522" s="505">
        <v>37704</v>
      </c>
      <c r="B2522" s="506">
        <v>2521</v>
      </c>
      <c r="C2522" s="507">
        <v>24.5</v>
      </c>
      <c r="E2522" s="508">
        <f>(Table13[[#This Row],[Gasoil Open]]-MIN(Table13[Gasoil Open]))/(MAX(Table13[Gasoil Open])-MIN(Table13[Gasoil Open]))</f>
        <v>0.10834553440702781</v>
      </c>
      <c r="I2522" s="130">
        <f>(Table13[[#This Row],[Alpha]]-MIN(Table13[Alpha]))/(MAX(Table13[Alpha])-MIN(Table13[Alpha]))</f>
        <v>0.41785418965510296</v>
      </c>
      <c r="J2522" s="508">
        <f>(Table13[[#This Row],[Signal from Matlab]]-703)/(1060.75-703)</f>
        <v>-1.9650593990216632</v>
      </c>
    </row>
    <row r="2523" spans="1:10" x14ac:dyDescent="0.2">
      <c r="A2523" s="505">
        <v>37705</v>
      </c>
      <c r="B2523" s="506">
        <v>2522</v>
      </c>
      <c r="C2523" s="507">
        <v>26.4</v>
      </c>
      <c r="E2523" s="508">
        <f>(Table13[[#This Row],[Gasoil Open]]-MIN(Table13[Gasoil Open]))/(MAX(Table13[Gasoil Open])-MIN(Table13[Gasoil Open]))</f>
        <v>0.12225475841874082</v>
      </c>
      <c r="I2523" s="130">
        <f>(Table13[[#This Row],[Alpha]]-MIN(Table13[Alpha]))/(MAX(Table13[Alpha])-MIN(Table13[Alpha]))</f>
        <v>0.41785418965510296</v>
      </c>
      <c r="J2523" s="508">
        <f>(Table13[[#This Row],[Signal from Matlab]]-703)/(1060.75-703)</f>
        <v>-1.9650593990216632</v>
      </c>
    </row>
    <row r="2524" spans="1:10" x14ac:dyDescent="0.2">
      <c r="A2524" s="505">
        <v>37706</v>
      </c>
      <c r="B2524" s="506">
        <v>2523</v>
      </c>
      <c r="C2524" s="507">
        <v>25.8</v>
      </c>
      <c r="E2524" s="508">
        <f>(Table13[[#This Row],[Gasoil Open]]-MIN(Table13[Gasoil Open]))/(MAX(Table13[Gasoil Open])-MIN(Table13[Gasoil Open]))</f>
        <v>0.1178623718887262</v>
      </c>
      <c r="I2524" s="130">
        <f>(Table13[[#This Row],[Alpha]]-MIN(Table13[Alpha]))/(MAX(Table13[Alpha])-MIN(Table13[Alpha]))</f>
        <v>0.41785418965510296</v>
      </c>
      <c r="J2524" s="508">
        <f>(Table13[[#This Row],[Signal from Matlab]]-703)/(1060.75-703)</f>
        <v>-1.9650593990216632</v>
      </c>
    </row>
    <row r="2525" spans="1:10" x14ac:dyDescent="0.2">
      <c r="A2525" s="505">
        <v>37707</v>
      </c>
      <c r="B2525" s="506">
        <v>2524</v>
      </c>
      <c r="C2525" s="507">
        <v>25.58</v>
      </c>
      <c r="E2525" s="508">
        <f>(Table13[[#This Row],[Gasoil Open]]-MIN(Table13[Gasoil Open]))/(MAX(Table13[Gasoil Open])-MIN(Table13[Gasoil Open]))</f>
        <v>0.11625183016105414</v>
      </c>
      <c r="I2525" s="130">
        <f>(Table13[[#This Row],[Alpha]]-MIN(Table13[Alpha]))/(MAX(Table13[Alpha])-MIN(Table13[Alpha]))</f>
        <v>0.41785418965510296</v>
      </c>
      <c r="J2525" s="508">
        <f>(Table13[[#This Row],[Signal from Matlab]]-703)/(1060.75-703)</f>
        <v>-1.9650593990216632</v>
      </c>
    </row>
    <row r="2526" spans="1:10" x14ac:dyDescent="0.2">
      <c r="A2526" s="505">
        <v>37708</v>
      </c>
      <c r="B2526" s="506">
        <v>2525</v>
      </c>
      <c r="C2526" s="507">
        <v>27.15</v>
      </c>
      <c r="E2526" s="508">
        <f>(Table13[[#This Row],[Gasoil Open]]-MIN(Table13[Gasoil Open]))/(MAX(Table13[Gasoil Open])-MIN(Table13[Gasoil Open]))</f>
        <v>0.12774524158125913</v>
      </c>
      <c r="I2526" s="130">
        <f>(Table13[[#This Row],[Alpha]]-MIN(Table13[Alpha]))/(MAX(Table13[Alpha])-MIN(Table13[Alpha]))</f>
        <v>0.41785418965510296</v>
      </c>
      <c r="J2526" s="508">
        <f>(Table13[[#This Row],[Signal from Matlab]]-703)/(1060.75-703)</f>
        <v>-1.9650593990216632</v>
      </c>
    </row>
    <row r="2527" spans="1:10" x14ac:dyDescent="0.2">
      <c r="A2527" s="505">
        <v>37711</v>
      </c>
      <c r="B2527" s="506">
        <v>2526</v>
      </c>
      <c r="C2527" s="507">
        <v>26.36</v>
      </c>
      <c r="E2527" s="508">
        <f>(Table13[[#This Row],[Gasoil Open]]-MIN(Table13[Gasoil Open]))/(MAX(Table13[Gasoil Open])-MIN(Table13[Gasoil Open]))</f>
        <v>0.12196193265007318</v>
      </c>
      <c r="I2527" s="130">
        <f>(Table13[[#This Row],[Alpha]]-MIN(Table13[Alpha]))/(MAX(Table13[Alpha])-MIN(Table13[Alpha]))</f>
        <v>0.41785418965510296</v>
      </c>
      <c r="J2527" s="508">
        <f>(Table13[[#This Row],[Signal from Matlab]]-703)/(1060.75-703)</f>
        <v>-1.9650593990216632</v>
      </c>
    </row>
    <row r="2528" spans="1:10" x14ac:dyDescent="0.2">
      <c r="A2528" s="505">
        <v>37712</v>
      </c>
      <c r="B2528" s="506">
        <v>2527</v>
      </c>
      <c r="C2528" s="507">
        <v>27.56</v>
      </c>
      <c r="E2528" s="508">
        <f>(Table13[[#This Row],[Gasoil Open]]-MIN(Table13[Gasoil Open]))/(MAX(Table13[Gasoil Open])-MIN(Table13[Gasoil Open]))</f>
        <v>0.13074670571010247</v>
      </c>
      <c r="I2528" s="130">
        <f>(Table13[[#This Row],[Alpha]]-MIN(Table13[Alpha]))/(MAX(Table13[Alpha])-MIN(Table13[Alpha]))</f>
        <v>0.41785418965510296</v>
      </c>
      <c r="J2528" s="508">
        <f>(Table13[[#This Row],[Signal from Matlab]]-703)/(1060.75-703)</f>
        <v>-1.9650593990216632</v>
      </c>
    </row>
    <row r="2529" spans="1:10" x14ac:dyDescent="0.2">
      <c r="A2529" s="505">
        <v>37713</v>
      </c>
      <c r="B2529" s="506">
        <v>2528</v>
      </c>
      <c r="C2529" s="507">
        <v>26.18</v>
      </c>
      <c r="E2529" s="508">
        <f>(Table13[[#This Row],[Gasoil Open]]-MIN(Table13[Gasoil Open]))/(MAX(Table13[Gasoil Open])-MIN(Table13[Gasoil Open]))</f>
        <v>0.1206442166910688</v>
      </c>
      <c r="I2529" s="130">
        <f>(Table13[[#This Row],[Alpha]]-MIN(Table13[Alpha]))/(MAX(Table13[Alpha])-MIN(Table13[Alpha]))</f>
        <v>0.41785418965510296</v>
      </c>
      <c r="J2529" s="508">
        <f>(Table13[[#This Row],[Signal from Matlab]]-703)/(1060.75-703)</f>
        <v>-1.9650593990216632</v>
      </c>
    </row>
    <row r="2530" spans="1:10" x14ac:dyDescent="0.2">
      <c r="A2530" s="505">
        <v>37714</v>
      </c>
      <c r="B2530" s="506">
        <v>2529</v>
      </c>
      <c r="C2530" s="507">
        <v>25.04</v>
      </c>
      <c r="E2530" s="508">
        <f>(Table13[[#This Row],[Gasoil Open]]-MIN(Table13[Gasoil Open]))/(MAX(Table13[Gasoil Open])-MIN(Table13[Gasoil Open]))</f>
        <v>0.11229868228404098</v>
      </c>
      <c r="I2530" s="130">
        <f>(Table13[[#This Row],[Alpha]]-MIN(Table13[Alpha]))/(MAX(Table13[Alpha])-MIN(Table13[Alpha]))</f>
        <v>0.41785418965510296</v>
      </c>
      <c r="J2530" s="508">
        <f>(Table13[[#This Row],[Signal from Matlab]]-703)/(1060.75-703)</f>
        <v>-1.9650593990216632</v>
      </c>
    </row>
    <row r="2531" spans="1:10" x14ac:dyDescent="0.2">
      <c r="A2531" s="505">
        <v>37715</v>
      </c>
      <c r="B2531" s="506">
        <v>2530</v>
      </c>
      <c r="C2531" s="507">
        <v>25.38</v>
      </c>
      <c r="E2531" s="508">
        <f>(Table13[[#This Row],[Gasoil Open]]-MIN(Table13[Gasoil Open]))/(MAX(Table13[Gasoil Open])-MIN(Table13[Gasoil Open]))</f>
        <v>0.11478770131771594</v>
      </c>
      <c r="I2531" s="130">
        <f>(Table13[[#This Row],[Alpha]]-MIN(Table13[Alpha]))/(MAX(Table13[Alpha])-MIN(Table13[Alpha]))</f>
        <v>0.41785418965510296</v>
      </c>
      <c r="J2531" s="508">
        <f>(Table13[[#This Row],[Signal from Matlab]]-703)/(1060.75-703)</f>
        <v>-1.9650593990216632</v>
      </c>
    </row>
    <row r="2532" spans="1:10" x14ac:dyDescent="0.2">
      <c r="A2532" s="505">
        <v>37718</v>
      </c>
      <c r="B2532" s="506">
        <v>2531</v>
      </c>
      <c r="C2532" s="507">
        <v>24.3</v>
      </c>
      <c r="E2532" s="508">
        <f>(Table13[[#This Row],[Gasoil Open]]-MIN(Table13[Gasoil Open]))/(MAX(Table13[Gasoil Open])-MIN(Table13[Gasoil Open]))</f>
        <v>0.10688140556368959</v>
      </c>
      <c r="I2532" s="130">
        <f>(Table13[[#This Row],[Alpha]]-MIN(Table13[Alpha]))/(MAX(Table13[Alpha])-MIN(Table13[Alpha]))</f>
        <v>0.41785418965510296</v>
      </c>
      <c r="J2532" s="508">
        <f>(Table13[[#This Row],[Signal from Matlab]]-703)/(1060.75-703)</f>
        <v>-1.9650593990216632</v>
      </c>
    </row>
    <row r="2533" spans="1:10" x14ac:dyDescent="0.2">
      <c r="A2533" s="505">
        <v>37719</v>
      </c>
      <c r="B2533" s="506">
        <v>2532</v>
      </c>
      <c r="C2533" s="507">
        <v>24.1</v>
      </c>
      <c r="E2533" s="508">
        <f>(Table13[[#This Row],[Gasoil Open]]-MIN(Table13[Gasoil Open]))/(MAX(Table13[Gasoil Open])-MIN(Table13[Gasoil Open]))</f>
        <v>0.10541727672035139</v>
      </c>
      <c r="I2533" s="130">
        <f>(Table13[[#This Row],[Alpha]]-MIN(Table13[Alpha]))/(MAX(Table13[Alpha])-MIN(Table13[Alpha]))</f>
        <v>0.41785418965510296</v>
      </c>
      <c r="J2533" s="508">
        <f>(Table13[[#This Row],[Signal from Matlab]]-703)/(1060.75-703)</f>
        <v>-1.9650593990216632</v>
      </c>
    </row>
    <row r="2534" spans="1:10" x14ac:dyDescent="0.2">
      <c r="A2534" s="505">
        <v>37720</v>
      </c>
      <c r="B2534" s="506">
        <v>2533</v>
      </c>
      <c r="C2534" s="507">
        <v>24.8</v>
      </c>
      <c r="E2534" s="508">
        <f>(Table13[[#This Row],[Gasoil Open]]-MIN(Table13[Gasoil Open]))/(MAX(Table13[Gasoil Open])-MIN(Table13[Gasoil Open]))</f>
        <v>0.11054172767203513</v>
      </c>
      <c r="I2534" s="130">
        <f>(Table13[[#This Row],[Alpha]]-MIN(Table13[Alpha]))/(MAX(Table13[Alpha])-MIN(Table13[Alpha]))</f>
        <v>0.41785418965510296</v>
      </c>
      <c r="J2534" s="508">
        <f>(Table13[[#This Row],[Signal from Matlab]]-703)/(1060.75-703)</f>
        <v>-1.9650593990216632</v>
      </c>
    </row>
    <row r="2535" spans="1:10" x14ac:dyDescent="0.2">
      <c r="A2535" s="505">
        <v>37721</v>
      </c>
      <c r="B2535" s="506">
        <v>2534</v>
      </c>
      <c r="C2535" s="507">
        <v>25.1</v>
      </c>
      <c r="E2535" s="508">
        <f>(Table13[[#This Row],[Gasoil Open]]-MIN(Table13[Gasoil Open]))/(MAX(Table13[Gasoil Open])-MIN(Table13[Gasoil Open]))</f>
        <v>0.11273792093704246</v>
      </c>
      <c r="I2535" s="130">
        <f>(Table13[[#This Row],[Alpha]]-MIN(Table13[Alpha]))/(MAX(Table13[Alpha])-MIN(Table13[Alpha]))</f>
        <v>0.41785418965510296</v>
      </c>
      <c r="J2535" s="508">
        <f>(Table13[[#This Row],[Signal from Matlab]]-703)/(1060.75-703)</f>
        <v>-1.9650593990216632</v>
      </c>
    </row>
    <row r="2536" spans="1:10" x14ac:dyDescent="0.2">
      <c r="A2536" s="505">
        <v>37722</v>
      </c>
      <c r="B2536" s="506">
        <v>2535</v>
      </c>
      <c r="C2536" s="507">
        <v>24.25</v>
      </c>
      <c r="E2536" s="508">
        <f>(Table13[[#This Row],[Gasoil Open]]-MIN(Table13[Gasoil Open]))/(MAX(Table13[Gasoil Open])-MIN(Table13[Gasoil Open]))</f>
        <v>0.10651537335285503</v>
      </c>
      <c r="I2536" s="130">
        <f>(Table13[[#This Row],[Alpha]]-MIN(Table13[Alpha]))/(MAX(Table13[Alpha])-MIN(Table13[Alpha]))</f>
        <v>0.41785418965510296</v>
      </c>
      <c r="J2536" s="508">
        <f>(Table13[[#This Row],[Signal from Matlab]]-703)/(1060.75-703)</f>
        <v>-1.9650593990216632</v>
      </c>
    </row>
    <row r="2537" spans="1:10" x14ac:dyDescent="0.2">
      <c r="A2537" s="505">
        <v>37725</v>
      </c>
      <c r="B2537" s="506">
        <v>2536</v>
      </c>
      <c r="C2537" s="507">
        <v>24.65</v>
      </c>
      <c r="E2537" s="508">
        <f>(Table13[[#This Row],[Gasoil Open]]-MIN(Table13[Gasoil Open]))/(MAX(Table13[Gasoil Open])-MIN(Table13[Gasoil Open]))</f>
        <v>0.10944363103953146</v>
      </c>
      <c r="I2537" s="130">
        <f>(Table13[[#This Row],[Alpha]]-MIN(Table13[Alpha]))/(MAX(Table13[Alpha])-MIN(Table13[Alpha]))</f>
        <v>0.41785418965510296</v>
      </c>
      <c r="J2537" s="508">
        <f>(Table13[[#This Row],[Signal from Matlab]]-703)/(1060.75-703)</f>
        <v>-1.9650593990216632</v>
      </c>
    </row>
    <row r="2538" spans="1:10" x14ac:dyDescent="0.2">
      <c r="A2538" s="505">
        <v>37726</v>
      </c>
      <c r="B2538" s="506">
        <v>2537</v>
      </c>
      <c r="C2538" s="507">
        <v>24.9</v>
      </c>
      <c r="E2538" s="508">
        <f>(Table13[[#This Row],[Gasoil Open]]-MIN(Table13[Gasoil Open]))/(MAX(Table13[Gasoil Open])-MIN(Table13[Gasoil Open]))</f>
        <v>0.11127379209370422</v>
      </c>
      <c r="I2538" s="130">
        <f>(Table13[[#This Row],[Alpha]]-MIN(Table13[Alpha]))/(MAX(Table13[Alpha])-MIN(Table13[Alpha]))</f>
        <v>0.41785418965510296</v>
      </c>
      <c r="J2538" s="508">
        <f>(Table13[[#This Row],[Signal from Matlab]]-703)/(1060.75-703)</f>
        <v>-1.9650593990216632</v>
      </c>
    </row>
    <row r="2539" spans="1:10" x14ac:dyDescent="0.2">
      <c r="A2539" s="505">
        <v>37727</v>
      </c>
      <c r="B2539" s="506">
        <v>2538</v>
      </c>
      <c r="C2539" s="507">
        <v>25.22</v>
      </c>
      <c r="E2539" s="508">
        <f>(Table13[[#This Row],[Gasoil Open]]-MIN(Table13[Gasoil Open]))/(MAX(Table13[Gasoil Open])-MIN(Table13[Gasoil Open]))</f>
        <v>0.11361639824304537</v>
      </c>
      <c r="I2539" s="130">
        <f>(Table13[[#This Row],[Alpha]]-MIN(Table13[Alpha]))/(MAX(Table13[Alpha])-MIN(Table13[Alpha]))</f>
        <v>0.41785418965510296</v>
      </c>
      <c r="J2539" s="508">
        <f>(Table13[[#This Row],[Signal from Matlab]]-703)/(1060.75-703)</f>
        <v>-1.9650593990216632</v>
      </c>
    </row>
    <row r="2540" spans="1:10" x14ac:dyDescent="0.2">
      <c r="A2540" s="505">
        <v>37728</v>
      </c>
      <c r="B2540" s="506">
        <v>2539</v>
      </c>
      <c r="C2540" s="507">
        <v>25.1</v>
      </c>
      <c r="E2540" s="508">
        <f>(Table13[[#This Row],[Gasoil Open]]-MIN(Table13[Gasoil Open]))/(MAX(Table13[Gasoil Open])-MIN(Table13[Gasoil Open]))</f>
        <v>0.11273792093704246</v>
      </c>
      <c r="I2540" s="130">
        <f>(Table13[[#This Row],[Alpha]]-MIN(Table13[Alpha]))/(MAX(Table13[Alpha])-MIN(Table13[Alpha]))</f>
        <v>0.41785418965510296</v>
      </c>
      <c r="J2540" s="508">
        <f>(Table13[[#This Row],[Signal from Matlab]]-703)/(1060.75-703)</f>
        <v>-1.9650593990216632</v>
      </c>
    </row>
    <row r="2541" spans="1:10" x14ac:dyDescent="0.2">
      <c r="A2541" s="505">
        <v>37733</v>
      </c>
      <c r="B2541" s="506">
        <v>2540</v>
      </c>
      <c r="C2541" s="507">
        <v>25.95</v>
      </c>
      <c r="E2541" s="508">
        <f>(Table13[[#This Row],[Gasoil Open]]-MIN(Table13[Gasoil Open]))/(MAX(Table13[Gasoil Open])-MIN(Table13[Gasoil Open]))</f>
        <v>0.11896046852122985</v>
      </c>
      <c r="I2541" s="130">
        <f>(Table13[[#This Row],[Alpha]]-MIN(Table13[Alpha]))/(MAX(Table13[Alpha])-MIN(Table13[Alpha]))</f>
        <v>0.41785418965510296</v>
      </c>
      <c r="J2541" s="508">
        <f>(Table13[[#This Row],[Signal from Matlab]]-703)/(1060.75-703)</f>
        <v>-1.9650593990216632</v>
      </c>
    </row>
    <row r="2542" spans="1:10" x14ac:dyDescent="0.2">
      <c r="A2542" s="505">
        <v>37734</v>
      </c>
      <c r="B2542" s="506">
        <v>2541</v>
      </c>
      <c r="C2542" s="507">
        <v>25.6</v>
      </c>
      <c r="E2542" s="508">
        <f>(Table13[[#This Row],[Gasoil Open]]-MIN(Table13[Gasoil Open]))/(MAX(Table13[Gasoil Open])-MIN(Table13[Gasoil Open]))</f>
        <v>0.11639824304538798</v>
      </c>
      <c r="I2542" s="130">
        <f>(Table13[[#This Row],[Alpha]]-MIN(Table13[Alpha]))/(MAX(Table13[Alpha])-MIN(Table13[Alpha]))</f>
        <v>0.41785418965510296</v>
      </c>
      <c r="J2542" s="508">
        <f>(Table13[[#This Row],[Signal from Matlab]]-703)/(1060.75-703)</f>
        <v>-1.9650593990216632</v>
      </c>
    </row>
    <row r="2543" spans="1:10" x14ac:dyDescent="0.2">
      <c r="A2543" s="505">
        <v>37735</v>
      </c>
      <c r="B2543" s="506">
        <v>2542</v>
      </c>
      <c r="C2543" s="507">
        <v>24.6</v>
      </c>
      <c r="E2543" s="508">
        <f>(Table13[[#This Row],[Gasoil Open]]-MIN(Table13[Gasoil Open]))/(MAX(Table13[Gasoil Open])-MIN(Table13[Gasoil Open]))</f>
        <v>0.10907759882869693</v>
      </c>
      <c r="I2543" s="130">
        <f>(Table13[[#This Row],[Alpha]]-MIN(Table13[Alpha]))/(MAX(Table13[Alpha])-MIN(Table13[Alpha]))</f>
        <v>0.41785418965510296</v>
      </c>
      <c r="J2543" s="508">
        <f>(Table13[[#This Row],[Signal from Matlab]]-703)/(1060.75-703)</f>
        <v>-1.9650593990216632</v>
      </c>
    </row>
    <row r="2544" spans="1:10" x14ac:dyDescent="0.2">
      <c r="A2544" s="505">
        <v>37736</v>
      </c>
      <c r="B2544" s="506">
        <v>2543</v>
      </c>
      <c r="C2544" s="507">
        <v>24.55</v>
      </c>
      <c r="E2544" s="508">
        <f>(Table13[[#This Row],[Gasoil Open]]-MIN(Table13[Gasoil Open]))/(MAX(Table13[Gasoil Open])-MIN(Table13[Gasoil Open]))</f>
        <v>0.10871156661786237</v>
      </c>
      <c r="I2544" s="130">
        <f>(Table13[[#This Row],[Alpha]]-MIN(Table13[Alpha]))/(MAX(Table13[Alpha])-MIN(Table13[Alpha]))</f>
        <v>0.41785418965510296</v>
      </c>
      <c r="J2544" s="508">
        <f>(Table13[[#This Row],[Signal from Matlab]]-703)/(1060.75-703)</f>
        <v>-1.9650593990216632</v>
      </c>
    </row>
    <row r="2545" spans="1:10" x14ac:dyDescent="0.2">
      <c r="A2545" s="505">
        <v>37739</v>
      </c>
      <c r="B2545" s="506">
        <v>2544</v>
      </c>
      <c r="C2545" s="507">
        <v>23.75</v>
      </c>
      <c r="E2545" s="508">
        <f>(Table13[[#This Row],[Gasoil Open]]-MIN(Table13[Gasoil Open]))/(MAX(Table13[Gasoil Open])-MIN(Table13[Gasoil Open]))</f>
        <v>0.1028550512445095</v>
      </c>
      <c r="I2545" s="130">
        <f>(Table13[[#This Row],[Alpha]]-MIN(Table13[Alpha]))/(MAX(Table13[Alpha])-MIN(Table13[Alpha]))</f>
        <v>0.41785418965510296</v>
      </c>
      <c r="J2545" s="508">
        <f>(Table13[[#This Row],[Signal from Matlab]]-703)/(1060.75-703)</f>
        <v>-1.9650593990216632</v>
      </c>
    </row>
    <row r="2546" spans="1:10" x14ac:dyDescent="0.2">
      <c r="A2546" s="505">
        <v>37740</v>
      </c>
      <c r="B2546" s="506">
        <v>2545</v>
      </c>
      <c r="C2546" s="507">
        <v>23.2</v>
      </c>
      <c r="E2546" s="508">
        <f>(Table13[[#This Row],[Gasoil Open]]-MIN(Table13[Gasoil Open]))/(MAX(Table13[Gasoil Open])-MIN(Table13[Gasoil Open]))</f>
        <v>9.8828696925329418E-2</v>
      </c>
      <c r="I2546" s="130">
        <f>(Table13[[#This Row],[Alpha]]-MIN(Table13[Alpha]))/(MAX(Table13[Alpha])-MIN(Table13[Alpha]))</f>
        <v>0.41785418965510296</v>
      </c>
      <c r="J2546" s="508">
        <f>(Table13[[#This Row],[Signal from Matlab]]-703)/(1060.75-703)</f>
        <v>-1.9650593990216632</v>
      </c>
    </row>
    <row r="2547" spans="1:10" x14ac:dyDescent="0.2">
      <c r="A2547" s="505">
        <v>37741</v>
      </c>
      <c r="B2547" s="506">
        <v>2546</v>
      </c>
      <c r="C2547" s="507">
        <v>23.35</v>
      </c>
      <c r="E2547" s="508">
        <f>(Table13[[#This Row],[Gasoil Open]]-MIN(Table13[Gasoil Open]))/(MAX(Table13[Gasoil Open])-MIN(Table13[Gasoil Open]))</f>
        <v>9.9926793557833085E-2</v>
      </c>
      <c r="I2547" s="130">
        <f>(Table13[[#This Row],[Alpha]]-MIN(Table13[Alpha]))/(MAX(Table13[Alpha])-MIN(Table13[Alpha]))</f>
        <v>0.41785418965510296</v>
      </c>
      <c r="J2547" s="508">
        <f>(Table13[[#This Row],[Signal from Matlab]]-703)/(1060.75-703)</f>
        <v>-1.9650593990216632</v>
      </c>
    </row>
    <row r="2548" spans="1:10" x14ac:dyDescent="0.2">
      <c r="A2548" s="505">
        <v>37742</v>
      </c>
      <c r="B2548" s="506">
        <v>2547</v>
      </c>
      <c r="C2548" s="507">
        <v>24</v>
      </c>
      <c r="E2548" s="508">
        <f>(Table13[[#This Row],[Gasoil Open]]-MIN(Table13[Gasoil Open]))/(MAX(Table13[Gasoil Open])-MIN(Table13[Gasoil Open]))</f>
        <v>0.10468521229868227</v>
      </c>
      <c r="I2548" s="130">
        <f>(Table13[[#This Row],[Alpha]]-MIN(Table13[Alpha]))/(MAX(Table13[Alpha])-MIN(Table13[Alpha]))</f>
        <v>0.41785418965510296</v>
      </c>
      <c r="J2548" s="508">
        <f>(Table13[[#This Row],[Signal from Matlab]]-703)/(1060.75-703)</f>
        <v>-1.9650593990216632</v>
      </c>
    </row>
    <row r="2549" spans="1:10" x14ac:dyDescent="0.2">
      <c r="A2549" s="505">
        <v>37743</v>
      </c>
      <c r="B2549" s="506">
        <v>2548</v>
      </c>
      <c r="C2549" s="507">
        <v>24</v>
      </c>
      <c r="E2549" s="508">
        <f>(Table13[[#This Row],[Gasoil Open]]-MIN(Table13[Gasoil Open]))/(MAX(Table13[Gasoil Open])-MIN(Table13[Gasoil Open]))</f>
        <v>0.10468521229868227</v>
      </c>
      <c r="I2549" s="130">
        <f>(Table13[[#This Row],[Alpha]]-MIN(Table13[Alpha]))/(MAX(Table13[Alpha])-MIN(Table13[Alpha]))</f>
        <v>0.41785418965510296</v>
      </c>
      <c r="J2549" s="508">
        <f>(Table13[[#This Row],[Signal from Matlab]]-703)/(1060.75-703)</f>
        <v>-1.9650593990216632</v>
      </c>
    </row>
    <row r="2550" spans="1:10" x14ac:dyDescent="0.2">
      <c r="A2550" s="505">
        <v>37747</v>
      </c>
      <c r="B2550" s="506">
        <v>2549</v>
      </c>
      <c r="C2550" s="507">
        <v>24.25</v>
      </c>
      <c r="E2550" s="508">
        <f>(Table13[[#This Row],[Gasoil Open]]-MIN(Table13[Gasoil Open]))/(MAX(Table13[Gasoil Open])-MIN(Table13[Gasoil Open]))</f>
        <v>0.10651537335285503</v>
      </c>
      <c r="I2550" s="130">
        <f>(Table13[[#This Row],[Alpha]]-MIN(Table13[Alpha]))/(MAX(Table13[Alpha])-MIN(Table13[Alpha]))</f>
        <v>0.41785418965510296</v>
      </c>
      <c r="J2550" s="508">
        <f>(Table13[[#This Row],[Signal from Matlab]]-703)/(1060.75-703)</f>
        <v>-1.9650593990216632</v>
      </c>
    </row>
    <row r="2551" spans="1:10" x14ac:dyDescent="0.2">
      <c r="A2551" s="505">
        <v>37748</v>
      </c>
      <c r="B2551" s="506">
        <v>2550</v>
      </c>
      <c r="C2551" s="507">
        <v>23.85</v>
      </c>
      <c r="E2551" s="508">
        <f>(Table13[[#This Row],[Gasoil Open]]-MIN(Table13[Gasoil Open]))/(MAX(Table13[Gasoil Open])-MIN(Table13[Gasoil Open]))</f>
        <v>0.10358711566617862</v>
      </c>
      <c r="I2551" s="130">
        <f>(Table13[[#This Row],[Alpha]]-MIN(Table13[Alpha]))/(MAX(Table13[Alpha])-MIN(Table13[Alpha]))</f>
        <v>0.41785418965510296</v>
      </c>
      <c r="J2551" s="508">
        <f>(Table13[[#This Row],[Signal from Matlab]]-703)/(1060.75-703)</f>
        <v>-1.9650593990216632</v>
      </c>
    </row>
    <row r="2552" spans="1:10" x14ac:dyDescent="0.2">
      <c r="A2552" s="505">
        <v>37749</v>
      </c>
      <c r="B2552" s="506">
        <v>2551</v>
      </c>
      <c r="C2552" s="507">
        <v>24.15</v>
      </c>
      <c r="E2552" s="508">
        <f>(Table13[[#This Row],[Gasoil Open]]-MIN(Table13[Gasoil Open]))/(MAX(Table13[Gasoil Open])-MIN(Table13[Gasoil Open]))</f>
        <v>0.10578330893118593</v>
      </c>
      <c r="I2552" s="130">
        <f>(Table13[[#This Row],[Alpha]]-MIN(Table13[Alpha]))/(MAX(Table13[Alpha])-MIN(Table13[Alpha]))</f>
        <v>0.41785418965510296</v>
      </c>
      <c r="J2552" s="508">
        <f>(Table13[[#This Row],[Signal from Matlab]]-703)/(1060.75-703)</f>
        <v>-1.9650593990216632</v>
      </c>
    </row>
    <row r="2553" spans="1:10" x14ac:dyDescent="0.2">
      <c r="A2553" s="505">
        <v>37750</v>
      </c>
      <c r="B2553" s="506">
        <v>2552</v>
      </c>
      <c r="C2553" s="507">
        <v>24.8</v>
      </c>
      <c r="E2553" s="508">
        <f>(Table13[[#This Row],[Gasoil Open]]-MIN(Table13[Gasoil Open]))/(MAX(Table13[Gasoil Open])-MIN(Table13[Gasoil Open]))</f>
        <v>0.11054172767203513</v>
      </c>
      <c r="I2553" s="130">
        <f>(Table13[[#This Row],[Alpha]]-MIN(Table13[Alpha]))/(MAX(Table13[Alpha])-MIN(Table13[Alpha]))</f>
        <v>0.41785418965510296</v>
      </c>
      <c r="J2553" s="508">
        <f>(Table13[[#This Row],[Signal from Matlab]]-703)/(1060.75-703)</f>
        <v>-1.9650593990216632</v>
      </c>
    </row>
    <row r="2554" spans="1:10" x14ac:dyDescent="0.2">
      <c r="A2554" s="505">
        <v>37753</v>
      </c>
      <c r="B2554" s="506">
        <v>2553</v>
      </c>
      <c r="C2554" s="507">
        <v>25.58</v>
      </c>
      <c r="E2554" s="508">
        <f>(Table13[[#This Row],[Gasoil Open]]-MIN(Table13[Gasoil Open]))/(MAX(Table13[Gasoil Open])-MIN(Table13[Gasoil Open]))</f>
        <v>0.11625183016105414</v>
      </c>
      <c r="I2554" s="130">
        <f>(Table13[[#This Row],[Alpha]]-MIN(Table13[Alpha]))/(MAX(Table13[Alpha])-MIN(Table13[Alpha]))</f>
        <v>0.41785418965510296</v>
      </c>
      <c r="J2554" s="508">
        <f>(Table13[[#This Row],[Signal from Matlab]]-703)/(1060.75-703)</f>
        <v>-1.9650593990216632</v>
      </c>
    </row>
    <row r="2555" spans="1:10" x14ac:dyDescent="0.2">
      <c r="A2555" s="505">
        <v>37754</v>
      </c>
      <c r="B2555" s="506">
        <v>2554</v>
      </c>
      <c r="C2555" s="507">
        <v>25.39</v>
      </c>
      <c r="E2555" s="508">
        <f>(Table13[[#This Row],[Gasoil Open]]-MIN(Table13[Gasoil Open]))/(MAX(Table13[Gasoil Open])-MIN(Table13[Gasoil Open]))</f>
        <v>0.11486090775988286</v>
      </c>
      <c r="I2555" s="130">
        <f>(Table13[[#This Row],[Alpha]]-MIN(Table13[Alpha]))/(MAX(Table13[Alpha])-MIN(Table13[Alpha]))</f>
        <v>0.41785418965510296</v>
      </c>
      <c r="J2555" s="508">
        <f>(Table13[[#This Row],[Signal from Matlab]]-703)/(1060.75-703)</f>
        <v>-1.9650593990216632</v>
      </c>
    </row>
    <row r="2556" spans="1:10" x14ac:dyDescent="0.2">
      <c r="A2556" s="505">
        <v>37755</v>
      </c>
      <c r="B2556" s="506">
        <v>2555</v>
      </c>
      <c r="C2556" s="507">
        <v>25.89</v>
      </c>
      <c r="E2556" s="508">
        <f>(Table13[[#This Row],[Gasoil Open]]-MIN(Table13[Gasoil Open]))/(MAX(Table13[Gasoil Open])-MIN(Table13[Gasoil Open]))</f>
        <v>0.1185212298682284</v>
      </c>
      <c r="I2556" s="130">
        <f>(Table13[[#This Row],[Alpha]]-MIN(Table13[Alpha]))/(MAX(Table13[Alpha])-MIN(Table13[Alpha]))</f>
        <v>0.41785418965510296</v>
      </c>
      <c r="J2556" s="508">
        <f>(Table13[[#This Row],[Signal from Matlab]]-703)/(1060.75-703)</f>
        <v>-1.9650593990216632</v>
      </c>
    </row>
    <row r="2557" spans="1:10" x14ac:dyDescent="0.2">
      <c r="A2557" s="505">
        <v>37756</v>
      </c>
      <c r="B2557" s="506">
        <v>2556</v>
      </c>
      <c r="C2557" s="507">
        <v>26.65</v>
      </c>
      <c r="E2557" s="508">
        <f>(Table13[[#This Row],[Gasoil Open]]-MIN(Table13[Gasoil Open]))/(MAX(Table13[Gasoil Open])-MIN(Table13[Gasoil Open]))</f>
        <v>0.12408491947291359</v>
      </c>
      <c r="I2557" s="130">
        <f>(Table13[[#This Row],[Alpha]]-MIN(Table13[Alpha]))/(MAX(Table13[Alpha])-MIN(Table13[Alpha]))</f>
        <v>0.41785418965510296</v>
      </c>
      <c r="J2557" s="508">
        <f>(Table13[[#This Row],[Signal from Matlab]]-703)/(1060.75-703)</f>
        <v>-1.9650593990216632</v>
      </c>
    </row>
    <row r="2558" spans="1:10" x14ac:dyDescent="0.2">
      <c r="A2558" s="505">
        <v>37757</v>
      </c>
      <c r="B2558" s="506">
        <v>2557</v>
      </c>
      <c r="C2558" s="507">
        <v>25.61</v>
      </c>
      <c r="E2558" s="508">
        <f>(Table13[[#This Row],[Gasoil Open]]-MIN(Table13[Gasoil Open]))/(MAX(Table13[Gasoil Open])-MIN(Table13[Gasoil Open]))</f>
        <v>0.11647144948755489</v>
      </c>
      <c r="I2558" s="130">
        <f>(Table13[[#This Row],[Alpha]]-MIN(Table13[Alpha]))/(MAX(Table13[Alpha])-MIN(Table13[Alpha]))</f>
        <v>0.41785418965510296</v>
      </c>
      <c r="J2558" s="508">
        <f>(Table13[[#This Row],[Signal from Matlab]]-703)/(1060.75-703)</f>
        <v>-1.9650593990216632</v>
      </c>
    </row>
    <row r="2559" spans="1:10" x14ac:dyDescent="0.2">
      <c r="A2559" s="505">
        <v>37760</v>
      </c>
      <c r="B2559" s="506">
        <v>2558</v>
      </c>
      <c r="C2559" s="507">
        <v>26.3</v>
      </c>
      <c r="E2559" s="508">
        <f>(Table13[[#This Row],[Gasoil Open]]-MIN(Table13[Gasoil Open]))/(MAX(Table13[Gasoil Open])-MIN(Table13[Gasoil Open]))</f>
        <v>0.12152269399707173</v>
      </c>
      <c r="I2559" s="130">
        <f>(Table13[[#This Row],[Alpha]]-MIN(Table13[Alpha]))/(MAX(Table13[Alpha])-MIN(Table13[Alpha]))</f>
        <v>0.41785418965510296</v>
      </c>
      <c r="J2559" s="508">
        <f>(Table13[[#This Row],[Signal from Matlab]]-703)/(1060.75-703)</f>
        <v>-1.9650593990216632</v>
      </c>
    </row>
    <row r="2560" spans="1:10" x14ac:dyDescent="0.2">
      <c r="A2560" s="505">
        <v>37761</v>
      </c>
      <c r="B2560" s="506">
        <v>2559</v>
      </c>
      <c r="C2560" s="507">
        <v>25.7</v>
      </c>
      <c r="E2560" s="508">
        <f>(Table13[[#This Row],[Gasoil Open]]-MIN(Table13[Gasoil Open]))/(MAX(Table13[Gasoil Open])-MIN(Table13[Gasoil Open]))</f>
        <v>0.11713030746705708</v>
      </c>
      <c r="I2560" s="130">
        <f>(Table13[[#This Row],[Alpha]]-MIN(Table13[Alpha]))/(MAX(Table13[Alpha])-MIN(Table13[Alpha]))</f>
        <v>0.41785418965510296</v>
      </c>
      <c r="J2560" s="508">
        <f>(Table13[[#This Row],[Signal from Matlab]]-703)/(1060.75-703)</f>
        <v>-1.9650593990216632</v>
      </c>
    </row>
    <row r="2561" spans="1:10" x14ac:dyDescent="0.2">
      <c r="A2561" s="505">
        <v>37762</v>
      </c>
      <c r="B2561" s="506">
        <v>2560</v>
      </c>
      <c r="C2561" s="507">
        <v>25.75</v>
      </c>
      <c r="E2561" s="508">
        <f>(Table13[[#This Row],[Gasoil Open]]-MIN(Table13[Gasoil Open]))/(MAX(Table13[Gasoil Open])-MIN(Table13[Gasoil Open]))</f>
        <v>0.11749633967789164</v>
      </c>
      <c r="I2561" s="130">
        <f>(Table13[[#This Row],[Alpha]]-MIN(Table13[Alpha]))/(MAX(Table13[Alpha])-MIN(Table13[Alpha]))</f>
        <v>0.41785418965510296</v>
      </c>
      <c r="J2561" s="508">
        <f>(Table13[[#This Row],[Signal from Matlab]]-703)/(1060.75-703)</f>
        <v>-1.9650593990216632</v>
      </c>
    </row>
    <row r="2562" spans="1:10" x14ac:dyDescent="0.2">
      <c r="A2562" s="505">
        <v>37763</v>
      </c>
      <c r="B2562" s="506">
        <v>2561</v>
      </c>
      <c r="C2562" s="507">
        <v>26.15</v>
      </c>
      <c r="E2562" s="508">
        <f>(Table13[[#This Row],[Gasoil Open]]-MIN(Table13[Gasoil Open]))/(MAX(Table13[Gasoil Open])-MIN(Table13[Gasoil Open]))</f>
        <v>0.12042459736456805</v>
      </c>
      <c r="I2562" s="130">
        <f>(Table13[[#This Row],[Alpha]]-MIN(Table13[Alpha]))/(MAX(Table13[Alpha])-MIN(Table13[Alpha]))</f>
        <v>0.41785418965510296</v>
      </c>
      <c r="J2562" s="508">
        <f>(Table13[[#This Row],[Signal from Matlab]]-703)/(1060.75-703)</f>
        <v>-1.9650593990216632</v>
      </c>
    </row>
    <row r="2563" spans="1:10" x14ac:dyDescent="0.2">
      <c r="A2563" s="505">
        <v>37764</v>
      </c>
      <c r="B2563" s="506">
        <v>2562</v>
      </c>
      <c r="C2563" s="507">
        <v>26.04</v>
      </c>
      <c r="E2563" s="508">
        <f>(Table13[[#This Row],[Gasoil Open]]-MIN(Table13[Gasoil Open]))/(MAX(Table13[Gasoil Open])-MIN(Table13[Gasoil Open]))</f>
        <v>0.11961932650073204</v>
      </c>
      <c r="I2563" s="130">
        <f>(Table13[[#This Row],[Alpha]]-MIN(Table13[Alpha]))/(MAX(Table13[Alpha])-MIN(Table13[Alpha]))</f>
        <v>0.41785418965510296</v>
      </c>
      <c r="J2563" s="508">
        <f>(Table13[[#This Row],[Signal from Matlab]]-703)/(1060.75-703)</f>
        <v>-1.9650593990216632</v>
      </c>
    </row>
    <row r="2564" spans="1:10" x14ac:dyDescent="0.2">
      <c r="A2564" s="505">
        <v>37768</v>
      </c>
      <c r="B2564" s="506">
        <v>2563</v>
      </c>
      <c r="C2564" s="507">
        <v>26.28</v>
      </c>
      <c r="E2564" s="508">
        <f>(Table13[[#This Row],[Gasoil Open]]-MIN(Table13[Gasoil Open]))/(MAX(Table13[Gasoil Open])-MIN(Table13[Gasoil Open]))</f>
        <v>0.12137628111273792</v>
      </c>
      <c r="I2564" s="130">
        <f>(Table13[[#This Row],[Alpha]]-MIN(Table13[Alpha]))/(MAX(Table13[Alpha])-MIN(Table13[Alpha]))</f>
        <v>0.41785418965510296</v>
      </c>
      <c r="J2564" s="508">
        <f>(Table13[[#This Row],[Signal from Matlab]]-703)/(1060.75-703)</f>
        <v>-1.9650593990216632</v>
      </c>
    </row>
    <row r="2565" spans="1:10" x14ac:dyDescent="0.2">
      <c r="A2565" s="505">
        <v>37769</v>
      </c>
      <c r="B2565" s="506">
        <v>2564</v>
      </c>
      <c r="C2565" s="507">
        <v>26.2</v>
      </c>
      <c r="E2565" s="508">
        <f>(Table13[[#This Row],[Gasoil Open]]-MIN(Table13[Gasoil Open]))/(MAX(Table13[Gasoil Open])-MIN(Table13[Gasoil Open]))</f>
        <v>0.12079062957540261</v>
      </c>
      <c r="I2565" s="130">
        <f>(Table13[[#This Row],[Alpha]]-MIN(Table13[Alpha]))/(MAX(Table13[Alpha])-MIN(Table13[Alpha]))</f>
        <v>0.41785418965510296</v>
      </c>
      <c r="J2565" s="508">
        <f>(Table13[[#This Row],[Signal from Matlab]]-703)/(1060.75-703)</f>
        <v>-1.9650593990216632</v>
      </c>
    </row>
    <row r="2566" spans="1:10" x14ac:dyDescent="0.2">
      <c r="A2566" s="505">
        <v>37770</v>
      </c>
      <c r="B2566" s="506">
        <v>2565</v>
      </c>
      <c r="C2566" s="507">
        <v>25.65</v>
      </c>
      <c r="E2566" s="508">
        <f>(Table13[[#This Row],[Gasoil Open]]-MIN(Table13[Gasoil Open]))/(MAX(Table13[Gasoil Open])-MIN(Table13[Gasoil Open]))</f>
        <v>0.11676427525622252</v>
      </c>
      <c r="I2566" s="130">
        <f>(Table13[[#This Row],[Alpha]]-MIN(Table13[Alpha]))/(MAX(Table13[Alpha])-MIN(Table13[Alpha]))</f>
        <v>0.41785418965510296</v>
      </c>
      <c r="J2566" s="508">
        <f>(Table13[[#This Row],[Signal from Matlab]]-703)/(1060.75-703)</f>
        <v>-1.9650593990216632</v>
      </c>
    </row>
    <row r="2567" spans="1:10" x14ac:dyDescent="0.2">
      <c r="A2567" s="505">
        <v>37771</v>
      </c>
      <c r="B2567" s="506">
        <v>2566</v>
      </c>
      <c r="C2567" s="507">
        <v>26.19</v>
      </c>
      <c r="E2567" s="508">
        <f>(Table13[[#This Row],[Gasoil Open]]-MIN(Table13[Gasoil Open]))/(MAX(Table13[Gasoil Open])-MIN(Table13[Gasoil Open]))</f>
        <v>0.12071742313323572</v>
      </c>
      <c r="I2567" s="130">
        <f>(Table13[[#This Row],[Alpha]]-MIN(Table13[Alpha]))/(MAX(Table13[Alpha])-MIN(Table13[Alpha]))</f>
        <v>0.41785418965510296</v>
      </c>
      <c r="J2567" s="508">
        <f>(Table13[[#This Row],[Signal from Matlab]]-703)/(1060.75-703)</f>
        <v>-1.9650593990216632</v>
      </c>
    </row>
    <row r="2568" spans="1:10" x14ac:dyDescent="0.2">
      <c r="A2568" s="505">
        <v>37774</v>
      </c>
      <c r="B2568" s="506">
        <v>2567</v>
      </c>
      <c r="C2568" s="507">
        <v>26.7</v>
      </c>
      <c r="E2568" s="508">
        <f>(Table13[[#This Row],[Gasoil Open]]-MIN(Table13[Gasoil Open]))/(MAX(Table13[Gasoil Open])-MIN(Table13[Gasoil Open]))</f>
        <v>0.12445095168374815</v>
      </c>
      <c r="I2568" s="130">
        <f>(Table13[[#This Row],[Alpha]]-MIN(Table13[Alpha]))/(MAX(Table13[Alpha])-MIN(Table13[Alpha]))</f>
        <v>0.41785418965510296</v>
      </c>
      <c r="J2568" s="508">
        <f>(Table13[[#This Row],[Signal from Matlab]]-703)/(1060.75-703)</f>
        <v>-1.9650593990216632</v>
      </c>
    </row>
    <row r="2569" spans="1:10" x14ac:dyDescent="0.2">
      <c r="A2569" s="505">
        <v>37775</v>
      </c>
      <c r="B2569" s="506">
        <v>2568</v>
      </c>
      <c r="C2569" s="507">
        <v>27.7</v>
      </c>
      <c r="E2569" s="508">
        <f>(Table13[[#This Row],[Gasoil Open]]-MIN(Table13[Gasoil Open]))/(MAX(Table13[Gasoil Open])-MIN(Table13[Gasoil Open]))</f>
        <v>0.13177159590043921</v>
      </c>
      <c r="I2569" s="130">
        <f>(Table13[[#This Row],[Alpha]]-MIN(Table13[Alpha]))/(MAX(Table13[Alpha])-MIN(Table13[Alpha]))</f>
        <v>0.41785418965510296</v>
      </c>
      <c r="J2569" s="508">
        <f>(Table13[[#This Row],[Signal from Matlab]]-703)/(1060.75-703)</f>
        <v>-1.9650593990216632</v>
      </c>
    </row>
    <row r="2570" spans="1:10" x14ac:dyDescent="0.2">
      <c r="A2570" s="505">
        <v>37776</v>
      </c>
      <c r="B2570" s="506">
        <v>2569</v>
      </c>
      <c r="C2570" s="507">
        <v>27.1</v>
      </c>
      <c r="E2570" s="508">
        <f>(Table13[[#This Row],[Gasoil Open]]-MIN(Table13[Gasoil Open]))/(MAX(Table13[Gasoil Open])-MIN(Table13[Gasoil Open]))</f>
        <v>0.1273792093704246</v>
      </c>
      <c r="I2570" s="130">
        <f>(Table13[[#This Row],[Alpha]]-MIN(Table13[Alpha]))/(MAX(Table13[Alpha])-MIN(Table13[Alpha]))</f>
        <v>0.41785418965510296</v>
      </c>
      <c r="J2570" s="508">
        <f>(Table13[[#This Row],[Signal from Matlab]]-703)/(1060.75-703)</f>
        <v>-1.9650593990216632</v>
      </c>
    </row>
    <row r="2571" spans="1:10" x14ac:dyDescent="0.2">
      <c r="A2571" s="505">
        <v>37777</v>
      </c>
      <c r="B2571" s="506">
        <v>2570</v>
      </c>
      <c r="C2571" s="507">
        <v>26.6</v>
      </c>
      <c r="E2571" s="508">
        <f>(Table13[[#This Row],[Gasoil Open]]-MIN(Table13[Gasoil Open]))/(MAX(Table13[Gasoil Open])-MIN(Table13[Gasoil Open]))</f>
        <v>0.12371888726207905</v>
      </c>
      <c r="I2571" s="130">
        <f>(Table13[[#This Row],[Alpha]]-MIN(Table13[Alpha]))/(MAX(Table13[Alpha])-MIN(Table13[Alpha]))</f>
        <v>0.41785418965510296</v>
      </c>
      <c r="J2571" s="508">
        <f>(Table13[[#This Row],[Signal from Matlab]]-703)/(1060.75-703)</f>
        <v>-1.9650593990216632</v>
      </c>
    </row>
    <row r="2572" spans="1:10" x14ac:dyDescent="0.2">
      <c r="A2572" s="505">
        <v>37778</v>
      </c>
      <c r="B2572" s="506">
        <v>2571</v>
      </c>
      <c r="C2572" s="507">
        <v>27.6</v>
      </c>
      <c r="E2572" s="508">
        <f>(Table13[[#This Row],[Gasoil Open]]-MIN(Table13[Gasoil Open]))/(MAX(Table13[Gasoil Open])-MIN(Table13[Gasoil Open]))</f>
        <v>0.13103953147877012</v>
      </c>
      <c r="I2572" s="130">
        <f>(Table13[[#This Row],[Alpha]]-MIN(Table13[Alpha]))/(MAX(Table13[Alpha])-MIN(Table13[Alpha]))</f>
        <v>0.41785418965510296</v>
      </c>
      <c r="J2572" s="508">
        <f>(Table13[[#This Row],[Signal from Matlab]]-703)/(1060.75-703)</f>
        <v>-1.9650593990216632</v>
      </c>
    </row>
    <row r="2573" spans="1:10" x14ac:dyDescent="0.2">
      <c r="A2573" s="505">
        <v>37781</v>
      </c>
      <c r="B2573" s="506">
        <v>2572</v>
      </c>
      <c r="C2573" s="507">
        <v>27.78</v>
      </c>
      <c r="E2573" s="508">
        <f>(Table13[[#This Row],[Gasoil Open]]-MIN(Table13[Gasoil Open]))/(MAX(Table13[Gasoil Open])-MIN(Table13[Gasoil Open]))</f>
        <v>0.13235724743777452</v>
      </c>
      <c r="I2573" s="130">
        <f>(Table13[[#This Row],[Alpha]]-MIN(Table13[Alpha]))/(MAX(Table13[Alpha])-MIN(Table13[Alpha]))</f>
        <v>0.41785418965510296</v>
      </c>
      <c r="J2573" s="508">
        <f>(Table13[[#This Row],[Signal from Matlab]]-703)/(1060.75-703)</f>
        <v>-1.9650593990216632</v>
      </c>
    </row>
    <row r="2574" spans="1:10" x14ac:dyDescent="0.2">
      <c r="A2574" s="505">
        <v>37782</v>
      </c>
      <c r="B2574" s="506">
        <v>2573</v>
      </c>
      <c r="C2574" s="507">
        <v>28.17</v>
      </c>
      <c r="E2574" s="508">
        <f>(Table13[[#This Row],[Gasoil Open]]-MIN(Table13[Gasoil Open]))/(MAX(Table13[Gasoil Open])-MIN(Table13[Gasoil Open]))</f>
        <v>0.13521229868228404</v>
      </c>
      <c r="I2574" s="130">
        <f>(Table13[[#This Row],[Alpha]]-MIN(Table13[Alpha]))/(MAX(Table13[Alpha])-MIN(Table13[Alpha]))</f>
        <v>0.41785418965510296</v>
      </c>
      <c r="J2574" s="508">
        <f>(Table13[[#This Row],[Signal from Matlab]]-703)/(1060.75-703)</f>
        <v>-1.9650593990216632</v>
      </c>
    </row>
    <row r="2575" spans="1:10" x14ac:dyDescent="0.2">
      <c r="A2575" s="505">
        <v>37783</v>
      </c>
      <c r="B2575" s="506">
        <v>2574</v>
      </c>
      <c r="C2575" s="507">
        <v>27.9</v>
      </c>
      <c r="E2575" s="508">
        <f>(Table13[[#This Row],[Gasoil Open]]-MIN(Table13[Gasoil Open]))/(MAX(Table13[Gasoil Open])-MIN(Table13[Gasoil Open]))</f>
        <v>0.13323572474377743</v>
      </c>
      <c r="I2575" s="130">
        <f>(Table13[[#This Row],[Alpha]]-MIN(Table13[Alpha]))/(MAX(Table13[Alpha])-MIN(Table13[Alpha]))</f>
        <v>0.41785418965510296</v>
      </c>
      <c r="J2575" s="508">
        <f>(Table13[[#This Row],[Signal from Matlab]]-703)/(1060.75-703)</f>
        <v>-1.9650593990216632</v>
      </c>
    </row>
    <row r="2576" spans="1:10" x14ac:dyDescent="0.2">
      <c r="A2576" s="505">
        <v>37784</v>
      </c>
      <c r="B2576" s="506">
        <v>2575</v>
      </c>
      <c r="C2576" s="507">
        <v>28.4</v>
      </c>
      <c r="E2576" s="508">
        <f>(Table13[[#This Row],[Gasoil Open]]-MIN(Table13[Gasoil Open]))/(MAX(Table13[Gasoil Open])-MIN(Table13[Gasoil Open]))</f>
        <v>0.13689604685212295</v>
      </c>
      <c r="I2576" s="130">
        <f>(Table13[[#This Row],[Alpha]]-MIN(Table13[Alpha]))/(MAX(Table13[Alpha])-MIN(Table13[Alpha]))</f>
        <v>0.41785418965510296</v>
      </c>
      <c r="J2576" s="508">
        <f>(Table13[[#This Row],[Signal from Matlab]]-703)/(1060.75-703)</f>
        <v>-1.9650593990216632</v>
      </c>
    </row>
    <row r="2577" spans="1:10" x14ac:dyDescent="0.2">
      <c r="A2577" s="505">
        <v>37785</v>
      </c>
      <c r="B2577" s="506">
        <v>2576</v>
      </c>
      <c r="C2577" s="507">
        <v>27.83</v>
      </c>
      <c r="E2577" s="508">
        <f>(Table13[[#This Row],[Gasoil Open]]-MIN(Table13[Gasoil Open]))/(MAX(Table13[Gasoil Open])-MIN(Table13[Gasoil Open]))</f>
        <v>0.13272327964860905</v>
      </c>
      <c r="I2577" s="130">
        <f>(Table13[[#This Row],[Alpha]]-MIN(Table13[Alpha]))/(MAX(Table13[Alpha])-MIN(Table13[Alpha]))</f>
        <v>0.41785418965510296</v>
      </c>
      <c r="J2577" s="508">
        <f>(Table13[[#This Row],[Signal from Matlab]]-703)/(1060.75-703)</f>
        <v>-1.9650593990216632</v>
      </c>
    </row>
    <row r="2578" spans="1:10" x14ac:dyDescent="0.2">
      <c r="A2578" s="505">
        <v>37788</v>
      </c>
      <c r="B2578" s="506">
        <v>2577</v>
      </c>
      <c r="C2578" s="507">
        <v>26.65</v>
      </c>
      <c r="E2578" s="508">
        <f>(Table13[[#This Row],[Gasoil Open]]-MIN(Table13[Gasoil Open]))/(MAX(Table13[Gasoil Open])-MIN(Table13[Gasoil Open]))</f>
        <v>0.12408491947291359</v>
      </c>
      <c r="I2578" s="130">
        <f>(Table13[[#This Row],[Alpha]]-MIN(Table13[Alpha]))/(MAX(Table13[Alpha])-MIN(Table13[Alpha]))</f>
        <v>0.41785418965510296</v>
      </c>
      <c r="J2578" s="508">
        <f>(Table13[[#This Row],[Signal from Matlab]]-703)/(1060.75-703)</f>
        <v>-1.9650593990216632</v>
      </c>
    </row>
    <row r="2579" spans="1:10" x14ac:dyDescent="0.2">
      <c r="A2579" s="505">
        <v>37789</v>
      </c>
      <c r="B2579" s="506">
        <v>2578</v>
      </c>
      <c r="C2579" s="507">
        <v>26.68</v>
      </c>
      <c r="E2579" s="508">
        <f>(Table13[[#This Row],[Gasoil Open]]-MIN(Table13[Gasoil Open]))/(MAX(Table13[Gasoil Open])-MIN(Table13[Gasoil Open]))</f>
        <v>0.12430453879941433</v>
      </c>
      <c r="I2579" s="130">
        <f>(Table13[[#This Row],[Alpha]]-MIN(Table13[Alpha]))/(MAX(Table13[Alpha])-MIN(Table13[Alpha]))</f>
        <v>0.41785418965510296</v>
      </c>
      <c r="J2579" s="508">
        <f>(Table13[[#This Row],[Signal from Matlab]]-703)/(1060.75-703)</f>
        <v>-1.9650593990216632</v>
      </c>
    </row>
    <row r="2580" spans="1:10" x14ac:dyDescent="0.2">
      <c r="A2580" s="505">
        <v>37790</v>
      </c>
      <c r="B2580" s="506">
        <v>2579</v>
      </c>
      <c r="C2580" s="507">
        <v>26.47</v>
      </c>
      <c r="E2580" s="508">
        <f>(Table13[[#This Row],[Gasoil Open]]-MIN(Table13[Gasoil Open]))/(MAX(Table13[Gasoil Open])-MIN(Table13[Gasoil Open]))</f>
        <v>0.1227672035139092</v>
      </c>
      <c r="I2580" s="130">
        <f>(Table13[[#This Row],[Alpha]]-MIN(Table13[Alpha]))/(MAX(Table13[Alpha])-MIN(Table13[Alpha]))</f>
        <v>0.41785418965510296</v>
      </c>
      <c r="J2580" s="508">
        <f>(Table13[[#This Row],[Signal from Matlab]]-703)/(1060.75-703)</f>
        <v>-1.9650593990216632</v>
      </c>
    </row>
    <row r="2581" spans="1:10" x14ac:dyDescent="0.2">
      <c r="A2581" s="505">
        <v>37791</v>
      </c>
      <c r="B2581" s="506">
        <v>2580</v>
      </c>
      <c r="C2581" s="507">
        <v>26.15</v>
      </c>
      <c r="E2581" s="508">
        <f>(Table13[[#This Row],[Gasoil Open]]-MIN(Table13[Gasoil Open]))/(MAX(Table13[Gasoil Open])-MIN(Table13[Gasoil Open]))</f>
        <v>0.12042459736456805</v>
      </c>
      <c r="I2581" s="130">
        <f>(Table13[[#This Row],[Alpha]]-MIN(Table13[Alpha]))/(MAX(Table13[Alpha])-MIN(Table13[Alpha]))</f>
        <v>0.41785418965510296</v>
      </c>
      <c r="J2581" s="508">
        <f>(Table13[[#This Row],[Signal from Matlab]]-703)/(1060.75-703)</f>
        <v>-1.9650593990216632</v>
      </c>
    </row>
    <row r="2582" spans="1:10" x14ac:dyDescent="0.2">
      <c r="A2582" s="505">
        <v>37792</v>
      </c>
      <c r="B2582" s="506">
        <v>2581</v>
      </c>
      <c r="C2582" s="507">
        <v>26.29</v>
      </c>
      <c r="E2582" s="508">
        <f>(Table13[[#This Row],[Gasoil Open]]-MIN(Table13[Gasoil Open]))/(MAX(Table13[Gasoil Open])-MIN(Table13[Gasoil Open]))</f>
        <v>0.12144948755490481</v>
      </c>
      <c r="I2582" s="130">
        <f>(Table13[[#This Row],[Alpha]]-MIN(Table13[Alpha]))/(MAX(Table13[Alpha])-MIN(Table13[Alpha]))</f>
        <v>0.41785418965510296</v>
      </c>
      <c r="J2582" s="508">
        <f>(Table13[[#This Row],[Signal from Matlab]]-703)/(1060.75-703)</f>
        <v>-1.9650593990216632</v>
      </c>
    </row>
    <row r="2583" spans="1:10" x14ac:dyDescent="0.2">
      <c r="A2583" s="505">
        <v>37795</v>
      </c>
      <c r="B2583" s="506">
        <v>2582</v>
      </c>
      <c r="C2583" s="507">
        <v>27.15</v>
      </c>
      <c r="E2583" s="508">
        <f>(Table13[[#This Row],[Gasoil Open]]-MIN(Table13[Gasoil Open]))/(MAX(Table13[Gasoil Open])-MIN(Table13[Gasoil Open]))</f>
        <v>0.12774524158125913</v>
      </c>
      <c r="I2583" s="130">
        <f>(Table13[[#This Row],[Alpha]]-MIN(Table13[Alpha]))/(MAX(Table13[Alpha])-MIN(Table13[Alpha]))</f>
        <v>0.41785418965510296</v>
      </c>
      <c r="J2583" s="508">
        <f>(Table13[[#This Row],[Signal from Matlab]]-703)/(1060.75-703)</f>
        <v>-1.9650593990216632</v>
      </c>
    </row>
    <row r="2584" spans="1:10" x14ac:dyDescent="0.2">
      <c r="A2584" s="505">
        <v>37796</v>
      </c>
      <c r="B2584" s="506">
        <v>2583</v>
      </c>
      <c r="C2584" s="507">
        <v>26.95</v>
      </c>
      <c r="E2584" s="508">
        <f>(Table13[[#This Row],[Gasoil Open]]-MIN(Table13[Gasoil Open]))/(MAX(Table13[Gasoil Open])-MIN(Table13[Gasoil Open]))</f>
        <v>0.12628111273792092</v>
      </c>
      <c r="I2584" s="130">
        <f>(Table13[[#This Row],[Alpha]]-MIN(Table13[Alpha]))/(MAX(Table13[Alpha])-MIN(Table13[Alpha]))</f>
        <v>0.41785418965510296</v>
      </c>
      <c r="J2584" s="508">
        <f>(Table13[[#This Row],[Signal from Matlab]]-703)/(1060.75-703)</f>
        <v>-1.9650593990216632</v>
      </c>
    </row>
    <row r="2585" spans="1:10" x14ac:dyDescent="0.2">
      <c r="A2585" s="505">
        <v>37797</v>
      </c>
      <c r="B2585" s="506">
        <v>2584</v>
      </c>
      <c r="C2585" s="507">
        <v>26.8</v>
      </c>
      <c r="E2585" s="508">
        <f>(Table13[[#This Row],[Gasoil Open]]-MIN(Table13[Gasoil Open]))/(MAX(Table13[Gasoil Open])-MIN(Table13[Gasoil Open]))</f>
        <v>0.12518301610541727</v>
      </c>
      <c r="I2585" s="130">
        <f>(Table13[[#This Row],[Alpha]]-MIN(Table13[Alpha]))/(MAX(Table13[Alpha])-MIN(Table13[Alpha]))</f>
        <v>0.41785418965510296</v>
      </c>
      <c r="J2585" s="508">
        <f>(Table13[[#This Row],[Signal from Matlab]]-703)/(1060.75-703)</f>
        <v>-1.9650593990216632</v>
      </c>
    </row>
    <row r="2586" spans="1:10" x14ac:dyDescent="0.2">
      <c r="A2586" s="505">
        <v>37798</v>
      </c>
      <c r="B2586" s="506">
        <v>2585</v>
      </c>
      <c r="C2586" s="507">
        <v>27.6</v>
      </c>
      <c r="E2586" s="508">
        <f>(Table13[[#This Row],[Gasoil Open]]-MIN(Table13[Gasoil Open]))/(MAX(Table13[Gasoil Open])-MIN(Table13[Gasoil Open]))</f>
        <v>0.13103953147877012</v>
      </c>
      <c r="I2586" s="130">
        <f>(Table13[[#This Row],[Alpha]]-MIN(Table13[Alpha]))/(MAX(Table13[Alpha])-MIN(Table13[Alpha]))</f>
        <v>0.41785418965510296</v>
      </c>
      <c r="J2586" s="508">
        <f>(Table13[[#This Row],[Signal from Matlab]]-703)/(1060.75-703)</f>
        <v>-1.9650593990216632</v>
      </c>
    </row>
    <row r="2587" spans="1:10" x14ac:dyDescent="0.2">
      <c r="A2587" s="505">
        <v>37799</v>
      </c>
      <c r="B2587" s="506">
        <v>2586</v>
      </c>
      <c r="C2587" s="507">
        <v>27.15</v>
      </c>
      <c r="E2587" s="508">
        <f>(Table13[[#This Row],[Gasoil Open]]-MIN(Table13[Gasoil Open]))/(MAX(Table13[Gasoil Open])-MIN(Table13[Gasoil Open]))</f>
        <v>0.12774524158125913</v>
      </c>
      <c r="I2587" s="130">
        <f>(Table13[[#This Row],[Alpha]]-MIN(Table13[Alpha]))/(MAX(Table13[Alpha])-MIN(Table13[Alpha]))</f>
        <v>0.41785418965510296</v>
      </c>
      <c r="J2587" s="508">
        <f>(Table13[[#This Row],[Signal from Matlab]]-703)/(1060.75-703)</f>
        <v>-1.9650593990216632</v>
      </c>
    </row>
    <row r="2588" spans="1:10" x14ac:dyDescent="0.2">
      <c r="A2588" s="505">
        <v>37802</v>
      </c>
      <c r="B2588" s="506">
        <v>2587</v>
      </c>
      <c r="C2588" s="507">
        <v>27.55</v>
      </c>
      <c r="E2588" s="508">
        <f>(Table13[[#This Row],[Gasoil Open]]-MIN(Table13[Gasoil Open]))/(MAX(Table13[Gasoil Open])-MIN(Table13[Gasoil Open]))</f>
        <v>0.13067349926793556</v>
      </c>
      <c r="I2588" s="130">
        <f>(Table13[[#This Row],[Alpha]]-MIN(Table13[Alpha]))/(MAX(Table13[Alpha])-MIN(Table13[Alpha]))</f>
        <v>0.41785418965510296</v>
      </c>
      <c r="J2588" s="508">
        <f>(Table13[[#This Row],[Signal from Matlab]]-703)/(1060.75-703)</f>
        <v>-1.9650593990216632</v>
      </c>
    </row>
    <row r="2589" spans="1:10" x14ac:dyDescent="0.2">
      <c r="A2589" s="505">
        <v>37803</v>
      </c>
      <c r="B2589" s="506">
        <v>2588</v>
      </c>
      <c r="C2589" s="507">
        <v>28.2</v>
      </c>
      <c r="E2589" s="508">
        <f>(Table13[[#This Row],[Gasoil Open]]-MIN(Table13[Gasoil Open]))/(MAX(Table13[Gasoil Open])-MIN(Table13[Gasoil Open]))</f>
        <v>0.13543191800878476</v>
      </c>
      <c r="I2589" s="130">
        <f>(Table13[[#This Row],[Alpha]]-MIN(Table13[Alpha]))/(MAX(Table13[Alpha])-MIN(Table13[Alpha]))</f>
        <v>0.41785418965510296</v>
      </c>
      <c r="J2589" s="508">
        <f>(Table13[[#This Row],[Signal from Matlab]]-703)/(1060.75-703)</f>
        <v>-1.9650593990216632</v>
      </c>
    </row>
    <row r="2590" spans="1:10" x14ac:dyDescent="0.2">
      <c r="A2590" s="505">
        <v>37804</v>
      </c>
      <c r="B2590" s="506">
        <v>2589</v>
      </c>
      <c r="C2590" s="507">
        <v>28.15</v>
      </c>
      <c r="E2590" s="508">
        <f>(Table13[[#This Row],[Gasoil Open]]-MIN(Table13[Gasoil Open]))/(MAX(Table13[Gasoil Open])-MIN(Table13[Gasoil Open]))</f>
        <v>0.1350658857979502</v>
      </c>
      <c r="I2590" s="130">
        <f>(Table13[[#This Row],[Alpha]]-MIN(Table13[Alpha]))/(MAX(Table13[Alpha])-MIN(Table13[Alpha]))</f>
        <v>0.41785418965510296</v>
      </c>
      <c r="J2590" s="508">
        <f>(Table13[[#This Row],[Signal from Matlab]]-703)/(1060.75-703)</f>
        <v>-1.9650593990216632</v>
      </c>
    </row>
    <row r="2591" spans="1:10" x14ac:dyDescent="0.2">
      <c r="A2591" s="505">
        <v>37805</v>
      </c>
      <c r="B2591" s="506">
        <v>2590</v>
      </c>
      <c r="C2591" s="507">
        <v>28.13</v>
      </c>
      <c r="E2591" s="508">
        <f>(Table13[[#This Row],[Gasoil Open]]-MIN(Table13[Gasoil Open]))/(MAX(Table13[Gasoil Open])-MIN(Table13[Gasoil Open]))</f>
        <v>0.13491947291361636</v>
      </c>
      <c r="I2591" s="130">
        <f>(Table13[[#This Row],[Alpha]]-MIN(Table13[Alpha]))/(MAX(Table13[Alpha])-MIN(Table13[Alpha]))</f>
        <v>0.41785418965510296</v>
      </c>
      <c r="J2591" s="508">
        <f>(Table13[[#This Row],[Signal from Matlab]]-703)/(1060.75-703)</f>
        <v>-1.9650593990216632</v>
      </c>
    </row>
    <row r="2592" spans="1:10" x14ac:dyDescent="0.2">
      <c r="A2592" s="505">
        <v>37806</v>
      </c>
      <c r="B2592" s="506">
        <v>2591</v>
      </c>
      <c r="C2592" s="507">
        <v>28.22</v>
      </c>
      <c r="E2592" s="508">
        <f>(Table13[[#This Row],[Gasoil Open]]-MIN(Table13[Gasoil Open]))/(MAX(Table13[Gasoil Open])-MIN(Table13[Gasoil Open]))</f>
        <v>0.13557833089311858</v>
      </c>
      <c r="I2592" s="130">
        <f>(Table13[[#This Row],[Alpha]]-MIN(Table13[Alpha]))/(MAX(Table13[Alpha])-MIN(Table13[Alpha]))</f>
        <v>0.41785418965510296</v>
      </c>
      <c r="J2592" s="508">
        <f>(Table13[[#This Row],[Signal from Matlab]]-703)/(1060.75-703)</f>
        <v>-1.9650593990216632</v>
      </c>
    </row>
    <row r="2593" spans="1:10" x14ac:dyDescent="0.2">
      <c r="A2593" s="505">
        <v>37809</v>
      </c>
      <c r="B2593" s="506">
        <v>2592</v>
      </c>
      <c r="C2593" s="507">
        <v>27.85</v>
      </c>
      <c r="E2593" s="508">
        <f>(Table13[[#This Row],[Gasoil Open]]-MIN(Table13[Gasoil Open]))/(MAX(Table13[Gasoil Open])-MIN(Table13[Gasoil Open]))</f>
        <v>0.1328696925329429</v>
      </c>
      <c r="I2593" s="130">
        <f>(Table13[[#This Row],[Alpha]]-MIN(Table13[Alpha]))/(MAX(Table13[Alpha])-MIN(Table13[Alpha]))</f>
        <v>0.41785418965510296</v>
      </c>
      <c r="J2593" s="508">
        <f>(Table13[[#This Row],[Signal from Matlab]]-703)/(1060.75-703)</f>
        <v>-1.9650593990216632</v>
      </c>
    </row>
    <row r="2594" spans="1:10" x14ac:dyDescent="0.2">
      <c r="A2594" s="505">
        <v>37810</v>
      </c>
      <c r="B2594" s="506">
        <v>2593</v>
      </c>
      <c r="C2594" s="507">
        <v>27.6</v>
      </c>
      <c r="E2594" s="508">
        <f>(Table13[[#This Row],[Gasoil Open]]-MIN(Table13[Gasoil Open]))/(MAX(Table13[Gasoil Open])-MIN(Table13[Gasoil Open]))</f>
        <v>0.13103953147877012</v>
      </c>
      <c r="I2594" s="130">
        <f>(Table13[[#This Row],[Alpha]]-MIN(Table13[Alpha]))/(MAX(Table13[Alpha])-MIN(Table13[Alpha]))</f>
        <v>0.41785418965510296</v>
      </c>
      <c r="J2594" s="508">
        <f>(Table13[[#This Row],[Signal from Matlab]]-703)/(1060.75-703)</f>
        <v>-1.9650593990216632</v>
      </c>
    </row>
    <row r="2595" spans="1:10" x14ac:dyDescent="0.2">
      <c r="A2595" s="505">
        <v>37811</v>
      </c>
      <c r="B2595" s="506">
        <v>2594</v>
      </c>
      <c r="C2595" s="507">
        <v>27.85</v>
      </c>
      <c r="E2595" s="508">
        <f>(Table13[[#This Row],[Gasoil Open]]-MIN(Table13[Gasoil Open]))/(MAX(Table13[Gasoil Open])-MIN(Table13[Gasoil Open]))</f>
        <v>0.1328696925329429</v>
      </c>
      <c r="I2595" s="130">
        <f>(Table13[[#This Row],[Alpha]]-MIN(Table13[Alpha]))/(MAX(Table13[Alpha])-MIN(Table13[Alpha]))</f>
        <v>0.41785418965510296</v>
      </c>
      <c r="J2595" s="508">
        <f>(Table13[[#This Row],[Signal from Matlab]]-703)/(1060.75-703)</f>
        <v>-1.9650593990216632</v>
      </c>
    </row>
    <row r="2596" spans="1:10" x14ac:dyDescent="0.2">
      <c r="A2596" s="505">
        <v>37812</v>
      </c>
      <c r="B2596" s="506">
        <v>2595</v>
      </c>
      <c r="C2596" s="507">
        <v>28.71</v>
      </c>
      <c r="E2596" s="508">
        <f>(Table13[[#This Row],[Gasoil Open]]-MIN(Table13[Gasoil Open]))/(MAX(Table13[Gasoil Open])-MIN(Table13[Gasoil Open]))</f>
        <v>0.13916544655929722</v>
      </c>
      <c r="I2596" s="130">
        <f>(Table13[[#This Row],[Alpha]]-MIN(Table13[Alpha]))/(MAX(Table13[Alpha])-MIN(Table13[Alpha]))</f>
        <v>0.41785418965510296</v>
      </c>
      <c r="J2596" s="508">
        <f>(Table13[[#This Row],[Signal from Matlab]]-703)/(1060.75-703)</f>
        <v>-1.9650593990216632</v>
      </c>
    </row>
    <row r="2597" spans="1:10" x14ac:dyDescent="0.2">
      <c r="A2597" s="505">
        <v>37813</v>
      </c>
      <c r="B2597" s="506">
        <v>2596</v>
      </c>
      <c r="C2597" s="507">
        <v>28.98</v>
      </c>
      <c r="E2597" s="508">
        <f>(Table13[[#This Row],[Gasoil Open]]-MIN(Table13[Gasoil Open]))/(MAX(Table13[Gasoil Open])-MIN(Table13[Gasoil Open]))</f>
        <v>0.14114202049780381</v>
      </c>
      <c r="I2597" s="130">
        <f>(Table13[[#This Row],[Alpha]]-MIN(Table13[Alpha]))/(MAX(Table13[Alpha])-MIN(Table13[Alpha]))</f>
        <v>0.41785418965510296</v>
      </c>
      <c r="J2597" s="508">
        <f>(Table13[[#This Row],[Signal from Matlab]]-703)/(1060.75-703)</f>
        <v>-1.9650593990216632</v>
      </c>
    </row>
    <row r="2598" spans="1:10" x14ac:dyDescent="0.2">
      <c r="A2598" s="505">
        <v>37816</v>
      </c>
      <c r="B2598" s="506">
        <v>2597</v>
      </c>
      <c r="C2598" s="507">
        <v>28.95</v>
      </c>
      <c r="E2598" s="508">
        <f>(Table13[[#This Row],[Gasoil Open]]-MIN(Table13[Gasoil Open]))/(MAX(Table13[Gasoil Open])-MIN(Table13[Gasoil Open]))</f>
        <v>0.14092240117130306</v>
      </c>
      <c r="I2598" s="130">
        <f>(Table13[[#This Row],[Alpha]]-MIN(Table13[Alpha]))/(MAX(Table13[Alpha])-MIN(Table13[Alpha]))</f>
        <v>0.41785418965510296</v>
      </c>
      <c r="J2598" s="508">
        <f>(Table13[[#This Row],[Signal from Matlab]]-703)/(1060.75-703)</f>
        <v>-1.9650593990216632</v>
      </c>
    </row>
    <row r="2599" spans="1:10" x14ac:dyDescent="0.2">
      <c r="A2599" s="505">
        <v>37817</v>
      </c>
      <c r="B2599" s="506">
        <v>2598</v>
      </c>
      <c r="C2599" s="507">
        <v>29.1</v>
      </c>
      <c r="E2599" s="508">
        <f>(Table13[[#This Row],[Gasoil Open]]-MIN(Table13[Gasoil Open]))/(MAX(Table13[Gasoil Open])-MIN(Table13[Gasoil Open]))</f>
        <v>0.14202049780380674</v>
      </c>
      <c r="I2599" s="130">
        <f>(Table13[[#This Row],[Alpha]]-MIN(Table13[Alpha]))/(MAX(Table13[Alpha])-MIN(Table13[Alpha]))</f>
        <v>0.41785418965510296</v>
      </c>
      <c r="J2599" s="508">
        <f>(Table13[[#This Row],[Signal from Matlab]]-703)/(1060.75-703)</f>
        <v>-1.9650593990216632</v>
      </c>
    </row>
    <row r="2600" spans="1:10" x14ac:dyDescent="0.2">
      <c r="A2600" s="505">
        <v>37818</v>
      </c>
      <c r="B2600" s="506">
        <v>2599</v>
      </c>
      <c r="C2600" s="507">
        <v>29.09</v>
      </c>
      <c r="E2600" s="508">
        <f>(Table13[[#This Row],[Gasoil Open]]-MIN(Table13[Gasoil Open]))/(MAX(Table13[Gasoil Open])-MIN(Table13[Gasoil Open]))</f>
        <v>0.1419472913616398</v>
      </c>
      <c r="I2600" s="130">
        <f>(Table13[[#This Row],[Alpha]]-MIN(Table13[Alpha]))/(MAX(Table13[Alpha])-MIN(Table13[Alpha]))</f>
        <v>0.41785418965510296</v>
      </c>
      <c r="J2600" s="508">
        <f>(Table13[[#This Row],[Signal from Matlab]]-703)/(1060.75-703)</f>
        <v>-1.9650593990216632</v>
      </c>
    </row>
    <row r="2601" spans="1:10" x14ac:dyDescent="0.2">
      <c r="A2601" s="505">
        <v>37819</v>
      </c>
      <c r="B2601" s="506">
        <v>2600</v>
      </c>
      <c r="C2601" s="507">
        <v>28.55</v>
      </c>
      <c r="E2601" s="508">
        <f>(Table13[[#This Row],[Gasoil Open]]-MIN(Table13[Gasoil Open]))/(MAX(Table13[Gasoil Open])-MIN(Table13[Gasoil Open]))</f>
        <v>0.13799414348462663</v>
      </c>
      <c r="I2601" s="130">
        <f>(Table13[[#This Row],[Alpha]]-MIN(Table13[Alpha]))/(MAX(Table13[Alpha])-MIN(Table13[Alpha]))</f>
        <v>0.41785418965510296</v>
      </c>
      <c r="J2601" s="508">
        <f>(Table13[[#This Row],[Signal from Matlab]]-703)/(1060.75-703)</f>
        <v>-1.9650593990216632</v>
      </c>
    </row>
    <row r="2602" spans="1:10" x14ac:dyDescent="0.2">
      <c r="A2602" s="505">
        <v>37820</v>
      </c>
      <c r="B2602" s="506">
        <v>2601</v>
      </c>
      <c r="C2602" s="507">
        <v>28.7</v>
      </c>
      <c r="E2602" s="508">
        <f>(Table13[[#This Row],[Gasoil Open]]-MIN(Table13[Gasoil Open]))/(MAX(Table13[Gasoil Open])-MIN(Table13[Gasoil Open]))</f>
        <v>0.13909224011713028</v>
      </c>
      <c r="I2602" s="130">
        <f>(Table13[[#This Row],[Alpha]]-MIN(Table13[Alpha]))/(MAX(Table13[Alpha])-MIN(Table13[Alpha]))</f>
        <v>0.41785418965510296</v>
      </c>
      <c r="J2602" s="508">
        <f>(Table13[[#This Row],[Signal from Matlab]]-703)/(1060.75-703)</f>
        <v>-1.9650593990216632</v>
      </c>
    </row>
    <row r="2603" spans="1:10" x14ac:dyDescent="0.2">
      <c r="A2603" s="505">
        <v>37823</v>
      </c>
      <c r="B2603" s="506">
        <v>2602</v>
      </c>
      <c r="C2603" s="507">
        <v>29</v>
      </c>
      <c r="E2603" s="508">
        <f>(Table13[[#This Row],[Gasoil Open]]-MIN(Table13[Gasoil Open]))/(MAX(Table13[Gasoil Open])-MIN(Table13[Gasoil Open]))</f>
        <v>0.14128843338213762</v>
      </c>
      <c r="I2603" s="130">
        <f>(Table13[[#This Row],[Alpha]]-MIN(Table13[Alpha]))/(MAX(Table13[Alpha])-MIN(Table13[Alpha]))</f>
        <v>0.41785418965510296</v>
      </c>
      <c r="J2603" s="508">
        <f>(Table13[[#This Row],[Signal from Matlab]]-703)/(1060.75-703)</f>
        <v>-1.9650593990216632</v>
      </c>
    </row>
    <row r="2604" spans="1:10" x14ac:dyDescent="0.2">
      <c r="A2604" s="505">
        <v>37824</v>
      </c>
      <c r="B2604" s="506">
        <v>2603</v>
      </c>
      <c r="C2604" s="507">
        <v>28.5</v>
      </c>
      <c r="E2604" s="508">
        <f>(Table13[[#This Row],[Gasoil Open]]-MIN(Table13[Gasoil Open]))/(MAX(Table13[Gasoil Open])-MIN(Table13[Gasoil Open]))</f>
        <v>0.13762811127379207</v>
      </c>
      <c r="I2604" s="130">
        <f>(Table13[[#This Row],[Alpha]]-MIN(Table13[Alpha]))/(MAX(Table13[Alpha])-MIN(Table13[Alpha]))</f>
        <v>0.41785418965510296</v>
      </c>
      <c r="J2604" s="508">
        <f>(Table13[[#This Row],[Signal from Matlab]]-703)/(1060.75-703)</f>
        <v>-1.9650593990216632</v>
      </c>
    </row>
    <row r="2605" spans="1:10" x14ac:dyDescent="0.2">
      <c r="A2605" s="505">
        <v>37825</v>
      </c>
      <c r="B2605" s="506">
        <v>2604</v>
      </c>
      <c r="C2605" s="507">
        <v>27.75</v>
      </c>
      <c r="E2605" s="508">
        <f>(Table13[[#This Row],[Gasoil Open]]-MIN(Table13[Gasoil Open]))/(MAX(Table13[Gasoil Open])-MIN(Table13[Gasoil Open]))</f>
        <v>0.13213762811127377</v>
      </c>
      <c r="I2605" s="130">
        <f>(Table13[[#This Row],[Alpha]]-MIN(Table13[Alpha]))/(MAX(Table13[Alpha])-MIN(Table13[Alpha]))</f>
        <v>0.41785418965510296</v>
      </c>
      <c r="J2605" s="508">
        <f>(Table13[[#This Row],[Signal from Matlab]]-703)/(1060.75-703)</f>
        <v>-1.9650593990216632</v>
      </c>
    </row>
    <row r="2606" spans="1:10" x14ac:dyDescent="0.2">
      <c r="A2606" s="505">
        <v>37826</v>
      </c>
      <c r="B2606" s="506">
        <v>2605</v>
      </c>
      <c r="C2606" s="507">
        <v>27.75</v>
      </c>
      <c r="E2606" s="508">
        <f>(Table13[[#This Row],[Gasoil Open]]-MIN(Table13[Gasoil Open]))/(MAX(Table13[Gasoil Open])-MIN(Table13[Gasoil Open]))</f>
        <v>0.13213762811127377</v>
      </c>
      <c r="I2606" s="130">
        <f>(Table13[[#This Row],[Alpha]]-MIN(Table13[Alpha]))/(MAX(Table13[Alpha])-MIN(Table13[Alpha]))</f>
        <v>0.41785418965510296</v>
      </c>
      <c r="J2606" s="508">
        <f>(Table13[[#This Row],[Signal from Matlab]]-703)/(1060.75-703)</f>
        <v>-1.9650593990216632</v>
      </c>
    </row>
    <row r="2607" spans="1:10" x14ac:dyDescent="0.2">
      <c r="A2607" s="505">
        <v>37827</v>
      </c>
      <c r="B2607" s="506">
        <v>2606</v>
      </c>
      <c r="C2607" s="507">
        <v>28.05</v>
      </c>
      <c r="E2607" s="508">
        <f>(Table13[[#This Row],[Gasoil Open]]-MIN(Table13[Gasoil Open]))/(MAX(Table13[Gasoil Open])-MIN(Table13[Gasoil Open]))</f>
        <v>0.13433382137628111</v>
      </c>
      <c r="I2607" s="130">
        <f>(Table13[[#This Row],[Alpha]]-MIN(Table13[Alpha]))/(MAX(Table13[Alpha])-MIN(Table13[Alpha]))</f>
        <v>0.41785418965510296</v>
      </c>
      <c r="J2607" s="508">
        <f>(Table13[[#This Row],[Signal from Matlab]]-703)/(1060.75-703)</f>
        <v>-1.9650593990216632</v>
      </c>
    </row>
    <row r="2608" spans="1:10" x14ac:dyDescent="0.2">
      <c r="A2608" s="505">
        <v>37830</v>
      </c>
      <c r="B2608" s="506">
        <v>2607</v>
      </c>
      <c r="C2608" s="507">
        <v>28</v>
      </c>
      <c r="E2608" s="508">
        <f>(Table13[[#This Row],[Gasoil Open]]-MIN(Table13[Gasoil Open]))/(MAX(Table13[Gasoil Open])-MIN(Table13[Gasoil Open]))</f>
        <v>0.13396778916544655</v>
      </c>
      <c r="I2608" s="130">
        <f>(Table13[[#This Row],[Alpha]]-MIN(Table13[Alpha]))/(MAX(Table13[Alpha])-MIN(Table13[Alpha]))</f>
        <v>0.41785418965510296</v>
      </c>
      <c r="J2608" s="508">
        <f>(Table13[[#This Row],[Signal from Matlab]]-703)/(1060.75-703)</f>
        <v>-1.9650593990216632</v>
      </c>
    </row>
    <row r="2609" spans="1:10" x14ac:dyDescent="0.2">
      <c r="A2609" s="505">
        <v>37831</v>
      </c>
      <c r="B2609" s="506">
        <v>2608</v>
      </c>
      <c r="C2609" s="507">
        <v>27.9</v>
      </c>
      <c r="E2609" s="508">
        <f>(Table13[[#This Row],[Gasoil Open]]-MIN(Table13[Gasoil Open]))/(MAX(Table13[Gasoil Open])-MIN(Table13[Gasoil Open]))</f>
        <v>0.13323572474377743</v>
      </c>
      <c r="I2609" s="130">
        <f>(Table13[[#This Row],[Alpha]]-MIN(Table13[Alpha]))/(MAX(Table13[Alpha])-MIN(Table13[Alpha]))</f>
        <v>0.41785418965510296</v>
      </c>
      <c r="J2609" s="508">
        <f>(Table13[[#This Row],[Signal from Matlab]]-703)/(1060.75-703)</f>
        <v>-1.9650593990216632</v>
      </c>
    </row>
    <row r="2610" spans="1:10" x14ac:dyDescent="0.2">
      <c r="A2610" s="505">
        <v>37832</v>
      </c>
      <c r="B2610" s="506">
        <v>2609</v>
      </c>
      <c r="C2610" s="507">
        <v>28.05</v>
      </c>
      <c r="E2610" s="508">
        <f>(Table13[[#This Row],[Gasoil Open]]-MIN(Table13[Gasoil Open]))/(MAX(Table13[Gasoil Open])-MIN(Table13[Gasoil Open]))</f>
        <v>0.13433382137628111</v>
      </c>
      <c r="I2610" s="130">
        <f>(Table13[[#This Row],[Alpha]]-MIN(Table13[Alpha]))/(MAX(Table13[Alpha])-MIN(Table13[Alpha]))</f>
        <v>0.41785418965510296</v>
      </c>
      <c r="J2610" s="508">
        <f>(Table13[[#This Row],[Signal from Matlab]]-703)/(1060.75-703)</f>
        <v>-1.9650593990216632</v>
      </c>
    </row>
    <row r="2611" spans="1:10" x14ac:dyDescent="0.2">
      <c r="A2611" s="505">
        <v>37833</v>
      </c>
      <c r="B2611" s="506">
        <v>2610</v>
      </c>
      <c r="C2611" s="507">
        <v>28.55</v>
      </c>
      <c r="E2611" s="508">
        <f>(Table13[[#This Row],[Gasoil Open]]-MIN(Table13[Gasoil Open]))/(MAX(Table13[Gasoil Open])-MIN(Table13[Gasoil Open]))</f>
        <v>0.13799414348462663</v>
      </c>
      <c r="I2611" s="130">
        <f>(Table13[[#This Row],[Alpha]]-MIN(Table13[Alpha]))/(MAX(Table13[Alpha])-MIN(Table13[Alpha]))</f>
        <v>0.41785418965510296</v>
      </c>
      <c r="J2611" s="508">
        <f>(Table13[[#This Row],[Signal from Matlab]]-703)/(1060.75-703)</f>
        <v>-1.9650593990216632</v>
      </c>
    </row>
    <row r="2612" spans="1:10" x14ac:dyDescent="0.2">
      <c r="A2612" s="505">
        <v>37834</v>
      </c>
      <c r="B2612" s="506">
        <v>2611</v>
      </c>
      <c r="C2612" s="507">
        <v>28.45</v>
      </c>
      <c r="E2612" s="508">
        <f>(Table13[[#This Row],[Gasoil Open]]-MIN(Table13[Gasoil Open]))/(MAX(Table13[Gasoil Open])-MIN(Table13[Gasoil Open]))</f>
        <v>0.13726207906295751</v>
      </c>
      <c r="I2612" s="130">
        <f>(Table13[[#This Row],[Alpha]]-MIN(Table13[Alpha]))/(MAX(Table13[Alpha])-MIN(Table13[Alpha]))</f>
        <v>0.41785418965510296</v>
      </c>
      <c r="J2612" s="508">
        <f>(Table13[[#This Row],[Signal from Matlab]]-703)/(1060.75-703)</f>
        <v>-1.9650593990216632</v>
      </c>
    </row>
    <row r="2613" spans="1:10" x14ac:dyDescent="0.2">
      <c r="A2613" s="505">
        <v>37837</v>
      </c>
      <c r="B2613" s="506">
        <v>2612</v>
      </c>
      <c r="C2613" s="507">
        <v>29.63</v>
      </c>
      <c r="E2613" s="508">
        <f>(Table13[[#This Row],[Gasoil Open]]-MIN(Table13[Gasoil Open]))/(MAX(Table13[Gasoil Open])-MIN(Table13[Gasoil Open]))</f>
        <v>0.14590043923865298</v>
      </c>
      <c r="I2613" s="130">
        <f>(Table13[[#This Row],[Alpha]]-MIN(Table13[Alpha]))/(MAX(Table13[Alpha])-MIN(Table13[Alpha]))</f>
        <v>0.41785418965510296</v>
      </c>
      <c r="J2613" s="508">
        <f>(Table13[[#This Row],[Signal from Matlab]]-703)/(1060.75-703)</f>
        <v>-1.9650593990216632</v>
      </c>
    </row>
    <row r="2614" spans="1:10" x14ac:dyDescent="0.2">
      <c r="A2614" s="505">
        <v>37838</v>
      </c>
      <c r="B2614" s="506">
        <v>2613</v>
      </c>
      <c r="C2614" s="507">
        <v>29.52</v>
      </c>
      <c r="E2614" s="508">
        <f>(Table13[[#This Row],[Gasoil Open]]-MIN(Table13[Gasoil Open]))/(MAX(Table13[Gasoil Open])-MIN(Table13[Gasoil Open]))</f>
        <v>0.14509516837481695</v>
      </c>
      <c r="I2614" s="130">
        <f>(Table13[[#This Row],[Alpha]]-MIN(Table13[Alpha]))/(MAX(Table13[Alpha])-MIN(Table13[Alpha]))</f>
        <v>0.41785418965510296</v>
      </c>
      <c r="J2614" s="508">
        <f>(Table13[[#This Row],[Signal from Matlab]]-703)/(1060.75-703)</f>
        <v>-1.9650593990216632</v>
      </c>
    </row>
    <row r="2615" spans="1:10" x14ac:dyDescent="0.2">
      <c r="A2615" s="505">
        <v>37839</v>
      </c>
      <c r="B2615" s="506">
        <v>2614</v>
      </c>
      <c r="C2615" s="507">
        <v>30.2</v>
      </c>
      <c r="E2615" s="508">
        <f>(Table13[[#This Row],[Gasoil Open]]-MIN(Table13[Gasoil Open]))/(MAX(Table13[Gasoil Open])-MIN(Table13[Gasoil Open]))</f>
        <v>0.15007320644216687</v>
      </c>
      <c r="I2615" s="130">
        <f>(Table13[[#This Row],[Alpha]]-MIN(Table13[Alpha]))/(MAX(Table13[Alpha])-MIN(Table13[Alpha]))</f>
        <v>0.41785418965510296</v>
      </c>
      <c r="J2615" s="508">
        <f>(Table13[[#This Row],[Signal from Matlab]]-703)/(1060.75-703)</f>
        <v>-1.9650593990216632</v>
      </c>
    </row>
    <row r="2616" spans="1:10" x14ac:dyDescent="0.2">
      <c r="A2616" s="505">
        <v>37840</v>
      </c>
      <c r="B2616" s="506">
        <v>2615</v>
      </c>
      <c r="C2616" s="507">
        <v>29.56</v>
      </c>
      <c r="E2616" s="508">
        <f>(Table13[[#This Row],[Gasoil Open]]-MIN(Table13[Gasoil Open]))/(MAX(Table13[Gasoil Open])-MIN(Table13[Gasoil Open]))</f>
        <v>0.14538799414348461</v>
      </c>
      <c r="I2616" s="130">
        <f>(Table13[[#This Row],[Alpha]]-MIN(Table13[Alpha]))/(MAX(Table13[Alpha])-MIN(Table13[Alpha]))</f>
        <v>0.41785418965510296</v>
      </c>
      <c r="J2616" s="508">
        <f>(Table13[[#This Row],[Signal from Matlab]]-703)/(1060.75-703)</f>
        <v>-1.9650593990216632</v>
      </c>
    </row>
    <row r="2617" spans="1:10" x14ac:dyDescent="0.2">
      <c r="A2617" s="505">
        <v>37841</v>
      </c>
      <c r="B2617" s="506">
        <v>2616</v>
      </c>
      <c r="C2617" s="507">
        <v>30.1</v>
      </c>
      <c r="E2617" s="508">
        <f>(Table13[[#This Row],[Gasoil Open]]-MIN(Table13[Gasoil Open]))/(MAX(Table13[Gasoil Open])-MIN(Table13[Gasoil Open]))</f>
        <v>0.14934114202049781</v>
      </c>
      <c r="I2617" s="130">
        <f>(Table13[[#This Row],[Alpha]]-MIN(Table13[Alpha]))/(MAX(Table13[Alpha])-MIN(Table13[Alpha]))</f>
        <v>0.41785418965510296</v>
      </c>
      <c r="J2617" s="508">
        <f>(Table13[[#This Row],[Signal from Matlab]]-703)/(1060.75-703)</f>
        <v>-1.9650593990216632</v>
      </c>
    </row>
    <row r="2618" spans="1:10" x14ac:dyDescent="0.2">
      <c r="A2618" s="505">
        <v>37844</v>
      </c>
      <c r="B2618" s="506">
        <v>2617</v>
      </c>
      <c r="C2618" s="507">
        <v>29.85</v>
      </c>
      <c r="E2618" s="508">
        <f>(Table13[[#This Row],[Gasoil Open]]-MIN(Table13[Gasoil Open]))/(MAX(Table13[Gasoil Open])-MIN(Table13[Gasoil Open]))</f>
        <v>0.14751098096632503</v>
      </c>
      <c r="I2618" s="130">
        <f>(Table13[[#This Row],[Alpha]]-MIN(Table13[Alpha]))/(MAX(Table13[Alpha])-MIN(Table13[Alpha]))</f>
        <v>0.41785418965510296</v>
      </c>
      <c r="J2618" s="508">
        <f>(Table13[[#This Row],[Signal from Matlab]]-703)/(1060.75-703)</f>
        <v>-1.9650593990216632</v>
      </c>
    </row>
    <row r="2619" spans="1:10" x14ac:dyDescent="0.2">
      <c r="A2619" s="505">
        <v>37845</v>
      </c>
      <c r="B2619" s="506">
        <v>2618</v>
      </c>
      <c r="C2619" s="507">
        <v>29.85</v>
      </c>
      <c r="E2619" s="508">
        <f>(Table13[[#This Row],[Gasoil Open]]-MIN(Table13[Gasoil Open]))/(MAX(Table13[Gasoil Open])-MIN(Table13[Gasoil Open]))</f>
        <v>0.14751098096632503</v>
      </c>
      <c r="I2619" s="130">
        <f>(Table13[[#This Row],[Alpha]]-MIN(Table13[Alpha]))/(MAX(Table13[Alpha])-MIN(Table13[Alpha]))</f>
        <v>0.41785418965510296</v>
      </c>
      <c r="J2619" s="508">
        <f>(Table13[[#This Row],[Signal from Matlab]]-703)/(1060.75-703)</f>
        <v>-1.9650593990216632</v>
      </c>
    </row>
    <row r="2620" spans="1:10" x14ac:dyDescent="0.2">
      <c r="A2620" s="505">
        <v>37846</v>
      </c>
      <c r="B2620" s="506">
        <v>2619</v>
      </c>
      <c r="C2620" s="507">
        <v>29.97</v>
      </c>
      <c r="E2620" s="508">
        <f>(Table13[[#This Row],[Gasoil Open]]-MIN(Table13[Gasoil Open]))/(MAX(Table13[Gasoil Open])-MIN(Table13[Gasoil Open]))</f>
        <v>0.14838945827232794</v>
      </c>
      <c r="I2620" s="130">
        <f>(Table13[[#This Row],[Alpha]]-MIN(Table13[Alpha]))/(MAX(Table13[Alpha])-MIN(Table13[Alpha]))</f>
        <v>0.41785418965510296</v>
      </c>
      <c r="J2620" s="508">
        <f>(Table13[[#This Row],[Signal from Matlab]]-703)/(1060.75-703)</f>
        <v>-1.9650593990216632</v>
      </c>
    </row>
    <row r="2621" spans="1:10" x14ac:dyDescent="0.2">
      <c r="A2621" s="505">
        <v>37847</v>
      </c>
      <c r="B2621" s="506">
        <v>2620</v>
      </c>
      <c r="C2621" s="507">
        <v>28.92</v>
      </c>
      <c r="E2621" s="508">
        <f>(Table13[[#This Row],[Gasoil Open]]-MIN(Table13[Gasoil Open]))/(MAX(Table13[Gasoil Open])-MIN(Table13[Gasoil Open]))</f>
        <v>0.14070278184480234</v>
      </c>
      <c r="I2621" s="130">
        <f>(Table13[[#This Row],[Alpha]]-MIN(Table13[Alpha]))/(MAX(Table13[Alpha])-MIN(Table13[Alpha]))</f>
        <v>0.41785418965510296</v>
      </c>
      <c r="J2621" s="508">
        <f>(Table13[[#This Row],[Signal from Matlab]]-703)/(1060.75-703)</f>
        <v>-1.9650593990216632</v>
      </c>
    </row>
    <row r="2622" spans="1:10" x14ac:dyDescent="0.2">
      <c r="A2622" s="505">
        <v>37848</v>
      </c>
      <c r="B2622" s="506">
        <v>2621</v>
      </c>
      <c r="C2622" s="507">
        <v>29.15</v>
      </c>
      <c r="E2622" s="508">
        <f>(Table13[[#This Row],[Gasoil Open]]-MIN(Table13[Gasoil Open]))/(MAX(Table13[Gasoil Open])-MIN(Table13[Gasoil Open]))</f>
        <v>0.14238653001464127</v>
      </c>
      <c r="I2622" s="130">
        <f>(Table13[[#This Row],[Alpha]]-MIN(Table13[Alpha]))/(MAX(Table13[Alpha])-MIN(Table13[Alpha]))</f>
        <v>0.41785418965510296</v>
      </c>
      <c r="J2622" s="508">
        <f>(Table13[[#This Row],[Signal from Matlab]]-703)/(1060.75-703)</f>
        <v>-1.9650593990216632</v>
      </c>
    </row>
    <row r="2623" spans="1:10" x14ac:dyDescent="0.2">
      <c r="A2623" s="505">
        <v>37851</v>
      </c>
      <c r="B2623" s="506">
        <v>2622</v>
      </c>
      <c r="C2623" s="507">
        <v>29.2</v>
      </c>
      <c r="E2623" s="508">
        <f>(Table13[[#This Row],[Gasoil Open]]-MIN(Table13[Gasoil Open]))/(MAX(Table13[Gasoil Open])-MIN(Table13[Gasoil Open]))</f>
        <v>0.14275256222547583</v>
      </c>
      <c r="I2623" s="130">
        <f>(Table13[[#This Row],[Alpha]]-MIN(Table13[Alpha]))/(MAX(Table13[Alpha])-MIN(Table13[Alpha]))</f>
        <v>0.41785418965510296</v>
      </c>
      <c r="J2623" s="508">
        <f>(Table13[[#This Row],[Signal from Matlab]]-703)/(1060.75-703)</f>
        <v>-1.9650593990216632</v>
      </c>
    </row>
    <row r="2624" spans="1:10" x14ac:dyDescent="0.2">
      <c r="A2624" s="505">
        <v>37852</v>
      </c>
      <c r="B2624" s="506">
        <v>2623</v>
      </c>
      <c r="C2624" s="507">
        <v>28.68</v>
      </c>
      <c r="E2624" s="508">
        <f>(Table13[[#This Row],[Gasoil Open]]-MIN(Table13[Gasoil Open]))/(MAX(Table13[Gasoil Open])-MIN(Table13[Gasoil Open]))</f>
        <v>0.13894582723279647</v>
      </c>
      <c r="I2624" s="130">
        <f>(Table13[[#This Row],[Alpha]]-MIN(Table13[Alpha]))/(MAX(Table13[Alpha])-MIN(Table13[Alpha]))</f>
        <v>0.41785418965510296</v>
      </c>
      <c r="J2624" s="508">
        <f>(Table13[[#This Row],[Signal from Matlab]]-703)/(1060.75-703)</f>
        <v>-1.9650593990216632</v>
      </c>
    </row>
    <row r="2625" spans="1:10" x14ac:dyDescent="0.2">
      <c r="A2625" s="505">
        <v>37853</v>
      </c>
      <c r="B2625" s="506">
        <v>2624</v>
      </c>
      <c r="C2625" s="507">
        <v>28.46</v>
      </c>
      <c r="E2625" s="508">
        <f>(Table13[[#This Row],[Gasoil Open]]-MIN(Table13[Gasoil Open]))/(MAX(Table13[Gasoil Open])-MIN(Table13[Gasoil Open]))</f>
        <v>0.13733528550512444</v>
      </c>
      <c r="I2625" s="130">
        <f>(Table13[[#This Row],[Alpha]]-MIN(Table13[Alpha]))/(MAX(Table13[Alpha])-MIN(Table13[Alpha]))</f>
        <v>0.41785418965510296</v>
      </c>
      <c r="J2625" s="508">
        <f>(Table13[[#This Row],[Signal from Matlab]]-703)/(1060.75-703)</f>
        <v>-1.9650593990216632</v>
      </c>
    </row>
    <row r="2626" spans="1:10" x14ac:dyDescent="0.2">
      <c r="A2626" s="505">
        <v>37854</v>
      </c>
      <c r="B2626" s="506">
        <v>2625</v>
      </c>
      <c r="C2626" s="507">
        <v>28.85</v>
      </c>
      <c r="E2626" s="508">
        <f>(Table13[[#This Row],[Gasoil Open]]-MIN(Table13[Gasoil Open]))/(MAX(Table13[Gasoil Open])-MIN(Table13[Gasoil Open]))</f>
        <v>0.14019033674963396</v>
      </c>
      <c r="I2626" s="130">
        <f>(Table13[[#This Row],[Alpha]]-MIN(Table13[Alpha]))/(MAX(Table13[Alpha])-MIN(Table13[Alpha]))</f>
        <v>0.41785418965510296</v>
      </c>
      <c r="J2626" s="508">
        <f>(Table13[[#This Row],[Signal from Matlab]]-703)/(1060.75-703)</f>
        <v>-1.9650593990216632</v>
      </c>
    </row>
    <row r="2627" spans="1:10" x14ac:dyDescent="0.2">
      <c r="A2627" s="505">
        <v>37855</v>
      </c>
      <c r="B2627" s="506">
        <v>2626</v>
      </c>
      <c r="C2627" s="507">
        <v>29.59</v>
      </c>
      <c r="E2627" s="508">
        <f>(Table13[[#This Row],[Gasoil Open]]-MIN(Table13[Gasoil Open]))/(MAX(Table13[Gasoil Open])-MIN(Table13[Gasoil Open]))</f>
        <v>0.14560761346998533</v>
      </c>
      <c r="I2627" s="130">
        <f>(Table13[[#This Row],[Alpha]]-MIN(Table13[Alpha]))/(MAX(Table13[Alpha])-MIN(Table13[Alpha]))</f>
        <v>0.41785418965510296</v>
      </c>
      <c r="J2627" s="508">
        <f>(Table13[[#This Row],[Signal from Matlab]]-703)/(1060.75-703)</f>
        <v>-1.9650593990216632</v>
      </c>
    </row>
    <row r="2628" spans="1:10" x14ac:dyDescent="0.2">
      <c r="A2628" s="505">
        <v>37859</v>
      </c>
      <c r="B2628" s="506">
        <v>2627</v>
      </c>
      <c r="C2628" s="507">
        <v>29.4</v>
      </c>
      <c r="E2628" s="508">
        <f>(Table13[[#This Row],[Gasoil Open]]-MIN(Table13[Gasoil Open]))/(MAX(Table13[Gasoil Open])-MIN(Table13[Gasoil Open]))</f>
        <v>0.14421669106881402</v>
      </c>
      <c r="I2628" s="130">
        <f>(Table13[[#This Row],[Alpha]]-MIN(Table13[Alpha]))/(MAX(Table13[Alpha])-MIN(Table13[Alpha]))</f>
        <v>0.41785418965510296</v>
      </c>
      <c r="J2628" s="508">
        <f>(Table13[[#This Row],[Signal from Matlab]]-703)/(1060.75-703)</f>
        <v>-1.9650593990216632</v>
      </c>
    </row>
    <row r="2629" spans="1:10" x14ac:dyDescent="0.2">
      <c r="A2629" s="505">
        <v>37860</v>
      </c>
      <c r="B2629" s="506">
        <v>2628</v>
      </c>
      <c r="C2629" s="507">
        <v>29.75</v>
      </c>
      <c r="E2629" s="508">
        <f>(Table13[[#This Row],[Gasoil Open]]-MIN(Table13[Gasoil Open]))/(MAX(Table13[Gasoil Open])-MIN(Table13[Gasoil Open]))</f>
        <v>0.14677891654465591</v>
      </c>
      <c r="I2629" s="130">
        <f>(Table13[[#This Row],[Alpha]]-MIN(Table13[Alpha]))/(MAX(Table13[Alpha])-MIN(Table13[Alpha]))</f>
        <v>0.41785418965510296</v>
      </c>
      <c r="J2629" s="508">
        <f>(Table13[[#This Row],[Signal from Matlab]]-703)/(1060.75-703)</f>
        <v>-1.9650593990216632</v>
      </c>
    </row>
    <row r="2630" spans="1:10" x14ac:dyDescent="0.2">
      <c r="A2630" s="505">
        <v>37861</v>
      </c>
      <c r="B2630" s="506">
        <v>2629</v>
      </c>
      <c r="C2630" s="507">
        <v>29.38</v>
      </c>
      <c r="E2630" s="508">
        <f>(Table13[[#This Row],[Gasoil Open]]-MIN(Table13[Gasoil Open]))/(MAX(Table13[Gasoil Open])-MIN(Table13[Gasoil Open]))</f>
        <v>0.1440702781844802</v>
      </c>
      <c r="I2630" s="130">
        <f>(Table13[[#This Row],[Alpha]]-MIN(Table13[Alpha]))/(MAX(Table13[Alpha])-MIN(Table13[Alpha]))</f>
        <v>0.41785418965510296</v>
      </c>
      <c r="J2630" s="508">
        <f>(Table13[[#This Row],[Signal from Matlab]]-703)/(1060.75-703)</f>
        <v>-1.9650593990216632</v>
      </c>
    </row>
    <row r="2631" spans="1:10" x14ac:dyDescent="0.2">
      <c r="A2631" s="505">
        <v>37862</v>
      </c>
      <c r="B2631" s="506">
        <v>2630</v>
      </c>
      <c r="C2631" s="507">
        <v>29.6</v>
      </c>
      <c r="E2631" s="508">
        <f>(Table13[[#This Row],[Gasoil Open]]-MIN(Table13[Gasoil Open]))/(MAX(Table13[Gasoil Open])-MIN(Table13[Gasoil Open]))</f>
        <v>0.14568081991215226</v>
      </c>
      <c r="I2631" s="130">
        <f>(Table13[[#This Row],[Alpha]]-MIN(Table13[Alpha]))/(MAX(Table13[Alpha])-MIN(Table13[Alpha]))</f>
        <v>0.41785418965510296</v>
      </c>
      <c r="J2631" s="508">
        <f>(Table13[[#This Row],[Signal from Matlab]]-703)/(1060.75-703)</f>
        <v>-1.9650593990216632</v>
      </c>
    </row>
    <row r="2632" spans="1:10" x14ac:dyDescent="0.2">
      <c r="A2632" s="505">
        <v>37865</v>
      </c>
      <c r="B2632" s="506">
        <v>2631</v>
      </c>
      <c r="C2632" s="507">
        <v>29.45</v>
      </c>
      <c r="E2632" s="508">
        <f>(Table13[[#This Row],[Gasoil Open]]-MIN(Table13[Gasoil Open]))/(MAX(Table13[Gasoil Open])-MIN(Table13[Gasoil Open]))</f>
        <v>0.14458272327964858</v>
      </c>
      <c r="I2632" s="130">
        <f>(Table13[[#This Row],[Alpha]]-MIN(Table13[Alpha]))/(MAX(Table13[Alpha])-MIN(Table13[Alpha]))</f>
        <v>0.41785418965510296</v>
      </c>
      <c r="J2632" s="508">
        <f>(Table13[[#This Row],[Signal from Matlab]]-703)/(1060.75-703)</f>
        <v>-1.9650593990216632</v>
      </c>
    </row>
    <row r="2633" spans="1:10" x14ac:dyDescent="0.2">
      <c r="A2633" s="505">
        <v>37866</v>
      </c>
      <c r="B2633" s="506">
        <v>2632</v>
      </c>
      <c r="C2633" s="507">
        <v>29.32</v>
      </c>
      <c r="E2633" s="508">
        <f>(Table13[[#This Row],[Gasoil Open]]-MIN(Table13[Gasoil Open]))/(MAX(Table13[Gasoil Open])-MIN(Table13[Gasoil Open]))</f>
        <v>0.14363103953147877</v>
      </c>
      <c r="I2633" s="130">
        <f>(Table13[[#This Row],[Alpha]]-MIN(Table13[Alpha]))/(MAX(Table13[Alpha])-MIN(Table13[Alpha]))</f>
        <v>0.41785418965510296</v>
      </c>
      <c r="J2633" s="508">
        <f>(Table13[[#This Row],[Signal from Matlab]]-703)/(1060.75-703)</f>
        <v>-1.9650593990216632</v>
      </c>
    </row>
    <row r="2634" spans="1:10" x14ac:dyDescent="0.2">
      <c r="A2634" s="505">
        <v>37867</v>
      </c>
      <c r="B2634" s="506">
        <v>2633</v>
      </c>
      <c r="C2634" s="507">
        <v>27.8</v>
      </c>
      <c r="E2634" s="508">
        <f>(Table13[[#This Row],[Gasoil Open]]-MIN(Table13[Gasoil Open]))/(MAX(Table13[Gasoil Open])-MIN(Table13[Gasoil Open]))</f>
        <v>0.13250366032210834</v>
      </c>
      <c r="I2634" s="130">
        <f>(Table13[[#This Row],[Alpha]]-MIN(Table13[Alpha]))/(MAX(Table13[Alpha])-MIN(Table13[Alpha]))</f>
        <v>0.41785418965510296</v>
      </c>
      <c r="J2634" s="508">
        <f>(Table13[[#This Row],[Signal from Matlab]]-703)/(1060.75-703)</f>
        <v>-1.9650593990216632</v>
      </c>
    </row>
    <row r="2635" spans="1:10" x14ac:dyDescent="0.2">
      <c r="A2635" s="505">
        <v>37868</v>
      </c>
      <c r="B2635" s="506">
        <v>2634</v>
      </c>
      <c r="C2635" s="507">
        <v>27.7</v>
      </c>
      <c r="E2635" s="508">
        <f>(Table13[[#This Row],[Gasoil Open]]-MIN(Table13[Gasoil Open]))/(MAX(Table13[Gasoil Open])-MIN(Table13[Gasoil Open]))</f>
        <v>0.13177159590043921</v>
      </c>
      <c r="I2635" s="130">
        <f>(Table13[[#This Row],[Alpha]]-MIN(Table13[Alpha]))/(MAX(Table13[Alpha])-MIN(Table13[Alpha]))</f>
        <v>0.41785418965510296</v>
      </c>
      <c r="J2635" s="508">
        <f>(Table13[[#This Row],[Signal from Matlab]]-703)/(1060.75-703)</f>
        <v>-1.9650593990216632</v>
      </c>
    </row>
    <row r="2636" spans="1:10" x14ac:dyDescent="0.2">
      <c r="A2636" s="505">
        <v>37869</v>
      </c>
      <c r="B2636" s="506">
        <v>2635</v>
      </c>
      <c r="C2636" s="507">
        <v>27.2</v>
      </c>
      <c r="E2636" s="508">
        <f>(Table13[[#This Row],[Gasoil Open]]-MIN(Table13[Gasoil Open]))/(MAX(Table13[Gasoil Open])-MIN(Table13[Gasoil Open]))</f>
        <v>0.12811127379209369</v>
      </c>
      <c r="I2636" s="130">
        <f>(Table13[[#This Row],[Alpha]]-MIN(Table13[Alpha]))/(MAX(Table13[Alpha])-MIN(Table13[Alpha]))</f>
        <v>0.41785418965510296</v>
      </c>
      <c r="J2636" s="508">
        <f>(Table13[[#This Row],[Signal from Matlab]]-703)/(1060.75-703)</f>
        <v>-1.9650593990216632</v>
      </c>
    </row>
    <row r="2637" spans="1:10" x14ac:dyDescent="0.2">
      <c r="A2637" s="505">
        <v>37872</v>
      </c>
      <c r="B2637" s="506">
        <v>2636</v>
      </c>
      <c r="C2637" s="507">
        <v>27.32</v>
      </c>
      <c r="E2637" s="508">
        <f>(Table13[[#This Row],[Gasoil Open]]-MIN(Table13[Gasoil Open]))/(MAX(Table13[Gasoil Open])-MIN(Table13[Gasoil Open]))</f>
        <v>0.12898975109809663</v>
      </c>
      <c r="I2637" s="130">
        <f>(Table13[[#This Row],[Alpha]]-MIN(Table13[Alpha]))/(MAX(Table13[Alpha])-MIN(Table13[Alpha]))</f>
        <v>0.41785418965510296</v>
      </c>
      <c r="J2637" s="508">
        <f>(Table13[[#This Row],[Signal from Matlab]]-703)/(1060.75-703)</f>
        <v>-1.9650593990216632</v>
      </c>
    </row>
    <row r="2638" spans="1:10" x14ac:dyDescent="0.2">
      <c r="A2638" s="505">
        <v>37873</v>
      </c>
      <c r="B2638" s="506">
        <v>2637</v>
      </c>
      <c r="C2638" s="507">
        <v>27.08</v>
      </c>
      <c r="E2638" s="508">
        <f>(Table13[[#This Row],[Gasoil Open]]-MIN(Table13[Gasoil Open]))/(MAX(Table13[Gasoil Open])-MIN(Table13[Gasoil Open]))</f>
        <v>0.12723279648609076</v>
      </c>
      <c r="I2638" s="130">
        <f>(Table13[[#This Row],[Alpha]]-MIN(Table13[Alpha]))/(MAX(Table13[Alpha])-MIN(Table13[Alpha]))</f>
        <v>0.41785418965510296</v>
      </c>
      <c r="J2638" s="508">
        <f>(Table13[[#This Row],[Signal from Matlab]]-703)/(1060.75-703)</f>
        <v>-1.9650593990216632</v>
      </c>
    </row>
    <row r="2639" spans="1:10" x14ac:dyDescent="0.2">
      <c r="A2639" s="505">
        <v>37874</v>
      </c>
      <c r="B2639" s="506">
        <v>2638</v>
      </c>
      <c r="C2639" s="507">
        <v>27.3</v>
      </c>
      <c r="E2639" s="508">
        <f>(Table13[[#This Row],[Gasoil Open]]-MIN(Table13[Gasoil Open]))/(MAX(Table13[Gasoil Open])-MIN(Table13[Gasoil Open]))</f>
        <v>0.12884333821376279</v>
      </c>
      <c r="I2639" s="130">
        <f>(Table13[[#This Row],[Alpha]]-MIN(Table13[Alpha]))/(MAX(Table13[Alpha])-MIN(Table13[Alpha]))</f>
        <v>0.41785418965510296</v>
      </c>
      <c r="J2639" s="508">
        <f>(Table13[[#This Row],[Signal from Matlab]]-703)/(1060.75-703)</f>
        <v>-1.9650593990216632</v>
      </c>
    </row>
    <row r="2640" spans="1:10" x14ac:dyDescent="0.2">
      <c r="A2640" s="505">
        <v>37875</v>
      </c>
      <c r="B2640" s="506">
        <v>2639</v>
      </c>
      <c r="C2640" s="507">
        <v>27.55</v>
      </c>
      <c r="E2640" s="508">
        <f>(Table13[[#This Row],[Gasoil Open]]-MIN(Table13[Gasoil Open]))/(MAX(Table13[Gasoil Open])-MIN(Table13[Gasoil Open]))</f>
        <v>0.13067349926793556</v>
      </c>
      <c r="I2640" s="130">
        <f>(Table13[[#This Row],[Alpha]]-MIN(Table13[Alpha]))/(MAX(Table13[Alpha])-MIN(Table13[Alpha]))</f>
        <v>0.41785418965510296</v>
      </c>
      <c r="J2640" s="508">
        <f>(Table13[[#This Row],[Signal from Matlab]]-703)/(1060.75-703)</f>
        <v>-1.9650593990216632</v>
      </c>
    </row>
    <row r="2641" spans="1:10" x14ac:dyDescent="0.2">
      <c r="A2641" s="505">
        <v>37876</v>
      </c>
      <c r="B2641" s="506">
        <v>2640</v>
      </c>
      <c r="C2641" s="507">
        <v>27.15</v>
      </c>
      <c r="E2641" s="508">
        <f>(Table13[[#This Row],[Gasoil Open]]-MIN(Table13[Gasoil Open]))/(MAX(Table13[Gasoil Open])-MIN(Table13[Gasoil Open]))</f>
        <v>0.12774524158125913</v>
      </c>
      <c r="I2641" s="130">
        <f>(Table13[[#This Row],[Alpha]]-MIN(Table13[Alpha]))/(MAX(Table13[Alpha])-MIN(Table13[Alpha]))</f>
        <v>0.41785418965510296</v>
      </c>
      <c r="J2641" s="508">
        <f>(Table13[[#This Row],[Signal from Matlab]]-703)/(1060.75-703)</f>
        <v>-1.9650593990216632</v>
      </c>
    </row>
    <row r="2642" spans="1:10" x14ac:dyDescent="0.2">
      <c r="A2642" s="505">
        <v>37879</v>
      </c>
      <c r="B2642" s="506">
        <v>2641</v>
      </c>
      <c r="C2642" s="507">
        <v>26.73</v>
      </c>
      <c r="E2642" s="508">
        <f>(Table13[[#This Row],[Gasoil Open]]-MIN(Table13[Gasoil Open]))/(MAX(Table13[Gasoil Open])-MIN(Table13[Gasoil Open]))</f>
        <v>0.12467057101024889</v>
      </c>
      <c r="I2642" s="130">
        <f>(Table13[[#This Row],[Alpha]]-MIN(Table13[Alpha]))/(MAX(Table13[Alpha])-MIN(Table13[Alpha]))</f>
        <v>0.41785418965510296</v>
      </c>
      <c r="J2642" s="508">
        <f>(Table13[[#This Row],[Signal from Matlab]]-703)/(1060.75-703)</f>
        <v>-1.9650593990216632</v>
      </c>
    </row>
    <row r="2643" spans="1:10" x14ac:dyDescent="0.2">
      <c r="A2643" s="505">
        <v>37880</v>
      </c>
      <c r="B2643" s="506">
        <v>2642</v>
      </c>
      <c r="C2643" s="507">
        <v>26.55</v>
      </c>
      <c r="E2643" s="508">
        <f>(Table13[[#This Row],[Gasoil Open]]-MIN(Table13[Gasoil Open]))/(MAX(Table13[Gasoil Open])-MIN(Table13[Gasoil Open]))</f>
        <v>0.12335285505124451</v>
      </c>
      <c r="I2643" s="130">
        <f>(Table13[[#This Row],[Alpha]]-MIN(Table13[Alpha]))/(MAX(Table13[Alpha])-MIN(Table13[Alpha]))</f>
        <v>0.41785418965510296</v>
      </c>
      <c r="J2643" s="508">
        <f>(Table13[[#This Row],[Signal from Matlab]]-703)/(1060.75-703)</f>
        <v>-1.9650593990216632</v>
      </c>
    </row>
    <row r="2644" spans="1:10" x14ac:dyDescent="0.2">
      <c r="A2644" s="505">
        <v>37881</v>
      </c>
      <c r="B2644" s="506">
        <v>2643</v>
      </c>
      <c r="C2644" s="507">
        <v>26.11</v>
      </c>
      <c r="E2644" s="508">
        <f>(Table13[[#This Row],[Gasoil Open]]-MIN(Table13[Gasoil Open]))/(MAX(Table13[Gasoil Open])-MIN(Table13[Gasoil Open]))</f>
        <v>0.12013177159590042</v>
      </c>
      <c r="I2644" s="130">
        <f>(Table13[[#This Row],[Alpha]]-MIN(Table13[Alpha]))/(MAX(Table13[Alpha])-MIN(Table13[Alpha]))</f>
        <v>0.41785418965510296</v>
      </c>
      <c r="J2644" s="508">
        <f>(Table13[[#This Row],[Signal from Matlab]]-703)/(1060.75-703)</f>
        <v>-1.9650593990216632</v>
      </c>
    </row>
    <row r="2645" spans="1:10" x14ac:dyDescent="0.2">
      <c r="A2645" s="505">
        <v>37882</v>
      </c>
      <c r="B2645" s="506">
        <v>2644</v>
      </c>
      <c r="C2645" s="507">
        <v>25.65</v>
      </c>
      <c r="E2645" s="508">
        <f>(Table13[[#This Row],[Gasoil Open]]-MIN(Table13[Gasoil Open]))/(MAX(Table13[Gasoil Open])-MIN(Table13[Gasoil Open]))</f>
        <v>0.11676427525622252</v>
      </c>
      <c r="I2645" s="130">
        <f>(Table13[[#This Row],[Alpha]]-MIN(Table13[Alpha]))/(MAX(Table13[Alpha])-MIN(Table13[Alpha]))</f>
        <v>0.41785418965510296</v>
      </c>
      <c r="J2645" s="508">
        <f>(Table13[[#This Row],[Signal from Matlab]]-703)/(1060.75-703)</f>
        <v>-1.9650593990216632</v>
      </c>
    </row>
    <row r="2646" spans="1:10" x14ac:dyDescent="0.2">
      <c r="A2646" s="505">
        <v>37883</v>
      </c>
      <c r="B2646" s="506">
        <v>2645</v>
      </c>
      <c r="C2646" s="507">
        <v>25.63</v>
      </c>
      <c r="E2646" s="508">
        <f>(Table13[[#This Row],[Gasoil Open]]-MIN(Table13[Gasoil Open]))/(MAX(Table13[Gasoil Open])-MIN(Table13[Gasoil Open]))</f>
        <v>0.1166178623718887</v>
      </c>
      <c r="I2646" s="130">
        <f>(Table13[[#This Row],[Alpha]]-MIN(Table13[Alpha]))/(MAX(Table13[Alpha])-MIN(Table13[Alpha]))</f>
        <v>0.41785418965510296</v>
      </c>
      <c r="J2646" s="508">
        <f>(Table13[[#This Row],[Signal from Matlab]]-703)/(1060.75-703)</f>
        <v>-1.9650593990216632</v>
      </c>
    </row>
    <row r="2647" spans="1:10" x14ac:dyDescent="0.2">
      <c r="A2647" s="505">
        <v>37886</v>
      </c>
      <c r="B2647" s="506">
        <v>2646</v>
      </c>
      <c r="C2647" s="507">
        <v>25.2</v>
      </c>
      <c r="E2647" s="508">
        <f>(Table13[[#This Row],[Gasoil Open]]-MIN(Table13[Gasoil Open]))/(MAX(Table13[Gasoil Open])-MIN(Table13[Gasoil Open]))</f>
        <v>0.11346998535871154</v>
      </c>
      <c r="I2647" s="130">
        <f>(Table13[[#This Row],[Alpha]]-MIN(Table13[Alpha]))/(MAX(Table13[Alpha])-MIN(Table13[Alpha]))</f>
        <v>0.41785418965510296</v>
      </c>
      <c r="J2647" s="508">
        <f>(Table13[[#This Row],[Signal from Matlab]]-703)/(1060.75-703)</f>
        <v>-1.9650593990216632</v>
      </c>
    </row>
    <row r="2648" spans="1:10" x14ac:dyDescent="0.2">
      <c r="A2648" s="505">
        <v>37887</v>
      </c>
      <c r="B2648" s="506">
        <v>2647</v>
      </c>
      <c r="C2648" s="507">
        <v>25.66</v>
      </c>
      <c r="E2648" s="508">
        <f>(Table13[[#This Row],[Gasoil Open]]-MIN(Table13[Gasoil Open]))/(MAX(Table13[Gasoil Open])-MIN(Table13[Gasoil Open]))</f>
        <v>0.11683748169838945</v>
      </c>
      <c r="I2648" s="130">
        <f>(Table13[[#This Row],[Alpha]]-MIN(Table13[Alpha]))/(MAX(Table13[Alpha])-MIN(Table13[Alpha]))</f>
        <v>0.41785418965510296</v>
      </c>
      <c r="J2648" s="508">
        <f>(Table13[[#This Row],[Signal from Matlab]]-703)/(1060.75-703)</f>
        <v>-1.9650593990216632</v>
      </c>
    </row>
    <row r="2649" spans="1:10" x14ac:dyDescent="0.2">
      <c r="A2649" s="505">
        <v>37888</v>
      </c>
      <c r="B2649" s="506">
        <v>2648</v>
      </c>
      <c r="C2649" s="507">
        <v>25.5</v>
      </c>
      <c r="E2649" s="508">
        <f>(Table13[[#This Row],[Gasoil Open]]-MIN(Table13[Gasoil Open]))/(MAX(Table13[Gasoil Open])-MIN(Table13[Gasoil Open]))</f>
        <v>0.11566617862371888</v>
      </c>
      <c r="I2649" s="130">
        <f>(Table13[[#This Row],[Alpha]]-MIN(Table13[Alpha]))/(MAX(Table13[Alpha])-MIN(Table13[Alpha]))</f>
        <v>0.41785418965510296</v>
      </c>
      <c r="J2649" s="508">
        <f>(Table13[[#This Row],[Signal from Matlab]]-703)/(1060.75-703)</f>
        <v>-1.9650593990216632</v>
      </c>
    </row>
    <row r="2650" spans="1:10" x14ac:dyDescent="0.2">
      <c r="A2650" s="505">
        <v>37889</v>
      </c>
      <c r="B2650" s="506">
        <v>2649</v>
      </c>
      <c r="C2650" s="507">
        <v>26.85</v>
      </c>
      <c r="E2650" s="508">
        <f>(Table13[[#This Row],[Gasoil Open]]-MIN(Table13[Gasoil Open]))/(MAX(Table13[Gasoil Open])-MIN(Table13[Gasoil Open]))</f>
        <v>0.12554904831625183</v>
      </c>
      <c r="I2650" s="130">
        <f>(Table13[[#This Row],[Alpha]]-MIN(Table13[Alpha]))/(MAX(Table13[Alpha])-MIN(Table13[Alpha]))</f>
        <v>0.41785418965510296</v>
      </c>
      <c r="J2650" s="508">
        <f>(Table13[[#This Row],[Signal from Matlab]]-703)/(1060.75-703)</f>
        <v>-1.9650593990216632</v>
      </c>
    </row>
    <row r="2651" spans="1:10" x14ac:dyDescent="0.2">
      <c r="A2651" s="505">
        <v>37890</v>
      </c>
      <c r="B2651" s="506">
        <v>2650</v>
      </c>
      <c r="C2651" s="507">
        <v>26.7</v>
      </c>
      <c r="E2651" s="508">
        <f>(Table13[[#This Row],[Gasoil Open]]-MIN(Table13[Gasoil Open]))/(MAX(Table13[Gasoil Open])-MIN(Table13[Gasoil Open]))</f>
        <v>0.12445095168374815</v>
      </c>
      <c r="I2651" s="130">
        <f>(Table13[[#This Row],[Alpha]]-MIN(Table13[Alpha]))/(MAX(Table13[Alpha])-MIN(Table13[Alpha]))</f>
        <v>0.41785418965510296</v>
      </c>
      <c r="J2651" s="508">
        <f>(Table13[[#This Row],[Signal from Matlab]]-703)/(1060.75-703)</f>
        <v>-1.9650593990216632</v>
      </c>
    </row>
    <row r="2652" spans="1:10" x14ac:dyDescent="0.2">
      <c r="A2652" s="505">
        <v>37893</v>
      </c>
      <c r="B2652" s="506">
        <v>2651</v>
      </c>
      <c r="C2652" s="507">
        <v>26.78</v>
      </c>
      <c r="E2652" s="508">
        <f>(Table13[[#This Row],[Gasoil Open]]-MIN(Table13[Gasoil Open]))/(MAX(Table13[Gasoil Open])-MIN(Table13[Gasoil Open]))</f>
        <v>0.12503660322108345</v>
      </c>
      <c r="I2652" s="130">
        <f>(Table13[[#This Row],[Alpha]]-MIN(Table13[Alpha]))/(MAX(Table13[Alpha])-MIN(Table13[Alpha]))</f>
        <v>0.41785418965510296</v>
      </c>
      <c r="J2652" s="508">
        <f>(Table13[[#This Row],[Signal from Matlab]]-703)/(1060.75-703)</f>
        <v>-1.9650593990216632</v>
      </c>
    </row>
    <row r="2653" spans="1:10" x14ac:dyDescent="0.2">
      <c r="A2653" s="505">
        <v>37894</v>
      </c>
      <c r="B2653" s="506">
        <v>2652</v>
      </c>
      <c r="C2653" s="507">
        <v>26.83</v>
      </c>
      <c r="E2653" s="508">
        <f>(Table13[[#This Row],[Gasoil Open]]-MIN(Table13[Gasoil Open]))/(MAX(Table13[Gasoil Open])-MIN(Table13[Gasoil Open]))</f>
        <v>0.12540263543191799</v>
      </c>
      <c r="I2653" s="130">
        <f>(Table13[[#This Row],[Alpha]]-MIN(Table13[Alpha]))/(MAX(Table13[Alpha])-MIN(Table13[Alpha]))</f>
        <v>0.41785418965510296</v>
      </c>
      <c r="J2653" s="508">
        <f>(Table13[[#This Row],[Signal from Matlab]]-703)/(1060.75-703)</f>
        <v>-1.9650593990216632</v>
      </c>
    </row>
    <row r="2654" spans="1:10" x14ac:dyDescent="0.2">
      <c r="A2654" s="505">
        <v>37895</v>
      </c>
      <c r="B2654" s="506">
        <v>2653</v>
      </c>
      <c r="C2654" s="507">
        <v>27.58</v>
      </c>
      <c r="E2654" s="508">
        <f>(Table13[[#This Row],[Gasoil Open]]-MIN(Table13[Gasoil Open]))/(MAX(Table13[Gasoil Open])-MIN(Table13[Gasoil Open]))</f>
        <v>0.13089311859443628</v>
      </c>
      <c r="I2654" s="130">
        <f>(Table13[[#This Row],[Alpha]]-MIN(Table13[Alpha]))/(MAX(Table13[Alpha])-MIN(Table13[Alpha]))</f>
        <v>0.41785418965510296</v>
      </c>
      <c r="J2654" s="508">
        <f>(Table13[[#This Row],[Signal from Matlab]]-703)/(1060.75-703)</f>
        <v>-1.9650593990216632</v>
      </c>
    </row>
    <row r="2655" spans="1:10" x14ac:dyDescent="0.2">
      <c r="A2655" s="505">
        <v>37896</v>
      </c>
      <c r="B2655" s="506">
        <v>2654</v>
      </c>
      <c r="C2655" s="507">
        <v>27.8</v>
      </c>
      <c r="E2655" s="508">
        <f>(Table13[[#This Row],[Gasoil Open]]-MIN(Table13[Gasoil Open]))/(MAX(Table13[Gasoil Open])-MIN(Table13[Gasoil Open]))</f>
        <v>0.13250366032210834</v>
      </c>
      <c r="I2655" s="130">
        <f>(Table13[[#This Row],[Alpha]]-MIN(Table13[Alpha]))/(MAX(Table13[Alpha])-MIN(Table13[Alpha]))</f>
        <v>0.41785418965510296</v>
      </c>
      <c r="J2655" s="508">
        <f>(Table13[[#This Row],[Signal from Matlab]]-703)/(1060.75-703)</f>
        <v>-1.9650593990216632</v>
      </c>
    </row>
    <row r="2656" spans="1:10" x14ac:dyDescent="0.2">
      <c r="A2656" s="505">
        <v>37897</v>
      </c>
      <c r="B2656" s="506">
        <v>2655</v>
      </c>
      <c r="C2656" s="507">
        <v>28.23</v>
      </c>
      <c r="E2656" s="508">
        <f>(Table13[[#This Row],[Gasoil Open]]-MIN(Table13[Gasoil Open]))/(MAX(Table13[Gasoil Open])-MIN(Table13[Gasoil Open]))</f>
        <v>0.13565153733528548</v>
      </c>
      <c r="I2656" s="130">
        <f>(Table13[[#This Row],[Alpha]]-MIN(Table13[Alpha]))/(MAX(Table13[Alpha])-MIN(Table13[Alpha]))</f>
        <v>0.41785418965510296</v>
      </c>
      <c r="J2656" s="508">
        <f>(Table13[[#This Row],[Signal from Matlab]]-703)/(1060.75-703)</f>
        <v>-1.9650593990216632</v>
      </c>
    </row>
    <row r="2657" spans="1:10" x14ac:dyDescent="0.2">
      <c r="A2657" s="505">
        <v>37900</v>
      </c>
      <c r="B2657" s="506">
        <v>2656</v>
      </c>
      <c r="C2657" s="507">
        <v>28.94</v>
      </c>
      <c r="E2657" s="508">
        <f>(Table13[[#This Row],[Gasoil Open]]-MIN(Table13[Gasoil Open]))/(MAX(Table13[Gasoil Open])-MIN(Table13[Gasoil Open]))</f>
        <v>0.14084919472913615</v>
      </c>
      <c r="I2657" s="130">
        <f>(Table13[[#This Row],[Alpha]]-MIN(Table13[Alpha]))/(MAX(Table13[Alpha])-MIN(Table13[Alpha]))</f>
        <v>0.41785418965510296</v>
      </c>
      <c r="J2657" s="508">
        <f>(Table13[[#This Row],[Signal from Matlab]]-703)/(1060.75-703)</f>
        <v>-1.9650593990216632</v>
      </c>
    </row>
    <row r="2658" spans="1:10" x14ac:dyDescent="0.2">
      <c r="A2658" s="505">
        <v>37901</v>
      </c>
      <c r="B2658" s="506">
        <v>2657</v>
      </c>
      <c r="C2658" s="507">
        <v>28.89</v>
      </c>
      <c r="E2658" s="508">
        <f>(Table13[[#This Row],[Gasoil Open]]-MIN(Table13[Gasoil Open]))/(MAX(Table13[Gasoil Open])-MIN(Table13[Gasoil Open]))</f>
        <v>0.14048316251830159</v>
      </c>
      <c r="I2658" s="130">
        <f>(Table13[[#This Row],[Alpha]]-MIN(Table13[Alpha]))/(MAX(Table13[Alpha])-MIN(Table13[Alpha]))</f>
        <v>0.41785418965510296</v>
      </c>
      <c r="J2658" s="508">
        <f>(Table13[[#This Row],[Signal from Matlab]]-703)/(1060.75-703)</f>
        <v>-1.9650593990216632</v>
      </c>
    </row>
    <row r="2659" spans="1:10" x14ac:dyDescent="0.2">
      <c r="A2659" s="505">
        <v>37902</v>
      </c>
      <c r="B2659" s="506">
        <v>2658</v>
      </c>
      <c r="C2659" s="507">
        <v>28.82</v>
      </c>
      <c r="E2659" s="508">
        <f>(Table13[[#This Row],[Gasoil Open]]-MIN(Table13[Gasoil Open]))/(MAX(Table13[Gasoil Open])-MIN(Table13[Gasoil Open]))</f>
        <v>0.13997071742313322</v>
      </c>
      <c r="I2659" s="130">
        <f>(Table13[[#This Row],[Alpha]]-MIN(Table13[Alpha]))/(MAX(Table13[Alpha])-MIN(Table13[Alpha]))</f>
        <v>0.41785418965510296</v>
      </c>
      <c r="J2659" s="508">
        <f>(Table13[[#This Row],[Signal from Matlab]]-703)/(1060.75-703)</f>
        <v>-1.9650593990216632</v>
      </c>
    </row>
    <row r="2660" spans="1:10" x14ac:dyDescent="0.2">
      <c r="A2660" s="505">
        <v>37903</v>
      </c>
      <c r="B2660" s="506">
        <v>2659</v>
      </c>
      <c r="C2660" s="507">
        <v>28.6</v>
      </c>
      <c r="E2660" s="508">
        <f>(Table13[[#This Row],[Gasoil Open]]-MIN(Table13[Gasoil Open]))/(MAX(Table13[Gasoil Open])-MIN(Table13[Gasoil Open]))</f>
        <v>0.13836017569546119</v>
      </c>
      <c r="I2660" s="130">
        <f>(Table13[[#This Row],[Alpha]]-MIN(Table13[Alpha]))/(MAX(Table13[Alpha])-MIN(Table13[Alpha]))</f>
        <v>0.41785418965510296</v>
      </c>
      <c r="J2660" s="508">
        <f>(Table13[[#This Row],[Signal from Matlab]]-703)/(1060.75-703)</f>
        <v>-1.9650593990216632</v>
      </c>
    </row>
    <row r="2661" spans="1:10" x14ac:dyDescent="0.2">
      <c r="A2661" s="505">
        <v>37904</v>
      </c>
      <c r="B2661" s="506">
        <v>2660</v>
      </c>
      <c r="C2661" s="507">
        <v>29.7</v>
      </c>
      <c r="E2661" s="508">
        <f>(Table13[[#This Row],[Gasoil Open]]-MIN(Table13[Gasoil Open]))/(MAX(Table13[Gasoil Open])-MIN(Table13[Gasoil Open]))</f>
        <v>0.14641288433382135</v>
      </c>
      <c r="I2661" s="130">
        <f>(Table13[[#This Row],[Alpha]]-MIN(Table13[Alpha]))/(MAX(Table13[Alpha])-MIN(Table13[Alpha]))</f>
        <v>0.41785418965510296</v>
      </c>
      <c r="J2661" s="508">
        <f>(Table13[[#This Row],[Signal from Matlab]]-703)/(1060.75-703)</f>
        <v>-1.9650593990216632</v>
      </c>
    </row>
    <row r="2662" spans="1:10" x14ac:dyDescent="0.2">
      <c r="A2662" s="505">
        <v>37907</v>
      </c>
      <c r="B2662" s="506">
        <v>2661</v>
      </c>
      <c r="C2662" s="507">
        <v>30.71</v>
      </c>
      <c r="E2662" s="508">
        <f>(Table13[[#This Row],[Gasoil Open]]-MIN(Table13[Gasoil Open]))/(MAX(Table13[Gasoil Open])-MIN(Table13[Gasoil Open]))</f>
        <v>0.15380673499267933</v>
      </c>
      <c r="I2662" s="130">
        <f>(Table13[[#This Row],[Alpha]]-MIN(Table13[Alpha]))/(MAX(Table13[Alpha])-MIN(Table13[Alpha]))</f>
        <v>0.41785418965510296</v>
      </c>
      <c r="J2662" s="508">
        <f>(Table13[[#This Row],[Signal from Matlab]]-703)/(1060.75-703)</f>
        <v>-1.9650593990216632</v>
      </c>
    </row>
    <row r="2663" spans="1:10" x14ac:dyDescent="0.2">
      <c r="A2663" s="505">
        <v>37908</v>
      </c>
      <c r="B2663" s="506">
        <v>2662</v>
      </c>
      <c r="C2663" s="507">
        <v>30.54</v>
      </c>
      <c r="E2663" s="508">
        <f>(Table13[[#This Row],[Gasoil Open]]-MIN(Table13[Gasoil Open]))/(MAX(Table13[Gasoil Open])-MIN(Table13[Gasoil Open]))</f>
        <v>0.15256222547584183</v>
      </c>
      <c r="I2663" s="130">
        <f>(Table13[[#This Row],[Alpha]]-MIN(Table13[Alpha]))/(MAX(Table13[Alpha])-MIN(Table13[Alpha]))</f>
        <v>0.41785418965510296</v>
      </c>
      <c r="J2663" s="508">
        <f>(Table13[[#This Row],[Signal from Matlab]]-703)/(1060.75-703)</f>
        <v>-1.9650593990216632</v>
      </c>
    </row>
    <row r="2664" spans="1:10" x14ac:dyDescent="0.2">
      <c r="A2664" s="505">
        <v>37909</v>
      </c>
      <c r="B2664" s="506">
        <v>2663</v>
      </c>
      <c r="C2664" s="507">
        <v>30.4</v>
      </c>
      <c r="E2664" s="508">
        <f>(Table13[[#This Row],[Gasoil Open]]-MIN(Table13[Gasoil Open]))/(MAX(Table13[Gasoil Open])-MIN(Table13[Gasoil Open]))</f>
        <v>0.15153733528550509</v>
      </c>
      <c r="I2664" s="130">
        <f>(Table13[[#This Row],[Alpha]]-MIN(Table13[Alpha]))/(MAX(Table13[Alpha])-MIN(Table13[Alpha]))</f>
        <v>0.41785418965510296</v>
      </c>
      <c r="J2664" s="508">
        <f>(Table13[[#This Row],[Signal from Matlab]]-703)/(1060.75-703)</f>
        <v>-1.9650593990216632</v>
      </c>
    </row>
    <row r="2665" spans="1:10" x14ac:dyDescent="0.2">
      <c r="A2665" s="505">
        <v>37910</v>
      </c>
      <c r="B2665" s="506">
        <v>2664</v>
      </c>
      <c r="C2665" s="507">
        <v>30.87</v>
      </c>
      <c r="E2665" s="508">
        <f>(Table13[[#This Row],[Gasoil Open]]-MIN(Table13[Gasoil Open]))/(MAX(Table13[Gasoil Open])-MIN(Table13[Gasoil Open]))</f>
        <v>0.15497803806734992</v>
      </c>
      <c r="I2665" s="130">
        <f>(Table13[[#This Row],[Alpha]]-MIN(Table13[Alpha]))/(MAX(Table13[Alpha])-MIN(Table13[Alpha]))</f>
        <v>0.41785418965510296</v>
      </c>
      <c r="J2665" s="508">
        <f>(Table13[[#This Row],[Signal from Matlab]]-703)/(1060.75-703)</f>
        <v>-1.9650593990216632</v>
      </c>
    </row>
    <row r="2666" spans="1:10" x14ac:dyDescent="0.2">
      <c r="A2666" s="505">
        <v>37911</v>
      </c>
      <c r="B2666" s="506">
        <v>2665</v>
      </c>
      <c r="C2666" s="507">
        <v>29.8</v>
      </c>
      <c r="E2666" s="508">
        <f>(Table13[[#This Row],[Gasoil Open]]-MIN(Table13[Gasoil Open]))/(MAX(Table13[Gasoil Open])-MIN(Table13[Gasoil Open]))</f>
        <v>0.14714494875549047</v>
      </c>
      <c r="I2666" s="130">
        <f>(Table13[[#This Row],[Alpha]]-MIN(Table13[Alpha]))/(MAX(Table13[Alpha])-MIN(Table13[Alpha]))</f>
        <v>0.41785418965510296</v>
      </c>
      <c r="J2666" s="508">
        <f>(Table13[[#This Row],[Signal from Matlab]]-703)/(1060.75-703)</f>
        <v>-1.9650593990216632</v>
      </c>
    </row>
    <row r="2667" spans="1:10" x14ac:dyDescent="0.2">
      <c r="A2667" s="505">
        <v>37914</v>
      </c>
      <c r="B2667" s="506">
        <v>2666</v>
      </c>
      <c r="C2667" s="507">
        <v>28.75</v>
      </c>
      <c r="E2667" s="508">
        <f>(Table13[[#This Row],[Gasoil Open]]-MIN(Table13[Gasoil Open]))/(MAX(Table13[Gasoil Open])-MIN(Table13[Gasoil Open]))</f>
        <v>0.13945827232796484</v>
      </c>
      <c r="I2667" s="130">
        <f>(Table13[[#This Row],[Alpha]]-MIN(Table13[Alpha]))/(MAX(Table13[Alpha])-MIN(Table13[Alpha]))</f>
        <v>0.41785418965510296</v>
      </c>
      <c r="J2667" s="508">
        <f>(Table13[[#This Row],[Signal from Matlab]]-703)/(1060.75-703)</f>
        <v>-1.9650593990216632</v>
      </c>
    </row>
    <row r="2668" spans="1:10" x14ac:dyDescent="0.2">
      <c r="A2668" s="505">
        <v>37915</v>
      </c>
      <c r="B2668" s="506">
        <v>2667</v>
      </c>
      <c r="C2668" s="507">
        <v>28.6</v>
      </c>
      <c r="E2668" s="508">
        <f>(Table13[[#This Row],[Gasoil Open]]-MIN(Table13[Gasoil Open]))/(MAX(Table13[Gasoil Open])-MIN(Table13[Gasoil Open]))</f>
        <v>0.13836017569546119</v>
      </c>
      <c r="I2668" s="130">
        <f>(Table13[[#This Row],[Alpha]]-MIN(Table13[Alpha]))/(MAX(Table13[Alpha])-MIN(Table13[Alpha]))</f>
        <v>0.41785418965510296</v>
      </c>
      <c r="J2668" s="508">
        <f>(Table13[[#This Row],[Signal from Matlab]]-703)/(1060.75-703)</f>
        <v>-1.9650593990216632</v>
      </c>
    </row>
    <row r="2669" spans="1:10" x14ac:dyDescent="0.2">
      <c r="A2669" s="505">
        <v>37916</v>
      </c>
      <c r="B2669" s="506">
        <v>2668</v>
      </c>
      <c r="C2669" s="507">
        <v>28.65</v>
      </c>
      <c r="E2669" s="508">
        <f>(Table13[[#This Row],[Gasoil Open]]-MIN(Table13[Gasoil Open]))/(MAX(Table13[Gasoil Open])-MIN(Table13[Gasoil Open]))</f>
        <v>0.13872620790629572</v>
      </c>
      <c r="I2669" s="130">
        <f>(Table13[[#This Row],[Alpha]]-MIN(Table13[Alpha]))/(MAX(Table13[Alpha])-MIN(Table13[Alpha]))</f>
        <v>0.41785418965510296</v>
      </c>
      <c r="J2669" s="508">
        <f>(Table13[[#This Row],[Signal from Matlab]]-703)/(1060.75-703)</f>
        <v>-1.9650593990216632</v>
      </c>
    </row>
    <row r="2670" spans="1:10" x14ac:dyDescent="0.2">
      <c r="A2670" s="505">
        <v>37917</v>
      </c>
      <c r="B2670" s="506">
        <v>2669</v>
      </c>
      <c r="C2670" s="507">
        <v>28.4</v>
      </c>
      <c r="E2670" s="508">
        <f>(Table13[[#This Row],[Gasoil Open]]-MIN(Table13[Gasoil Open]))/(MAX(Table13[Gasoil Open])-MIN(Table13[Gasoil Open]))</f>
        <v>0.13689604685212295</v>
      </c>
      <c r="I2670" s="130">
        <f>(Table13[[#This Row],[Alpha]]-MIN(Table13[Alpha]))/(MAX(Table13[Alpha])-MIN(Table13[Alpha]))</f>
        <v>0.41785418965510296</v>
      </c>
      <c r="J2670" s="508">
        <f>(Table13[[#This Row],[Signal from Matlab]]-703)/(1060.75-703)</f>
        <v>-1.9650593990216632</v>
      </c>
    </row>
    <row r="2671" spans="1:10" x14ac:dyDescent="0.2">
      <c r="A2671" s="505">
        <v>37918</v>
      </c>
      <c r="B2671" s="506">
        <v>2670</v>
      </c>
      <c r="C2671" s="507">
        <v>28.8</v>
      </c>
      <c r="E2671" s="508">
        <f>(Table13[[#This Row],[Gasoil Open]]-MIN(Table13[Gasoil Open]))/(MAX(Table13[Gasoil Open])-MIN(Table13[Gasoil Open]))</f>
        <v>0.1398243045387994</v>
      </c>
      <c r="I2671" s="130">
        <f>(Table13[[#This Row],[Alpha]]-MIN(Table13[Alpha]))/(MAX(Table13[Alpha])-MIN(Table13[Alpha]))</f>
        <v>0.41785418965510296</v>
      </c>
      <c r="J2671" s="508">
        <f>(Table13[[#This Row],[Signal from Matlab]]-703)/(1060.75-703)</f>
        <v>-1.9650593990216632</v>
      </c>
    </row>
    <row r="2672" spans="1:10" x14ac:dyDescent="0.2">
      <c r="A2672" s="505">
        <v>37921</v>
      </c>
      <c r="B2672" s="506">
        <v>2671</v>
      </c>
      <c r="C2672" s="507">
        <v>28.66</v>
      </c>
      <c r="E2672" s="508">
        <f>(Table13[[#This Row],[Gasoil Open]]-MIN(Table13[Gasoil Open]))/(MAX(Table13[Gasoil Open])-MIN(Table13[Gasoil Open]))</f>
        <v>0.13879941434846266</v>
      </c>
      <c r="I2672" s="130">
        <f>(Table13[[#This Row],[Alpha]]-MIN(Table13[Alpha]))/(MAX(Table13[Alpha])-MIN(Table13[Alpha]))</f>
        <v>0.41785418965510296</v>
      </c>
      <c r="J2672" s="508">
        <f>(Table13[[#This Row],[Signal from Matlab]]-703)/(1060.75-703)</f>
        <v>-1.9650593990216632</v>
      </c>
    </row>
    <row r="2673" spans="1:10" x14ac:dyDescent="0.2">
      <c r="A2673" s="505">
        <v>37922</v>
      </c>
      <c r="B2673" s="506">
        <v>2672</v>
      </c>
      <c r="C2673" s="507">
        <v>28.28</v>
      </c>
      <c r="E2673" s="508">
        <f>(Table13[[#This Row],[Gasoil Open]]-MIN(Table13[Gasoil Open]))/(MAX(Table13[Gasoil Open])-MIN(Table13[Gasoil Open]))</f>
        <v>0.13601756954612004</v>
      </c>
      <c r="I2673" s="130">
        <f>(Table13[[#This Row],[Alpha]]-MIN(Table13[Alpha]))/(MAX(Table13[Alpha])-MIN(Table13[Alpha]))</f>
        <v>0.41785418965510296</v>
      </c>
      <c r="J2673" s="508">
        <f>(Table13[[#This Row],[Signal from Matlab]]-703)/(1060.75-703)</f>
        <v>-1.9650593990216632</v>
      </c>
    </row>
    <row r="2674" spans="1:10" x14ac:dyDescent="0.2">
      <c r="A2674" s="505">
        <v>37923</v>
      </c>
      <c r="B2674" s="506">
        <v>2673</v>
      </c>
      <c r="C2674" s="507">
        <v>28.1</v>
      </c>
      <c r="E2674" s="508">
        <f>(Table13[[#This Row],[Gasoil Open]]-MIN(Table13[Gasoil Open]))/(MAX(Table13[Gasoil Open])-MIN(Table13[Gasoil Open]))</f>
        <v>0.13469985358711567</v>
      </c>
      <c r="I2674" s="130">
        <f>(Table13[[#This Row],[Alpha]]-MIN(Table13[Alpha]))/(MAX(Table13[Alpha])-MIN(Table13[Alpha]))</f>
        <v>0.41785418965510296</v>
      </c>
      <c r="J2674" s="508">
        <f>(Table13[[#This Row],[Signal from Matlab]]-703)/(1060.75-703)</f>
        <v>-1.9650593990216632</v>
      </c>
    </row>
    <row r="2675" spans="1:10" x14ac:dyDescent="0.2">
      <c r="A2675" s="505">
        <v>37924</v>
      </c>
      <c r="B2675" s="506">
        <v>2674</v>
      </c>
      <c r="C2675" s="507">
        <v>27.4</v>
      </c>
      <c r="E2675" s="508">
        <f>(Table13[[#This Row],[Gasoil Open]]-MIN(Table13[Gasoil Open]))/(MAX(Table13[Gasoil Open])-MIN(Table13[Gasoil Open]))</f>
        <v>0.12957540263543188</v>
      </c>
      <c r="I2675" s="130">
        <f>(Table13[[#This Row],[Alpha]]-MIN(Table13[Alpha]))/(MAX(Table13[Alpha])-MIN(Table13[Alpha]))</f>
        <v>0.41785418965510296</v>
      </c>
      <c r="J2675" s="508">
        <f>(Table13[[#This Row],[Signal from Matlab]]-703)/(1060.75-703)</f>
        <v>-1.9650593990216632</v>
      </c>
    </row>
    <row r="2676" spans="1:10" x14ac:dyDescent="0.2">
      <c r="A2676" s="505">
        <v>37925</v>
      </c>
      <c r="B2676" s="506">
        <v>2675</v>
      </c>
      <c r="C2676" s="507">
        <v>27.3</v>
      </c>
      <c r="E2676" s="508">
        <f>(Table13[[#This Row],[Gasoil Open]]-MIN(Table13[Gasoil Open]))/(MAX(Table13[Gasoil Open])-MIN(Table13[Gasoil Open]))</f>
        <v>0.12884333821376279</v>
      </c>
      <c r="I2676" s="130">
        <f>(Table13[[#This Row],[Alpha]]-MIN(Table13[Alpha]))/(MAX(Table13[Alpha])-MIN(Table13[Alpha]))</f>
        <v>0.41785418965510296</v>
      </c>
      <c r="J2676" s="508">
        <f>(Table13[[#This Row],[Signal from Matlab]]-703)/(1060.75-703)</f>
        <v>-1.9650593990216632</v>
      </c>
    </row>
    <row r="2677" spans="1:10" x14ac:dyDescent="0.2">
      <c r="A2677" s="505">
        <v>37928</v>
      </c>
      <c r="B2677" s="506">
        <v>2676</v>
      </c>
      <c r="C2677" s="507">
        <v>27.98</v>
      </c>
      <c r="E2677" s="508">
        <f>(Table13[[#This Row],[Gasoil Open]]-MIN(Table13[Gasoil Open]))/(MAX(Table13[Gasoil Open])-MIN(Table13[Gasoil Open]))</f>
        <v>0.13382137628111274</v>
      </c>
      <c r="I2677" s="130">
        <f>(Table13[[#This Row],[Alpha]]-MIN(Table13[Alpha]))/(MAX(Table13[Alpha])-MIN(Table13[Alpha]))</f>
        <v>0.41785418965510296</v>
      </c>
      <c r="J2677" s="508">
        <f>(Table13[[#This Row],[Signal from Matlab]]-703)/(1060.75-703)</f>
        <v>-1.9650593990216632</v>
      </c>
    </row>
    <row r="2678" spans="1:10" x14ac:dyDescent="0.2">
      <c r="A2678" s="505">
        <v>37929</v>
      </c>
      <c r="B2678" s="506">
        <v>2677</v>
      </c>
      <c r="C2678" s="507">
        <v>27.36</v>
      </c>
      <c r="E2678" s="508">
        <f>(Table13[[#This Row],[Gasoil Open]]-MIN(Table13[Gasoil Open]))/(MAX(Table13[Gasoil Open])-MIN(Table13[Gasoil Open]))</f>
        <v>0.12928257686676425</v>
      </c>
      <c r="I2678" s="130">
        <f>(Table13[[#This Row],[Alpha]]-MIN(Table13[Alpha]))/(MAX(Table13[Alpha])-MIN(Table13[Alpha]))</f>
        <v>0.41785418965510296</v>
      </c>
      <c r="J2678" s="508">
        <f>(Table13[[#This Row],[Signal from Matlab]]-703)/(1060.75-703)</f>
        <v>-1.9650593990216632</v>
      </c>
    </row>
    <row r="2679" spans="1:10" x14ac:dyDescent="0.2">
      <c r="A2679" s="505">
        <v>37930</v>
      </c>
      <c r="B2679" s="506">
        <v>2678</v>
      </c>
      <c r="C2679" s="507">
        <v>27.18</v>
      </c>
      <c r="E2679" s="508">
        <f>(Table13[[#This Row],[Gasoil Open]]-MIN(Table13[Gasoil Open]))/(MAX(Table13[Gasoil Open])-MIN(Table13[Gasoil Open]))</f>
        <v>0.12796486090775985</v>
      </c>
      <c r="I2679" s="130">
        <f>(Table13[[#This Row],[Alpha]]-MIN(Table13[Alpha]))/(MAX(Table13[Alpha])-MIN(Table13[Alpha]))</f>
        <v>0.41785418965510296</v>
      </c>
      <c r="J2679" s="508">
        <f>(Table13[[#This Row],[Signal from Matlab]]-703)/(1060.75-703)</f>
        <v>-1.9650593990216632</v>
      </c>
    </row>
    <row r="2680" spans="1:10" x14ac:dyDescent="0.2">
      <c r="A2680" s="505">
        <v>37931</v>
      </c>
      <c r="B2680" s="506">
        <v>2679</v>
      </c>
      <c r="C2680" s="507">
        <v>28.6</v>
      </c>
      <c r="E2680" s="508">
        <f>(Table13[[#This Row],[Gasoil Open]]-MIN(Table13[Gasoil Open]))/(MAX(Table13[Gasoil Open])-MIN(Table13[Gasoil Open]))</f>
        <v>0.13836017569546119</v>
      </c>
      <c r="I2680" s="130">
        <f>(Table13[[#This Row],[Alpha]]-MIN(Table13[Alpha]))/(MAX(Table13[Alpha])-MIN(Table13[Alpha]))</f>
        <v>0.41785418965510296</v>
      </c>
      <c r="J2680" s="508">
        <f>(Table13[[#This Row],[Signal from Matlab]]-703)/(1060.75-703)</f>
        <v>-1.9650593990216632</v>
      </c>
    </row>
    <row r="2681" spans="1:10" x14ac:dyDescent="0.2">
      <c r="A2681" s="505">
        <v>37932</v>
      </c>
      <c r="B2681" s="506">
        <v>2680</v>
      </c>
      <c r="C2681" s="507">
        <v>28.48</v>
      </c>
      <c r="E2681" s="508">
        <f>(Table13[[#This Row],[Gasoil Open]]-MIN(Table13[Gasoil Open]))/(MAX(Table13[Gasoil Open])-MIN(Table13[Gasoil Open]))</f>
        <v>0.13748169838945826</v>
      </c>
      <c r="I2681" s="130">
        <f>(Table13[[#This Row],[Alpha]]-MIN(Table13[Alpha]))/(MAX(Table13[Alpha])-MIN(Table13[Alpha]))</f>
        <v>0.41785418965510296</v>
      </c>
      <c r="J2681" s="508">
        <f>(Table13[[#This Row],[Signal from Matlab]]-703)/(1060.75-703)</f>
        <v>-1.9650593990216632</v>
      </c>
    </row>
    <row r="2682" spans="1:10" x14ac:dyDescent="0.2">
      <c r="A2682" s="505">
        <v>37935</v>
      </c>
      <c r="B2682" s="506">
        <v>2681</v>
      </c>
      <c r="C2682" s="507">
        <v>29.26</v>
      </c>
      <c r="E2682" s="508">
        <f>(Table13[[#This Row],[Gasoil Open]]-MIN(Table13[Gasoil Open]))/(MAX(Table13[Gasoil Open])-MIN(Table13[Gasoil Open]))</f>
        <v>0.1431918008784773</v>
      </c>
      <c r="I2682" s="130">
        <f>(Table13[[#This Row],[Alpha]]-MIN(Table13[Alpha]))/(MAX(Table13[Alpha])-MIN(Table13[Alpha]))</f>
        <v>0.41785418965510296</v>
      </c>
      <c r="J2682" s="508">
        <f>(Table13[[#This Row],[Signal from Matlab]]-703)/(1060.75-703)</f>
        <v>-1.9650593990216632</v>
      </c>
    </row>
    <row r="2683" spans="1:10" x14ac:dyDescent="0.2">
      <c r="A2683" s="505">
        <v>37936</v>
      </c>
      <c r="B2683" s="506">
        <v>2682</v>
      </c>
      <c r="C2683" s="507">
        <v>29.08</v>
      </c>
      <c r="E2683" s="508">
        <f>(Table13[[#This Row],[Gasoil Open]]-MIN(Table13[Gasoil Open]))/(MAX(Table13[Gasoil Open])-MIN(Table13[Gasoil Open]))</f>
        <v>0.14187408491947287</v>
      </c>
      <c r="I2683" s="130">
        <f>(Table13[[#This Row],[Alpha]]-MIN(Table13[Alpha]))/(MAX(Table13[Alpha])-MIN(Table13[Alpha]))</f>
        <v>0.41785418965510296</v>
      </c>
      <c r="J2683" s="508">
        <f>(Table13[[#This Row],[Signal from Matlab]]-703)/(1060.75-703)</f>
        <v>-1.9650593990216632</v>
      </c>
    </row>
    <row r="2684" spans="1:10" x14ac:dyDescent="0.2">
      <c r="A2684" s="505">
        <v>37937</v>
      </c>
      <c r="B2684" s="506">
        <v>2683</v>
      </c>
      <c r="C2684" s="507">
        <v>29.05</v>
      </c>
      <c r="E2684" s="508">
        <f>(Table13[[#This Row],[Gasoil Open]]-MIN(Table13[Gasoil Open]))/(MAX(Table13[Gasoil Open])-MIN(Table13[Gasoil Open]))</f>
        <v>0.14165446559297218</v>
      </c>
      <c r="I2684" s="130">
        <f>(Table13[[#This Row],[Alpha]]-MIN(Table13[Alpha]))/(MAX(Table13[Alpha])-MIN(Table13[Alpha]))</f>
        <v>0.41785418965510296</v>
      </c>
      <c r="J2684" s="508">
        <f>(Table13[[#This Row],[Signal from Matlab]]-703)/(1060.75-703)</f>
        <v>-1.9650593990216632</v>
      </c>
    </row>
    <row r="2685" spans="1:10" x14ac:dyDescent="0.2">
      <c r="A2685" s="505">
        <v>37938</v>
      </c>
      <c r="B2685" s="506">
        <v>2684</v>
      </c>
      <c r="C2685" s="507">
        <v>29.2</v>
      </c>
      <c r="E2685" s="508">
        <f>(Table13[[#This Row],[Gasoil Open]]-MIN(Table13[Gasoil Open]))/(MAX(Table13[Gasoil Open])-MIN(Table13[Gasoil Open]))</f>
        <v>0.14275256222547583</v>
      </c>
      <c r="I2685" s="130">
        <f>(Table13[[#This Row],[Alpha]]-MIN(Table13[Alpha]))/(MAX(Table13[Alpha])-MIN(Table13[Alpha]))</f>
        <v>0.41785418965510296</v>
      </c>
      <c r="J2685" s="508">
        <f>(Table13[[#This Row],[Signal from Matlab]]-703)/(1060.75-703)</f>
        <v>-1.9650593990216632</v>
      </c>
    </row>
    <row r="2686" spans="1:10" x14ac:dyDescent="0.2">
      <c r="A2686" s="505">
        <v>37939</v>
      </c>
      <c r="B2686" s="506">
        <v>2685</v>
      </c>
      <c r="C2686" s="507">
        <v>29.35</v>
      </c>
      <c r="E2686" s="508">
        <f>(Table13[[#This Row],[Gasoil Open]]-MIN(Table13[Gasoil Open]))/(MAX(Table13[Gasoil Open])-MIN(Table13[Gasoil Open]))</f>
        <v>0.14385065885797949</v>
      </c>
      <c r="I2686" s="130">
        <f>(Table13[[#This Row],[Alpha]]-MIN(Table13[Alpha]))/(MAX(Table13[Alpha])-MIN(Table13[Alpha]))</f>
        <v>0.41785418965510296</v>
      </c>
      <c r="J2686" s="508">
        <f>(Table13[[#This Row],[Signal from Matlab]]-703)/(1060.75-703)</f>
        <v>-1.9650593990216632</v>
      </c>
    </row>
    <row r="2687" spans="1:10" x14ac:dyDescent="0.2">
      <c r="A2687" s="505">
        <v>37942</v>
      </c>
      <c r="B2687" s="506">
        <v>2686</v>
      </c>
      <c r="C2687" s="507">
        <v>29.56</v>
      </c>
      <c r="E2687" s="508">
        <f>(Table13[[#This Row],[Gasoil Open]]-MIN(Table13[Gasoil Open]))/(MAX(Table13[Gasoil Open])-MIN(Table13[Gasoil Open]))</f>
        <v>0.14538799414348461</v>
      </c>
      <c r="I2687" s="130">
        <f>(Table13[[#This Row],[Alpha]]-MIN(Table13[Alpha]))/(MAX(Table13[Alpha])-MIN(Table13[Alpha]))</f>
        <v>0.41785418965510296</v>
      </c>
      <c r="J2687" s="508">
        <f>(Table13[[#This Row],[Signal from Matlab]]-703)/(1060.75-703)</f>
        <v>-1.9650593990216632</v>
      </c>
    </row>
    <row r="2688" spans="1:10" x14ac:dyDescent="0.2">
      <c r="A2688" s="505">
        <v>37943</v>
      </c>
      <c r="B2688" s="506">
        <v>2687</v>
      </c>
      <c r="C2688" s="507">
        <v>29</v>
      </c>
      <c r="E2688" s="508">
        <f>(Table13[[#This Row],[Gasoil Open]]-MIN(Table13[Gasoil Open]))/(MAX(Table13[Gasoil Open])-MIN(Table13[Gasoil Open]))</f>
        <v>0.14128843338213762</v>
      </c>
      <c r="I2688" s="130">
        <f>(Table13[[#This Row],[Alpha]]-MIN(Table13[Alpha]))/(MAX(Table13[Alpha])-MIN(Table13[Alpha]))</f>
        <v>0.41785418965510296</v>
      </c>
      <c r="J2688" s="508">
        <f>(Table13[[#This Row],[Signal from Matlab]]-703)/(1060.75-703)</f>
        <v>-1.9650593990216632</v>
      </c>
    </row>
    <row r="2689" spans="1:10" x14ac:dyDescent="0.2">
      <c r="A2689" s="505">
        <v>37944</v>
      </c>
      <c r="B2689" s="506">
        <v>2688</v>
      </c>
      <c r="C2689" s="507">
        <v>30.22</v>
      </c>
      <c r="E2689" s="508">
        <f>(Table13[[#This Row],[Gasoil Open]]-MIN(Table13[Gasoil Open]))/(MAX(Table13[Gasoil Open])-MIN(Table13[Gasoil Open]))</f>
        <v>0.15021961932650071</v>
      </c>
      <c r="I2689" s="130">
        <f>(Table13[[#This Row],[Alpha]]-MIN(Table13[Alpha]))/(MAX(Table13[Alpha])-MIN(Table13[Alpha]))</f>
        <v>0.41785418965510296</v>
      </c>
      <c r="J2689" s="508">
        <f>(Table13[[#This Row],[Signal from Matlab]]-703)/(1060.75-703)</f>
        <v>-1.9650593990216632</v>
      </c>
    </row>
    <row r="2690" spans="1:10" x14ac:dyDescent="0.2">
      <c r="A2690" s="505">
        <v>37945</v>
      </c>
      <c r="B2690" s="506">
        <v>2689</v>
      </c>
      <c r="C2690" s="507">
        <v>29.58</v>
      </c>
      <c r="E2690" s="508">
        <f>(Table13[[#This Row],[Gasoil Open]]-MIN(Table13[Gasoil Open]))/(MAX(Table13[Gasoil Open])-MIN(Table13[Gasoil Open]))</f>
        <v>0.14553440702781842</v>
      </c>
      <c r="I2690" s="130">
        <f>(Table13[[#This Row],[Alpha]]-MIN(Table13[Alpha]))/(MAX(Table13[Alpha])-MIN(Table13[Alpha]))</f>
        <v>0.41785418965510296</v>
      </c>
      <c r="J2690" s="508">
        <f>(Table13[[#This Row],[Signal from Matlab]]-703)/(1060.75-703)</f>
        <v>-1.9650593990216632</v>
      </c>
    </row>
    <row r="2691" spans="1:10" x14ac:dyDescent="0.2">
      <c r="A2691" s="505">
        <v>37946</v>
      </c>
      <c r="B2691" s="506">
        <v>2690</v>
      </c>
      <c r="C2691" s="507">
        <v>29.75</v>
      </c>
      <c r="E2691" s="508">
        <f>(Table13[[#This Row],[Gasoil Open]]-MIN(Table13[Gasoil Open]))/(MAX(Table13[Gasoil Open])-MIN(Table13[Gasoil Open]))</f>
        <v>0.14677891654465591</v>
      </c>
      <c r="I2691" s="130">
        <f>(Table13[[#This Row],[Alpha]]-MIN(Table13[Alpha]))/(MAX(Table13[Alpha])-MIN(Table13[Alpha]))</f>
        <v>0.41785418965510296</v>
      </c>
      <c r="J2691" s="508">
        <f>(Table13[[#This Row],[Signal from Matlab]]-703)/(1060.75-703)</f>
        <v>-1.9650593990216632</v>
      </c>
    </row>
    <row r="2692" spans="1:10" x14ac:dyDescent="0.2">
      <c r="A2692" s="505">
        <v>37949</v>
      </c>
      <c r="B2692" s="506">
        <v>2691</v>
      </c>
      <c r="C2692" s="507">
        <v>27.86</v>
      </c>
      <c r="E2692" s="508">
        <f>(Table13[[#This Row],[Gasoil Open]]-MIN(Table13[Gasoil Open]))/(MAX(Table13[Gasoil Open])-MIN(Table13[Gasoil Open]))</f>
        <v>0.1329428989751098</v>
      </c>
      <c r="I2692" s="130">
        <f>(Table13[[#This Row],[Alpha]]-MIN(Table13[Alpha]))/(MAX(Table13[Alpha])-MIN(Table13[Alpha]))</f>
        <v>0.41785418965510296</v>
      </c>
      <c r="J2692" s="508">
        <f>(Table13[[#This Row],[Signal from Matlab]]-703)/(1060.75-703)</f>
        <v>-1.9650593990216632</v>
      </c>
    </row>
    <row r="2693" spans="1:10" x14ac:dyDescent="0.2">
      <c r="A2693" s="505">
        <v>37950</v>
      </c>
      <c r="B2693" s="506">
        <v>2692</v>
      </c>
      <c r="C2693" s="507">
        <v>28</v>
      </c>
      <c r="E2693" s="508">
        <f>(Table13[[#This Row],[Gasoil Open]]-MIN(Table13[Gasoil Open]))/(MAX(Table13[Gasoil Open])-MIN(Table13[Gasoil Open]))</f>
        <v>0.13396778916544655</v>
      </c>
      <c r="I2693" s="130">
        <f>(Table13[[#This Row],[Alpha]]-MIN(Table13[Alpha]))/(MAX(Table13[Alpha])-MIN(Table13[Alpha]))</f>
        <v>0.41785418965510296</v>
      </c>
      <c r="J2693" s="508">
        <f>(Table13[[#This Row],[Signal from Matlab]]-703)/(1060.75-703)</f>
        <v>-1.9650593990216632</v>
      </c>
    </row>
    <row r="2694" spans="1:10" x14ac:dyDescent="0.2">
      <c r="A2694" s="505">
        <v>37951</v>
      </c>
      <c r="B2694" s="506">
        <v>2693</v>
      </c>
      <c r="C2694" s="507">
        <v>28.05</v>
      </c>
      <c r="E2694" s="508">
        <f>(Table13[[#This Row],[Gasoil Open]]-MIN(Table13[Gasoil Open]))/(MAX(Table13[Gasoil Open])-MIN(Table13[Gasoil Open]))</f>
        <v>0.13433382137628111</v>
      </c>
      <c r="I2694" s="130">
        <f>(Table13[[#This Row],[Alpha]]-MIN(Table13[Alpha]))/(MAX(Table13[Alpha])-MIN(Table13[Alpha]))</f>
        <v>0.41785418965510296</v>
      </c>
      <c r="J2694" s="508">
        <f>(Table13[[#This Row],[Signal from Matlab]]-703)/(1060.75-703)</f>
        <v>-1.9650593990216632</v>
      </c>
    </row>
    <row r="2695" spans="1:10" x14ac:dyDescent="0.2">
      <c r="A2695" s="505">
        <v>37952</v>
      </c>
      <c r="B2695" s="506">
        <v>2694</v>
      </c>
      <c r="C2695" s="507">
        <v>28.5</v>
      </c>
      <c r="E2695" s="508">
        <f>(Table13[[#This Row],[Gasoil Open]]-MIN(Table13[Gasoil Open]))/(MAX(Table13[Gasoil Open])-MIN(Table13[Gasoil Open]))</f>
        <v>0.13762811127379207</v>
      </c>
      <c r="I2695" s="130">
        <f>(Table13[[#This Row],[Alpha]]-MIN(Table13[Alpha]))/(MAX(Table13[Alpha])-MIN(Table13[Alpha]))</f>
        <v>0.41785418965510296</v>
      </c>
      <c r="J2695" s="508">
        <f>(Table13[[#This Row],[Signal from Matlab]]-703)/(1060.75-703)</f>
        <v>-1.9650593990216632</v>
      </c>
    </row>
    <row r="2696" spans="1:10" x14ac:dyDescent="0.2">
      <c r="A2696" s="505">
        <v>37953</v>
      </c>
      <c r="B2696" s="506">
        <v>2695</v>
      </c>
      <c r="C2696" s="507">
        <v>28.66</v>
      </c>
      <c r="E2696" s="508">
        <f>(Table13[[#This Row],[Gasoil Open]]-MIN(Table13[Gasoil Open]))/(MAX(Table13[Gasoil Open])-MIN(Table13[Gasoil Open]))</f>
        <v>0.13879941434846266</v>
      </c>
      <c r="I2696" s="130">
        <f>(Table13[[#This Row],[Alpha]]-MIN(Table13[Alpha]))/(MAX(Table13[Alpha])-MIN(Table13[Alpha]))</f>
        <v>0.41785418965510296</v>
      </c>
      <c r="J2696" s="508">
        <f>(Table13[[#This Row],[Signal from Matlab]]-703)/(1060.75-703)</f>
        <v>-1.9650593990216632</v>
      </c>
    </row>
    <row r="2697" spans="1:10" x14ac:dyDescent="0.2">
      <c r="A2697" s="505">
        <v>37956</v>
      </c>
      <c r="B2697" s="506">
        <v>2696</v>
      </c>
      <c r="C2697" s="507">
        <v>28.43</v>
      </c>
      <c r="E2697" s="508">
        <f>(Table13[[#This Row],[Gasoil Open]]-MIN(Table13[Gasoil Open]))/(MAX(Table13[Gasoil Open])-MIN(Table13[Gasoil Open]))</f>
        <v>0.1371156661786237</v>
      </c>
      <c r="I2697" s="130">
        <f>(Table13[[#This Row],[Alpha]]-MIN(Table13[Alpha]))/(MAX(Table13[Alpha])-MIN(Table13[Alpha]))</f>
        <v>0.41785418965510296</v>
      </c>
      <c r="J2697" s="508">
        <f>(Table13[[#This Row],[Signal from Matlab]]-703)/(1060.75-703)</f>
        <v>-1.9650593990216632</v>
      </c>
    </row>
    <row r="2698" spans="1:10" x14ac:dyDescent="0.2">
      <c r="A2698" s="505">
        <v>37957</v>
      </c>
      <c r="B2698" s="506">
        <v>2697</v>
      </c>
      <c r="C2698" s="507">
        <v>28.25</v>
      </c>
      <c r="E2698" s="508">
        <f>(Table13[[#This Row],[Gasoil Open]]-MIN(Table13[Gasoil Open]))/(MAX(Table13[Gasoil Open])-MIN(Table13[Gasoil Open]))</f>
        <v>0.1357979502196193</v>
      </c>
      <c r="I2698" s="130">
        <f>(Table13[[#This Row],[Alpha]]-MIN(Table13[Alpha]))/(MAX(Table13[Alpha])-MIN(Table13[Alpha]))</f>
        <v>0.41785418965510296</v>
      </c>
      <c r="J2698" s="508">
        <f>(Table13[[#This Row],[Signal from Matlab]]-703)/(1060.75-703)</f>
        <v>-1.9650593990216632</v>
      </c>
    </row>
    <row r="2699" spans="1:10" x14ac:dyDescent="0.2">
      <c r="A2699" s="505">
        <v>37958</v>
      </c>
      <c r="B2699" s="506">
        <v>2698</v>
      </c>
      <c r="C2699" s="507">
        <v>28.85</v>
      </c>
      <c r="E2699" s="508">
        <f>(Table13[[#This Row],[Gasoil Open]]-MIN(Table13[Gasoil Open]))/(MAX(Table13[Gasoil Open])-MIN(Table13[Gasoil Open]))</f>
        <v>0.14019033674963396</v>
      </c>
      <c r="I2699" s="130">
        <f>(Table13[[#This Row],[Alpha]]-MIN(Table13[Alpha]))/(MAX(Table13[Alpha])-MIN(Table13[Alpha]))</f>
        <v>0.41785418965510296</v>
      </c>
      <c r="J2699" s="508">
        <f>(Table13[[#This Row],[Signal from Matlab]]-703)/(1060.75-703)</f>
        <v>-1.9650593990216632</v>
      </c>
    </row>
    <row r="2700" spans="1:10" x14ac:dyDescent="0.2">
      <c r="A2700" s="505">
        <v>37959</v>
      </c>
      <c r="B2700" s="506">
        <v>2699</v>
      </c>
      <c r="C2700" s="507">
        <v>29.37</v>
      </c>
      <c r="E2700" s="508">
        <f>(Table13[[#This Row],[Gasoil Open]]-MIN(Table13[Gasoil Open]))/(MAX(Table13[Gasoil Open])-MIN(Table13[Gasoil Open]))</f>
        <v>0.1439970717423133</v>
      </c>
      <c r="I2700" s="130">
        <f>(Table13[[#This Row],[Alpha]]-MIN(Table13[Alpha]))/(MAX(Table13[Alpha])-MIN(Table13[Alpha]))</f>
        <v>0.41785418965510296</v>
      </c>
      <c r="J2700" s="508">
        <f>(Table13[[#This Row],[Signal from Matlab]]-703)/(1060.75-703)</f>
        <v>-1.9650593990216632</v>
      </c>
    </row>
    <row r="2701" spans="1:10" x14ac:dyDescent="0.2">
      <c r="A2701" s="505">
        <v>37960</v>
      </c>
      <c r="B2701" s="506">
        <v>2700</v>
      </c>
      <c r="C2701" s="507">
        <v>29.15</v>
      </c>
      <c r="E2701" s="508">
        <f>(Table13[[#This Row],[Gasoil Open]]-MIN(Table13[Gasoil Open]))/(MAX(Table13[Gasoil Open])-MIN(Table13[Gasoil Open]))</f>
        <v>0.14238653001464127</v>
      </c>
      <c r="I2701" s="130">
        <f>(Table13[[#This Row],[Alpha]]-MIN(Table13[Alpha]))/(MAX(Table13[Alpha])-MIN(Table13[Alpha]))</f>
        <v>0.41785418965510296</v>
      </c>
      <c r="J2701" s="508">
        <f>(Table13[[#This Row],[Signal from Matlab]]-703)/(1060.75-703)</f>
        <v>-1.9650593990216632</v>
      </c>
    </row>
    <row r="2702" spans="1:10" x14ac:dyDescent="0.2">
      <c r="A2702" s="505">
        <v>37963</v>
      </c>
      <c r="B2702" s="506">
        <v>2701</v>
      </c>
      <c r="C2702" s="507">
        <v>28.91</v>
      </c>
      <c r="E2702" s="508">
        <f>(Table13[[#This Row],[Gasoil Open]]-MIN(Table13[Gasoil Open]))/(MAX(Table13[Gasoil Open])-MIN(Table13[Gasoil Open]))</f>
        <v>0.1406295754026354</v>
      </c>
      <c r="I2702" s="130">
        <f>(Table13[[#This Row],[Alpha]]-MIN(Table13[Alpha]))/(MAX(Table13[Alpha])-MIN(Table13[Alpha]))</f>
        <v>0.41785418965510296</v>
      </c>
      <c r="J2702" s="508">
        <f>(Table13[[#This Row],[Signal from Matlab]]-703)/(1060.75-703)</f>
        <v>-1.9650593990216632</v>
      </c>
    </row>
    <row r="2703" spans="1:10" x14ac:dyDescent="0.2">
      <c r="A2703" s="505">
        <v>37964</v>
      </c>
      <c r="B2703" s="506">
        <v>2702</v>
      </c>
      <c r="C2703" s="507">
        <v>29.9</v>
      </c>
      <c r="E2703" s="508">
        <f>(Table13[[#This Row],[Gasoil Open]]-MIN(Table13[Gasoil Open]))/(MAX(Table13[Gasoil Open])-MIN(Table13[Gasoil Open]))</f>
        <v>0.14787701317715957</v>
      </c>
      <c r="I2703" s="130">
        <f>(Table13[[#This Row],[Alpha]]-MIN(Table13[Alpha]))/(MAX(Table13[Alpha])-MIN(Table13[Alpha]))</f>
        <v>0.41785418965510296</v>
      </c>
      <c r="J2703" s="508">
        <f>(Table13[[#This Row],[Signal from Matlab]]-703)/(1060.75-703)</f>
        <v>-1.9650593990216632</v>
      </c>
    </row>
    <row r="2704" spans="1:10" x14ac:dyDescent="0.2">
      <c r="A2704" s="505">
        <v>37965</v>
      </c>
      <c r="B2704" s="506">
        <v>2703</v>
      </c>
      <c r="C2704" s="507">
        <v>29.63</v>
      </c>
      <c r="E2704" s="508">
        <f>(Table13[[#This Row],[Gasoil Open]]-MIN(Table13[Gasoil Open]))/(MAX(Table13[Gasoil Open])-MIN(Table13[Gasoil Open]))</f>
        <v>0.14590043923865298</v>
      </c>
      <c r="I2704" s="130">
        <f>(Table13[[#This Row],[Alpha]]-MIN(Table13[Alpha]))/(MAX(Table13[Alpha])-MIN(Table13[Alpha]))</f>
        <v>0.41785418965510296</v>
      </c>
      <c r="J2704" s="508">
        <f>(Table13[[#This Row],[Signal from Matlab]]-703)/(1060.75-703)</f>
        <v>-1.9650593990216632</v>
      </c>
    </row>
    <row r="2705" spans="1:10" x14ac:dyDescent="0.2">
      <c r="A2705" s="505">
        <v>37966</v>
      </c>
      <c r="B2705" s="506">
        <v>2704</v>
      </c>
      <c r="C2705" s="507">
        <v>29.62</v>
      </c>
      <c r="E2705" s="508">
        <f>(Table13[[#This Row],[Gasoil Open]]-MIN(Table13[Gasoil Open]))/(MAX(Table13[Gasoil Open])-MIN(Table13[Gasoil Open]))</f>
        <v>0.14582723279648607</v>
      </c>
      <c r="I2705" s="130">
        <f>(Table13[[#This Row],[Alpha]]-MIN(Table13[Alpha]))/(MAX(Table13[Alpha])-MIN(Table13[Alpha]))</f>
        <v>0.41785418965510296</v>
      </c>
      <c r="J2705" s="508">
        <f>(Table13[[#This Row],[Signal from Matlab]]-703)/(1060.75-703)</f>
        <v>-1.9650593990216632</v>
      </c>
    </row>
    <row r="2706" spans="1:10" x14ac:dyDescent="0.2">
      <c r="A2706" s="505">
        <v>37967</v>
      </c>
      <c r="B2706" s="506">
        <v>2705</v>
      </c>
      <c r="C2706" s="507">
        <v>29.7</v>
      </c>
      <c r="E2706" s="508">
        <f>(Table13[[#This Row],[Gasoil Open]]-MIN(Table13[Gasoil Open]))/(MAX(Table13[Gasoil Open])-MIN(Table13[Gasoil Open]))</f>
        <v>0.14641288433382135</v>
      </c>
      <c r="I2706" s="130">
        <f>(Table13[[#This Row],[Alpha]]-MIN(Table13[Alpha]))/(MAX(Table13[Alpha])-MIN(Table13[Alpha]))</f>
        <v>0.41785418965510296</v>
      </c>
      <c r="J2706" s="508">
        <f>(Table13[[#This Row],[Signal from Matlab]]-703)/(1060.75-703)</f>
        <v>-1.9650593990216632</v>
      </c>
    </row>
    <row r="2707" spans="1:10" x14ac:dyDescent="0.2">
      <c r="A2707" s="505">
        <v>37970</v>
      </c>
      <c r="B2707" s="506">
        <v>2706</v>
      </c>
      <c r="C2707" s="507">
        <v>29.61</v>
      </c>
      <c r="E2707" s="508">
        <f>(Table13[[#This Row],[Gasoil Open]]-MIN(Table13[Gasoil Open]))/(MAX(Table13[Gasoil Open])-MIN(Table13[Gasoil Open]))</f>
        <v>0.14575402635431917</v>
      </c>
      <c r="I2707" s="130">
        <f>(Table13[[#This Row],[Alpha]]-MIN(Table13[Alpha]))/(MAX(Table13[Alpha])-MIN(Table13[Alpha]))</f>
        <v>0.41785418965510296</v>
      </c>
      <c r="J2707" s="508">
        <f>(Table13[[#This Row],[Signal from Matlab]]-703)/(1060.75-703)</f>
        <v>-1.9650593990216632</v>
      </c>
    </row>
    <row r="2708" spans="1:10" x14ac:dyDescent="0.2">
      <c r="A2708" s="505">
        <v>37971</v>
      </c>
      <c r="B2708" s="506">
        <v>2707</v>
      </c>
      <c r="C2708" s="507">
        <v>30.32</v>
      </c>
      <c r="E2708" s="508">
        <f>(Table13[[#This Row],[Gasoil Open]]-MIN(Table13[Gasoil Open]))/(MAX(Table13[Gasoil Open])-MIN(Table13[Gasoil Open]))</f>
        <v>0.15095168374816983</v>
      </c>
      <c r="I2708" s="130">
        <f>(Table13[[#This Row],[Alpha]]-MIN(Table13[Alpha]))/(MAX(Table13[Alpha])-MIN(Table13[Alpha]))</f>
        <v>0.41785418965510296</v>
      </c>
      <c r="J2708" s="508">
        <f>(Table13[[#This Row],[Signal from Matlab]]-703)/(1060.75-703)</f>
        <v>-1.9650593990216632</v>
      </c>
    </row>
    <row r="2709" spans="1:10" x14ac:dyDescent="0.2">
      <c r="A2709" s="505">
        <v>37972</v>
      </c>
      <c r="B2709" s="506">
        <v>2708</v>
      </c>
      <c r="C2709" s="507">
        <v>30.08</v>
      </c>
      <c r="E2709" s="508">
        <f>(Table13[[#This Row],[Gasoil Open]]-MIN(Table13[Gasoil Open]))/(MAX(Table13[Gasoil Open])-MIN(Table13[Gasoil Open]))</f>
        <v>0.14919472913616394</v>
      </c>
      <c r="I2709" s="130">
        <f>(Table13[[#This Row],[Alpha]]-MIN(Table13[Alpha]))/(MAX(Table13[Alpha])-MIN(Table13[Alpha]))</f>
        <v>0.41785418965510296</v>
      </c>
      <c r="J2709" s="508">
        <f>(Table13[[#This Row],[Signal from Matlab]]-703)/(1060.75-703)</f>
        <v>-1.9650593990216632</v>
      </c>
    </row>
    <row r="2710" spans="1:10" x14ac:dyDescent="0.2">
      <c r="A2710" s="505">
        <v>37973</v>
      </c>
      <c r="B2710" s="506">
        <v>2709</v>
      </c>
      <c r="C2710" s="507">
        <v>30.8</v>
      </c>
      <c r="E2710" s="508">
        <f>(Table13[[#This Row],[Gasoil Open]]-MIN(Table13[Gasoil Open]))/(MAX(Table13[Gasoil Open])-MIN(Table13[Gasoil Open]))</f>
        <v>0.15446559297218154</v>
      </c>
      <c r="I2710" s="130">
        <f>(Table13[[#This Row],[Alpha]]-MIN(Table13[Alpha]))/(MAX(Table13[Alpha])-MIN(Table13[Alpha]))</f>
        <v>0.41785418965510296</v>
      </c>
      <c r="J2710" s="508">
        <f>(Table13[[#This Row],[Signal from Matlab]]-703)/(1060.75-703)</f>
        <v>-1.9650593990216632</v>
      </c>
    </row>
    <row r="2711" spans="1:10" x14ac:dyDescent="0.2">
      <c r="A2711" s="505">
        <v>37974</v>
      </c>
      <c r="B2711" s="506">
        <v>2710</v>
      </c>
      <c r="C2711" s="507">
        <v>30.8</v>
      </c>
      <c r="E2711" s="508">
        <f>(Table13[[#This Row],[Gasoil Open]]-MIN(Table13[Gasoil Open]))/(MAX(Table13[Gasoil Open])-MIN(Table13[Gasoil Open]))</f>
        <v>0.15446559297218154</v>
      </c>
      <c r="I2711" s="130">
        <f>(Table13[[#This Row],[Alpha]]-MIN(Table13[Alpha]))/(MAX(Table13[Alpha])-MIN(Table13[Alpha]))</f>
        <v>0.41785418965510296</v>
      </c>
      <c r="J2711" s="508">
        <f>(Table13[[#This Row],[Signal from Matlab]]-703)/(1060.75-703)</f>
        <v>-1.9650593990216632</v>
      </c>
    </row>
    <row r="2712" spans="1:10" x14ac:dyDescent="0.2">
      <c r="A2712" s="505">
        <v>37977</v>
      </c>
      <c r="B2712" s="506">
        <v>2711</v>
      </c>
      <c r="C2712" s="507">
        <v>30</v>
      </c>
      <c r="E2712" s="508">
        <f>(Table13[[#This Row],[Gasoil Open]]-MIN(Table13[Gasoil Open]))/(MAX(Table13[Gasoil Open])-MIN(Table13[Gasoil Open]))</f>
        <v>0.14860907759882869</v>
      </c>
      <c r="I2712" s="130">
        <f>(Table13[[#This Row],[Alpha]]-MIN(Table13[Alpha]))/(MAX(Table13[Alpha])-MIN(Table13[Alpha]))</f>
        <v>0.41785418965510296</v>
      </c>
      <c r="J2712" s="508">
        <f>(Table13[[#This Row],[Signal from Matlab]]-703)/(1060.75-703)</f>
        <v>-1.9650593990216632</v>
      </c>
    </row>
    <row r="2713" spans="1:10" x14ac:dyDescent="0.2">
      <c r="A2713" s="505">
        <v>37978</v>
      </c>
      <c r="B2713" s="506">
        <v>2712</v>
      </c>
      <c r="C2713" s="507">
        <v>28.94</v>
      </c>
      <c r="E2713" s="508">
        <f>(Table13[[#This Row],[Gasoil Open]]-MIN(Table13[Gasoil Open]))/(MAX(Table13[Gasoil Open])-MIN(Table13[Gasoil Open]))</f>
        <v>0.14084919472913615</v>
      </c>
      <c r="I2713" s="130">
        <f>(Table13[[#This Row],[Alpha]]-MIN(Table13[Alpha]))/(MAX(Table13[Alpha])-MIN(Table13[Alpha]))</f>
        <v>0.41785418965510296</v>
      </c>
      <c r="J2713" s="508">
        <f>(Table13[[#This Row],[Signal from Matlab]]-703)/(1060.75-703)</f>
        <v>-1.9650593990216632</v>
      </c>
    </row>
    <row r="2714" spans="1:10" x14ac:dyDescent="0.2">
      <c r="A2714" s="505">
        <v>37979</v>
      </c>
      <c r="B2714" s="506">
        <v>2713</v>
      </c>
      <c r="C2714" s="507">
        <v>29.43</v>
      </c>
      <c r="E2714" s="508">
        <f>(Table13[[#This Row],[Gasoil Open]]-MIN(Table13[Gasoil Open]))/(MAX(Table13[Gasoil Open])-MIN(Table13[Gasoil Open]))</f>
        <v>0.14443631039531477</v>
      </c>
      <c r="I2714" s="130">
        <f>(Table13[[#This Row],[Alpha]]-MIN(Table13[Alpha]))/(MAX(Table13[Alpha])-MIN(Table13[Alpha]))</f>
        <v>0.41785418965510296</v>
      </c>
      <c r="J2714" s="508">
        <f>(Table13[[#This Row],[Signal from Matlab]]-703)/(1060.75-703)</f>
        <v>-1.9650593990216632</v>
      </c>
    </row>
    <row r="2715" spans="1:10" x14ac:dyDescent="0.2">
      <c r="A2715" s="505">
        <v>37984</v>
      </c>
      <c r="B2715" s="506">
        <v>2714</v>
      </c>
      <c r="C2715" s="507">
        <v>29.5</v>
      </c>
      <c r="E2715" s="508">
        <f>(Table13[[#This Row],[Gasoil Open]]-MIN(Table13[Gasoil Open]))/(MAX(Table13[Gasoil Open])-MIN(Table13[Gasoil Open]))</f>
        <v>0.14494875549048314</v>
      </c>
      <c r="I2715" s="130">
        <f>(Table13[[#This Row],[Alpha]]-MIN(Table13[Alpha]))/(MAX(Table13[Alpha])-MIN(Table13[Alpha]))</f>
        <v>0.41785418965510296</v>
      </c>
      <c r="J2715" s="508">
        <f>(Table13[[#This Row],[Signal from Matlab]]-703)/(1060.75-703)</f>
        <v>-1.9650593990216632</v>
      </c>
    </row>
    <row r="2716" spans="1:10" x14ac:dyDescent="0.2">
      <c r="A2716" s="505">
        <v>37985</v>
      </c>
      <c r="B2716" s="506">
        <v>2715</v>
      </c>
      <c r="C2716" s="507">
        <v>29.38</v>
      </c>
      <c r="E2716" s="508">
        <f>(Table13[[#This Row],[Gasoil Open]]-MIN(Table13[Gasoil Open]))/(MAX(Table13[Gasoil Open])-MIN(Table13[Gasoil Open]))</f>
        <v>0.1440702781844802</v>
      </c>
      <c r="I2716" s="130">
        <f>(Table13[[#This Row],[Alpha]]-MIN(Table13[Alpha]))/(MAX(Table13[Alpha])-MIN(Table13[Alpha]))</f>
        <v>0.41785418965510296</v>
      </c>
      <c r="J2716" s="508">
        <f>(Table13[[#This Row],[Signal from Matlab]]-703)/(1060.75-703)</f>
        <v>-1.9650593990216632</v>
      </c>
    </row>
    <row r="2717" spans="1:10" x14ac:dyDescent="0.2">
      <c r="A2717" s="505">
        <v>37986</v>
      </c>
      <c r="B2717" s="506">
        <v>2716</v>
      </c>
      <c r="C2717" s="507">
        <v>29.85</v>
      </c>
      <c r="E2717" s="508">
        <f>(Table13[[#This Row],[Gasoil Open]]-MIN(Table13[Gasoil Open]))/(MAX(Table13[Gasoil Open])-MIN(Table13[Gasoil Open]))</f>
        <v>0.14751098096632503</v>
      </c>
      <c r="I2717" s="130">
        <f>(Table13[[#This Row],[Alpha]]-MIN(Table13[Alpha]))/(MAX(Table13[Alpha])-MIN(Table13[Alpha]))</f>
        <v>0.41785418965510296</v>
      </c>
      <c r="J2717" s="508">
        <f>(Table13[[#This Row],[Signal from Matlab]]-703)/(1060.75-703)</f>
        <v>-1.9650593990216632</v>
      </c>
    </row>
    <row r="2718" spans="1:10" x14ac:dyDescent="0.2">
      <c r="A2718" s="505">
        <v>37988</v>
      </c>
      <c r="B2718" s="506">
        <v>2717</v>
      </c>
      <c r="C2718" s="507">
        <v>29.57</v>
      </c>
      <c r="E2718" s="508">
        <f>(Table13[[#This Row],[Gasoil Open]]-MIN(Table13[Gasoil Open]))/(MAX(Table13[Gasoil Open])-MIN(Table13[Gasoil Open]))</f>
        <v>0.14546120058565151</v>
      </c>
      <c r="I2718" s="130">
        <f>(Table13[[#This Row],[Alpha]]-MIN(Table13[Alpha]))/(MAX(Table13[Alpha])-MIN(Table13[Alpha]))</f>
        <v>0.41785418965510296</v>
      </c>
      <c r="J2718" s="508">
        <f>(Table13[[#This Row],[Signal from Matlab]]-703)/(1060.75-703)</f>
        <v>-1.9650593990216632</v>
      </c>
    </row>
    <row r="2719" spans="1:10" x14ac:dyDescent="0.2">
      <c r="A2719" s="505">
        <v>37991</v>
      </c>
      <c r="B2719" s="506">
        <v>2718</v>
      </c>
      <c r="C2719" s="507">
        <v>29.65</v>
      </c>
      <c r="E2719" s="508">
        <f>(Table13[[#This Row],[Gasoil Open]]-MIN(Table13[Gasoil Open]))/(MAX(Table13[Gasoil Open])-MIN(Table13[Gasoil Open]))</f>
        <v>0.14604685212298679</v>
      </c>
      <c r="I2719" s="130">
        <f>(Table13[[#This Row],[Alpha]]-MIN(Table13[Alpha]))/(MAX(Table13[Alpha])-MIN(Table13[Alpha]))</f>
        <v>0.41785418965510296</v>
      </c>
      <c r="J2719" s="508">
        <f>(Table13[[#This Row],[Signal from Matlab]]-703)/(1060.75-703)</f>
        <v>-1.9650593990216632</v>
      </c>
    </row>
    <row r="2720" spans="1:10" x14ac:dyDescent="0.2">
      <c r="A2720" s="505">
        <v>37992</v>
      </c>
      <c r="B2720" s="506">
        <v>2719</v>
      </c>
      <c r="C2720" s="507">
        <v>30.72</v>
      </c>
      <c r="E2720" s="508">
        <f>(Table13[[#This Row],[Gasoil Open]]-MIN(Table13[Gasoil Open]))/(MAX(Table13[Gasoil Open])-MIN(Table13[Gasoil Open]))</f>
        <v>0.15387994143484623</v>
      </c>
      <c r="I2720" s="130">
        <f>(Table13[[#This Row],[Alpha]]-MIN(Table13[Alpha]))/(MAX(Table13[Alpha])-MIN(Table13[Alpha]))</f>
        <v>0.41785418965510296</v>
      </c>
      <c r="J2720" s="508">
        <f>(Table13[[#This Row],[Signal from Matlab]]-703)/(1060.75-703)</f>
        <v>-1.9650593990216632</v>
      </c>
    </row>
    <row r="2721" spans="1:10" x14ac:dyDescent="0.2">
      <c r="A2721" s="505">
        <v>37993</v>
      </c>
      <c r="B2721" s="506">
        <v>2720</v>
      </c>
      <c r="C2721" s="507">
        <v>30.64</v>
      </c>
      <c r="E2721" s="508">
        <f>(Table13[[#This Row],[Gasoil Open]]-MIN(Table13[Gasoil Open]))/(MAX(Table13[Gasoil Open])-MIN(Table13[Gasoil Open]))</f>
        <v>0.15329428989751095</v>
      </c>
      <c r="I2721" s="130">
        <f>(Table13[[#This Row],[Alpha]]-MIN(Table13[Alpha]))/(MAX(Table13[Alpha])-MIN(Table13[Alpha]))</f>
        <v>0.41785418965510296</v>
      </c>
      <c r="J2721" s="508">
        <f>(Table13[[#This Row],[Signal from Matlab]]-703)/(1060.75-703)</f>
        <v>-1.9650593990216632</v>
      </c>
    </row>
    <row r="2722" spans="1:10" x14ac:dyDescent="0.2">
      <c r="A2722" s="505">
        <v>37994</v>
      </c>
      <c r="B2722" s="506">
        <v>2721</v>
      </c>
      <c r="C2722" s="507">
        <v>30.72</v>
      </c>
      <c r="E2722" s="508">
        <f>(Table13[[#This Row],[Gasoil Open]]-MIN(Table13[Gasoil Open]))/(MAX(Table13[Gasoil Open])-MIN(Table13[Gasoil Open]))</f>
        <v>0.15387994143484623</v>
      </c>
      <c r="I2722" s="130">
        <f>(Table13[[#This Row],[Alpha]]-MIN(Table13[Alpha]))/(MAX(Table13[Alpha])-MIN(Table13[Alpha]))</f>
        <v>0.41785418965510296</v>
      </c>
      <c r="J2722" s="508">
        <f>(Table13[[#This Row],[Signal from Matlab]]-703)/(1060.75-703)</f>
        <v>-1.9650593990216632</v>
      </c>
    </row>
    <row r="2723" spans="1:10" x14ac:dyDescent="0.2">
      <c r="A2723" s="505">
        <v>37995</v>
      </c>
      <c r="B2723" s="506">
        <v>2722</v>
      </c>
      <c r="C2723" s="507">
        <v>31.29</v>
      </c>
      <c r="E2723" s="508">
        <f>(Table13[[#This Row],[Gasoil Open]]-MIN(Table13[Gasoil Open]))/(MAX(Table13[Gasoil Open])-MIN(Table13[Gasoil Open]))</f>
        <v>0.15805270863836016</v>
      </c>
      <c r="I2723" s="130">
        <f>(Table13[[#This Row],[Alpha]]-MIN(Table13[Alpha]))/(MAX(Table13[Alpha])-MIN(Table13[Alpha]))</f>
        <v>0.41785418965510296</v>
      </c>
      <c r="J2723" s="508">
        <f>(Table13[[#This Row],[Signal from Matlab]]-703)/(1060.75-703)</f>
        <v>-1.9650593990216632</v>
      </c>
    </row>
    <row r="2724" spans="1:10" x14ac:dyDescent="0.2">
      <c r="A2724" s="505">
        <v>37998</v>
      </c>
      <c r="B2724" s="506">
        <v>2723</v>
      </c>
      <c r="C2724" s="507">
        <v>31.43</v>
      </c>
      <c r="E2724" s="508">
        <f>(Table13[[#This Row],[Gasoil Open]]-MIN(Table13[Gasoil Open]))/(MAX(Table13[Gasoil Open])-MIN(Table13[Gasoil Open]))</f>
        <v>0.1590775988286969</v>
      </c>
      <c r="I2724" s="130">
        <f>(Table13[[#This Row],[Alpha]]-MIN(Table13[Alpha]))/(MAX(Table13[Alpha])-MIN(Table13[Alpha]))</f>
        <v>0.41785418965510296</v>
      </c>
      <c r="J2724" s="508">
        <f>(Table13[[#This Row],[Signal from Matlab]]-703)/(1060.75-703)</f>
        <v>-1.9650593990216632</v>
      </c>
    </row>
    <row r="2725" spans="1:10" x14ac:dyDescent="0.2">
      <c r="A2725" s="505">
        <v>37999</v>
      </c>
      <c r="B2725" s="506">
        <v>2724</v>
      </c>
      <c r="C2725" s="507">
        <v>32.020000000000003</v>
      </c>
      <c r="E2725" s="508">
        <f>(Table13[[#This Row],[Gasoil Open]]-MIN(Table13[Gasoil Open]))/(MAX(Table13[Gasoil Open])-MIN(Table13[Gasoil Open]))</f>
        <v>0.16339677891654467</v>
      </c>
      <c r="I2725" s="130">
        <f>(Table13[[#This Row],[Alpha]]-MIN(Table13[Alpha]))/(MAX(Table13[Alpha])-MIN(Table13[Alpha]))</f>
        <v>0.41785418965510296</v>
      </c>
      <c r="J2725" s="508">
        <f>(Table13[[#This Row],[Signal from Matlab]]-703)/(1060.75-703)</f>
        <v>-1.9650593990216632</v>
      </c>
    </row>
    <row r="2726" spans="1:10" x14ac:dyDescent="0.2">
      <c r="A2726" s="505">
        <v>38000</v>
      </c>
      <c r="B2726" s="506">
        <v>2725</v>
      </c>
      <c r="C2726" s="507">
        <v>31.42</v>
      </c>
      <c r="E2726" s="508">
        <f>(Table13[[#This Row],[Gasoil Open]]-MIN(Table13[Gasoil Open]))/(MAX(Table13[Gasoil Open])-MIN(Table13[Gasoil Open]))</f>
        <v>0.15900439238653</v>
      </c>
      <c r="I2726" s="130">
        <f>(Table13[[#This Row],[Alpha]]-MIN(Table13[Alpha]))/(MAX(Table13[Alpha])-MIN(Table13[Alpha]))</f>
        <v>0.41785418965510296</v>
      </c>
      <c r="J2726" s="508">
        <f>(Table13[[#This Row],[Signal from Matlab]]-703)/(1060.75-703)</f>
        <v>-1.9650593990216632</v>
      </c>
    </row>
    <row r="2727" spans="1:10" x14ac:dyDescent="0.2">
      <c r="A2727" s="505">
        <v>38001</v>
      </c>
      <c r="B2727" s="506">
        <v>2726</v>
      </c>
      <c r="C2727" s="507">
        <v>31.25</v>
      </c>
      <c r="E2727" s="508">
        <f>(Table13[[#This Row],[Gasoil Open]]-MIN(Table13[Gasoil Open]))/(MAX(Table13[Gasoil Open])-MIN(Table13[Gasoil Open]))</f>
        <v>0.1577598828696925</v>
      </c>
      <c r="I2727" s="130">
        <f>(Table13[[#This Row],[Alpha]]-MIN(Table13[Alpha]))/(MAX(Table13[Alpha])-MIN(Table13[Alpha]))</f>
        <v>0.41785418965510296</v>
      </c>
      <c r="J2727" s="508">
        <f>(Table13[[#This Row],[Signal from Matlab]]-703)/(1060.75-703)</f>
        <v>-1.9650593990216632</v>
      </c>
    </row>
    <row r="2728" spans="1:10" x14ac:dyDescent="0.2">
      <c r="A2728" s="505">
        <v>38002</v>
      </c>
      <c r="B2728" s="506">
        <v>2727</v>
      </c>
      <c r="C2728" s="507">
        <v>29.67</v>
      </c>
      <c r="E2728" s="508">
        <f>(Table13[[#This Row],[Gasoil Open]]-MIN(Table13[Gasoil Open]))/(MAX(Table13[Gasoil Open])-MIN(Table13[Gasoil Open]))</f>
        <v>0.14619326500732063</v>
      </c>
      <c r="I2728" s="130">
        <f>(Table13[[#This Row],[Alpha]]-MIN(Table13[Alpha]))/(MAX(Table13[Alpha])-MIN(Table13[Alpha]))</f>
        <v>0.41785418965510296</v>
      </c>
      <c r="J2728" s="508">
        <f>(Table13[[#This Row],[Signal from Matlab]]-703)/(1060.75-703)</f>
        <v>-1.9650593990216632</v>
      </c>
    </row>
    <row r="2729" spans="1:10" x14ac:dyDescent="0.2">
      <c r="A2729" s="505">
        <v>38005</v>
      </c>
      <c r="B2729" s="506">
        <v>2728</v>
      </c>
      <c r="C2729" s="507">
        <v>30.65</v>
      </c>
      <c r="E2729" s="508">
        <f>(Table13[[#This Row],[Gasoil Open]]-MIN(Table13[Gasoil Open]))/(MAX(Table13[Gasoil Open])-MIN(Table13[Gasoil Open]))</f>
        <v>0.15336749633967786</v>
      </c>
      <c r="I2729" s="130">
        <f>(Table13[[#This Row],[Alpha]]-MIN(Table13[Alpha]))/(MAX(Table13[Alpha])-MIN(Table13[Alpha]))</f>
        <v>0.41785418965510296</v>
      </c>
      <c r="J2729" s="508">
        <f>(Table13[[#This Row],[Signal from Matlab]]-703)/(1060.75-703)</f>
        <v>-1.9650593990216632</v>
      </c>
    </row>
    <row r="2730" spans="1:10" x14ac:dyDescent="0.2">
      <c r="A2730" s="505">
        <v>38006</v>
      </c>
      <c r="B2730" s="506">
        <v>2729</v>
      </c>
      <c r="C2730" s="507">
        <v>30.8</v>
      </c>
      <c r="E2730" s="508">
        <f>(Table13[[#This Row],[Gasoil Open]]-MIN(Table13[Gasoil Open]))/(MAX(Table13[Gasoil Open])-MIN(Table13[Gasoil Open]))</f>
        <v>0.15446559297218154</v>
      </c>
      <c r="I2730" s="130">
        <f>(Table13[[#This Row],[Alpha]]-MIN(Table13[Alpha]))/(MAX(Table13[Alpha])-MIN(Table13[Alpha]))</f>
        <v>0.41785418965510296</v>
      </c>
      <c r="J2730" s="508">
        <f>(Table13[[#This Row],[Signal from Matlab]]-703)/(1060.75-703)</f>
        <v>-1.9650593990216632</v>
      </c>
    </row>
    <row r="2731" spans="1:10" x14ac:dyDescent="0.2">
      <c r="A2731" s="505">
        <v>38007</v>
      </c>
      <c r="B2731" s="506">
        <v>2730</v>
      </c>
      <c r="C2731" s="507">
        <v>31.13</v>
      </c>
      <c r="E2731" s="508">
        <f>(Table13[[#This Row],[Gasoil Open]]-MIN(Table13[Gasoil Open]))/(MAX(Table13[Gasoil Open])-MIN(Table13[Gasoil Open]))</f>
        <v>0.15688140556368957</v>
      </c>
      <c r="I2731" s="130">
        <f>(Table13[[#This Row],[Alpha]]-MIN(Table13[Alpha]))/(MAX(Table13[Alpha])-MIN(Table13[Alpha]))</f>
        <v>0.41785418965510296</v>
      </c>
      <c r="J2731" s="508">
        <f>(Table13[[#This Row],[Signal from Matlab]]-703)/(1060.75-703)</f>
        <v>-1.9650593990216632</v>
      </c>
    </row>
    <row r="2732" spans="1:10" x14ac:dyDescent="0.2">
      <c r="A2732" s="505">
        <v>38008</v>
      </c>
      <c r="B2732" s="506">
        <v>2731</v>
      </c>
      <c r="C2732" s="507">
        <v>31.08</v>
      </c>
      <c r="E2732" s="508">
        <f>(Table13[[#This Row],[Gasoil Open]]-MIN(Table13[Gasoil Open]))/(MAX(Table13[Gasoil Open])-MIN(Table13[Gasoil Open]))</f>
        <v>0.15651537335285501</v>
      </c>
      <c r="I2732" s="130">
        <f>(Table13[[#This Row],[Alpha]]-MIN(Table13[Alpha]))/(MAX(Table13[Alpha])-MIN(Table13[Alpha]))</f>
        <v>0.41785418965510296</v>
      </c>
      <c r="J2732" s="508">
        <f>(Table13[[#This Row],[Signal from Matlab]]-703)/(1060.75-703)</f>
        <v>-1.9650593990216632</v>
      </c>
    </row>
    <row r="2733" spans="1:10" x14ac:dyDescent="0.2">
      <c r="A2733" s="505">
        <v>38009</v>
      </c>
      <c r="B2733" s="506">
        <v>2732</v>
      </c>
      <c r="C2733" s="507">
        <v>31.21</v>
      </c>
      <c r="E2733" s="508">
        <f>(Table13[[#This Row],[Gasoil Open]]-MIN(Table13[Gasoil Open]))/(MAX(Table13[Gasoil Open])-MIN(Table13[Gasoil Open]))</f>
        <v>0.15746705710102488</v>
      </c>
      <c r="I2733" s="130">
        <f>(Table13[[#This Row],[Alpha]]-MIN(Table13[Alpha]))/(MAX(Table13[Alpha])-MIN(Table13[Alpha]))</f>
        <v>0.41785418965510296</v>
      </c>
      <c r="J2733" s="508">
        <f>(Table13[[#This Row],[Signal from Matlab]]-703)/(1060.75-703)</f>
        <v>-1.9650593990216632</v>
      </c>
    </row>
    <row r="2734" spans="1:10" x14ac:dyDescent="0.2">
      <c r="A2734" s="505">
        <v>38012</v>
      </c>
      <c r="B2734" s="506">
        <v>2733</v>
      </c>
      <c r="C2734" s="507">
        <v>30.76</v>
      </c>
      <c r="E2734" s="508">
        <f>(Table13[[#This Row],[Gasoil Open]]-MIN(Table13[Gasoil Open]))/(MAX(Table13[Gasoil Open])-MIN(Table13[Gasoil Open]))</f>
        <v>0.15417276720351389</v>
      </c>
      <c r="I2734" s="130">
        <f>(Table13[[#This Row],[Alpha]]-MIN(Table13[Alpha]))/(MAX(Table13[Alpha])-MIN(Table13[Alpha]))</f>
        <v>0.41785418965510296</v>
      </c>
      <c r="J2734" s="508">
        <f>(Table13[[#This Row],[Signal from Matlab]]-703)/(1060.75-703)</f>
        <v>-1.9650593990216632</v>
      </c>
    </row>
    <row r="2735" spans="1:10" x14ac:dyDescent="0.2">
      <c r="A2735" s="505">
        <v>38013</v>
      </c>
      <c r="B2735" s="506">
        <v>2734</v>
      </c>
      <c r="C2735" s="507">
        <v>30.48</v>
      </c>
      <c r="E2735" s="508">
        <f>(Table13[[#This Row],[Gasoil Open]]-MIN(Table13[Gasoil Open]))/(MAX(Table13[Gasoil Open])-MIN(Table13[Gasoil Open]))</f>
        <v>0.15212298682284039</v>
      </c>
      <c r="I2735" s="130">
        <f>(Table13[[#This Row],[Alpha]]-MIN(Table13[Alpha]))/(MAX(Table13[Alpha])-MIN(Table13[Alpha]))</f>
        <v>0.41785418965510296</v>
      </c>
      <c r="J2735" s="508">
        <f>(Table13[[#This Row],[Signal from Matlab]]-703)/(1060.75-703)</f>
        <v>-1.9650593990216632</v>
      </c>
    </row>
    <row r="2736" spans="1:10" x14ac:dyDescent="0.2">
      <c r="A2736" s="505">
        <v>38014</v>
      </c>
      <c r="B2736" s="506">
        <v>2735</v>
      </c>
      <c r="C2736" s="507">
        <v>30</v>
      </c>
      <c r="E2736" s="508">
        <f>(Table13[[#This Row],[Gasoil Open]]-MIN(Table13[Gasoil Open]))/(MAX(Table13[Gasoil Open])-MIN(Table13[Gasoil Open]))</f>
        <v>0.14860907759882869</v>
      </c>
      <c r="I2736" s="130">
        <f>(Table13[[#This Row],[Alpha]]-MIN(Table13[Alpha]))/(MAX(Table13[Alpha])-MIN(Table13[Alpha]))</f>
        <v>0.41785418965510296</v>
      </c>
      <c r="J2736" s="508">
        <f>(Table13[[#This Row],[Signal from Matlab]]-703)/(1060.75-703)</f>
        <v>-1.9650593990216632</v>
      </c>
    </row>
    <row r="2737" spans="1:10" x14ac:dyDescent="0.2">
      <c r="A2737" s="505">
        <v>38015</v>
      </c>
      <c r="B2737" s="506">
        <v>2736</v>
      </c>
      <c r="C2737" s="507">
        <v>29.8</v>
      </c>
      <c r="E2737" s="508">
        <f>(Table13[[#This Row],[Gasoil Open]]-MIN(Table13[Gasoil Open]))/(MAX(Table13[Gasoil Open])-MIN(Table13[Gasoil Open]))</f>
        <v>0.14714494875549047</v>
      </c>
      <c r="I2737" s="130">
        <f>(Table13[[#This Row],[Alpha]]-MIN(Table13[Alpha]))/(MAX(Table13[Alpha])-MIN(Table13[Alpha]))</f>
        <v>0.41785418965510296</v>
      </c>
      <c r="J2737" s="508">
        <f>(Table13[[#This Row],[Signal from Matlab]]-703)/(1060.75-703)</f>
        <v>-1.9650593990216632</v>
      </c>
    </row>
    <row r="2738" spans="1:10" x14ac:dyDescent="0.2">
      <c r="A2738" s="505">
        <v>38016</v>
      </c>
      <c r="B2738" s="506">
        <v>2737</v>
      </c>
      <c r="C2738" s="507">
        <v>29.2</v>
      </c>
      <c r="E2738" s="508">
        <f>(Table13[[#This Row],[Gasoil Open]]-MIN(Table13[Gasoil Open]))/(MAX(Table13[Gasoil Open])-MIN(Table13[Gasoil Open]))</f>
        <v>0.14275256222547583</v>
      </c>
      <c r="I2738" s="130">
        <f>(Table13[[#This Row],[Alpha]]-MIN(Table13[Alpha]))/(MAX(Table13[Alpha])-MIN(Table13[Alpha]))</f>
        <v>0.41785418965510296</v>
      </c>
      <c r="J2738" s="508">
        <f>(Table13[[#This Row],[Signal from Matlab]]-703)/(1060.75-703)</f>
        <v>-1.9650593990216632</v>
      </c>
    </row>
    <row r="2739" spans="1:10" x14ac:dyDescent="0.2">
      <c r="A2739" s="505">
        <v>38019</v>
      </c>
      <c r="B2739" s="506">
        <v>2738</v>
      </c>
      <c r="C2739" s="507">
        <v>29</v>
      </c>
      <c r="E2739" s="508">
        <f>(Table13[[#This Row],[Gasoil Open]]-MIN(Table13[Gasoil Open]))/(MAX(Table13[Gasoil Open])-MIN(Table13[Gasoil Open]))</f>
        <v>0.14128843338213762</v>
      </c>
      <c r="I2739" s="130">
        <f>(Table13[[#This Row],[Alpha]]-MIN(Table13[Alpha]))/(MAX(Table13[Alpha])-MIN(Table13[Alpha]))</f>
        <v>0.41785418965510296</v>
      </c>
      <c r="J2739" s="508">
        <f>(Table13[[#This Row],[Signal from Matlab]]-703)/(1060.75-703)</f>
        <v>-1.9650593990216632</v>
      </c>
    </row>
    <row r="2740" spans="1:10" x14ac:dyDescent="0.2">
      <c r="A2740" s="505">
        <v>38020</v>
      </c>
      <c r="B2740" s="506">
        <v>2739</v>
      </c>
      <c r="C2740" s="507">
        <v>29.91</v>
      </c>
      <c r="E2740" s="508">
        <f>(Table13[[#This Row],[Gasoil Open]]-MIN(Table13[Gasoil Open]))/(MAX(Table13[Gasoil Open])-MIN(Table13[Gasoil Open]))</f>
        <v>0.14795021961932647</v>
      </c>
      <c r="I2740" s="130">
        <f>(Table13[[#This Row],[Alpha]]-MIN(Table13[Alpha]))/(MAX(Table13[Alpha])-MIN(Table13[Alpha]))</f>
        <v>0.41785418965510296</v>
      </c>
      <c r="J2740" s="508">
        <f>(Table13[[#This Row],[Signal from Matlab]]-703)/(1060.75-703)</f>
        <v>-1.9650593990216632</v>
      </c>
    </row>
    <row r="2741" spans="1:10" x14ac:dyDescent="0.2">
      <c r="A2741" s="505">
        <v>38021</v>
      </c>
      <c r="B2741" s="506">
        <v>2740</v>
      </c>
      <c r="C2741" s="507">
        <v>29.55</v>
      </c>
      <c r="E2741" s="508">
        <f>(Table13[[#This Row],[Gasoil Open]]-MIN(Table13[Gasoil Open]))/(MAX(Table13[Gasoil Open])-MIN(Table13[Gasoil Open]))</f>
        <v>0.1453147877013177</v>
      </c>
      <c r="I2741" s="130">
        <f>(Table13[[#This Row],[Alpha]]-MIN(Table13[Alpha]))/(MAX(Table13[Alpha])-MIN(Table13[Alpha]))</f>
        <v>0.41785418965510296</v>
      </c>
      <c r="J2741" s="508">
        <f>(Table13[[#This Row],[Signal from Matlab]]-703)/(1060.75-703)</f>
        <v>-1.9650593990216632</v>
      </c>
    </row>
    <row r="2742" spans="1:10" x14ac:dyDescent="0.2">
      <c r="A2742" s="505">
        <v>38022</v>
      </c>
      <c r="B2742" s="506">
        <v>2741</v>
      </c>
      <c r="C2742" s="507">
        <v>29</v>
      </c>
      <c r="E2742" s="508">
        <f>(Table13[[#This Row],[Gasoil Open]]-MIN(Table13[Gasoil Open]))/(MAX(Table13[Gasoil Open])-MIN(Table13[Gasoil Open]))</f>
        <v>0.14128843338213762</v>
      </c>
      <c r="I2742" s="130">
        <f>(Table13[[#This Row],[Alpha]]-MIN(Table13[Alpha]))/(MAX(Table13[Alpha])-MIN(Table13[Alpha]))</f>
        <v>0.41785418965510296</v>
      </c>
      <c r="J2742" s="508">
        <f>(Table13[[#This Row],[Signal from Matlab]]-703)/(1060.75-703)</f>
        <v>-1.9650593990216632</v>
      </c>
    </row>
    <row r="2743" spans="1:10" x14ac:dyDescent="0.2">
      <c r="A2743" s="505">
        <v>38023</v>
      </c>
      <c r="B2743" s="506">
        <v>2742</v>
      </c>
      <c r="C2743" s="507">
        <v>29.3</v>
      </c>
      <c r="E2743" s="508">
        <f>(Table13[[#This Row],[Gasoil Open]]-MIN(Table13[Gasoil Open]))/(MAX(Table13[Gasoil Open])-MIN(Table13[Gasoil Open]))</f>
        <v>0.14348462664714492</v>
      </c>
      <c r="I2743" s="130">
        <f>(Table13[[#This Row],[Alpha]]-MIN(Table13[Alpha]))/(MAX(Table13[Alpha])-MIN(Table13[Alpha]))</f>
        <v>0.41785418965510296</v>
      </c>
      <c r="J2743" s="508">
        <f>(Table13[[#This Row],[Signal from Matlab]]-703)/(1060.75-703)</f>
        <v>-1.9650593990216632</v>
      </c>
    </row>
    <row r="2744" spans="1:10" x14ac:dyDescent="0.2">
      <c r="A2744" s="505">
        <v>38026</v>
      </c>
      <c r="B2744" s="506">
        <v>2743</v>
      </c>
      <c r="C2744" s="507">
        <v>29.05</v>
      </c>
      <c r="E2744" s="508">
        <f>(Table13[[#This Row],[Gasoil Open]]-MIN(Table13[Gasoil Open]))/(MAX(Table13[Gasoil Open])-MIN(Table13[Gasoil Open]))</f>
        <v>0.14165446559297218</v>
      </c>
      <c r="I2744" s="130">
        <f>(Table13[[#This Row],[Alpha]]-MIN(Table13[Alpha]))/(MAX(Table13[Alpha])-MIN(Table13[Alpha]))</f>
        <v>0.41785418965510296</v>
      </c>
      <c r="J2744" s="508">
        <f>(Table13[[#This Row],[Signal from Matlab]]-703)/(1060.75-703)</f>
        <v>-1.9650593990216632</v>
      </c>
    </row>
    <row r="2745" spans="1:10" x14ac:dyDescent="0.2">
      <c r="A2745" s="505">
        <v>38027</v>
      </c>
      <c r="B2745" s="506">
        <v>2744</v>
      </c>
      <c r="C2745" s="507">
        <v>29.29</v>
      </c>
      <c r="E2745" s="508">
        <f>(Table13[[#This Row],[Gasoil Open]]-MIN(Table13[Gasoil Open]))/(MAX(Table13[Gasoil Open])-MIN(Table13[Gasoil Open]))</f>
        <v>0.14341142020497802</v>
      </c>
      <c r="I2745" s="130">
        <f>(Table13[[#This Row],[Alpha]]-MIN(Table13[Alpha]))/(MAX(Table13[Alpha])-MIN(Table13[Alpha]))</f>
        <v>0.41785418965510296</v>
      </c>
      <c r="J2745" s="508">
        <f>(Table13[[#This Row],[Signal from Matlab]]-703)/(1060.75-703)</f>
        <v>-1.9650593990216632</v>
      </c>
    </row>
    <row r="2746" spans="1:10" x14ac:dyDescent="0.2">
      <c r="A2746" s="505">
        <v>38028</v>
      </c>
      <c r="B2746" s="506">
        <v>2745</v>
      </c>
      <c r="C2746" s="507">
        <v>30</v>
      </c>
      <c r="E2746" s="508">
        <f>(Table13[[#This Row],[Gasoil Open]]-MIN(Table13[Gasoil Open]))/(MAX(Table13[Gasoil Open])-MIN(Table13[Gasoil Open]))</f>
        <v>0.14860907759882869</v>
      </c>
      <c r="I2746" s="130">
        <f>(Table13[[#This Row],[Alpha]]-MIN(Table13[Alpha]))/(MAX(Table13[Alpha])-MIN(Table13[Alpha]))</f>
        <v>0.41785418965510296</v>
      </c>
      <c r="J2746" s="508">
        <f>(Table13[[#This Row],[Signal from Matlab]]-703)/(1060.75-703)</f>
        <v>-1.9650593990216632</v>
      </c>
    </row>
    <row r="2747" spans="1:10" x14ac:dyDescent="0.2">
      <c r="A2747" s="505">
        <v>38029</v>
      </c>
      <c r="B2747" s="506">
        <v>2746</v>
      </c>
      <c r="C2747" s="507">
        <v>29.65</v>
      </c>
      <c r="E2747" s="508">
        <f>(Table13[[#This Row],[Gasoil Open]]-MIN(Table13[Gasoil Open]))/(MAX(Table13[Gasoil Open])-MIN(Table13[Gasoil Open]))</f>
        <v>0.14604685212298679</v>
      </c>
      <c r="I2747" s="130">
        <f>(Table13[[#This Row],[Alpha]]-MIN(Table13[Alpha]))/(MAX(Table13[Alpha])-MIN(Table13[Alpha]))</f>
        <v>0.41785418965510296</v>
      </c>
      <c r="J2747" s="508">
        <f>(Table13[[#This Row],[Signal from Matlab]]-703)/(1060.75-703)</f>
        <v>-1.9650593990216632</v>
      </c>
    </row>
    <row r="2748" spans="1:10" x14ac:dyDescent="0.2">
      <c r="A2748" s="505">
        <v>38030</v>
      </c>
      <c r="B2748" s="506">
        <v>2747</v>
      </c>
      <c r="C2748" s="507">
        <v>29.99</v>
      </c>
      <c r="E2748" s="508">
        <f>(Table13[[#This Row],[Gasoil Open]]-MIN(Table13[Gasoil Open]))/(MAX(Table13[Gasoil Open])-MIN(Table13[Gasoil Open]))</f>
        <v>0.14853587115666175</v>
      </c>
      <c r="I2748" s="130">
        <f>(Table13[[#This Row],[Alpha]]-MIN(Table13[Alpha]))/(MAX(Table13[Alpha])-MIN(Table13[Alpha]))</f>
        <v>0.41785418965510296</v>
      </c>
      <c r="J2748" s="508">
        <f>(Table13[[#This Row],[Signal from Matlab]]-703)/(1060.75-703)</f>
        <v>-1.9650593990216632</v>
      </c>
    </row>
    <row r="2749" spans="1:10" x14ac:dyDescent="0.2">
      <c r="A2749" s="505">
        <v>38033</v>
      </c>
      <c r="B2749" s="506">
        <v>2748</v>
      </c>
      <c r="C2749" s="507">
        <v>30.55</v>
      </c>
      <c r="E2749" s="508">
        <f>(Table13[[#This Row],[Gasoil Open]]-MIN(Table13[Gasoil Open]))/(MAX(Table13[Gasoil Open])-MIN(Table13[Gasoil Open]))</f>
        <v>0.15263543191800877</v>
      </c>
      <c r="I2749" s="130">
        <f>(Table13[[#This Row],[Alpha]]-MIN(Table13[Alpha]))/(MAX(Table13[Alpha])-MIN(Table13[Alpha]))</f>
        <v>0.41785418965510296</v>
      </c>
      <c r="J2749" s="508">
        <f>(Table13[[#This Row],[Signal from Matlab]]-703)/(1060.75-703)</f>
        <v>-1.9650593990216632</v>
      </c>
    </row>
    <row r="2750" spans="1:10" x14ac:dyDescent="0.2">
      <c r="A2750" s="505">
        <v>38034</v>
      </c>
      <c r="B2750" s="506">
        <v>2749</v>
      </c>
      <c r="C2750" s="507">
        <v>30.55</v>
      </c>
      <c r="E2750" s="508">
        <f>(Table13[[#This Row],[Gasoil Open]]-MIN(Table13[Gasoil Open]))/(MAX(Table13[Gasoil Open])-MIN(Table13[Gasoil Open]))</f>
        <v>0.15263543191800877</v>
      </c>
      <c r="I2750" s="130">
        <f>(Table13[[#This Row],[Alpha]]-MIN(Table13[Alpha]))/(MAX(Table13[Alpha])-MIN(Table13[Alpha]))</f>
        <v>0.41785418965510296</v>
      </c>
      <c r="J2750" s="508">
        <f>(Table13[[#This Row],[Signal from Matlab]]-703)/(1060.75-703)</f>
        <v>-1.9650593990216632</v>
      </c>
    </row>
    <row r="2751" spans="1:10" x14ac:dyDescent="0.2">
      <c r="A2751" s="505">
        <v>38035</v>
      </c>
      <c r="B2751" s="506">
        <v>2750</v>
      </c>
      <c r="C2751" s="507">
        <v>31.14</v>
      </c>
      <c r="E2751" s="508">
        <f>(Table13[[#This Row],[Gasoil Open]]-MIN(Table13[Gasoil Open]))/(MAX(Table13[Gasoil Open])-MIN(Table13[Gasoil Open]))</f>
        <v>0.1569546120058565</v>
      </c>
      <c r="I2751" s="130">
        <f>(Table13[[#This Row],[Alpha]]-MIN(Table13[Alpha]))/(MAX(Table13[Alpha])-MIN(Table13[Alpha]))</f>
        <v>0.41785418965510296</v>
      </c>
      <c r="J2751" s="508">
        <f>(Table13[[#This Row],[Signal from Matlab]]-703)/(1060.75-703)</f>
        <v>-1.9650593990216632</v>
      </c>
    </row>
    <row r="2752" spans="1:10" x14ac:dyDescent="0.2">
      <c r="A2752" s="505">
        <v>38036</v>
      </c>
      <c r="B2752" s="506">
        <v>2751</v>
      </c>
      <c r="C2752" s="507">
        <v>30.96</v>
      </c>
      <c r="E2752" s="508">
        <f>(Table13[[#This Row],[Gasoil Open]]-MIN(Table13[Gasoil Open]))/(MAX(Table13[Gasoil Open])-MIN(Table13[Gasoil Open]))</f>
        <v>0.1556368960468521</v>
      </c>
      <c r="I2752" s="130">
        <f>(Table13[[#This Row],[Alpha]]-MIN(Table13[Alpha]))/(MAX(Table13[Alpha])-MIN(Table13[Alpha]))</f>
        <v>0.41785418965510296</v>
      </c>
      <c r="J2752" s="508">
        <f>(Table13[[#This Row],[Signal from Matlab]]-703)/(1060.75-703)</f>
        <v>-1.9650593990216632</v>
      </c>
    </row>
    <row r="2753" spans="1:10" x14ac:dyDescent="0.2">
      <c r="A2753" s="505">
        <v>38037</v>
      </c>
      <c r="B2753" s="506">
        <v>2752</v>
      </c>
      <c r="C2753" s="507">
        <v>31.1</v>
      </c>
      <c r="E2753" s="508">
        <f>(Table13[[#This Row],[Gasoil Open]]-MIN(Table13[Gasoil Open]))/(MAX(Table13[Gasoil Open])-MIN(Table13[Gasoil Open]))</f>
        <v>0.15666178623718885</v>
      </c>
      <c r="I2753" s="130">
        <f>(Table13[[#This Row],[Alpha]]-MIN(Table13[Alpha]))/(MAX(Table13[Alpha])-MIN(Table13[Alpha]))</f>
        <v>0.41785418965510296</v>
      </c>
      <c r="J2753" s="508">
        <f>(Table13[[#This Row],[Signal from Matlab]]-703)/(1060.75-703)</f>
        <v>-1.9650593990216632</v>
      </c>
    </row>
    <row r="2754" spans="1:10" x14ac:dyDescent="0.2">
      <c r="A2754" s="505">
        <v>38040</v>
      </c>
      <c r="B2754" s="506">
        <v>2753</v>
      </c>
      <c r="C2754" s="507">
        <v>30.55</v>
      </c>
      <c r="E2754" s="508">
        <f>(Table13[[#This Row],[Gasoil Open]]-MIN(Table13[Gasoil Open]))/(MAX(Table13[Gasoil Open])-MIN(Table13[Gasoil Open]))</f>
        <v>0.15263543191800877</v>
      </c>
      <c r="I2754" s="130">
        <f>(Table13[[#This Row],[Alpha]]-MIN(Table13[Alpha]))/(MAX(Table13[Alpha])-MIN(Table13[Alpha]))</f>
        <v>0.41785418965510296</v>
      </c>
      <c r="J2754" s="508">
        <f>(Table13[[#This Row],[Signal from Matlab]]-703)/(1060.75-703)</f>
        <v>-1.9650593990216632</v>
      </c>
    </row>
    <row r="2755" spans="1:10" x14ac:dyDescent="0.2">
      <c r="A2755" s="505">
        <v>38041</v>
      </c>
      <c r="B2755" s="506">
        <v>2754</v>
      </c>
      <c r="C2755" s="507">
        <v>30.95</v>
      </c>
      <c r="E2755" s="508">
        <f>(Table13[[#This Row],[Gasoil Open]]-MIN(Table13[Gasoil Open]))/(MAX(Table13[Gasoil Open])-MIN(Table13[Gasoil Open]))</f>
        <v>0.1555636896046852</v>
      </c>
      <c r="I2755" s="130">
        <f>(Table13[[#This Row],[Alpha]]-MIN(Table13[Alpha]))/(MAX(Table13[Alpha])-MIN(Table13[Alpha]))</f>
        <v>0.41785418965510296</v>
      </c>
      <c r="J2755" s="508">
        <f>(Table13[[#This Row],[Signal from Matlab]]-703)/(1060.75-703)</f>
        <v>-1.9650593990216632</v>
      </c>
    </row>
    <row r="2756" spans="1:10" x14ac:dyDescent="0.2">
      <c r="A2756" s="505">
        <v>38042</v>
      </c>
      <c r="B2756" s="506">
        <v>2755</v>
      </c>
      <c r="C2756" s="507">
        <v>30.9</v>
      </c>
      <c r="E2756" s="508">
        <f>(Table13[[#This Row],[Gasoil Open]]-MIN(Table13[Gasoil Open]))/(MAX(Table13[Gasoil Open])-MIN(Table13[Gasoil Open]))</f>
        <v>0.15519765739385064</v>
      </c>
      <c r="I2756" s="130">
        <f>(Table13[[#This Row],[Alpha]]-MIN(Table13[Alpha]))/(MAX(Table13[Alpha])-MIN(Table13[Alpha]))</f>
        <v>0.41785418965510296</v>
      </c>
      <c r="J2756" s="508">
        <f>(Table13[[#This Row],[Signal from Matlab]]-703)/(1060.75-703)</f>
        <v>-1.9650593990216632</v>
      </c>
    </row>
    <row r="2757" spans="1:10" x14ac:dyDescent="0.2">
      <c r="A2757" s="505">
        <v>38043</v>
      </c>
      <c r="B2757" s="506">
        <v>2756</v>
      </c>
      <c r="C2757" s="507">
        <v>31.63</v>
      </c>
      <c r="E2757" s="508">
        <f>(Table13[[#This Row],[Gasoil Open]]-MIN(Table13[Gasoil Open]))/(MAX(Table13[Gasoil Open])-MIN(Table13[Gasoil Open]))</f>
        <v>0.16054172767203512</v>
      </c>
      <c r="I2757" s="130">
        <f>(Table13[[#This Row],[Alpha]]-MIN(Table13[Alpha]))/(MAX(Table13[Alpha])-MIN(Table13[Alpha]))</f>
        <v>0.41785418965510296</v>
      </c>
      <c r="J2757" s="508">
        <f>(Table13[[#This Row],[Signal from Matlab]]-703)/(1060.75-703)</f>
        <v>-1.9650593990216632</v>
      </c>
    </row>
    <row r="2758" spans="1:10" x14ac:dyDescent="0.2">
      <c r="A2758" s="505">
        <v>38044</v>
      </c>
      <c r="B2758" s="506">
        <v>2757</v>
      </c>
      <c r="C2758" s="507">
        <v>31.59</v>
      </c>
      <c r="E2758" s="508">
        <f>(Table13[[#This Row],[Gasoil Open]]-MIN(Table13[Gasoil Open]))/(MAX(Table13[Gasoil Open])-MIN(Table13[Gasoil Open]))</f>
        <v>0.16024890190336746</v>
      </c>
      <c r="I2758" s="130">
        <f>(Table13[[#This Row],[Alpha]]-MIN(Table13[Alpha]))/(MAX(Table13[Alpha])-MIN(Table13[Alpha]))</f>
        <v>0.41785418965510296</v>
      </c>
      <c r="J2758" s="508">
        <f>(Table13[[#This Row],[Signal from Matlab]]-703)/(1060.75-703)</f>
        <v>-1.9650593990216632</v>
      </c>
    </row>
    <row r="2759" spans="1:10" x14ac:dyDescent="0.2">
      <c r="A2759" s="505">
        <v>38047</v>
      </c>
      <c r="B2759" s="506">
        <v>2758</v>
      </c>
      <c r="C2759" s="507">
        <v>32.33</v>
      </c>
      <c r="E2759" s="508">
        <f>(Table13[[#This Row],[Gasoil Open]]-MIN(Table13[Gasoil Open]))/(MAX(Table13[Gasoil Open])-MIN(Table13[Gasoil Open]))</f>
        <v>0.16566617862371885</v>
      </c>
      <c r="I2759" s="130">
        <f>(Table13[[#This Row],[Alpha]]-MIN(Table13[Alpha]))/(MAX(Table13[Alpha])-MIN(Table13[Alpha]))</f>
        <v>0.41785418965510296</v>
      </c>
      <c r="J2759" s="508">
        <f>(Table13[[#This Row],[Signal from Matlab]]-703)/(1060.75-703)</f>
        <v>-1.9650593990216632</v>
      </c>
    </row>
    <row r="2760" spans="1:10" x14ac:dyDescent="0.2">
      <c r="A2760" s="505">
        <v>38048</v>
      </c>
      <c r="B2760" s="506">
        <v>2759</v>
      </c>
      <c r="C2760" s="507">
        <v>33.299999999999997</v>
      </c>
      <c r="E2760" s="508">
        <f>(Table13[[#This Row],[Gasoil Open]]-MIN(Table13[Gasoil Open]))/(MAX(Table13[Gasoil Open])-MIN(Table13[Gasoil Open]))</f>
        <v>0.17276720351390917</v>
      </c>
      <c r="I2760" s="130">
        <f>(Table13[[#This Row],[Alpha]]-MIN(Table13[Alpha]))/(MAX(Table13[Alpha])-MIN(Table13[Alpha]))</f>
        <v>0.41785418965510296</v>
      </c>
      <c r="J2760" s="508">
        <f>(Table13[[#This Row],[Signal from Matlab]]-703)/(1060.75-703)</f>
        <v>-1.9650593990216632</v>
      </c>
    </row>
    <row r="2761" spans="1:10" x14ac:dyDescent="0.2">
      <c r="A2761" s="505">
        <v>38049</v>
      </c>
      <c r="B2761" s="506">
        <v>2760</v>
      </c>
      <c r="C2761" s="507">
        <v>32.950000000000003</v>
      </c>
      <c r="E2761" s="508">
        <f>(Table13[[#This Row],[Gasoil Open]]-MIN(Table13[Gasoil Open]))/(MAX(Table13[Gasoil Open])-MIN(Table13[Gasoil Open]))</f>
        <v>0.17020497803806733</v>
      </c>
      <c r="I2761" s="130">
        <f>(Table13[[#This Row],[Alpha]]-MIN(Table13[Alpha]))/(MAX(Table13[Alpha])-MIN(Table13[Alpha]))</f>
        <v>0.41785418965510296</v>
      </c>
      <c r="J2761" s="508">
        <f>(Table13[[#This Row],[Signal from Matlab]]-703)/(1060.75-703)</f>
        <v>-1.9650593990216632</v>
      </c>
    </row>
    <row r="2762" spans="1:10" x14ac:dyDescent="0.2">
      <c r="A2762" s="505">
        <v>38050</v>
      </c>
      <c r="B2762" s="506">
        <v>2761</v>
      </c>
      <c r="C2762" s="507">
        <v>32.18</v>
      </c>
      <c r="E2762" s="508">
        <f>(Table13[[#This Row],[Gasoil Open]]-MIN(Table13[Gasoil Open]))/(MAX(Table13[Gasoil Open])-MIN(Table13[Gasoil Open]))</f>
        <v>0.1645680819912152</v>
      </c>
      <c r="I2762" s="130">
        <f>(Table13[[#This Row],[Alpha]]-MIN(Table13[Alpha]))/(MAX(Table13[Alpha])-MIN(Table13[Alpha]))</f>
        <v>0.41785418965510296</v>
      </c>
      <c r="J2762" s="508">
        <f>(Table13[[#This Row],[Signal from Matlab]]-703)/(1060.75-703)</f>
        <v>-1.9650593990216632</v>
      </c>
    </row>
    <row r="2763" spans="1:10" x14ac:dyDescent="0.2">
      <c r="A2763" s="505">
        <v>38051</v>
      </c>
      <c r="B2763" s="506">
        <v>2762</v>
      </c>
      <c r="C2763" s="507">
        <v>33.07</v>
      </c>
      <c r="E2763" s="508">
        <f>(Table13[[#This Row],[Gasoil Open]]-MIN(Table13[Gasoil Open]))/(MAX(Table13[Gasoil Open])-MIN(Table13[Gasoil Open]))</f>
        <v>0.17108345534407027</v>
      </c>
      <c r="I2763" s="130">
        <f>(Table13[[#This Row],[Alpha]]-MIN(Table13[Alpha]))/(MAX(Table13[Alpha])-MIN(Table13[Alpha]))</f>
        <v>0.41785418965510296</v>
      </c>
      <c r="J2763" s="508">
        <f>(Table13[[#This Row],[Signal from Matlab]]-703)/(1060.75-703)</f>
        <v>-1.9650593990216632</v>
      </c>
    </row>
    <row r="2764" spans="1:10" x14ac:dyDescent="0.2">
      <c r="A2764" s="505">
        <v>38054</v>
      </c>
      <c r="B2764" s="506">
        <v>2763</v>
      </c>
      <c r="C2764" s="507">
        <v>33.51</v>
      </c>
      <c r="E2764" s="508">
        <f>(Table13[[#This Row],[Gasoil Open]]-MIN(Table13[Gasoil Open]))/(MAX(Table13[Gasoil Open])-MIN(Table13[Gasoil Open]))</f>
        <v>0.17430453879941432</v>
      </c>
      <c r="I2764" s="130">
        <f>(Table13[[#This Row],[Alpha]]-MIN(Table13[Alpha]))/(MAX(Table13[Alpha])-MIN(Table13[Alpha]))</f>
        <v>0.41785418965510296</v>
      </c>
      <c r="J2764" s="508">
        <f>(Table13[[#This Row],[Signal from Matlab]]-703)/(1060.75-703)</f>
        <v>-1.9650593990216632</v>
      </c>
    </row>
    <row r="2765" spans="1:10" x14ac:dyDescent="0.2">
      <c r="A2765" s="505">
        <v>38055</v>
      </c>
      <c r="B2765" s="506">
        <v>2764</v>
      </c>
      <c r="C2765" s="507">
        <v>32.950000000000003</v>
      </c>
      <c r="E2765" s="508">
        <f>(Table13[[#This Row],[Gasoil Open]]-MIN(Table13[Gasoil Open]))/(MAX(Table13[Gasoil Open])-MIN(Table13[Gasoil Open]))</f>
        <v>0.17020497803806733</v>
      </c>
      <c r="I2765" s="130">
        <f>(Table13[[#This Row],[Alpha]]-MIN(Table13[Alpha]))/(MAX(Table13[Alpha])-MIN(Table13[Alpha]))</f>
        <v>0.41785418965510296</v>
      </c>
      <c r="J2765" s="508">
        <f>(Table13[[#This Row],[Signal from Matlab]]-703)/(1060.75-703)</f>
        <v>-1.9650593990216632</v>
      </c>
    </row>
    <row r="2766" spans="1:10" x14ac:dyDescent="0.2">
      <c r="A2766" s="505">
        <v>38056</v>
      </c>
      <c r="B2766" s="506">
        <v>2765</v>
      </c>
      <c r="C2766" s="507">
        <v>32.450000000000003</v>
      </c>
      <c r="E2766" s="508">
        <f>(Table13[[#This Row],[Gasoil Open]]-MIN(Table13[Gasoil Open]))/(MAX(Table13[Gasoil Open])-MIN(Table13[Gasoil Open]))</f>
        <v>0.16654465592972181</v>
      </c>
      <c r="I2766" s="130">
        <f>(Table13[[#This Row],[Alpha]]-MIN(Table13[Alpha]))/(MAX(Table13[Alpha])-MIN(Table13[Alpha]))</f>
        <v>0.41785418965510296</v>
      </c>
      <c r="J2766" s="508">
        <f>(Table13[[#This Row],[Signal from Matlab]]-703)/(1060.75-703)</f>
        <v>-1.9650593990216632</v>
      </c>
    </row>
    <row r="2767" spans="1:10" x14ac:dyDescent="0.2">
      <c r="A2767" s="505">
        <v>38057</v>
      </c>
      <c r="B2767" s="506">
        <v>2766</v>
      </c>
      <c r="C2767" s="507">
        <v>32.270000000000003</v>
      </c>
      <c r="E2767" s="508">
        <f>(Table13[[#This Row],[Gasoil Open]]-MIN(Table13[Gasoil Open]))/(MAX(Table13[Gasoil Open])-MIN(Table13[Gasoil Open]))</f>
        <v>0.16522693997071741</v>
      </c>
      <c r="I2767" s="130">
        <f>(Table13[[#This Row],[Alpha]]-MIN(Table13[Alpha]))/(MAX(Table13[Alpha])-MIN(Table13[Alpha]))</f>
        <v>0.41785418965510296</v>
      </c>
      <c r="J2767" s="508">
        <f>(Table13[[#This Row],[Signal from Matlab]]-703)/(1060.75-703)</f>
        <v>-1.9650593990216632</v>
      </c>
    </row>
    <row r="2768" spans="1:10" x14ac:dyDescent="0.2">
      <c r="A2768" s="505">
        <v>38058</v>
      </c>
      <c r="B2768" s="506">
        <v>2767</v>
      </c>
      <c r="C2768" s="507">
        <v>32.880000000000003</v>
      </c>
      <c r="E2768" s="508">
        <f>(Table13[[#This Row],[Gasoil Open]]-MIN(Table13[Gasoil Open]))/(MAX(Table13[Gasoil Open])-MIN(Table13[Gasoil Open]))</f>
        <v>0.16969253294289896</v>
      </c>
      <c r="I2768" s="130">
        <f>(Table13[[#This Row],[Alpha]]-MIN(Table13[Alpha]))/(MAX(Table13[Alpha])-MIN(Table13[Alpha]))</f>
        <v>0.41785418965510296</v>
      </c>
      <c r="J2768" s="508">
        <f>(Table13[[#This Row],[Signal from Matlab]]-703)/(1060.75-703)</f>
        <v>-1.9650593990216632</v>
      </c>
    </row>
    <row r="2769" spans="1:10" x14ac:dyDescent="0.2">
      <c r="A2769" s="505">
        <v>38061</v>
      </c>
      <c r="B2769" s="506">
        <v>2768</v>
      </c>
      <c r="C2769" s="507">
        <v>32.5</v>
      </c>
      <c r="E2769" s="508">
        <f>(Table13[[#This Row],[Gasoil Open]]-MIN(Table13[Gasoil Open]))/(MAX(Table13[Gasoil Open])-MIN(Table13[Gasoil Open]))</f>
        <v>0.16691068814055635</v>
      </c>
      <c r="I2769" s="130">
        <f>(Table13[[#This Row],[Alpha]]-MIN(Table13[Alpha]))/(MAX(Table13[Alpha])-MIN(Table13[Alpha]))</f>
        <v>0.41785418965510296</v>
      </c>
      <c r="J2769" s="508">
        <f>(Table13[[#This Row],[Signal from Matlab]]-703)/(1060.75-703)</f>
        <v>-1.9650593990216632</v>
      </c>
    </row>
    <row r="2770" spans="1:10" x14ac:dyDescent="0.2">
      <c r="A2770" s="505">
        <v>38062</v>
      </c>
      <c r="B2770" s="506">
        <v>2769</v>
      </c>
      <c r="C2770" s="507">
        <v>33.5</v>
      </c>
      <c r="E2770" s="508">
        <f>(Table13[[#This Row],[Gasoil Open]]-MIN(Table13[Gasoil Open]))/(MAX(Table13[Gasoil Open])-MIN(Table13[Gasoil Open]))</f>
        <v>0.17423133235724741</v>
      </c>
      <c r="I2770" s="130">
        <f>(Table13[[#This Row],[Alpha]]-MIN(Table13[Alpha]))/(MAX(Table13[Alpha])-MIN(Table13[Alpha]))</f>
        <v>0.41785418965510296</v>
      </c>
      <c r="J2770" s="508">
        <f>(Table13[[#This Row],[Signal from Matlab]]-703)/(1060.75-703)</f>
        <v>-1.9650593990216632</v>
      </c>
    </row>
    <row r="2771" spans="1:10" x14ac:dyDescent="0.2">
      <c r="A2771" s="505">
        <v>38063</v>
      </c>
      <c r="B2771" s="506">
        <v>2770</v>
      </c>
      <c r="C2771" s="507">
        <v>32.6</v>
      </c>
      <c r="E2771" s="508">
        <f>(Table13[[#This Row],[Gasoil Open]]-MIN(Table13[Gasoil Open]))/(MAX(Table13[Gasoil Open])-MIN(Table13[Gasoil Open]))</f>
        <v>0.16764275256222547</v>
      </c>
      <c r="I2771" s="130">
        <f>(Table13[[#This Row],[Alpha]]-MIN(Table13[Alpha]))/(MAX(Table13[Alpha])-MIN(Table13[Alpha]))</f>
        <v>0.41785418965510296</v>
      </c>
      <c r="J2771" s="508">
        <f>(Table13[[#This Row],[Signal from Matlab]]-703)/(1060.75-703)</f>
        <v>-1.9650593990216632</v>
      </c>
    </row>
    <row r="2772" spans="1:10" x14ac:dyDescent="0.2">
      <c r="A2772" s="505">
        <v>38064</v>
      </c>
      <c r="B2772" s="506">
        <v>2771</v>
      </c>
      <c r="C2772" s="507">
        <v>33.4</v>
      </c>
      <c r="E2772" s="508">
        <f>(Table13[[#This Row],[Gasoil Open]]-MIN(Table13[Gasoil Open]))/(MAX(Table13[Gasoil Open])-MIN(Table13[Gasoil Open]))</f>
        <v>0.17349926793557829</v>
      </c>
      <c r="I2772" s="130">
        <f>(Table13[[#This Row],[Alpha]]-MIN(Table13[Alpha]))/(MAX(Table13[Alpha])-MIN(Table13[Alpha]))</f>
        <v>0.41785418965510296</v>
      </c>
      <c r="J2772" s="508">
        <f>(Table13[[#This Row],[Signal from Matlab]]-703)/(1060.75-703)</f>
        <v>-1.9650593990216632</v>
      </c>
    </row>
    <row r="2773" spans="1:10" x14ac:dyDescent="0.2">
      <c r="A2773" s="505">
        <v>38065</v>
      </c>
      <c r="B2773" s="506">
        <v>2772</v>
      </c>
      <c r="C2773" s="507">
        <v>32.9</v>
      </c>
      <c r="E2773" s="508">
        <f>(Table13[[#This Row],[Gasoil Open]]-MIN(Table13[Gasoil Open]))/(MAX(Table13[Gasoil Open])-MIN(Table13[Gasoil Open]))</f>
        <v>0.16983894582723277</v>
      </c>
      <c r="I2773" s="130">
        <f>(Table13[[#This Row],[Alpha]]-MIN(Table13[Alpha]))/(MAX(Table13[Alpha])-MIN(Table13[Alpha]))</f>
        <v>0.41785418965510296</v>
      </c>
      <c r="J2773" s="508">
        <f>(Table13[[#This Row],[Signal from Matlab]]-703)/(1060.75-703)</f>
        <v>-1.9650593990216632</v>
      </c>
    </row>
    <row r="2774" spans="1:10" x14ac:dyDescent="0.2">
      <c r="A2774" s="505">
        <v>38068</v>
      </c>
      <c r="B2774" s="506">
        <v>2773</v>
      </c>
      <c r="C2774" s="507">
        <v>33.04</v>
      </c>
      <c r="E2774" s="508">
        <f>(Table13[[#This Row],[Gasoil Open]]-MIN(Table13[Gasoil Open]))/(MAX(Table13[Gasoil Open])-MIN(Table13[Gasoil Open]))</f>
        <v>0.17086383601756952</v>
      </c>
      <c r="I2774" s="130">
        <f>(Table13[[#This Row],[Alpha]]-MIN(Table13[Alpha]))/(MAX(Table13[Alpha])-MIN(Table13[Alpha]))</f>
        <v>0.41785418965510296</v>
      </c>
      <c r="J2774" s="508">
        <f>(Table13[[#This Row],[Signal from Matlab]]-703)/(1060.75-703)</f>
        <v>-1.9650593990216632</v>
      </c>
    </row>
    <row r="2775" spans="1:10" x14ac:dyDescent="0.2">
      <c r="A2775" s="505">
        <v>38069</v>
      </c>
      <c r="B2775" s="506">
        <v>2774</v>
      </c>
      <c r="C2775" s="507">
        <v>32.85</v>
      </c>
      <c r="E2775" s="508">
        <f>(Table13[[#This Row],[Gasoil Open]]-MIN(Table13[Gasoil Open]))/(MAX(Table13[Gasoil Open])-MIN(Table13[Gasoil Open]))</f>
        <v>0.16947291361639824</v>
      </c>
      <c r="I2775" s="130">
        <f>(Table13[[#This Row],[Alpha]]-MIN(Table13[Alpha]))/(MAX(Table13[Alpha])-MIN(Table13[Alpha]))</f>
        <v>0.41785418965510296</v>
      </c>
      <c r="J2775" s="508">
        <f>(Table13[[#This Row],[Signal from Matlab]]-703)/(1060.75-703)</f>
        <v>-1.9650593990216632</v>
      </c>
    </row>
    <row r="2776" spans="1:10" x14ac:dyDescent="0.2">
      <c r="A2776" s="505">
        <v>38070</v>
      </c>
      <c r="B2776" s="506">
        <v>2775</v>
      </c>
      <c r="C2776" s="507">
        <v>33.450000000000003</v>
      </c>
      <c r="E2776" s="508">
        <f>(Table13[[#This Row],[Gasoil Open]]-MIN(Table13[Gasoil Open]))/(MAX(Table13[Gasoil Open])-MIN(Table13[Gasoil Open]))</f>
        <v>0.17386530014641288</v>
      </c>
      <c r="I2776" s="130">
        <f>(Table13[[#This Row],[Alpha]]-MIN(Table13[Alpha]))/(MAX(Table13[Alpha])-MIN(Table13[Alpha]))</f>
        <v>0.41785418965510296</v>
      </c>
      <c r="J2776" s="508">
        <f>(Table13[[#This Row],[Signal from Matlab]]-703)/(1060.75-703)</f>
        <v>-1.9650593990216632</v>
      </c>
    </row>
    <row r="2777" spans="1:10" x14ac:dyDescent="0.2">
      <c r="A2777" s="505">
        <v>38071</v>
      </c>
      <c r="B2777" s="506">
        <v>2776</v>
      </c>
      <c r="C2777" s="507">
        <v>32.76</v>
      </c>
      <c r="E2777" s="508">
        <f>(Table13[[#This Row],[Gasoil Open]]-MIN(Table13[Gasoil Open]))/(MAX(Table13[Gasoil Open])-MIN(Table13[Gasoil Open]))</f>
        <v>0.168814055636896</v>
      </c>
      <c r="I2777" s="130">
        <f>(Table13[[#This Row],[Alpha]]-MIN(Table13[Alpha]))/(MAX(Table13[Alpha])-MIN(Table13[Alpha]))</f>
        <v>0.41785418965510296</v>
      </c>
      <c r="J2777" s="508">
        <f>(Table13[[#This Row],[Signal from Matlab]]-703)/(1060.75-703)</f>
        <v>-1.9650593990216632</v>
      </c>
    </row>
    <row r="2778" spans="1:10" x14ac:dyDescent="0.2">
      <c r="A2778" s="505">
        <v>38072</v>
      </c>
      <c r="B2778" s="506">
        <v>2777</v>
      </c>
      <c r="C2778" s="507">
        <v>31.9</v>
      </c>
      <c r="E2778" s="508">
        <f>(Table13[[#This Row],[Gasoil Open]]-MIN(Table13[Gasoil Open]))/(MAX(Table13[Gasoil Open])-MIN(Table13[Gasoil Open]))</f>
        <v>0.1625183016105417</v>
      </c>
      <c r="I2778" s="130">
        <f>(Table13[[#This Row],[Alpha]]-MIN(Table13[Alpha]))/(MAX(Table13[Alpha])-MIN(Table13[Alpha]))</f>
        <v>0.41785418965510296</v>
      </c>
      <c r="J2778" s="508">
        <f>(Table13[[#This Row],[Signal from Matlab]]-703)/(1060.75-703)</f>
        <v>-1.9650593990216632</v>
      </c>
    </row>
    <row r="2779" spans="1:10" x14ac:dyDescent="0.2">
      <c r="A2779" s="505">
        <v>38075</v>
      </c>
      <c r="B2779" s="506">
        <v>2778</v>
      </c>
      <c r="C2779" s="507">
        <v>31.66</v>
      </c>
      <c r="E2779" s="508">
        <f>(Table13[[#This Row],[Gasoil Open]]-MIN(Table13[Gasoil Open]))/(MAX(Table13[Gasoil Open])-MIN(Table13[Gasoil Open]))</f>
        <v>0.16076134699853586</v>
      </c>
      <c r="I2779" s="130">
        <f>(Table13[[#This Row],[Alpha]]-MIN(Table13[Alpha]))/(MAX(Table13[Alpha])-MIN(Table13[Alpha]))</f>
        <v>0.41785418965510296</v>
      </c>
      <c r="J2779" s="508">
        <f>(Table13[[#This Row],[Signal from Matlab]]-703)/(1060.75-703)</f>
        <v>-1.9650593990216632</v>
      </c>
    </row>
    <row r="2780" spans="1:10" x14ac:dyDescent="0.2">
      <c r="A2780" s="505">
        <v>38076</v>
      </c>
      <c r="B2780" s="506">
        <v>2779</v>
      </c>
      <c r="C2780" s="507">
        <v>31.6</v>
      </c>
      <c r="E2780" s="508">
        <f>(Table13[[#This Row],[Gasoil Open]]-MIN(Table13[Gasoil Open]))/(MAX(Table13[Gasoil Open])-MIN(Table13[Gasoil Open]))</f>
        <v>0.1603221083455344</v>
      </c>
      <c r="I2780" s="130">
        <f>(Table13[[#This Row],[Alpha]]-MIN(Table13[Alpha]))/(MAX(Table13[Alpha])-MIN(Table13[Alpha]))</f>
        <v>0.41785418965510296</v>
      </c>
      <c r="J2780" s="508">
        <f>(Table13[[#This Row],[Signal from Matlab]]-703)/(1060.75-703)</f>
        <v>-1.9650593990216632</v>
      </c>
    </row>
    <row r="2781" spans="1:10" x14ac:dyDescent="0.2">
      <c r="A2781" s="505">
        <v>38077</v>
      </c>
      <c r="B2781" s="506">
        <v>2780</v>
      </c>
      <c r="C2781" s="507">
        <v>32.549999999999997</v>
      </c>
      <c r="E2781" s="508">
        <f>(Table13[[#This Row],[Gasoil Open]]-MIN(Table13[Gasoil Open]))/(MAX(Table13[Gasoil Open])-MIN(Table13[Gasoil Open]))</f>
        <v>0.16727672035139088</v>
      </c>
      <c r="I2781" s="130">
        <f>(Table13[[#This Row],[Alpha]]-MIN(Table13[Alpha]))/(MAX(Table13[Alpha])-MIN(Table13[Alpha]))</f>
        <v>0.41785418965510296</v>
      </c>
      <c r="J2781" s="508">
        <f>(Table13[[#This Row],[Signal from Matlab]]-703)/(1060.75-703)</f>
        <v>-1.9650593990216632</v>
      </c>
    </row>
    <row r="2782" spans="1:10" x14ac:dyDescent="0.2">
      <c r="A2782" s="505">
        <v>38078</v>
      </c>
      <c r="B2782" s="506">
        <v>2781</v>
      </c>
      <c r="C2782" s="507">
        <v>32.229999999999997</v>
      </c>
      <c r="E2782" s="508">
        <f>(Table13[[#This Row],[Gasoil Open]]-MIN(Table13[Gasoil Open]))/(MAX(Table13[Gasoil Open])-MIN(Table13[Gasoil Open]))</f>
        <v>0.16493411420204973</v>
      </c>
      <c r="I2782" s="130">
        <f>(Table13[[#This Row],[Alpha]]-MIN(Table13[Alpha]))/(MAX(Table13[Alpha])-MIN(Table13[Alpha]))</f>
        <v>0.41785418965510296</v>
      </c>
      <c r="J2782" s="508">
        <f>(Table13[[#This Row],[Signal from Matlab]]-703)/(1060.75-703)</f>
        <v>-1.9650593990216632</v>
      </c>
    </row>
    <row r="2783" spans="1:10" x14ac:dyDescent="0.2">
      <c r="A2783" s="505">
        <v>38079</v>
      </c>
      <c r="B2783" s="506">
        <v>2782</v>
      </c>
      <c r="C2783" s="507">
        <v>30.89</v>
      </c>
      <c r="E2783" s="508">
        <f>(Table13[[#This Row],[Gasoil Open]]-MIN(Table13[Gasoil Open]))/(MAX(Table13[Gasoil Open])-MIN(Table13[Gasoil Open]))</f>
        <v>0.15512445095168373</v>
      </c>
      <c r="I2783" s="130">
        <f>(Table13[[#This Row],[Alpha]]-MIN(Table13[Alpha]))/(MAX(Table13[Alpha])-MIN(Table13[Alpha]))</f>
        <v>0.41785418965510296</v>
      </c>
      <c r="J2783" s="508">
        <f>(Table13[[#This Row],[Signal from Matlab]]-703)/(1060.75-703)</f>
        <v>-1.9650593990216632</v>
      </c>
    </row>
    <row r="2784" spans="1:10" x14ac:dyDescent="0.2">
      <c r="A2784" s="505">
        <v>38082</v>
      </c>
      <c r="B2784" s="506">
        <v>2783</v>
      </c>
      <c r="C2784" s="507">
        <v>30.8</v>
      </c>
      <c r="E2784" s="508">
        <f>(Table13[[#This Row],[Gasoil Open]]-MIN(Table13[Gasoil Open]))/(MAX(Table13[Gasoil Open])-MIN(Table13[Gasoil Open]))</f>
        <v>0.15446559297218154</v>
      </c>
      <c r="I2784" s="130">
        <f>(Table13[[#This Row],[Alpha]]-MIN(Table13[Alpha]))/(MAX(Table13[Alpha])-MIN(Table13[Alpha]))</f>
        <v>0.41785418965510296</v>
      </c>
      <c r="J2784" s="508">
        <f>(Table13[[#This Row],[Signal from Matlab]]-703)/(1060.75-703)</f>
        <v>-1.9650593990216632</v>
      </c>
    </row>
    <row r="2785" spans="1:10" x14ac:dyDescent="0.2">
      <c r="A2785" s="505">
        <v>38083</v>
      </c>
      <c r="B2785" s="506">
        <v>2784</v>
      </c>
      <c r="C2785" s="507">
        <v>30.69</v>
      </c>
      <c r="E2785" s="508">
        <f>(Table13[[#This Row],[Gasoil Open]]-MIN(Table13[Gasoil Open]))/(MAX(Table13[Gasoil Open])-MIN(Table13[Gasoil Open]))</f>
        <v>0.15366032210834552</v>
      </c>
      <c r="I2785" s="130">
        <f>(Table13[[#This Row],[Alpha]]-MIN(Table13[Alpha]))/(MAX(Table13[Alpha])-MIN(Table13[Alpha]))</f>
        <v>0.41785418965510296</v>
      </c>
      <c r="J2785" s="508">
        <f>(Table13[[#This Row],[Signal from Matlab]]-703)/(1060.75-703)</f>
        <v>-1.9650593990216632</v>
      </c>
    </row>
    <row r="2786" spans="1:10" x14ac:dyDescent="0.2">
      <c r="A2786" s="505">
        <v>38084</v>
      </c>
      <c r="B2786" s="506">
        <v>2785</v>
      </c>
      <c r="C2786" s="507">
        <v>31.35</v>
      </c>
      <c r="E2786" s="508">
        <f>(Table13[[#This Row],[Gasoil Open]]-MIN(Table13[Gasoil Open]))/(MAX(Table13[Gasoil Open])-MIN(Table13[Gasoil Open]))</f>
        <v>0.15849194729136162</v>
      </c>
      <c r="I2786" s="130">
        <f>(Table13[[#This Row],[Alpha]]-MIN(Table13[Alpha]))/(MAX(Table13[Alpha])-MIN(Table13[Alpha]))</f>
        <v>0.41785418965510296</v>
      </c>
      <c r="J2786" s="508">
        <f>(Table13[[#This Row],[Signal from Matlab]]-703)/(1060.75-703)</f>
        <v>-1.9650593990216632</v>
      </c>
    </row>
    <row r="2787" spans="1:10" x14ac:dyDescent="0.2">
      <c r="A2787" s="505">
        <v>38085</v>
      </c>
      <c r="B2787" s="506">
        <v>2786</v>
      </c>
      <c r="C2787" s="507">
        <v>32.5</v>
      </c>
      <c r="E2787" s="508">
        <f>(Table13[[#This Row],[Gasoil Open]]-MIN(Table13[Gasoil Open]))/(MAX(Table13[Gasoil Open])-MIN(Table13[Gasoil Open]))</f>
        <v>0.16691068814055635</v>
      </c>
      <c r="I2787" s="130">
        <f>(Table13[[#This Row],[Alpha]]-MIN(Table13[Alpha]))/(MAX(Table13[Alpha])-MIN(Table13[Alpha]))</f>
        <v>0.41785418965510296</v>
      </c>
      <c r="J2787" s="508">
        <f>(Table13[[#This Row],[Signal from Matlab]]-703)/(1060.75-703)</f>
        <v>-1.9650593990216632</v>
      </c>
    </row>
    <row r="2788" spans="1:10" x14ac:dyDescent="0.2">
      <c r="A2788" s="505">
        <v>38090</v>
      </c>
      <c r="B2788" s="506">
        <v>2787</v>
      </c>
      <c r="C2788" s="507">
        <v>33.700000000000003</v>
      </c>
      <c r="E2788" s="508">
        <f>(Table13[[#This Row],[Gasoil Open]]-MIN(Table13[Gasoil Open]))/(MAX(Table13[Gasoil Open])-MIN(Table13[Gasoil Open]))</f>
        <v>0.17569546120058566</v>
      </c>
      <c r="I2788" s="130">
        <f>(Table13[[#This Row],[Alpha]]-MIN(Table13[Alpha]))/(MAX(Table13[Alpha])-MIN(Table13[Alpha]))</f>
        <v>0.41785418965510296</v>
      </c>
      <c r="J2788" s="508">
        <f>(Table13[[#This Row],[Signal from Matlab]]-703)/(1060.75-703)</f>
        <v>-1.9650593990216632</v>
      </c>
    </row>
    <row r="2789" spans="1:10" x14ac:dyDescent="0.2">
      <c r="A2789" s="505">
        <v>38091</v>
      </c>
      <c r="B2789" s="506">
        <v>2788</v>
      </c>
      <c r="C2789" s="507">
        <v>33</v>
      </c>
      <c r="E2789" s="508">
        <f>(Table13[[#This Row],[Gasoil Open]]-MIN(Table13[Gasoil Open]))/(MAX(Table13[Gasoil Open])-MIN(Table13[Gasoil Open]))</f>
        <v>0.17057101024890187</v>
      </c>
      <c r="I2789" s="130">
        <f>(Table13[[#This Row],[Alpha]]-MIN(Table13[Alpha]))/(MAX(Table13[Alpha])-MIN(Table13[Alpha]))</f>
        <v>0.41785418965510296</v>
      </c>
      <c r="J2789" s="508">
        <f>(Table13[[#This Row],[Signal from Matlab]]-703)/(1060.75-703)</f>
        <v>-1.9650593990216632</v>
      </c>
    </row>
    <row r="2790" spans="1:10" x14ac:dyDescent="0.2">
      <c r="A2790" s="505">
        <v>38092</v>
      </c>
      <c r="B2790" s="506">
        <v>2789</v>
      </c>
      <c r="C2790" s="507">
        <v>33.1</v>
      </c>
      <c r="E2790" s="508">
        <f>(Table13[[#This Row],[Gasoil Open]]-MIN(Table13[Gasoil Open]))/(MAX(Table13[Gasoil Open])-MIN(Table13[Gasoil Open]))</f>
        <v>0.17130307467057099</v>
      </c>
      <c r="I2790" s="130">
        <f>(Table13[[#This Row],[Alpha]]-MIN(Table13[Alpha]))/(MAX(Table13[Alpha])-MIN(Table13[Alpha]))</f>
        <v>0.41785418965510296</v>
      </c>
      <c r="J2790" s="508">
        <f>(Table13[[#This Row],[Signal from Matlab]]-703)/(1060.75-703)</f>
        <v>-1.9650593990216632</v>
      </c>
    </row>
    <row r="2791" spans="1:10" x14ac:dyDescent="0.2">
      <c r="A2791" s="505">
        <v>38093</v>
      </c>
      <c r="B2791" s="506">
        <v>2790</v>
      </c>
      <c r="C2791" s="507">
        <v>33.869999999999997</v>
      </c>
      <c r="E2791" s="508">
        <f>(Table13[[#This Row],[Gasoil Open]]-MIN(Table13[Gasoil Open]))/(MAX(Table13[Gasoil Open])-MIN(Table13[Gasoil Open]))</f>
        <v>0.1769399707174231</v>
      </c>
      <c r="I2791" s="130">
        <f>(Table13[[#This Row],[Alpha]]-MIN(Table13[Alpha]))/(MAX(Table13[Alpha])-MIN(Table13[Alpha]))</f>
        <v>0.41785418965510296</v>
      </c>
      <c r="J2791" s="508">
        <f>(Table13[[#This Row],[Signal from Matlab]]-703)/(1060.75-703)</f>
        <v>-1.9650593990216632</v>
      </c>
    </row>
    <row r="2792" spans="1:10" x14ac:dyDescent="0.2">
      <c r="A2792" s="505">
        <v>38096</v>
      </c>
      <c r="B2792" s="506">
        <v>2791</v>
      </c>
      <c r="C2792" s="507">
        <v>33.58</v>
      </c>
      <c r="E2792" s="508">
        <f>(Table13[[#This Row],[Gasoil Open]]-MIN(Table13[Gasoil Open]))/(MAX(Table13[Gasoil Open])-MIN(Table13[Gasoil Open]))</f>
        <v>0.17481698389458269</v>
      </c>
      <c r="I2792" s="130">
        <f>(Table13[[#This Row],[Alpha]]-MIN(Table13[Alpha]))/(MAX(Table13[Alpha])-MIN(Table13[Alpha]))</f>
        <v>0.41785418965510296</v>
      </c>
      <c r="J2792" s="508">
        <f>(Table13[[#This Row],[Signal from Matlab]]-703)/(1060.75-703)</f>
        <v>-1.9650593990216632</v>
      </c>
    </row>
    <row r="2793" spans="1:10" x14ac:dyDescent="0.2">
      <c r="A2793" s="505">
        <v>38097</v>
      </c>
      <c r="B2793" s="506">
        <v>2792</v>
      </c>
      <c r="C2793" s="507">
        <v>33.450000000000003</v>
      </c>
      <c r="E2793" s="508">
        <f>(Table13[[#This Row],[Gasoil Open]]-MIN(Table13[Gasoil Open]))/(MAX(Table13[Gasoil Open])-MIN(Table13[Gasoil Open]))</f>
        <v>0.17386530014641288</v>
      </c>
      <c r="I2793" s="130">
        <f>(Table13[[#This Row],[Alpha]]-MIN(Table13[Alpha]))/(MAX(Table13[Alpha])-MIN(Table13[Alpha]))</f>
        <v>0.41785418965510296</v>
      </c>
      <c r="J2793" s="508">
        <f>(Table13[[#This Row],[Signal from Matlab]]-703)/(1060.75-703)</f>
        <v>-1.9650593990216632</v>
      </c>
    </row>
    <row r="2794" spans="1:10" x14ac:dyDescent="0.2">
      <c r="A2794" s="505">
        <v>38098</v>
      </c>
      <c r="B2794" s="506">
        <v>2793</v>
      </c>
      <c r="C2794" s="507">
        <v>32.869999999999997</v>
      </c>
      <c r="E2794" s="508">
        <f>(Table13[[#This Row],[Gasoil Open]]-MIN(Table13[Gasoil Open]))/(MAX(Table13[Gasoil Open])-MIN(Table13[Gasoil Open]))</f>
        <v>0.16961932650073203</v>
      </c>
      <c r="I2794" s="130">
        <f>(Table13[[#This Row],[Alpha]]-MIN(Table13[Alpha]))/(MAX(Table13[Alpha])-MIN(Table13[Alpha]))</f>
        <v>0.41785418965510296</v>
      </c>
      <c r="J2794" s="508">
        <f>(Table13[[#This Row],[Signal from Matlab]]-703)/(1060.75-703)</f>
        <v>-1.9650593990216632</v>
      </c>
    </row>
    <row r="2795" spans="1:10" x14ac:dyDescent="0.2">
      <c r="A2795" s="505">
        <v>38099</v>
      </c>
      <c r="B2795" s="506">
        <v>2794</v>
      </c>
      <c r="C2795" s="507">
        <v>32.58</v>
      </c>
      <c r="E2795" s="508">
        <f>(Table13[[#This Row],[Gasoil Open]]-MIN(Table13[Gasoil Open]))/(MAX(Table13[Gasoil Open])-MIN(Table13[Gasoil Open]))</f>
        <v>0.16749633967789163</v>
      </c>
      <c r="I2795" s="130">
        <f>(Table13[[#This Row],[Alpha]]-MIN(Table13[Alpha]))/(MAX(Table13[Alpha])-MIN(Table13[Alpha]))</f>
        <v>0.41785418965510296</v>
      </c>
      <c r="J2795" s="508">
        <f>(Table13[[#This Row],[Signal from Matlab]]-703)/(1060.75-703)</f>
        <v>-1.9650593990216632</v>
      </c>
    </row>
    <row r="2796" spans="1:10" x14ac:dyDescent="0.2">
      <c r="A2796" s="505">
        <v>38100</v>
      </c>
      <c r="B2796" s="506">
        <v>2795</v>
      </c>
      <c r="C2796" s="507">
        <v>33.299999999999997</v>
      </c>
      <c r="E2796" s="508">
        <f>(Table13[[#This Row],[Gasoil Open]]-MIN(Table13[Gasoil Open]))/(MAX(Table13[Gasoil Open])-MIN(Table13[Gasoil Open]))</f>
        <v>0.17276720351390917</v>
      </c>
      <c r="I2796" s="130">
        <f>(Table13[[#This Row],[Alpha]]-MIN(Table13[Alpha]))/(MAX(Table13[Alpha])-MIN(Table13[Alpha]))</f>
        <v>0.41785418965510296</v>
      </c>
      <c r="J2796" s="508">
        <f>(Table13[[#This Row],[Signal from Matlab]]-703)/(1060.75-703)</f>
        <v>-1.9650593990216632</v>
      </c>
    </row>
    <row r="2797" spans="1:10" x14ac:dyDescent="0.2">
      <c r="A2797" s="505">
        <v>38103</v>
      </c>
      <c r="B2797" s="506">
        <v>2796</v>
      </c>
      <c r="C2797" s="507">
        <v>33.35</v>
      </c>
      <c r="E2797" s="508">
        <f>(Table13[[#This Row],[Gasoil Open]]-MIN(Table13[Gasoil Open]))/(MAX(Table13[Gasoil Open])-MIN(Table13[Gasoil Open]))</f>
        <v>0.17313323572474376</v>
      </c>
      <c r="I2797" s="130">
        <f>(Table13[[#This Row],[Alpha]]-MIN(Table13[Alpha]))/(MAX(Table13[Alpha])-MIN(Table13[Alpha]))</f>
        <v>0.41785418965510296</v>
      </c>
      <c r="J2797" s="508">
        <f>(Table13[[#This Row],[Signal from Matlab]]-703)/(1060.75-703)</f>
        <v>-1.9650593990216632</v>
      </c>
    </row>
    <row r="2798" spans="1:10" x14ac:dyDescent="0.2">
      <c r="A2798" s="505">
        <v>38104</v>
      </c>
      <c r="B2798" s="506">
        <v>2797</v>
      </c>
      <c r="C2798" s="507">
        <v>33.6</v>
      </c>
      <c r="E2798" s="508">
        <f>(Table13[[#This Row],[Gasoil Open]]-MIN(Table13[Gasoil Open]))/(MAX(Table13[Gasoil Open])-MIN(Table13[Gasoil Open]))</f>
        <v>0.17496339677891654</v>
      </c>
      <c r="I2798" s="130">
        <f>(Table13[[#This Row],[Alpha]]-MIN(Table13[Alpha]))/(MAX(Table13[Alpha])-MIN(Table13[Alpha]))</f>
        <v>0.41785418965510296</v>
      </c>
      <c r="J2798" s="508">
        <f>(Table13[[#This Row],[Signal from Matlab]]-703)/(1060.75-703)</f>
        <v>-1.9650593990216632</v>
      </c>
    </row>
    <row r="2799" spans="1:10" x14ac:dyDescent="0.2">
      <c r="A2799" s="505">
        <v>38105</v>
      </c>
      <c r="B2799" s="506">
        <v>2798</v>
      </c>
      <c r="C2799" s="507">
        <v>34.119999999999997</v>
      </c>
      <c r="E2799" s="508">
        <f>(Table13[[#This Row],[Gasoil Open]]-MIN(Table13[Gasoil Open]))/(MAX(Table13[Gasoil Open])-MIN(Table13[Gasoil Open]))</f>
        <v>0.17877013177159587</v>
      </c>
      <c r="I2799" s="130">
        <f>(Table13[[#This Row],[Alpha]]-MIN(Table13[Alpha]))/(MAX(Table13[Alpha])-MIN(Table13[Alpha]))</f>
        <v>0.41785418965510296</v>
      </c>
      <c r="J2799" s="508">
        <f>(Table13[[#This Row],[Signal from Matlab]]-703)/(1060.75-703)</f>
        <v>-1.9650593990216632</v>
      </c>
    </row>
    <row r="2800" spans="1:10" x14ac:dyDescent="0.2">
      <c r="A2800" s="505">
        <v>38106</v>
      </c>
      <c r="B2800" s="506">
        <v>2799</v>
      </c>
      <c r="C2800" s="507">
        <v>34.03</v>
      </c>
      <c r="E2800" s="508">
        <f>(Table13[[#This Row],[Gasoil Open]]-MIN(Table13[Gasoil Open]))/(MAX(Table13[Gasoil Open])-MIN(Table13[Gasoil Open]))</f>
        <v>0.17811127379209368</v>
      </c>
      <c r="I2800" s="130">
        <f>(Table13[[#This Row],[Alpha]]-MIN(Table13[Alpha]))/(MAX(Table13[Alpha])-MIN(Table13[Alpha]))</f>
        <v>0.41785418965510296</v>
      </c>
      <c r="J2800" s="508">
        <f>(Table13[[#This Row],[Signal from Matlab]]-703)/(1060.75-703)</f>
        <v>-1.9650593990216632</v>
      </c>
    </row>
    <row r="2801" spans="1:10" x14ac:dyDescent="0.2">
      <c r="A2801" s="505">
        <v>38107</v>
      </c>
      <c r="B2801" s="506">
        <v>2800</v>
      </c>
      <c r="C2801" s="507">
        <v>34.619999999999997</v>
      </c>
      <c r="E2801" s="508">
        <f>(Table13[[#This Row],[Gasoil Open]]-MIN(Table13[Gasoil Open]))/(MAX(Table13[Gasoil Open])-MIN(Table13[Gasoil Open]))</f>
        <v>0.18243045387994139</v>
      </c>
      <c r="I2801" s="130">
        <f>(Table13[[#This Row],[Alpha]]-MIN(Table13[Alpha]))/(MAX(Table13[Alpha])-MIN(Table13[Alpha]))</f>
        <v>0.41785418965510296</v>
      </c>
      <c r="J2801" s="508">
        <f>(Table13[[#This Row],[Signal from Matlab]]-703)/(1060.75-703)</f>
        <v>-1.9650593990216632</v>
      </c>
    </row>
    <row r="2802" spans="1:10" x14ac:dyDescent="0.2">
      <c r="A2802" s="505">
        <v>38111</v>
      </c>
      <c r="B2802" s="506">
        <v>2801</v>
      </c>
      <c r="C2802" s="507">
        <v>35.22</v>
      </c>
      <c r="E2802" s="508">
        <f>(Table13[[#This Row],[Gasoil Open]]-MIN(Table13[Gasoil Open]))/(MAX(Table13[Gasoil Open])-MIN(Table13[Gasoil Open]))</f>
        <v>0.18682284040995603</v>
      </c>
      <c r="I2802" s="130">
        <f>(Table13[[#This Row],[Alpha]]-MIN(Table13[Alpha]))/(MAX(Table13[Alpha])-MIN(Table13[Alpha]))</f>
        <v>0.41785418965510296</v>
      </c>
      <c r="J2802" s="508">
        <f>(Table13[[#This Row],[Signal from Matlab]]-703)/(1060.75-703)</f>
        <v>-1.9650593990216632</v>
      </c>
    </row>
    <row r="2803" spans="1:10" x14ac:dyDescent="0.2">
      <c r="A2803" s="505">
        <v>38112</v>
      </c>
      <c r="B2803" s="506">
        <v>2802</v>
      </c>
      <c r="C2803" s="507">
        <v>35.75</v>
      </c>
      <c r="E2803" s="508">
        <f>(Table13[[#This Row],[Gasoil Open]]-MIN(Table13[Gasoil Open]))/(MAX(Table13[Gasoil Open])-MIN(Table13[Gasoil Open]))</f>
        <v>0.19070278184480233</v>
      </c>
      <c r="I2803" s="130">
        <f>(Table13[[#This Row],[Alpha]]-MIN(Table13[Alpha]))/(MAX(Table13[Alpha])-MIN(Table13[Alpha]))</f>
        <v>0.41785418965510296</v>
      </c>
      <c r="J2803" s="508">
        <f>(Table13[[#This Row],[Signal from Matlab]]-703)/(1060.75-703)</f>
        <v>-1.9650593990216632</v>
      </c>
    </row>
    <row r="2804" spans="1:10" x14ac:dyDescent="0.2">
      <c r="A2804" s="505">
        <v>38113</v>
      </c>
      <c r="B2804" s="506">
        <v>2803</v>
      </c>
      <c r="C2804" s="507">
        <v>36.79</v>
      </c>
      <c r="E2804" s="508">
        <f>(Table13[[#This Row],[Gasoil Open]]-MIN(Table13[Gasoil Open]))/(MAX(Table13[Gasoil Open])-MIN(Table13[Gasoil Open]))</f>
        <v>0.19831625183016102</v>
      </c>
      <c r="I2804" s="130">
        <f>(Table13[[#This Row],[Alpha]]-MIN(Table13[Alpha]))/(MAX(Table13[Alpha])-MIN(Table13[Alpha]))</f>
        <v>0.41785418965510296</v>
      </c>
      <c r="J2804" s="508">
        <f>(Table13[[#This Row],[Signal from Matlab]]-703)/(1060.75-703)</f>
        <v>-1.9650593990216632</v>
      </c>
    </row>
    <row r="2805" spans="1:10" x14ac:dyDescent="0.2">
      <c r="A2805" s="505">
        <v>38114</v>
      </c>
      <c r="B2805" s="506">
        <v>2804</v>
      </c>
      <c r="C2805" s="507">
        <v>36.75</v>
      </c>
      <c r="E2805" s="508">
        <f>(Table13[[#This Row],[Gasoil Open]]-MIN(Table13[Gasoil Open]))/(MAX(Table13[Gasoil Open])-MIN(Table13[Gasoil Open]))</f>
        <v>0.1980234260614934</v>
      </c>
      <c r="I2805" s="130">
        <f>(Table13[[#This Row],[Alpha]]-MIN(Table13[Alpha]))/(MAX(Table13[Alpha])-MIN(Table13[Alpha]))</f>
        <v>0.41785418965510296</v>
      </c>
      <c r="J2805" s="508">
        <f>(Table13[[#This Row],[Signal from Matlab]]-703)/(1060.75-703)</f>
        <v>-1.9650593990216632</v>
      </c>
    </row>
    <row r="2806" spans="1:10" x14ac:dyDescent="0.2">
      <c r="A2806" s="505">
        <v>38117</v>
      </c>
      <c r="B2806" s="506">
        <v>2805</v>
      </c>
      <c r="C2806" s="507">
        <v>36.74</v>
      </c>
      <c r="E2806" s="508">
        <f>(Table13[[#This Row],[Gasoil Open]]-MIN(Table13[Gasoil Open]))/(MAX(Table13[Gasoil Open])-MIN(Table13[Gasoil Open]))</f>
        <v>0.19795021961932649</v>
      </c>
      <c r="I2806" s="130">
        <f>(Table13[[#This Row],[Alpha]]-MIN(Table13[Alpha]))/(MAX(Table13[Alpha])-MIN(Table13[Alpha]))</f>
        <v>0.41785418965510296</v>
      </c>
      <c r="J2806" s="508">
        <f>(Table13[[#This Row],[Signal from Matlab]]-703)/(1060.75-703)</f>
        <v>-1.9650593990216632</v>
      </c>
    </row>
    <row r="2807" spans="1:10" x14ac:dyDescent="0.2">
      <c r="A2807" s="505">
        <v>38118</v>
      </c>
      <c r="B2807" s="506">
        <v>2806</v>
      </c>
      <c r="C2807" s="507">
        <v>35.799999999999997</v>
      </c>
      <c r="E2807" s="508">
        <f>(Table13[[#This Row],[Gasoil Open]]-MIN(Table13[Gasoil Open]))/(MAX(Table13[Gasoil Open])-MIN(Table13[Gasoil Open]))</f>
        <v>0.19106881405563686</v>
      </c>
      <c r="I2807" s="130">
        <f>(Table13[[#This Row],[Alpha]]-MIN(Table13[Alpha]))/(MAX(Table13[Alpha])-MIN(Table13[Alpha]))</f>
        <v>0.41785418965510296</v>
      </c>
      <c r="J2807" s="508">
        <f>(Table13[[#This Row],[Signal from Matlab]]-703)/(1060.75-703)</f>
        <v>-1.9650593990216632</v>
      </c>
    </row>
    <row r="2808" spans="1:10" x14ac:dyDescent="0.2">
      <c r="A2808" s="505">
        <v>38119</v>
      </c>
      <c r="B2808" s="506">
        <v>2807</v>
      </c>
      <c r="C2808" s="507">
        <v>37.46</v>
      </c>
      <c r="E2808" s="508">
        <f>(Table13[[#This Row],[Gasoil Open]]-MIN(Table13[Gasoil Open]))/(MAX(Table13[Gasoil Open])-MIN(Table13[Gasoil Open]))</f>
        <v>0.20322108345534404</v>
      </c>
      <c r="I2808" s="130">
        <f>(Table13[[#This Row],[Alpha]]-MIN(Table13[Alpha]))/(MAX(Table13[Alpha])-MIN(Table13[Alpha]))</f>
        <v>0.41785418965510296</v>
      </c>
      <c r="J2808" s="508">
        <f>(Table13[[#This Row],[Signal from Matlab]]-703)/(1060.75-703)</f>
        <v>-1.9650593990216632</v>
      </c>
    </row>
    <row r="2809" spans="1:10" x14ac:dyDescent="0.2">
      <c r="A2809" s="505">
        <v>38120</v>
      </c>
      <c r="B2809" s="506">
        <v>2808</v>
      </c>
      <c r="C2809" s="507">
        <v>37.86</v>
      </c>
      <c r="E2809" s="508">
        <f>(Table13[[#This Row],[Gasoil Open]]-MIN(Table13[Gasoil Open]))/(MAX(Table13[Gasoil Open])-MIN(Table13[Gasoil Open]))</f>
        <v>0.20614934114202046</v>
      </c>
      <c r="I2809" s="130">
        <f>(Table13[[#This Row],[Alpha]]-MIN(Table13[Alpha]))/(MAX(Table13[Alpha])-MIN(Table13[Alpha]))</f>
        <v>0.41785418965510296</v>
      </c>
      <c r="J2809" s="508">
        <f>(Table13[[#This Row],[Signal from Matlab]]-703)/(1060.75-703)</f>
        <v>-1.9650593990216632</v>
      </c>
    </row>
    <row r="2810" spans="1:10" x14ac:dyDescent="0.2">
      <c r="A2810" s="505">
        <v>38121</v>
      </c>
      <c r="B2810" s="506">
        <v>2809</v>
      </c>
      <c r="C2810" s="507">
        <v>38.299999999999997</v>
      </c>
      <c r="E2810" s="508">
        <f>(Table13[[#This Row],[Gasoil Open]]-MIN(Table13[Gasoil Open]))/(MAX(Table13[Gasoil Open])-MIN(Table13[Gasoil Open]))</f>
        <v>0.20937042459736452</v>
      </c>
      <c r="I2810" s="130">
        <f>(Table13[[#This Row],[Alpha]]-MIN(Table13[Alpha]))/(MAX(Table13[Alpha])-MIN(Table13[Alpha]))</f>
        <v>0.41785418965510296</v>
      </c>
      <c r="J2810" s="508">
        <f>(Table13[[#This Row],[Signal from Matlab]]-703)/(1060.75-703)</f>
        <v>-1.9650593990216632</v>
      </c>
    </row>
    <row r="2811" spans="1:10" x14ac:dyDescent="0.2">
      <c r="A2811" s="505">
        <v>38124</v>
      </c>
      <c r="B2811" s="506">
        <v>2810</v>
      </c>
      <c r="C2811" s="507">
        <v>38.25</v>
      </c>
      <c r="E2811" s="508">
        <f>(Table13[[#This Row],[Gasoil Open]]-MIN(Table13[Gasoil Open]))/(MAX(Table13[Gasoil Open])-MIN(Table13[Gasoil Open]))</f>
        <v>0.20900439238652999</v>
      </c>
      <c r="I2811" s="130">
        <f>(Table13[[#This Row],[Alpha]]-MIN(Table13[Alpha]))/(MAX(Table13[Alpha])-MIN(Table13[Alpha]))</f>
        <v>0.41785418965510296</v>
      </c>
      <c r="J2811" s="508">
        <f>(Table13[[#This Row],[Signal from Matlab]]-703)/(1060.75-703)</f>
        <v>-1.9650593990216632</v>
      </c>
    </row>
    <row r="2812" spans="1:10" x14ac:dyDescent="0.2">
      <c r="A2812" s="505">
        <v>38125</v>
      </c>
      <c r="B2812" s="506">
        <v>2811</v>
      </c>
      <c r="C2812" s="507">
        <v>37.450000000000003</v>
      </c>
      <c r="E2812" s="508">
        <f>(Table13[[#This Row],[Gasoil Open]]-MIN(Table13[Gasoil Open]))/(MAX(Table13[Gasoil Open])-MIN(Table13[Gasoil Open]))</f>
        <v>0.20314787701317716</v>
      </c>
      <c r="I2812" s="130">
        <f>(Table13[[#This Row],[Alpha]]-MIN(Table13[Alpha]))/(MAX(Table13[Alpha])-MIN(Table13[Alpha]))</f>
        <v>0.41785418965510296</v>
      </c>
      <c r="J2812" s="508">
        <f>(Table13[[#This Row],[Signal from Matlab]]-703)/(1060.75-703)</f>
        <v>-1.9650593990216632</v>
      </c>
    </row>
    <row r="2813" spans="1:10" x14ac:dyDescent="0.2">
      <c r="A2813" s="505">
        <v>38126</v>
      </c>
      <c r="B2813" s="506">
        <v>2812</v>
      </c>
      <c r="C2813" s="507">
        <v>36.6</v>
      </c>
      <c r="E2813" s="508">
        <f>(Table13[[#This Row],[Gasoil Open]]-MIN(Table13[Gasoil Open]))/(MAX(Table13[Gasoil Open])-MIN(Table13[Gasoil Open]))</f>
        <v>0.19692532942898974</v>
      </c>
      <c r="I2813" s="130">
        <f>(Table13[[#This Row],[Alpha]]-MIN(Table13[Alpha]))/(MAX(Table13[Alpha])-MIN(Table13[Alpha]))</f>
        <v>0.41785418965510296</v>
      </c>
      <c r="J2813" s="508">
        <f>(Table13[[#This Row],[Signal from Matlab]]-703)/(1060.75-703)</f>
        <v>-1.9650593990216632</v>
      </c>
    </row>
    <row r="2814" spans="1:10" x14ac:dyDescent="0.2">
      <c r="A2814" s="505">
        <v>38127</v>
      </c>
      <c r="B2814" s="506">
        <v>2813</v>
      </c>
      <c r="C2814" s="507">
        <v>38.15</v>
      </c>
      <c r="E2814" s="508">
        <f>(Table13[[#This Row],[Gasoil Open]]-MIN(Table13[Gasoil Open]))/(MAX(Table13[Gasoil Open])-MIN(Table13[Gasoil Open]))</f>
        <v>0.20827232796486086</v>
      </c>
      <c r="I2814" s="130">
        <f>(Table13[[#This Row],[Alpha]]-MIN(Table13[Alpha]))/(MAX(Table13[Alpha])-MIN(Table13[Alpha]))</f>
        <v>0.41785418965510296</v>
      </c>
      <c r="J2814" s="508">
        <f>(Table13[[#This Row],[Signal from Matlab]]-703)/(1060.75-703)</f>
        <v>-1.9650593990216632</v>
      </c>
    </row>
    <row r="2815" spans="1:10" x14ac:dyDescent="0.2">
      <c r="A2815" s="505">
        <v>38128</v>
      </c>
      <c r="B2815" s="506">
        <v>2814</v>
      </c>
      <c r="C2815" s="507">
        <v>37.26</v>
      </c>
      <c r="E2815" s="508">
        <f>(Table13[[#This Row],[Gasoil Open]]-MIN(Table13[Gasoil Open]))/(MAX(Table13[Gasoil Open])-MIN(Table13[Gasoil Open]))</f>
        <v>0.20175695461200582</v>
      </c>
      <c r="I2815" s="130">
        <f>(Table13[[#This Row],[Alpha]]-MIN(Table13[Alpha]))/(MAX(Table13[Alpha])-MIN(Table13[Alpha]))</f>
        <v>0.41785418965510296</v>
      </c>
      <c r="J2815" s="508">
        <f>(Table13[[#This Row],[Signal from Matlab]]-703)/(1060.75-703)</f>
        <v>-1.9650593990216632</v>
      </c>
    </row>
    <row r="2816" spans="1:10" x14ac:dyDescent="0.2">
      <c r="A2816" s="505">
        <v>38131</v>
      </c>
      <c r="B2816" s="506">
        <v>2815</v>
      </c>
      <c r="C2816" s="507">
        <v>36.1</v>
      </c>
      <c r="E2816" s="508">
        <f>(Table13[[#This Row],[Gasoil Open]]-MIN(Table13[Gasoil Open]))/(MAX(Table13[Gasoil Open])-MIN(Table13[Gasoil Open]))</f>
        <v>0.19326500732064419</v>
      </c>
      <c r="I2816" s="130">
        <f>(Table13[[#This Row],[Alpha]]-MIN(Table13[Alpha]))/(MAX(Table13[Alpha])-MIN(Table13[Alpha]))</f>
        <v>0.41785418965510296</v>
      </c>
      <c r="J2816" s="508">
        <f>(Table13[[#This Row],[Signal from Matlab]]-703)/(1060.75-703)</f>
        <v>-1.9650593990216632</v>
      </c>
    </row>
    <row r="2817" spans="1:10" x14ac:dyDescent="0.2">
      <c r="A2817" s="505">
        <v>38132</v>
      </c>
      <c r="B2817" s="506">
        <v>2816</v>
      </c>
      <c r="C2817" s="507">
        <v>37.92</v>
      </c>
      <c r="E2817" s="508">
        <f>(Table13[[#This Row],[Gasoil Open]]-MIN(Table13[Gasoil Open]))/(MAX(Table13[Gasoil Open])-MIN(Table13[Gasoil Open]))</f>
        <v>0.20658857979502193</v>
      </c>
      <c r="I2817" s="130">
        <f>(Table13[[#This Row],[Alpha]]-MIN(Table13[Alpha]))/(MAX(Table13[Alpha])-MIN(Table13[Alpha]))</f>
        <v>0.41785418965510296</v>
      </c>
      <c r="J2817" s="508">
        <f>(Table13[[#This Row],[Signal from Matlab]]-703)/(1060.75-703)</f>
        <v>-1.9650593990216632</v>
      </c>
    </row>
    <row r="2818" spans="1:10" x14ac:dyDescent="0.2">
      <c r="A2818" s="505">
        <v>38133</v>
      </c>
      <c r="B2818" s="506">
        <v>2817</v>
      </c>
      <c r="C2818" s="507">
        <v>37.5</v>
      </c>
      <c r="E2818" s="508">
        <f>(Table13[[#This Row],[Gasoil Open]]-MIN(Table13[Gasoil Open]))/(MAX(Table13[Gasoil Open])-MIN(Table13[Gasoil Open]))</f>
        <v>0.20351390922401169</v>
      </c>
      <c r="I2818" s="130">
        <f>(Table13[[#This Row],[Alpha]]-MIN(Table13[Alpha]))/(MAX(Table13[Alpha])-MIN(Table13[Alpha]))</f>
        <v>0.41785418965510296</v>
      </c>
      <c r="J2818" s="508">
        <f>(Table13[[#This Row],[Signal from Matlab]]-703)/(1060.75-703)</f>
        <v>-1.9650593990216632</v>
      </c>
    </row>
    <row r="2819" spans="1:10" x14ac:dyDescent="0.2">
      <c r="A2819" s="505">
        <v>38134</v>
      </c>
      <c r="B2819" s="506">
        <v>2818</v>
      </c>
      <c r="C2819" s="507">
        <v>36.96</v>
      </c>
      <c r="E2819" s="508">
        <f>(Table13[[#This Row],[Gasoil Open]]-MIN(Table13[Gasoil Open]))/(MAX(Table13[Gasoil Open])-MIN(Table13[Gasoil Open]))</f>
        <v>0.19956076134699852</v>
      </c>
      <c r="I2819" s="130">
        <f>(Table13[[#This Row],[Alpha]]-MIN(Table13[Alpha]))/(MAX(Table13[Alpha])-MIN(Table13[Alpha]))</f>
        <v>0.41785418965510296</v>
      </c>
      <c r="J2819" s="508">
        <f>(Table13[[#This Row],[Signal from Matlab]]-703)/(1060.75-703)</f>
        <v>-1.9650593990216632</v>
      </c>
    </row>
    <row r="2820" spans="1:10" x14ac:dyDescent="0.2">
      <c r="A2820" s="505">
        <v>38135</v>
      </c>
      <c r="B2820" s="506">
        <v>2819</v>
      </c>
      <c r="C2820" s="507">
        <v>35.96</v>
      </c>
      <c r="E2820" s="508">
        <f>(Table13[[#This Row],[Gasoil Open]]-MIN(Table13[Gasoil Open]))/(MAX(Table13[Gasoil Open])-MIN(Table13[Gasoil Open]))</f>
        <v>0.19224011713030745</v>
      </c>
      <c r="I2820" s="130">
        <f>(Table13[[#This Row],[Alpha]]-MIN(Table13[Alpha]))/(MAX(Table13[Alpha])-MIN(Table13[Alpha]))</f>
        <v>0.41785418965510296</v>
      </c>
      <c r="J2820" s="508">
        <f>(Table13[[#This Row],[Signal from Matlab]]-703)/(1060.75-703)</f>
        <v>-1.9650593990216632</v>
      </c>
    </row>
    <row r="2821" spans="1:10" x14ac:dyDescent="0.2">
      <c r="A2821" s="505">
        <v>38139</v>
      </c>
      <c r="B2821" s="506">
        <v>2820</v>
      </c>
      <c r="C2821" s="507">
        <v>37.15</v>
      </c>
      <c r="E2821" s="508">
        <f>(Table13[[#This Row],[Gasoil Open]]-MIN(Table13[Gasoil Open]))/(MAX(Table13[Gasoil Open])-MIN(Table13[Gasoil Open]))</f>
        <v>0.2009516837481698</v>
      </c>
      <c r="I2821" s="130">
        <f>(Table13[[#This Row],[Alpha]]-MIN(Table13[Alpha]))/(MAX(Table13[Alpha])-MIN(Table13[Alpha]))</f>
        <v>0.41785418965510296</v>
      </c>
      <c r="J2821" s="508">
        <f>(Table13[[#This Row],[Signal from Matlab]]-703)/(1060.75-703)</f>
        <v>-1.9650593990216632</v>
      </c>
    </row>
    <row r="2822" spans="1:10" x14ac:dyDescent="0.2">
      <c r="A2822" s="505">
        <v>38140</v>
      </c>
      <c r="B2822" s="506">
        <v>2821</v>
      </c>
      <c r="C2822" s="507">
        <v>38.85</v>
      </c>
      <c r="E2822" s="508">
        <f>(Table13[[#This Row],[Gasoil Open]]-MIN(Table13[Gasoil Open]))/(MAX(Table13[Gasoil Open])-MIN(Table13[Gasoil Open]))</f>
        <v>0.21339677891654463</v>
      </c>
      <c r="I2822" s="130">
        <f>(Table13[[#This Row],[Alpha]]-MIN(Table13[Alpha]))/(MAX(Table13[Alpha])-MIN(Table13[Alpha]))</f>
        <v>0.41785418965510296</v>
      </c>
      <c r="J2822" s="508">
        <f>(Table13[[#This Row],[Signal from Matlab]]-703)/(1060.75-703)</f>
        <v>-1.9650593990216632</v>
      </c>
    </row>
    <row r="2823" spans="1:10" x14ac:dyDescent="0.2">
      <c r="A2823" s="505">
        <v>38141</v>
      </c>
      <c r="B2823" s="506">
        <v>2822</v>
      </c>
      <c r="C2823" s="507">
        <v>36.9</v>
      </c>
      <c r="E2823" s="508">
        <f>(Table13[[#This Row],[Gasoil Open]]-MIN(Table13[Gasoil Open]))/(MAX(Table13[Gasoil Open])-MIN(Table13[Gasoil Open]))</f>
        <v>0.19912152269399702</v>
      </c>
      <c r="I2823" s="130">
        <f>(Table13[[#This Row],[Alpha]]-MIN(Table13[Alpha]))/(MAX(Table13[Alpha])-MIN(Table13[Alpha]))</f>
        <v>0.41785418965510296</v>
      </c>
      <c r="J2823" s="508">
        <f>(Table13[[#This Row],[Signal from Matlab]]-703)/(1060.75-703)</f>
        <v>-1.9650593990216632</v>
      </c>
    </row>
    <row r="2824" spans="1:10" x14ac:dyDescent="0.2">
      <c r="A2824" s="505">
        <v>38142</v>
      </c>
      <c r="B2824" s="506">
        <v>2823</v>
      </c>
      <c r="C2824" s="507">
        <v>36.28</v>
      </c>
      <c r="E2824" s="508">
        <f>(Table13[[#This Row],[Gasoil Open]]-MIN(Table13[Gasoil Open]))/(MAX(Table13[Gasoil Open])-MIN(Table13[Gasoil Open]))</f>
        <v>0.1945827232796486</v>
      </c>
      <c r="I2824" s="130">
        <f>(Table13[[#This Row],[Alpha]]-MIN(Table13[Alpha]))/(MAX(Table13[Alpha])-MIN(Table13[Alpha]))</f>
        <v>0.41785418965510296</v>
      </c>
      <c r="J2824" s="508">
        <f>(Table13[[#This Row],[Signal from Matlab]]-703)/(1060.75-703)</f>
        <v>-1.9650593990216632</v>
      </c>
    </row>
    <row r="2825" spans="1:10" x14ac:dyDescent="0.2">
      <c r="A2825" s="505">
        <v>38145</v>
      </c>
      <c r="B2825" s="506">
        <v>2824</v>
      </c>
      <c r="C2825" s="507">
        <v>35.67</v>
      </c>
      <c r="E2825" s="508">
        <f>(Table13[[#This Row],[Gasoil Open]]-MIN(Table13[Gasoil Open]))/(MAX(Table13[Gasoil Open])-MIN(Table13[Gasoil Open]))</f>
        <v>0.19011713030746705</v>
      </c>
      <c r="I2825" s="130">
        <f>(Table13[[#This Row],[Alpha]]-MIN(Table13[Alpha]))/(MAX(Table13[Alpha])-MIN(Table13[Alpha]))</f>
        <v>0.41785418965510296</v>
      </c>
      <c r="J2825" s="508">
        <f>(Table13[[#This Row],[Signal from Matlab]]-703)/(1060.75-703)</f>
        <v>-1.9650593990216632</v>
      </c>
    </row>
    <row r="2826" spans="1:10" x14ac:dyDescent="0.2">
      <c r="A2826" s="505">
        <v>38146</v>
      </c>
      <c r="B2826" s="506">
        <v>2825</v>
      </c>
      <c r="C2826" s="507">
        <v>35.97</v>
      </c>
      <c r="E2826" s="508">
        <f>(Table13[[#This Row],[Gasoil Open]]-MIN(Table13[Gasoil Open]))/(MAX(Table13[Gasoil Open])-MIN(Table13[Gasoil Open]))</f>
        <v>0.19231332357247435</v>
      </c>
      <c r="I2826" s="130">
        <f>(Table13[[#This Row],[Alpha]]-MIN(Table13[Alpha]))/(MAX(Table13[Alpha])-MIN(Table13[Alpha]))</f>
        <v>0.41785418965510296</v>
      </c>
      <c r="J2826" s="508">
        <f>(Table13[[#This Row],[Signal from Matlab]]-703)/(1060.75-703)</f>
        <v>-1.9650593990216632</v>
      </c>
    </row>
    <row r="2827" spans="1:10" x14ac:dyDescent="0.2">
      <c r="A2827" s="505">
        <v>38147</v>
      </c>
      <c r="B2827" s="506">
        <v>2826</v>
      </c>
      <c r="C2827" s="507">
        <v>34.75</v>
      </c>
      <c r="E2827" s="508">
        <f>(Table13[[#This Row],[Gasoil Open]]-MIN(Table13[Gasoil Open]))/(MAX(Table13[Gasoil Open])-MIN(Table13[Gasoil Open]))</f>
        <v>0.18338213762811126</v>
      </c>
      <c r="I2827" s="130">
        <f>(Table13[[#This Row],[Alpha]]-MIN(Table13[Alpha]))/(MAX(Table13[Alpha])-MIN(Table13[Alpha]))</f>
        <v>0.41785418965510296</v>
      </c>
      <c r="J2827" s="508">
        <f>(Table13[[#This Row],[Signal from Matlab]]-703)/(1060.75-703)</f>
        <v>-1.9650593990216632</v>
      </c>
    </row>
    <row r="2828" spans="1:10" x14ac:dyDescent="0.2">
      <c r="A2828" s="505">
        <v>38148</v>
      </c>
      <c r="B2828" s="506">
        <v>2827</v>
      </c>
      <c r="C2828" s="507">
        <v>35.299999999999997</v>
      </c>
      <c r="E2828" s="508">
        <f>(Table13[[#This Row],[Gasoil Open]]-MIN(Table13[Gasoil Open]))/(MAX(Table13[Gasoil Open])-MIN(Table13[Gasoil Open]))</f>
        <v>0.18740849194729131</v>
      </c>
      <c r="I2828" s="130">
        <f>(Table13[[#This Row],[Alpha]]-MIN(Table13[Alpha]))/(MAX(Table13[Alpha])-MIN(Table13[Alpha]))</f>
        <v>0.41785418965510296</v>
      </c>
      <c r="J2828" s="508">
        <f>(Table13[[#This Row],[Signal from Matlab]]-703)/(1060.75-703)</f>
        <v>-1.9650593990216632</v>
      </c>
    </row>
    <row r="2829" spans="1:10" x14ac:dyDescent="0.2">
      <c r="A2829" s="505">
        <v>38149</v>
      </c>
      <c r="B2829" s="506">
        <v>2828</v>
      </c>
      <c r="C2829" s="507">
        <v>35.82</v>
      </c>
      <c r="E2829" s="508">
        <f>(Table13[[#This Row],[Gasoil Open]]-MIN(Table13[Gasoil Open]))/(MAX(Table13[Gasoil Open])-MIN(Table13[Gasoil Open]))</f>
        <v>0.1912152269399707</v>
      </c>
      <c r="I2829" s="130">
        <f>(Table13[[#This Row],[Alpha]]-MIN(Table13[Alpha]))/(MAX(Table13[Alpha])-MIN(Table13[Alpha]))</f>
        <v>0.41785418965510296</v>
      </c>
      <c r="J2829" s="508">
        <f>(Table13[[#This Row],[Signal from Matlab]]-703)/(1060.75-703)</f>
        <v>-1.9650593990216632</v>
      </c>
    </row>
    <row r="2830" spans="1:10" x14ac:dyDescent="0.2">
      <c r="A2830" s="505">
        <v>38152</v>
      </c>
      <c r="B2830" s="506">
        <v>2829</v>
      </c>
      <c r="C2830" s="507">
        <v>35.75</v>
      </c>
      <c r="E2830" s="508">
        <f>(Table13[[#This Row],[Gasoil Open]]-MIN(Table13[Gasoil Open]))/(MAX(Table13[Gasoil Open])-MIN(Table13[Gasoil Open]))</f>
        <v>0.19070278184480233</v>
      </c>
      <c r="I2830" s="130">
        <f>(Table13[[#This Row],[Alpha]]-MIN(Table13[Alpha]))/(MAX(Table13[Alpha])-MIN(Table13[Alpha]))</f>
        <v>0.41785418965510296</v>
      </c>
      <c r="J2830" s="508">
        <f>(Table13[[#This Row],[Signal from Matlab]]-703)/(1060.75-703)</f>
        <v>-1.9650593990216632</v>
      </c>
    </row>
    <row r="2831" spans="1:10" x14ac:dyDescent="0.2">
      <c r="A2831" s="505">
        <v>38153</v>
      </c>
      <c r="B2831" s="506">
        <v>2830</v>
      </c>
      <c r="C2831" s="507">
        <v>35.049999999999997</v>
      </c>
      <c r="E2831" s="508">
        <f>(Table13[[#This Row],[Gasoil Open]]-MIN(Table13[Gasoil Open]))/(MAX(Table13[Gasoil Open])-MIN(Table13[Gasoil Open]))</f>
        <v>0.18557833089311854</v>
      </c>
      <c r="I2831" s="130">
        <f>(Table13[[#This Row],[Alpha]]-MIN(Table13[Alpha]))/(MAX(Table13[Alpha])-MIN(Table13[Alpha]))</f>
        <v>0.41785418965510296</v>
      </c>
      <c r="J2831" s="508">
        <f>(Table13[[#This Row],[Signal from Matlab]]-703)/(1060.75-703)</f>
        <v>-1.9650593990216632</v>
      </c>
    </row>
    <row r="2832" spans="1:10" x14ac:dyDescent="0.2">
      <c r="A2832" s="505">
        <v>38154</v>
      </c>
      <c r="B2832" s="506">
        <v>2831</v>
      </c>
      <c r="C2832" s="507">
        <v>35.049999999999997</v>
      </c>
      <c r="E2832" s="508">
        <f>(Table13[[#This Row],[Gasoil Open]]-MIN(Table13[Gasoil Open]))/(MAX(Table13[Gasoil Open])-MIN(Table13[Gasoil Open]))</f>
        <v>0.18557833089311854</v>
      </c>
      <c r="I2832" s="130">
        <f>(Table13[[#This Row],[Alpha]]-MIN(Table13[Alpha]))/(MAX(Table13[Alpha])-MIN(Table13[Alpha]))</f>
        <v>0.41785418965510296</v>
      </c>
      <c r="J2832" s="508">
        <f>(Table13[[#This Row],[Signal from Matlab]]-703)/(1060.75-703)</f>
        <v>-1.9650593990216632</v>
      </c>
    </row>
    <row r="2833" spans="1:10" x14ac:dyDescent="0.2">
      <c r="A2833" s="505">
        <v>38155</v>
      </c>
      <c r="B2833" s="506">
        <v>2832</v>
      </c>
      <c r="C2833" s="507">
        <v>35.340000000000003</v>
      </c>
      <c r="E2833" s="508">
        <f>(Table13[[#This Row],[Gasoil Open]]-MIN(Table13[Gasoil Open]))/(MAX(Table13[Gasoil Open])-MIN(Table13[Gasoil Open]))</f>
        <v>0.18770131771595899</v>
      </c>
      <c r="I2833" s="130">
        <f>(Table13[[#This Row],[Alpha]]-MIN(Table13[Alpha]))/(MAX(Table13[Alpha])-MIN(Table13[Alpha]))</f>
        <v>0.41785418965510296</v>
      </c>
      <c r="J2833" s="508">
        <f>(Table13[[#This Row],[Signal from Matlab]]-703)/(1060.75-703)</f>
        <v>-1.9650593990216632</v>
      </c>
    </row>
    <row r="2834" spans="1:10" x14ac:dyDescent="0.2">
      <c r="A2834" s="505">
        <v>38156</v>
      </c>
      <c r="B2834" s="506">
        <v>2833</v>
      </c>
      <c r="C2834" s="507">
        <v>36.21</v>
      </c>
      <c r="E2834" s="508">
        <f>(Table13[[#This Row],[Gasoil Open]]-MIN(Table13[Gasoil Open]))/(MAX(Table13[Gasoil Open])-MIN(Table13[Gasoil Open]))</f>
        <v>0.19407027818448022</v>
      </c>
      <c r="I2834" s="130">
        <f>(Table13[[#This Row],[Alpha]]-MIN(Table13[Alpha]))/(MAX(Table13[Alpha])-MIN(Table13[Alpha]))</f>
        <v>0.41785418965510296</v>
      </c>
      <c r="J2834" s="508">
        <f>(Table13[[#This Row],[Signal from Matlab]]-703)/(1060.75-703)</f>
        <v>-1.9650593990216632</v>
      </c>
    </row>
    <row r="2835" spans="1:10" x14ac:dyDescent="0.2">
      <c r="A2835" s="505">
        <v>38159</v>
      </c>
      <c r="B2835" s="506">
        <v>2834</v>
      </c>
      <c r="C2835" s="507">
        <v>36.04</v>
      </c>
      <c r="E2835" s="508">
        <f>(Table13[[#This Row],[Gasoil Open]]-MIN(Table13[Gasoil Open]))/(MAX(Table13[Gasoil Open])-MIN(Table13[Gasoil Open]))</f>
        <v>0.19282576866764273</v>
      </c>
      <c r="I2835" s="130">
        <f>(Table13[[#This Row],[Alpha]]-MIN(Table13[Alpha]))/(MAX(Table13[Alpha])-MIN(Table13[Alpha]))</f>
        <v>0.41785418965510296</v>
      </c>
      <c r="J2835" s="508">
        <f>(Table13[[#This Row],[Signal from Matlab]]-703)/(1060.75-703)</f>
        <v>-1.9650593990216632</v>
      </c>
    </row>
    <row r="2836" spans="1:10" x14ac:dyDescent="0.2">
      <c r="A2836" s="505">
        <v>38160</v>
      </c>
      <c r="B2836" s="506">
        <v>2835</v>
      </c>
      <c r="C2836" s="507">
        <v>35.200000000000003</v>
      </c>
      <c r="E2836" s="508">
        <f>(Table13[[#This Row],[Gasoil Open]]-MIN(Table13[Gasoil Open]))/(MAX(Table13[Gasoil Open])-MIN(Table13[Gasoil Open]))</f>
        <v>0.18667642752562225</v>
      </c>
      <c r="I2836" s="130">
        <f>(Table13[[#This Row],[Alpha]]-MIN(Table13[Alpha]))/(MAX(Table13[Alpha])-MIN(Table13[Alpha]))</f>
        <v>0.41785418965510296</v>
      </c>
      <c r="J2836" s="508">
        <f>(Table13[[#This Row],[Signal from Matlab]]-703)/(1060.75-703)</f>
        <v>-1.9650593990216632</v>
      </c>
    </row>
    <row r="2837" spans="1:10" x14ac:dyDescent="0.2">
      <c r="A2837" s="505">
        <v>38161</v>
      </c>
      <c r="B2837" s="506">
        <v>2836</v>
      </c>
      <c r="C2837" s="507">
        <v>35.6</v>
      </c>
      <c r="E2837" s="508">
        <f>(Table13[[#This Row],[Gasoil Open]]-MIN(Table13[Gasoil Open]))/(MAX(Table13[Gasoil Open])-MIN(Table13[Gasoil Open]))</f>
        <v>0.18960468521229867</v>
      </c>
      <c r="I2837" s="130">
        <f>(Table13[[#This Row],[Alpha]]-MIN(Table13[Alpha]))/(MAX(Table13[Alpha])-MIN(Table13[Alpha]))</f>
        <v>0.41785418965510296</v>
      </c>
      <c r="J2837" s="508">
        <f>(Table13[[#This Row],[Signal from Matlab]]-703)/(1060.75-703)</f>
        <v>-1.9650593990216632</v>
      </c>
    </row>
    <row r="2838" spans="1:10" x14ac:dyDescent="0.2">
      <c r="A2838" s="505">
        <v>38162</v>
      </c>
      <c r="B2838" s="506">
        <v>2837</v>
      </c>
      <c r="C2838" s="507">
        <v>35.119999999999997</v>
      </c>
      <c r="E2838" s="508">
        <f>(Table13[[#This Row],[Gasoil Open]]-MIN(Table13[Gasoil Open]))/(MAX(Table13[Gasoil Open])-MIN(Table13[Gasoil Open]))</f>
        <v>0.18609077598828694</v>
      </c>
      <c r="I2838" s="130">
        <f>(Table13[[#This Row],[Alpha]]-MIN(Table13[Alpha]))/(MAX(Table13[Alpha])-MIN(Table13[Alpha]))</f>
        <v>0.41785418965510296</v>
      </c>
      <c r="J2838" s="508">
        <f>(Table13[[#This Row],[Signal from Matlab]]-703)/(1060.75-703)</f>
        <v>-1.9650593990216632</v>
      </c>
    </row>
    <row r="2839" spans="1:10" x14ac:dyDescent="0.2">
      <c r="A2839" s="505">
        <v>38163</v>
      </c>
      <c r="B2839" s="506">
        <v>2838</v>
      </c>
      <c r="C2839" s="507">
        <v>35.200000000000003</v>
      </c>
      <c r="E2839" s="508">
        <f>(Table13[[#This Row],[Gasoil Open]]-MIN(Table13[Gasoil Open]))/(MAX(Table13[Gasoil Open])-MIN(Table13[Gasoil Open]))</f>
        <v>0.18667642752562225</v>
      </c>
      <c r="I2839" s="130">
        <f>(Table13[[#This Row],[Alpha]]-MIN(Table13[Alpha]))/(MAX(Table13[Alpha])-MIN(Table13[Alpha]))</f>
        <v>0.41785418965510296</v>
      </c>
      <c r="J2839" s="508">
        <f>(Table13[[#This Row],[Signal from Matlab]]-703)/(1060.75-703)</f>
        <v>-1.9650593990216632</v>
      </c>
    </row>
    <row r="2840" spans="1:10" x14ac:dyDescent="0.2">
      <c r="A2840" s="505">
        <v>38166</v>
      </c>
      <c r="B2840" s="506">
        <v>2839</v>
      </c>
      <c r="C2840" s="507">
        <v>34.6</v>
      </c>
      <c r="E2840" s="508">
        <f>(Table13[[#This Row],[Gasoil Open]]-MIN(Table13[Gasoil Open]))/(MAX(Table13[Gasoil Open])-MIN(Table13[Gasoil Open]))</f>
        <v>0.1822840409956076</v>
      </c>
      <c r="I2840" s="130">
        <f>(Table13[[#This Row],[Alpha]]-MIN(Table13[Alpha]))/(MAX(Table13[Alpha])-MIN(Table13[Alpha]))</f>
        <v>0.41785418965510296</v>
      </c>
      <c r="J2840" s="508">
        <f>(Table13[[#This Row],[Signal from Matlab]]-703)/(1060.75-703)</f>
        <v>-1.9650593990216632</v>
      </c>
    </row>
    <row r="2841" spans="1:10" x14ac:dyDescent="0.2">
      <c r="A2841" s="505">
        <v>38167</v>
      </c>
      <c r="B2841" s="506">
        <v>2840</v>
      </c>
      <c r="C2841" s="507">
        <v>33.479999999999997</v>
      </c>
      <c r="E2841" s="508">
        <f>(Table13[[#This Row],[Gasoil Open]]-MIN(Table13[Gasoil Open]))/(MAX(Table13[Gasoil Open])-MIN(Table13[Gasoil Open]))</f>
        <v>0.17408491947291357</v>
      </c>
      <c r="I2841" s="130">
        <f>(Table13[[#This Row],[Alpha]]-MIN(Table13[Alpha]))/(MAX(Table13[Alpha])-MIN(Table13[Alpha]))</f>
        <v>0.41785418965510296</v>
      </c>
      <c r="J2841" s="508">
        <f>(Table13[[#This Row],[Signal from Matlab]]-703)/(1060.75-703)</f>
        <v>-1.9650593990216632</v>
      </c>
    </row>
    <row r="2842" spans="1:10" x14ac:dyDescent="0.2">
      <c r="A2842" s="505">
        <v>38168</v>
      </c>
      <c r="B2842" s="506">
        <v>2841</v>
      </c>
      <c r="C2842" s="507">
        <v>33.31</v>
      </c>
      <c r="E2842" s="508">
        <f>(Table13[[#This Row],[Gasoil Open]]-MIN(Table13[Gasoil Open]))/(MAX(Table13[Gasoil Open])-MIN(Table13[Gasoil Open]))</f>
        <v>0.17284040995607614</v>
      </c>
      <c r="I2842" s="130">
        <f>(Table13[[#This Row],[Alpha]]-MIN(Table13[Alpha]))/(MAX(Table13[Alpha])-MIN(Table13[Alpha]))</f>
        <v>0.41785418965510296</v>
      </c>
      <c r="J2842" s="508">
        <f>(Table13[[#This Row],[Signal from Matlab]]-703)/(1060.75-703)</f>
        <v>-1.9650593990216632</v>
      </c>
    </row>
    <row r="2843" spans="1:10" x14ac:dyDescent="0.2">
      <c r="A2843" s="505">
        <v>38169</v>
      </c>
      <c r="B2843" s="506">
        <v>2842</v>
      </c>
      <c r="C2843" s="507">
        <v>36.07</v>
      </c>
      <c r="E2843" s="508">
        <f>(Table13[[#This Row],[Gasoil Open]]-MIN(Table13[Gasoil Open]))/(MAX(Table13[Gasoil Open])-MIN(Table13[Gasoil Open]))</f>
        <v>0.19304538799414345</v>
      </c>
      <c r="I2843" s="130">
        <f>(Table13[[#This Row],[Alpha]]-MIN(Table13[Alpha]))/(MAX(Table13[Alpha])-MIN(Table13[Alpha]))</f>
        <v>0.41785418965510296</v>
      </c>
      <c r="J2843" s="508">
        <f>(Table13[[#This Row],[Signal from Matlab]]-703)/(1060.75-703)</f>
        <v>-1.9650593990216632</v>
      </c>
    </row>
    <row r="2844" spans="1:10" x14ac:dyDescent="0.2">
      <c r="A2844" s="505">
        <v>38170</v>
      </c>
      <c r="B2844" s="506">
        <v>2843</v>
      </c>
      <c r="C2844" s="507">
        <v>35.92</v>
      </c>
      <c r="E2844" s="508">
        <f>(Table13[[#This Row],[Gasoil Open]]-MIN(Table13[Gasoil Open]))/(MAX(Table13[Gasoil Open])-MIN(Table13[Gasoil Open]))</f>
        <v>0.19194729136163982</v>
      </c>
      <c r="I2844" s="130">
        <f>(Table13[[#This Row],[Alpha]]-MIN(Table13[Alpha]))/(MAX(Table13[Alpha])-MIN(Table13[Alpha]))</f>
        <v>0.41785418965510296</v>
      </c>
      <c r="J2844" s="508">
        <f>(Table13[[#This Row],[Signal from Matlab]]-703)/(1060.75-703)</f>
        <v>-1.9650593990216632</v>
      </c>
    </row>
    <row r="2845" spans="1:10" x14ac:dyDescent="0.2">
      <c r="A2845" s="505">
        <v>38173</v>
      </c>
      <c r="B2845" s="506">
        <v>2844</v>
      </c>
      <c r="C2845" s="507">
        <v>36.299999999999997</v>
      </c>
      <c r="E2845" s="508">
        <f>(Table13[[#This Row],[Gasoil Open]]-MIN(Table13[Gasoil Open]))/(MAX(Table13[Gasoil Open])-MIN(Table13[Gasoil Open]))</f>
        <v>0.19472913616398238</v>
      </c>
      <c r="I2845" s="130">
        <f>(Table13[[#This Row],[Alpha]]-MIN(Table13[Alpha]))/(MAX(Table13[Alpha])-MIN(Table13[Alpha]))</f>
        <v>0.41785418965510296</v>
      </c>
      <c r="J2845" s="508">
        <f>(Table13[[#This Row],[Signal from Matlab]]-703)/(1060.75-703)</f>
        <v>-1.9650593990216632</v>
      </c>
    </row>
    <row r="2846" spans="1:10" x14ac:dyDescent="0.2">
      <c r="A2846" s="505">
        <v>38174</v>
      </c>
      <c r="B2846" s="506">
        <v>2845</v>
      </c>
      <c r="C2846" s="507">
        <v>36.46</v>
      </c>
      <c r="E2846" s="508">
        <f>(Table13[[#This Row],[Gasoil Open]]-MIN(Table13[Gasoil Open]))/(MAX(Table13[Gasoil Open])-MIN(Table13[Gasoil Open]))</f>
        <v>0.19590043923865297</v>
      </c>
      <c r="I2846" s="130">
        <f>(Table13[[#This Row],[Alpha]]-MIN(Table13[Alpha]))/(MAX(Table13[Alpha])-MIN(Table13[Alpha]))</f>
        <v>0.41785418965510296</v>
      </c>
      <c r="J2846" s="508">
        <f>(Table13[[#This Row],[Signal from Matlab]]-703)/(1060.75-703)</f>
        <v>-1.9650593990216632</v>
      </c>
    </row>
    <row r="2847" spans="1:10" x14ac:dyDescent="0.2">
      <c r="A2847" s="505">
        <v>38175</v>
      </c>
      <c r="B2847" s="506">
        <v>2846</v>
      </c>
      <c r="C2847" s="507">
        <v>37.200000000000003</v>
      </c>
      <c r="E2847" s="508">
        <f>(Table13[[#This Row],[Gasoil Open]]-MIN(Table13[Gasoil Open]))/(MAX(Table13[Gasoil Open])-MIN(Table13[Gasoil Open]))</f>
        <v>0.20131771595900438</v>
      </c>
      <c r="I2847" s="130">
        <f>(Table13[[#This Row],[Alpha]]-MIN(Table13[Alpha]))/(MAX(Table13[Alpha])-MIN(Table13[Alpha]))</f>
        <v>0.41785418965510296</v>
      </c>
      <c r="J2847" s="508">
        <f>(Table13[[#This Row],[Signal from Matlab]]-703)/(1060.75-703)</f>
        <v>-1.9650593990216632</v>
      </c>
    </row>
    <row r="2848" spans="1:10" x14ac:dyDescent="0.2">
      <c r="A2848" s="505">
        <v>38176</v>
      </c>
      <c r="B2848" s="506">
        <v>2847</v>
      </c>
      <c r="C2848" s="507">
        <v>36.83</v>
      </c>
      <c r="E2848" s="508">
        <f>(Table13[[#This Row],[Gasoil Open]]-MIN(Table13[Gasoil Open]))/(MAX(Table13[Gasoil Open])-MIN(Table13[Gasoil Open]))</f>
        <v>0.19860907759882865</v>
      </c>
      <c r="I2848" s="130">
        <f>(Table13[[#This Row],[Alpha]]-MIN(Table13[Alpha]))/(MAX(Table13[Alpha])-MIN(Table13[Alpha]))</f>
        <v>0.41785418965510296</v>
      </c>
      <c r="J2848" s="508">
        <f>(Table13[[#This Row],[Signal from Matlab]]-703)/(1060.75-703)</f>
        <v>-1.9650593990216632</v>
      </c>
    </row>
    <row r="2849" spans="1:10" x14ac:dyDescent="0.2">
      <c r="A2849" s="505">
        <v>38177</v>
      </c>
      <c r="B2849" s="506">
        <v>2848</v>
      </c>
      <c r="C2849" s="507">
        <v>37.6</v>
      </c>
      <c r="E2849" s="508">
        <f>(Table13[[#This Row],[Gasoil Open]]-MIN(Table13[Gasoil Open]))/(MAX(Table13[Gasoil Open])-MIN(Table13[Gasoil Open]))</f>
        <v>0.20424597364568081</v>
      </c>
      <c r="I2849" s="130">
        <f>(Table13[[#This Row],[Alpha]]-MIN(Table13[Alpha]))/(MAX(Table13[Alpha])-MIN(Table13[Alpha]))</f>
        <v>0.41785418965510296</v>
      </c>
      <c r="J2849" s="508">
        <f>(Table13[[#This Row],[Signal from Matlab]]-703)/(1060.75-703)</f>
        <v>-1.9650593990216632</v>
      </c>
    </row>
    <row r="2850" spans="1:10" x14ac:dyDescent="0.2">
      <c r="A2850" s="505">
        <v>38180</v>
      </c>
      <c r="B2850" s="506">
        <v>2849</v>
      </c>
      <c r="C2850" s="507">
        <v>36.950000000000003</v>
      </c>
      <c r="E2850" s="508">
        <f>(Table13[[#This Row],[Gasoil Open]]-MIN(Table13[Gasoil Open]))/(MAX(Table13[Gasoil Open])-MIN(Table13[Gasoil Open]))</f>
        <v>0.19948755490483161</v>
      </c>
      <c r="I2850" s="130">
        <f>(Table13[[#This Row],[Alpha]]-MIN(Table13[Alpha]))/(MAX(Table13[Alpha])-MIN(Table13[Alpha]))</f>
        <v>0.41785418965510296</v>
      </c>
      <c r="J2850" s="508">
        <f>(Table13[[#This Row],[Signal from Matlab]]-703)/(1060.75-703)</f>
        <v>-1.9650593990216632</v>
      </c>
    </row>
    <row r="2851" spans="1:10" x14ac:dyDescent="0.2">
      <c r="A2851" s="505">
        <v>38181</v>
      </c>
      <c r="B2851" s="506">
        <v>2850</v>
      </c>
      <c r="C2851" s="507">
        <v>36.4</v>
      </c>
      <c r="E2851" s="508">
        <f>(Table13[[#This Row],[Gasoil Open]]-MIN(Table13[Gasoil Open]))/(MAX(Table13[Gasoil Open])-MIN(Table13[Gasoil Open]))</f>
        <v>0.1954612005856515</v>
      </c>
      <c r="I2851" s="130">
        <f>(Table13[[#This Row],[Alpha]]-MIN(Table13[Alpha]))/(MAX(Table13[Alpha])-MIN(Table13[Alpha]))</f>
        <v>0.41785418965510296</v>
      </c>
      <c r="J2851" s="508">
        <f>(Table13[[#This Row],[Signal from Matlab]]-703)/(1060.75-703)</f>
        <v>-1.9650593990216632</v>
      </c>
    </row>
    <row r="2852" spans="1:10" x14ac:dyDescent="0.2">
      <c r="A2852" s="505">
        <v>38182</v>
      </c>
      <c r="B2852" s="506">
        <v>2851</v>
      </c>
      <c r="C2852" s="507">
        <v>36.9</v>
      </c>
      <c r="E2852" s="508">
        <f>(Table13[[#This Row],[Gasoil Open]]-MIN(Table13[Gasoil Open]))/(MAX(Table13[Gasoil Open])-MIN(Table13[Gasoil Open]))</f>
        <v>0.19912152269399702</v>
      </c>
      <c r="I2852" s="130">
        <f>(Table13[[#This Row],[Alpha]]-MIN(Table13[Alpha]))/(MAX(Table13[Alpha])-MIN(Table13[Alpha]))</f>
        <v>0.41785418965510296</v>
      </c>
      <c r="J2852" s="508">
        <f>(Table13[[#This Row],[Signal from Matlab]]-703)/(1060.75-703)</f>
        <v>-1.9650593990216632</v>
      </c>
    </row>
    <row r="2853" spans="1:10" x14ac:dyDescent="0.2">
      <c r="A2853" s="505">
        <v>38183</v>
      </c>
      <c r="B2853" s="506">
        <v>2852</v>
      </c>
      <c r="C2853" s="507">
        <v>38.18</v>
      </c>
      <c r="E2853" s="508">
        <f>(Table13[[#This Row],[Gasoil Open]]-MIN(Table13[Gasoil Open]))/(MAX(Table13[Gasoil Open])-MIN(Table13[Gasoil Open]))</f>
        <v>0.20849194729136161</v>
      </c>
      <c r="I2853" s="130">
        <f>(Table13[[#This Row],[Alpha]]-MIN(Table13[Alpha]))/(MAX(Table13[Alpha])-MIN(Table13[Alpha]))</f>
        <v>0.41785418965510296</v>
      </c>
      <c r="J2853" s="508">
        <f>(Table13[[#This Row],[Signal from Matlab]]-703)/(1060.75-703)</f>
        <v>-1.9650593990216632</v>
      </c>
    </row>
    <row r="2854" spans="1:10" x14ac:dyDescent="0.2">
      <c r="A2854" s="505">
        <v>38184</v>
      </c>
      <c r="B2854" s="506">
        <v>2853</v>
      </c>
      <c r="C2854" s="507">
        <v>37.56</v>
      </c>
      <c r="E2854" s="508">
        <f>(Table13[[#This Row],[Gasoil Open]]-MIN(Table13[Gasoil Open]))/(MAX(Table13[Gasoil Open])-MIN(Table13[Gasoil Open]))</f>
        <v>0.20395314787701316</v>
      </c>
      <c r="I2854" s="130">
        <f>(Table13[[#This Row],[Alpha]]-MIN(Table13[Alpha]))/(MAX(Table13[Alpha])-MIN(Table13[Alpha]))</f>
        <v>0.41785418965510296</v>
      </c>
      <c r="J2854" s="508">
        <f>(Table13[[#This Row],[Signal from Matlab]]-703)/(1060.75-703)</f>
        <v>-1.9650593990216632</v>
      </c>
    </row>
    <row r="2855" spans="1:10" x14ac:dyDescent="0.2">
      <c r="A2855" s="505">
        <v>38187</v>
      </c>
      <c r="B2855" s="506">
        <v>2854</v>
      </c>
      <c r="C2855" s="507">
        <v>37.5</v>
      </c>
      <c r="E2855" s="508">
        <f>(Table13[[#This Row],[Gasoil Open]]-MIN(Table13[Gasoil Open]))/(MAX(Table13[Gasoil Open])-MIN(Table13[Gasoil Open]))</f>
        <v>0.20351390922401169</v>
      </c>
      <c r="I2855" s="130">
        <f>(Table13[[#This Row],[Alpha]]-MIN(Table13[Alpha]))/(MAX(Table13[Alpha])-MIN(Table13[Alpha]))</f>
        <v>0.41785418965510296</v>
      </c>
      <c r="J2855" s="508">
        <f>(Table13[[#This Row],[Signal from Matlab]]-703)/(1060.75-703)</f>
        <v>-1.9650593990216632</v>
      </c>
    </row>
    <row r="2856" spans="1:10" x14ac:dyDescent="0.2">
      <c r="A2856" s="505">
        <v>38188</v>
      </c>
      <c r="B2856" s="506">
        <v>2855</v>
      </c>
      <c r="C2856" s="507">
        <v>38</v>
      </c>
      <c r="E2856" s="508">
        <f>(Table13[[#This Row],[Gasoil Open]]-MIN(Table13[Gasoil Open]))/(MAX(Table13[Gasoil Open])-MIN(Table13[Gasoil Open]))</f>
        <v>0.20717423133235721</v>
      </c>
      <c r="I2856" s="130">
        <f>(Table13[[#This Row],[Alpha]]-MIN(Table13[Alpha]))/(MAX(Table13[Alpha])-MIN(Table13[Alpha]))</f>
        <v>0.41785418965510296</v>
      </c>
      <c r="J2856" s="508">
        <f>(Table13[[#This Row],[Signal from Matlab]]-703)/(1060.75-703)</f>
        <v>-1.9650593990216632</v>
      </c>
    </row>
    <row r="2857" spans="1:10" x14ac:dyDescent="0.2">
      <c r="A2857" s="505">
        <v>38189</v>
      </c>
      <c r="B2857" s="506">
        <v>2856</v>
      </c>
      <c r="C2857" s="507">
        <v>37.06</v>
      </c>
      <c r="E2857" s="508">
        <f>(Table13[[#This Row],[Gasoil Open]]-MIN(Table13[Gasoil Open]))/(MAX(Table13[Gasoil Open])-MIN(Table13[Gasoil Open]))</f>
        <v>0.20029282576866764</v>
      </c>
      <c r="I2857" s="130">
        <f>(Table13[[#This Row],[Alpha]]-MIN(Table13[Alpha]))/(MAX(Table13[Alpha])-MIN(Table13[Alpha]))</f>
        <v>0.41785418965510296</v>
      </c>
      <c r="J2857" s="508">
        <f>(Table13[[#This Row],[Signal from Matlab]]-703)/(1060.75-703)</f>
        <v>-1.9650593990216632</v>
      </c>
    </row>
    <row r="2858" spans="1:10" x14ac:dyDescent="0.2">
      <c r="A2858" s="505">
        <v>38190</v>
      </c>
      <c r="B2858" s="506">
        <v>2857</v>
      </c>
      <c r="C2858" s="507">
        <v>37.200000000000003</v>
      </c>
      <c r="E2858" s="508">
        <f>(Table13[[#This Row],[Gasoil Open]]-MIN(Table13[Gasoil Open]))/(MAX(Table13[Gasoil Open])-MIN(Table13[Gasoil Open]))</f>
        <v>0.20131771595900438</v>
      </c>
      <c r="I2858" s="130">
        <f>(Table13[[#This Row],[Alpha]]-MIN(Table13[Alpha]))/(MAX(Table13[Alpha])-MIN(Table13[Alpha]))</f>
        <v>0.41785418965510296</v>
      </c>
      <c r="J2858" s="508">
        <f>(Table13[[#This Row],[Signal from Matlab]]-703)/(1060.75-703)</f>
        <v>-1.9650593990216632</v>
      </c>
    </row>
    <row r="2859" spans="1:10" x14ac:dyDescent="0.2">
      <c r="A2859" s="505">
        <v>38191</v>
      </c>
      <c r="B2859" s="506">
        <v>2858</v>
      </c>
      <c r="C2859" s="507">
        <v>38.1</v>
      </c>
      <c r="E2859" s="508">
        <f>(Table13[[#This Row],[Gasoil Open]]-MIN(Table13[Gasoil Open]))/(MAX(Table13[Gasoil Open])-MIN(Table13[Gasoil Open]))</f>
        <v>0.20790629575402633</v>
      </c>
      <c r="I2859" s="130">
        <f>(Table13[[#This Row],[Alpha]]-MIN(Table13[Alpha]))/(MAX(Table13[Alpha])-MIN(Table13[Alpha]))</f>
        <v>0.41785418965510296</v>
      </c>
      <c r="J2859" s="508">
        <f>(Table13[[#This Row],[Signal from Matlab]]-703)/(1060.75-703)</f>
        <v>-1.9650593990216632</v>
      </c>
    </row>
    <row r="2860" spans="1:10" x14ac:dyDescent="0.2">
      <c r="A2860" s="505">
        <v>38194</v>
      </c>
      <c r="B2860" s="506">
        <v>2859</v>
      </c>
      <c r="C2860" s="507">
        <v>38.5</v>
      </c>
      <c r="E2860" s="508">
        <f>(Table13[[#This Row],[Gasoil Open]]-MIN(Table13[Gasoil Open]))/(MAX(Table13[Gasoil Open])-MIN(Table13[Gasoil Open]))</f>
        <v>0.21083455344070276</v>
      </c>
      <c r="I2860" s="130">
        <f>(Table13[[#This Row],[Alpha]]-MIN(Table13[Alpha]))/(MAX(Table13[Alpha])-MIN(Table13[Alpha]))</f>
        <v>0.41785418965510296</v>
      </c>
      <c r="J2860" s="508">
        <f>(Table13[[#This Row],[Signal from Matlab]]-703)/(1060.75-703)</f>
        <v>-1.9650593990216632</v>
      </c>
    </row>
    <row r="2861" spans="1:10" x14ac:dyDescent="0.2">
      <c r="A2861" s="505">
        <v>38195</v>
      </c>
      <c r="B2861" s="506">
        <v>2860</v>
      </c>
      <c r="C2861" s="507">
        <v>38.200000000000003</v>
      </c>
      <c r="E2861" s="508">
        <f>(Table13[[#This Row],[Gasoil Open]]-MIN(Table13[Gasoil Open]))/(MAX(Table13[Gasoil Open])-MIN(Table13[Gasoil Open]))</f>
        <v>0.20863836017569545</v>
      </c>
      <c r="I2861" s="130">
        <f>(Table13[[#This Row],[Alpha]]-MIN(Table13[Alpha]))/(MAX(Table13[Alpha])-MIN(Table13[Alpha]))</f>
        <v>0.41785418965510296</v>
      </c>
      <c r="J2861" s="508">
        <f>(Table13[[#This Row],[Signal from Matlab]]-703)/(1060.75-703)</f>
        <v>-1.9650593990216632</v>
      </c>
    </row>
    <row r="2862" spans="1:10" x14ac:dyDescent="0.2">
      <c r="A2862" s="505">
        <v>38196</v>
      </c>
      <c r="B2862" s="506">
        <v>2861</v>
      </c>
      <c r="C2862" s="507">
        <v>38.4</v>
      </c>
      <c r="E2862" s="508">
        <f>(Table13[[#This Row],[Gasoil Open]]-MIN(Table13[Gasoil Open]))/(MAX(Table13[Gasoil Open])-MIN(Table13[Gasoil Open]))</f>
        <v>0.21010248901903364</v>
      </c>
      <c r="I2862" s="130">
        <f>(Table13[[#This Row],[Alpha]]-MIN(Table13[Alpha]))/(MAX(Table13[Alpha])-MIN(Table13[Alpha]))</f>
        <v>0.41785418965510296</v>
      </c>
      <c r="J2862" s="508">
        <f>(Table13[[#This Row],[Signal from Matlab]]-703)/(1060.75-703)</f>
        <v>-1.9650593990216632</v>
      </c>
    </row>
    <row r="2863" spans="1:10" x14ac:dyDescent="0.2">
      <c r="A2863" s="505">
        <v>38197</v>
      </c>
      <c r="B2863" s="506">
        <v>2862</v>
      </c>
      <c r="C2863" s="507">
        <v>39.25</v>
      </c>
      <c r="E2863" s="508">
        <f>(Table13[[#This Row],[Gasoil Open]]-MIN(Table13[Gasoil Open]))/(MAX(Table13[Gasoil Open])-MIN(Table13[Gasoil Open]))</f>
        <v>0.21632503660322105</v>
      </c>
      <c r="I2863" s="130">
        <f>(Table13[[#This Row],[Alpha]]-MIN(Table13[Alpha]))/(MAX(Table13[Alpha])-MIN(Table13[Alpha]))</f>
        <v>0.41785418965510296</v>
      </c>
      <c r="J2863" s="508">
        <f>(Table13[[#This Row],[Signal from Matlab]]-703)/(1060.75-703)</f>
        <v>-1.9650593990216632</v>
      </c>
    </row>
    <row r="2864" spans="1:10" x14ac:dyDescent="0.2">
      <c r="A2864" s="505">
        <v>38198</v>
      </c>
      <c r="B2864" s="506">
        <v>2863</v>
      </c>
      <c r="C2864" s="507">
        <v>39.549999999999997</v>
      </c>
      <c r="E2864" s="508">
        <f>(Table13[[#This Row],[Gasoil Open]]-MIN(Table13[Gasoil Open]))/(MAX(Table13[Gasoil Open])-MIN(Table13[Gasoil Open]))</f>
        <v>0.21852122986822836</v>
      </c>
      <c r="I2864" s="130">
        <f>(Table13[[#This Row],[Alpha]]-MIN(Table13[Alpha]))/(MAX(Table13[Alpha])-MIN(Table13[Alpha]))</f>
        <v>0.41785418965510296</v>
      </c>
      <c r="J2864" s="508">
        <f>(Table13[[#This Row],[Signal from Matlab]]-703)/(1060.75-703)</f>
        <v>-1.9650593990216632</v>
      </c>
    </row>
    <row r="2865" spans="1:10" x14ac:dyDescent="0.2">
      <c r="A2865" s="505">
        <v>38201</v>
      </c>
      <c r="B2865" s="506">
        <v>2864</v>
      </c>
      <c r="C2865" s="507">
        <v>39.700000000000003</v>
      </c>
      <c r="E2865" s="508">
        <f>(Table13[[#This Row],[Gasoil Open]]-MIN(Table13[Gasoil Open]))/(MAX(Table13[Gasoil Open])-MIN(Table13[Gasoil Open]))</f>
        <v>0.21961932650073204</v>
      </c>
      <c r="I2865" s="130">
        <f>(Table13[[#This Row],[Alpha]]-MIN(Table13[Alpha]))/(MAX(Table13[Alpha])-MIN(Table13[Alpha]))</f>
        <v>0.41785418965510296</v>
      </c>
      <c r="J2865" s="508">
        <f>(Table13[[#This Row],[Signal from Matlab]]-703)/(1060.75-703)</f>
        <v>-1.9650593990216632</v>
      </c>
    </row>
    <row r="2866" spans="1:10" x14ac:dyDescent="0.2">
      <c r="A2866" s="505">
        <v>38202</v>
      </c>
      <c r="B2866" s="506">
        <v>2865</v>
      </c>
      <c r="C2866" s="507">
        <v>40.18</v>
      </c>
      <c r="E2866" s="508">
        <f>(Table13[[#This Row],[Gasoil Open]]-MIN(Table13[Gasoil Open]))/(MAX(Table13[Gasoil Open])-MIN(Table13[Gasoil Open]))</f>
        <v>0.22313323572474375</v>
      </c>
      <c r="I2866" s="130">
        <f>(Table13[[#This Row],[Alpha]]-MIN(Table13[Alpha]))/(MAX(Table13[Alpha])-MIN(Table13[Alpha]))</f>
        <v>0.41785418965510296</v>
      </c>
      <c r="J2866" s="508">
        <f>(Table13[[#This Row],[Signal from Matlab]]-703)/(1060.75-703)</f>
        <v>-1.9650593990216632</v>
      </c>
    </row>
    <row r="2867" spans="1:10" x14ac:dyDescent="0.2">
      <c r="A2867" s="505">
        <v>38203</v>
      </c>
      <c r="B2867" s="506">
        <v>2866</v>
      </c>
      <c r="C2867" s="507">
        <v>40.6</v>
      </c>
      <c r="E2867" s="508">
        <f>(Table13[[#This Row],[Gasoil Open]]-MIN(Table13[Gasoil Open]))/(MAX(Table13[Gasoil Open])-MIN(Table13[Gasoil Open]))</f>
        <v>0.22620790629575399</v>
      </c>
      <c r="I2867" s="130">
        <f>(Table13[[#This Row],[Alpha]]-MIN(Table13[Alpha]))/(MAX(Table13[Alpha])-MIN(Table13[Alpha]))</f>
        <v>0.41785418965510296</v>
      </c>
      <c r="J2867" s="508">
        <f>(Table13[[#This Row],[Signal from Matlab]]-703)/(1060.75-703)</f>
        <v>-1.9650593990216632</v>
      </c>
    </row>
    <row r="2868" spans="1:10" x14ac:dyDescent="0.2">
      <c r="A2868" s="505">
        <v>38204</v>
      </c>
      <c r="B2868" s="506">
        <v>2867</v>
      </c>
      <c r="C2868" s="507">
        <v>39.85</v>
      </c>
      <c r="E2868" s="508">
        <f>(Table13[[#This Row],[Gasoil Open]]-MIN(Table13[Gasoil Open]))/(MAX(Table13[Gasoil Open])-MIN(Table13[Gasoil Open]))</f>
        <v>0.2207174231332357</v>
      </c>
      <c r="I2868" s="130">
        <f>(Table13[[#This Row],[Alpha]]-MIN(Table13[Alpha]))/(MAX(Table13[Alpha])-MIN(Table13[Alpha]))</f>
        <v>0.41785418965510296</v>
      </c>
      <c r="J2868" s="508">
        <f>(Table13[[#This Row],[Signal from Matlab]]-703)/(1060.75-703)</f>
        <v>-1.9650593990216632</v>
      </c>
    </row>
    <row r="2869" spans="1:10" x14ac:dyDescent="0.2">
      <c r="A2869" s="505">
        <v>38205</v>
      </c>
      <c r="B2869" s="506">
        <v>2868</v>
      </c>
      <c r="C2869" s="507">
        <v>41.35</v>
      </c>
      <c r="E2869" s="508">
        <f>(Table13[[#This Row],[Gasoil Open]]-MIN(Table13[Gasoil Open]))/(MAX(Table13[Gasoil Open])-MIN(Table13[Gasoil Open]))</f>
        <v>0.23169838945827231</v>
      </c>
      <c r="I2869" s="130">
        <f>(Table13[[#This Row],[Alpha]]-MIN(Table13[Alpha]))/(MAX(Table13[Alpha])-MIN(Table13[Alpha]))</f>
        <v>0.41785418965510296</v>
      </c>
      <c r="J2869" s="508">
        <f>(Table13[[#This Row],[Signal from Matlab]]-703)/(1060.75-703)</f>
        <v>-1.9650593990216632</v>
      </c>
    </row>
    <row r="2870" spans="1:10" x14ac:dyDescent="0.2">
      <c r="A2870" s="505">
        <v>38208</v>
      </c>
      <c r="B2870" s="506">
        <v>2869</v>
      </c>
      <c r="C2870" s="507">
        <v>40.4</v>
      </c>
      <c r="E2870" s="508">
        <f>(Table13[[#This Row],[Gasoil Open]]-MIN(Table13[Gasoil Open]))/(MAX(Table13[Gasoil Open])-MIN(Table13[Gasoil Open]))</f>
        <v>0.22474377745241578</v>
      </c>
      <c r="I2870" s="130">
        <f>(Table13[[#This Row],[Alpha]]-MIN(Table13[Alpha]))/(MAX(Table13[Alpha])-MIN(Table13[Alpha]))</f>
        <v>0.41785418965510296</v>
      </c>
      <c r="J2870" s="508">
        <f>(Table13[[#This Row],[Signal from Matlab]]-703)/(1060.75-703)</f>
        <v>-1.9650593990216632</v>
      </c>
    </row>
    <row r="2871" spans="1:10" x14ac:dyDescent="0.2">
      <c r="A2871" s="505">
        <v>38209</v>
      </c>
      <c r="B2871" s="506">
        <v>2870</v>
      </c>
      <c r="C2871" s="507">
        <v>41.41</v>
      </c>
      <c r="E2871" s="508">
        <f>(Table13[[#This Row],[Gasoil Open]]-MIN(Table13[Gasoil Open]))/(MAX(Table13[Gasoil Open])-MIN(Table13[Gasoil Open]))</f>
        <v>0.23213762811127372</v>
      </c>
      <c r="I2871" s="130">
        <f>(Table13[[#This Row],[Alpha]]-MIN(Table13[Alpha]))/(MAX(Table13[Alpha])-MIN(Table13[Alpha]))</f>
        <v>0.41785418965510296</v>
      </c>
      <c r="J2871" s="508">
        <f>(Table13[[#This Row],[Signal from Matlab]]-703)/(1060.75-703)</f>
        <v>-1.9650593990216632</v>
      </c>
    </row>
    <row r="2872" spans="1:10" x14ac:dyDescent="0.2">
      <c r="A2872" s="505">
        <v>38210</v>
      </c>
      <c r="B2872" s="506">
        <v>2871</v>
      </c>
      <c r="C2872" s="507">
        <v>41.2</v>
      </c>
      <c r="E2872" s="508">
        <f>(Table13[[#This Row],[Gasoil Open]]-MIN(Table13[Gasoil Open]))/(MAX(Table13[Gasoil Open])-MIN(Table13[Gasoil Open]))</f>
        <v>0.23060029282576866</v>
      </c>
      <c r="I2872" s="130">
        <f>(Table13[[#This Row],[Alpha]]-MIN(Table13[Alpha]))/(MAX(Table13[Alpha])-MIN(Table13[Alpha]))</f>
        <v>0.41785418965510296</v>
      </c>
      <c r="J2872" s="508">
        <f>(Table13[[#This Row],[Signal from Matlab]]-703)/(1060.75-703)</f>
        <v>-1.9650593990216632</v>
      </c>
    </row>
    <row r="2873" spans="1:10" x14ac:dyDescent="0.2">
      <c r="A2873" s="505">
        <v>38211</v>
      </c>
      <c r="B2873" s="506">
        <v>2872</v>
      </c>
      <c r="C2873" s="507">
        <v>41.5</v>
      </c>
      <c r="E2873" s="508">
        <f>(Table13[[#This Row],[Gasoil Open]]-MIN(Table13[Gasoil Open]))/(MAX(Table13[Gasoil Open])-MIN(Table13[Gasoil Open]))</f>
        <v>0.23279648609077597</v>
      </c>
      <c r="I2873" s="130">
        <f>(Table13[[#This Row],[Alpha]]-MIN(Table13[Alpha]))/(MAX(Table13[Alpha])-MIN(Table13[Alpha]))</f>
        <v>0.41785418965510296</v>
      </c>
      <c r="J2873" s="508">
        <f>(Table13[[#This Row],[Signal from Matlab]]-703)/(1060.75-703)</f>
        <v>-1.9650593990216632</v>
      </c>
    </row>
    <row r="2874" spans="1:10" x14ac:dyDescent="0.2">
      <c r="A2874" s="505">
        <v>38212</v>
      </c>
      <c r="B2874" s="506">
        <v>2873</v>
      </c>
      <c r="C2874" s="507">
        <v>42.29</v>
      </c>
      <c r="E2874" s="508">
        <f>(Table13[[#This Row],[Gasoil Open]]-MIN(Table13[Gasoil Open]))/(MAX(Table13[Gasoil Open])-MIN(Table13[Gasoil Open]))</f>
        <v>0.23857979502196192</v>
      </c>
      <c r="I2874" s="130">
        <f>(Table13[[#This Row],[Alpha]]-MIN(Table13[Alpha]))/(MAX(Table13[Alpha])-MIN(Table13[Alpha]))</f>
        <v>0.41785418965510296</v>
      </c>
      <c r="J2874" s="508">
        <f>(Table13[[#This Row],[Signal from Matlab]]-703)/(1060.75-703)</f>
        <v>-1.9650593990216632</v>
      </c>
    </row>
    <row r="2875" spans="1:10" x14ac:dyDescent="0.2">
      <c r="A2875" s="505">
        <v>38215</v>
      </c>
      <c r="B2875" s="506">
        <v>2874</v>
      </c>
      <c r="C2875" s="507">
        <v>43.85</v>
      </c>
      <c r="E2875" s="508">
        <f>(Table13[[#This Row],[Gasoil Open]]-MIN(Table13[Gasoil Open]))/(MAX(Table13[Gasoil Open])-MIN(Table13[Gasoil Open]))</f>
        <v>0.25</v>
      </c>
      <c r="I2875" s="130">
        <f>(Table13[[#This Row],[Alpha]]-MIN(Table13[Alpha]))/(MAX(Table13[Alpha])-MIN(Table13[Alpha]))</f>
        <v>0.41785418965510296</v>
      </c>
      <c r="J2875" s="508">
        <f>(Table13[[#This Row],[Signal from Matlab]]-703)/(1060.75-703)</f>
        <v>-1.9650593990216632</v>
      </c>
    </row>
    <row r="2876" spans="1:10" x14ac:dyDescent="0.2">
      <c r="A2876" s="505">
        <v>38216</v>
      </c>
      <c r="B2876" s="506">
        <v>2875</v>
      </c>
      <c r="C2876" s="507">
        <v>42.58</v>
      </c>
      <c r="E2876" s="508">
        <f>(Table13[[#This Row],[Gasoil Open]]-MIN(Table13[Gasoil Open]))/(MAX(Table13[Gasoil Open])-MIN(Table13[Gasoil Open]))</f>
        <v>0.24070278184480226</v>
      </c>
      <c r="I2876" s="130">
        <f>(Table13[[#This Row],[Alpha]]-MIN(Table13[Alpha]))/(MAX(Table13[Alpha])-MIN(Table13[Alpha]))</f>
        <v>0.41785418965510296</v>
      </c>
      <c r="J2876" s="508">
        <f>(Table13[[#This Row],[Signal from Matlab]]-703)/(1060.75-703)</f>
        <v>-1.9650593990216632</v>
      </c>
    </row>
    <row r="2877" spans="1:10" x14ac:dyDescent="0.2">
      <c r="A2877" s="505">
        <v>38217</v>
      </c>
      <c r="B2877" s="506">
        <v>2876</v>
      </c>
      <c r="C2877" s="507">
        <v>42.83</v>
      </c>
      <c r="E2877" s="508">
        <f>(Table13[[#This Row],[Gasoil Open]]-MIN(Table13[Gasoil Open]))/(MAX(Table13[Gasoil Open])-MIN(Table13[Gasoil Open]))</f>
        <v>0.24253294289897503</v>
      </c>
      <c r="I2877" s="130">
        <f>(Table13[[#This Row],[Alpha]]-MIN(Table13[Alpha]))/(MAX(Table13[Alpha])-MIN(Table13[Alpha]))</f>
        <v>0.41785418965510296</v>
      </c>
      <c r="J2877" s="508">
        <f>(Table13[[#This Row],[Signal from Matlab]]-703)/(1060.75-703)</f>
        <v>-1.9650593990216632</v>
      </c>
    </row>
    <row r="2878" spans="1:10" x14ac:dyDescent="0.2">
      <c r="A2878" s="505">
        <v>38218</v>
      </c>
      <c r="B2878" s="506">
        <v>2877</v>
      </c>
      <c r="C2878" s="507">
        <v>43.25</v>
      </c>
      <c r="E2878" s="508">
        <f>(Table13[[#This Row],[Gasoil Open]]-MIN(Table13[Gasoil Open]))/(MAX(Table13[Gasoil Open])-MIN(Table13[Gasoil Open]))</f>
        <v>0.2456076134699853</v>
      </c>
      <c r="I2878" s="130">
        <f>(Table13[[#This Row],[Alpha]]-MIN(Table13[Alpha]))/(MAX(Table13[Alpha])-MIN(Table13[Alpha]))</f>
        <v>0.41785418965510296</v>
      </c>
      <c r="J2878" s="508">
        <f>(Table13[[#This Row],[Signal from Matlab]]-703)/(1060.75-703)</f>
        <v>-1.9650593990216632</v>
      </c>
    </row>
    <row r="2879" spans="1:10" x14ac:dyDescent="0.2">
      <c r="A2879" s="505">
        <v>38219</v>
      </c>
      <c r="B2879" s="506">
        <v>2878</v>
      </c>
      <c r="C2879" s="507">
        <v>44.5</v>
      </c>
      <c r="E2879" s="508">
        <f>(Table13[[#This Row],[Gasoil Open]]-MIN(Table13[Gasoil Open]))/(MAX(Table13[Gasoil Open])-MIN(Table13[Gasoil Open]))</f>
        <v>0.25475841874084915</v>
      </c>
      <c r="I2879" s="130">
        <f>(Table13[[#This Row],[Alpha]]-MIN(Table13[Alpha]))/(MAX(Table13[Alpha])-MIN(Table13[Alpha]))</f>
        <v>0.41785418965510296</v>
      </c>
      <c r="J2879" s="508">
        <f>(Table13[[#This Row],[Signal from Matlab]]-703)/(1060.75-703)</f>
        <v>-1.9650593990216632</v>
      </c>
    </row>
    <row r="2880" spans="1:10" x14ac:dyDescent="0.2">
      <c r="A2880" s="505">
        <v>38222</v>
      </c>
      <c r="B2880" s="506">
        <v>2879</v>
      </c>
      <c r="C2880" s="507">
        <v>43.88</v>
      </c>
      <c r="E2880" s="508">
        <f>(Table13[[#This Row],[Gasoil Open]]-MIN(Table13[Gasoil Open]))/(MAX(Table13[Gasoil Open])-MIN(Table13[Gasoil Open]))</f>
        <v>0.25021961932650072</v>
      </c>
      <c r="I2880" s="130">
        <f>(Table13[[#This Row],[Alpha]]-MIN(Table13[Alpha]))/(MAX(Table13[Alpha])-MIN(Table13[Alpha]))</f>
        <v>0.41785418965510296</v>
      </c>
      <c r="J2880" s="508">
        <f>(Table13[[#This Row],[Signal from Matlab]]-703)/(1060.75-703)</f>
        <v>-1.9650593990216632</v>
      </c>
    </row>
    <row r="2881" spans="1:10" x14ac:dyDescent="0.2">
      <c r="A2881" s="505">
        <v>38223</v>
      </c>
      <c r="B2881" s="506">
        <v>2880</v>
      </c>
      <c r="C2881" s="507">
        <v>42.8</v>
      </c>
      <c r="E2881" s="508">
        <f>(Table13[[#This Row],[Gasoil Open]]-MIN(Table13[Gasoil Open]))/(MAX(Table13[Gasoil Open])-MIN(Table13[Gasoil Open]))</f>
        <v>0.24231332357247429</v>
      </c>
      <c r="I2881" s="130">
        <f>(Table13[[#This Row],[Alpha]]-MIN(Table13[Alpha]))/(MAX(Table13[Alpha])-MIN(Table13[Alpha]))</f>
        <v>0.41785418965510296</v>
      </c>
      <c r="J2881" s="508">
        <f>(Table13[[#This Row],[Signal from Matlab]]-703)/(1060.75-703)</f>
        <v>-1.9650593990216632</v>
      </c>
    </row>
    <row r="2882" spans="1:10" x14ac:dyDescent="0.2">
      <c r="A2882" s="505">
        <v>38224</v>
      </c>
      <c r="B2882" s="506">
        <v>2881</v>
      </c>
      <c r="C2882" s="507">
        <v>42.55</v>
      </c>
      <c r="E2882" s="508">
        <f>(Table13[[#This Row],[Gasoil Open]]-MIN(Table13[Gasoil Open]))/(MAX(Table13[Gasoil Open])-MIN(Table13[Gasoil Open]))</f>
        <v>0.24048316251830154</v>
      </c>
      <c r="I2882" s="130">
        <f>(Table13[[#This Row],[Alpha]]-MIN(Table13[Alpha]))/(MAX(Table13[Alpha])-MIN(Table13[Alpha]))</f>
        <v>0.41785418965510296</v>
      </c>
      <c r="J2882" s="508">
        <f>(Table13[[#This Row],[Signal from Matlab]]-703)/(1060.75-703)</f>
        <v>-1.9650593990216632</v>
      </c>
    </row>
    <row r="2883" spans="1:10" x14ac:dyDescent="0.2">
      <c r="A2883" s="505">
        <v>38225</v>
      </c>
      <c r="B2883" s="506">
        <v>2882</v>
      </c>
      <c r="C2883" s="507">
        <v>40.799999999999997</v>
      </c>
      <c r="E2883" s="508">
        <f>(Table13[[#This Row],[Gasoil Open]]-MIN(Table13[Gasoil Open]))/(MAX(Table13[Gasoil Open])-MIN(Table13[Gasoil Open]))</f>
        <v>0.22767203513909218</v>
      </c>
      <c r="I2883" s="130">
        <f>(Table13[[#This Row],[Alpha]]-MIN(Table13[Alpha]))/(MAX(Table13[Alpha])-MIN(Table13[Alpha]))</f>
        <v>0.41785418965510296</v>
      </c>
      <c r="J2883" s="508">
        <f>(Table13[[#This Row],[Signal from Matlab]]-703)/(1060.75-703)</f>
        <v>-1.9650593990216632</v>
      </c>
    </row>
    <row r="2884" spans="1:10" x14ac:dyDescent="0.2">
      <c r="A2884" s="505">
        <v>38226</v>
      </c>
      <c r="B2884" s="506">
        <v>2883</v>
      </c>
      <c r="C2884" s="507">
        <v>40.869999999999997</v>
      </c>
      <c r="E2884" s="508">
        <f>(Table13[[#This Row],[Gasoil Open]]-MIN(Table13[Gasoil Open]))/(MAX(Table13[Gasoil Open])-MIN(Table13[Gasoil Open]))</f>
        <v>0.22818448023426055</v>
      </c>
      <c r="I2884" s="130">
        <f>(Table13[[#This Row],[Alpha]]-MIN(Table13[Alpha]))/(MAX(Table13[Alpha])-MIN(Table13[Alpha]))</f>
        <v>0.41785418965510296</v>
      </c>
      <c r="J2884" s="508">
        <f>(Table13[[#This Row],[Signal from Matlab]]-703)/(1060.75-703)</f>
        <v>-1.9650593990216632</v>
      </c>
    </row>
    <row r="2885" spans="1:10" x14ac:dyDescent="0.2">
      <c r="A2885" s="505">
        <v>38230</v>
      </c>
      <c r="B2885" s="506">
        <v>2884</v>
      </c>
      <c r="C2885" s="507">
        <v>39.75</v>
      </c>
      <c r="E2885" s="508">
        <f>(Table13[[#This Row],[Gasoil Open]]-MIN(Table13[Gasoil Open]))/(MAX(Table13[Gasoil Open])-MIN(Table13[Gasoil Open]))</f>
        <v>0.21998535871156658</v>
      </c>
      <c r="I2885" s="130">
        <f>(Table13[[#This Row],[Alpha]]-MIN(Table13[Alpha]))/(MAX(Table13[Alpha])-MIN(Table13[Alpha]))</f>
        <v>0.41785418965510296</v>
      </c>
      <c r="J2885" s="508">
        <f>(Table13[[#This Row],[Signal from Matlab]]-703)/(1060.75-703)</f>
        <v>-1.9650593990216632</v>
      </c>
    </row>
    <row r="2886" spans="1:10" x14ac:dyDescent="0.2">
      <c r="A2886" s="505">
        <v>38231</v>
      </c>
      <c r="B2886" s="506">
        <v>2885</v>
      </c>
      <c r="C2886" s="507">
        <v>39.9</v>
      </c>
      <c r="E2886" s="508">
        <f>(Table13[[#This Row],[Gasoil Open]]-MIN(Table13[Gasoil Open]))/(MAX(Table13[Gasoil Open])-MIN(Table13[Gasoil Open]))</f>
        <v>0.22108345534407023</v>
      </c>
      <c r="I2886" s="130">
        <f>(Table13[[#This Row],[Alpha]]-MIN(Table13[Alpha]))/(MAX(Table13[Alpha])-MIN(Table13[Alpha]))</f>
        <v>0.41785418965510296</v>
      </c>
      <c r="J2886" s="508">
        <f>(Table13[[#This Row],[Signal from Matlab]]-703)/(1060.75-703)</f>
        <v>-1.9650593990216632</v>
      </c>
    </row>
    <row r="2887" spans="1:10" x14ac:dyDescent="0.2">
      <c r="A2887" s="505">
        <v>38232</v>
      </c>
      <c r="B2887" s="506">
        <v>2886</v>
      </c>
      <c r="C2887" s="507">
        <v>41.4</v>
      </c>
      <c r="E2887" s="508">
        <f>(Table13[[#This Row],[Gasoil Open]]-MIN(Table13[Gasoil Open]))/(MAX(Table13[Gasoil Open])-MIN(Table13[Gasoil Open]))</f>
        <v>0.23206442166910685</v>
      </c>
      <c r="I2887" s="130">
        <f>(Table13[[#This Row],[Alpha]]-MIN(Table13[Alpha]))/(MAX(Table13[Alpha])-MIN(Table13[Alpha]))</f>
        <v>0.41785418965510296</v>
      </c>
      <c r="J2887" s="508">
        <f>(Table13[[#This Row],[Signal from Matlab]]-703)/(1060.75-703)</f>
        <v>-1.9650593990216632</v>
      </c>
    </row>
    <row r="2888" spans="1:10" x14ac:dyDescent="0.2">
      <c r="A2888" s="505">
        <v>38233</v>
      </c>
      <c r="B2888" s="506">
        <v>2887</v>
      </c>
      <c r="C2888" s="507">
        <v>41.7</v>
      </c>
      <c r="E2888" s="508">
        <f>(Table13[[#This Row],[Gasoil Open]]-MIN(Table13[Gasoil Open]))/(MAX(Table13[Gasoil Open])-MIN(Table13[Gasoil Open]))</f>
        <v>0.23426061493411415</v>
      </c>
      <c r="I2888" s="130">
        <f>(Table13[[#This Row],[Alpha]]-MIN(Table13[Alpha]))/(MAX(Table13[Alpha])-MIN(Table13[Alpha]))</f>
        <v>0.41785418965510296</v>
      </c>
      <c r="J2888" s="508">
        <f>(Table13[[#This Row],[Signal from Matlab]]-703)/(1060.75-703)</f>
        <v>-1.9650593990216632</v>
      </c>
    </row>
    <row r="2889" spans="1:10" x14ac:dyDescent="0.2">
      <c r="A2889" s="505">
        <v>38236</v>
      </c>
      <c r="B2889" s="506">
        <v>2888</v>
      </c>
      <c r="C2889" s="507">
        <v>41.3</v>
      </c>
      <c r="E2889" s="508">
        <f>(Table13[[#This Row],[Gasoil Open]]-MIN(Table13[Gasoil Open]))/(MAX(Table13[Gasoil Open])-MIN(Table13[Gasoil Open]))</f>
        <v>0.23133235724743773</v>
      </c>
      <c r="I2889" s="130">
        <f>(Table13[[#This Row],[Alpha]]-MIN(Table13[Alpha]))/(MAX(Table13[Alpha])-MIN(Table13[Alpha]))</f>
        <v>0.41785418965510296</v>
      </c>
      <c r="J2889" s="508">
        <f>(Table13[[#This Row],[Signal from Matlab]]-703)/(1060.75-703)</f>
        <v>-1.9650593990216632</v>
      </c>
    </row>
    <row r="2890" spans="1:10" x14ac:dyDescent="0.2">
      <c r="A2890" s="505">
        <v>38237</v>
      </c>
      <c r="B2890" s="506">
        <v>2889</v>
      </c>
      <c r="C2890" s="507">
        <v>40.619999999999997</v>
      </c>
      <c r="E2890" s="508">
        <f>(Table13[[#This Row],[Gasoil Open]]-MIN(Table13[Gasoil Open]))/(MAX(Table13[Gasoil Open])-MIN(Table13[Gasoil Open]))</f>
        <v>0.2263543191800878</v>
      </c>
      <c r="I2890" s="130">
        <f>(Table13[[#This Row],[Alpha]]-MIN(Table13[Alpha]))/(MAX(Table13[Alpha])-MIN(Table13[Alpha]))</f>
        <v>0.41785418965510296</v>
      </c>
      <c r="J2890" s="508">
        <f>(Table13[[#This Row],[Signal from Matlab]]-703)/(1060.75-703)</f>
        <v>-1.9650593990216632</v>
      </c>
    </row>
    <row r="2891" spans="1:10" x14ac:dyDescent="0.2">
      <c r="A2891" s="505">
        <v>38238</v>
      </c>
      <c r="B2891" s="506">
        <v>2890</v>
      </c>
      <c r="C2891" s="507">
        <v>40.64</v>
      </c>
      <c r="E2891" s="508">
        <f>(Table13[[#This Row],[Gasoil Open]]-MIN(Table13[Gasoil Open]))/(MAX(Table13[Gasoil Open])-MIN(Table13[Gasoil Open]))</f>
        <v>0.22650073206442164</v>
      </c>
      <c r="I2891" s="130">
        <f>(Table13[[#This Row],[Alpha]]-MIN(Table13[Alpha]))/(MAX(Table13[Alpha])-MIN(Table13[Alpha]))</f>
        <v>0.41785418965510296</v>
      </c>
      <c r="J2891" s="508">
        <f>(Table13[[#This Row],[Signal from Matlab]]-703)/(1060.75-703)</f>
        <v>-1.9650593990216632</v>
      </c>
    </row>
    <row r="2892" spans="1:10" x14ac:dyDescent="0.2">
      <c r="A2892" s="505">
        <v>38239</v>
      </c>
      <c r="B2892" s="506">
        <v>2891</v>
      </c>
      <c r="C2892" s="507">
        <v>40.25</v>
      </c>
      <c r="E2892" s="508">
        <f>(Table13[[#This Row],[Gasoil Open]]-MIN(Table13[Gasoil Open]))/(MAX(Table13[Gasoil Open])-MIN(Table13[Gasoil Open]))</f>
        <v>0.22364568081991212</v>
      </c>
      <c r="I2892" s="130">
        <f>(Table13[[#This Row],[Alpha]]-MIN(Table13[Alpha]))/(MAX(Table13[Alpha])-MIN(Table13[Alpha]))</f>
        <v>0.41785418965510296</v>
      </c>
      <c r="J2892" s="508">
        <f>(Table13[[#This Row],[Signal from Matlab]]-703)/(1060.75-703)</f>
        <v>-1.9650593990216632</v>
      </c>
    </row>
    <row r="2893" spans="1:10" x14ac:dyDescent="0.2">
      <c r="A2893" s="505">
        <v>38240</v>
      </c>
      <c r="B2893" s="506">
        <v>2892</v>
      </c>
      <c r="C2893" s="507">
        <v>42.2</v>
      </c>
      <c r="E2893" s="508">
        <f>(Table13[[#This Row],[Gasoil Open]]-MIN(Table13[Gasoil Open]))/(MAX(Table13[Gasoil Open])-MIN(Table13[Gasoil Open]))</f>
        <v>0.2379209370424597</v>
      </c>
      <c r="I2893" s="130">
        <f>(Table13[[#This Row],[Alpha]]-MIN(Table13[Alpha]))/(MAX(Table13[Alpha])-MIN(Table13[Alpha]))</f>
        <v>0.41785418965510296</v>
      </c>
      <c r="J2893" s="508">
        <f>(Table13[[#This Row],[Signal from Matlab]]-703)/(1060.75-703)</f>
        <v>-1.9650593990216632</v>
      </c>
    </row>
    <row r="2894" spans="1:10" x14ac:dyDescent="0.2">
      <c r="A2894" s="505">
        <v>38243</v>
      </c>
      <c r="B2894" s="506">
        <v>2893</v>
      </c>
      <c r="C2894" s="507">
        <v>41.05</v>
      </c>
      <c r="E2894" s="508">
        <f>(Table13[[#This Row],[Gasoil Open]]-MIN(Table13[Gasoil Open]))/(MAX(Table13[Gasoil Open])-MIN(Table13[Gasoil Open]))</f>
        <v>0.22950219619326495</v>
      </c>
      <c r="I2894" s="130">
        <f>(Table13[[#This Row],[Alpha]]-MIN(Table13[Alpha]))/(MAX(Table13[Alpha])-MIN(Table13[Alpha]))</f>
        <v>0.41785418965510296</v>
      </c>
      <c r="J2894" s="508">
        <f>(Table13[[#This Row],[Signal from Matlab]]-703)/(1060.75-703)</f>
        <v>-1.9650593990216632</v>
      </c>
    </row>
    <row r="2895" spans="1:10" x14ac:dyDescent="0.2">
      <c r="A2895" s="505">
        <v>38244</v>
      </c>
      <c r="B2895" s="506">
        <v>2894</v>
      </c>
      <c r="C2895" s="507">
        <v>41.06</v>
      </c>
      <c r="E2895" s="508">
        <f>(Table13[[#This Row],[Gasoil Open]]-MIN(Table13[Gasoil Open]))/(MAX(Table13[Gasoil Open])-MIN(Table13[Gasoil Open]))</f>
        <v>0.22957540263543191</v>
      </c>
      <c r="I2895" s="130">
        <f>(Table13[[#This Row],[Alpha]]-MIN(Table13[Alpha]))/(MAX(Table13[Alpha])-MIN(Table13[Alpha]))</f>
        <v>0.41785418965510296</v>
      </c>
      <c r="J2895" s="508">
        <f>(Table13[[#This Row],[Signal from Matlab]]-703)/(1060.75-703)</f>
        <v>-1.9650593990216632</v>
      </c>
    </row>
    <row r="2896" spans="1:10" x14ac:dyDescent="0.2">
      <c r="A2896" s="505">
        <v>38245</v>
      </c>
      <c r="B2896" s="506">
        <v>2895</v>
      </c>
      <c r="C2896" s="507">
        <v>41.93</v>
      </c>
      <c r="E2896" s="508">
        <f>(Table13[[#This Row],[Gasoil Open]]-MIN(Table13[Gasoil Open]))/(MAX(Table13[Gasoil Open])-MIN(Table13[Gasoil Open]))</f>
        <v>0.23594436310395314</v>
      </c>
      <c r="I2896" s="130">
        <f>(Table13[[#This Row],[Alpha]]-MIN(Table13[Alpha]))/(MAX(Table13[Alpha])-MIN(Table13[Alpha]))</f>
        <v>0.41785418965510296</v>
      </c>
      <c r="J2896" s="508">
        <f>(Table13[[#This Row],[Signal from Matlab]]-703)/(1060.75-703)</f>
        <v>-1.9650593990216632</v>
      </c>
    </row>
    <row r="2897" spans="1:10" x14ac:dyDescent="0.2">
      <c r="A2897" s="505">
        <v>38246</v>
      </c>
      <c r="B2897" s="506">
        <v>2896</v>
      </c>
      <c r="C2897" s="507">
        <v>40.700000000000003</v>
      </c>
      <c r="E2897" s="508">
        <f>(Table13[[#This Row],[Gasoil Open]]-MIN(Table13[Gasoil Open]))/(MAX(Table13[Gasoil Open])-MIN(Table13[Gasoil Open]))</f>
        <v>0.22693997071742311</v>
      </c>
      <c r="I2897" s="130">
        <f>(Table13[[#This Row],[Alpha]]-MIN(Table13[Alpha]))/(MAX(Table13[Alpha])-MIN(Table13[Alpha]))</f>
        <v>0.41785418965510296</v>
      </c>
      <c r="J2897" s="508">
        <f>(Table13[[#This Row],[Signal from Matlab]]-703)/(1060.75-703)</f>
        <v>-1.9650593990216632</v>
      </c>
    </row>
    <row r="2898" spans="1:10" x14ac:dyDescent="0.2">
      <c r="A2898" s="505">
        <v>38247</v>
      </c>
      <c r="B2898" s="506">
        <v>2897</v>
      </c>
      <c r="C2898" s="507">
        <v>41</v>
      </c>
      <c r="E2898" s="508">
        <f>(Table13[[#This Row],[Gasoil Open]]-MIN(Table13[Gasoil Open]))/(MAX(Table13[Gasoil Open])-MIN(Table13[Gasoil Open]))</f>
        <v>0.22913616398243042</v>
      </c>
      <c r="I2898" s="130">
        <f>(Table13[[#This Row],[Alpha]]-MIN(Table13[Alpha]))/(MAX(Table13[Alpha])-MIN(Table13[Alpha]))</f>
        <v>0.41785418965510296</v>
      </c>
      <c r="J2898" s="508">
        <f>(Table13[[#This Row],[Signal from Matlab]]-703)/(1060.75-703)</f>
        <v>-1.9650593990216632</v>
      </c>
    </row>
    <row r="2899" spans="1:10" x14ac:dyDescent="0.2">
      <c r="A2899" s="505">
        <v>38250</v>
      </c>
      <c r="B2899" s="506">
        <v>2898</v>
      </c>
      <c r="C2899" s="507">
        <v>42.55</v>
      </c>
      <c r="E2899" s="508">
        <f>(Table13[[#This Row],[Gasoil Open]]-MIN(Table13[Gasoil Open]))/(MAX(Table13[Gasoil Open])-MIN(Table13[Gasoil Open]))</f>
        <v>0.24048316251830154</v>
      </c>
      <c r="I2899" s="130">
        <f>(Table13[[#This Row],[Alpha]]-MIN(Table13[Alpha]))/(MAX(Table13[Alpha])-MIN(Table13[Alpha]))</f>
        <v>0.41785418965510296</v>
      </c>
      <c r="J2899" s="508">
        <f>(Table13[[#This Row],[Signal from Matlab]]-703)/(1060.75-703)</f>
        <v>-1.9650593990216632</v>
      </c>
    </row>
    <row r="2900" spans="1:10" x14ac:dyDescent="0.2">
      <c r="A2900" s="505">
        <v>38251</v>
      </c>
      <c r="B2900" s="506">
        <v>2899</v>
      </c>
      <c r="C2900" s="507">
        <v>43.1</v>
      </c>
      <c r="E2900" s="508">
        <f>(Table13[[#This Row],[Gasoil Open]]-MIN(Table13[Gasoil Open]))/(MAX(Table13[Gasoil Open])-MIN(Table13[Gasoil Open]))</f>
        <v>0.24450951683748171</v>
      </c>
      <c r="I2900" s="130">
        <f>(Table13[[#This Row],[Alpha]]-MIN(Table13[Alpha]))/(MAX(Table13[Alpha])-MIN(Table13[Alpha]))</f>
        <v>0.41785418965510296</v>
      </c>
      <c r="J2900" s="508">
        <f>(Table13[[#This Row],[Signal from Matlab]]-703)/(1060.75-703)</f>
        <v>-1.9650593990216632</v>
      </c>
    </row>
    <row r="2901" spans="1:10" x14ac:dyDescent="0.2">
      <c r="A2901" s="505">
        <v>38252</v>
      </c>
      <c r="B2901" s="506">
        <v>2900</v>
      </c>
      <c r="C2901" s="507">
        <v>43.45</v>
      </c>
      <c r="E2901" s="508">
        <f>(Table13[[#This Row],[Gasoil Open]]-MIN(Table13[Gasoil Open]))/(MAX(Table13[Gasoil Open])-MIN(Table13[Gasoil Open]))</f>
        <v>0.24707174231332354</v>
      </c>
      <c r="I2901" s="130">
        <f>(Table13[[#This Row],[Alpha]]-MIN(Table13[Alpha]))/(MAX(Table13[Alpha])-MIN(Table13[Alpha]))</f>
        <v>0.41785418965510296</v>
      </c>
      <c r="J2901" s="508">
        <f>(Table13[[#This Row],[Signal from Matlab]]-703)/(1060.75-703)</f>
        <v>-1.9650593990216632</v>
      </c>
    </row>
    <row r="2902" spans="1:10" x14ac:dyDescent="0.2">
      <c r="A2902" s="505">
        <v>38253</v>
      </c>
      <c r="B2902" s="506">
        <v>2901</v>
      </c>
      <c r="C2902" s="507">
        <v>44.93</v>
      </c>
      <c r="E2902" s="508">
        <f>(Table13[[#This Row],[Gasoil Open]]-MIN(Table13[Gasoil Open]))/(MAX(Table13[Gasoil Open])-MIN(Table13[Gasoil Open]))</f>
        <v>0.25790629575402635</v>
      </c>
      <c r="I2902" s="130">
        <f>(Table13[[#This Row],[Alpha]]-MIN(Table13[Alpha]))/(MAX(Table13[Alpha])-MIN(Table13[Alpha]))</f>
        <v>0.41785418965510296</v>
      </c>
      <c r="J2902" s="508">
        <f>(Table13[[#This Row],[Signal from Matlab]]-703)/(1060.75-703)</f>
        <v>-1.9650593990216632</v>
      </c>
    </row>
    <row r="2903" spans="1:10" x14ac:dyDescent="0.2">
      <c r="A2903" s="505">
        <v>38254</v>
      </c>
      <c r="B2903" s="506">
        <v>2902</v>
      </c>
      <c r="C2903" s="507">
        <v>44.91</v>
      </c>
      <c r="E2903" s="508">
        <f>(Table13[[#This Row],[Gasoil Open]]-MIN(Table13[Gasoil Open]))/(MAX(Table13[Gasoil Open])-MIN(Table13[Gasoil Open]))</f>
        <v>0.25775988286969242</v>
      </c>
      <c r="I2903" s="130">
        <f>(Table13[[#This Row],[Alpha]]-MIN(Table13[Alpha]))/(MAX(Table13[Alpha])-MIN(Table13[Alpha]))</f>
        <v>0.41785418965510296</v>
      </c>
      <c r="J2903" s="508">
        <f>(Table13[[#This Row],[Signal from Matlab]]-703)/(1060.75-703)</f>
        <v>-1.9650593990216632</v>
      </c>
    </row>
    <row r="2904" spans="1:10" x14ac:dyDescent="0.2">
      <c r="A2904" s="505">
        <v>38257</v>
      </c>
      <c r="B2904" s="506">
        <v>2903</v>
      </c>
      <c r="C2904" s="507">
        <v>45.7</v>
      </c>
      <c r="E2904" s="508">
        <f>(Table13[[#This Row],[Gasoil Open]]-MIN(Table13[Gasoil Open]))/(MAX(Table13[Gasoil Open])-MIN(Table13[Gasoil Open]))</f>
        <v>0.26354319180087843</v>
      </c>
      <c r="I2904" s="130">
        <f>(Table13[[#This Row],[Alpha]]-MIN(Table13[Alpha]))/(MAX(Table13[Alpha])-MIN(Table13[Alpha]))</f>
        <v>0.41785418965510296</v>
      </c>
      <c r="J2904" s="508">
        <f>(Table13[[#This Row],[Signal from Matlab]]-703)/(1060.75-703)</f>
        <v>-1.9650593990216632</v>
      </c>
    </row>
    <row r="2905" spans="1:10" x14ac:dyDescent="0.2">
      <c r="A2905" s="505">
        <v>38258</v>
      </c>
      <c r="B2905" s="506">
        <v>2904</v>
      </c>
      <c r="C2905" s="507">
        <v>46.8</v>
      </c>
      <c r="E2905" s="508">
        <f>(Table13[[#This Row],[Gasoil Open]]-MIN(Table13[Gasoil Open]))/(MAX(Table13[Gasoil Open])-MIN(Table13[Gasoil Open]))</f>
        <v>0.27159590043923859</v>
      </c>
      <c r="I2905" s="130">
        <f>(Table13[[#This Row],[Alpha]]-MIN(Table13[Alpha]))/(MAX(Table13[Alpha])-MIN(Table13[Alpha]))</f>
        <v>0.41785418965510296</v>
      </c>
      <c r="J2905" s="508">
        <f>(Table13[[#This Row],[Signal from Matlab]]-703)/(1060.75-703)</f>
        <v>-1.9650593990216632</v>
      </c>
    </row>
    <row r="2906" spans="1:10" x14ac:dyDescent="0.2">
      <c r="A2906" s="505">
        <v>38259</v>
      </c>
      <c r="B2906" s="506">
        <v>2905</v>
      </c>
      <c r="C2906" s="507">
        <v>46.57</v>
      </c>
      <c r="E2906" s="508">
        <f>(Table13[[#This Row],[Gasoil Open]]-MIN(Table13[Gasoil Open]))/(MAX(Table13[Gasoil Open])-MIN(Table13[Gasoil Open]))</f>
        <v>0.26991215226939969</v>
      </c>
      <c r="I2906" s="130">
        <f>(Table13[[#This Row],[Alpha]]-MIN(Table13[Alpha]))/(MAX(Table13[Alpha])-MIN(Table13[Alpha]))</f>
        <v>0.41785418965510296</v>
      </c>
      <c r="J2906" s="508">
        <f>(Table13[[#This Row],[Signal from Matlab]]-703)/(1060.75-703)</f>
        <v>-1.9650593990216632</v>
      </c>
    </row>
    <row r="2907" spans="1:10" x14ac:dyDescent="0.2">
      <c r="A2907" s="505">
        <v>38260</v>
      </c>
      <c r="B2907" s="506">
        <v>2906</v>
      </c>
      <c r="C2907" s="507">
        <v>46.02</v>
      </c>
      <c r="E2907" s="508">
        <f>(Table13[[#This Row],[Gasoil Open]]-MIN(Table13[Gasoil Open]))/(MAX(Table13[Gasoil Open])-MIN(Table13[Gasoil Open]))</f>
        <v>0.2658857979502196</v>
      </c>
      <c r="I2907" s="130">
        <f>(Table13[[#This Row],[Alpha]]-MIN(Table13[Alpha]))/(MAX(Table13[Alpha])-MIN(Table13[Alpha]))</f>
        <v>0.41785418965510296</v>
      </c>
      <c r="J2907" s="508">
        <f>(Table13[[#This Row],[Signal from Matlab]]-703)/(1060.75-703)</f>
        <v>-1.9650593990216632</v>
      </c>
    </row>
    <row r="2908" spans="1:10" x14ac:dyDescent="0.2">
      <c r="A2908" s="505">
        <v>38261</v>
      </c>
      <c r="B2908" s="506">
        <v>2907</v>
      </c>
      <c r="C2908" s="507">
        <v>46.2</v>
      </c>
      <c r="E2908" s="508">
        <f>(Table13[[#This Row],[Gasoil Open]]-MIN(Table13[Gasoil Open]))/(MAX(Table13[Gasoil Open])-MIN(Table13[Gasoil Open]))</f>
        <v>0.26720351390922398</v>
      </c>
      <c r="I2908" s="130">
        <f>(Table13[[#This Row],[Alpha]]-MIN(Table13[Alpha]))/(MAX(Table13[Alpha])-MIN(Table13[Alpha]))</f>
        <v>0.41785418965510296</v>
      </c>
      <c r="J2908" s="508">
        <f>(Table13[[#This Row],[Signal from Matlab]]-703)/(1060.75-703)</f>
        <v>-1.9650593990216632</v>
      </c>
    </row>
    <row r="2909" spans="1:10" x14ac:dyDescent="0.2">
      <c r="A2909" s="505">
        <v>38264</v>
      </c>
      <c r="B2909" s="506">
        <v>2908</v>
      </c>
      <c r="C2909" s="507">
        <v>46.25</v>
      </c>
      <c r="E2909" s="508">
        <f>(Table13[[#This Row],[Gasoil Open]]-MIN(Table13[Gasoil Open]))/(MAX(Table13[Gasoil Open])-MIN(Table13[Gasoil Open]))</f>
        <v>0.26756954612005851</v>
      </c>
      <c r="I2909" s="130">
        <f>(Table13[[#This Row],[Alpha]]-MIN(Table13[Alpha]))/(MAX(Table13[Alpha])-MIN(Table13[Alpha]))</f>
        <v>0.41785418965510296</v>
      </c>
      <c r="J2909" s="508">
        <f>(Table13[[#This Row],[Signal from Matlab]]-703)/(1060.75-703)</f>
        <v>-1.9650593990216632</v>
      </c>
    </row>
    <row r="2910" spans="1:10" x14ac:dyDescent="0.2">
      <c r="A2910" s="505">
        <v>38265</v>
      </c>
      <c r="B2910" s="506">
        <v>2909</v>
      </c>
      <c r="C2910" s="507">
        <v>45.8</v>
      </c>
      <c r="E2910" s="508">
        <f>(Table13[[#This Row],[Gasoil Open]]-MIN(Table13[Gasoil Open]))/(MAX(Table13[Gasoil Open])-MIN(Table13[Gasoil Open]))</f>
        <v>0.26427525622254749</v>
      </c>
      <c r="I2910" s="130">
        <f>(Table13[[#This Row],[Alpha]]-MIN(Table13[Alpha]))/(MAX(Table13[Alpha])-MIN(Table13[Alpha]))</f>
        <v>0.41785418965510296</v>
      </c>
      <c r="J2910" s="508">
        <f>(Table13[[#This Row],[Signal from Matlab]]-703)/(1060.75-703)</f>
        <v>-1.9650593990216632</v>
      </c>
    </row>
    <row r="2911" spans="1:10" x14ac:dyDescent="0.2">
      <c r="A2911" s="505">
        <v>38266</v>
      </c>
      <c r="B2911" s="506">
        <v>2910</v>
      </c>
      <c r="C2911" s="507">
        <v>47.1</v>
      </c>
      <c r="E2911" s="508">
        <f>(Table13[[#This Row],[Gasoil Open]]-MIN(Table13[Gasoil Open]))/(MAX(Table13[Gasoil Open])-MIN(Table13[Gasoil Open]))</f>
        <v>0.27379209370424595</v>
      </c>
      <c r="I2911" s="130">
        <f>(Table13[[#This Row],[Alpha]]-MIN(Table13[Alpha]))/(MAX(Table13[Alpha])-MIN(Table13[Alpha]))</f>
        <v>0.41785418965510296</v>
      </c>
      <c r="J2911" s="508">
        <f>(Table13[[#This Row],[Signal from Matlab]]-703)/(1060.75-703)</f>
        <v>-1.9650593990216632</v>
      </c>
    </row>
    <row r="2912" spans="1:10" x14ac:dyDescent="0.2">
      <c r="A2912" s="505">
        <v>38267</v>
      </c>
      <c r="B2912" s="506">
        <v>2911</v>
      </c>
      <c r="C2912" s="507">
        <v>48.1</v>
      </c>
      <c r="E2912" s="508">
        <f>(Table13[[#This Row],[Gasoil Open]]-MIN(Table13[Gasoil Open]))/(MAX(Table13[Gasoil Open])-MIN(Table13[Gasoil Open]))</f>
        <v>0.28111273792093705</v>
      </c>
      <c r="I2912" s="130">
        <f>(Table13[[#This Row],[Alpha]]-MIN(Table13[Alpha]))/(MAX(Table13[Alpha])-MIN(Table13[Alpha]))</f>
        <v>0.41785418965510296</v>
      </c>
      <c r="J2912" s="508">
        <f>(Table13[[#This Row],[Signal from Matlab]]-703)/(1060.75-703)</f>
        <v>-1.9650593990216632</v>
      </c>
    </row>
    <row r="2913" spans="1:10" x14ac:dyDescent="0.2">
      <c r="A2913" s="505">
        <v>38268</v>
      </c>
      <c r="B2913" s="506">
        <v>2912</v>
      </c>
      <c r="C2913" s="507">
        <v>48.69</v>
      </c>
      <c r="E2913" s="508">
        <f>(Table13[[#This Row],[Gasoil Open]]-MIN(Table13[Gasoil Open]))/(MAX(Table13[Gasoil Open])-MIN(Table13[Gasoil Open]))</f>
        <v>0.2854319180087847</v>
      </c>
      <c r="I2913" s="130">
        <f>(Table13[[#This Row],[Alpha]]-MIN(Table13[Alpha]))/(MAX(Table13[Alpha])-MIN(Table13[Alpha]))</f>
        <v>0.41785418965510296</v>
      </c>
      <c r="J2913" s="508">
        <f>(Table13[[#This Row],[Signal from Matlab]]-703)/(1060.75-703)</f>
        <v>-1.9650593990216632</v>
      </c>
    </row>
    <row r="2914" spans="1:10" x14ac:dyDescent="0.2">
      <c r="A2914" s="505">
        <v>38271</v>
      </c>
      <c r="B2914" s="506">
        <v>2913</v>
      </c>
      <c r="C2914" s="507">
        <v>49.6</v>
      </c>
      <c r="E2914" s="508">
        <f>(Table13[[#This Row],[Gasoil Open]]-MIN(Table13[Gasoil Open]))/(MAX(Table13[Gasoil Open])-MIN(Table13[Gasoil Open]))</f>
        <v>0.29209370424597364</v>
      </c>
      <c r="I2914" s="130">
        <f>(Table13[[#This Row],[Alpha]]-MIN(Table13[Alpha]))/(MAX(Table13[Alpha])-MIN(Table13[Alpha]))</f>
        <v>0.41785418965510296</v>
      </c>
      <c r="J2914" s="508">
        <f>(Table13[[#This Row],[Signal from Matlab]]-703)/(1060.75-703)</f>
        <v>-1.9650593990216632</v>
      </c>
    </row>
    <row r="2915" spans="1:10" x14ac:dyDescent="0.2">
      <c r="A2915" s="505">
        <v>38272</v>
      </c>
      <c r="B2915" s="506">
        <v>2914</v>
      </c>
      <c r="C2915" s="507">
        <v>50.55</v>
      </c>
      <c r="E2915" s="508">
        <f>(Table13[[#This Row],[Gasoil Open]]-MIN(Table13[Gasoil Open]))/(MAX(Table13[Gasoil Open])-MIN(Table13[Gasoil Open]))</f>
        <v>0.29904831625183009</v>
      </c>
      <c r="I2915" s="130">
        <f>(Table13[[#This Row],[Alpha]]-MIN(Table13[Alpha]))/(MAX(Table13[Alpha])-MIN(Table13[Alpha]))</f>
        <v>0.41785418965510296</v>
      </c>
      <c r="J2915" s="508">
        <f>(Table13[[#This Row],[Signal from Matlab]]-703)/(1060.75-703)</f>
        <v>-1.9650593990216632</v>
      </c>
    </row>
    <row r="2916" spans="1:10" x14ac:dyDescent="0.2">
      <c r="A2916" s="505">
        <v>38273</v>
      </c>
      <c r="B2916" s="506">
        <v>2915</v>
      </c>
      <c r="C2916" s="507">
        <v>49.62</v>
      </c>
      <c r="E2916" s="508">
        <f>(Table13[[#This Row],[Gasoil Open]]-MIN(Table13[Gasoil Open]))/(MAX(Table13[Gasoil Open])-MIN(Table13[Gasoil Open]))</f>
        <v>0.29224011713030745</v>
      </c>
      <c r="I2916" s="130">
        <f>(Table13[[#This Row],[Alpha]]-MIN(Table13[Alpha]))/(MAX(Table13[Alpha])-MIN(Table13[Alpha]))</f>
        <v>0.41785418965510296</v>
      </c>
      <c r="J2916" s="508">
        <f>(Table13[[#This Row],[Signal from Matlab]]-703)/(1060.75-703)</f>
        <v>-1.9650593990216632</v>
      </c>
    </row>
    <row r="2917" spans="1:10" x14ac:dyDescent="0.2">
      <c r="A2917" s="505">
        <v>38274</v>
      </c>
      <c r="B2917" s="506">
        <v>2916</v>
      </c>
      <c r="C2917" s="507">
        <v>50.25</v>
      </c>
      <c r="E2917" s="508">
        <f>(Table13[[#This Row],[Gasoil Open]]-MIN(Table13[Gasoil Open]))/(MAX(Table13[Gasoil Open])-MIN(Table13[Gasoil Open]))</f>
        <v>0.29685212298682279</v>
      </c>
      <c r="I2917" s="130">
        <f>(Table13[[#This Row],[Alpha]]-MIN(Table13[Alpha]))/(MAX(Table13[Alpha])-MIN(Table13[Alpha]))</f>
        <v>0.41785418965510296</v>
      </c>
      <c r="J2917" s="508">
        <f>(Table13[[#This Row],[Signal from Matlab]]-703)/(1060.75-703)</f>
        <v>-1.9650593990216632</v>
      </c>
    </row>
    <row r="2918" spans="1:10" x14ac:dyDescent="0.2">
      <c r="A2918" s="505">
        <v>38275</v>
      </c>
      <c r="B2918" s="506">
        <v>2917</v>
      </c>
      <c r="C2918" s="507">
        <v>49.95</v>
      </c>
      <c r="E2918" s="508">
        <f>(Table13[[#This Row],[Gasoil Open]]-MIN(Table13[Gasoil Open]))/(MAX(Table13[Gasoil Open])-MIN(Table13[Gasoil Open]))</f>
        <v>0.29465592972181548</v>
      </c>
      <c r="I2918" s="130">
        <f>(Table13[[#This Row],[Alpha]]-MIN(Table13[Alpha]))/(MAX(Table13[Alpha])-MIN(Table13[Alpha]))</f>
        <v>0.41785418965510296</v>
      </c>
      <c r="J2918" s="508">
        <f>(Table13[[#This Row],[Signal from Matlab]]-703)/(1060.75-703)</f>
        <v>-1.9650593990216632</v>
      </c>
    </row>
    <row r="2919" spans="1:10" x14ac:dyDescent="0.2">
      <c r="A2919" s="505">
        <v>38278</v>
      </c>
      <c r="B2919" s="506">
        <v>2918</v>
      </c>
      <c r="C2919" s="507">
        <v>50.3</v>
      </c>
      <c r="E2919" s="508">
        <f>(Table13[[#This Row],[Gasoil Open]]-MIN(Table13[Gasoil Open]))/(MAX(Table13[Gasoil Open])-MIN(Table13[Gasoil Open]))</f>
        <v>0.29721815519765732</v>
      </c>
      <c r="I2919" s="130">
        <f>(Table13[[#This Row],[Alpha]]-MIN(Table13[Alpha]))/(MAX(Table13[Alpha])-MIN(Table13[Alpha]))</f>
        <v>0.41785418965510296</v>
      </c>
      <c r="J2919" s="508">
        <f>(Table13[[#This Row],[Signal from Matlab]]-703)/(1060.75-703)</f>
        <v>-1.9650593990216632</v>
      </c>
    </row>
    <row r="2920" spans="1:10" x14ac:dyDescent="0.2">
      <c r="A2920" s="505">
        <v>38279</v>
      </c>
      <c r="B2920" s="506">
        <v>2919</v>
      </c>
      <c r="C2920" s="507">
        <v>48.85</v>
      </c>
      <c r="E2920" s="508">
        <f>(Table13[[#This Row],[Gasoil Open]]-MIN(Table13[Gasoil Open]))/(MAX(Table13[Gasoil Open])-MIN(Table13[Gasoil Open]))</f>
        <v>0.28660322108345532</v>
      </c>
      <c r="I2920" s="130">
        <f>(Table13[[#This Row],[Alpha]]-MIN(Table13[Alpha]))/(MAX(Table13[Alpha])-MIN(Table13[Alpha]))</f>
        <v>0.41785418965510296</v>
      </c>
      <c r="J2920" s="508">
        <f>(Table13[[#This Row],[Signal from Matlab]]-703)/(1060.75-703)</f>
        <v>-1.9650593990216632</v>
      </c>
    </row>
    <row r="2921" spans="1:10" x14ac:dyDescent="0.2">
      <c r="A2921" s="505">
        <v>38280</v>
      </c>
      <c r="B2921" s="506">
        <v>2920</v>
      </c>
      <c r="C2921" s="507">
        <v>48.7</v>
      </c>
      <c r="E2921" s="508">
        <f>(Table13[[#This Row],[Gasoil Open]]-MIN(Table13[Gasoil Open]))/(MAX(Table13[Gasoil Open])-MIN(Table13[Gasoil Open]))</f>
        <v>0.28550512445095166</v>
      </c>
      <c r="I2921" s="130">
        <f>(Table13[[#This Row],[Alpha]]-MIN(Table13[Alpha]))/(MAX(Table13[Alpha])-MIN(Table13[Alpha]))</f>
        <v>0.41785418965510296</v>
      </c>
      <c r="J2921" s="508">
        <f>(Table13[[#This Row],[Signal from Matlab]]-703)/(1060.75-703)</f>
        <v>-1.9650593990216632</v>
      </c>
    </row>
    <row r="2922" spans="1:10" x14ac:dyDescent="0.2">
      <c r="A2922" s="505">
        <v>38281</v>
      </c>
      <c r="B2922" s="506">
        <v>2921</v>
      </c>
      <c r="C2922" s="507">
        <v>50.55</v>
      </c>
      <c r="E2922" s="508">
        <f>(Table13[[#This Row],[Gasoil Open]]-MIN(Table13[Gasoil Open]))/(MAX(Table13[Gasoil Open])-MIN(Table13[Gasoil Open]))</f>
        <v>0.29904831625183009</v>
      </c>
      <c r="I2922" s="130">
        <f>(Table13[[#This Row],[Alpha]]-MIN(Table13[Alpha]))/(MAX(Table13[Alpha])-MIN(Table13[Alpha]))</f>
        <v>0.41785418965510296</v>
      </c>
      <c r="J2922" s="508">
        <f>(Table13[[#This Row],[Signal from Matlab]]-703)/(1060.75-703)</f>
        <v>-1.9650593990216632</v>
      </c>
    </row>
    <row r="2923" spans="1:10" x14ac:dyDescent="0.2">
      <c r="A2923" s="505">
        <v>38282</v>
      </c>
      <c r="B2923" s="506">
        <v>2922</v>
      </c>
      <c r="C2923" s="507">
        <v>50.9</v>
      </c>
      <c r="E2923" s="508">
        <f>(Table13[[#This Row],[Gasoil Open]]-MIN(Table13[Gasoil Open]))/(MAX(Table13[Gasoil Open])-MIN(Table13[Gasoil Open]))</f>
        <v>0.30161054172767199</v>
      </c>
      <c r="I2923" s="130">
        <f>(Table13[[#This Row],[Alpha]]-MIN(Table13[Alpha]))/(MAX(Table13[Alpha])-MIN(Table13[Alpha]))</f>
        <v>0.41785418965510296</v>
      </c>
      <c r="J2923" s="508">
        <f>(Table13[[#This Row],[Signal from Matlab]]-703)/(1060.75-703)</f>
        <v>-1.9650593990216632</v>
      </c>
    </row>
    <row r="2924" spans="1:10" x14ac:dyDescent="0.2">
      <c r="A2924" s="505">
        <v>38285</v>
      </c>
      <c r="B2924" s="506">
        <v>2923</v>
      </c>
      <c r="C2924" s="507">
        <v>51.3</v>
      </c>
      <c r="E2924" s="508">
        <f>(Table13[[#This Row],[Gasoil Open]]-MIN(Table13[Gasoil Open]))/(MAX(Table13[Gasoil Open])-MIN(Table13[Gasoil Open]))</f>
        <v>0.30453879941434836</v>
      </c>
      <c r="I2924" s="130">
        <f>(Table13[[#This Row],[Alpha]]-MIN(Table13[Alpha]))/(MAX(Table13[Alpha])-MIN(Table13[Alpha]))</f>
        <v>0.41785418965510296</v>
      </c>
      <c r="J2924" s="508">
        <f>(Table13[[#This Row],[Signal from Matlab]]-703)/(1060.75-703)</f>
        <v>-1.9650593990216632</v>
      </c>
    </row>
    <row r="2925" spans="1:10" x14ac:dyDescent="0.2">
      <c r="A2925" s="505">
        <v>38286</v>
      </c>
      <c r="B2925" s="506">
        <v>2924</v>
      </c>
      <c r="C2925" s="507">
        <v>50.47</v>
      </c>
      <c r="E2925" s="508">
        <f>(Table13[[#This Row],[Gasoil Open]]-MIN(Table13[Gasoil Open]))/(MAX(Table13[Gasoil Open])-MIN(Table13[Gasoil Open]))</f>
        <v>0.29846266471449479</v>
      </c>
      <c r="I2925" s="130">
        <f>(Table13[[#This Row],[Alpha]]-MIN(Table13[Alpha]))/(MAX(Table13[Alpha])-MIN(Table13[Alpha]))</f>
        <v>0.41785418965510296</v>
      </c>
      <c r="J2925" s="508">
        <f>(Table13[[#This Row],[Signal from Matlab]]-703)/(1060.75-703)</f>
        <v>-1.9650593990216632</v>
      </c>
    </row>
    <row r="2926" spans="1:10" x14ac:dyDescent="0.2">
      <c r="A2926" s="505">
        <v>38287</v>
      </c>
      <c r="B2926" s="506">
        <v>2925</v>
      </c>
      <c r="C2926" s="507">
        <v>51.4</v>
      </c>
      <c r="E2926" s="508">
        <f>(Table13[[#This Row],[Gasoil Open]]-MIN(Table13[Gasoil Open]))/(MAX(Table13[Gasoil Open])-MIN(Table13[Gasoil Open]))</f>
        <v>0.30527086383601754</v>
      </c>
      <c r="I2926" s="130">
        <f>(Table13[[#This Row],[Alpha]]-MIN(Table13[Alpha]))/(MAX(Table13[Alpha])-MIN(Table13[Alpha]))</f>
        <v>0.41785418965510296</v>
      </c>
      <c r="J2926" s="508">
        <f>(Table13[[#This Row],[Signal from Matlab]]-703)/(1060.75-703)</f>
        <v>-1.9650593990216632</v>
      </c>
    </row>
    <row r="2927" spans="1:10" x14ac:dyDescent="0.2">
      <c r="A2927" s="505">
        <v>38288</v>
      </c>
      <c r="B2927" s="506">
        <v>2926</v>
      </c>
      <c r="C2927" s="507">
        <v>48.75</v>
      </c>
      <c r="E2927" s="508">
        <f>(Table13[[#This Row],[Gasoil Open]]-MIN(Table13[Gasoil Open]))/(MAX(Table13[Gasoil Open])-MIN(Table13[Gasoil Open]))</f>
        <v>0.2858711566617862</v>
      </c>
      <c r="I2927" s="130">
        <f>(Table13[[#This Row],[Alpha]]-MIN(Table13[Alpha]))/(MAX(Table13[Alpha])-MIN(Table13[Alpha]))</f>
        <v>0.41785418965510296</v>
      </c>
      <c r="J2927" s="508">
        <f>(Table13[[#This Row],[Signal from Matlab]]-703)/(1060.75-703)</f>
        <v>-1.9650593990216632</v>
      </c>
    </row>
    <row r="2928" spans="1:10" x14ac:dyDescent="0.2">
      <c r="A2928" s="505">
        <v>38289</v>
      </c>
      <c r="B2928" s="506">
        <v>2927</v>
      </c>
      <c r="C2928" s="507">
        <v>48</v>
      </c>
      <c r="E2928" s="508">
        <f>(Table13[[#This Row],[Gasoil Open]]-MIN(Table13[Gasoil Open]))/(MAX(Table13[Gasoil Open])-MIN(Table13[Gasoil Open]))</f>
        <v>0.28038067349926787</v>
      </c>
      <c r="I2928" s="130">
        <f>(Table13[[#This Row],[Alpha]]-MIN(Table13[Alpha]))/(MAX(Table13[Alpha])-MIN(Table13[Alpha]))</f>
        <v>0.41785418965510296</v>
      </c>
      <c r="J2928" s="508">
        <f>(Table13[[#This Row],[Signal from Matlab]]-703)/(1060.75-703)</f>
        <v>-1.9650593990216632</v>
      </c>
    </row>
    <row r="2929" spans="1:10" x14ac:dyDescent="0.2">
      <c r="A2929" s="505">
        <v>38292</v>
      </c>
      <c r="B2929" s="506">
        <v>2928</v>
      </c>
      <c r="C2929" s="507">
        <v>49.2</v>
      </c>
      <c r="E2929" s="508">
        <f>(Table13[[#This Row],[Gasoil Open]]-MIN(Table13[Gasoil Open]))/(MAX(Table13[Gasoil Open])-MIN(Table13[Gasoil Open]))</f>
        <v>0.28916544655929716</v>
      </c>
      <c r="I2929" s="130">
        <f>(Table13[[#This Row],[Alpha]]-MIN(Table13[Alpha]))/(MAX(Table13[Alpha])-MIN(Table13[Alpha]))</f>
        <v>0.41785418965510296</v>
      </c>
      <c r="J2929" s="508">
        <f>(Table13[[#This Row],[Signal from Matlab]]-703)/(1060.75-703)</f>
        <v>-1.9650593990216632</v>
      </c>
    </row>
    <row r="2930" spans="1:10" x14ac:dyDescent="0.2">
      <c r="A2930" s="505">
        <v>38293</v>
      </c>
      <c r="B2930" s="506">
        <v>2929</v>
      </c>
      <c r="C2930" s="507">
        <v>47.06</v>
      </c>
      <c r="E2930" s="508">
        <f>(Table13[[#This Row],[Gasoil Open]]-MIN(Table13[Gasoil Open]))/(MAX(Table13[Gasoil Open])-MIN(Table13[Gasoil Open]))</f>
        <v>0.27349926793557827</v>
      </c>
      <c r="I2930" s="130">
        <f>(Table13[[#This Row],[Alpha]]-MIN(Table13[Alpha]))/(MAX(Table13[Alpha])-MIN(Table13[Alpha]))</f>
        <v>0.41785418965510296</v>
      </c>
      <c r="J2930" s="508">
        <f>(Table13[[#This Row],[Signal from Matlab]]-703)/(1060.75-703)</f>
        <v>-1.9650593990216632</v>
      </c>
    </row>
    <row r="2931" spans="1:10" x14ac:dyDescent="0.2">
      <c r="A2931" s="505">
        <v>38294</v>
      </c>
      <c r="B2931" s="506">
        <v>2930</v>
      </c>
      <c r="C2931" s="507">
        <v>46.3</v>
      </c>
      <c r="E2931" s="508">
        <f>(Table13[[#This Row],[Gasoil Open]]-MIN(Table13[Gasoil Open]))/(MAX(Table13[Gasoil Open])-MIN(Table13[Gasoil Open]))</f>
        <v>0.26793557833089304</v>
      </c>
      <c r="I2931" s="130">
        <f>(Table13[[#This Row],[Alpha]]-MIN(Table13[Alpha]))/(MAX(Table13[Alpha])-MIN(Table13[Alpha]))</f>
        <v>0.41785418965510296</v>
      </c>
      <c r="J2931" s="508">
        <f>(Table13[[#This Row],[Signal from Matlab]]-703)/(1060.75-703)</f>
        <v>-1.9650593990216632</v>
      </c>
    </row>
    <row r="2932" spans="1:10" x14ac:dyDescent="0.2">
      <c r="A2932" s="505">
        <v>38295</v>
      </c>
      <c r="B2932" s="506">
        <v>2931</v>
      </c>
      <c r="C2932" s="507">
        <v>47.05</v>
      </c>
      <c r="E2932" s="508">
        <f>(Table13[[#This Row],[Gasoil Open]]-MIN(Table13[Gasoil Open]))/(MAX(Table13[Gasoil Open])-MIN(Table13[Gasoil Open]))</f>
        <v>0.27342606149341131</v>
      </c>
      <c r="I2932" s="130">
        <f>(Table13[[#This Row],[Alpha]]-MIN(Table13[Alpha]))/(MAX(Table13[Alpha])-MIN(Table13[Alpha]))</f>
        <v>0.41785418965510296</v>
      </c>
      <c r="J2932" s="508">
        <f>(Table13[[#This Row],[Signal from Matlab]]-703)/(1060.75-703)</f>
        <v>-1.9650593990216632</v>
      </c>
    </row>
    <row r="2933" spans="1:10" x14ac:dyDescent="0.2">
      <c r="A2933" s="505">
        <v>38296</v>
      </c>
      <c r="B2933" s="506">
        <v>2932</v>
      </c>
      <c r="C2933" s="507">
        <v>45.8</v>
      </c>
      <c r="E2933" s="508">
        <f>(Table13[[#This Row],[Gasoil Open]]-MIN(Table13[Gasoil Open]))/(MAX(Table13[Gasoil Open])-MIN(Table13[Gasoil Open]))</f>
        <v>0.26427525622254749</v>
      </c>
      <c r="I2933" s="130">
        <f>(Table13[[#This Row],[Alpha]]-MIN(Table13[Alpha]))/(MAX(Table13[Alpha])-MIN(Table13[Alpha]))</f>
        <v>0.41785418965510296</v>
      </c>
      <c r="J2933" s="508">
        <f>(Table13[[#This Row],[Signal from Matlab]]-703)/(1060.75-703)</f>
        <v>-1.9650593990216632</v>
      </c>
    </row>
    <row r="2934" spans="1:10" x14ac:dyDescent="0.2">
      <c r="A2934" s="505">
        <v>38299</v>
      </c>
      <c r="B2934" s="506">
        <v>2933</v>
      </c>
      <c r="C2934" s="507">
        <v>46.3</v>
      </c>
      <c r="E2934" s="508">
        <f>(Table13[[#This Row],[Gasoil Open]]-MIN(Table13[Gasoil Open]))/(MAX(Table13[Gasoil Open])-MIN(Table13[Gasoil Open]))</f>
        <v>0.26793557833089304</v>
      </c>
      <c r="I2934" s="130">
        <f>(Table13[[#This Row],[Alpha]]-MIN(Table13[Alpha]))/(MAX(Table13[Alpha])-MIN(Table13[Alpha]))</f>
        <v>0.41785418965510296</v>
      </c>
      <c r="J2934" s="508">
        <f>(Table13[[#This Row],[Signal from Matlab]]-703)/(1060.75-703)</f>
        <v>-1.9650593990216632</v>
      </c>
    </row>
    <row r="2935" spans="1:10" x14ac:dyDescent="0.2">
      <c r="A2935" s="505">
        <v>38300</v>
      </c>
      <c r="B2935" s="506">
        <v>2934</v>
      </c>
      <c r="C2935" s="507">
        <v>46</v>
      </c>
      <c r="E2935" s="508">
        <f>(Table13[[#This Row],[Gasoil Open]]-MIN(Table13[Gasoil Open]))/(MAX(Table13[Gasoil Open])-MIN(Table13[Gasoil Open]))</f>
        <v>0.26573938506588574</v>
      </c>
      <c r="I2935" s="130">
        <f>(Table13[[#This Row],[Alpha]]-MIN(Table13[Alpha]))/(MAX(Table13[Alpha])-MIN(Table13[Alpha]))</f>
        <v>0.41785418965510296</v>
      </c>
      <c r="J2935" s="508">
        <f>(Table13[[#This Row],[Signal from Matlab]]-703)/(1060.75-703)</f>
        <v>-1.9650593990216632</v>
      </c>
    </row>
    <row r="2936" spans="1:10" x14ac:dyDescent="0.2">
      <c r="A2936" s="505">
        <v>38301</v>
      </c>
      <c r="B2936" s="506">
        <v>2935</v>
      </c>
      <c r="C2936" s="507">
        <v>43.46</v>
      </c>
      <c r="E2936" s="508">
        <f>(Table13[[#This Row],[Gasoil Open]]-MIN(Table13[Gasoil Open]))/(MAX(Table13[Gasoil Open])-MIN(Table13[Gasoil Open]))</f>
        <v>0.24714494875549048</v>
      </c>
      <c r="I2936" s="130">
        <f>(Table13[[#This Row],[Alpha]]-MIN(Table13[Alpha]))/(MAX(Table13[Alpha])-MIN(Table13[Alpha]))</f>
        <v>0.41785418965510296</v>
      </c>
      <c r="J2936" s="508">
        <f>(Table13[[#This Row],[Signal from Matlab]]-703)/(1060.75-703)</f>
        <v>-1.9650593990216632</v>
      </c>
    </row>
    <row r="2937" spans="1:10" x14ac:dyDescent="0.2">
      <c r="A2937" s="505">
        <v>38302</v>
      </c>
      <c r="B2937" s="506">
        <v>2936</v>
      </c>
      <c r="C2937" s="507">
        <v>44.55</v>
      </c>
      <c r="E2937" s="508">
        <f>(Table13[[#This Row],[Gasoil Open]]-MIN(Table13[Gasoil Open]))/(MAX(Table13[Gasoil Open])-MIN(Table13[Gasoil Open]))</f>
        <v>0.25512445095168368</v>
      </c>
      <c r="I2937" s="130">
        <f>(Table13[[#This Row],[Alpha]]-MIN(Table13[Alpha]))/(MAX(Table13[Alpha])-MIN(Table13[Alpha]))</f>
        <v>0.41785418965510296</v>
      </c>
      <c r="J2937" s="508">
        <f>(Table13[[#This Row],[Signal from Matlab]]-703)/(1060.75-703)</f>
        <v>-1.9650593990216632</v>
      </c>
    </row>
    <row r="2938" spans="1:10" x14ac:dyDescent="0.2">
      <c r="A2938" s="505">
        <v>38303</v>
      </c>
      <c r="B2938" s="506">
        <v>2937</v>
      </c>
      <c r="C2938" s="507">
        <v>43.4</v>
      </c>
      <c r="E2938" s="508">
        <f>(Table13[[#This Row],[Gasoil Open]]-MIN(Table13[Gasoil Open]))/(MAX(Table13[Gasoil Open])-MIN(Table13[Gasoil Open]))</f>
        <v>0.24670571010248901</v>
      </c>
      <c r="I2938" s="130">
        <f>(Table13[[#This Row],[Alpha]]-MIN(Table13[Alpha]))/(MAX(Table13[Alpha])-MIN(Table13[Alpha]))</f>
        <v>0.41785418965510296</v>
      </c>
      <c r="J2938" s="508">
        <f>(Table13[[#This Row],[Signal from Matlab]]-703)/(1060.75-703)</f>
        <v>-1.9650593990216632</v>
      </c>
    </row>
    <row r="2939" spans="1:10" x14ac:dyDescent="0.2">
      <c r="A2939" s="505">
        <v>38306</v>
      </c>
      <c r="B2939" s="506">
        <v>2938</v>
      </c>
      <c r="C2939" s="507">
        <v>42.19</v>
      </c>
      <c r="E2939" s="508">
        <f>(Table13[[#This Row],[Gasoil Open]]-MIN(Table13[Gasoil Open]))/(MAX(Table13[Gasoil Open])-MIN(Table13[Gasoil Open]))</f>
        <v>0.23784773060029274</v>
      </c>
      <c r="I2939" s="130">
        <f>(Table13[[#This Row],[Alpha]]-MIN(Table13[Alpha]))/(MAX(Table13[Alpha])-MIN(Table13[Alpha]))</f>
        <v>0.41785418965510296</v>
      </c>
      <c r="J2939" s="508">
        <f>(Table13[[#This Row],[Signal from Matlab]]-703)/(1060.75-703)</f>
        <v>-1.9650593990216632</v>
      </c>
    </row>
    <row r="2940" spans="1:10" x14ac:dyDescent="0.2">
      <c r="A2940" s="505">
        <v>38307</v>
      </c>
      <c r="B2940" s="506">
        <v>2939</v>
      </c>
      <c r="C2940" s="507">
        <v>43.04</v>
      </c>
      <c r="E2940" s="508">
        <f>(Table13[[#This Row],[Gasoil Open]]-MIN(Table13[Gasoil Open]))/(MAX(Table13[Gasoil Open])-MIN(Table13[Gasoil Open]))</f>
        <v>0.24407027818448021</v>
      </c>
      <c r="I2940" s="130">
        <f>(Table13[[#This Row],[Alpha]]-MIN(Table13[Alpha]))/(MAX(Table13[Alpha])-MIN(Table13[Alpha]))</f>
        <v>0.41785418965510296</v>
      </c>
      <c r="J2940" s="508">
        <f>(Table13[[#This Row],[Signal from Matlab]]-703)/(1060.75-703)</f>
        <v>-1.9650593990216632</v>
      </c>
    </row>
    <row r="2941" spans="1:10" x14ac:dyDescent="0.2">
      <c r="A2941" s="505">
        <v>38308</v>
      </c>
      <c r="B2941" s="506">
        <v>2940</v>
      </c>
      <c r="C2941" s="507">
        <v>42.29</v>
      </c>
      <c r="E2941" s="508">
        <f>(Table13[[#This Row],[Gasoil Open]]-MIN(Table13[Gasoil Open]))/(MAX(Table13[Gasoil Open])-MIN(Table13[Gasoil Open]))</f>
        <v>0.23857979502196192</v>
      </c>
      <c r="I2941" s="130">
        <f>(Table13[[#This Row],[Alpha]]-MIN(Table13[Alpha]))/(MAX(Table13[Alpha])-MIN(Table13[Alpha]))</f>
        <v>0.41785418965510296</v>
      </c>
      <c r="J2941" s="508">
        <f>(Table13[[#This Row],[Signal from Matlab]]-703)/(1060.75-703)</f>
        <v>-1.9650593990216632</v>
      </c>
    </row>
    <row r="2942" spans="1:10" x14ac:dyDescent="0.2">
      <c r="A2942" s="505">
        <v>38309</v>
      </c>
      <c r="B2942" s="506">
        <v>2941</v>
      </c>
      <c r="C2942" s="507">
        <v>42.76</v>
      </c>
      <c r="E2942" s="508">
        <f>(Table13[[#This Row],[Gasoil Open]]-MIN(Table13[Gasoil Open]))/(MAX(Table13[Gasoil Open])-MIN(Table13[Gasoil Open]))</f>
        <v>0.24202049780380672</v>
      </c>
      <c r="I2942" s="130">
        <f>(Table13[[#This Row],[Alpha]]-MIN(Table13[Alpha]))/(MAX(Table13[Alpha])-MIN(Table13[Alpha]))</f>
        <v>0.41785418965510296</v>
      </c>
      <c r="J2942" s="508">
        <f>(Table13[[#This Row],[Signal from Matlab]]-703)/(1060.75-703)</f>
        <v>-1.9650593990216632</v>
      </c>
    </row>
    <row r="2943" spans="1:10" x14ac:dyDescent="0.2">
      <c r="A2943" s="505">
        <v>38310</v>
      </c>
      <c r="B2943" s="506">
        <v>2942</v>
      </c>
      <c r="C2943" s="507">
        <v>42.78</v>
      </c>
      <c r="E2943" s="508">
        <f>(Table13[[#This Row],[Gasoil Open]]-MIN(Table13[Gasoil Open]))/(MAX(Table13[Gasoil Open])-MIN(Table13[Gasoil Open]))</f>
        <v>0.2421669106881405</v>
      </c>
      <c r="I2943" s="130">
        <f>(Table13[[#This Row],[Alpha]]-MIN(Table13[Alpha]))/(MAX(Table13[Alpha])-MIN(Table13[Alpha]))</f>
        <v>0.41785418965510296</v>
      </c>
      <c r="J2943" s="508">
        <f>(Table13[[#This Row],[Signal from Matlab]]-703)/(1060.75-703)</f>
        <v>-1.9650593990216632</v>
      </c>
    </row>
    <row r="2944" spans="1:10" x14ac:dyDescent="0.2">
      <c r="A2944" s="505">
        <v>38313</v>
      </c>
      <c r="B2944" s="506">
        <v>2943</v>
      </c>
      <c r="C2944" s="507">
        <v>44.95</v>
      </c>
      <c r="E2944" s="508">
        <f>(Table13[[#This Row],[Gasoil Open]]-MIN(Table13[Gasoil Open]))/(MAX(Table13[Gasoil Open])-MIN(Table13[Gasoil Open]))</f>
        <v>0.25805270863836011</v>
      </c>
      <c r="I2944" s="130">
        <f>(Table13[[#This Row],[Alpha]]-MIN(Table13[Alpha]))/(MAX(Table13[Alpha])-MIN(Table13[Alpha]))</f>
        <v>0.41785418965510296</v>
      </c>
      <c r="J2944" s="508">
        <f>(Table13[[#This Row],[Signal from Matlab]]-703)/(1060.75-703)</f>
        <v>-1.9650593990216632</v>
      </c>
    </row>
    <row r="2945" spans="1:10" x14ac:dyDescent="0.2">
      <c r="A2945" s="505">
        <v>38314</v>
      </c>
      <c r="B2945" s="506">
        <v>2944</v>
      </c>
      <c r="C2945" s="507">
        <v>44.04</v>
      </c>
      <c r="E2945" s="508">
        <f>(Table13[[#This Row],[Gasoil Open]]-MIN(Table13[Gasoil Open]))/(MAX(Table13[Gasoil Open])-MIN(Table13[Gasoil Open]))</f>
        <v>0.25139092240117128</v>
      </c>
      <c r="I2945" s="130">
        <f>(Table13[[#This Row],[Alpha]]-MIN(Table13[Alpha]))/(MAX(Table13[Alpha])-MIN(Table13[Alpha]))</f>
        <v>0.41785418965510296</v>
      </c>
      <c r="J2945" s="508">
        <f>(Table13[[#This Row],[Signal from Matlab]]-703)/(1060.75-703)</f>
        <v>-1.9650593990216632</v>
      </c>
    </row>
    <row r="2946" spans="1:10" x14ac:dyDescent="0.2">
      <c r="A2946" s="505">
        <v>38315</v>
      </c>
      <c r="B2946" s="506">
        <v>2945</v>
      </c>
      <c r="C2946" s="507">
        <v>44.5</v>
      </c>
      <c r="E2946" s="508">
        <f>(Table13[[#This Row],[Gasoil Open]]-MIN(Table13[Gasoil Open]))/(MAX(Table13[Gasoil Open])-MIN(Table13[Gasoil Open]))</f>
        <v>0.25475841874084915</v>
      </c>
      <c r="I2946" s="130">
        <f>(Table13[[#This Row],[Alpha]]-MIN(Table13[Alpha]))/(MAX(Table13[Alpha])-MIN(Table13[Alpha]))</f>
        <v>0.41785418965510296</v>
      </c>
      <c r="J2946" s="508">
        <f>(Table13[[#This Row],[Signal from Matlab]]-703)/(1060.75-703)</f>
        <v>-1.9650593990216632</v>
      </c>
    </row>
    <row r="2947" spans="1:10" x14ac:dyDescent="0.2">
      <c r="A2947" s="505">
        <v>38316</v>
      </c>
      <c r="B2947" s="506">
        <v>2946</v>
      </c>
      <c r="C2947" s="507">
        <v>45.07</v>
      </c>
      <c r="E2947" s="508">
        <f>(Table13[[#This Row],[Gasoil Open]]-MIN(Table13[Gasoil Open]))/(MAX(Table13[Gasoil Open])-MIN(Table13[Gasoil Open]))</f>
        <v>0.2589311859443631</v>
      </c>
      <c r="I2947" s="130">
        <f>(Table13[[#This Row],[Alpha]]-MIN(Table13[Alpha]))/(MAX(Table13[Alpha])-MIN(Table13[Alpha]))</f>
        <v>0.41785418965510296</v>
      </c>
      <c r="J2947" s="508">
        <f>(Table13[[#This Row],[Signal from Matlab]]-703)/(1060.75-703)</f>
        <v>-1.9650593990216632</v>
      </c>
    </row>
    <row r="2948" spans="1:10" x14ac:dyDescent="0.2">
      <c r="A2948" s="505">
        <v>38317</v>
      </c>
      <c r="B2948" s="506">
        <v>2947</v>
      </c>
      <c r="C2948" s="507">
        <v>44.91</v>
      </c>
      <c r="E2948" s="508">
        <f>(Table13[[#This Row],[Gasoil Open]]-MIN(Table13[Gasoil Open]))/(MAX(Table13[Gasoil Open])-MIN(Table13[Gasoil Open]))</f>
        <v>0.25775988286969242</v>
      </c>
      <c r="I2948" s="130">
        <f>(Table13[[#This Row],[Alpha]]-MIN(Table13[Alpha]))/(MAX(Table13[Alpha])-MIN(Table13[Alpha]))</f>
        <v>0.41785418965510296</v>
      </c>
      <c r="J2948" s="508">
        <f>(Table13[[#This Row],[Signal from Matlab]]-703)/(1060.75-703)</f>
        <v>-1.9650593990216632</v>
      </c>
    </row>
    <row r="2949" spans="1:10" x14ac:dyDescent="0.2">
      <c r="A2949" s="505">
        <v>38320</v>
      </c>
      <c r="B2949" s="506">
        <v>2948</v>
      </c>
      <c r="C2949" s="507">
        <v>44.7</v>
      </c>
      <c r="E2949" s="508">
        <f>(Table13[[#This Row],[Gasoil Open]]-MIN(Table13[Gasoil Open]))/(MAX(Table13[Gasoil Open])-MIN(Table13[Gasoil Open]))</f>
        <v>0.25622254758418739</v>
      </c>
      <c r="I2949" s="130">
        <f>(Table13[[#This Row],[Alpha]]-MIN(Table13[Alpha]))/(MAX(Table13[Alpha])-MIN(Table13[Alpha]))</f>
        <v>0.41785418965510296</v>
      </c>
      <c r="J2949" s="508">
        <f>(Table13[[#This Row],[Signal from Matlab]]-703)/(1060.75-703)</f>
        <v>-1.9650593990216632</v>
      </c>
    </row>
    <row r="2950" spans="1:10" x14ac:dyDescent="0.2">
      <c r="A2950" s="505">
        <v>38321</v>
      </c>
      <c r="B2950" s="506">
        <v>2949</v>
      </c>
      <c r="C2950" s="507">
        <v>45.62</v>
      </c>
      <c r="E2950" s="508">
        <f>(Table13[[#This Row],[Gasoil Open]]-MIN(Table13[Gasoil Open]))/(MAX(Table13[Gasoil Open])-MIN(Table13[Gasoil Open]))</f>
        <v>0.26295754026354318</v>
      </c>
      <c r="I2950" s="130">
        <f>(Table13[[#This Row],[Alpha]]-MIN(Table13[Alpha]))/(MAX(Table13[Alpha])-MIN(Table13[Alpha]))</f>
        <v>0.41785418965510296</v>
      </c>
      <c r="J2950" s="508">
        <f>(Table13[[#This Row],[Signal from Matlab]]-703)/(1060.75-703)</f>
        <v>-1.9650593990216632</v>
      </c>
    </row>
    <row r="2951" spans="1:10" x14ac:dyDescent="0.2">
      <c r="A2951" s="505">
        <v>38322</v>
      </c>
      <c r="B2951" s="506">
        <v>2950</v>
      </c>
      <c r="C2951" s="507">
        <v>45.35</v>
      </c>
      <c r="E2951" s="508">
        <f>(Table13[[#This Row],[Gasoil Open]]-MIN(Table13[Gasoil Open]))/(MAX(Table13[Gasoil Open])-MIN(Table13[Gasoil Open]))</f>
        <v>0.26098096632503659</v>
      </c>
      <c r="I2951" s="130">
        <f>(Table13[[#This Row],[Alpha]]-MIN(Table13[Alpha]))/(MAX(Table13[Alpha])-MIN(Table13[Alpha]))</f>
        <v>0.41785418965510296</v>
      </c>
      <c r="J2951" s="508">
        <f>(Table13[[#This Row],[Signal from Matlab]]-703)/(1060.75-703)</f>
        <v>-1.9650593990216632</v>
      </c>
    </row>
    <row r="2952" spans="1:10" x14ac:dyDescent="0.2">
      <c r="A2952" s="505">
        <v>38323</v>
      </c>
      <c r="B2952" s="506">
        <v>2951</v>
      </c>
      <c r="C2952" s="507">
        <v>42.4</v>
      </c>
      <c r="E2952" s="508">
        <f>(Table13[[#This Row],[Gasoil Open]]-MIN(Table13[Gasoil Open]))/(MAX(Table13[Gasoil Open])-MIN(Table13[Gasoil Open]))</f>
        <v>0.23938506588579794</v>
      </c>
      <c r="I2952" s="130">
        <f>(Table13[[#This Row],[Alpha]]-MIN(Table13[Alpha]))/(MAX(Table13[Alpha])-MIN(Table13[Alpha]))</f>
        <v>0.41785418965510296</v>
      </c>
      <c r="J2952" s="508">
        <f>(Table13[[#This Row],[Signal from Matlab]]-703)/(1060.75-703)</f>
        <v>-1.9650593990216632</v>
      </c>
    </row>
    <row r="2953" spans="1:10" x14ac:dyDescent="0.2">
      <c r="A2953" s="505">
        <v>38324</v>
      </c>
      <c r="B2953" s="506">
        <v>2952</v>
      </c>
      <c r="C2953" s="507">
        <v>40.1</v>
      </c>
      <c r="E2953" s="508">
        <f>(Table13[[#This Row],[Gasoil Open]]-MIN(Table13[Gasoil Open]))/(MAX(Table13[Gasoil Open])-MIN(Table13[Gasoil Open]))</f>
        <v>0.22254758418740847</v>
      </c>
      <c r="I2953" s="130">
        <f>(Table13[[#This Row],[Alpha]]-MIN(Table13[Alpha]))/(MAX(Table13[Alpha])-MIN(Table13[Alpha]))</f>
        <v>0.41785418965510296</v>
      </c>
      <c r="J2953" s="508">
        <f>(Table13[[#This Row],[Signal from Matlab]]-703)/(1060.75-703)</f>
        <v>-1.9650593990216632</v>
      </c>
    </row>
    <row r="2954" spans="1:10" x14ac:dyDescent="0.2">
      <c r="A2954" s="505">
        <v>38327</v>
      </c>
      <c r="B2954" s="506">
        <v>2953</v>
      </c>
      <c r="C2954" s="507">
        <v>39.5</v>
      </c>
      <c r="E2954" s="508">
        <f>(Table13[[#This Row],[Gasoil Open]]-MIN(Table13[Gasoil Open]))/(MAX(Table13[Gasoil Open])-MIN(Table13[Gasoil Open]))</f>
        <v>0.21815519765739383</v>
      </c>
      <c r="I2954" s="130">
        <f>(Table13[[#This Row],[Alpha]]-MIN(Table13[Alpha]))/(MAX(Table13[Alpha])-MIN(Table13[Alpha]))</f>
        <v>0.41785418965510296</v>
      </c>
      <c r="J2954" s="508">
        <f>(Table13[[#This Row],[Signal from Matlab]]-703)/(1060.75-703)</f>
        <v>-1.9650593990216632</v>
      </c>
    </row>
    <row r="2955" spans="1:10" x14ac:dyDescent="0.2">
      <c r="A2955" s="505">
        <v>38328</v>
      </c>
      <c r="B2955" s="506">
        <v>2954</v>
      </c>
      <c r="C2955" s="507">
        <v>39.78</v>
      </c>
      <c r="E2955" s="508">
        <f>(Table13[[#This Row],[Gasoil Open]]-MIN(Table13[Gasoil Open]))/(MAX(Table13[Gasoil Open])-MIN(Table13[Gasoil Open]))</f>
        <v>0.22020497803806732</v>
      </c>
      <c r="I2955" s="130">
        <f>(Table13[[#This Row],[Alpha]]-MIN(Table13[Alpha]))/(MAX(Table13[Alpha])-MIN(Table13[Alpha]))</f>
        <v>0.41785418965510296</v>
      </c>
      <c r="J2955" s="508">
        <f>(Table13[[#This Row],[Signal from Matlab]]-703)/(1060.75-703)</f>
        <v>-1.9650593990216632</v>
      </c>
    </row>
    <row r="2956" spans="1:10" x14ac:dyDescent="0.2">
      <c r="A2956" s="505">
        <v>38329</v>
      </c>
      <c r="B2956" s="506">
        <v>2955</v>
      </c>
      <c r="C2956" s="507">
        <v>38.42</v>
      </c>
      <c r="E2956" s="508">
        <f>(Table13[[#This Row],[Gasoil Open]]-MIN(Table13[Gasoil Open]))/(MAX(Table13[Gasoil Open])-MIN(Table13[Gasoil Open]))</f>
        <v>0.21024890190336748</v>
      </c>
      <c r="I2956" s="130">
        <f>(Table13[[#This Row],[Alpha]]-MIN(Table13[Alpha]))/(MAX(Table13[Alpha])-MIN(Table13[Alpha]))</f>
        <v>0.41785418965510296</v>
      </c>
      <c r="J2956" s="508">
        <f>(Table13[[#This Row],[Signal from Matlab]]-703)/(1060.75-703)</f>
        <v>-1.9650593990216632</v>
      </c>
    </row>
    <row r="2957" spans="1:10" x14ac:dyDescent="0.2">
      <c r="A2957" s="505">
        <v>38330</v>
      </c>
      <c r="B2957" s="506">
        <v>2956</v>
      </c>
      <c r="C2957" s="507">
        <v>39.03</v>
      </c>
      <c r="E2957" s="508">
        <f>(Table13[[#This Row],[Gasoil Open]]-MIN(Table13[Gasoil Open]))/(MAX(Table13[Gasoil Open])-MIN(Table13[Gasoil Open]))</f>
        <v>0.21471449487554903</v>
      </c>
      <c r="I2957" s="130">
        <f>(Table13[[#This Row],[Alpha]]-MIN(Table13[Alpha]))/(MAX(Table13[Alpha])-MIN(Table13[Alpha]))</f>
        <v>0.41785418965510296</v>
      </c>
      <c r="J2957" s="508">
        <f>(Table13[[#This Row],[Signal from Matlab]]-703)/(1060.75-703)</f>
        <v>-1.9650593990216632</v>
      </c>
    </row>
    <row r="2958" spans="1:10" x14ac:dyDescent="0.2">
      <c r="A2958" s="505">
        <v>38331</v>
      </c>
      <c r="B2958" s="506">
        <v>2957</v>
      </c>
      <c r="C2958" s="507">
        <v>39.85</v>
      </c>
      <c r="E2958" s="508">
        <f>(Table13[[#This Row],[Gasoil Open]]-MIN(Table13[Gasoil Open]))/(MAX(Table13[Gasoil Open])-MIN(Table13[Gasoil Open]))</f>
        <v>0.2207174231332357</v>
      </c>
      <c r="I2958" s="130">
        <f>(Table13[[#This Row],[Alpha]]-MIN(Table13[Alpha]))/(MAX(Table13[Alpha])-MIN(Table13[Alpha]))</f>
        <v>0.41785418965510296</v>
      </c>
      <c r="J2958" s="508">
        <f>(Table13[[#This Row],[Signal from Matlab]]-703)/(1060.75-703)</f>
        <v>-1.9650593990216632</v>
      </c>
    </row>
    <row r="2959" spans="1:10" x14ac:dyDescent="0.2">
      <c r="A2959" s="505">
        <v>38334</v>
      </c>
      <c r="B2959" s="506">
        <v>2958</v>
      </c>
      <c r="C2959" s="507">
        <v>37.799999999999997</v>
      </c>
      <c r="E2959" s="508">
        <f>(Table13[[#This Row],[Gasoil Open]]-MIN(Table13[Gasoil Open]))/(MAX(Table13[Gasoil Open])-MIN(Table13[Gasoil Open]))</f>
        <v>0.20571010248901897</v>
      </c>
      <c r="I2959" s="130">
        <f>(Table13[[#This Row],[Alpha]]-MIN(Table13[Alpha]))/(MAX(Table13[Alpha])-MIN(Table13[Alpha]))</f>
        <v>0.41785418965510296</v>
      </c>
      <c r="J2959" s="508">
        <f>(Table13[[#This Row],[Signal from Matlab]]-703)/(1060.75-703)</f>
        <v>-1.9650593990216632</v>
      </c>
    </row>
    <row r="2960" spans="1:10" x14ac:dyDescent="0.2">
      <c r="A2960" s="505">
        <v>38335</v>
      </c>
      <c r="B2960" s="506">
        <v>2959</v>
      </c>
      <c r="C2960" s="507">
        <v>38.24</v>
      </c>
      <c r="E2960" s="508">
        <f>(Table13[[#This Row],[Gasoil Open]]-MIN(Table13[Gasoil Open]))/(MAX(Table13[Gasoil Open])-MIN(Table13[Gasoil Open]))</f>
        <v>0.20893118594436308</v>
      </c>
      <c r="I2960" s="130">
        <f>(Table13[[#This Row],[Alpha]]-MIN(Table13[Alpha]))/(MAX(Table13[Alpha])-MIN(Table13[Alpha]))</f>
        <v>0.41785418965510296</v>
      </c>
      <c r="J2960" s="508">
        <f>(Table13[[#This Row],[Signal from Matlab]]-703)/(1060.75-703)</f>
        <v>-1.9650593990216632</v>
      </c>
    </row>
    <row r="2961" spans="1:10" x14ac:dyDescent="0.2">
      <c r="A2961" s="505">
        <v>38336</v>
      </c>
      <c r="B2961" s="506">
        <v>2960</v>
      </c>
      <c r="C2961" s="507">
        <v>39.450000000000003</v>
      </c>
      <c r="E2961" s="508">
        <f>(Table13[[#This Row],[Gasoil Open]]-MIN(Table13[Gasoil Open]))/(MAX(Table13[Gasoil Open])-MIN(Table13[Gasoil Open]))</f>
        <v>0.2177891654465593</v>
      </c>
      <c r="I2961" s="130">
        <f>(Table13[[#This Row],[Alpha]]-MIN(Table13[Alpha]))/(MAX(Table13[Alpha])-MIN(Table13[Alpha]))</f>
        <v>0.41785418965510296</v>
      </c>
      <c r="J2961" s="508">
        <f>(Table13[[#This Row],[Signal from Matlab]]-703)/(1060.75-703)</f>
        <v>-1.9650593990216632</v>
      </c>
    </row>
    <row r="2962" spans="1:10" x14ac:dyDescent="0.2">
      <c r="A2962" s="505">
        <v>38337</v>
      </c>
      <c r="B2962" s="506">
        <v>2961</v>
      </c>
      <c r="C2962" s="507">
        <v>42.11</v>
      </c>
      <c r="E2962" s="508">
        <f>(Table13[[#This Row],[Gasoil Open]]-MIN(Table13[Gasoil Open]))/(MAX(Table13[Gasoil Open])-MIN(Table13[Gasoil Open]))</f>
        <v>0.23726207906295749</v>
      </c>
      <c r="I2962" s="130">
        <f>(Table13[[#This Row],[Alpha]]-MIN(Table13[Alpha]))/(MAX(Table13[Alpha])-MIN(Table13[Alpha]))</f>
        <v>0.41785418965510296</v>
      </c>
      <c r="J2962" s="508">
        <f>(Table13[[#This Row],[Signal from Matlab]]-703)/(1060.75-703)</f>
        <v>-1.9650593990216632</v>
      </c>
    </row>
    <row r="2963" spans="1:10" x14ac:dyDescent="0.2">
      <c r="A2963" s="505">
        <v>38338</v>
      </c>
      <c r="B2963" s="506">
        <v>2962</v>
      </c>
      <c r="C2963" s="507">
        <v>41.7</v>
      </c>
      <c r="E2963" s="508">
        <f>(Table13[[#This Row],[Gasoil Open]]-MIN(Table13[Gasoil Open]))/(MAX(Table13[Gasoil Open])-MIN(Table13[Gasoil Open]))</f>
        <v>0.23426061493411415</v>
      </c>
      <c r="I2963" s="130">
        <f>(Table13[[#This Row],[Alpha]]-MIN(Table13[Alpha]))/(MAX(Table13[Alpha])-MIN(Table13[Alpha]))</f>
        <v>0.41785418965510296</v>
      </c>
      <c r="J2963" s="508">
        <f>(Table13[[#This Row],[Signal from Matlab]]-703)/(1060.75-703)</f>
        <v>-1.9650593990216632</v>
      </c>
    </row>
    <row r="2964" spans="1:10" x14ac:dyDescent="0.2">
      <c r="A2964" s="505">
        <v>38341</v>
      </c>
      <c r="B2964" s="506">
        <v>2963</v>
      </c>
      <c r="C2964" s="507">
        <v>43.1</v>
      </c>
      <c r="E2964" s="508">
        <f>(Table13[[#This Row],[Gasoil Open]]-MIN(Table13[Gasoil Open]))/(MAX(Table13[Gasoil Open])-MIN(Table13[Gasoil Open]))</f>
        <v>0.24450951683748171</v>
      </c>
      <c r="I2964" s="130">
        <f>(Table13[[#This Row],[Alpha]]-MIN(Table13[Alpha]))/(MAX(Table13[Alpha])-MIN(Table13[Alpha]))</f>
        <v>0.41785418965510296</v>
      </c>
      <c r="J2964" s="508">
        <f>(Table13[[#This Row],[Signal from Matlab]]-703)/(1060.75-703)</f>
        <v>-1.9650593990216632</v>
      </c>
    </row>
    <row r="2965" spans="1:10" x14ac:dyDescent="0.2">
      <c r="A2965" s="505">
        <v>38342</v>
      </c>
      <c r="B2965" s="506">
        <v>2964</v>
      </c>
      <c r="C2965" s="507">
        <v>42.43</v>
      </c>
      <c r="E2965" s="508">
        <f>(Table13[[#This Row],[Gasoil Open]]-MIN(Table13[Gasoil Open]))/(MAX(Table13[Gasoil Open])-MIN(Table13[Gasoil Open]))</f>
        <v>0.23960468521229866</v>
      </c>
      <c r="I2965" s="130">
        <f>(Table13[[#This Row],[Alpha]]-MIN(Table13[Alpha]))/(MAX(Table13[Alpha])-MIN(Table13[Alpha]))</f>
        <v>0.41785418965510296</v>
      </c>
      <c r="J2965" s="508">
        <f>(Table13[[#This Row],[Signal from Matlab]]-703)/(1060.75-703)</f>
        <v>-1.9650593990216632</v>
      </c>
    </row>
    <row r="2966" spans="1:10" x14ac:dyDescent="0.2">
      <c r="A2966" s="505">
        <v>38343</v>
      </c>
      <c r="B2966" s="506">
        <v>2965</v>
      </c>
      <c r="C2966" s="507">
        <v>42.17</v>
      </c>
      <c r="E2966" s="508">
        <f>(Table13[[#This Row],[Gasoil Open]]-MIN(Table13[Gasoil Open]))/(MAX(Table13[Gasoil Open])-MIN(Table13[Gasoil Open]))</f>
        <v>0.23770131771595895</v>
      </c>
      <c r="I2966" s="130">
        <f>(Table13[[#This Row],[Alpha]]-MIN(Table13[Alpha]))/(MAX(Table13[Alpha])-MIN(Table13[Alpha]))</f>
        <v>0.41785418965510296</v>
      </c>
      <c r="J2966" s="508">
        <f>(Table13[[#This Row],[Signal from Matlab]]-703)/(1060.75-703)</f>
        <v>-1.9650593990216632</v>
      </c>
    </row>
    <row r="2967" spans="1:10" x14ac:dyDescent="0.2">
      <c r="A2967" s="505">
        <v>38344</v>
      </c>
      <c r="B2967" s="506">
        <v>2966</v>
      </c>
      <c r="C2967" s="507">
        <v>40.6</v>
      </c>
      <c r="E2967" s="508">
        <f>(Table13[[#This Row],[Gasoil Open]]-MIN(Table13[Gasoil Open]))/(MAX(Table13[Gasoil Open])-MIN(Table13[Gasoil Open]))</f>
        <v>0.22620790629575399</v>
      </c>
      <c r="I2967" s="130">
        <f>(Table13[[#This Row],[Alpha]]-MIN(Table13[Alpha]))/(MAX(Table13[Alpha])-MIN(Table13[Alpha]))</f>
        <v>0.41785418965510296</v>
      </c>
      <c r="J2967" s="508">
        <f>(Table13[[#This Row],[Signal from Matlab]]-703)/(1060.75-703)</f>
        <v>-1.9650593990216632</v>
      </c>
    </row>
    <row r="2968" spans="1:10" x14ac:dyDescent="0.2">
      <c r="A2968" s="505">
        <v>38345</v>
      </c>
      <c r="B2968" s="506">
        <v>2967</v>
      </c>
      <c r="C2968" s="507">
        <v>40.700000000000003</v>
      </c>
      <c r="E2968" s="508">
        <f>(Table13[[#This Row],[Gasoil Open]]-MIN(Table13[Gasoil Open]))/(MAX(Table13[Gasoil Open])-MIN(Table13[Gasoil Open]))</f>
        <v>0.22693997071742311</v>
      </c>
      <c r="I2968" s="130">
        <f>(Table13[[#This Row],[Alpha]]-MIN(Table13[Alpha]))/(MAX(Table13[Alpha])-MIN(Table13[Alpha]))</f>
        <v>0.41785418965510296</v>
      </c>
      <c r="J2968" s="508">
        <f>(Table13[[#This Row],[Signal from Matlab]]-703)/(1060.75-703)</f>
        <v>-1.9650593990216632</v>
      </c>
    </row>
    <row r="2969" spans="1:10" x14ac:dyDescent="0.2">
      <c r="A2969" s="505">
        <v>38350</v>
      </c>
      <c r="B2969" s="506">
        <v>2968</v>
      </c>
      <c r="C2969" s="507">
        <v>38.700000000000003</v>
      </c>
      <c r="E2969" s="508">
        <f>(Table13[[#This Row],[Gasoil Open]]-MIN(Table13[Gasoil Open]))/(MAX(Table13[Gasoil Open])-MIN(Table13[Gasoil Open]))</f>
        <v>0.21229868228404097</v>
      </c>
      <c r="I2969" s="130">
        <f>(Table13[[#This Row],[Alpha]]-MIN(Table13[Alpha]))/(MAX(Table13[Alpha])-MIN(Table13[Alpha]))</f>
        <v>0.41785418965510296</v>
      </c>
      <c r="J2969" s="508">
        <f>(Table13[[#This Row],[Signal from Matlab]]-703)/(1060.75-703)</f>
        <v>-1.9650593990216632</v>
      </c>
    </row>
    <row r="2970" spans="1:10" x14ac:dyDescent="0.2">
      <c r="A2970" s="505">
        <v>38351</v>
      </c>
      <c r="B2970" s="506">
        <v>2969</v>
      </c>
      <c r="C2970" s="507">
        <v>40.08</v>
      </c>
      <c r="E2970" s="508">
        <f>(Table13[[#This Row],[Gasoil Open]]-MIN(Table13[Gasoil Open]))/(MAX(Table13[Gasoil Open])-MIN(Table13[Gasoil Open]))</f>
        <v>0.22240117130307463</v>
      </c>
      <c r="I2970" s="130">
        <f>(Table13[[#This Row],[Alpha]]-MIN(Table13[Alpha]))/(MAX(Table13[Alpha])-MIN(Table13[Alpha]))</f>
        <v>0.41785418965510296</v>
      </c>
      <c r="J2970" s="508">
        <f>(Table13[[#This Row],[Signal from Matlab]]-703)/(1060.75-703)</f>
        <v>-1.9650593990216632</v>
      </c>
    </row>
    <row r="2971" spans="1:10" x14ac:dyDescent="0.2">
      <c r="A2971" s="505">
        <v>38352</v>
      </c>
      <c r="B2971" s="506">
        <v>2970</v>
      </c>
      <c r="C2971" s="507">
        <v>40.369999999999997</v>
      </c>
      <c r="E2971" s="508">
        <f>(Table13[[#This Row],[Gasoil Open]]-MIN(Table13[Gasoil Open]))/(MAX(Table13[Gasoil Open])-MIN(Table13[Gasoil Open]))</f>
        <v>0.22452415812591503</v>
      </c>
      <c r="I2971" s="130">
        <f>(Table13[[#This Row],[Alpha]]-MIN(Table13[Alpha]))/(MAX(Table13[Alpha])-MIN(Table13[Alpha]))</f>
        <v>0.41785418965510296</v>
      </c>
      <c r="J2971" s="508">
        <f>(Table13[[#This Row],[Signal from Matlab]]-703)/(1060.75-703)</f>
        <v>-1.9650593990216632</v>
      </c>
    </row>
    <row r="2972" spans="1:10" x14ac:dyDescent="0.2">
      <c r="A2972" s="505">
        <v>38356</v>
      </c>
      <c r="B2972" s="506">
        <v>2971</v>
      </c>
      <c r="C2972" s="507">
        <v>39.4</v>
      </c>
      <c r="E2972" s="508">
        <f>(Table13[[#This Row],[Gasoil Open]]-MIN(Table13[Gasoil Open]))/(MAX(Table13[Gasoil Open])-MIN(Table13[Gasoil Open]))</f>
        <v>0.21742313323572471</v>
      </c>
      <c r="I2972" s="130">
        <f>(Table13[[#This Row],[Alpha]]-MIN(Table13[Alpha]))/(MAX(Table13[Alpha])-MIN(Table13[Alpha]))</f>
        <v>0.41785418965510296</v>
      </c>
      <c r="J2972" s="508">
        <f>(Table13[[#This Row],[Signal from Matlab]]-703)/(1060.75-703)</f>
        <v>-1.9650593990216632</v>
      </c>
    </row>
    <row r="2973" spans="1:10" x14ac:dyDescent="0.2">
      <c r="A2973" s="505">
        <v>38357</v>
      </c>
      <c r="B2973" s="506">
        <v>2972</v>
      </c>
      <c r="C2973" s="507">
        <v>40.799999999999997</v>
      </c>
      <c r="E2973" s="508">
        <f>(Table13[[#This Row],[Gasoil Open]]-MIN(Table13[Gasoil Open]))/(MAX(Table13[Gasoil Open])-MIN(Table13[Gasoil Open]))</f>
        <v>0.22767203513909218</v>
      </c>
      <c r="I2973" s="130">
        <f>(Table13[[#This Row],[Alpha]]-MIN(Table13[Alpha]))/(MAX(Table13[Alpha])-MIN(Table13[Alpha]))</f>
        <v>0.41785418965510296</v>
      </c>
      <c r="J2973" s="508">
        <f>(Table13[[#This Row],[Signal from Matlab]]-703)/(1060.75-703)</f>
        <v>-1.9650593990216632</v>
      </c>
    </row>
    <row r="2974" spans="1:10" x14ac:dyDescent="0.2">
      <c r="A2974" s="505">
        <v>38358</v>
      </c>
      <c r="B2974" s="506">
        <v>2973</v>
      </c>
      <c r="C2974" s="507">
        <v>40.43</v>
      </c>
      <c r="E2974" s="508">
        <f>(Table13[[#This Row],[Gasoil Open]]-MIN(Table13[Gasoil Open]))/(MAX(Table13[Gasoil Open])-MIN(Table13[Gasoil Open]))</f>
        <v>0.2249633967789165</v>
      </c>
      <c r="I2974" s="130">
        <f>(Table13[[#This Row],[Alpha]]-MIN(Table13[Alpha]))/(MAX(Table13[Alpha])-MIN(Table13[Alpha]))</f>
        <v>0.41785418965510296</v>
      </c>
      <c r="J2974" s="508">
        <f>(Table13[[#This Row],[Signal from Matlab]]-703)/(1060.75-703)</f>
        <v>-1.9650593990216632</v>
      </c>
    </row>
    <row r="2975" spans="1:10" x14ac:dyDescent="0.2">
      <c r="A2975" s="505">
        <v>38359</v>
      </c>
      <c r="B2975" s="506">
        <v>2974</v>
      </c>
      <c r="C2975" s="507">
        <v>42.75</v>
      </c>
      <c r="E2975" s="508">
        <f>(Table13[[#This Row],[Gasoil Open]]-MIN(Table13[Gasoil Open]))/(MAX(Table13[Gasoil Open])-MIN(Table13[Gasoil Open]))</f>
        <v>0.24194729136163975</v>
      </c>
      <c r="I2975" s="130">
        <f>(Table13[[#This Row],[Alpha]]-MIN(Table13[Alpha]))/(MAX(Table13[Alpha])-MIN(Table13[Alpha]))</f>
        <v>0.41785418965510296</v>
      </c>
      <c r="J2975" s="508">
        <f>(Table13[[#This Row],[Signal from Matlab]]-703)/(1060.75-703)</f>
        <v>-1.9650593990216632</v>
      </c>
    </row>
    <row r="2976" spans="1:10" x14ac:dyDescent="0.2">
      <c r="A2976" s="505">
        <v>38362</v>
      </c>
      <c r="B2976" s="506">
        <v>2975</v>
      </c>
      <c r="C2976" s="507">
        <v>43.2</v>
      </c>
      <c r="E2976" s="508">
        <f>(Table13[[#This Row],[Gasoil Open]]-MIN(Table13[Gasoil Open]))/(MAX(Table13[Gasoil Open])-MIN(Table13[Gasoil Open]))</f>
        <v>0.24524158125915077</v>
      </c>
      <c r="I2976" s="130">
        <f>(Table13[[#This Row],[Alpha]]-MIN(Table13[Alpha]))/(MAX(Table13[Alpha])-MIN(Table13[Alpha]))</f>
        <v>0.41785418965510296</v>
      </c>
      <c r="J2976" s="508">
        <f>(Table13[[#This Row],[Signal from Matlab]]-703)/(1060.75-703)</f>
        <v>-1.9650593990216632</v>
      </c>
    </row>
    <row r="2977" spans="1:10" x14ac:dyDescent="0.2">
      <c r="A2977" s="505">
        <v>38363</v>
      </c>
      <c r="B2977" s="506">
        <v>2976</v>
      </c>
      <c r="C2977" s="507">
        <v>42.95</v>
      </c>
      <c r="E2977" s="508">
        <f>(Table13[[#This Row],[Gasoil Open]]-MIN(Table13[Gasoil Open]))/(MAX(Table13[Gasoil Open])-MIN(Table13[Gasoil Open]))</f>
        <v>0.243411420204978</v>
      </c>
      <c r="I2977" s="130">
        <f>(Table13[[#This Row],[Alpha]]-MIN(Table13[Alpha]))/(MAX(Table13[Alpha])-MIN(Table13[Alpha]))</f>
        <v>0.41785418965510296</v>
      </c>
      <c r="J2977" s="508">
        <f>(Table13[[#This Row],[Signal from Matlab]]-703)/(1060.75-703)</f>
        <v>-1.9650593990216632</v>
      </c>
    </row>
    <row r="2978" spans="1:10" x14ac:dyDescent="0.2">
      <c r="A2978" s="505">
        <v>38364</v>
      </c>
      <c r="B2978" s="506">
        <v>2977</v>
      </c>
      <c r="C2978" s="507">
        <v>43.4</v>
      </c>
      <c r="E2978" s="508">
        <f>(Table13[[#This Row],[Gasoil Open]]-MIN(Table13[Gasoil Open]))/(MAX(Table13[Gasoil Open])-MIN(Table13[Gasoil Open]))</f>
        <v>0.24670571010248901</v>
      </c>
      <c r="I2978" s="130">
        <f>(Table13[[#This Row],[Alpha]]-MIN(Table13[Alpha]))/(MAX(Table13[Alpha])-MIN(Table13[Alpha]))</f>
        <v>0.41785418965510296</v>
      </c>
      <c r="J2978" s="508">
        <f>(Table13[[#This Row],[Signal from Matlab]]-703)/(1060.75-703)</f>
        <v>-1.9650593990216632</v>
      </c>
    </row>
    <row r="2979" spans="1:10" x14ac:dyDescent="0.2">
      <c r="A2979" s="505">
        <v>38365</v>
      </c>
      <c r="B2979" s="506">
        <v>2978</v>
      </c>
      <c r="C2979" s="507">
        <v>43.97</v>
      </c>
      <c r="E2979" s="508">
        <f>(Table13[[#This Row],[Gasoil Open]]-MIN(Table13[Gasoil Open]))/(MAX(Table13[Gasoil Open])-MIN(Table13[Gasoil Open]))</f>
        <v>0.25087847730600288</v>
      </c>
      <c r="I2979" s="130">
        <f>(Table13[[#This Row],[Alpha]]-MIN(Table13[Alpha]))/(MAX(Table13[Alpha])-MIN(Table13[Alpha]))</f>
        <v>0.41785418965510296</v>
      </c>
      <c r="J2979" s="508">
        <f>(Table13[[#This Row],[Signal from Matlab]]-703)/(1060.75-703)</f>
        <v>-1.9650593990216632</v>
      </c>
    </row>
    <row r="2980" spans="1:10" x14ac:dyDescent="0.2">
      <c r="A2980" s="505">
        <v>38366</v>
      </c>
      <c r="B2980" s="506">
        <v>2979</v>
      </c>
      <c r="C2980" s="507">
        <v>45.22</v>
      </c>
      <c r="E2980" s="508">
        <f>(Table13[[#This Row],[Gasoil Open]]-MIN(Table13[Gasoil Open]))/(MAX(Table13[Gasoil Open])-MIN(Table13[Gasoil Open]))</f>
        <v>0.26002928257686669</v>
      </c>
      <c r="I2980" s="130">
        <f>(Table13[[#This Row],[Alpha]]-MIN(Table13[Alpha]))/(MAX(Table13[Alpha])-MIN(Table13[Alpha]))</f>
        <v>0.41785418965510296</v>
      </c>
      <c r="J2980" s="508">
        <f>(Table13[[#This Row],[Signal from Matlab]]-703)/(1060.75-703)</f>
        <v>-1.9650593990216632</v>
      </c>
    </row>
    <row r="2981" spans="1:10" x14ac:dyDescent="0.2">
      <c r="A2981" s="505">
        <v>38369</v>
      </c>
      <c r="B2981" s="506">
        <v>2980</v>
      </c>
      <c r="C2981" s="507">
        <v>45.35</v>
      </c>
      <c r="E2981" s="508">
        <f>(Table13[[#This Row],[Gasoil Open]]-MIN(Table13[Gasoil Open]))/(MAX(Table13[Gasoil Open])-MIN(Table13[Gasoil Open]))</f>
        <v>0.26098096632503659</v>
      </c>
      <c r="I2981" s="130">
        <f>(Table13[[#This Row],[Alpha]]-MIN(Table13[Alpha]))/(MAX(Table13[Alpha])-MIN(Table13[Alpha]))</f>
        <v>0.41785418965510296</v>
      </c>
      <c r="J2981" s="508">
        <f>(Table13[[#This Row],[Signal from Matlab]]-703)/(1060.75-703)</f>
        <v>-1.9650593990216632</v>
      </c>
    </row>
    <row r="2982" spans="1:10" x14ac:dyDescent="0.2">
      <c r="A2982" s="505">
        <v>38370</v>
      </c>
      <c r="B2982" s="506">
        <v>2981</v>
      </c>
      <c r="C2982" s="507">
        <v>45.83</v>
      </c>
      <c r="E2982" s="508">
        <f>(Table13[[#This Row],[Gasoil Open]]-MIN(Table13[Gasoil Open]))/(MAX(Table13[Gasoil Open])-MIN(Table13[Gasoil Open]))</f>
        <v>0.26449487554904821</v>
      </c>
      <c r="I2982" s="130">
        <f>(Table13[[#This Row],[Alpha]]-MIN(Table13[Alpha]))/(MAX(Table13[Alpha])-MIN(Table13[Alpha]))</f>
        <v>0.41785418965510296</v>
      </c>
      <c r="J2982" s="508">
        <f>(Table13[[#This Row],[Signal from Matlab]]-703)/(1060.75-703)</f>
        <v>-1.9650593990216632</v>
      </c>
    </row>
    <row r="2983" spans="1:10" x14ac:dyDescent="0.2">
      <c r="A2983" s="505">
        <v>38371</v>
      </c>
      <c r="B2983" s="506">
        <v>2982</v>
      </c>
      <c r="C2983" s="507">
        <v>45.07</v>
      </c>
      <c r="E2983" s="508">
        <f>(Table13[[#This Row],[Gasoil Open]]-MIN(Table13[Gasoil Open]))/(MAX(Table13[Gasoil Open])-MIN(Table13[Gasoil Open]))</f>
        <v>0.2589311859443631</v>
      </c>
      <c r="I2983" s="130">
        <f>(Table13[[#This Row],[Alpha]]-MIN(Table13[Alpha]))/(MAX(Table13[Alpha])-MIN(Table13[Alpha]))</f>
        <v>0.41785418965510296</v>
      </c>
      <c r="J2983" s="508">
        <f>(Table13[[#This Row],[Signal from Matlab]]-703)/(1060.75-703)</f>
        <v>-1.9650593990216632</v>
      </c>
    </row>
    <row r="2984" spans="1:10" x14ac:dyDescent="0.2">
      <c r="A2984" s="505">
        <v>38372</v>
      </c>
      <c r="B2984" s="506">
        <v>2983</v>
      </c>
      <c r="C2984" s="507">
        <v>44.2</v>
      </c>
      <c r="E2984" s="508">
        <f>(Table13[[#This Row],[Gasoil Open]]-MIN(Table13[Gasoil Open]))/(MAX(Table13[Gasoil Open])-MIN(Table13[Gasoil Open]))</f>
        <v>0.25256222547584184</v>
      </c>
      <c r="I2984" s="130">
        <f>(Table13[[#This Row],[Alpha]]-MIN(Table13[Alpha]))/(MAX(Table13[Alpha])-MIN(Table13[Alpha]))</f>
        <v>0.41785418965510296</v>
      </c>
      <c r="J2984" s="508">
        <f>(Table13[[#This Row],[Signal from Matlab]]-703)/(1060.75-703)</f>
        <v>-1.9650593990216632</v>
      </c>
    </row>
    <row r="2985" spans="1:10" x14ac:dyDescent="0.2">
      <c r="A2985" s="505">
        <v>38373</v>
      </c>
      <c r="B2985" s="506">
        <v>2984</v>
      </c>
      <c r="C2985" s="507">
        <v>44.33</v>
      </c>
      <c r="E2985" s="508">
        <f>(Table13[[#This Row],[Gasoil Open]]-MIN(Table13[Gasoil Open]))/(MAX(Table13[Gasoil Open])-MIN(Table13[Gasoil Open]))</f>
        <v>0.25351390922401162</v>
      </c>
      <c r="I2985" s="130">
        <f>(Table13[[#This Row],[Alpha]]-MIN(Table13[Alpha]))/(MAX(Table13[Alpha])-MIN(Table13[Alpha]))</f>
        <v>0.41785418965510296</v>
      </c>
      <c r="J2985" s="508">
        <f>(Table13[[#This Row],[Signal from Matlab]]-703)/(1060.75-703)</f>
        <v>-1.9650593990216632</v>
      </c>
    </row>
    <row r="2986" spans="1:10" x14ac:dyDescent="0.2">
      <c r="A2986" s="505">
        <v>38376</v>
      </c>
      <c r="B2986" s="506">
        <v>2985</v>
      </c>
      <c r="C2986" s="507">
        <v>46.2</v>
      </c>
      <c r="E2986" s="508">
        <f>(Table13[[#This Row],[Gasoil Open]]-MIN(Table13[Gasoil Open]))/(MAX(Table13[Gasoil Open])-MIN(Table13[Gasoil Open]))</f>
        <v>0.26720351390922398</v>
      </c>
      <c r="I2986" s="130">
        <f>(Table13[[#This Row],[Alpha]]-MIN(Table13[Alpha]))/(MAX(Table13[Alpha])-MIN(Table13[Alpha]))</f>
        <v>0.41785418965510296</v>
      </c>
      <c r="J2986" s="508">
        <f>(Table13[[#This Row],[Signal from Matlab]]-703)/(1060.75-703)</f>
        <v>-1.9650593990216632</v>
      </c>
    </row>
    <row r="2987" spans="1:10" x14ac:dyDescent="0.2">
      <c r="A2987" s="505">
        <v>38377</v>
      </c>
      <c r="B2987" s="506">
        <v>2986</v>
      </c>
      <c r="C2987" s="507">
        <v>45.79</v>
      </c>
      <c r="E2987" s="508">
        <f>(Table13[[#This Row],[Gasoil Open]]-MIN(Table13[Gasoil Open]))/(MAX(Table13[Gasoil Open])-MIN(Table13[Gasoil Open]))</f>
        <v>0.26420204978038064</v>
      </c>
      <c r="I2987" s="130">
        <f>(Table13[[#This Row],[Alpha]]-MIN(Table13[Alpha]))/(MAX(Table13[Alpha])-MIN(Table13[Alpha]))</f>
        <v>0.41785418965510296</v>
      </c>
      <c r="J2987" s="508">
        <f>(Table13[[#This Row],[Signal from Matlab]]-703)/(1060.75-703)</f>
        <v>-1.9650593990216632</v>
      </c>
    </row>
    <row r="2988" spans="1:10" x14ac:dyDescent="0.2">
      <c r="A2988" s="505">
        <v>38378</v>
      </c>
      <c r="B2988" s="506">
        <v>2987</v>
      </c>
      <c r="C2988" s="507">
        <v>46.7</v>
      </c>
      <c r="E2988" s="508">
        <f>(Table13[[#This Row],[Gasoil Open]]-MIN(Table13[Gasoil Open]))/(MAX(Table13[Gasoil Open])-MIN(Table13[Gasoil Open]))</f>
        <v>0.27086383601756953</v>
      </c>
      <c r="I2988" s="130">
        <f>(Table13[[#This Row],[Alpha]]-MIN(Table13[Alpha]))/(MAX(Table13[Alpha])-MIN(Table13[Alpha]))</f>
        <v>0.41785418965510296</v>
      </c>
      <c r="J2988" s="508">
        <f>(Table13[[#This Row],[Signal from Matlab]]-703)/(1060.75-703)</f>
        <v>-1.9650593990216632</v>
      </c>
    </row>
    <row r="2989" spans="1:10" x14ac:dyDescent="0.2">
      <c r="A2989" s="505">
        <v>38379</v>
      </c>
      <c r="B2989" s="506">
        <v>2988</v>
      </c>
      <c r="C2989" s="507">
        <v>46.55</v>
      </c>
      <c r="E2989" s="508">
        <f>(Table13[[#This Row],[Gasoil Open]]-MIN(Table13[Gasoil Open]))/(MAX(Table13[Gasoil Open])-MIN(Table13[Gasoil Open]))</f>
        <v>0.26976573938506582</v>
      </c>
      <c r="I2989" s="130">
        <f>(Table13[[#This Row],[Alpha]]-MIN(Table13[Alpha]))/(MAX(Table13[Alpha])-MIN(Table13[Alpha]))</f>
        <v>0.41785418965510296</v>
      </c>
      <c r="J2989" s="508">
        <f>(Table13[[#This Row],[Signal from Matlab]]-703)/(1060.75-703)</f>
        <v>-1.9650593990216632</v>
      </c>
    </row>
    <row r="2990" spans="1:10" x14ac:dyDescent="0.2">
      <c r="A2990" s="505">
        <v>38380</v>
      </c>
      <c r="B2990" s="506">
        <v>2989</v>
      </c>
      <c r="C2990" s="507">
        <v>46.45</v>
      </c>
      <c r="E2990" s="508">
        <f>(Table13[[#This Row],[Gasoil Open]]-MIN(Table13[Gasoil Open]))/(MAX(Table13[Gasoil Open])-MIN(Table13[Gasoil Open]))</f>
        <v>0.26903367496339675</v>
      </c>
      <c r="I2990" s="130">
        <f>(Table13[[#This Row],[Alpha]]-MIN(Table13[Alpha]))/(MAX(Table13[Alpha])-MIN(Table13[Alpha]))</f>
        <v>0.41785418965510296</v>
      </c>
      <c r="J2990" s="508">
        <f>(Table13[[#This Row],[Signal from Matlab]]-703)/(1060.75-703)</f>
        <v>-1.9650593990216632</v>
      </c>
    </row>
    <row r="2991" spans="1:10" x14ac:dyDescent="0.2">
      <c r="A2991" s="505">
        <v>38383</v>
      </c>
      <c r="B2991" s="506">
        <v>2990</v>
      </c>
      <c r="C2991" s="507">
        <v>44.5</v>
      </c>
      <c r="E2991" s="508">
        <f>(Table13[[#This Row],[Gasoil Open]]-MIN(Table13[Gasoil Open]))/(MAX(Table13[Gasoil Open])-MIN(Table13[Gasoil Open]))</f>
        <v>0.25475841874084915</v>
      </c>
      <c r="I2991" s="130">
        <f>(Table13[[#This Row],[Alpha]]-MIN(Table13[Alpha]))/(MAX(Table13[Alpha])-MIN(Table13[Alpha]))</f>
        <v>0.41785418965510296</v>
      </c>
      <c r="J2991" s="508">
        <f>(Table13[[#This Row],[Signal from Matlab]]-703)/(1060.75-703)</f>
        <v>-1.9650593990216632</v>
      </c>
    </row>
    <row r="2992" spans="1:10" x14ac:dyDescent="0.2">
      <c r="A2992" s="505">
        <v>38384</v>
      </c>
      <c r="B2992" s="506">
        <v>2991</v>
      </c>
      <c r="C2992" s="507">
        <v>45.48</v>
      </c>
      <c r="E2992" s="508">
        <f>(Table13[[#This Row],[Gasoil Open]]-MIN(Table13[Gasoil Open]))/(MAX(Table13[Gasoil Open])-MIN(Table13[Gasoil Open]))</f>
        <v>0.26193265007320643</v>
      </c>
      <c r="I2992" s="130">
        <f>(Table13[[#This Row],[Alpha]]-MIN(Table13[Alpha]))/(MAX(Table13[Alpha])-MIN(Table13[Alpha]))</f>
        <v>0.41785418965510296</v>
      </c>
      <c r="J2992" s="508">
        <f>(Table13[[#This Row],[Signal from Matlab]]-703)/(1060.75-703)</f>
        <v>-1.9650593990216632</v>
      </c>
    </row>
    <row r="2993" spans="1:10" x14ac:dyDescent="0.2">
      <c r="A2993" s="505">
        <v>38385</v>
      </c>
      <c r="B2993" s="506">
        <v>2992</v>
      </c>
      <c r="C2993" s="507">
        <v>44.7</v>
      </c>
      <c r="E2993" s="508">
        <f>(Table13[[#This Row],[Gasoil Open]]-MIN(Table13[Gasoil Open]))/(MAX(Table13[Gasoil Open])-MIN(Table13[Gasoil Open]))</f>
        <v>0.25622254758418739</v>
      </c>
      <c r="I2993" s="130">
        <f>(Table13[[#This Row],[Alpha]]-MIN(Table13[Alpha]))/(MAX(Table13[Alpha])-MIN(Table13[Alpha]))</f>
        <v>0.41785418965510296</v>
      </c>
      <c r="J2993" s="508">
        <f>(Table13[[#This Row],[Signal from Matlab]]-703)/(1060.75-703)</f>
        <v>-1.9650593990216632</v>
      </c>
    </row>
    <row r="2994" spans="1:10" x14ac:dyDescent="0.2">
      <c r="A2994" s="505">
        <v>38386</v>
      </c>
      <c r="B2994" s="506">
        <v>2993</v>
      </c>
      <c r="C2994" s="507">
        <v>44.13</v>
      </c>
      <c r="E2994" s="508">
        <f>(Table13[[#This Row],[Gasoil Open]]-MIN(Table13[Gasoil Open]))/(MAX(Table13[Gasoil Open])-MIN(Table13[Gasoil Open]))</f>
        <v>0.25204978038067349</v>
      </c>
      <c r="I2994" s="130">
        <f>(Table13[[#This Row],[Alpha]]-MIN(Table13[Alpha]))/(MAX(Table13[Alpha])-MIN(Table13[Alpha]))</f>
        <v>0.41785418965510296</v>
      </c>
      <c r="J2994" s="508">
        <f>(Table13[[#This Row],[Signal from Matlab]]-703)/(1060.75-703)</f>
        <v>-1.9650593990216632</v>
      </c>
    </row>
    <row r="2995" spans="1:10" x14ac:dyDescent="0.2">
      <c r="A2995" s="505">
        <v>38387</v>
      </c>
      <c r="B2995" s="506">
        <v>2994</v>
      </c>
      <c r="C2995" s="507">
        <v>44.03</v>
      </c>
      <c r="E2995" s="508">
        <f>(Table13[[#This Row],[Gasoil Open]]-MIN(Table13[Gasoil Open]))/(MAX(Table13[Gasoil Open])-MIN(Table13[Gasoil Open]))</f>
        <v>0.25131771595900432</v>
      </c>
      <c r="I2995" s="130">
        <f>(Table13[[#This Row],[Alpha]]-MIN(Table13[Alpha]))/(MAX(Table13[Alpha])-MIN(Table13[Alpha]))</f>
        <v>0.41785418965510296</v>
      </c>
      <c r="J2995" s="508">
        <f>(Table13[[#This Row],[Signal from Matlab]]-703)/(1060.75-703)</f>
        <v>-1.9650593990216632</v>
      </c>
    </row>
    <row r="2996" spans="1:10" x14ac:dyDescent="0.2">
      <c r="A2996" s="505">
        <v>38390</v>
      </c>
      <c r="B2996" s="506">
        <v>2995</v>
      </c>
      <c r="C2996" s="507">
        <v>43.7</v>
      </c>
      <c r="E2996" s="508">
        <f>(Table13[[#This Row],[Gasoil Open]]-MIN(Table13[Gasoil Open]))/(MAX(Table13[Gasoil Open])-MIN(Table13[Gasoil Open]))</f>
        <v>0.24890190336749629</v>
      </c>
      <c r="I2996" s="130">
        <f>(Table13[[#This Row],[Alpha]]-MIN(Table13[Alpha]))/(MAX(Table13[Alpha])-MIN(Table13[Alpha]))</f>
        <v>0.41785418965510296</v>
      </c>
      <c r="J2996" s="508">
        <f>(Table13[[#This Row],[Signal from Matlab]]-703)/(1060.75-703)</f>
        <v>-1.9650593990216632</v>
      </c>
    </row>
    <row r="2997" spans="1:10" x14ac:dyDescent="0.2">
      <c r="A2997" s="505">
        <v>38391</v>
      </c>
      <c r="B2997" s="506">
        <v>2996</v>
      </c>
      <c r="C2997" s="507">
        <v>42.94</v>
      </c>
      <c r="E2997" s="508">
        <f>(Table13[[#This Row],[Gasoil Open]]-MIN(Table13[Gasoil Open]))/(MAX(Table13[Gasoil Open])-MIN(Table13[Gasoil Open]))</f>
        <v>0.24333821376281106</v>
      </c>
      <c r="I2997" s="130">
        <f>(Table13[[#This Row],[Alpha]]-MIN(Table13[Alpha]))/(MAX(Table13[Alpha])-MIN(Table13[Alpha]))</f>
        <v>0.41785418965510296</v>
      </c>
      <c r="J2997" s="508">
        <f>(Table13[[#This Row],[Signal from Matlab]]-703)/(1060.75-703)</f>
        <v>-1.9650593990216632</v>
      </c>
    </row>
    <row r="2998" spans="1:10" x14ac:dyDescent="0.2">
      <c r="A2998" s="505">
        <v>38392</v>
      </c>
      <c r="B2998" s="506">
        <v>2997</v>
      </c>
      <c r="C2998" s="507">
        <v>42.7</v>
      </c>
      <c r="E2998" s="508">
        <f>(Table13[[#This Row],[Gasoil Open]]-MIN(Table13[Gasoil Open]))/(MAX(Table13[Gasoil Open])-MIN(Table13[Gasoil Open]))</f>
        <v>0.24158125915080522</v>
      </c>
      <c r="I2998" s="130">
        <f>(Table13[[#This Row],[Alpha]]-MIN(Table13[Alpha]))/(MAX(Table13[Alpha])-MIN(Table13[Alpha]))</f>
        <v>0.41785418965510296</v>
      </c>
      <c r="J2998" s="508">
        <f>(Table13[[#This Row],[Signal from Matlab]]-703)/(1060.75-703)</f>
        <v>-1.9650593990216632</v>
      </c>
    </row>
    <row r="2999" spans="1:10" x14ac:dyDescent="0.2">
      <c r="A2999" s="505">
        <v>38393</v>
      </c>
      <c r="B2999" s="506">
        <v>2998</v>
      </c>
      <c r="C2999" s="507">
        <v>43.25</v>
      </c>
      <c r="E2999" s="508">
        <f>(Table13[[#This Row],[Gasoil Open]]-MIN(Table13[Gasoil Open]))/(MAX(Table13[Gasoil Open])-MIN(Table13[Gasoil Open]))</f>
        <v>0.2456076134699853</v>
      </c>
      <c r="I2999" s="130">
        <f>(Table13[[#This Row],[Alpha]]-MIN(Table13[Alpha]))/(MAX(Table13[Alpha])-MIN(Table13[Alpha]))</f>
        <v>0.41785418965510296</v>
      </c>
      <c r="J2999" s="508">
        <f>(Table13[[#This Row],[Signal from Matlab]]-703)/(1060.75-703)</f>
        <v>-1.9650593990216632</v>
      </c>
    </row>
    <row r="3000" spans="1:10" x14ac:dyDescent="0.2">
      <c r="A3000" s="505">
        <v>38394</v>
      </c>
      <c r="B3000" s="506">
        <v>2999</v>
      </c>
      <c r="C3000" s="507">
        <v>44.49</v>
      </c>
      <c r="E3000" s="508">
        <f>(Table13[[#This Row],[Gasoil Open]]-MIN(Table13[Gasoil Open]))/(MAX(Table13[Gasoil Open])-MIN(Table13[Gasoil Open]))</f>
        <v>0.2546852122986823</v>
      </c>
      <c r="I3000" s="130">
        <f>(Table13[[#This Row],[Alpha]]-MIN(Table13[Alpha]))/(MAX(Table13[Alpha])-MIN(Table13[Alpha]))</f>
        <v>0.41785418965510296</v>
      </c>
      <c r="J3000" s="508">
        <f>(Table13[[#This Row],[Signal from Matlab]]-703)/(1060.75-703)</f>
        <v>-1.9650593990216632</v>
      </c>
    </row>
    <row r="3001" spans="1:10" x14ac:dyDescent="0.2">
      <c r="A3001" s="505">
        <v>38397</v>
      </c>
      <c r="B3001" s="506">
        <v>3000</v>
      </c>
      <c r="C3001" s="507">
        <v>45.07</v>
      </c>
      <c r="E3001" s="508">
        <f>(Table13[[#This Row],[Gasoil Open]]-MIN(Table13[Gasoil Open]))/(MAX(Table13[Gasoil Open])-MIN(Table13[Gasoil Open]))</f>
        <v>0.2589311859443631</v>
      </c>
      <c r="I3001" s="130">
        <f>(Table13[[#This Row],[Alpha]]-MIN(Table13[Alpha]))/(MAX(Table13[Alpha])-MIN(Table13[Alpha]))</f>
        <v>0.41785418965510296</v>
      </c>
      <c r="J3001" s="508">
        <f>(Table13[[#This Row],[Signal from Matlab]]-703)/(1060.75-703)</f>
        <v>-1.9650593990216632</v>
      </c>
    </row>
    <row r="3002" spans="1:10" x14ac:dyDescent="0.2">
      <c r="A3002" s="505">
        <v>38398</v>
      </c>
      <c r="B3002" s="506">
        <v>3001</v>
      </c>
      <c r="C3002" s="507">
        <v>45.47</v>
      </c>
      <c r="E3002" s="508">
        <f>(Table13[[#This Row],[Gasoil Open]]-MIN(Table13[Gasoil Open]))/(MAX(Table13[Gasoil Open])-MIN(Table13[Gasoil Open]))</f>
        <v>0.26185944363103947</v>
      </c>
      <c r="I3002" s="130">
        <f>(Table13[[#This Row],[Alpha]]-MIN(Table13[Alpha]))/(MAX(Table13[Alpha])-MIN(Table13[Alpha]))</f>
        <v>0.41785418965510296</v>
      </c>
      <c r="J3002" s="508">
        <f>(Table13[[#This Row],[Signal from Matlab]]-703)/(1060.75-703)</f>
        <v>-1.9650593990216632</v>
      </c>
    </row>
    <row r="3003" spans="1:10" x14ac:dyDescent="0.2">
      <c r="A3003" s="505">
        <v>38399</v>
      </c>
      <c r="B3003" s="506">
        <v>3002</v>
      </c>
      <c r="C3003" s="507">
        <v>45.4</v>
      </c>
      <c r="E3003" s="508">
        <f>(Table13[[#This Row],[Gasoil Open]]-MIN(Table13[Gasoil Open]))/(MAX(Table13[Gasoil Open])-MIN(Table13[Gasoil Open]))</f>
        <v>0.26134699853587112</v>
      </c>
      <c r="I3003" s="130">
        <f>(Table13[[#This Row],[Alpha]]-MIN(Table13[Alpha]))/(MAX(Table13[Alpha])-MIN(Table13[Alpha]))</f>
        <v>0.41785418965510296</v>
      </c>
      <c r="J3003" s="508">
        <f>(Table13[[#This Row],[Signal from Matlab]]-703)/(1060.75-703)</f>
        <v>-1.9650593990216632</v>
      </c>
    </row>
    <row r="3004" spans="1:10" x14ac:dyDescent="0.2">
      <c r="A3004" s="505">
        <v>38400</v>
      </c>
      <c r="B3004" s="506">
        <v>3003</v>
      </c>
      <c r="C3004" s="507">
        <v>46.55</v>
      </c>
      <c r="E3004" s="508">
        <f>(Table13[[#This Row],[Gasoil Open]]-MIN(Table13[Gasoil Open]))/(MAX(Table13[Gasoil Open])-MIN(Table13[Gasoil Open]))</f>
        <v>0.26976573938506582</v>
      </c>
      <c r="I3004" s="130">
        <f>(Table13[[#This Row],[Alpha]]-MIN(Table13[Alpha]))/(MAX(Table13[Alpha])-MIN(Table13[Alpha]))</f>
        <v>0.41785418965510296</v>
      </c>
      <c r="J3004" s="508">
        <f>(Table13[[#This Row],[Signal from Matlab]]-703)/(1060.75-703)</f>
        <v>-1.9650593990216632</v>
      </c>
    </row>
    <row r="3005" spans="1:10" x14ac:dyDescent="0.2">
      <c r="A3005" s="505">
        <v>38401</v>
      </c>
      <c r="B3005" s="506">
        <v>3004</v>
      </c>
      <c r="C3005" s="507">
        <v>45.92</v>
      </c>
      <c r="E3005" s="508">
        <f>(Table13[[#This Row],[Gasoil Open]]-MIN(Table13[Gasoil Open]))/(MAX(Table13[Gasoil Open])-MIN(Table13[Gasoil Open]))</f>
        <v>0.26515373352855048</v>
      </c>
      <c r="I3005" s="130">
        <f>(Table13[[#This Row],[Alpha]]-MIN(Table13[Alpha]))/(MAX(Table13[Alpha])-MIN(Table13[Alpha]))</f>
        <v>0.41785418965510296</v>
      </c>
      <c r="J3005" s="508">
        <f>(Table13[[#This Row],[Signal from Matlab]]-703)/(1060.75-703)</f>
        <v>-1.9650593990216632</v>
      </c>
    </row>
    <row r="3006" spans="1:10" x14ac:dyDescent="0.2">
      <c r="A3006" s="505">
        <v>38404</v>
      </c>
      <c r="B3006" s="506">
        <v>3005</v>
      </c>
      <c r="C3006" s="507">
        <v>46.45</v>
      </c>
      <c r="E3006" s="508">
        <f>(Table13[[#This Row],[Gasoil Open]]-MIN(Table13[Gasoil Open]))/(MAX(Table13[Gasoil Open])-MIN(Table13[Gasoil Open]))</f>
        <v>0.26903367496339675</v>
      </c>
      <c r="I3006" s="130">
        <f>(Table13[[#This Row],[Alpha]]-MIN(Table13[Alpha]))/(MAX(Table13[Alpha])-MIN(Table13[Alpha]))</f>
        <v>0.41785418965510296</v>
      </c>
      <c r="J3006" s="508">
        <f>(Table13[[#This Row],[Signal from Matlab]]-703)/(1060.75-703)</f>
        <v>-1.9650593990216632</v>
      </c>
    </row>
    <row r="3007" spans="1:10" x14ac:dyDescent="0.2">
      <c r="A3007" s="505">
        <v>38405</v>
      </c>
      <c r="B3007" s="506">
        <v>3006</v>
      </c>
      <c r="C3007" s="507">
        <v>46.73</v>
      </c>
      <c r="E3007" s="508">
        <f>(Table13[[#This Row],[Gasoil Open]]-MIN(Table13[Gasoil Open]))/(MAX(Table13[Gasoil Open])-MIN(Table13[Gasoil Open]))</f>
        <v>0.27108345534407025</v>
      </c>
      <c r="I3007" s="130">
        <f>(Table13[[#This Row],[Alpha]]-MIN(Table13[Alpha]))/(MAX(Table13[Alpha])-MIN(Table13[Alpha]))</f>
        <v>0.41785418965510296</v>
      </c>
      <c r="J3007" s="508">
        <f>(Table13[[#This Row],[Signal from Matlab]]-703)/(1060.75-703)</f>
        <v>-1.9650593990216632</v>
      </c>
    </row>
    <row r="3008" spans="1:10" x14ac:dyDescent="0.2">
      <c r="A3008" s="505">
        <v>38406</v>
      </c>
      <c r="B3008" s="506">
        <v>3007</v>
      </c>
      <c r="C3008" s="507">
        <v>48.62</v>
      </c>
      <c r="E3008" s="508">
        <f>(Table13[[#This Row],[Gasoil Open]]-MIN(Table13[Gasoil Open]))/(MAX(Table13[Gasoil Open])-MIN(Table13[Gasoil Open]))</f>
        <v>0.28491947291361636</v>
      </c>
      <c r="I3008" s="130">
        <f>(Table13[[#This Row],[Alpha]]-MIN(Table13[Alpha]))/(MAX(Table13[Alpha])-MIN(Table13[Alpha]))</f>
        <v>0.41785418965510296</v>
      </c>
      <c r="J3008" s="508">
        <f>(Table13[[#This Row],[Signal from Matlab]]-703)/(1060.75-703)</f>
        <v>-1.9650593990216632</v>
      </c>
    </row>
    <row r="3009" spans="1:10" x14ac:dyDescent="0.2">
      <c r="A3009" s="505">
        <v>38407</v>
      </c>
      <c r="B3009" s="506">
        <v>3008</v>
      </c>
      <c r="C3009" s="507">
        <v>48.68</v>
      </c>
      <c r="E3009" s="508">
        <f>(Table13[[#This Row],[Gasoil Open]]-MIN(Table13[Gasoil Open]))/(MAX(Table13[Gasoil Open])-MIN(Table13[Gasoil Open]))</f>
        <v>0.28535871156661785</v>
      </c>
      <c r="I3009" s="130">
        <f>(Table13[[#This Row],[Alpha]]-MIN(Table13[Alpha]))/(MAX(Table13[Alpha])-MIN(Table13[Alpha]))</f>
        <v>0.41785418965510296</v>
      </c>
      <c r="J3009" s="508">
        <f>(Table13[[#This Row],[Signal from Matlab]]-703)/(1060.75-703)</f>
        <v>-1.9650593990216632</v>
      </c>
    </row>
    <row r="3010" spans="1:10" x14ac:dyDescent="0.2">
      <c r="A3010" s="505">
        <v>38408</v>
      </c>
      <c r="B3010" s="506">
        <v>3009</v>
      </c>
      <c r="C3010" s="507">
        <v>49.39</v>
      </c>
      <c r="E3010" s="508">
        <f>(Table13[[#This Row],[Gasoil Open]]-MIN(Table13[Gasoil Open]))/(MAX(Table13[Gasoil Open])-MIN(Table13[Gasoil Open]))</f>
        <v>0.29055636896046844</v>
      </c>
      <c r="I3010" s="130">
        <f>(Table13[[#This Row],[Alpha]]-MIN(Table13[Alpha]))/(MAX(Table13[Alpha])-MIN(Table13[Alpha]))</f>
        <v>0.41785418965510296</v>
      </c>
      <c r="J3010" s="508">
        <f>(Table13[[#This Row],[Signal from Matlab]]-703)/(1060.75-703)</f>
        <v>-1.9650593990216632</v>
      </c>
    </row>
    <row r="3011" spans="1:10" x14ac:dyDescent="0.2">
      <c r="A3011" s="505">
        <v>38411</v>
      </c>
      <c r="B3011" s="506">
        <v>3010</v>
      </c>
      <c r="C3011" s="507">
        <v>50</v>
      </c>
      <c r="E3011" s="508">
        <f>(Table13[[#This Row],[Gasoil Open]]-MIN(Table13[Gasoil Open]))/(MAX(Table13[Gasoil Open])-MIN(Table13[Gasoil Open]))</f>
        <v>0.29502196193265001</v>
      </c>
      <c r="I3011" s="130">
        <f>(Table13[[#This Row],[Alpha]]-MIN(Table13[Alpha]))/(MAX(Table13[Alpha])-MIN(Table13[Alpha]))</f>
        <v>0.41785418965510296</v>
      </c>
      <c r="J3011" s="508">
        <f>(Table13[[#This Row],[Signal from Matlab]]-703)/(1060.75-703)</f>
        <v>-1.9650593990216632</v>
      </c>
    </row>
    <row r="3012" spans="1:10" x14ac:dyDescent="0.2">
      <c r="A3012" s="505">
        <v>38412</v>
      </c>
      <c r="B3012" s="506">
        <v>3011</v>
      </c>
      <c r="C3012" s="507">
        <v>50.08</v>
      </c>
      <c r="E3012" s="508">
        <f>(Table13[[#This Row],[Gasoil Open]]-MIN(Table13[Gasoil Open]))/(MAX(Table13[Gasoil Open])-MIN(Table13[Gasoil Open]))</f>
        <v>0.29560761346998526</v>
      </c>
      <c r="I3012" s="130">
        <f>(Table13[[#This Row],[Alpha]]-MIN(Table13[Alpha]))/(MAX(Table13[Alpha])-MIN(Table13[Alpha]))</f>
        <v>0.41785418965510296</v>
      </c>
      <c r="J3012" s="508">
        <f>(Table13[[#This Row],[Signal from Matlab]]-703)/(1060.75-703)</f>
        <v>-1.9650593990216632</v>
      </c>
    </row>
    <row r="3013" spans="1:10" x14ac:dyDescent="0.2">
      <c r="A3013" s="505">
        <v>38413</v>
      </c>
      <c r="B3013" s="506">
        <v>3012</v>
      </c>
      <c r="C3013" s="507">
        <v>50.1</v>
      </c>
      <c r="E3013" s="508">
        <f>(Table13[[#This Row],[Gasoil Open]]-MIN(Table13[Gasoil Open]))/(MAX(Table13[Gasoil Open])-MIN(Table13[Gasoil Open]))</f>
        <v>0.29575402635431919</v>
      </c>
      <c r="I3013" s="130">
        <f>(Table13[[#This Row],[Alpha]]-MIN(Table13[Alpha]))/(MAX(Table13[Alpha])-MIN(Table13[Alpha]))</f>
        <v>0.41785418965510296</v>
      </c>
      <c r="J3013" s="508">
        <f>(Table13[[#This Row],[Signal from Matlab]]-703)/(1060.75-703)</f>
        <v>-1.9650593990216632</v>
      </c>
    </row>
    <row r="3014" spans="1:10" x14ac:dyDescent="0.2">
      <c r="A3014" s="505">
        <v>38414</v>
      </c>
      <c r="B3014" s="506">
        <v>3013</v>
      </c>
      <c r="C3014" s="507">
        <v>51.5</v>
      </c>
      <c r="E3014" s="508">
        <f>(Table13[[#This Row],[Gasoil Open]]-MIN(Table13[Gasoil Open]))/(MAX(Table13[Gasoil Open])-MIN(Table13[Gasoil Open]))</f>
        <v>0.3060029282576866</v>
      </c>
      <c r="I3014" s="130">
        <f>(Table13[[#This Row],[Alpha]]-MIN(Table13[Alpha]))/(MAX(Table13[Alpha])-MIN(Table13[Alpha]))</f>
        <v>0.41785418965510296</v>
      </c>
      <c r="J3014" s="508">
        <f>(Table13[[#This Row],[Signal from Matlab]]-703)/(1060.75-703)</f>
        <v>-1.9650593990216632</v>
      </c>
    </row>
    <row r="3015" spans="1:10" x14ac:dyDescent="0.2">
      <c r="A3015" s="505">
        <v>38415</v>
      </c>
      <c r="B3015" s="506">
        <v>3014</v>
      </c>
      <c r="C3015" s="507">
        <v>51.72</v>
      </c>
      <c r="E3015" s="508">
        <f>(Table13[[#This Row],[Gasoil Open]]-MIN(Table13[Gasoil Open]))/(MAX(Table13[Gasoil Open])-MIN(Table13[Gasoil Open]))</f>
        <v>0.30761346998535866</v>
      </c>
      <c r="I3015" s="130">
        <f>(Table13[[#This Row],[Alpha]]-MIN(Table13[Alpha]))/(MAX(Table13[Alpha])-MIN(Table13[Alpha]))</f>
        <v>0.41785418965510296</v>
      </c>
      <c r="J3015" s="508">
        <f>(Table13[[#This Row],[Signal from Matlab]]-703)/(1060.75-703)</f>
        <v>-1.9650593990216632</v>
      </c>
    </row>
    <row r="3016" spans="1:10" x14ac:dyDescent="0.2">
      <c r="A3016" s="505">
        <v>38418</v>
      </c>
      <c r="B3016" s="506">
        <v>3015</v>
      </c>
      <c r="C3016" s="507">
        <v>51.74</v>
      </c>
      <c r="E3016" s="508">
        <f>(Table13[[#This Row],[Gasoil Open]]-MIN(Table13[Gasoil Open]))/(MAX(Table13[Gasoil Open])-MIN(Table13[Gasoil Open]))</f>
        <v>0.30775988286969252</v>
      </c>
      <c r="I3016" s="130">
        <f>(Table13[[#This Row],[Alpha]]-MIN(Table13[Alpha]))/(MAX(Table13[Alpha])-MIN(Table13[Alpha]))</f>
        <v>0.41785418965510296</v>
      </c>
      <c r="J3016" s="508">
        <f>(Table13[[#This Row],[Signal from Matlab]]-703)/(1060.75-703)</f>
        <v>-1.9650593990216632</v>
      </c>
    </row>
    <row r="3017" spans="1:10" x14ac:dyDescent="0.2">
      <c r="A3017" s="505">
        <v>38419</v>
      </c>
      <c r="B3017" s="506">
        <v>3016</v>
      </c>
      <c r="C3017" s="507">
        <v>51.75</v>
      </c>
      <c r="E3017" s="508">
        <f>(Table13[[#This Row],[Gasoil Open]]-MIN(Table13[Gasoil Open]))/(MAX(Table13[Gasoil Open])-MIN(Table13[Gasoil Open]))</f>
        <v>0.30783308931185938</v>
      </c>
      <c r="I3017" s="130">
        <f>(Table13[[#This Row],[Alpha]]-MIN(Table13[Alpha]))/(MAX(Table13[Alpha])-MIN(Table13[Alpha]))</f>
        <v>0.41785418965510296</v>
      </c>
      <c r="J3017" s="508">
        <f>(Table13[[#This Row],[Signal from Matlab]]-703)/(1060.75-703)</f>
        <v>-1.9650593990216632</v>
      </c>
    </row>
    <row r="3018" spans="1:10" x14ac:dyDescent="0.2">
      <c r="A3018" s="505">
        <v>38420</v>
      </c>
      <c r="B3018" s="506">
        <v>3017</v>
      </c>
      <c r="C3018" s="507">
        <v>52.8</v>
      </c>
      <c r="E3018" s="508">
        <f>(Table13[[#This Row],[Gasoil Open]]-MIN(Table13[Gasoil Open]))/(MAX(Table13[Gasoil Open])-MIN(Table13[Gasoil Open]))</f>
        <v>0.31551976573938495</v>
      </c>
      <c r="I3018" s="130">
        <f>(Table13[[#This Row],[Alpha]]-MIN(Table13[Alpha]))/(MAX(Table13[Alpha])-MIN(Table13[Alpha]))</f>
        <v>0.41785418965510296</v>
      </c>
      <c r="J3018" s="508">
        <f>(Table13[[#This Row],[Signal from Matlab]]-703)/(1060.75-703)</f>
        <v>-1.9650593990216632</v>
      </c>
    </row>
    <row r="3019" spans="1:10" x14ac:dyDescent="0.2">
      <c r="A3019" s="505">
        <v>38421</v>
      </c>
      <c r="B3019" s="506">
        <v>3018</v>
      </c>
      <c r="C3019" s="507">
        <v>53.1</v>
      </c>
      <c r="E3019" s="508">
        <f>(Table13[[#This Row],[Gasoil Open]]-MIN(Table13[Gasoil Open]))/(MAX(Table13[Gasoil Open])-MIN(Table13[Gasoil Open]))</f>
        <v>0.31771595900439237</v>
      </c>
      <c r="I3019" s="130">
        <f>(Table13[[#This Row],[Alpha]]-MIN(Table13[Alpha]))/(MAX(Table13[Alpha])-MIN(Table13[Alpha]))</f>
        <v>0.41785418965510296</v>
      </c>
      <c r="J3019" s="508">
        <f>(Table13[[#This Row],[Signal from Matlab]]-703)/(1060.75-703)</f>
        <v>-1.9650593990216632</v>
      </c>
    </row>
    <row r="3020" spans="1:10" x14ac:dyDescent="0.2">
      <c r="A3020" s="505">
        <v>38422</v>
      </c>
      <c r="B3020" s="506">
        <v>3019</v>
      </c>
      <c r="C3020" s="507">
        <v>52</v>
      </c>
      <c r="E3020" s="508">
        <f>(Table13[[#This Row],[Gasoil Open]]-MIN(Table13[Gasoil Open]))/(MAX(Table13[Gasoil Open])-MIN(Table13[Gasoil Open]))</f>
        <v>0.30966325036603215</v>
      </c>
      <c r="I3020" s="130">
        <f>(Table13[[#This Row],[Alpha]]-MIN(Table13[Alpha]))/(MAX(Table13[Alpha])-MIN(Table13[Alpha]))</f>
        <v>0.41785418965510296</v>
      </c>
      <c r="J3020" s="508">
        <f>(Table13[[#This Row],[Signal from Matlab]]-703)/(1060.75-703)</f>
        <v>-1.9650593990216632</v>
      </c>
    </row>
    <row r="3021" spans="1:10" x14ac:dyDescent="0.2">
      <c r="A3021" s="505">
        <v>38425</v>
      </c>
      <c r="B3021" s="506">
        <v>3020</v>
      </c>
      <c r="C3021" s="507">
        <v>53.09</v>
      </c>
      <c r="E3021" s="508">
        <f>(Table13[[#This Row],[Gasoil Open]]-MIN(Table13[Gasoil Open]))/(MAX(Table13[Gasoil Open])-MIN(Table13[Gasoil Open]))</f>
        <v>0.31764275256222541</v>
      </c>
      <c r="I3021" s="130">
        <f>(Table13[[#This Row],[Alpha]]-MIN(Table13[Alpha]))/(MAX(Table13[Alpha])-MIN(Table13[Alpha]))</f>
        <v>0.41785418965510296</v>
      </c>
      <c r="J3021" s="508">
        <f>(Table13[[#This Row],[Signal from Matlab]]-703)/(1060.75-703)</f>
        <v>-1.9650593990216632</v>
      </c>
    </row>
    <row r="3022" spans="1:10" x14ac:dyDescent="0.2">
      <c r="A3022" s="505">
        <v>38426</v>
      </c>
      <c r="B3022" s="506">
        <v>3021</v>
      </c>
      <c r="C3022" s="507">
        <v>53.68</v>
      </c>
      <c r="E3022" s="508">
        <f>(Table13[[#This Row],[Gasoil Open]]-MIN(Table13[Gasoil Open]))/(MAX(Table13[Gasoil Open])-MIN(Table13[Gasoil Open]))</f>
        <v>0.32196193265007317</v>
      </c>
      <c r="I3022" s="130">
        <f>(Table13[[#This Row],[Alpha]]-MIN(Table13[Alpha]))/(MAX(Table13[Alpha])-MIN(Table13[Alpha]))</f>
        <v>0.41785418965510296</v>
      </c>
      <c r="J3022" s="508">
        <f>(Table13[[#This Row],[Signal from Matlab]]-703)/(1060.75-703)</f>
        <v>-1.9650593990216632</v>
      </c>
    </row>
    <row r="3023" spans="1:10" x14ac:dyDescent="0.2">
      <c r="A3023" s="505">
        <v>38427</v>
      </c>
      <c r="B3023" s="506">
        <v>3022</v>
      </c>
      <c r="C3023" s="507">
        <v>53.25</v>
      </c>
      <c r="E3023" s="508">
        <f>(Table13[[#This Row],[Gasoil Open]]-MIN(Table13[Gasoil Open]))/(MAX(Table13[Gasoil Open])-MIN(Table13[Gasoil Open]))</f>
        <v>0.31881405563689597</v>
      </c>
      <c r="I3023" s="130">
        <f>(Table13[[#This Row],[Alpha]]-MIN(Table13[Alpha]))/(MAX(Table13[Alpha])-MIN(Table13[Alpha]))</f>
        <v>0.41785418965510296</v>
      </c>
      <c r="J3023" s="508">
        <f>(Table13[[#This Row],[Signal from Matlab]]-703)/(1060.75-703)</f>
        <v>-1.9650593990216632</v>
      </c>
    </row>
    <row r="3024" spans="1:10" x14ac:dyDescent="0.2">
      <c r="A3024" s="505">
        <v>38428</v>
      </c>
      <c r="B3024" s="506">
        <v>3023</v>
      </c>
      <c r="C3024" s="507">
        <v>55.05</v>
      </c>
      <c r="E3024" s="508">
        <f>(Table13[[#This Row],[Gasoil Open]]-MIN(Table13[Gasoil Open]))/(MAX(Table13[Gasoil Open])-MIN(Table13[Gasoil Open]))</f>
        <v>0.33199121522693986</v>
      </c>
      <c r="I3024" s="130">
        <f>(Table13[[#This Row],[Alpha]]-MIN(Table13[Alpha]))/(MAX(Table13[Alpha])-MIN(Table13[Alpha]))</f>
        <v>0.41785418965510296</v>
      </c>
      <c r="J3024" s="508">
        <f>(Table13[[#This Row],[Signal from Matlab]]-703)/(1060.75-703)</f>
        <v>-1.9650593990216632</v>
      </c>
    </row>
    <row r="3025" spans="1:10" x14ac:dyDescent="0.2">
      <c r="A3025" s="505">
        <v>38429</v>
      </c>
      <c r="B3025" s="506">
        <v>3024</v>
      </c>
      <c r="C3025" s="507">
        <v>55.03</v>
      </c>
      <c r="E3025" s="508">
        <f>(Table13[[#This Row],[Gasoil Open]]-MIN(Table13[Gasoil Open]))/(MAX(Table13[Gasoil Open])-MIN(Table13[Gasoil Open]))</f>
        <v>0.3318448023426061</v>
      </c>
      <c r="I3025" s="130">
        <f>(Table13[[#This Row],[Alpha]]-MIN(Table13[Alpha]))/(MAX(Table13[Alpha])-MIN(Table13[Alpha]))</f>
        <v>0.41785418965510296</v>
      </c>
      <c r="J3025" s="508">
        <f>(Table13[[#This Row],[Signal from Matlab]]-703)/(1060.75-703)</f>
        <v>-1.9650593990216632</v>
      </c>
    </row>
    <row r="3026" spans="1:10" x14ac:dyDescent="0.2">
      <c r="A3026" s="505">
        <v>38432</v>
      </c>
      <c r="B3026" s="506">
        <v>3025</v>
      </c>
      <c r="C3026" s="507">
        <v>55.59</v>
      </c>
      <c r="E3026" s="508">
        <f>(Table13[[#This Row],[Gasoil Open]]-MIN(Table13[Gasoil Open]))/(MAX(Table13[Gasoil Open])-MIN(Table13[Gasoil Open]))</f>
        <v>0.33594436310395309</v>
      </c>
      <c r="I3026" s="130">
        <f>(Table13[[#This Row],[Alpha]]-MIN(Table13[Alpha]))/(MAX(Table13[Alpha])-MIN(Table13[Alpha]))</f>
        <v>0.41785418965510296</v>
      </c>
      <c r="J3026" s="508">
        <f>(Table13[[#This Row],[Signal from Matlab]]-703)/(1060.75-703)</f>
        <v>-1.9650593990216632</v>
      </c>
    </row>
    <row r="3027" spans="1:10" x14ac:dyDescent="0.2">
      <c r="A3027" s="505">
        <v>38433</v>
      </c>
      <c r="B3027" s="506">
        <v>3026</v>
      </c>
      <c r="C3027" s="507">
        <v>55.75</v>
      </c>
      <c r="E3027" s="508">
        <f>(Table13[[#This Row],[Gasoil Open]]-MIN(Table13[Gasoil Open]))/(MAX(Table13[Gasoil Open])-MIN(Table13[Gasoil Open]))</f>
        <v>0.33711566617862365</v>
      </c>
      <c r="I3027" s="130">
        <f>(Table13[[#This Row],[Alpha]]-MIN(Table13[Alpha]))/(MAX(Table13[Alpha])-MIN(Table13[Alpha]))</f>
        <v>0.41785418965510296</v>
      </c>
      <c r="J3027" s="508">
        <f>(Table13[[#This Row],[Signal from Matlab]]-703)/(1060.75-703)</f>
        <v>-1.9650593990216632</v>
      </c>
    </row>
    <row r="3028" spans="1:10" x14ac:dyDescent="0.2">
      <c r="A3028" s="505">
        <v>38434</v>
      </c>
      <c r="B3028" s="506">
        <v>3027</v>
      </c>
      <c r="C3028" s="507">
        <v>54.35</v>
      </c>
      <c r="E3028" s="508">
        <f>(Table13[[#This Row],[Gasoil Open]]-MIN(Table13[Gasoil Open]))/(MAX(Table13[Gasoil Open])-MIN(Table13[Gasoil Open]))</f>
        <v>0.32686676427525618</v>
      </c>
      <c r="I3028" s="130">
        <f>(Table13[[#This Row],[Alpha]]-MIN(Table13[Alpha]))/(MAX(Table13[Alpha])-MIN(Table13[Alpha]))</f>
        <v>0.41785418965510296</v>
      </c>
      <c r="J3028" s="508">
        <f>(Table13[[#This Row],[Signal from Matlab]]-703)/(1060.75-703)</f>
        <v>-1.9650593990216632</v>
      </c>
    </row>
    <row r="3029" spans="1:10" x14ac:dyDescent="0.2">
      <c r="A3029" s="505">
        <v>38435</v>
      </c>
      <c r="B3029" s="506">
        <v>3028</v>
      </c>
      <c r="C3029" s="507">
        <v>53</v>
      </c>
      <c r="E3029" s="508">
        <f>(Table13[[#This Row],[Gasoil Open]]-MIN(Table13[Gasoil Open]))/(MAX(Table13[Gasoil Open])-MIN(Table13[Gasoil Open]))</f>
        <v>0.31698389458272319</v>
      </c>
      <c r="I3029" s="130">
        <f>(Table13[[#This Row],[Alpha]]-MIN(Table13[Alpha]))/(MAX(Table13[Alpha])-MIN(Table13[Alpha]))</f>
        <v>0.41785418965510296</v>
      </c>
      <c r="J3029" s="508">
        <f>(Table13[[#This Row],[Signal from Matlab]]-703)/(1060.75-703)</f>
        <v>-1.9650593990216632</v>
      </c>
    </row>
    <row r="3030" spans="1:10" x14ac:dyDescent="0.2">
      <c r="A3030" s="505">
        <v>38440</v>
      </c>
      <c r="B3030" s="506">
        <v>3029</v>
      </c>
      <c r="C3030" s="507">
        <v>53</v>
      </c>
      <c r="E3030" s="508">
        <f>(Table13[[#This Row],[Gasoil Open]]-MIN(Table13[Gasoil Open]))/(MAX(Table13[Gasoil Open])-MIN(Table13[Gasoil Open]))</f>
        <v>0.31698389458272319</v>
      </c>
      <c r="I3030" s="130">
        <f>(Table13[[#This Row],[Alpha]]-MIN(Table13[Alpha]))/(MAX(Table13[Alpha])-MIN(Table13[Alpha]))</f>
        <v>0.41785418965510296</v>
      </c>
      <c r="J3030" s="508">
        <f>(Table13[[#This Row],[Signal from Matlab]]-703)/(1060.75-703)</f>
        <v>-1.9650593990216632</v>
      </c>
    </row>
    <row r="3031" spans="1:10" x14ac:dyDescent="0.2">
      <c r="A3031" s="505">
        <v>38441</v>
      </c>
      <c r="B3031" s="506">
        <v>3030</v>
      </c>
      <c r="C3031" s="507">
        <v>53.23</v>
      </c>
      <c r="E3031" s="508">
        <f>(Table13[[#This Row],[Gasoil Open]]-MIN(Table13[Gasoil Open]))/(MAX(Table13[Gasoil Open])-MIN(Table13[Gasoil Open]))</f>
        <v>0.31866764275256221</v>
      </c>
      <c r="I3031" s="130">
        <f>(Table13[[#This Row],[Alpha]]-MIN(Table13[Alpha]))/(MAX(Table13[Alpha])-MIN(Table13[Alpha]))</f>
        <v>0.41785418965510296</v>
      </c>
      <c r="J3031" s="508">
        <f>(Table13[[#This Row],[Signal from Matlab]]-703)/(1060.75-703)</f>
        <v>-1.9650593990216632</v>
      </c>
    </row>
    <row r="3032" spans="1:10" x14ac:dyDescent="0.2">
      <c r="A3032" s="505">
        <v>38442</v>
      </c>
      <c r="B3032" s="506">
        <v>3031</v>
      </c>
      <c r="C3032" s="507">
        <v>53.3</v>
      </c>
      <c r="E3032" s="508">
        <f>(Table13[[#This Row],[Gasoil Open]]-MIN(Table13[Gasoil Open]))/(MAX(Table13[Gasoil Open])-MIN(Table13[Gasoil Open]))</f>
        <v>0.3191800878477305</v>
      </c>
      <c r="I3032" s="130">
        <f>(Table13[[#This Row],[Alpha]]-MIN(Table13[Alpha]))/(MAX(Table13[Alpha])-MIN(Table13[Alpha]))</f>
        <v>0.41785418965510296</v>
      </c>
      <c r="J3032" s="508">
        <f>(Table13[[#This Row],[Signal from Matlab]]-703)/(1060.75-703)</f>
        <v>-1.9650593990216632</v>
      </c>
    </row>
    <row r="3033" spans="1:10" x14ac:dyDescent="0.2">
      <c r="A3033" s="505">
        <v>38443</v>
      </c>
      <c r="B3033" s="506">
        <v>3032</v>
      </c>
      <c r="C3033" s="507">
        <v>54.52</v>
      </c>
      <c r="E3033" s="508">
        <f>(Table13[[#This Row],[Gasoil Open]]-MIN(Table13[Gasoil Open]))/(MAX(Table13[Gasoil Open])-MIN(Table13[Gasoil Open]))</f>
        <v>0.32811127379209371</v>
      </c>
      <c r="I3033" s="130">
        <f>(Table13[[#This Row],[Alpha]]-MIN(Table13[Alpha]))/(MAX(Table13[Alpha])-MIN(Table13[Alpha]))</f>
        <v>0.41785418965510296</v>
      </c>
      <c r="J3033" s="508">
        <f>(Table13[[#This Row],[Signal from Matlab]]-703)/(1060.75-703)</f>
        <v>-1.9650593990216632</v>
      </c>
    </row>
    <row r="3034" spans="1:10" x14ac:dyDescent="0.2">
      <c r="A3034" s="505">
        <v>38446</v>
      </c>
      <c r="B3034" s="506">
        <v>3033</v>
      </c>
      <c r="C3034" s="507">
        <v>56.8</v>
      </c>
      <c r="E3034" s="508">
        <f>(Table13[[#This Row],[Gasoil Open]]-MIN(Table13[Gasoil Open]))/(MAX(Table13[Gasoil Open])-MIN(Table13[Gasoil Open]))</f>
        <v>0.34480234260614923</v>
      </c>
      <c r="I3034" s="130">
        <f>(Table13[[#This Row],[Alpha]]-MIN(Table13[Alpha]))/(MAX(Table13[Alpha])-MIN(Table13[Alpha]))</f>
        <v>0.41785418965510296</v>
      </c>
      <c r="J3034" s="508">
        <f>(Table13[[#This Row],[Signal from Matlab]]-703)/(1060.75-703)</f>
        <v>-1.9650593990216632</v>
      </c>
    </row>
    <row r="3035" spans="1:10" x14ac:dyDescent="0.2">
      <c r="A3035" s="505">
        <v>38447</v>
      </c>
      <c r="B3035" s="506">
        <v>3034</v>
      </c>
      <c r="C3035" s="507">
        <v>56.2</v>
      </c>
      <c r="E3035" s="508">
        <f>(Table13[[#This Row],[Gasoil Open]]-MIN(Table13[Gasoil Open]))/(MAX(Table13[Gasoil Open])-MIN(Table13[Gasoil Open]))</f>
        <v>0.34040995607613467</v>
      </c>
      <c r="I3035" s="130">
        <f>(Table13[[#This Row],[Alpha]]-MIN(Table13[Alpha]))/(MAX(Table13[Alpha])-MIN(Table13[Alpha]))</f>
        <v>0.41785418965510296</v>
      </c>
      <c r="J3035" s="508">
        <f>(Table13[[#This Row],[Signal from Matlab]]-703)/(1060.75-703)</f>
        <v>-1.9650593990216632</v>
      </c>
    </row>
    <row r="3036" spans="1:10" x14ac:dyDescent="0.2">
      <c r="A3036" s="505">
        <v>38448</v>
      </c>
      <c r="B3036" s="506">
        <v>3035</v>
      </c>
      <c r="C3036" s="507">
        <v>55.38</v>
      </c>
      <c r="E3036" s="508">
        <f>(Table13[[#This Row],[Gasoil Open]]-MIN(Table13[Gasoil Open]))/(MAX(Table13[Gasoil Open])-MIN(Table13[Gasoil Open]))</f>
        <v>0.334407027818448</v>
      </c>
      <c r="I3036" s="130">
        <f>(Table13[[#This Row],[Alpha]]-MIN(Table13[Alpha]))/(MAX(Table13[Alpha])-MIN(Table13[Alpha]))</f>
        <v>0.41785418965510296</v>
      </c>
      <c r="J3036" s="508">
        <f>(Table13[[#This Row],[Signal from Matlab]]-703)/(1060.75-703)</f>
        <v>-1.9650593990216632</v>
      </c>
    </row>
    <row r="3037" spans="1:10" x14ac:dyDescent="0.2">
      <c r="A3037" s="505">
        <v>38449</v>
      </c>
      <c r="B3037" s="506">
        <v>3036</v>
      </c>
      <c r="C3037" s="507">
        <v>55.4</v>
      </c>
      <c r="E3037" s="508">
        <f>(Table13[[#This Row],[Gasoil Open]]-MIN(Table13[Gasoil Open]))/(MAX(Table13[Gasoil Open])-MIN(Table13[Gasoil Open]))</f>
        <v>0.33455344070278181</v>
      </c>
      <c r="I3037" s="130">
        <f>(Table13[[#This Row],[Alpha]]-MIN(Table13[Alpha]))/(MAX(Table13[Alpha])-MIN(Table13[Alpha]))</f>
        <v>0.41785418965510296</v>
      </c>
      <c r="J3037" s="508">
        <f>(Table13[[#This Row],[Signal from Matlab]]-703)/(1060.75-703)</f>
        <v>-1.9650593990216632</v>
      </c>
    </row>
    <row r="3038" spans="1:10" x14ac:dyDescent="0.2">
      <c r="A3038" s="505">
        <v>38450</v>
      </c>
      <c r="B3038" s="506">
        <v>3037</v>
      </c>
      <c r="C3038" s="507">
        <v>53.4</v>
      </c>
      <c r="E3038" s="508">
        <f>(Table13[[#This Row],[Gasoil Open]]-MIN(Table13[Gasoil Open]))/(MAX(Table13[Gasoil Open])-MIN(Table13[Gasoil Open]))</f>
        <v>0.31991215226939967</v>
      </c>
      <c r="I3038" s="130">
        <f>(Table13[[#This Row],[Alpha]]-MIN(Table13[Alpha]))/(MAX(Table13[Alpha])-MIN(Table13[Alpha]))</f>
        <v>0.41785418965510296</v>
      </c>
      <c r="J3038" s="508">
        <f>(Table13[[#This Row],[Signal from Matlab]]-703)/(1060.75-703)</f>
        <v>-1.9650593990216632</v>
      </c>
    </row>
    <row r="3039" spans="1:10" x14ac:dyDescent="0.2">
      <c r="A3039" s="505">
        <v>38453</v>
      </c>
      <c r="B3039" s="506">
        <v>3038</v>
      </c>
      <c r="C3039" s="507">
        <v>52.8</v>
      </c>
      <c r="E3039" s="508">
        <f>(Table13[[#This Row],[Gasoil Open]]-MIN(Table13[Gasoil Open]))/(MAX(Table13[Gasoil Open])-MIN(Table13[Gasoil Open]))</f>
        <v>0.31551976573938495</v>
      </c>
      <c r="I3039" s="130">
        <f>(Table13[[#This Row],[Alpha]]-MIN(Table13[Alpha]))/(MAX(Table13[Alpha])-MIN(Table13[Alpha]))</f>
        <v>0.41785418965510296</v>
      </c>
      <c r="J3039" s="508">
        <f>(Table13[[#This Row],[Signal from Matlab]]-703)/(1060.75-703)</f>
        <v>-1.9650593990216632</v>
      </c>
    </row>
    <row r="3040" spans="1:10" x14ac:dyDescent="0.2">
      <c r="A3040" s="505">
        <v>38454</v>
      </c>
      <c r="B3040" s="506">
        <v>3039</v>
      </c>
      <c r="C3040" s="507">
        <v>53.3</v>
      </c>
      <c r="E3040" s="508">
        <f>(Table13[[#This Row],[Gasoil Open]]-MIN(Table13[Gasoil Open]))/(MAX(Table13[Gasoil Open])-MIN(Table13[Gasoil Open]))</f>
        <v>0.3191800878477305</v>
      </c>
      <c r="I3040" s="130">
        <f>(Table13[[#This Row],[Alpha]]-MIN(Table13[Alpha]))/(MAX(Table13[Alpha])-MIN(Table13[Alpha]))</f>
        <v>0.41785418965510296</v>
      </c>
      <c r="J3040" s="508">
        <f>(Table13[[#This Row],[Signal from Matlab]]-703)/(1060.75-703)</f>
        <v>-1.9650593990216632</v>
      </c>
    </row>
    <row r="3041" spans="1:10" x14ac:dyDescent="0.2">
      <c r="A3041" s="505">
        <v>38455</v>
      </c>
      <c r="B3041" s="506">
        <v>3040</v>
      </c>
      <c r="C3041" s="507">
        <v>51.35</v>
      </c>
      <c r="E3041" s="508">
        <f>(Table13[[#This Row],[Gasoil Open]]-MIN(Table13[Gasoil Open]))/(MAX(Table13[Gasoil Open])-MIN(Table13[Gasoil Open]))</f>
        <v>0.304904831625183</v>
      </c>
      <c r="I3041" s="130">
        <f>(Table13[[#This Row],[Alpha]]-MIN(Table13[Alpha]))/(MAX(Table13[Alpha])-MIN(Table13[Alpha]))</f>
        <v>0.41785418965510296</v>
      </c>
      <c r="J3041" s="508">
        <f>(Table13[[#This Row],[Signal from Matlab]]-703)/(1060.75-703)</f>
        <v>-1.9650593990216632</v>
      </c>
    </row>
    <row r="3042" spans="1:10" x14ac:dyDescent="0.2">
      <c r="A3042" s="505">
        <v>38456</v>
      </c>
      <c r="B3042" s="506">
        <v>3041</v>
      </c>
      <c r="C3042" s="507">
        <v>50.6</v>
      </c>
      <c r="E3042" s="508">
        <f>(Table13[[#This Row],[Gasoil Open]]-MIN(Table13[Gasoil Open]))/(MAX(Table13[Gasoil Open])-MIN(Table13[Gasoil Open]))</f>
        <v>0.29941434846266468</v>
      </c>
      <c r="I3042" s="130">
        <f>(Table13[[#This Row],[Alpha]]-MIN(Table13[Alpha]))/(MAX(Table13[Alpha])-MIN(Table13[Alpha]))</f>
        <v>0.41785418965510296</v>
      </c>
      <c r="J3042" s="508">
        <f>(Table13[[#This Row],[Signal from Matlab]]-703)/(1060.75-703)</f>
        <v>-1.9650593990216632</v>
      </c>
    </row>
    <row r="3043" spans="1:10" x14ac:dyDescent="0.2">
      <c r="A3043" s="505">
        <v>38457</v>
      </c>
      <c r="B3043" s="506">
        <v>3042</v>
      </c>
      <c r="C3043" s="507">
        <v>52.35</v>
      </c>
      <c r="E3043" s="508">
        <f>(Table13[[#This Row],[Gasoil Open]]-MIN(Table13[Gasoil Open]))/(MAX(Table13[Gasoil Open])-MIN(Table13[Gasoil Open]))</f>
        <v>0.3122254758418741</v>
      </c>
      <c r="I3043" s="130">
        <f>(Table13[[#This Row],[Alpha]]-MIN(Table13[Alpha]))/(MAX(Table13[Alpha])-MIN(Table13[Alpha]))</f>
        <v>0.41785418965510296</v>
      </c>
      <c r="J3043" s="508">
        <f>(Table13[[#This Row],[Signal from Matlab]]-703)/(1060.75-703)</f>
        <v>-1.9650593990216632</v>
      </c>
    </row>
    <row r="3044" spans="1:10" x14ac:dyDescent="0.2">
      <c r="A3044" s="505">
        <v>38460</v>
      </c>
      <c r="B3044" s="506">
        <v>3043</v>
      </c>
      <c r="C3044" s="507">
        <v>51.15</v>
      </c>
      <c r="E3044" s="508">
        <f>(Table13[[#This Row],[Gasoil Open]]-MIN(Table13[Gasoil Open]))/(MAX(Table13[Gasoil Open])-MIN(Table13[Gasoil Open]))</f>
        <v>0.30344070278184476</v>
      </c>
      <c r="I3044" s="130">
        <f>(Table13[[#This Row],[Alpha]]-MIN(Table13[Alpha]))/(MAX(Table13[Alpha])-MIN(Table13[Alpha]))</f>
        <v>0.41785418965510296</v>
      </c>
      <c r="J3044" s="508">
        <f>(Table13[[#This Row],[Signal from Matlab]]-703)/(1060.75-703)</f>
        <v>-1.9650593990216632</v>
      </c>
    </row>
    <row r="3045" spans="1:10" x14ac:dyDescent="0.2">
      <c r="A3045" s="505">
        <v>38461</v>
      </c>
      <c r="B3045" s="506">
        <v>3044</v>
      </c>
      <c r="C3045" s="507">
        <v>51</v>
      </c>
      <c r="E3045" s="508">
        <f>(Table13[[#This Row],[Gasoil Open]]-MIN(Table13[Gasoil Open]))/(MAX(Table13[Gasoil Open])-MIN(Table13[Gasoil Open]))</f>
        <v>0.30234260614934105</v>
      </c>
      <c r="I3045" s="130">
        <f>(Table13[[#This Row],[Alpha]]-MIN(Table13[Alpha]))/(MAX(Table13[Alpha])-MIN(Table13[Alpha]))</f>
        <v>0.41785418965510296</v>
      </c>
      <c r="J3045" s="508">
        <f>(Table13[[#This Row],[Signal from Matlab]]-703)/(1060.75-703)</f>
        <v>-1.9650593990216632</v>
      </c>
    </row>
    <row r="3046" spans="1:10" x14ac:dyDescent="0.2">
      <c r="A3046" s="505">
        <v>38462</v>
      </c>
      <c r="B3046" s="506">
        <v>3045</v>
      </c>
      <c r="C3046" s="507">
        <v>53.3</v>
      </c>
      <c r="E3046" s="508">
        <f>(Table13[[#This Row],[Gasoil Open]]-MIN(Table13[Gasoil Open]))/(MAX(Table13[Gasoil Open])-MIN(Table13[Gasoil Open]))</f>
        <v>0.3191800878477305</v>
      </c>
      <c r="I3046" s="130">
        <f>(Table13[[#This Row],[Alpha]]-MIN(Table13[Alpha]))/(MAX(Table13[Alpha])-MIN(Table13[Alpha]))</f>
        <v>0.41785418965510296</v>
      </c>
      <c r="J3046" s="508">
        <f>(Table13[[#This Row],[Signal from Matlab]]-703)/(1060.75-703)</f>
        <v>-1.9650593990216632</v>
      </c>
    </row>
    <row r="3047" spans="1:10" x14ac:dyDescent="0.2">
      <c r="A3047" s="505">
        <v>38463</v>
      </c>
      <c r="B3047" s="506">
        <v>3046</v>
      </c>
      <c r="C3047" s="507">
        <v>53.3</v>
      </c>
      <c r="E3047" s="508">
        <f>(Table13[[#This Row],[Gasoil Open]]-MIN(Table13[Gasoil Open]))/(MAX(Table13[Gasoil Open])-MIN(Table13[Gasoil Open]))</f>
        <v>0.3191800878477305</v>
      </c>
      <c r="I3047" s="130">
        <f>(Table13[[#This Row],[Alpha]]-MIN(Table13[Alpha]))/(MAX(Table13[Alpha])-MIN(Table13[Alpha]))</f>
        <v>0.41785418965510296</v>
      </c>
      <c r="J3047" s="508">
        <f>(Table13[[#This Row],[Signal from Matlab]]-703)/(1060.75-703)</f>
        <v>-1.9650593990216632</v>
      </c>
    </row>
    <row r="3048" spans="1:10" x14ac:dyDescent="0.2">
      <c r="A3048" s="505">
        <v>38464</v>
      </c>
      <c r="B3048" s="506">
        <v>3047</v>
      </c>
      <c r="C3048" s="507">
        <v>54.25</v>
      </c>
      <c r="E3048" s="508">
        <f>(Table13[[#This Row],[Gasoil Open]]-MIN(Table13[Gasoil Open]))/(MAX(Table13[Gasoil Open])-MIN(Table13[Gasoil Open]))</f>
        <v>0.32613469985358706</v>
      </c>
      <c r="I3048" s="130">
        <f>(Table13[[#This Row],[Alpha]]-MIN(Table13[Alpha]))/(MAX(Table13[Alpha])-MIN(Table13[Alpha]))</f>
        <v>0.41785418965510296</v>
      </c>
      <c r="J3048" s="508">
        <f>(Table13[[#This Row],[Signal from Matlab]]-703)/(1060.75-703)</f>
        <v>-1.9650593990216632</v>
      </c>
    </row>
    <row r="3049" spans="1:10" x14ac:dyDescent="0.2">
      <c r="A3049" s="505">
        <v>38467</v>
      </c>
      <c r="B3049" s="506">
        <v>3048</v>
      </c>
      <c r="C3049" s="507">
        <v>55.54</v>
      </c>
      <c r="E3049" s="508">
        <f>(Table13[[#This Row],[Gasoil Open]]-MIN(Table13[Gasoil Open]))/(MAX(Table13[Gasoil Open])-MIN(Table13[Gasoil Open]))</f>
        <v>0.33557833089311856</v>
      </c>
      <c r="I3049" s="130">
        <f>(Table13[[#This Row],[Alpha]]-MIN(Table13[Alpha]))/(MAX(Table13[Alpha])-MIN(Table13[Alpha]))</f>
        <v>0.41785418965510296</v>
      </c>
      <c r="J3049" s="508">
        <f>(Table13[[#This Row],[Signal from Matlab]]-703)/(1060.75-703)</f>
        <v>-1.9650593990216632</v>
      </c>
    </row>
    <row r="3050" spans="1:10" x14ac:dyDescent="0.2">
      <c r="A3050" s="505">
        <v>38468</v>
      </c>
      <c r="B3050" s="506">
        <v>3049</v>
      </c>
      <c r="C3050" s="507">
        <v>54.25</v>
      </c>
      <c r="E3050" s="508">
        <f>(Table13[[#This Row],[Gasoil Open]]-MIN(Table13[Gasoil Open]))/(MAX(Table13[Gasoil Open])-MIN(Table13[Gasoil Open]))</f>
        <v>0.32613469985358706</v>
      </c>
      <c r="I3050" s="130">
        <f>(Table13[[#This Row],[Alpha]]-MIN(Table13[Alpha]))/(MAX(Table13[Alpha])-MIN(Table13[Alpha]))</f>
        <v>0.41785418965510296</v>
      </c>
      <c r="J3050" s="508">
        <f>(Table13[[#This Row],[Signal from Matlab]]-703)/(1060.75-703)</f>
        <v>-1.9650593990216632</v>
      </c>
    </row>
    <row r="3051" spans="1:10" x14ac:dyDescent="0.2">
      <c r="A3051" s="505">
        <v>38469</v>
      </c>
      <c r="B3051" s="506">
        <v>3050</v>
      </c>
      <c r="C3051" s="507">
        <v>54.15</v>
      </c>
      <c r="E3051" s="508">
        <f>(Table13[[#This Row],[Gasoil Open]]-MIN(Table13[Gasoil Open]))/(MAX(Table13[Gasoil Open])-MIN(Table13[Gasoil Open]))</f>
        <v>0.325402635431918</v>
      </c>
      <c r="I3051" s="130">
        <f>(Table13[[#This Row],[Alpha]]-MIN(Table13[Alpha]))/(MAX(Table13[Alpha])-MIN(Table13[Alpha]))</f>
        <v>0.41785418965510296</v>
      </c>
      <c r="J3051" s="508">
        <f>(Table13[[#This Row],[Signal from Matlab]]-703)/(1060.75-703)</f>
        <v>-1.9650593990216632</v>
      </c>
    </row>
    <row r="3052" spans="1:10" x14ac:dyDescent="0.2">
      <c r="A3052" s="505">
        <v>38470</v>
      </c>
      <c r="B3052" s="506">
        <v>3051</v>
      </c>
      <c r="C3052" s="507">
        <v>51.85</v>
      </c>
      <c r="E3052" s="508">
        <f>(Table13[[#This Row],[Gasoil Open]]-MIN(Table13[Gasoil Open]))/(MAX(Table13[Gasoil Open])-MIN(Table13[Gasoil Open]))</f>
        <v>0.30856515373352855</v>
      </c>
      <c r="I3052" s="130">
        <f>(Table13[[#This Row],[Alpha]]-MIN(Table13[Alpha]))/(MAX(Table13[Alpha])-MIN(Table13[Alpha]))</f>
        <v>0.41785418965510296</v>
      </c>
      <c r="J3052" s="508">
        <f>(Table13[[#This Row],[Signal from Matlab]]-703)/(1060.75-703)</f>
        <v>-1.9650593990216632</v>
      </c>
    </row>
    <row r="3053" spans="1:10" x14ac:dyDescent="0.2">
      <c r="A3053" s="505">
        <v>38471</v>
      </c>
      <c r="B3053" s="506">
        <v>3052</v>
      </c>
      <c r="C3053" s="507">
        <v>52.59</v>
      </c>
      <c r="E3053" s="508">
        <f>(Table13[[#This Row],[Gasoil Open]]-MIN(Table13[Gasoil Open]))/(MAX(Table13[Gasoil Open])-MIN(Table13[Gasoil Open]))</f>
        <v>0.31398243045387991</v>
      </c>
      <c r="I3053" s="130">
        <f>(Table13[[#This Row],[Alpha]]-MIN(Table13[Alpha]))/(MAX(Table13[Alpha])-MIN(Table13[Alpha]))</f>
        <v>0.41785418965510296</v>
      </c>
      <c r="J3053" s="508">
        <f>(Table13[[#This Row],[Signal from Matlab]]-703)/(1060.75-703)</f>
        <v>-1.9650593990216632</v>
      </c>
    </row>
    <row r="3054" spans="1:10" x14ac:dyDescent="0.2">
      <c r="A3054" s="505">
        <v>38474</v>
      </c>
      <c r="B3054" s="506">
        <v>3053</v>
      </c>
      <c r="C3054" s="507">
        <v>52.59</v>
      </c>
      <c r="E3054" s="508">
        <f>(Table13[[#This Row],[Gasoil Open]]-MIN(Table13[Gasoil Open]))/(MAX(Table13[Gasoil Open])-MIN(Table13[Gasoil Open]))</f>
        <v>0.31398243045387991</v>
      </c>
      <c r="I3054" s="130">
        <f>(Table13[[#This Row],[Alpha]]-MIN(Table13[Alpha]))/(MAX(Table13[Alpha])-MIN(Table13[Alpha]))</f>
        <v>0.41785418965510296</v>
      </c>
      <c r="J3054" s="508">
        <f>(Table13[[#This Row],[Signal from Matlab]]-703)/(1060.75-703)</f>
        <v>-1.9650593990216632</v>
      </c>
    </row>
    <row r="3055" spans="1:10" x14ac:dyDescent="0.2">
      <c r="A3055" s="505">
        <v>38475</v>
      </c>
      <c r="B3055" s="506">
        <v>3054</v>
      </c>
      <c r="C3055" s="507">
        <v>51.78</v>
      </c>
      <c r="E3055" s="508">
        <f>(Table13[[#This Row],[Gasoil Open]]-MIN(Table13[Gasoil Open]))/(MAX(Table13[Gasoil Open])-MIN(Table13[Gasoil Open]))</f>
        <v>0.3080527086383601</v>
      </c>
      <c r="I3055" s="130">
        <f>(Table13[[#This Row],[Alpha]]-MIN(Table13[Alpha]))/(MAX(Table13[Alpha])-MIN(Table13[Alpha]))</f>
        <v>0.41785418965510296</v>
      </c>
      <c r="J3055" s="508">
        <f>(Table13[[#This Row],[Signal from Matlab]]-703)/(1060.75-703)</f>
        <v>-1.9650593990216632</v>
      </c>
    </row>
    <row r="3056" spans="1:10" x14ac:dyDescent="0.2">
      <c r="A3056" s="505">
        <v>38476</v>
      </c>
      <c r="B3056" s="506">
        <v>3055</v>
      </c>
      <c r="C3056" s="507">
        <v>50.46</v>
      </c>
      <c r="E3056" s="508">
        <f>(Table13[[#This Row],[Gasoil Open]]-MIN(Table13[Gasoil Open]))/(MAX(Table13[Gasoil Open])-MIN(Table13[Gasoil Open]))</f>
        <v>0.29838945827232793</v>
      </c>
      <c r="I3056" s="130">
        <f>(Table13[[#This Row],[Alpha]]-MIN(Table13[Alpha]))/(MAX(Table13[Alpha])-MIN(Table13[Alpha]))</f>
        <v>0.41785418965510296</v>
      </c>
      <c r="J3056" s="508">
        <f>(Table13[[#This Row],[Signal from Matlab]]-703)/(1060.75-703)</f>
        <v>-1.9650593990216632</v>
      </c>
    </row>
    <row r="3057" spans="1:10" x14ac:dyDescent="0.2">
      <c r="A3057" s="505">
        <v>38477</v>
      </c>
      <c r="B3057" s="506">
        <v>3056</v>
      </c>
      <c r="C3057" s="507">
        <v>51.22</v>
      </c>
      <c r="E3057" s="508">
        <f>(Table13[[#This Row],[Gasoil Open]]-MIN(Table13[Gasoil Open]))/(MAX(Table13[Gasoil Open])-MIN(Table13[Gasoil Open]))</f>
        <v>0.30395314787701311</v>
      </c>
      <c r="I3057" s="130">
        <f>(Table13[[#This Row],[Alpha]]-MIN(Table13[Alpha]))/(MAX(Table13[Alpha])-MIN(Table13[Alpha]))</f>
        <v>0.41785418965510296</v>
      </c>
      <c r="J3057" s="508">
        <f>(Table13[[#This Row],[Signal from Matlab]]-703)/(1060.75-703)</f>
        <v>-1.9650593990216632</v>
      </c>
    </row>
    <row r="3058" spans="1:10" x14ac:dyDescent="0.2">
      <c r="A3058" s="505">
        <v>38478</v>
      </c>
      <c r="B3058" s="506">
        <v>3057</v>
      </c>
      <c r="C3058" s="507">
        <v>51.65</v>
      </c>
      <c r="E3058" s="508">
        <f>(Table13[[#This Row],[Gasoil Open]]-MIN(Table13[Gasoil Open]))/(MAX(Table13[Gasoil Open])-MIN(Table13[Gasoil Open]))</f>
        <v>0.30710102489019031</v>
      </c>
      <c r="I3058" s="130">
        <f>(Table13[[#This Row],[Alpha]]-MIN(Table13[Alpha]))/(MAX(Table13[Alpha])-MIN(Table13[Alpha]))</f>
        <v>0.41785418965510296</v>
      </c>
      <c r="J3058" s="508">
        <f>(Table13[[#This Row],[Signal from Matlab]]-703)/(1060.75-703)</f>
        <v>-1.9650593990216632</v>
      </c>
    </row>
    <row r="3059" spans="1:10" x14ac:dyDescent="0.2">
      <c r="A3059" s="505">
        <v>38481</v>
      </c>
      <c r="B3059" s="506">
        <v>3058</v>
      </c>
      <c r="C3059" s="507">
        <v>51.4</v>
      </c>
      <c r="E3059" s="508">
        <f>(Table13[[#This Row],[Gasoil Open]]-MIN(Table13[Gasoil Open]))/(MAX(Table13[Gasoil Open])-MIN(Table13[Gasoil Open]))</f>
        <v>0.30527086383601754</v>
      </c>
      <c r="I3059" s="130">
        <f>(Table13[[#This Row],[Alpha]]-MIN(Table13[Alpha]))/(MAX(Table13[Alpha])-MIN(Table13[Alpha]))</f>
        <v>0.41785418965510296</v>
      </c>
      <c r="J3059" s="508">
        <f>(Table13[[#This Row],[Signal from Matlab]]-703)/(1060.75-703)</f>
        <v>-1.9650593990216632</v>
      </c>
    </row>
    <row r="3060" spans="1:10" x14ac:dyDescent="0.2">
      <c r="A3060" s="505">
        <v>38482</v>
      </c>
      <c r="B3060" s="506">
        <v>3059</v>
      </c>
      <c r="C3060" s="507">
        <v>51.75</v>
      </c>
      <c r="E3060" s="508">
        <f>(Table13[[#This Row],[Gasoil Open]]-MIN(Table13[Gasoil Open]))/(MAX(Table13[Gasoil Open])-MIN(Table13[Gasoil Open]))</f>
        <v>0.30783308931185938</v>
      </c>
      <c r="I3060" s="130">
        <f>(Table13[[#This Row],[Alpha]]-MIN(Table13[Alpha]))/(MAX(Table13[Alpha])-MIN(Table13[Alpha]))</f>
        <v>0.41785418965510296</v>
      </c>
      <c r="J3060" s="508">
        <f>(Table13[[#This Row],[Signal from Matlab]]-703)/(1060.75-703)</f>
        <v>-1.9650593990216632</v>
      </c>
    </row>
    <row r="3061" spans="1:10" x14ac:dyDescent="0.2">
      <c r="A3061" s="505">
        <v>38483</v>
      </c>
      <c r="B3061" s="506">
        <v>3060</v>
      </c>
      <c r="C3061" s="507">
        <v>51.2</v>
      </c>
      <c r="E3061" s="508">
        <f>(Table13[[#This Row],[Gasoil Open]]-MIN(Table13[Gasoil Open]))/(MAX(Table13[Gasoil Open])-MIN(Table13[Gasoil Open]))</f>
        <v>0.30380673499267929</v>
      </c>
      <c r="I3061" s="130">
        <f>(Table13[[#This Row],[Alpha]]-MIN(Table13[Alpha]))/(MAX(Table13[Alpha])-MIN(Table13[Alpha]))</f>
        <v>0.41785418965510296</v>
      </c>
      <c r="J3061" s="508">
        <f>(Table13[[#This Row],[Signal from Matlab]]-703)/(1060.75-703)</f>
        <v>-1.9650593990216632</v>
      </c>
    </row>
    <row r="3062" spans="1:10" x14ac:dyDescent="0.2">
      <c r="A3062" s="505">
        <v>38484</v>
      </c>
      <c r="B3062" s="506">
        <v>3061</v>
      </c>
      <c r="C3062" s="507">
        <v>49.78</v>
      </c>
      <c r="E3062" s="508">
        <f>(Table13[[#This Row],[Gasoil Open]]-MIN(Table13[Gasoil Open]))/(MAX(Table13[Gasoil Open])-MIN(Table13[Gasoil Open]))</f>
        <v>0.29341142020497796</v>
      </c>
      <c r="I3062" s="130">
        <f>(Table13[[#This Row],[Alpha]]-MIN(Table13[Alpha]))/(MAX(Table13[Alpha])-MIN(Table13[Alpha]))</f>
        <v>0.41785418965510296</v>
      </c>
      <c r="J3062" s="508">
        <f>(Table13[[#This Row],[Signal from Matlab]]-703)/(1060.75-703)</f>
        <v>-1.9650593990216632</v>
      </c>
    </row>
    <row r="3063" spans="1:10" x14ac:dyDescent="0.2">
      <c r="A3063" s="505">
        <v>38485</v>
      </c>
      <c r="B3063" s="506">
        <v>3062</v>
      </c>
      <c r="C3063" s="507">
        <v>48.25</v>
      </c>
      <c r="E3063" s="508">
        <f>(Table13[[#This Row],[Gasoil Open]]-MIN(Table13[Gasoil Open]))/(MAX(Table13[Gasoil Open])-MIN(Table13[Gasoil Open]))</f>
        <v>0.28221083455344065</v>
      </c>
      <c r="I3063" s="130">
        <f>(Table13[[#This Row],[Alpha]]-MIN(Table13[Alpha]))/(MAX(Table13[Alpha])-MIN(Table13[Alpha]))</f>
        <v>0.41785418965510296</v>
      </c>
      <c r="J3063" s="508">
        <f>(Table13[[#This Row],[Signal from Matlab]]-703)/(1060.75-703)</f>
        <v>-1.9650593990216632</v>
      </c>
    </row>
    <row r="3064" spans="1:10" x14ac:dyDescent="0.2">
      <c r="A3064" s="505">
        <v>38488</v>
      </c>
      <c r="B3064" s="506">
        <v>3063</v>
      </c>
      <c r="C3064" s="507">
        <v>48.36</v>
      </c>
      <c r="E3064" s="508">
        <f>(Table13[[#This Row],[Gasoil Open]]-MIN(Table13[Gasoil Open]))/(MAX(Table13[Gasoil Open])-MIN(Table13[Gasoil Open]))</f>
        <v>0.28301610541727668</v>
      </c>
      <c r="I3064" s="130">
        <f>(Table13[[#This Row],[Alpha]]-MIN(Table13[Alpha]))/(MAX(Table13[Alpha])-MIN(Table13[Alpha]))</f>
        <v>0.41785418965510296</v>
      </c>
      <c r="J3064" s="508">
        <f>(Table13[[#This Row],[Signal from Matlab]]-703)/(1060.75-703)</f>
        <v>-1.9650593990216632</v>
      </c>
    </row>
    <row r="3065" spans="1:10" x14ac:dyDescent="0.2">
      <c r="A3065" s="505">
        <v>38489</v>
      </c>
      <c r="B3065" s="506">
        <v>3064</v>
      </c>
      <c r="C3065" s="507">
        <v>49.4</v>
      </c>
      <c r="E3065" s="508">
        <f>(Table13[[#This Row],[Gasoil Open]]-MIN(Table13[Gasoil Open]))/(MAX(Table13[Gasoil Open])-MIN(Table13[Gasoil Open]))</f>
        <v>0.2906295754026354</v>
      </c>
      <c r="I3065" s="130">
        <f>(Table13[[#This Row],[Alpha]]-MIN(Table13[Alpha]))/(MAX(Table13[Alpha])-MIN(Table13[Alpha]))</f>
        <v>0.41785418965510296</v>
      </c>
      <c r="J3065" s="508">
        <f>(Table13[[#This Row],[Signal from Matlab]]-703)/(1060.75-703)</f>
        <v>-1.9650593990216632</v>
      </c>
    </row>
    <row r="3066" spans="1:10" x14ac:dyDescent="0.2">
      <c r="A3066" s="505">
        <v>38490</v>
      </c>
      <c r="B3066" s="506">
        <v>3065</v>
      </c>
      <c r="C3066" s="507">
        <v>49.6</v>
      </c>
      <c r="E3066" s="508">
        <f>(Table13[[#This Row],[Gasoil Open]]-MIN(Table13[Gasoil Open]))/(MAX(Table13[Gasoil Open])-MIN(Table13[Gasoil Open]))</f>
        <v>0.29209370424597364</v>
      </c>
      <c r="I3066" s="130">
        <f>(Table13[[#This Row],[Alpha]]-MIN(Table13[Alpha]))/(MAX(Table13[Alpha])-MIN(Table13[Alpha]))</f>
        <v>0.41785418965510296</v>
      </c>
      <c r="J3066" s="508">
        <f>(Table13[[#This Row],[Signal from Matlab]]-703)/(1060.75-703)</f>
        <v>-1.9650593990216632</v>
      </c>
    </row>
    <row r="3067" spans="1:10" x14ac:dyDescent="0.2">
      <c r="A3067" s="505">
        <v>38491</v>
      </c>
      <c r="B3067" s="506">
        <v>3066</v>
      </c>
      <c r="C3067" s="507">
        <v>47.9</v>
      </c>
      <c r="E3067" s="508">
        <f>(Table13[[#This Row],[Gasoil Open]]-MIN(Table13[Gasoil Open]))/(MAX(Table13[Gasoil Open])-MIN(Table13[Gasoil Open]))</f>
        <v>0.27964860907759881</v>
      </c>
      <c r="I3067" s="130">
        <f>(Table13[[#This Row],[Alpha]]-MIN(Table13[Alpha]))/(MAX(Table13[Alpha])-MIN(Table13[Alpha]))</f>
        <v>0.41785418965510296</v>
      </c>
      <c r="J3067" s="508">
        <f>(Table13[[#This Row],[Signal from Matlab]]-703)/(1060.75-703)</f>
        <v>-1.9650593990216632</v>
      </c>
    </row>
    <row r="3068" spans="1:10" x14ac:dyDescent="0.2">
      <c r="A3068" s="505">
        <v>38492</v>
      </c>
      <c r="B3068" s="506">
        <v>3067</v>
      </c>
      <c r="C3068" s="507">
        <v>48.1</v>
      </c>
      <c r="E3068" s="508">
        <f>(Table13[[#This Row],[Gasoil Open]]-MIN(Table13[Gasoil Open]))/(MAX(Table13[Gasoil Open])-MIN(Table13[Gasoil Open]))</f>
        <v>0.28111273792093705</v>
      </c>
      <c r="I3068" s="130">
        <f>(Table13[[#This Row],[Alpha]]-MIN(Table13[Alpha]))/(MAX(Table13[Alpha])-MIN(Table13[Alpha]))</f>
        <v>0.41785418965510296</v>
      </c>
      <c r="J3068" s="508">
        <f>(Table13[[#This Row],[Signal from Matlab]]-703)/(1060.75-703)</f>
        <v>-1.9650593990216632</v>
      </c>
    </row>
    <row r="3069" spans="1:10" x14ac:dyDescent="0.2">
      <c r="A3069" s="505">
        <v>38495</v>
      </c>
      <c r="B3069" s="506">
        <v>3068</v>
      </c>
      <c r="C3069" s="507">
        <v>47.91</v>
      </c>
      <c r="E3069" s="508">
        <f>(Table13[[#This Row],[Gasoil Open]]-MIN(Table13[Gasoil Open]))/(MAX(Table13[Gasoil Open])-MIN(Table13[Gasoil Open]))</f>
        <v>0.27972181551976566</v>
      </c>
      <c r="I3069" s="130">
        <f>(Table13[[#This Row],[Alpha]]-MIN(Table13[Alpha]))/(MAX(Table13[Alpha])-MIN(Table13[Alpha]))</f>
        <v>0.41785418965510296</v>
      </c>
      <c r="J3069" s="508">
        <f>(Table13[[#This Row],[Signal from Matlab]]-703)/(1060.75-703)</f>
        <v>-1.9650593990216632</v>
      </c>
    </row>
    <row r="3070" spans="1:10" x14ac:dyDescent="0.2">
      <c r="A3070" s="505">
        <v>38496</v>
      </c>
      <c r="B3070" s="506">
        <v>3069</v>
      </c>
      <c r="C3070" s="507">
        <v>48.51</v>
      </c>
      <c r="E3070" s="508">
        <f>(Table13[[#This Row],[Gasoil Open]]-MIN(Table13[Gasoil Open]))/(MAX(Table13[Gasoil Open])-MIN(Table13[Gasoil Open]))</f>
        <v>0.28411420204978033</v>
      </c>
      <c r="I3070" s="130">
        <f>(Table13[[#This Row],[Alpha]]-MIN(Table13[Alpha]))/(MAX(Table13[Alpha])-MIN(Table13[Alpha]))</f>
        <v>0.41785418965510296</v>
      </c>
      <c r="J3070" s="508">
        <f>(Table13[[#This Row],[Signal from Matlab]]-703)/(1060.75-703)</f>
        <v>-1.9650593990216632</v>
      </c>
    </row>
    <row r="3071" spans="1:10" x14ac:dyDescent="0.2">
      <c r="A3071" s="505">
        <v>38497</v>
      </c>
      <c r="B3071" s="506">
        <v>3070</v>
      </c>
      <c r="C3071" s="507">
        <v>48.75</v>
      </c>
      <c r="E3071" s="508">
        <f>(Table13[[#This Row],[Gasoil Open]]-MIN(Table13[Gasoil Open]))/(MAX(Table13[Gasoil Open])-MIN(Table13[Gasoil Open]))</f>
        <v>0.2858711566617862</v>
      </c>
      <c r="I3071" s="130">
        <f>(Table13[[#This Row],[Alpha]]-MIN(Table13[Alpha]))/(MAX(Table13[Alpha])-MIN(Table13[Alpha]))</f>
        <v>0.41785418965510296</v>
      </c>
      <c r="J3071" s="508">
        <f>(Table13[[#This Row],[Signal from Matlab]]-703)/(1060.75-703)</f>
        <v>-1.9650593990216632</v>
      </c>
    </row>
    <row r="3072" spans="1:10" x14ac:dyDescent="0.2">
      <c r="A3072" s="505">
        <v>38498</v>
      </c>
      <c r="B3072" s="506">
        <v>3071</v>
      </c>
      <c r="C3072" s="507">
        <v>50.08</v>
      </c>
      <c r="E3072" s="508">
        <f>(Table13[[#This Row],[Gasoil Open]]-MIN(Table13[Gasoil Open]))/(MAX(Table13[Gasoil Open])-MIN(Table13[Gasoil Open]))</f>
        <v>0.29560761346998526</v>
      </c>
      <c r="I3072" s="130">
        <f>(Table13[[#This Row],[Alpha]]-MIN(Table13[Alpha]))/(MAX(Table13[Alpha])-MIN(Table13[Alpha]))</f>
        <v>0.41785418965510296</v>
      </c>
      <c r="J3072" s="508">
        <f>(Table13[[#This Row],[Signal from Matlab]]-703)/(1060.75-703)</f>
        <v>-1.9650593990216632</v>
      </c>
    </row>
    <row r="3073" spans="1:10" x14ac:dyDescent="0.2">
      <c r="A3073" s="505">
        <v>38499</v>
      </c>
      <c r="B3073" s="506">
        <v>3072</v>
      </c>
      <c r="C3073" s="507">
        <v>49.96</v>
      </c>
      <c r="E3073" s="508">
        <f>(Table13[[#This Row],[Gasoil Open]]-MIN(Table13[Gasoil Open]))/(MAX(Table13[Gasoil Open])-MIN(Table13[Gasoil Open]))</f>
        <v>0.29472913616398244</v>
      </c>
      <c r="I3073" s="130">
        <f>(Table13[[#This Row],[Alpha]]-MIN(Table13[Alpha]))/(MAX(Table13[Alpha])-MIN(Table13[Alpha]))</f>
        <v>0.41785418965510296</v>
      </c>
      <c r="J3073" s="508">
        <f>(Table13[[#This Row],[Signal from Matlab]]-703)/(1060.75-703)</f>
        <v>-1.9650593990216632</v>
      </c>
    </row>
    <row r="3074" spans="1:10" x14ac:dyDescent="0.2">
      <c r="A3074" s="505">
        <v>38503</v>
      </c>
      <c r="B3074" s="506">
        <v>3073</v>
      </c>
      <c r="C3074" s="507">
        <v>50.47</v>
      </c>
      <c r="E3074" s="508">
        <f>(Table13[[#This Row],[Gasoil Open]]-MIN(Table13[Gasoil Open]))/(MAX(Table13[Gasoil Open])-MIN(Table13[Gasoil Open]))</f>
        <v>0.29846266471449479</v>
      </c>
      <c r="I3074" s="130">
        <f>(Table13[[#This Row],[Alpha]]-MIN(Table13[Alpha]))/(MAX(Table13[Alpha])-MIN(Table13[Alpha]))</f>
        <v>0.41785418965510296</v>
      </c>
      <c r="J3074" s="508">
        <f>(Table13[[#This Row],[Signal from Matlab]]-703)/(1060.75-703)</f>
        <v>-1.9650593990216632</v>
      </c>
    </row>
    <row r="3075" spans="1:10" x14ac:dyDescent="0.2">
      <c r="A3075" s="505">
        <v>38504</v>
      </c>
      <c r="B3075" s="506">
        <v>3074</v>
      </c>
      <c r="C3075" s="507">
        <v>50.85</v>
      </c>
      <c r="E3075" s="508">
        <f>(Table13[[#This Row],[Gasoil Open]]-MIN(Table13[Gasoil Open]))/(MAX(Table13[Gasoil Open])-MIN(Table13[Gasoil Open]))</f>
        <v>0.30124450951683746</v>
      </c>
      <c r="I3075" s="130">
        <f>(Table13[[#This Row],[Alpha]]-MIN(Table13[Alpha]))/(MAX(Table13[Alpha])-MIN(Table13[Alpha]))</f>
        <v>0.41785418965510296</v>
      </c>
      <c r="J3075" s="508">
        <f>(Table13[[#This Row],[Signal from Matlab]]-703)/(1060.75-703)</f>
        <v>-1.9650593990216632</v>
      </c>
    </row>
    <row r="3076" spans="1:10" x14ac:dyDescent="0.2">
      <c r="A3076" s="505">
        <v>38505</v>
      </c>
      <c r="B3076" s="506">
        <v>3075</v>
      </c>
      <c r="C3076" s="507">
        <v>53.05</v>
      </c>
      <c r="E3076" s="508">
        <f>(Table13[[#This Row],[Gasoil Open]]-MIN(Table13[Gasoil Open]))/(MAX(Table13[Gasoil Open])-MIN(Table13[Gasoil Open]))</f>
        <v>0.31734992679355772</v>
      </c>
      <c r="I3076" s="130">
        <f>(Table13[[#This Row],[Alpha]]-MIN(Table13[Alpha]))/(MAX(Table13[Alpha])-MIN(Table13[Alpha]))</f>
        <v>0.41785418965510296</v>
      </c>
      <c r="J3076" s="508">
        <f>(Table13[[#This Row],[Signal from Matlab]]-703)/(1060.75-703)</f>
        <v>-1.9650593990216632</v>
      </c>
    </row>
    <row r="3077" spans="1:10" x14ac:dyDescent="0.2">
      <c r="A3077" s="505">
        <v>38506</v>
      </c>
      <c r="B3077" s="506">
        <v>3076</v>
      </c>
      <c r="C3077" s="507">
        <v>52.39</v>
      </c>
      <c r="E3077" s="508">
        <f>(Table13[[#This Row],[Gasoil Open]]-MIN(Table13[Gasoil Open]))/(MAX(Table13[Gasoil Open])-MIN(Table13[Gasoil Open]))</f>
        <v>0.31251830161054167</v>
      </c>
      <c r="I3077" s="130">
        <f>(Table13[[#This Row],[Alpha]]-MIN(Table13[Alpha]))/(MAX(Table13[Alpha])-MIN(Table13[Alpha]))</f>
        <v>0.41785418965510296</v>
      </c>
      <c r="J3077" s="508">
        <f>(Table13[[#This Row],[Signal from Matlab]]-703)/(1060.75-703)</f>
        <v>-1.9650593990216632</v>
      </c>
    </row>
    <row r="3078" spans="1:10" x14ac:dyDescent="0.2">
      <c r="A3078" s="505">
        <v>38509</v>
      </c>
      <c r="B3078" s="506">
        <v>3077</v>
      </c>
      <c r="C3078" s="507">
        <v>54.3</v>
      </c>
      <c r="E3078" s="508">
        <f>(Table13[[#This Row],[Gasoil Open]]-MIN(Table13[Gasoil Open]))/(MAX(Table13[Gasoil Open])-MIN(Table13[Gasoil Open]))</f>
        <v>0.32650073206442159</v>
      </c>
      <c r="I3078" s="130">
        <f>(Table13[[#This Row],[Alpha]]-MIN(Table13[Alpha]))/(MAX(Table13[Alpha])-MIN(Table13[Alpha]))</f>
        <v>0.41785418965510296</v>
      </c>
      <c r="J3078" s="508">
        <f>(Table13[[#This Row],[Signal from Matlab]]-703)/(1060.75-703)</f>
        <v>-1.9650593990216632</v>
      </c>
    </row>
    <row r="3079" spans="1:10" x14ac:dyDescent="0.2">
      <c r="A3079" s="505">
        <v>38510</v>
      </c>
      <c r="B3079" s="506">
        <v>3078</v>
      </c>
      <c r="C3079" s="507">
        <v>53.65</v>
      </c>
      <c r="E3079" s="508">
        <f>(Table13[[#This Row],[Gasoil Open]]-MIN(Table13[Gasoil Open]))/(MAX(Table13[Gasoil Open])-MIN(Table13[Gasoil Open]))</f>
        <v>0.32174231332357245</v>
      </c>
      <c r="I3079" s="130">
        <f>(Table13[[#This Row],[Alpha]]-MIN(Table13[Alpha]))/(MAX(Table13[Alpha])-MIN(Table13[Alpha]))</f>
        <v>0.41785418965510296</v>
      </c>
      <c r="J3079" s="508">
        <f>(Table13[[#This Row],[Signal from Matlab]]-703)/(1060.75-703)</f>
        <v>-1.9650593990216632</v>
      </c>
    </row>
    <row r="3080" spans="1:10" x14ac:dyDescent="0.2">
      <c r="A3080" s="505">
        <v>38511</v>
      </c>
      <c r="B3080" s="506">
        <v>3079</v>
      </c>
      <c r="C3080" s="507">
        <v>53.05</v>
      </c>
      <c r="E3080" s="508">
        <f>(Table13[[#This Row],[Gasoil Open]]-MIN(Table13[Gasoil Open]))/(MAX(Table13[Gasoil Open])-MIN(Table13[Gasoil Open]))</f>
        <v>0.31734992679355772</v>
      </c>
      <c r="I3080" s="130">
        <f>(Table13[[#This Row],[Alpha]]-MIN(Table13[Alpha]))/(MAX(Table13[Alpha])-MIN(Table13[Alpha]))</f>
        <v>0.41785418965510296</v>
      </c>
      <c r="J3080" s="508">
        <f>(Table13[[#This Row],[Signal from Matlab]]-703)/(1060.75-703)</f>
        <v>-1.9650593990216632</v>
      </c>
    </row>
    <row r="3081" spans="1:10" x14ac:dyDescent="0.2">
      <c r="A3081" s="505">
        <v>38512</v>
      </c>
      <c r="B3081" s="506">
        <v>3080</v>
      </c>
      <c r="C3081" s="507">
        <v>51.95</v>
      </c>
      <c r="E3081" s="508">
        <f>(Table13[[#This Row],[Gasoil Open]]-MIN(Table13[Gasoil Open]))/(MAX(Table13[Gasoil Open])-MIN(Table13[Gasoil Open]))</f>
        <v>0.30929721815519762</v>
      </c>
      <c r="I3081" s="130">
        <f>(Table13[[#This Row],[Alpha]]-MIN(Table13[Alpha]))/(MAX(Table13[Alpha])-MIN(Table13[Alpha]))</f>
        <v>0.41785418965510296</v>
      </c>
      <c r="J3081" s="508">
        <f>(Table13[[#This Row],[Signal from Matlab]]-703)/(1060.75-703)</f>
        <v>-1.9650593990216632</v>
      </c>
    </row>
    <row r="3082" spans="1:10" x14ac:dyDescent="0.2">
      <c r="A3082" s="505">
        <v>38513</v>
      </c>
      <c r="B3082" s="506">
        <v>3081</v>
      </c>
      <c r="C3082" s="507">
        <v>53.9</v>
      </c>
      <c r="E3082" s="508">
        <f>(Table13[[#This Row],[Gasoil Open]]-MIN(Table13[Gasoil Open]))/(MAX(Table13[Gasoil Open])-MIN(Table13[Gasoil Open]))</f>
        <v>0.32357247437774522</v>
      </c>
      <c r="I3082" s="130">
        <f>(Table13[[#This Row],[Alpha]]-MIN(Table13[Alpha]))/(MAX(Table13[Alpha])-MIN(Table13[Alpha]))</f>
        <v>0.41785418965510296</v>
      </c>
      <c r="J3082" s="508">
        <f>(Table13[[#This Row],[Signal from Matlab]]-703)/(1060.75-703)</f>
        <v>-1.9650593990216632</v>
      </c>
    </row>
    <row r="3083" spans="1:10" x14ac:dyDescent="0.2">
      <c r="A3083" s="505">
        <v>38516</v>
      </c>
      <c r="B3083" s="506">
        <v>3082</v>
      </c>
      <c r="C3083" s="507">
        <v>52.55</v>
      </c>
      <c r="E3083" s="508">
        <f>(Table13[[#This Row],[Gasoil Open]]-MIN(Table13[Gasoil Open]))/(MAX(Table13[Gasoil Open])-MIN(Table13[Gasoil Open]))</f>
        <v>0.31368960468521223</v>
      </c>
      <c r="I3083" s="130">
        <f>(Table13[[#This Row],[Alpha]]-MIN(Table13[Alpha]))/(MAX(Table13[Alpha])-MIN(Table13[Alpha]))</f>
        <v>0.41785418965510296</v>
      </c>
      <c r="J3083" s="508">
        <f>(Table13[[#This Row],[Signal from Matlab]]-703)/(1060.75-703)</f>
        <v>-1.9650593990216632</v>
      </c>
    </row>
    <row r="3084" spans="1:10" x14ac:dyDescent="0.2">
      <c r="A3084" s="505">
        <v>38517</v>
      </c>
      <c r="B3084" s="506">
        <v>3083</v>
      </c>
      <c r="C3084" s="507">
        <v>54.61</v>
      </c>
      <c r="E3084" s="508">
        <f>(Table13[[#This Row],[Gasoil Open]]-MIN(Table13[Gasoil Open]))/(MAX(Table13[Gasoil Open])-MIN(Table13[Gasoil Open]))</f>
        <v>0.32877013177159581</v>
      </c>
      <c r="I3084" s="130">
        <f>(Table13[[#This Row],[Alpha]]-MIN(Table13[Alpha]))/(MAX(Table13[Alpha])-MIN(Table13[Alpha]))</f>
        <v>0.41785418965510296</v>
      </c>
      <c r="J3084" s="508">
        <f>(Table13[[#This Row],[Signal from Matlab]]-703)/(1060.75-703)</f>
        <v>-1.9650593990216632</v>
      </c>
    </row>
    <row r="3085" spans="1:10" x14ac:dyDescent="0.2">
      <c r="A3085" s="505">
        <v>38518</v>
      </c>
      <c r="B3085" s="506">
        <v>3084</v>
      </c>
      <c r="C3085" s="507">
        <v>54.1</v>
      </c>
      <c r="E3085" s="508">
        <f>(Table13[[#This Row],[Gasoil Open]]-MIN(Table13[Gasoil Open]))/(MAX(Table13[Gasoil Open])-MIN(Table13[Gasoil Open]))</f>
        <v>0.32503660322108346</v>
      </c>
      <c r="I3085" s="130">
        <f>(Table13[[#This Row],[Alpha]]-MIN(Table13[Alpha]))/(MAX(Table13[Alpha])-MIN(Table13[Alpha]))</f>
        <v>0.41785418965510296</v>
      </c>
      <c r="J3085" s="508">
        <f>(Table13[[#This Row],[Signal from Matlab]]-703)/(1060.75-703)</f>
        <v>-1.9650593990216632</v>
      </c>
    </row>
    <row r="3086" spans="1:10" x14ac:dyDescent="0.2">
      <c r="A3086" s="505">
        <v>38519</v>
      </c>
      <c r="B3086" s="506">
        <v>3085</v>
      </c>
      <c r="C3086" s="507">
        <v>55.24</v>
      </c>
      <c r="E3086" s="508">
        <f>(Table13[[#This Row],[Gasoil Open]]-MIN(Table13[Gasoil Open]))/(MAX(Table13[Gasoil Open])-MIN(Table13[Gasoil Open]))</f>
        <v>0.33338213762811125</v>
      </c>
      <c r="I3086" s="130">
        <f>(Table13[[#This Row],[Alpha]]-MIN(Table13[Alpha]))/(MAX(Table13[Alpha])-MIN(Table13[Alpha]))</f>
        <v>0.41785418965510296</v>
      </c>
      <c r="J3086" s="508">
        <f>(Table13[[#This Row],[Signal from Matlab]]-703)/(1060.75-703)</f>
        <v>-1.9650593990216632</v>
      </c>
    </row>
    <row r="3087" spans="1:10" x14ac:dyDescent="0.2">
      <c r="A3087" s="505">
        <v>38520</v>
      </c>
      <c r="B3087" s="506">
        <v>3086</v>
      </c>
      <c r="C3087" s="507">
        <v>56.4</v>
      </c>
      <c r="E3087" s="508">
        <f>(Table13[[#This Row],[Gasoil Open]]-MIN(Table13[Gasoil Open]))/(MAX(Table13[Gasoil Open])-MIN(Table13[Gasoil Open]))</f>
        <v>0.34187408491947285</v>
      </c>
      <c r="I3087" s="130">
        <f>(Table13[[#This Row],[Alpha]]-MIN(Table13[Alpha]))/(MAX(Table13[Alpha])-MIN(Table13[Alpha]))</f>
        <v>0.41785418965510296</v>
      </c>
      <c r="J3087" s="508">
        <f>(Table13[[#This Row],[Signal from Matlab]]-703)/(1060.75-703)</f>
        <v>-1.9650593990216632</v>
      </c>
    </row>
    <row r="3088" spans="1:10" x14ac:dyDescent="0.2">
      <c r="A3088" s="505">
        <v>38523</v>
      </c>
      <c r="B3088" s="506">
        <v>3087</v>
      </c>
      <c r="C3088" s="507">
        <v>57.8</v>
      </c>
      <c r="E3088" s="508">
        <f>(Table13[[#This Row],[Gasoil Open]]-MIN(Table13[Gasoil Open]))/(MAX(Table13[Gasoil Open])-MIN(Table13[Gasoil Open]))</f>
        <v>0.35212298682284032</v>
      </c>
      <c r="I3088" s="130">
        <f>(Table13[[#This Row],[Alpha]]-MIN(Table13[Alpha]))/(MAX(Table13[Alpha])-MIN(Table13[Alpha]))</f>
        <v>0.41785418965510296</v>
      </c>
      <c r="J3088" s="508">
        <f>(Table13[[#This Row],[Signal from Matlab]]-703)/(1060.75-703)</f>
        <v>-1.9650593990216632</v>
      </c>
    </row>
    <row r="3089" spans="1:10" x14ac:dyDescent="0.2">
      <c r="A3089" s="505">
        <v>38524</v>
      </c>
      <c r="B3089" s="506">
        <v>3088</v>
      </c>
      <c r="C3089" s="507">
        <v>57.95</v>
      </c>
      <c r="E3089" s="508">
        <f>(Table13[[#This Row],[Gasoil Open]]-MIN(Table13[Gasoil Open]))/(MAX(Table13[Gasoil Open])-MIN(Table13[Gasoil Open]))</f>
        <v>0.35322108345534403</v>
      </c>
      <c r="I3089" s="130">
        <f>(Table13[[#This Row],[Alpha]]-MIN(Table13[Alpha]))/(MAX(Table13[Alpha])-MIN(Table13[Alpha]))</f>
        <v>0.41785418965510296</v>
      </c>
      <c r="J3089" s="508">
        <f>(Table13[[#This Row],[Signal from Matlab]]-703)/(1060.75-703)</f>
        <v>-1.9650593990216632</v>
      </c>
    </row>
    <row r="3090" spans="1:10" x14ac:dyDescent="0.2">
      <c r="A3090" s="505">
        <v>38525</v>
      </c>
      <c r="B3090" s="506">
        <v>3089</v>
      </c>
      <c r="C3090" s="507">
        <v>57.26</v>
      </c>
      <c r="E3090" s="508">
        <f>(Table13[[#This Row],[Gasoil Open]]-MIN(Table13[Gasoil Open]))/(MAX(Table13[Gasoil Open])-MIN(Table13[Gasoil Open]))</f>
        <v>0.3481698389458272</v>
      </c>
      <c r="I3090" s="130">
        <f>(Table13[[#This Row],[Alpha]]-MIN(Table13[Alpha]))/(MAX(Table13[Alpha])-MIN(Table13[Alpha]))</f>
        <v>0.41785418965510296</v>
      </c>
      <c r="J3090" s="508">
        <f>(Table13[[#This Row],[Signal from Matlab]]-703)/(1060.75-703)</f>
        <v>-1.9650593990216632</v>
      </c>
    </row>
    <row r="3091" spans="1:10" x14ac:dyDescent="0.2">
      <c r="A3091" s="505">
        <v>38526</v>
      </c>
      <c r="B3091" s="506">
        <v>3090</v>
      </c>
      <c r="C3091" s="507">
        <v>56.88</v>
      </c>
      <c r="E3091" s="508">
        <f>(Table13[[#This Row],[Gasoil Open]]-MIN(Table13[Gasoil Open]))/(MAX(Table13[Gasoil Open])-MIN(Table13[Gasoil Open]))</f>
        <v>0.34538799414348464</v>
      </c>
      <c r="I3091" s="130">
        <f>(Table13[[#This Row],[Alpha]]-MIN(Table13[Alpha]))/(MAX(Table13[Alpha])-MIN(Table13[Alpha]))</f>
        <v>0.41785418965510296</v>
      </c>
      <c r="J3091" s="508">
        <f>(Table13[[#This Row],[Signal from Matlab]]-703)/(1060.75-703)</f>
        <v>-1.9650593990216632</v>
      </c>
    </row>
    <row r="3092" spans="1:10" x14ac:dyDescent="0.2">
      <c r="A3092" s="505">
        <v>38527</v>
      </c>
      <c r="B3092" s="506">
        <v>3091</v>
      </c>
      <c r="C3092" s="507">
        <v>58.32</v>
      </c>
      <c r="E3092" s="508">
        <f>(Table13[[#This Row],[Gasoil Open]]-MIN(Table13[Gasoil Open]))/(MAX(Table13[Gasoil Open])-MIN(Table13[Gasoil Open]))</f>
        <v>0.35592972181551974</v>
      </c>
      <c r="I3092" s="130">
        <f>(Table13[[#This Row],[Alpha]]-MIN(Table13[Alpha]))/(MAX(Table13[Alpha])-MIN(Table13[Alpha]))</f>
        <v>0.41785418965510296</v>
      </c>
      <c r="J3092" s="508">
        <f>(Table13[[#This Row],[Signal from Matlab]]-703)/(1060.75-703)</f>
        <v>-1.9650593990216632</v>
      </c>
    </row>
    <row r="3093" spans="1:10" x14ac:dyDescent="0.2">
      <c r="A3093" s="505">
        <v>38530</v>
      </c>
      <c r="B3093" s="506">
        <v>3092</v>
      </c>
      <c r="C3093" s="507">
        <v>58.85</v>
      </c>
      <c r="E3093" s="508">
        <f>(Table13[[#This Row],[Gasoil Open]]-MIN(Table13[Gasoil Open]))/(MAX(Table13[Gasoil Open])-MIN(Table13[Gasoil Open]))</f>
        <v>0.35980966325036601</v>
      </c>
      <c r="I3093" s="130">
        <f>(Table13[[#This Row],[Alpha]]-MIN(Table13[Alpha]))/(MAX(Table13[Alpha])-MIN(Table13[Alpha]))</f>
        <v>0.41785418965510296</v>
      </c>
      <c r="J3093" s="508">
        <f>(Table13[[#This Row],[Signal from Matlab]]-703)/(1060.75-703)</f>
        <v>-1.9650593990216632</v>
      </c>
    </row>
    <row r="3094" spans="1:10" x14ac:dyDescent="0.2">
      <c r="A3094" s="505">
        <v>38531</v>
      </c>
      <c r="B3094" s="506">
        <v>3093</v>
      </c>
      <c r="C3094" s="507">
        <v>59.1</v>
      </c>
      <c r="E3094" s="508">
        <f>(Table13[[#This Row],[Gasoil Open]]-MIN(Table13[Gasoil Open]))/(MAX(Table13[Gasoil Open])-MIN(Table13[Gasoil Open]))</f>
        <v>0.36163982430453878</v>
      </c>
      <c r="I3094" s="130">
        <f>(Table13[[#This Row],[Alpha]]-MIN(Table13[Alpha]))/(MAX(Table13[Alpha])-MIN(Table13[Alpha]))</f>
        <v>0.41785418965510296</v>
      </c>
      <c r="J3094" s="508">
        <f>(Table13[[#This Row],[Signal from Matlab]]-703)/(1060.75-703)</f>
        <v>-1.9650593990216632</v>
      </c>
    </row>
    <row r="3095" spans="1:10" x14ac:dyDescent="0.2">
      <c r="A3095" s="505">
        <v>38532</v>
      </c>
      <c r="B3095" s="506">
        <v>3094</v>
      </c>
      <c r="C3095" s="507">
        <v>57.33</v>
      </c>
      <c r="E3095" s="508">
        <f>(Table13[[#This Row],[Gasoil Open]]-MIN(Table13[Gasoil Open]))/(MAX(Table13[Gasoil Open])-MIN(Table13[Gasoil Open]))</f>
        <v>0.34868228404099549</v>
      </c>
      <c r="I3095" s="130">
        <f>(Table13[[#This Row],[Alpha]]-MIN(Table13[Alpha]))/(MAX(Table13[Alpha])-MIN(Table13[Alpha]))</f>
        <v>0.41785418965510296</v>
      </c>
      <c r="J3095" s="508">
        <f>(Table13[[#This Row],[Signal from Matlab]]-703)/(1060.75-703)</f>
        <v>-1.9650593990216632</v>
      </c>
    </row>
    <row r="3096" spans="1:10" x14ac:dyDescent="0.2">
      <c r="A3096" s="505">
        <v>38533</v>
      </c>
      <c r="B3096" s="506">
        <v>3095</v>
      </c>
      <c r="C3096" s="507">
        <v>56.15</v>
      </c>
      <c r="E3096" s="508">
        <f>(Table13[[#This Row],[Gasoil Open]]-MIN(Table13[Gasoil Open]))/(MAX(Table13[Gasoil Open])-MIN(Table13[Gasoil Open]))</f>
        <v>0.34004392386530014</v>
      </c>
      <c r="I3096" s="130">
        <f>(Table13[[#This Row],[Alpha]]-MIN(Table13[Alpha]))/(MAX(Table13[Alpha])-MIN(Table13[Alpha]))</f>
        <v>0.41785418965510296</v>
      </c>
      <c r="J3096" s="508">
        <f>(Table13[[#This Row],[Signal from Matlab]]-703)/(1060.75-703)</f>
        <v>-1.9650593990216632</v>
      </c>
    </row>
    <row r="3097" spans="1:10" x14ac:dyDescent="0.2">
      <c r="A3097" s="505">
        <v>38534</v>
      </c>
      <c r="B3097" s="506">
        <v>3096</v>
      </c>
      <c r="C3097" s="507">
        <v>55.7</v>
      </c>
      <c r="E3097" s="508">
        <f>(Table13[[#This Row],[Gasoil Open]]-MIN(Table13[Gasoil Open]))/(MAX(Table13[Gasoil Open])-MIN(Table13[Gasoil Open]))</f>
        <v>0.33674963396778912</v>
      </c>
      <c r="I3097" s="130">
        <f>(Table13[[#This Row],[Alpha]]-MIN(Table13[Alpha]))/(MAX(Table13[Alpha])-MIN(Table13[Alpha]))</f>
        <v>0.41785418965510296</v>
      </c>
      <c r="J3097" s="508">
        <f>(Table13[[#This Row],[Signal from Matlab]]-703)/(1060.75-703)</f>
        <v>-1.9650593990216632</v>
      </c>
    </row>
    <row r="3098" spans="1:10" x14ac:dyDescent="0.2">
      <c r="A3098" s="505">
        <v>38537</v>
      </c>
      <c r="B3098" s="506">
        <v>3097</v>
      </c>
      <c r="C3098" s="507">
        <v>57.65</v>
      </c>
      <c r="E3098" s="508">
        <f>(Table13[[#This Row],[Gasoil Open]]-MIN(Table13[Gasoil Open]))/(MAX(Table13[Gasoil Open])-MIN(Table13[Gasoil Open]))</f>
        <v>0.35102489019033672</v>
      </c>
      <c r="I3098" s="130">
        <f>(Table13[[#This Row],[Alpha]]-MIN(Table13[Alpha]))/(MAX(Table13[Alpha])-MIN(Table13[Alpha]))</f>
        <v>0.41785418965510296</v>
      </c>
      <c r="J3098" s="508">
        <f>(Table13[[#This Row],[Signal from Matlab]]-703)/(1060.75-703)</f>
        <v>-1.9650593990216632</v>
      </c>
    </row>
    <row r="3099" spans="1:10" x14ac:dyDescent="0.2">
      <c r="A3099" s="505">
        <v>38538</v>
      </c>
      <c r="B3099" s="506">
        <v>3098</v>
      </c>
      <c r="C3099" s="507">
        <v>57.9</v>
      </c>
      <c r="E3099" s="508">
        <f>(Table13[[#This Row],[Gasoil Open]]-MIN(Table13[Gasoil Open]))/(MAX(Table13[Gasoil Open])-MIN(Table13[Gasoil Open]))</f>
        <v>0.3528550512445095</v>
      </c>
      <c r="I3099" s="130">
        <f>(Table13[[#This Row],[Alpha]]-MIN(Table13[Alpha]))/(MAX(Table13[Alpha])-MIN(Table13[Alpha]))</f>
        <v>0.41785418965510296</v>
      </c>
      <c r="J3099" s="508">
        <f>(Table13[[#This Row],[Signal from Matlab]]-703)/(1060.75-703)</f>
        <v>-1.9650593990216632</v>
      </c>
    </row>
    <row r="3100" spans="1:10" x14ac:dyDescent="0.2">
      <c r="A3100" s="505">
        <v>38539</v>
      </c>
      <c r="B3100" s="506">
        <v>3099</v>
      </c>
      <c r="C3100" s="507">
        <v>58.4</v>
      </c>
      <c r="E3100" s="508">
        <f>(Table13[[#This Row],[Gasoil Open]]-MIN(Table13[Gasoil Open]))/(MAX(Table13[Gasoil Open])-MIN(Table13[Gasoil Open]))</f>
        <v>0.35651537335285499</v>
      </c>
      <c r="I3100" s="130">
        <f>(Table13[[#This Row],[Alpha]]-MIN(Table13[Alpha]))/(MAX(Table13[Alpha])-MIN(Table13[Alpha]))</f>
        <v>0.41785418965510296</v>
      </c>
      <c r="J3100" s="508">
        <f>(Table13[[#This Row],[Signal from Matlab]]-703)/(1060.75-703)</f>
        <v>-1.9650593990216632</v>
      </c>
    </row>
    <row r="3101" spans="1:10" x14ac:dyDescent="0.2">
      <c r="A3101" s="505">
        <v>38540</v>
      </c>
      <c r="B3101" s="506">
        <v>3100</v>
      </c>
      <c r="C3101" s="507">
        <v>60.04</v>
      </c>
      <c r="E3101" s="508">
        <f>(Table13[[#This Row],[Gasoil Open]]-MIN(Table13[Gasoil Open]))/(MAX(Table13[Gasoil Open])-MIN(Table13[Gasoil Open]))</f>
        <v>0.36852122986822838</v>
      </c>
      <c r="I3101" s="130">
        <f>(Table13[[#This Row],[Alpha]]-MIN(Table13[Alpha]))/(MAX(Table13[Alpha])-MIN(Table13[Alpha]))</f>
        <v>0.41785418965510296</v>
      </c>
      <c r="J3101" s="508">
        <f>(Table13[[#This Row],[Signal from Matlab]]-703)/(1060.75-703)</f>
        <v>-1.9650593990216632</v>
      </c>
    </row>
    <row r="3102" spans="1:10" x14ac:dyDescent="0.2">
      <c r="A3102" s="505">
        <v>38541</v>
      </c>
      <c r="B3102" s="506">
        <v>3101</v>
      </c>
      <c r="C3102" s="507">
        <v>59.22</v>
      </c>
      <c r="E3102" s="508">
        <f>(Table13[[#This Row],[Gasoil Open]]-MIN(Table13[Gasoil Open]))/(MAX(Table13[Gasoil Open])-MIN(Table13[Gasoil Open]))</f>
        <v>0.36251830161054166</v>
      </c>
      <c r="I3102" s="130">
        <f>(Table13[[#This Row],[Alpha]]-MIN(Table13[Alpha]))/(MAX(Table13[Alpha])-MIN(Table13[Alpha]))</f>
        <v>0.41785418965510296</v>
      </c>
      <c r="J3102" s="508">
        <f>(Table13[[#This Row],[Signal from Matlab]]-703)/(1060.75-703)</f>
        <v>-1.9650593990216632</v>
      </c>
    </row>
    <row r="3103" spans="1:10" x14ac:dyDescent="0.2">
      <c r="A3103" s="505">
        <v>38544</v>
      </c>
      <c r="B3103" s="506">
        <v>3102</v>
      </c>
      <c r="C3103" s="507">
        <v>57.6</v>
      </c>
      <c r="E3103" s="508">
        <f>(Table13[[#This Row],[Gasoil Open]]-MIN(Table13[Gasoil Open]))/(MAX(Table13[Gasoil Open])-MIN(Table13[Gasoil Open]))</f>
        <v>0.35065885797950219</v>
      </c>
      <c r="I3103" s="130">
        <f>(Table13[[#This Row],[Alpha]]-MIN(Table13[Alpha]))/(MAX(Table13[Alpha])-MIN(Table13[Alpha]))</f>
        <v>0.41785418965510296</v>
      </c>
      <c r="J3103" s="508">
        <f>(Table13[[#This Row],[Signal from Matlab]]-703)/(1060.75-703)</f>
        <v>-1.9650593990216632</v>
      </c>
    </row>
    <row r="3104" spans="1:10" x14ac:dyDescent="0.2">
      <c r="A3104" s="505">
        <v>38545</v>
      </c>
      <c r="B3104" s="506">
        <v>3103</v>
      </c>
      <c r="C3104" s="507">
        <v>57.65</v>
      </c>
      <c r="E3104" s="508">
        <f>(Table13[[#This Row],[Gasoil Open]]-MIN(Table13[Gasoil Open]))/(MAX(Table13[Gasoil Open])-MIN(Table13[Gasoil Open]))</f>
        <v>0.35102489019033672</v>
      </c>
      <c r="I3104" s="130">
        <f>(Table13[[#This Row],[Alpha]]-MIN(Table13[Alpha]))/(MAX(Table13[Alpha])-MIN(Table13[Alpha]))</f>
        <v>0.41785418965510296</v>
      </c>
      <c r="J3104" s="508">
        <f>(Table13[[#This Row],[Signal from Matlab]]-703)/(1060.75-703)</f>
        <v>-1.9650593990216632</v>
      </c>
    </row>
    <row r="3105" spans="1:10" x14ac:dyDescent="0.2">
      <c r="A3105" s="505">
        <v>38546</v>
      </c>
      <c r="B3105" s="506">
        <v>3104</v>
      </c>
      <c r="C3105" s="507">
        <v>59.01</v>
      </c>
      <c r="E3105" s="508">
        <f>(Table13[[#This Row],[Gasoil Open]]-MIN(Table13[Gasoil Open]))/(MAX(Table13[Gasoil Open])-MIN(Table13[Gasoil Open]))</f>
        <v>0.36098096632503657</v>
      </c>
      <c r="I3105" s="130">
        <f>(Table13[[#This Row],[Alpha]]-MIN(Table13[Alpha]))/(MAX(Table13[Alpha])-MIN(Table13[Alpha]))</f>
        <v>0.41785418965510296</v>
      </c>
      <c r="J3105" s="508">
        <f>(Table13[[#This Row],[Signal from Matlab]]-703)/(1060.75-703)</f>
        <v>-1.9650593990216632</v>
      </c>
    </row>
    <row r="3106" spans="1:10" x14ac:dyDescent="0.2">
      <c r="A3106" s="505">
        <v>38547</v>
      </c>
      <c r="B3106" s="506">
        <v>3105</v>
      </c>
      <c r="C3106" s="507">
        <v>57.95</v>
      </c>
      <c r="E3106" s="508">
        <f>(Table13[[#This Row],[Gasoil Open]]-MIN(Table13[Gasoil Open]))/(MAX(Table13[Gasoil Open])-MIN(Table13[Gasoil Open]))</f>
        <v>0.35322108345534403</v>
      </c>
      <c r="I3106" s="130">
        <f>(Table13[[#This Row],[Alpha]]-MIN(Table13[Alpha]))/(MAX(Table13[Alpha])-MIN(Table13[Alpha]))</f>
        <v>0.41785418965510296</v>
      </c>
      <c r="J3106" s="508">
        <f>(Table13[[#This Row],[Signal from Matlab]]-703)/(1060.75-703)</f>
        <v>-1.9650593990216632</v>
      </c>
    </row>
    <row r="3107" spans="1:10" x14ac:dyDescent="0.2">
      <c r="A3107" s="505">
        <v>38548</v>
      </c>
      <c r="B3107" s="506">
        <v>3106</v>
      </c>
      <c r="C3107" s="507">
        <v>57.3</v>
      </c>
      <c r="E3107" s="508">
        <f>(Table13[[#This Row],[Gasoil Open]]-MIN(Table13[Gasoil Open]))/(MAX(Table13[Gasoil Open])-MIN(Table13[Gasoil Open]))</f>
        <v>0.34846266471449477</v>
      </c>
      <c r="I3107" s="130">
        <f>(Table13[[#This Row],[Alpha]]-MIN(Table13[Alpha]))/(MAX(Table13[Alpha])-MIN(Table13[Alpha]))</f>
        <v>0.41785418965510296</v>
      </c>
      <c r="J3107" s="508">
        <f>(Table13[[#This Row],[Signal from Matlab]]-703)/(1060.75-703)</f>
        <v>-1.9650593990216632</v>
      </c>
    </row>
    <row r="3108" spans="1:10" x14ac:dyDescent="0.2">
      <c r="A3108" s="505">
        <v>38551</v>
      </c>
      <c r="B3108" s="506">
        <v>3107</v>
      </c>
      <c r="C3108" s="507">
        <v>57.8</v>
      </c>
      <c r="E3108" s="508">
        <f>(Table13[[#This Row],[Gasoil Open]]-MIN(Table13[Gasoil Open]))/(MAX(Table13[Gasoil Open])-MIN(Table13[Gasoil Open]))</f>
        <v>0.35212298682284032</v>
      </c>
      <c r="I3108" s="130">
        <f>(Table13[[#This Row],[Alpha]]-MIN(Table13[Alpha]))/(MAX(Table13[Alpha])-MIN(Table13[Alpha]))</f>
        <v>0.41785418965510296</v>
      </c>
      <c r="J3108" s="508">
        <f>(Table13[[#This Row],[Signal from Matlab]]-703)/(1060.75-703)</f>
        <v>-1.9650593990216632</v>
      </c>
    </row>
    <row r="3109" spans="1:10" x14ac:dyDescent="0.2">
      <c r="A3109" s="505">
        <v>38552</v>
      </c>
      <c r="B3109" s="506">
        <v>3108</v>
      </c>
      <c r="C3109" s="507">
        <v>57.04</v>
      </c>
      <c r="E3109" s="508">
        <f>(Table13[[#This Row],[Gasoil Open]]-MIN(Table13[Gasoil Open]))/(MAX(Table13[Gasoil Open])-MIN(Table13[Gasoil Open]))</f>
        <v>0.34655929721815515</v>
      </c>
      <c r="I3109" s="130">
        <f>(Table13[[#This Row],[Alpha]]-MIN(Table13[Alpha]))/(MAX(Table13[Alpha])-MIN(Table13[Alpha]))</f>
        <v>0.41785418965510296</v>
      </c>
      <c r="J3109" s="508">
        <f>(Table13[[#This Row],[Signal from Matlab]]-703)/(1060.75-703)</f>
        <v>-1.9650593990216632</v>
      </c>
    </row>
    <row r="3110" spans="1:10" x14ac:dyDescent="0.2">
      <c r="A3110" s="505">
        <v>38553</v>
      </c>
      <c r="B3110" s="506">
        <v>3109</v>
      </c>
      <c r="C3110" s="507">
        <v>57.5</v>
      </c>
      <c r="E3110" s="508">
        <f>(Table13[[#This Row],[Gasoil Open]]-MIN(Table13[Gasoil Open]))/(MAX(Table13[Gasoil Open])-MIN(Table13[Gasoil Open]))</f>
        <v>0.34992679355783302</v>
      </c>
      <c r="I3110" s="130">
        <f>(Table13[[#This Row],[Alpha]]-MIN(Table13[Alpha]))/(MAX(Table13[Alpha])-MIN(Table13[Alpha]))</f>
        <v>0.41785418965510296</v>
      </c>
      <c r="J3110" s="508">
        <f>(Table13[[#This Row],[Signal from Matlab]]-703)/(1060.75-703)</f>
        <v>-1.9650593990216632</v>
      </c>
    </row>
    <row r="3111" spans="1:10" x14ac:dyDescent="0.2">
      <c r="A3111" s="505">
        <v>38554</v>
      </c>
      <c r="B3111" s="506">
        <v>3110</v>
      </c>
      <c r="C3111" s="507">
        <v>56.3</v>
      </c>
      <c r="E3111" s="508">
        <f>(Table13[[#This Row],[Gasoil Open]]-MIN(Table13[Gasoil Open]))/(MAX(Table13[Gasoil Open])-MIN(Table13[Gasoil Open]))</f>
        <v>0.34114202049780373</v>
      </c>
      <c r="I3111" s="130">
        <f>(Table13[[#This Row],[Alpha]]-MIN(Table13[Alpha]))/(MAX(Table13[Alpha])-MIN(Table13[Alpha]))</f>
        <v>0.41785418965510296</v>
      </c>
      <c r="J3111" s="508">
        <f>(Table13[[#This Row],[Signal from Matlab]]-703)/(1060.75-703)</f>
        <v>-1.9650593990216632</v>
      </c>
    </row>
    <row r="3112" spans="1:10" x14ac:dyDescent="0.2">
      <c r="A3112" s="505">
        <v>38555</v>
      </c>
      <c r="B3112" s="506">
        <v>3111</v>
      </c>
      <c r="C3112" s="507">
        <v>56.1</v>
      </c>
      <c r="E3112" s="508">
        <f>(Table13[[#This Row],[Gasoil Open]]-MIN(Table13[Gasoil Open]))/(MAX(Table13[Gasoil Open])-MIN(Table13[Gasoil Open]))</f>
        <v>0.3396778916544656</v>
      </c>
      <c r="I3112" s="130">
        <f>(Table13[[#This Row],[Alpha]]-MIN(Table13[Alpha]))/(MAX(Table13[Alpha])-MIN(Table13[Alpha]))</f>
        <v>0.41785418965510296</v>
      </c>
      <c r="J3112" s="508">
        <f>(Table13[[#This Row],[Signal from Matlab]]-703)/(1060.75-703)</f>
        <v>-1.9650593990216632</v>
      </c>
    </row>
    <row r="3113" spans="1:10" x14ac:dyDescent="0.2">
      <c r="A3113" s="505">
        <v>38558</v>
      </c>
      <c r="B3113" s="506">
        <v>3112</v>
      </c>
      <c r="C3113" s="507">
        <v>57.55</v>
      </c>
      <c r="E3113" s="508">
        <f>(Table13[[#This Row],[Gasoil Open]]-MIN(Table13[Gasoil Open]))/(MAX(Table13[Gasoil Open])-MIN(Table13[Gasoil Open]))</f>
        <v>0.35029282576866755</v>
      </c>
      <c r="I3113" s="130">
        <f>(Table13[[#This Row],[Alpha]]-MIN(Table13[Alpha]))/(MAX(Table13[Alpha])-MIN(Table13[Alpha]))</f>
        <v>0.41785418965510296</v>
      </c>
      <c r="J3113" s="508">
        <f>(Table13[[#This Row],[Signal from Matlab]]-703)/(1060.75-703)</f>
        <v>-1.9650593990216632</v>
      </c>
    </row>
    <row r="3114" spans="1:10" x14ac:dyDescent="0.2">
      <c r="A3114" s="505">
        <v>38559</v>
      </c>
      <c r="B3114" s="506">
        <v>3113</v>
      </c>
      <c r="C3114" s="507">
        <v>57.69</v>
      </c>
      <c r="E3114" s="508">
        <f>(Table13[[#This Row],[Gasoil Open]]-MIN(Table13[Gasoil Open]))/(MAX(Table13[Gasoil Open])-MIN(Table13[Gasoil Open]))</f>
        <v>0.3513177159590043</v>
      </c>
      <c r="I3114" s="130">
        <f>(Table13[[#This Row],[Alpha]]-MIN(Table13[Alpha]))/(MAX(Table13[Alpha])-MIN(Table13[Alpha]))</f>
        <v>0.41785418965510296</v>
      </c>
      <c r="J3114" s="508">
        <f>(Table13[[#This Row],[Signal from Matlab]]-703)/(1060.75-703)</f>
        <v>-1.9650593990216632</v>
      </c>
    </row>
    <row r="3115" spans="1:10" x14ac:dyDescent="0.2">
      <c r="A3115" s="505">
        <v>38560</v>
      </c>
      <c r="B3115" s="506">
        <v>3114</v>
      </c>
      <c r="C3115" s="507">
        <v>57.73</v>
      </c>
      <c r="E3115" s="508">
        <f>(Table13[[#This Row],[Gasoil Open]]-MIN(Table13[Gasoil Open]))/(MAX(Table13[Gasoil Open])-MIN(Table13[Gasoil Open]))</f>
        <v>0.35161054172767198</v>
      </c>
      <c r="I3115" s="130">
        <f>(Table13[[#This Row],[Alpha]]-MIN(Table13[Alpha]))/(MAX(Table13[Alpha])-MIN(Table13[Alpha]))</f>
        <v>0.41785418965510296</v>
      </c>
      <c r="J3115" s="508">
        <f>(Table13[[#This Row],[Signal from Matlab]]-703)/(1060.75-703)</f>
        <v>-1.9650593990216632</v>
      </c>
    </row>
    <row r="3116" spans="1:10" x14ac:dyDescent="0.2">
      <c r="A3116" s="505">
        <v>38561</v>
      </c>
      <c r="B3116" s="506">
        <v>3115</v>
      </c>
      <c r="C3116" s="507">
        <v>58.01</v>
      </c>
      <c r="E3116" s="508">
        <f>(Table13[[#This Row],[Gasoil Open]]-MIN(Table13[Gasoil Open]))/(MAX(Table13[Gasoil Open])-MIN(Table13[Gasoil Open]))</f>
        <v>0.35366032210834547</v>
      </c>
      <c r="I3116" s="130">
        <f>(Table13[[#This Row],[Alpha]]-MIN(Table13[Alpha]))/(MAX(Table13[Alpha])-MIN(Table13[Alpha]))</f>
        <v>0.41785418965510296</v>
      </c>
      <c r="J3116" s="508">
        <f>(Table13[[#This Row],[Signal from Matlab]]-703)/(1060.75-703)</f>
        <v>-1.9650593990216632</v>
      </c>
    </row>
    <row r="3117" spans="1:10" x14ac:dyDescent="0.2">
      <c r="A3117" s="505">
        <v>38562</v>
      </c>
      <c r="B3117" s="506">
        <v>3116</v>
      </c>
      <c r="C3117" s="507">
        <v>59</v>
      </c>
      <c r="E3117" s="508">
        <f>(Table13[[#This Row],[Gasoil Open]]-MIN(Table13[Gasoil Open]))/(MAX(Table13[Gasoil Open])-MIN(Table13[Gasoil Open]))</f>
        <v>0.36090775988286961</v>
      </c>
      <c r="I3117" s="130">
        <f>(Table13[[#This Row],[Alpha]]-MIN(Table13[Alpha]))/(MAX(Table13[Alpha])-MIN(Table13[Alpha]))</f>
        <v>0.41785418965510296</v>
      </c>
      <c r="J3117" s="508">
        <f>(Table13[[#This Row],[Signal from Matlab]]-703)/(1060.75-703)</f>
        <v>-1.9650593990216632</v>
      </c>
    </row>
    <row r="3118" spans="1:10" x14ac:dyDescent="0.2">
      <c r="A3118" s="505">
        <v>38565</v>
      </c>
      <c r="B3118" s="506">
        <v>3117</v>
      </c>
      <c r="C3118" s="507">
        <v>59.85</v>
      </c>
      <c r="E3118" s="508">
        <f>(Table13[[#This Row],[Gasoil Open]]-MIN(Table13[Gasoil Open]))/(MAX(Table13[Gasoil Open])-MIN(Table13[Gasoil Open]))</f>
        <v>0.3671303074670571</v>
      </c>
      <c r="I3118" s="130">
        <f>(Table13[[#This Row],[Alpha]]-MIN(Table13[Alpha]))/(MAX(Table13[Alpha])-MIN(Table13[Alpha]))</f>
        <v>0.41785418965510296</v>
      </c>
      <c r="J3118" s="508">
        <f>(Table13[[#This Row],[Signal from Matlab]]-703)/(1060.75-703)</f>
        <v>-1.9650593990216632</v>
      </c>
    </row>
    <row r="3119" spans="1:10" x14ac:dyDescent="0.2">
      <c r="A3119" s="505">
        <v>38566</v>
      </c>
      <c r="B3119" s="506">
        <v>3118</v>
      </c>
      <c r="C3119" s="507">
        <v>60.45</v>
      </c>
      <c r="E3119" s="508">
        <f>(Table13[[#This Row],[Gasoil Open]]-MIN(Table13[Gasoil Open]))/(MAX(Table13[Gasoil Open])-MIN(Table13[Gasoil Open]))</f>
        <v>0.37152269399707166</v>
      </c>
      <c r="I3119" s="130">
        <f>(Table13[[#This Row],[Alpha]]-MIN(Table13[Alpha]))/(MAX(Table13[Alpha])-MIN(Table13[Alpha]))</f>
        <v>0.41785418965510296</v>
      </c>
      <c r="J3119" s="508">
        <f>(Table13[[#This Row],[Signal from Matlab]]-703)/(1060.75-703)</f>
        <v>-1.9650593990216632</v>
      </c>
    </row>
    <row r="3120" spans="1:10" x14ac:dyDescent="0.2">
      <c r="A3120" s="505">
        <v>38567</v>
      </c>
      <c r="B3120" s="506">
        <v>3119</v>
      </c>
      <c r="C3120" s="507">
        <v>60.72</v>
      </c>
      <c r="E3120" s="508">
        <f>(Table13[[#This Row],[Gasoil Open]]-MIN(Table13[Gasoil Open]))/(MAX(Table13[Gasoil Open])-MIN(Table13[Gasoil Open]))</f>
        <v>0.37349926793557825</v>
      </c>
      <c r="I3120" s="130">
        <f>(Table13[[#This Row],[Alpha]]-MIN(Table13[Alpha]))/(MAX(Table13[Alpha])-MIN(Table13[Alpha]))</f>
        <v>0.41785418965510296</v>
      </c>
      <c r="J3120" s="508">
        <f>(Table13[[#This Row],[Signal from Matlab]]-703)/(1060.75-703)</f>
        <v>-1.9650593990216632</v>
      </c>
    </row>
    <row r="3121" spans="1:10" x14ac:dyDescent="0.2">
      <c r="A3121" s="505">
        <v>38568</v>
      </c>
      <c r="B3121" s="506">
        <v>3120</v>
      </c>
      <c r="C3121" s="507">
        <v>59.56</v>
      </c>
      <c r="E3121" s="508">
        <f>(Table13[[#This Row],[Gasoil Open]]-MIN(Table13[Gasoil Open]))/(MAX(Table13[Gasoil Open])-MIN(Table13[Gasoil Open]))</f>
        <v>0.36500732064421665</v>
      </c>
      <c r="I3121" s="130">
        <f>(Table13[[#This Row],[Alpha]]-MIN(Table13[Alpha]))/(MAX(Table13[Alpha])-MIN(Table13[Alpha]))</f>
        <v>0.41785418965510296</v>
      </c>
      <c r="J3121" s="508">
        <f>(Table13[[#This Row],[Signal from Matlab]]-703)/(1060.75-703)</f>
        <v>-1.9650593990216632</v>
      </c>
    </row>
    <row r="3122" spans="1:10" x14ac:dyDescent="0.2">
      <c r="A3122" s="505">
        <v>38569</v>
      </c>
      <c r="B3122" s="506">
        <v>3121</v>
      </c>
      <c r="C3122" s="507">
        <v>60.5</v>
      </c>
      <c r="E3122" s="508">
        <f>(Table13[[#This Row],[Gasoil Open]]-MIN(Table13[Gasoil Open]))/(MAX(Table13[Gasoil Open])-MIN(Table13[Gasoil Open]))</f>
        <v>0.3718887262079062</v>
      </c>
      <c r="I3122" s="130">
        <f>(Table13[[#This Row],[Alpha]]-MIN(Table13[Alpha]))/(MAX(Table13[Alpha])-MIN(Table13[Alpha]))</f>
        <v>0.41785418965510296</v>
      </c>
      <c r="J3122" s="508">
        <f>(Table13[[#This Row],[Signal from Matlab]]-703)/(1060.75-703)</f>
        <v>-1.9650593990216632</v>
      </c>
    </row>
    <row r="3123" spans="1:10" x14ac:dyDescent="0.2">
      <c r="A3123" s="505">
        <v>38572</v>
      </c>
      <c r="B3123" s="506">
        <v>3122</v>
      </c>
      <c r="C3123" s="507">
        <v>61.3</v>
      </c>
      <c r="E3123" s="508">
        <f>(Table13[[#This Row],[Gasoil Open]]-MIN(Table13[Gasoil Open]))/(MAX(Table13[Gasoil Open])-MIN(Table13[Gasoil Open]))</f>
        <v>0.37774524158125905</v>
      </c>
      <c r="I3123" s="130">
        <f>(Table13[[#This Row],[Alpha]]-MIN(Table13[Alpha]))/(MAX(Table13[Alpha])-MIN(Table13[Alpha]))</f>
        <v>0.41785418965510296</v>
      </c>
      <c r="J3123" s="508">
        <f>(Table13[[#This Row],[Signal from Matlab]]-703)/(1060.75-703)</f>
        <v>-1.9650593990216632</v>
      </c>
    </row>
    <row r="3124" spans="1:10" x14ac:dyDescent="0.2">
      <c r="A3124" s="505">
        <v>38573</v>
      </c>
      <c r="B3124" s="506">
        <v>3123</v>
      </c>
      <c r="C3124" s="507">
        <v>62.75</v>
      </c>
      <c r="E3124" s="508">
        <f>(Table13[[#This Row],[Gasoil Open]]-MIN(Table13[Gasoil Open]))/(MAX(Table13[Gasoil Open])-MIN(Table13[Gasoil Open]))</f>
        <v>0.38836017569546111</v>
      </c>
      <c r="I3124" s="130">
        <f>(Table13[[#This Row],[Alpha]]-MIN(Table13[Alpha]))/(MAX(Table13[Alpha])-MIN(Table13[Alpha]))</f>
        <v>0.41785418965510296</v>
      </c>
      <c r="J3124" s="508">
        <f>(Table13[[#This Row],[Signal from Matlab]]-703)/(1060.75-703)</f>
        <v>-1.9650593990216632</v>
      </c>
    </row>
    <row r="3125" spans="1:10" x14ac:dyDescent="0.2">
      <c r="A3125" s="505">
        <v>38574</v>
      </c>
      <c r="B3125" s="506">
        <v>3124</v>
      </c>
      <c r="C3125" s="507">
        <v>62.13</v>
      </c>
      <c r="E3125" s="508">
        <f>(Table13[[#This Row],[Gasoil Open]]-MIN(Table13[Gasoil Open]))/(MAX(Table13[Gasoil Open])-MIN(Table13[Gasoil Open]))</f>
        <v>0.38382137628111274</v>
      </c>
      <c r="I3125" s="130">
        <f>(Table13[[#This Row],[Alpha]]-MIN(Table13[Alpha]))/(MAX(Table13[Alpha])-MIN(Table13[Alpha]))</f>
        <v>0.41785418965510296</v>
      </c>
      <c r="J3125" s="508">
        <f>(Table13[[#This Row],[Signal from Matlab]]-703)/(1060.75-703)</f>
        <v>-1.9650593990216632</v>
      </c>
    </row>
    <row r="3126" spans="1:10" x14ac:dyDescent="0.2">
      <c r="A3126" s="505">
        <v>38575</v>
      </c>
      <c r="B3126" s="506">
        <v>3125</v>
      </c>
      <c r="C3126" s="507">
        <v>64.150000000000006</v>
      </c>
      <c r="E3126" s="508">
        <f>(Table13[[#This Row],[Gasoil Open]]-MIN(Table13[Gasoil Open]))/(MAX(Table13[Gasoil Open])-MIN(Table13[Gasoil Open]))</f>
        <v>0.39860907759882863</v>
      </c>
      <c r="I3126" s="130">
        <f>(Table13[[#This Row],[Alpha]]-MIN(Table13[Alpha]))/(MAX(Table13[Alpha])-MIN(Table13[Alpha]))</f>
        <v>0.41785418965510296</v>
      </c>
      <c r="J3126" s="508">
        <f>(Table13[[#This Row],[Signal from Matlab]]-703)/(1060.75-703)</f>
        <v>-1.9650593990216632</v>
      </c>
    </row>
    <row r="3127" spans="1:10" x14ac:dyDescent="0.2">
      <c r="A3127" s="505">
        <v>38576</v>
      </c>
      <c r="B3127" s="506">
        <v>3126</v>
      </c>
      <c r="C3127" s="507">
        <v>65.55</v>
      </c>
      <c r="E3127" s="508">
        <f>(Table13[[#This Row],[Gasoil Open]]-MIN(Table13[Gasoil Open]))/(MAX(Table13[Gasoil Open])-MIN(Table13[Gasoil Open]))</f>
        <v>0.4088579795021961</v>
      </c>
      <c r="I3127" s="130">
        <f>(Table13[[#This Row],[Alpha]]-MIN(Table13[Alpha]))/(MAX(Table13[Alpha])-MIN(Table13[Alpha]))</f>
        <v>0.41785418965510296</v>
      </c>
      <c r="J3127" s="508">
        <f>(Table13[[#This Row],[Signal from Matlab]]-703)/(1060.75-703)</f>
        <v>-1.9650593990216632</v>
      </c>
    </row>
    <row r="3128" spans="1:10" x14ac:dyDescent="0.2">
      <c r="A3128" s="505">
        <v>38579</v>
      </c>
      <c r="B3128" s="506">
        <v>3127</v>
      </c>
      <c r="C3128" s="507">
        <v>65.73</v>
      </c>
      <c r="E3128" s="508">
        <f>(Table13[[#This Row],[Gasoil Open]]-MIN(Table13[Gasoil Open]))/(MAX(Table13[Gasoil Open])-MIN(Table13[Gasoil Open]))</f>
        <v>0.41017569546120053</v>
      </c>
      <c r="I3128" s="130">
        <f>(Table13[[#This Row],[Alpha]]-MIN(Table13[Alpha]))/(MAX(Table13[Alpha])-MIN(Table13[Alpha]))</f>
        <v>0.41785418965510296</v>
      </c>
      <c r="J3128" s="508">
        <f>(Table13[[#This Row],[Signal from Matlab]]-703)/(1060.75-703)</f>
        <v>-1.9650593990216632</v>
      </c>
    </row>
    <row r="3129" spans="1:10" x14ac:dyDescent="0.2">
      <c r="A3129" s="505">
        <v>38580</v>
      </c>
      <c r="B3129" s="506">
        <v>3128</v>
      </c>
      <c r="C3129" s="507">
        <v>64.900000000000006</v>
      </c>
      <c r="E3129" s="508">
        <f>(Table13[[#This Row],[Gasoil Open]]-MIN(Table13[Gasoil Open]))/(MAX(Table13[Gasoil Open])-MIN(Table13[Gasoil Open]))</f>
        <v>0.40409956076134695</v>
      </c>
      <c r="I3129" s="130">
        <f>(Table13[[#This Row],[Alpha]]-MIN(Table13[Alpha]))/(MAX(Table13[Alpha])-MIN(Table13[Alpha]))</f>
        <v>0.41785418965510296</v>
      </c>
      <c r="J3129" s="508">
        <f>(Table13[[#This Row],[Signal from Matlab]]-703)/(1060.75-703)</f>
        <v>-1.9650593990216632</v>
      </c>
    </row>
    <row r="3130" spans="1:10" x14ac:dyDescent="0.2">
      <c r="A3130" s="505">
        <v>38581</v>
      </c>
      <c r="B3130" s="506">
        <v>3129</v>
      </c>
      <c r="C3130" s="507">
        <v>65</v>
      </c>
      <c r="E3130" s="508">
        <f>(Table13[[#This Row],[Gasoil Open]]-MIN(Table13[Gasoil Open]))/(MAX(Table13[Gasoil Open])-MIN(Table13[Gasoil Open]))</f>
        <v>0.40483162518301602</v>
      </c>
      <c r="I3130" s="130">
        <f>(Table13[[#This Row],[Alpha]]-MIN(Table13[Alpha]))/(MAX(Table13[Alpha])-MIN(Table13[Alpha]))</f>
        <v>0.41785418965510296</v>
      </c>
      <c r="J3130" s="508">
        <f>(Table13[[#This Row],[Signal from Matlab]]-703)/(1060.75-703)</f>
        <v>-1.9650593990216632</v>
      </c>
    </row>
    <row r="3131" spans="1:10" x14ac:dyDescent="0.2">
      <c r="A3131" s="505">
        <v>38582</v>
      </c>
      <c r="B3131" s="506">
        <v>3130</v>
      </c>
      <c r="C3131" s="507">
        <v>62.45</v>
      </c>
      <c r="E3131" s="508">
        <f>(Table13[[#This Row],[Gasoil Open]]-MIN(Table13[Gasoil Open]))/(MAX(Table13[Gasoil Open])-MIN(Table13[Gasoil Open]))</f>
        <v>0.3861639824304538</v>
      </c>
      <c r="I3131" s="130">
        <f>(Table13[[#This Row],[Alpha]]-MIN(Table13[Alpha]))/(MAX(Table13[Alpha])-MIN(Table13[Alpha]))</f>
        <v>0.41785418965510296</v>
      </c>
      <c r="J3131" s="508">
        <f>(Table13[[#This Row],[Signal from Matlab]]-703)/(1060.75-703)</f>
        <v>-1.9650593990216632</v>
      </c>
    </row>
    <row r="3132" spans="1:10" x14ac:dyDescent="0.2">
      <c r="A3132" s="505">
        <v>38583</v>
      </c>
      <c r="B3132" s="506">
        <v>3131</v>
      </c>
      <c r="C3132" s="507">
        <v>62.7</v>
      </c>
      <c r="E3132" s="508">
        <f>(Table13[[#This Row],[Gasoil Open]]-MIN(Table13[Gasoil Open]))/(MAX(Table13[Gasoil Open])-MIN(Table13[Gasoil Open]))</f>
        <v>0.38799414348462657</v>
      </c>
      <c r="I3132" s="130">
        <f>(Table13[[#This Row],[Alpha]]-MIN(Table13[Alpha]))/(MAX(Table13[Alpha])-MIN(Table13[Alpha]))</f>
        <v>0.41785418965510296</v>
      </c>
      <c r="J3132" s="508">
        <f>(Table13[[#This Row],[Signal from Matlab]]-703)/(1060.75-703)</f>
        <v>-1.9650593990216632</v>
      </c>
    </row>
    <row r="3133" spans="1:10" x14ac:dyDescent="0.2">
      <c r="A3133" s="505">
        <v>38586</v>
      </c>
      <c r="B3133" s="506">
        <v>3132</v>
      </c>
      <c r="C3133" s="507">
        <v>64.400000000000006</v>
      </c>
      <c r="E3133" s="508">
        <f>(Table13[[#This Row],[Gasoil Open]]-MIN(Table13[Gasoil Open]))/(MAX(Table13[Gasoil Open])-MIN(Table13[Gasoil Open]))</f>
        <v>0.40043923865300141</v>
      </c>
      <c r="I3133" s="130">
        <f>(Table13[[#This Row],[Alpha]]-MIN(Table13[Alpha]))/(MAX(Table13[Alpha])-MIN(Table13[Alpha]))</f>
        <v>0.41785418965510296</v>
      </c>
      <c r="J3133" s="508">
        <f>(Table13[[#This Row],[Signal from Matlab]]-703)/(1060.75-703)</f>
        <v>-1.9650593990216632</v>
      </c>
    </row>
    <row r="3134" spans="1:10" x14ac:dyDescent="0.2">
      <c r="A3134" s="505">
        <v>38587</v>
      </c>
      <c r="B3134" s="506">
        <v>3133</v>
      </c>
      <c r="C3134" s="507">
        <v>64.39</v>
      </c>
      <c r="E3134" s="508">
        <f>(Table13[[#This Row],[Gasoil Open]]-MIN(Table13[Gasoil Open]))/(MAX(Table13[Gasoil Open])-MIN(Table13[Gasoil Open]))</f>
        <v>0.40036603221083444</v>
      </c>
      <c r="I3134" s="130">
        <f>(Table13[[#This Row],[Alpha]]-MIN(Table13[Alpha]))/(MAX(Table13[Alpha])-MIN(Table13[Alpha]))</f>
        <v>0.41785418965510296</v>
      </c>
      <c r="J3134" s="508">
        <f>(Table13[[#This Row],[Signal from Matlab]]-703)/(1060.75-703)</f>
        <v>-1.9650593990216632</v>
      </c>
    </row>
    <row r="3135" spans="1:10" x14ac:dyDescent="0.2">
      <c r="A3135" s="505">
        <v>38588</v>
      </c>
      <c r="B3135" s="506">
        <v>3134</v>
      </c>
      <c r="C3135" s="507">
        <v>65</v>
      </c>
      <c r="E3135" s="508">
        <f>(Table13[[#This Row],[Gasoil Open]]-MIN(Table13[Gasoil Open]))/(MAX(Table13[Gasoil Open])-MIN(Table13[Gasoil Open]))</f>
        <v>0.40483162518301602</v>
      </c>
      <c r="I3135" s="130">
        <f>(Table13[[#This Row],[Alpha]]-MIN(Table13[Alpha]))/(MAX(Table13[Alpha])-MIN(Table13[Alpha]))</f>
        <v>0.41785418965510296</v>
      </c>
      <c r="J3135" s="508">
        <f>(Table13[[#This Row],[Signal from Matlab]]-703)/(1060.75-703)</f>
        <v>-1.9650593990216632</v>
      </c>
    </row>
    <row r="3136" spans="1:10" x14ac:dyDescent="0.2">
      <c r="A3136" s="505">
        <v>38589</v>
      </c>
      <c r="B3136" s="506">
        <v>3135</v>
      </c>
      <c r="C3136" s="507">
        <v>66.56</v>
      </c>
      <c r="E3136" s="508">
        <f>(Table13[[#This Row],[Gasoil Open]]-MIN(Table13[Gasoil Open]))/(MAX(Table13[Gasoil Open])-MIN(Table13[Gasoil Open]))</f>
        <v>0.4162518301610541</v>
      </c>
      <c r="I3136" s="130">
        <f>(Table13[[#This Row],[Alpha]]-MIN(Table13[Alpha]))/(MAX(Table13[Alpha])-MIN(Table13[Alpha]))</f>
        <v>0.41785418965510296</v>
      </c>
      <c r="J3136" s="508">
        <f>(Table13[[#This Row],[Signal from Matlab]]-703)/(1060.75-703)</f>
        <v>-1.9650593990216632</v>
      </c>
    </row>
    <row r="3137" spans="1:10" x14ac:dyDescent="0.2">
      <c r="A3137" s="505">
        <v>38590</v>
      </c>
      <c r="B3137" s="506">
        <v>3136</v>
      </c>
      <c r="C3137" s="507">
        <v>65.98</v>
      </c>
      <c r="E3137" s="508">
        <f>(Table13[[#This Row],[Gasoil Open]]-MIN(Table13[Gasoil Open]))/(MAX(Table13[Gasoil Open])-MIN(Table13[Gasoil Open]))</f>
        <v>0.4120058565153733</v>
      </c>
      <c r="I3137" s="130">
        <f>(Table13[[#This Row],[Alpha]]-MIN(Table13[Alpha]))/(MAX(Table13[Alpha])-MIN(Table13[Alpha]))</f>
        <v>0.41785418965510296</v>
      </c>
      <c r="J3137" s="508">
        <f>(Table13[[#This Row],[Signal from Matlab]]-703)/(1060.75-703)</f>
        <v>-1.9650593990216632</v>
      </c>
    </row>
    <row r="3138" spans="1:10" x14ac:dyDescent="0.2">
      <c r="A3138" s="505">
        <v>38594</v>
      </c>
      <c r="B3138" s="506">
        <v>3137</v>
      </c>
      <c r="C3138" s="507">
        <v>66.650000000000006</v>
      </c>
      <c r="E3138" s="508">
        <f>(Table13[[#This Row],[Gasoil Open]]-MIN(Table13[Gasoil Open]))/(MAX(Table13[Gasoil Open])-MIN(Table13[Gasoil Open]))</f>
        <v>0.41691068814055632</v>
      </c>
      <c r="I3138" s="130">
        <f>(Table13[[#This Row],[Alpha]]-MIN(Table13[Alpha]))/(MAX(Table13[Alpha])-MIN(Table13[Alpha]))</f>
        <v>0.41785418965510296</v>
      </c>
      <c r="J3138" s="508">
        <f>(Table13[[#This Row],[Signal from Matlab]]-703)/(1060.75-703)</f>
        <v>-1.9650593990216632</v>
      </c>
    </row>
    <row r="3139" spans="1:10" x14ac:dyDescent="0.2">
      <c r="A3139" s="505">
        <v>38595</v>
      </c>
      <c r="B3139" s="506">
        <v>3138</v>
      </c>
      <c r="C3139" s="507">
        <v>68.05</v>
      </c>
      <c r="E3139" s="508">
        <f>(Table13[[#This Row],[Gasoil Open]]-MIN(Table13[Gasoil Open]))/(MAX(Table13[Gasoil Open])-MIN(Table13[Gasoil Open]))</f>
        <v>0.42715959004392373</v>
      </c>
      <c r="I3139" s="130">
        <f>(Table13[[#This Row],[Alpha]]-MIN(Table13[Alpha]))/(MAX(Table13[Alpha])-MIN(Table13[Alpha]))</f>
        <v>0.41785418965510296</v>
      </c>
      <c r="J3139" s="508">
        <f>(Table13[[#This Row],[Signal from Matlab]]-703)/(1060.75-703)</f>
        <v>-1.9650593990216632</v>
      </c>
    </row>
    <row r="3140" spans="1:10" x14ac:dyDescent="0.2">
      <c r="A3140" s="505">
        <v>38596</v>
      </c>
      <c r="B3140" s="506">
        <v>3139</v>
      </c>
      <c r="C3140" s="507">
        <v>66.7</v>
      </c>
      <c r="E3140" s="508">
        <f>(Table13[[#This Row],[Gasoil Open]]-MIN(Table13[Gasoil Open]))/(MAX(Table13[Gasoil Open])-MIN(Table13[Gasoil Open]))</f>
        <v>0.41727672035139085</v>
      </c>
      <c r="I3140" s="130">
        <f>(Table13[[#This Row],[Alpha]]-MIN(Table13[Alpha]))/(MAX(Table13[Alpha])-MIN(Table13[Alpha]))</f>
        <v>0.41785418965510296</v>
      </c>
      <c r="J3140" s="508">
        <f>(Table13[[#This Row],[Signal from Matlab]]-703)/(1060.75-703)</f>
        <v>-1.9650593990216632</v>
      </c>
    </row>
    <row r="3141" spans="1:10" x14ac:dyDescent="0.2">
      <c r="A3141" s="505">
        <v>38597</v>
      </c>
      <c r="B3141" s="506">
        <v>3140</v>
      </c>
      <c r="C3141" s="507">
        <v>67.39</v>
      </c>
      <c r="E3141" s="508">
        <f>(Table13[[#This Row],[Gasoil Open]]-MIN(Table13[Gasoil Open]))/(MAX(Table13[Gasoil Open])-MIN(Table13[Gasoil Open]))</f>
        <v>0.42232796486090768</v>
      </c>
      <c r="I3141" s="130">
        <f>(Table13[[#This Row],[Alpha]]-MIN(Table13[Alpha]))/(MAX(Table13[Alpha])-MIN(Table13[Alpha]))</f>
        <v>0.41785418965510296</v>
      </c>
      <c r="J3141" s="508">
        <f>(Table13[[#This Row],[Signal from Matlab]]-703)/(1060.75-703)</f>
        <v>-1.9650593990216632</v>
      </c>
    </row>
    <row r="3142" spans="1:10" x14ac:dyDescent="0.2">
      <c r="A3142" s="505">
        <v>38600</v>
      </c>
      <c r="B3142" s="506">
        <v>3141</v>
      </c>
      <c r="C3142" s="507">
        <v>66</v>
      </c>
      <c r="E3142" s="508">
        <f>(Table13[[#This Row],[Gasoil Open]]-MIN(Table13[Gasoil Open]))/(MAX(Table13[Gasoil Open])-MIN(Table13[Gasoil Open]))</f>
        <v>0.41215226939970706</v>
      </c>
      <c r="I3142" s="130">
        <f>(Table13[[#This Row],[Alpha]]-MIN(Table13[Alpha]))/(MAX(Table13[Alpha])-MIN(Table13[Alpha]))</f>
        <v>0.41785418965510296</v>
      </c>
      <c r="J3142" s="508">
        <f>(Table13[[#This Row],[Signal from Matlab]]-703)/(1060.75-703)</f>
        <v>-1.9650593990216632</v>
      </c>
    </row>
    <row r="3143" spans="1:10" x14ac:dyDescent="0.2">
      <c r="A3143" s="505">
        <v>38601</v>
      </c>
      <c r="B3143" s="506">
        <v>3142</v>
      </c>
      <c r="C3143" s="507">
        <v>64.849999999999994</v>
      </c>
      <c r="E3143" s="508">
        <f>(Table13[[#This Row],[Gasoil Open]]-MIN(Table13[Gasoil Open]))/(MAX(Table13[Gasoil Open])-MIN(Table13[Gasoil Open]))</f>
        <v>0.40373352855051231</v>
      </c>
      <c r="I3143" s="130">
        <f>(Table13[[#This Row],[Alpha]]-MIN(Table13[Alpha]))/(MAX(Table13[Alpha])-MIN(Table13[Alpha]))</f>
        <v>0.41785418965510296</v>
      </c>
      <c r="J3143" s="508">
        <f>(Table13[[#This Row],[Signal from Matlab]]-703)/(1060.75-703)</f>
        <v>-1.9650593990216632</v>
      </c>
    </row>
    <row r="3144" spans="1:10" x14ac:dyDescent="0.2">
      <c r="A3144" s="505">
        <v>38602</v>
      </c>
      <c r="B3144" s="506">
        <v>3143</v>
      </c>
      <c r="C3144" s="507">
        <v>64.150000000000006</v>
      </c>
      <c r="E3144" s="508">
        <f>(Table13[[#This Row],[Gasoil Open]]-MIN(Table13[Gasoil Open]))/(MAX(Table13[Gasoil Open])-MIN(Table13[Gasoil Open]))</f>
        <v>0.39860907759882863</v>
      </c>
      <c r="I3144" s="130">
        <f>(Table13[[#This Row],[Alpha]]-MIN(Table13[Alpha]))/(MAX(Table13[Alpha])-MIN(Table13[Alpha]))</f>
        <v>0.41785418965510296</v>
      </c>
      <c r="J3144" s="508">
        <f>(Table13[[#This Row],[Signal from Matlab]]-703)/(1060.75-703)</f>
        <v>-1.9650593990216632</v>
      </c>
    </row>
    <row r="3145" spans="1:10" x14ac:dyDescent="0.2">
      <c r="A3145" s="505">
        <v>38603</v>
      </c>
      <c r="B3145" s="506">
        <v>3144</v>
      </c>
      <c r="C3145" s="507">
        <v>63.23</v>
      </c>
      <c r="E3145" s="508">
        <f>(Table13[[#This Row],[Gasoil Open]]-MIN(Table13[Gasoil Open]))/(MAX(Table13[Gasoil Open])-MIN(Table13[Gasoil Open]))</f>
        <v>0.39187408491947284</v>
      </c>
      <c r="I3145" s="130">
        <f>(Table13[[#This Row],[Alpha]]-MIN(Table13[Alpha]))/(MAX(Table13[Alpha])-MIN(Table13[Alpha]))</f>
        <v>0.41785418965510296</v>
      </c>
      <c r="J3145" s="508">
        <f>(Table13[[#This Row],[Signal from Matlab]]-703)/(1060.75-703)</f>
        <v>-1.9650593990216632</v>
      </c>
    </row>
    <row r="3146" spans="1:10" x14ac:dyDescent="0.2">
      <c r="A3146" s="505">
        <v>38604</v>
      </c>
      <c r="B3146" s="506">
        <v>3145</v>
      </c>
      <c r="C3146" s="507">
        <v>63.53</v>
      </c>
      <c r="E3146" s="508">
        <f>(Table13[[#This Row],[Gasoil Open]]-MIN(Table13[Gasoil Open]))/(MAX(Table13[Gasoil Open])-MIN(Table13[Gasoil Open]))</f>
        <v>0.39407027818448015</v>
      </c>
      <c r="I3146" s="130">
        <f>(Table13[[#This Row],[Alpha]]-MIN(Table13[Alpha]))/(MAX(Table13[Alpha])-MIN(Table13[Alpha]))</f>
        <v>0.41785418965510296</v>
      </c>
      <c r="J3146" s="508">
        <f>(Table13[[#This Row],[Signal from Matlab]]-703)/(1060.75-703)</f>
        <v>-1.9650593990216632</v>
      </c>
    </row>
    <row r="3147" spans="1:10" x14ac:dyDescent="0.2">
      <c r="A3147" s="505">
        <v>38607</v>
      </c>
      <c r="B3147" s="506">
        <v>3146</v>
      </c>
      <c r="C3147" s="507">
        <v>62.83</v>
      </c>
      <c r="E3147" s="508">
        <f>(Table13[[#This Row],[Gasoil Open]]-MIN(Table13[Gasoil Open]))/(MAX(Table13[Gasoil Open])-MIN(Table13[Gasoil Open]))</f>
        <v>0.38894582723279642</v>
      </c>
      <c r="I3147" s="130">
        <f>(Table13[[#This Row],[Alpha]]-MIN(Table13[Alpha]))/(MAX(Table13[Alpha])-MIN(Table13[Alpha]))</f>
        <v>0.41785418965510296</v>
      </c>
      <c r="J3147" s="508">
        <f>(Table13[[#This Row],[Signal from Matlab]]-703)/(1060.75-703)</f>
        <v>-1.9650593990216632</v>
      </c>
    </row>
    <row r="3148" spans="1:10" x14ac:dyDescent="0.2">
      <c r="A3148" s="505">
        <v>38608</v>
      </c>
      <c r="B3148" s="506">
        <v>3147</v>
      </c>
      <c r="C3148" s="507">
        <v>61.75</v>
      </c>
      <c r="E3148" s="508">
        <f>(Table13[[#This Row],[Gasoil Open]]-MIN(Table13[Gasoil Open]))/(MAX(Table13[Gasoil Open])-MIN(Table13[Gasoil Open]))</f>
        <v>0.38103953147877007</v>
      </c>
      <c r="I3148" s="130">
        <f>(Table13[[#This Row],[Alpha]]-MIN(Table13[Alpha]))/(MAX(Table13[Alpha])-MIN(Table13[Alpha]))</f>
        <v>0.41785418965510296</v>
      </c>
      <c r="J3148" s="508">
        <f>(Table13[[#This Row],[Signal from Matlab]]-703)/(1060.75-703)</f>
        <v>-1.9650593990216632</v>
      </c>
    </row>
    <row r="3149" spans="1:10" x14ac:dyDescent="0.2">
      <c r="A3149" s="505">
        <v>38609</v>
      </c>
      <c r="B3149" s="506">
        <v>3148</v>
      </c>
      <c r="C3149" s="507">
        <v>61.8</v>
      </c>
      <c r="E3149" s="508">
        <f>(Table13[[#This Row],[Gasoil Open]]-MIN(Table13[Gasoil Open]))/(MAX(Table13[Gasoil Open])-MIN(Table13[Gasoil Open]))</f>
        <v>0.3814055636896046</v>
      </c>
      <c r="I3149" s="130">
        <f>(Table13[[#This Row],[Alpha]]-MIN(Table13[Alpha]))/(MAX(Table13[Alpha])-MIN(Table13[Alpha]))</f>
        <v>0.41785418965510296</v>
      </c>
      <c r="J3149" s="508">
        <f>(Table13[[#This Row],[Signal from Matlab]]-703)/(1060.75-703)</f>
        <v>-1.9650593990216632</v>
      </c>
    </row>
    <row r="3150" spans="1:10" x14ac:dyDescent="0.2">
      <c r="A3150" s="505">
        <v>38610</v>
      </c>
      <c r="B3150" s="506">
        <v>3149</v>
      </c>
      <c r="C3150" s="507">
        <v>63.41</v>
      </c>
      <c r="E3150" s="508">
        <f>(Table13[[#This Row],[Gasoil Open]]-MIN(Table13[Gasoil Open]))/(MAX(Table13[Gasoil Open])-MIN(Table13[Gasoil Open]))</f>
        <v>0.39319180087847722</v>
      </c>
      <c r="I3150" s="130">
        <f>(Table13[[#This Row],[Alpha]]-MIN(Table13[Alpha]))/(MAX(Table13[Alpha])-MIN(Table13[Alpha]))</f>
        <v>0.41785418965510296</v>
      </c>
      <c r="J3150" s="508">
        <f>(Table13[[#This Row],[Signal from Matlab]]-703)/(1060.75-703)</f>
        <v>-1.9650593990216632</v>
      </c>
    </row>
    <row r="3151" spans="1:10" x14ac:dyDescent="0.2">
      <c r="A3151" s="505">
        <v>38611</v>
      </c>
      <c r="B3151" s="506">
        <v>3150</v>
      </c>
      <c r="C3151" s="507">
        <v>63.31</v>
      </c>
      <c r="E3151" s="508">
        <f>(Table13[[#This Row],[Gasoil Open]]-MIN(Table13[Gasoil Open]))/(MAX(Table13[Gasoil Open])-MIN(Table13[Gasoil Open]))</f>
        <v>0.39245973645680815</v>
      </c>
      <c r="I3151" s="130">
        <f>(Table13[[#This Row],[Alpha]]-MIN(Table13[Alpha]))/(MAX(Table13[Alpha])-MIN(Table13[Alpha]))</f>
        <v>0.41785418965510296</v>
      </c>
      <c r="J3151" s="508">
        <f>(Table13[[#This Row],[Signal from Matlab]]-703)/(1060.75-703)</f>
        <v>-1.9650593990216632</v>
      </c>
    </row>
    <row r="3152" spans="1:10" x14ac:dyDescent="0.2">
      <c r="A3152" s="505">
        <v>38614</v>
      </c>
      <c r="B3152" s="506">
        <v>3151</v>
      </c>
      <c r="C3152" s="507">
        <v>62.35</v>
      </c>
      <c r="E3152" s="508">
        <f>(Table13[[#This Row],[Gasoil Open]]-MIN(Table13[Gasoil Open]))/(MAX(Table13[Gasoil Open])-MIN(Table13[Gasoil Open]))</f>
        <v>0.38543191800878474</v>
      </c>
      <c r="I3152" s="130">
        <f>(Table13[[#This Row],[Alpha]]-MIN(Table13[Alpha]))/(MAX(Table13[Alpha])-MIN(Table13[Alpha]))</f>
        <v>0.41785418965510296</v>
      </c>
      <c r="J3152" s="508">
        <f>(Table13[[#This Row],[Signal from Matlab]]-703)/(1060.75-703)</f>
        <v>-1.9650593990216632</v>
      </c>
    </row>
    <row r="3153" spans="1:10" x14ac:dyDescent="0.2">
      <c r="A3153" s="505">
        <v>38615</v>
      </c>
      <c r="B3153" s="506">
        <v>3152</v>
      </c>
      <c r="C3153" s="507">
        <v>65.5</v>
      </c>
      <c r="E3153" s="508">
        <f>(Table13[[#This Row],[Gasoil Open]]-MIN(Table13[Gasoil Open]))/(MAX(Table13[Gasoil Open])-MIN(Table13[Gasoil Open]))</f>
        <v>0.40849194729136157</v>
      </c>
      <c r="I3153" s="130">
        <f>(Table13[[#This Row],[Alpha]]-MIN(Table13[Alpha]))/(MAX(Table13[Alpha])-MIN(Table13[Alpha]))</f>
        <v>0.41785418965510296</v>
      </c>
      <c r="J3153" s="508">
        <f>(Table13[[#This Row],[Signal from Matlab]]-703)/(1060.75-703)</f>
        <v>-1.9650593990216632</v>
      </c>
    </row>
    <row r="3154" spans="1:10" x14ac:dyDescent="0.2">
      <c r="A3154" s="505">
        <v>38616</v>
      </c>
      <c r="B3154" s="506">
        <v>3153</v>
      </c>
      <c r="C3154" s="507">
        <v>64.989999999999995</v>
      </c>
      <c r="E3154" s="508">
        <f>(Table13[[#This Row],[Gasoil Open]]-MIN(Table13[Gasoil Open]))/(MAX(Table13[Gasoil Open])-MIN(Table13[Gasoil Open]))</f>
        <v>0.40475841874084906</v>
      </c>
      <c r="I3154" s="130">
        <f>(Table13[[#This Row],[Alpha]]-MIN(Table13[Alpha]))/(MAX(Table13[Alpha])-MIN(Table13[Alpha]))</f>
        <v>0.41785418965510296</v>
      </c>
      <c r="J3154" s="508">
        <f>(Table13[[#This Row],[Signal from Matlab]]-703)/(1060.75-703)</f>
        <v>-1.9650593990216632</v>
      </c>
    </row>
    <row r="3155" spans="1:10" x14ac:dyDescent="0.2">
      <c r="A3155" s="505">
        <v>38617</v>
      </c>
      <c r="B3155" s="506">
        <v>3154</v>
      </c>
      <c r="C3155" s="507">
        <v>65.38</v>
      </c>
      <c r="E3155" s="508">
        <f>(Table13[[#This Row],[Gasoil Open]]-MIN(Table13[Gasoil Open]))/(MAX(Table13[Gasoil Open])-MIN(Table13[Gasoil Open]))</f>
        <v>0.40761346998535858</v>
      </c>
      <c r="I3155" s="130">
        <f>(Table13[[#This Row],[Alpha]]-MIN(Table13[Alpha]))/(MAX(Table13[Alpha])-MIN(Table13[Alpha]))</f>
        <v>0.41785418965510296</v>
      </c>
      <c r="J3155" s="508">
        <f>(Table13[[#This Row],[Signal from Matlab]]-703)/(1060.75-703)</f>
        <v>-1.9650593990216632</v>
      </c>
    </row>
    <row r="3156" spans="1:10" x14ac:dyDescent="0.2">
      <c r="A3156" s="505">
        <v>38618</v>
      </c>
      <c r="B3156" s="506">
        <v>3155</v>
      </c>
      <c r="C3156" s="507">
        <v>64.2</v>
      </c>
      <c r="E3156" s="508">
        <f>(Table13[[#This Row],[Gasoil Open]]-MIN(Table13[Gasoil Open]))/(MAX(Table13[Gasoil Open])-MIN(Table13[Gasoil Open]))</f>
        <v>0.39897510980966316</v>
      </c>
      <c r="I3156" s="130">
        <f>(Table13[[#This Row],[Alpha]]-MIN(Table13[Alpha]))/(MAX(Table13[Alpha])-MIN(Table13[Alpha]))</f>
        <v>0.41785418965510296</v>
      </c>
      <c r="J3156" s="508">
        <f>(Table13[[#This Row],[Signal from Matlab]]-703)/(1060.75-703)</f>
        <v>-1.9650593990216632</v>
      </c>
    </row>
    <row r="3157" spans="1:10" x14ac:dyDescent="0.2">
      <c r="A3157" s="505">
        <v>38621</v>
      </c>
      <c r="B3157" s="506">
        <v>3156</v>
      </c>
      <c r="C3157" s="507">
        <v>62.16</v>
      </c>
      <c r="E3157" s="508">
        <f>(Table13[[#This Row],[Gasoil Open]]-MIN(Table13[Gasoil Open]))/(MAX(Table13[Gasoil Open])-MIN(Table13[Gasoil Open]))</f>
        <v>0.38404099560761334</v>
      </c>
      <c r="I3157" s="130">
        <f>(Table13[[#This Row],[Alpha]]-MIN(Table13[Alpha]))/(MAX(Table13[Alpha])-MIN(Table13[Alpha]))</f>
        <v>0.41785418965510296</v>
      </c>
      <c r="J3157" s="508">
        <f>(Table13[[#This Row],[Signal from Matlab]]-703)/(1060.75-703)</f>
        <v>-1.9650593990216632</v>
      </c>
    </row>
    <row r="3158" spans="1:10" x14ac:dyDescent="0.2">
      <c r="A3158" s="505">
        <v>38622</v>
      </c>
      <c r="B3158" s="506">
        <v>3157</v>
      </c>
      <c r="C3158" s="507">
        <v>64.040000000000006</v>
      </c>
      <c r="E3158" s="508">
        <f>(Table13[[#This Row],[Gasoil Open]]-MIN(Table13[Gasoil Open]))/(MAX(Table13[Gasoil Open])-MIN(Table13[Gasoil Open]))</f>
        <v>0.39780380673499266</v>
      </c>
      <c r="I3158" s="130">
        <f>(Table13[[#This Row],[Alpha]]-MIN(Table13[Alpha]))/(MAX(Table13[Alpha])-MIN(Table13[Alpha]))</f>
        <v>0.41785418965510296</v>
      </c>
      <c r="J3158" s="508">
        <f>(Table13[[#This Row],[Signal from Matlab]]-703)/(1060.75-703)</f>
        <v>-1.9650593990216632</v>
      </c>
    </row>
    <row r="3159" spans="1:10" x14ac:dyDescent="0.2">
      <c r="A3159" s="505">
        <v>38623</v>
      </c>
      <c r="B3159" s="506">
        <v>3158</v>
      </c>
      <c r="C3159" s="507">
        <v>62.85</v>
      </c>
      <c r="E3159" s="508">
        <f>(Table13[[#This Row],[Gasoil Open]]-MIN(Table13[Gasoil Open]))/(MAX(Table13[Gasoil Open])-MIN(Table13[Gasoil Open]))</f>
        <v>0.38909224011713028</v>
      </c>
      <c r="I3159" s="130">
        <f>(Table13[[#This Row],[Alpha]]-MIN(Table13[Alpha]))/(MAX(Table13[Alpha])-MIN(Table13[Alpha]))</f>
        <v>0.41785418965510296</v>
      </c>
      <c r="J3159" s="508">
        <f>(Table13[[#This Row],[Signal from Matlab]]-703)/(1060.75-703)</f>
        <v>-1.9650593990216632</v>
      </c>
    </row>
    <row r="3160" spans="1:10" x14ac:dyDescent="0.2">
      <c r="A3160" s="505">
        <v>38624</v>
      </c>
      <c r="B3160" s="506">
        <v>3159</v>
      </c>
      <c r="C3160" s="507">
        <v>63.95</v>
      </c>
      <c r="E3160" s="508">
        <f>(Table13[[#This Row],[Gasoil Open]]-MIN(Table13[Gasoil Open]))/(MAX(Table13[Gasoil Open])-MIN(Table13[Gasoil Open]))</f>
        <v>0.39714494875549039</v>
      </c>
      <c r="I3160" s="130">
        <f>(Table13[[#This Row],[Alpha]]-MIN(Table13[Alpha]))/(MAX(Table13[Alpha])-MIN(Table13[Alpha]))</f>
        <v>0.41785418965510296</v>
      </c>
      <c r="J3160" s="508">
        <f>(Table13[[#This Row],[Signal from Matlab]]-703)/(1060.75-703)</f>
        <v>-1.9650593990216632</v>
      </c>
    </row>
    <row r="3161" spans="1:10" x14ac:dyDescent="0.2">
      <c r="A3161" s="505">
        <v>38625</v>
      </c>
      <c r="B3161" s="506">
        <v>3160</v>
      </c>
      <c r="C3161" s="507">
        <v>63.43</v>
      </c>
      <c r="E3161" s="508">
        <f>(Table13[[#This Row],[Gasoil Open]]-MIN(Table13[Gasoil Open]))/(MAX(Table13[Gasoil Open])-MIN(Table13[Gasoil Open]))</f>
        <v>0.39333821376281108</v>
      </c>
      <c r="I3161" s="130">
        <f>(Table13[[#This Row],[Alpha]]-MIN(Table13[Alpha]))/(MAX(Table13[Alpha])-MIN(Table13[Alpha]))</f>
        <v>0.41785418965510296</v>
      </c>
      <c r="J3161" s="508">
        <f>(Table13[[#This Row],[Signal from Matlab]]-703)/(1060.75-703)</f>
        <v>-1.9650593990216632</v>
      </c>
    </row>
    <row r="3162" spans="1:10" x14ac:dyDescent="0.2">
      <c r="A3162" s="505">
        <v>38628</v>
      </c>
      <c r="B3162" s="506">
        <v>3161</v>
      </c>
      <c r="C3162" s="507">
        <v>63.63</v>
      </c>
      <c r="E3162" s="508">
        <f>(Table13[[#This Row],[Gasoil Open]]-MIN(Table13[Gasoil Open]))/(MAX(Table13[Gasoil Open])-MIN(Table13[Gasoil Open]))</f>
        <v>0.39480234260614933</v>
      </c>
      <c r="I3162" s="130">
        <f>(Table13[[#This Row],[Alpha]]-MIN(Table13[Alpha]))/(MAX(Table13[Alpha])-MIN(Table13[Alpha]))</f>
        <v>0.41785418965510296</v>
      </c>
      <c r="J3162" s="508">
        <f>(Table13[[#This Row],[Signal from Matlab]]-703)/(1060.75-703)</f>
        <v>-1.9650593990216632</v>
      </c>
    </row>
    <row r="3163" spans="1:10" x14ac:dyDescent="0.2">
      <c r="A3163" s="505">
        <v>38629</v>
      </c>
      <c r="B3163" s="506">
        <v>3162</v>
      </c>
      <c r="C3163" s="507">
        <v>62.8</v>
      </c>
      <c r="E3163" s="508">
        <f>(Table13[[#This Row],[Gasoil Open]]-MIN(Table13[Gasoil Open]))/(MAX(Table13[Gasoil Open])-MIN(Table13[Gasoil Open]))</f>
        <v>0.38872620790629564</v>
      </c>
      <c r="I3163" s="130">
        <f>(Table13[[#This Row],[Alpha]]-MIN(Table13[Alpha]))/(MAX(Table13[Alpha])-MIN(Table13[Alpha]))</f>
        <v>0.41785418965510296</v>
      </c>
      <c r="J3163" s="508">
        <f>(Table13[[#This Row],[Signal from Matlab]]-703)/(1060.75-703)</f>
        <v>-1.9650593990216632</v>
      </c>
    </row>
    <row r="3164" spans="1:10" x14ac:dyDescent="0.2">
      <c r="A3164" s="505">
        <v>38630</v>
      </c>
      <c r="B3164" s="506">
        <v>3163</v>
      </c>
      <c r="C3164" s="507">
        <v>61.23</v>
      </c>
      <c r="E3164" s="508">
        <f>(Table13[[#This Row],[Gasoil Open]]-MIN(Table13[Gasoil Open]))/(MAX(Table13[Gasoil Open])-MIN(Table13[Gasoil Open]))</f>
        <v>0.3772327964860907</v>
      </c>
      <c r="I3164" s="130">
        <f>(Table13[[#This Row],[Alpha]]-MIN(Table13[Alpha]))/(MAX(Table13[Alpha])-MIN(Table13[Alpha]))</f>
        <v>0.41785418965510296</v>
      </c>
      <c r="J3164" s="508">
        <f>(Table13[[#This Row],[Signal from Matlab]]-703)/(1060.75-703)</f>
        <v>-1.9650593990216632</v>
      </c>
    </row>
    <row r="3165" spans="1:10" x14ac:dyDescent="0.2">
      <c r="A3165" s="505">
        <v>38631</v>
      </c>
      <c r="B3165" s="506">
        <v>3164</v>
      </c>
      <c r="C3165" s="507">
        <v>59.65</v>
      </c>
      <c r="E3165" s="508">
        <f>(Table13[[#This Row],[Gasoil Open]]-MIN(Table13[Gasoil Open]))/(MAX(Table13[Gasoil Open])-MIN(Table13[Gasoil Open]))</f>
        <v>0.36566617862371886</v>
      </c>
      <c r="I3165" s="130">
        <f>(Table13[[#This Row],[Alpha]]-MIN(Table13[Alpha]))/(MAX(Table13[Alpha])-MIN(Table13[Alpha]))</f>
        <v>0.41785418965510296</v>
      </c>
      <c r="J3165" s="508">
        <f>(Table13[[#This Row],[Signal from Matlab]]-703)/(1060.75-703)</f>
        <v>-1.9650593990216632</v>
      </c>
    </row>
    <row r="3166" spans="1:10" x14ac:dyDescent="0.2">
      <c r="A3166" s="505">
        <v>38632</v>
      </c>
      <c r="B3166" s="506">
        <v>3165</v>
      </c>
      <c r="C3166" s="507">
        <v>59.3</v>
      </c>
      <c r="E3166" s="508">
        <f>(Table13[[#This Row],[Gasoil Open]]-MIN(Table13[Gasoil Open]))/(MAX(Table13[Gasoil Open])-MIN(Table13[Gasoil Open]))</f>
        <v>0.36310395314787691</v>
      </c>
      <c r="I3166" s="130">
        <f>(Table13[[#This Row],[Alpha]]-MIN(Table13[Alpha]))/(MAX(Table13[Alpha])-MIN(Table13[Alpha]))</f>
        <v>0.41785418965510296</v>
      </c>
      <c r="J3166" s="508">
        <f>(Table13[[#This Row],[Signal from Matlab]]-703)/(1060.75-703)</f>
        <v>-1.9650593990216632</v>
      </c>
    </row>
    <row r="3167" spans="1:10" x14ac:dyDescent="0.2">
      <c r="A3167" s="505">
        <v>38635</v>
      </c>
      <c r="B3167" s="506">
        <v>3166</v>
      </c>
      <c r="C3167" s="507">
        <v>59.2</v>
      </c>
      <c r="E3167" s="508">
        <f>(Table13[[#This Row],[Gasoil Open]]-MIN(Table13[Gasoil Open]))/(MAX(Table13[Gasoil Open])-MIN(Table13[Gasoil Open]))</f>
        <v>0.36237188872620785</v>
      </c>
      <c r="I3167" s="130">
        <f>(Table13[[#This Row],[Alpha]]-MIN(Table13[Alpha]))/(MAX(Table13[Alpha])-MIN(Table13[Alpha]))</f>
        <v>0.41785418965510296</v>
      </c>
      <c r="J3167" s="508">
        <f>(Table13[[#This Row],[Signal from Matlab]]-703)/(1060.75-703)</f>
        <v>-1.9650593990216632</v>
      </c>
    </row>
    <row r="3168" spans="1:10" x14ac:dyDescent="0.2">
      <c r="A3168" s="505">
        <v>38636</v>
      </c>
      <c r="B3168" s="506">
        <v>3167</v>
      </c>
      <c r="C3168" s="507">
        <v>59.08</v>
      </c>
      <c r="E3168" s="508">
        <f>(Table13[[#This Row],[Gasoil Open]]-MIN(Table13[Gasoil Open]))/(MAX(Table13[Gasoil Open])-MIN(Table13[Gasoil Open]))</f>
        <v>0.36149341142020486</v>
      </c>
      <c r="I3168" s="130">
        <f>(Table13[[#This Row],[Alpha]]-MIN(Table13[Alpha]))/(MAX(Table13[Alpha])-MIN(Table13[Alpha]))</f>
        <v>0.41785418965510296</v>
      </c>
      <c r="J3168" s="508">
        <f>(Table13[[#This Row],[Signal from Matlab]]-703)/(1060.75-703)</f>
        <v>-1.9650593990216632</v>
      </c>
    </row>
    <row r="3169" spans="1:10" x14ac:dyDescent="0.2">
      <c r="A3169" s="505">
        <v>38637</v>
      </c>
      <c r="B3169" s="506">
        <v>3168</v>
      </c>
      <c r="C3169" s="507">
        <v>60.3</v>
      </c>
      <c r="E3169" s="508">
        <f>(Table13[[#This Row],[Gasoil Open]]-MIN(Table13[Gasoil Open]))/(MAX(Table13[Gasoil Open])-MIN(Table13[Gasoil Open]))</f>
        <v>0.37042459736456795</v>
      </c>
      <c r="I3169" s="130">
        <f>(Table13[[#This Row],[Alpha]]-MIN(Table13[Alpha]))/(MAX(Table13[Alpha])-MIN(Table13[Alpha]))</f>
        <v>0.41785418965510296</v>
      </c>
      <c r="J3169" s="508">
        <f>(Table13[[#This Row],[Signal from Matlab]]-703)/(1060.75-703)</f>
        <v>-1.9650593990216632</v>
      </c>
    </row>
    <row r="3170" spans="1:10" x14ac:dyDescent="0.2">
      <c r="A3170" s="505">
        <v>38638</v>
      </c>
      <c r="B3170" s="506">
        <v>3169</v>
      </c>
      <c r="C3170" s="507">
        <v>60.52</v>
      </c>
      <c r="E3170" s="508">
        <f>(Table13[[#This Row],[Gasoil Open]]-MIN(Table13[Gasoil Open]))/(MAX(Table13[Gasoil Open])-MIN(Table13[Gasoil Open]))</f>
        <v>0.37203513909224012</v>
      </c>
      <c r="I3170" s="130">
        <f>(Table13[[#This Row],[Alpha]]-MIN(Table13[Alpha]))/(MAX(Table13[Alpha])-MIN(Table13[Alpha]))</f>
        <v>0.41785418965510296</v>
      </c>
      <c r="J3170" s="508">
        <f>(Table13[[#This Row],[Signal from Matlab]]-703)/(1060.75-703)</f>
        <v>-1.9650593990216632</v>
      </c>
    </row>
    <row r="3171" spans="1:10" x14ac:dyDescent="0.2">
      <c r="A3171" s="505">
        <v>38639</v>
      </c>
      <c r="B3171" s="506">
        <v>3170</v>
      </c>
      <c r="C3171" s="507">
        <v>59.9</v>
      </c>
      <c r="E3171" s="508">
        <f>(Table13[[#This Row],[Gasoil Open]]-MIN(Table13[Gasoil Open]))/(MAX(Table13[Gasoil Open])-MIN(Table13[Gasoil Open]))</f>
        <v>0.36749633967789164</v>
      </c>
      <c r="I3171" s="130">
        <f>(Table13[[#This Row],[Alpha]]-MIN(Table13[Alpha]))/(MAX(Table13[Alpha])-MIN(Table13[Alpha]))</f>
        <v>0.41785418965510296</v>
      </c>
      <c r="J3171" s="508">
        <f>(Table13[[#This Row],[Signal from Matlab]]-703)/(1060.75-703)</f>
        <v>-1.9650593990216632</v>
      </c>
    </row>
    <row r="3172" spans="1:10" x14ac:dyDescent="0.2">
      <c r="A3172" s="505">
        <v>38642</v>
      </c>
      <c r="B3172" s="506">
        <v>3171</v>
      </c>
      <c r="C3172" s="507">
        <v>60.28</v>
      </c>
      <c r="E3172" s="508">
        <f>(Table13[[#This Row],[Gasoil Open]]-MIN(Table13[Gasoil Open]))/(MAX(Table13[Gasoil Open])-MIN(Table13[Gasoil Open]))</f>
        <v>0.3702781844802342</v>
      </c>
      <c r="I3172" s="130">
        <f>(Table13[[#This Row],[Alpha]]-MIN(Table13[Alpha]))/(MAX(Table13[Alpha])-MIN(Table13[Alpha]))</f>
        <v>0.41785418965510296</v>
      </c>
      <c r="J3172" s="508">
        <f>(Table13[[#This Row],[Signal from Matlab]]-703)/(1060.75-703)</f>
        <v>-1.9650593990216632</v>
      </c>
    </row>
    <row r="3173" spans="1:10" x14ac:dyDescent="0.2">
      <c r="A3173" s="505">
        <v>38643</v>
      </c>
      <c r="B3173" s="506">
        <v>3172</v>
      </c>
      <c r="C3173" s="507">
        <v>60.6</v>
      </c>
      <c r="E3173" s="508">
        <f>(Table13[[#This Row],[Gasoil Open]]-MIN(Table13[Gasoil Open]))/(MAX(Table13[Gasoil Open])-MIN(Table13[Gasoil Open]))</f>
        <v>0.37262079062957537</v>
      </c>
      <c r="I3173" s="130">
        <f>(Table13[[#This Row],[Alpha]]-MIN(Table13[Alpha]))/(MAX(Table13[Alpha])-MIN(Table13[Alpha]))</f>
        <v>0.41785418965510296</v>
      </c>
      <c r="J3173" s="508">
        <f>(Table13[[#This Row],[Signal from Matlab]]-703)/(1060.75-703)</f>
        <v>-1.9650593990216632</v>
      </c>
    </row>
    <row r="3174" spans="1:10" x14ac:dyDescent="0.2">
      <c r="A3174" s="505">
        <v>38644</v>
      </c>
      <c r="B3174" s="506">
        <v>3173</v>
      </c>
      <c r="C3174" s="507">
        <v>58.93</v>
      </c>
      <c r="E3174" s="508">
        <f>(Table13[[#This Row],[Gasoil Open]]-MIN(Table13[Gasoil Open]))/(MAX(Table13[Gasoil Open])-MIN(Table13[Gasoil Open]))</f>
        <v>0.36039531478770126</v>
      </c>
      <c r="I3174" s="130">
        <f>(Table13[[#This Row],[Alpha]]-MIN(Table13[Alpha]))/(MAX(Table13[Alpha])-MIN(Table13[Alpha]))</f>
        <v>0.41785418965510296</v>
      </c>
      <c r="J3174" s="508">
        <f>(Table13[[#This Row],[Signal from Matlab]]-703)/(1060.75-703)</f>
        <v>-1.9650593990216632</v>
      </c>
    </row>
    <row r="3175" spans="1:10" x14ac:dyDescent="0.2">
      <c r="A3175" s="505">
        <v>38645</v>
      </c>
      <c r="B3175" s="506">
        <v>3174</v>
      </c>
      <c r="C3175" s="507">
        <v>58.27</v>
      </c>
      <c r="E3175" s="508">
        <f>(Table13[[#This Row],[Gasoil Open]]-MIN(Table13[Gasoil Open]))/(MAX(Table13[Gasoil Open])-MIN(Table13[Gasoil Open]))</f>
        <v>0.35556368960468521</v>
      </c>
      <c r="I3175" s="130">
        <f>(Table13[[#This Row],[Alpha]]-MIN(Table13[Alpha]))/(MAX(Table13[Alpha])-MIN(Table13[Alpha]))</f>
        <v>0.41785418965510296</v>
      </c>
      <c r="J3175" s="508">
        <f>(Table13[[#This Row],[Signal from Matlab]]-703)/(1060.75-703)</f>
        <v>-1.9650593990216632</v>
      </c>
    </row>
    <row r="3176" spans="1:10" x14ac:dyDescent="0.2">
      <c r="A3176" s="505">
        <v>38646</v>
      </c>
      <c r="B3176" s="506">
        <v>3175</v>
      </c>
      <c r="C3176" s="507">
        <v>57.7</v>
      </c>
      <c r="E3176" s="508">
        <f>(Table13[[#This Row],[Gasoil Open]]-MIN(Table13[Gasoil Open]))/(MAX(Table13[Gasoil Open])-MIN(Table13[Gasoil Open]))</f>
        <v>0.35139092240117126</v>
      </c>
      <c r="I3176" s="130">
        <f>(Table13[[#This Row],[Alpha]]-MIN(Table13[Alpha]))/(MAX(Table13[Alpha])-MIN(Table13[Alpha]))</f>
        <v>0.41785418965510296</v>
      </c>
      <c r="J3176" s="508">
        <f>(Table13[[#This Row],[Signal from Matlab]]-703)/(1060.75-703)</f>
        <v>-1.9650593990216632</v>
      </c>
    </row>
    <row r="3177" spans="1:10" x14ac:dyDescent="0.2">
      <c r="A3177" s="505">
        <v>38649</v>
      </c>
      <c r="B3177" s="506">
        <v>3176</v>
      </c>
      <c r="C3177" s="507">
        <v>58.01</v>
      </c>
      <c r="E3177" s="508">
        <f>(Table13[[#This Row],[Gasoil Open]]-MIN(Table13[Gasoil Open]))/(MAX(Table13[Gasoil Open])-MIN(Table13[Gasoil Open]))</f>
        <v>0.35366032210834547</v>
      </c>
      <c r="I3177" s="130">
        <f>(Table13[[#This Row],[Alpha]]-MIN(Table13[Alpha]))/(MAX(Table13[Alpha])-MIN(Table13[Alpha]))</f>
        <v>0.41785418965510296</v>
      </c>
      <c r="J3177" s="508">
        <f>(Table13[[#This Row],[Signal from Matlab]]-703)/(1060.75-703)</f>
        <v>-1.9650593990216632</v>
      </c>
    </row>
    <row r="3178" spans="1:10" x14ac:dyDescent="0.2">
      <c r="A3178" s="505">
        <v>38650</v>
      </c>
      <c r="B3178" s="506">
        <v>3177</v>
      </c>
      <c r="C3178" s="507">
        <v>58.18</v>
      </c>
      <c r="E3178" s="508">
        <f>(Table13[[#This Row],[Gasoil Open]]-MIN(Table13[Gasoil Open]))/(MAX(Table13[Gasoil Open])-MIN(Table13[Gasoil Open]))</f>
        <v>0.35490483162518299</v>
      </c>
      <c r="I3178" s="130">
        <f>(Table13[[#This Row],[Alpha]]-MIN(Table13[Alpha]))/(MAX(Table13[Alpha])-MIN(Table13[Alpha]))</f>
        <v>0.41785418965510296</v>
      </c>
      <c r="J3178" s="508">
        <f>(Table13[[#This Row],[Signal from Matlab]]-703)/(1060.75-703)</f>
        <v>-1.9650593990216632</v>
      </c>
    </row>
    <row r="3179" spans="1:10" x14ac:dyDescent="0.2">
      <c r="A3179" s="505">
        <v>38651</v>
      </c>
      <c r="B3179" s="506">
        <v>3178</v>
      </c>
      <c r="C3179" s="507">
        <v>59.92</v>
      </c>
      <c r="E3179" s="508">
        <f>(Table13[[#This Row],[Gasoil Open]]-MIN(Table13[Gasoil Open]))/(MAX(Table13[Gasoil Open])-MIN(Table13[Gasoil Open]))</f>
        <v>0.36764275256222539</v>
      </c>
      <c r="I3179" s="130">
        <f>(Table13[[#This Row],[Alpha]]-MIN(Table13[Alpha]))/(MAX(Table13[Alpha])-MIN(Table13[Alpha]))</f>
        <v>0.41785418965510296</v>
      </c>
      <c r="J3179" s="508">
        <f>(Table13[[#This Row],[Signal from Matlab]]-703)/(1060.75-703)</f>
        <v>-1.9650593990216632</v>
      </c>
    </row>
    <row r="3180" spans="1:10" x14ac:dyDescent="0.2">
      <c r="A3180" s="505">
        <v>38652</v>
      </c>
      <c r="B3180" s="506">
        <v>3179</v>
      </c>
      <c r="C3180" s="507">
        <v>58.88</v>
      </c>
      <c r="E3180" s="508">
        <f>(Table13[[#This Row],[Gasoil Open]]-MIN(Table13[Gasoil Open]))/(MAX(Table13[Gasoil Open])-MIN(Table13[Gasoil Open]))</f>
        <v>0.36002928257686673</v>
      </c>
      <c r="I3180" s="130">
        <f>(Table13[[#This Row],[Alpha]]-MIN(Table13[Alpha]))/(MAX(Table13[Alpha])-MIN(Table13[Alpha]))</f>
        <v>0.41785418965510296</v>
      </c>
      <c r="J3180" s="508">
        <f>(Table13[[#This Row],[Signal from Matlab]]-703)/(1060.75-703)</f>
        <v>-1.9650593990216632</v>
      </c>
    </row>
    <row r="3181" spans="1:10" x14ac:dyDescent="0.2">
      <c r="A3181" s="505">
        <v>38653</v>
      </c>
      <c r="B3181" s="506">
        <v>3180</v>
      </c>
      <c r="C3181" s="507">
        <v>59.2</v>
      </c>
      <c r="E3181" s="508">
        <f>(Table13[[#This Row],[Gasoil Open]]-MIN(Table13[Gasoil Open]))/(MAX(Table13[Gasoil Open])-MIN(Table13[Gasoil Open]))</f>
        <v>0.36237188872620785</v>
      </c>
      <c r="I3181" s="130">
        <f>(Table13[[#This Row],[Alpha]]-MIN(Table13[Alpha]))/(MAX(Table13[Alpha])-MIN(Table13[Alpha]))</f>
        <v>0.41785418965510296</v>
      </c>
      <c r="J3181" s="508">
        <f>(Table13[[#This Row],[Signal from Matlab]]-703)/(1060.75-703)</f>
        <v>-1.9650593990216632</v>
      </c>
    </row>
    <row r="3182" spans="1:10" x14ac:dyDescent="0.2">
      <c r="A3182" s="505">
        <v>38656</v>
      </c>
      <c r="B3182" s="506">
        <v>3181</v>
      </c>
      <c r="C3182" s="507">
        <v>59.24</v>
      </c>
      <c r="E3182" s="508">
        <f>(Table13[[#This Row],[Gasoil Open]]-MIN(Table13[Gasoil Open]))/(MAX(Table13[Gasoil Open])-MIN(Table13[Gasoil Open]))</f>
        <v>0.36266471449487553</v>
      </c>
      <c r="I3182" s="130">
        <f>(Table13[[#This Row],[Alpha]]-MIN(Table13[Alpha]))/(MAX(Table13[Alpha])-MIN(Table13[Alpha]))</f>
        <v>0.41785418965510296</v>
      </c>
      <c r="J3182" s="508">
        <f>(Table13[[#This Row],[Signal from Matlab]]-703)/(1060.75-703)</f>
        <v>-1.9650593990216632</v>
      </c>
    </row>
    <row r="3183" spans="1:10" x14ac:dyDescent="0.2">
      <c r="A3183" s="505">
        <v>38657</v>
      </c>
      <c r="B3183" s="506">
        <v>3182</v>
      </c>
      <c r="C3183" s="507">
        <v>58.07</v>
      </c>
      <c r="E3183" s="508">
        <f>(Table13[[#This Row],[Gasoil Open]]-MIN(Table13[Gasoil Open]))/(MAX(Table13[Gasoil Open])-MIN(Table13[Gasoil Open]))</f>
        <v>0.35409956076134697</v>
      </c>
      <c r="I3183" s="130">
        <f>(Table13[[#This Row],[Alpha]]-MIN(Table13[Alpha]))/(MAX(Table13[Alpha])-MIN(Table13[Alpha]))</f>
        <v>0.41785418965510296</v>
      </c>
      <c r="J3183" s="508">
        <f>(Table13[[#This Row],[Signal from Matlab]]-703)/(1060.75-703)</f>
        <v>-1.9650593990216632</v>
      </c>
    </row>
    <row r="3184" spans="1:10" x14ac:dyDescent="0.2">
      <c r="A3184" s="505">
        <v>38658</v>
      </c>
      <c r="B3184" s="506">
        <v>3183</v>
      </c>
      <c r="C3184" s="507">
        <v>58.22</v>
      </c>
      <c r="E3184" s="508">
        <f>(Table13[[#This Row],[Gasoil Open]]-MIN(Table13[Gasoil Open]))/(MAX(Table13[Gasoil Open])-MIN(Table13[Gasoil Open]))</f>
        <v>0.35519765739385056</v>
      </c>
      <c r="I3184" s="130">
        <f>(Table13[[#This Row],[Alpha]]-MIN(Table13[Alpha]))/(MAX(Table13[Alpha])-MIN(Table13[Alpha]))</f>
        <v>0.41785418965510296</v>
      </c>
      <c r="J3184" s="508">
        <f>(Table13[[#This Row],[Signal from Matlab]]-703)/(1060.75-703)</f>
        <v>-1.9650593990216632</v>
      </c>
    </row>
    <row r="3185" spans="1:10" x14ac:dyDescent="0.2">
      <c r="A3185" s="505">
        <v>38659</v>
      </c>
      <c r="B3185" s="506">
        <v>3184</v>
      </c>
      <c r="C3185" s="507">
        <v>57.75</v>
      </c>
      <c r="E3185" s="508">
        <f>(Table13[[#This Row],[Gasoil Open]]-MIN(Table13[Gasoil Open]))/(MAX(Table13[Gasoil Open])-MIN(Table13[Gasoil Open]))</f>
        <v>0.35175695461200579</v>
      </c>
      <c r="I3185" s="130">
        <f>(Table13[[#This Row],[Alpha]]-MIN(Table13[Alpha]))/(MAX(Table13[Alpha])-MIN(Table13[Alpha]))</f>
        <v>0.41785418965510296</v>
      </c>
      <c r="J3185" s="508">
        <f>(Table13[[#This Row],[Signal from Matlab]]-703)/(1060.75-703)</f>
        <v>-1.9650593990216632</v>
      </c>
    </row>
    <row r="3186" spans="1:10" x14ac:dyDescent="0.2">
      <c r="A3186" s="505">
        <v>38660</v>
      </c>
      <c r="B3186" s="506">
        <v>3185</v>
      </c>
      <c r="C3186" s="507">
        <v>60.55</v>
      </c>
      <c r="E3186" s="508">
        <f>(Table13[[#This Row],[Gasoil Open]]-MIN(Table13[Gasoil Open]))/(MAX(Table13[Gasoil Open])-MIN(Table13[Gasoil Open]))</f>
        <v>0.37225475841874073</v>
      </c>
      <c r="I3186" s="130">
        <f>(Table13[[#This Row],[Alpha]]-MIN(Table13[Alpha]))/(MAX(Table13[Alpha])-MIN(Table13[Alpha]))</f>
        <v>0.41785418965510296</v>
      </c>
      <c r="J3186" s="508">
        <f>(Table13[[#This Row],[Signal from Matlab]]-703)/(1060.75-703)</f>
        <v>-1.9650593990216632</v>
      </c>
    </row>
    <row r="3187" spans="1:10" x14ac:dyDescent="0.2">
      <c r="A3187" s="505">
        <v>38663</v>
      </c>
      <c r="B3187" s="506">
        <v>3186</v>
      </c>
      <c r="C3187" s="507">
        <v>58.9</v>
      </c>
      <c r="E3187" s="508">
        <f>(Table13[[#This Row],[Gasoil Open]]-MIN(Table13[Gasoil Open]))/(MAX(Table13[Gasoil Open])-MIN(Table13[Gasoil Open]))</f>
        <v>0.36017569546120054</v>
      </c>
      <c r="I3187" s="130">
        <f>(Table13[[#This Row],[Alpha]]-MIN(Table13[Alpha]))/(MAX(Table13[Alpha])-MIN(Table13[Alpha]))</f>
        <v>0.41785418965510296</v>
      </c>
      <c r="J3187" s="508">
        <f>(Table13[[#This Row],[Signal from Matlab]]-703)/(1060.75-703)</f>
        <v>-1.9650593990216632</v>
      </c>
    </row>
    <row r="3188" spans="1:10" x14ac:dyDescent="0.2">
      <c r="A3188" s="505">
        <v>38664</v>
      </c>
      <c r="B3188" s="506">
        <v>3187</v>
      </c>
      <c r="C3188" s="507">
        <v>58.2</v>
      </c>
      <c r="E3188" s="508">
        <f>(Table13[[#This Row],[Gasoil Open]]-MIN(Table13[Gasoil Open]))/(MAX(Table13[Gasoil Open])-MIN(Table13[Gasoil Open]))</f>
        <v>0.35505124450951681</v>
      </c>
      <c r="I3188" s="130">
        <f>(Table13[[#This Row],[Alpha]]-MIN(Table13[Alpha]))/(MAX(Table13[Alpha])-MIN(Table13[Alpha]))</f>
        <v>0.41785418965510296</v>
      </c>
      <c r="J3188" s="508">
        <f>(Table13[[#This Row],[Signal from Matlab]]-703)/(1060.75-703)</f>
        <v>-1.9650593990216632</v>
      </c>
    </row>
    <row r="3189" spans="1:10" x14ac:dyDescent="0.2">
      <c r="A3189" s="505">
        <v>38665</v>
      </c>
      <c r="B3189" s="506">
        <v>3188</v>
      </c>
      <c r="C3189" s="507">
        <v>57.81</v>
      </c>
      <c r="E3189" s="508">
        <f>(Table13[[#This Row],[Gasoil Open]]-MIN(Table13[Gasoil Open]))/(MAX(Table13[Gasoil Open])-MIN(Table13[Gasoil Open]))</f>
        <v>0.35219619326500728</v>
      </c>
      <c r="I3189" s="130">
        <f>(Table13[[#This Row],[Alpha]]-MIN(Table13[Alpha]))/(MAX(Table13[Alpha])-MIN(Table13[Alpha]))</f>
        <v>0.41785418965510296</v>
      </c>
      <c r="J3189" s="508">
        <f>(Table13[[#This Row],[Signal from Matlab]]-703)/(1060.75-703)</f>
        <v>-1.9650593990216632</v>
      </c>
    </row>
    <row r="3190" spans="1:10" x14ac:dyDescent="0.2">
      <c r="A3190" s="505">
        <v>38666</v>
      </c>
      <c r="B3190" s="506">
        <v>3189</v>
      </c>
      <c r="C3190" s="507">
        <v>56.51</v>
      </c>
      <c r="E3190" s="508">
        <f>(Table13[[#This Row],[Gasoil Open]]-MIN(Table13[Gasoil Open]))/(MAX(Table13[Gasoil Open])-MIN(Table13[Gasoil Open]))</f>
        <v>0.34267935578330888</v>
      </c>
      <c r="I3190" s="130">
        <f>(Table13[[#This Row],[Alpha]]-MIN(Table13[Alpha]))/(MAX(Table13[Alpha])-MIN(Table13[Alpha]))</f>
        <v>0.41785418965510296</v>
      </c>
      <c r="J3190" s="508">
        <f>(Table13[[#This Row],[Signal from Matlab]]-703)/(1060.75-703)</f>
        <v>-1.9650593990216632</v>
      </c>
    </row>
    <row r="3191" spans="1:10" x14ac:dyDescent="0.2">
      <c r="A3191" s="505">
        <v>38667</v>
      </c>
      <c r="B3191" s="506">
        <v>3190</v>
      </c>
      <c r="C3191" s="507">
        <v>55.57</v>
      </c>
      <c r="E3191" s="508">
        <f>(Table13[[#This Row],[Gasoil Open]]-MIN(Table13[Gasoil Open]))/(MAX(Table13[Gasoil Open])-MIN(Table13[Gasoil Open]))</f>
        <v>0.33579795021961928</v>
      </c>
      <c r="I3191" s="130">
        <f>(Table13[[#This Row],[Alpha]]-MIN(Table13[Alpha]))/(MAX(Table13[Alpha])-MIN(Table13[Alpha]))</f>
        <v>0.41785418965510296</v>
      </c>
      <c r="J3191" s="508">
        <f>(Table13[[#This Row],[Signal from Matlab]]-703)/(1060.75-703)</f>
        <v>-1.9650593990216632</v>
      </c>
    </row>
    <row r="3192" spans="1:10" x14ac:dyDescent="0.2">
      <c r="A3192" s="505">
        <v>38670</v>
      </c>
      <c r="B3192" s="506">
        <v>3191</v>
      </c>
      <c r="C3192" s="507">
        <v>55.25</v>
      </c>
      <c r="E3192" s="508">
        <f>(Table13[[#This Row],[Gasoil Open]]-MIN(Table13[Gasoil Open]))/(MAX(Table13[Gasoil Open])-MIN(Table13[Gasoil Open]))</f>
        <v>0.3334553440702781</v>
      </c>
      <c r="I3192" s="130">
        <f>(Table13[[#This Row],[Alpha]]-MIN(Table13[Alpha]))/(MAX(Table13[Alpha])-MIN(Table13[Alpha]))</f>
        <v>0.41785418965510296</v>
      </c>
      <c r="J3192" s="508">
        <f>(Table13[[#This Row],[Signal from Matlab]]-703)/(1060.75-703)</f>
        <v>-1.9650593990216632</v>
      </c>
    </row>
    <row r="3193" spans="1:10" x14ac:dyDescent="0.2">
      <c r="A3193" s="505">
        <v>38671</v>
      </c>
      <c r="B3193" s="506">
        <v>3192</v>
      </c>
      <c r="C3193" s="507">
        <v>54.75</v>
      </c>
      <c r="E3193" s="508">
        <f>(Table13[[#This Row],[Gasoil Open]]-MIN(Table13[Gasoil Open]))/(MAX(Table13[Gasoil Open])-MIN(Table13[Gasoil Open]))</f>
        <v>0.32979502196193256</v>
      </c>
      <c r="I3193" s="130">
        <f>(Table13[[#This Row],[Alpha]]-MIN(Table13[Alpha]))/(MAX(Table13[Alpha])-MIN(Table13[Alpha]))</f>
        <v>0.41785418965510296</v>
      </c>
      <c r="J3193" s="508">
        <f>(Table13[[#This Row],[Signal from Matlab]]-703)/(1060.75-703)</f>
        <v>-1.9650593990216632</v>
      </c>
    </row>
    <row r="3194" spans="1:10" x14ac:dyDescent="0.2">
      <c r="A3194" s="505">
        <v>38672</v>
      </c>
      <c r="B3194" s="506">
        <v>3193</v>
      </c>
      <c r="C3194" s="507">
        <v>55.11</v>
      </c>
      <c r="E3194" s="508">
        <f>(Table13[[#This Row],[Gasoil Open]]-MIN(Table13[Gasoil Open]))/(MAX(Table13[Gasoil Open])-MIN(Table13[Gasoil Open]))</f>
        <v>0.33243045387994136</v>
      </c>
      <c r="I3194" s="130">
        <f>(Table13[[#This Row],[Alpha]]-MIN(Table13[Alpha]))/(MAX(Table13[Alpha])-MIN(Table13[Alpha]))</f>
        <v>0.41785418965510296</v>
      </c>
      <c r="J3194" s="508">
        <f>(Table13[[#This Row],[Signal from Matlab]]-703)/(1060.75-703)</f>
        <v>-1.9650593990216632</v>
      </c>
    </row>
    <row r="3195" spans="1:10" x14ac:dyDescent="0.2">
      <c r="A3195" s="505">
        <v>38673</v>
      </c>
      <c r="B3195" s="506">
        <v>3194</v>
      </c>
      <c r="C3195" s="507">
        <v>55.88</v>
      </c>
      <c r="E3195" s="508">
        <f>(Table13[[#This Row],[Gasoil Open]]-MIN(Table13[Gasoil Open]))/(MAX(Table13[Gasoil Open])-MIN(Table13[Gasoil Open]))</f>
        <v>0.33806734992679355</v>
      </c>
      <c r="I3195" s="130">
        <f>(Table13[[#This Row],[Alpha]]-MIN(Table13[Alpha]))/(MAX(Table13[Alpha])-MIN(Table13[Alpha]))</f>
        <v>0.41785418965510296</v>
      </c>
      <c r="J3195" s="508">
        <f>(Table13[[#This Row],[Signal from Matlab]]-703)/(1060.75-703)</f>
        <v>-1.9650593990216632</v>
      </c>
    </row>
    <row r="3196" spans="1:10" x14ac:dyDescent="0.2">
      <c r="A3196" s="505">
        <v>38674</v>
      </c>
      <c r="B3196" s="506">
        <v>3195</v>
      </c>
      <c r="C3196" s="507">
        <v>54.92</v>
      </c>
      <c r="E3196" s="508">
        <f>(Table13[[#This Row],[Gasoil Open]]-MIN(Table13[Gasoil Open]))/(MAX(Table13[Gasoil Open])-MIN(Table13[Gasoil Open]))</f>
        <v>0.33103953147877008</v>
      </c>
      <c r="I3196" s="130">
        <f>(Table13[[#This Row],[Alpha]]-MIN(Table13[Alpha]))/(MAX(Table13[Alpha])-MIN(Table13[Alpha]))</f>
        <v>0.41785418965510296</v>
      </c>
      <c r="J3196" s="508">
        <f>(Table13[[#This Row],[Signal from Matlab]]-703)/(1060.75-703)</f>
        <v>-1.9650593990216632</v>
      </c>
    </row>
    <row r="3197" spans="1:10" x14ac:dyDescent="0.2">
      <c r="A3197" s="505">
        <v>38677</v>
      </c>
      <c r="B3197" s="506">
        <v>3196</v>
      </c>
      <c r="C3197" s="507">
        <v>55.25</v>
      </c>
      <c r="E3197" s="508">
        <f>(Table13[[#This Row],[Gasoil Open]]-MIN(Table13[Gasoil Open]))/(MAX(Table13[Gasoil Open])-MIN(Table13[Gasoil Open]))</f>
        <v>0.3334553440702781</v>
      </c>
      <c r="I3197" s="130">
        <f>(Table13[[#This Row],[Alpha]]-MIN(Table13[Alpha]))/(MAX(Table13[Alpha])-MIN(Table13[Alpha]))</f>
        <v>0.41785418965510296</v>
      </c>
      <c r="J3197" s="508">
        <f>(Table13[[#This Row],[Signal from Matlab]]-703)/(1060.75-703)</f>
        <v>-1.9650593990216632</v>
      </c>
    </row>
    <row r="3198" spans="1:10" x14ac:dyDescent="0.2">
      <c r="A3198" s="505">
        <v>38678</v>
      </c>
      <c r="B3198" s="506">
        <v>3197</v>
      </c>
      <c r="C3198" s="507">
        <v>55.52</v>
      </c>
      <c r="E3198" s="508">
        <f>(Table13[[#This Row],[Gasoil Open]]-MIN(Table13[Gasoil Open]))/(MAX(Table13[Gasoil Open])-MIN(Table13[Gasoil Open]))</f>
        <v>0.33543191800878475</v>
      </c>
      <c r="I3198" s="130">
        <f>(Table13[[#This Row],[Alpha]]-MIN(Table13[Alpha]))/(MAX(Table13[Alpha])-MIN(Table13[Alpha]))</f>
        <v>0.41785418965510296</v>
      </c>
      <c r="J3198" s="508">
        <f>(Table13[[#This Row],[Signal from Matlab]]-703)/(1060.75-703)</f>
        <v>-1.9650593990216632</v>
      </c>
    </row>
    <row r="3199" spans="1:10" x14ac:dyDescent="0.2">
      <c r="A3199" s="505">
        <v>38679</v>
      </c>
      <c r="B3199" s="506">
        <v>3198</v>
      </c>
      <c r="C3199" s="507">
        <v>56.5</v>
      </c>
      <c r="E3199" s="508">
        <f>(Table13[[#This Row],[Gasoil Open]]-MIN(Table13[Gasoil Open]))/(MAX(Table13[Gasoil Open])-MIN(Table13[Gasoil Open]))</f>
        <v>0.34260614934114192</v>
      </c>
      <c r="I3199" s="130">
        <f>(Table13[[#This Row],[Alpha]]-MIN(Table13[Alpha]))/(MAX(Table13[Alpha])-MIN(Table13[Alpha]))</f>
        <v>0.41785418965510296</v>
      </c>
      <c r="J3199" s="508">
        <f>(Table13[[#This Row],[Signal from Matlab]]-703)/(1060.75-703)</f>
        <v>-1.9650593990216632</v>
      </c>
    </row>
    <row r="3200" spans="1:10" x14ac:dyDescent="0.2">
      <c r="A3200" s="505">
        <v>38680</v>
      </c>
      <c r="B3200" s="506">
        <v>3199</v>
      </c>
      <c r="C3200" s="507">
        <v>56.25</v>
      </c>
      <c r="E3200" s="508">
        <f>(Table13[[#This Row],[Gasoil Open]]-MIN(Table13[Gasoil Open]))/(MAX(Table13[Gasoil Open])-MIN(Table13[Gasoil Open]))</f>
        <v>0.3407759882869692</v>
      </c>
      <c r="I3200" s="130">
        <f>(Table13[[#This Row],[Alpha]]-MIN(Table13[Alpha]))/(MAX(Table13[Alpha])-MIN(Table13[Alpha]))</f>
        <v>0.41785418965510296</v>
      </c>
      <c r="J3200" s="508">
        <f>(Table13[[#This Row],[Signal from Matlab]]-703)/(1060.75-703)</f>
        <v>-1.9650593990216632</v>
      </c>
    </row>
    <row r="3201" spans="1:10" x14ac:dyDescent="0.2">
      <c r="A3201" s="505">
        <v>38681</v>
      </c>
      <c r="B3201" s="506">
        <v>3200</v>
      </c>
      <c r="C3201" s="507">
        <v>55.41</v>
      </c>
      <c r="E3201" s="508">
        <f>(Table13[[#This Row],[Gasoil Open]]-MIN(Table13[Gasoil Open]))/(MAX(Table13[Gasoil Open])-MIN(Table13[Gasoil Open]))</f>
        <v>0.33462664714494866</v>
      </c>
      <c r="I3201" s="130">
        <f>(Table13[[#This Row],[Alpha]]-MIN(Table13[Alpha]))/(MAX(Table13[Alpha])-MIN(Table13[Alpha]))</f>
        <v>0.41785418965510296</v>
      </c>
      <c r="J3201" s="508">
        <f>(Table13[[#This Row],[Signal from Matlab]]-703)/(1060.75-703)</f>
        <v>-1.9650593990216632</v>
      </c>
    </row>
    <row r="3202" spans="1:10" x14ac:dyDescent="0.2">
      <c r="A3202" s="505">
        <v>38684</v>
      </c>
      <c r="B3202" s="506">
        <v>3201</v>
      </c>
      <c r="C3202" s="507">
        <v>55.3</v>
      </c>
      <c r="E3202" s="508">
        <f>(Table13[[#This Row],[Gasoil Open]]-MIN(Table13[Gasoil Open]))/(MAX(Table13[Gasoil Open])-MIN(Table13[Gasoil Open]))</f>
        <v>0.33382137628111264</v>
      </c>
      <c r="I3202" s="130">
        <f>(Table13[[#This Row],[Alpha]]-MIN(Table13[Alpha]))/(MAX(Table13[Alpha])-MIN(Table13[Alpha]))</f>
        <v>0.41785418965510296</v>
      </c>
      <c r="J3202" s="508">
        <f>(Table13[[#This Row],[Signal from Matlab]]-703)/(1060.75-703)</f>
        <v>-1.9650593990216632</v>
      </c>
    </row>
    <row r="3203" spans="1:10" x14ac:dyDescent="0.2">
      <c r="A3203" s="505">
        <v>38685</v>
      </c>
      <c r="B3203" s="506">
        <v>3202</v>
      </c>
      <c r="C3203" s="507">
        <v>54.65</v>
      </c>
      <c r="E3203" s="508">
        <f>(Table13[[#This Row],[Gasoil Open]]-MIN(Table13[Gasoil Open]))/(MAX(Table13[Gasoil Open])-MIN(Table13[Gasoil Open]))</f>
        <v>0.32906295754026349</v>
      </c>
      <c r="I3203" s="130">
        <f>(Table13[[#This Row],[Alpha]]-MIN(Table13[Alpha]))/(MAX(Table13[Alpha])-MIN(Table13[Alpha]))</f>
        <v>0.41785418965510296</v>
      </c>
      <c r="J3203" s="508">
        <f>(Table13[[#This Row],[Signal from Matlab]]-703)/(1060.75-703)</f>
        <v>-1.9650593990216632</v>
      </c>
    </row>
    <row r="3204" spans="1:10" x14ac:dyDescent="0.2">
      <c r="A3204" s="505">
        <v>38686</v>
      </c>
      <c r="B3204" s="506">
        <v>3203</v>
      </c>
      <c r="C3204" s="507">
        <v>54.01</v>
      </c>
      <c r="E3204" s="508">
        <f>(Table13[[#This Row],[Gasoil Open]]-MIN(Table13[Gasoil Open]))/(MAX(Table13[Gasoil Open])-MIN(Table13[Gasoil Open]))</f>
        <v>0.32437774524158119</v>
      </c>
      <c r="I3204" s="130">
        <f>(Table13[[#This Row],[Alpha]]-MIN(Table13[Alpha]))/(MAX(Table13[Alpha])-MIN(Table13[Alpha]))</f>
        <v>0.41785418965510296</v>
      </c>
      <c r="J3204" s="508">
        <f>(Table13[[#This Row],[Signal from Matlab]]-703)/(1060.75-703)</f>
        <v>-1.9650593990216632</v>
      </c>
    </row>
    <row r="3205" spans="1:10" x14ac:dyDescent="0.2">
      <c r="A3205" s="505">
        <v>38687</v>
      </c>
      <c r="B3205" s="506">
        <v>3204</v>
      </c>
      <c r="C3205" s="507">
        <v>55</v>
      </c>
      <c r="E3205" s="508">
        <f>(Table13[[#This Row],[Gasoil Open]]-MIN(Table13[Gasoil Open]))/(MAX(Table13[Gasoil Open])-MIN(Table13[Gasoil Open]))</f>
        <v>0.33162518301610533</v>
      </c>
      <c r="I3205" s="130">
        <f>(Table13[[#This Row],[Alpha]]-MIN(Table13[Alpha]))/(MAX(Table13[Alpha])-MIN(Table13[Alpha]))</f>
        <v>0.41785418965510296</v>
      </c>
      <c r="J3205" s="508">
        <f>(Table13[[#This Row],[Signal from Matlab]]-703)/(1060.75-703)</f>
        <v>-1.9650593990216632</v>
      </c>
    </row>
    <row r="3206" spans="1:10" x14ac:dyDescent="0.2">
      <c r="A3206" s="505">
        <v>38688</v>
      </c>
      <c r="B3206" s="506">
        <v>3205</v>
      </c>
      <c r="C3206" s="507">
        <v>56.3</v>
      </c>
      <c r="E3206" s="508">
        <f>(Table13[[#This Row],[Gasoil Open]]-MIN(Table13[Gasoil Open]))/(MAX(Table13[Gasoil Open])-MIN(Table13[Gasoil Open]))</f>
        <v>0.34114202049780373</v>
      </c>
      <c r="I3206" s="130">
        <f>(Table13[[#This Row],[Alpha]]-MIN(Table13[Alpha]))/(MAX(Table13[Alpha])-MIN(Table13[Alpha]))</f>
        <v>0.41785418965510296</v>
      </c>
      <c r="J3206" s="508">
        <f>(Table13[[#This Row],[Signal from Matlab]]-703)/(1060.75-703)</f>
        <v>-1.9650593990216632</v>
      </c>
    </row>
    <row r="3207" spans="1:10" x14ac:dyDescent="0.2">
      <c r="A3207" s="505">
        <v>38691</v>
      </c>
      <c r="B3207" s="506">
        <v>3206</v>
      </c>
      <c r="C3207" s="507">
        <v>57.22</v>
      </c>
      <c r="E3207" s="508">
        <f>(Table13[[#This Row],[Gasoil Open]]-MIN(Table13[Gasoil Open]))/(MAX(Table13[Gasoil Open])-MIN(Table13[Gasoil Open]))</f>
        <v>0.34787701317715952</v>
      </c>
      <c r="I3207" s="130">
        <f>(Table13[[#This Row],[Alpha]]-MIN(Table13[Alpha]))/(MAX(Table13[Alpha])-MIN(Table13[Alpha]))</f>
        <v>0.41785418965510296</v>
      </c>
      <c r="J3207" s="508">
        <f>(Table13[[#This Row],[Signal from Matlab]]-703)/(1060.75-703)</f>
        <v>-1.9650593990216632</v>
      </c>
    </row>
    <row r="3208" spans="1:10" x14ac:dyDescent="0.2">
      <c r="A3208" s="505">
        <v>38692</v>
      </c>
      <c r="B3208" s="506">
        <v>3207</v>
      </c>
      <c r="C3208" s="507">
        <v>57.6</v>
      </c>
      <c r="E3208" s="508">
        <f>(Table13[[#This Row],[Gasoil Open]]-MIN(Table13[Gasoil Open]))/(MAX(Table13[Gasoil Open])-MIN(Table13[Gasoil Open]))</f>
        <v>0.35065885797950219</v>
      </c>
      <c r="I3208" s="130">
        <f>(Table13[[#This Row],[Alpha]]-MIN(Table13[Alpha]))/(MAX(Table13[Alpha])-MIN(Table13[Alpha]))</f>
        <v>0.41785418965510296</v>
      </c>
      <c r="J3208" s="508">
        <f>(Table13[[#This Row],[Signal from Matlab]]-703)/(1060.75-703)</f>
        <v>-1.9650593990216632</v>
      </c>
    </row>
    <row r="3209" spans="1:10" x14ac:dyDescent="0.2">
      <c r="A3209" s="505">
        <v>38693</v>
      </c>
      <c r="B3209" s="506">
        <v>3208</v>
      </c>
      <c r="C3209" s="507">
        <v>58.1</v>
      </c>
      <c r="E3209" s="508">
        <f>(Table13[[#This Row],[Gasoil Open]]-MIN(Table13[Gasoil Open]))/(MAX(Table13[Gasoil Open])-MIN(Table13[Gasoil Open]))</f>
        <v>0.35431918008784774</v>
      </c>
      <c r="I3209" s="130">
        <f>(Table13[[#This Row],[Alpha]]-MIN(Table13[Alpha]))/(MAX(Table13[Alpha])-MIN(Table13[Alpha]))</f>
        <v>0.41785418965510296</v>
      </c>
      <c r="J3209" s="508">
        <f>(Table13[[#This Row],[Signal from Matlab]]-703)/(1060.75-703)</f>
        <v>-1.9650593990216632</v>
      </c>
    </row>
    <row r="3210" spans="1:10" x14ac:dyDescent="0.2">
      <c r="A3210" s="505">
        <v>38694</v>
      </c>
      <c r="B3210" s="506">
        <v>3209</v>
      </c>
      <c r="C3210" s="507">
        <v>57.15</v>
      </c>
      <c r="E3210" s="508">
        <f>(Table13[[#This Row],[Gasoil Open]]-MIN(Table13[Gasoil Open]))/(MAX(Table13[Gasoil Open])-MIN(Table13[Gasoil Open]))</f>
        <v>0.34736456808199118</v>
      </c>
      <c r="I3210" s="130">
        <f>(Table13[[#This Row],[Alpha]]-MIN(Table13[Alpha]))/(MAX(Table13[Alpha])-MIN(Table13[Alpha]))</f>
        <v>0.41785418965510296</v>
      </c>
      <c r="J3210" s="508">
        <f>(Table13[[#This Row],[Signal from Matlab]]-703)/(1060.75-703)</f>
        <v>-1.9650593990216632</v>
      </c>
    </row>
    <row r="3211" spans="1:10" x14ac:dyDescent="0.2">
      <c r="A3211" s="505">
        <v>38695</v>
      </c>
      <c r="B3211" s="506">
        <v>3210</v>
      </c>
      <c r="C3211" s="507">
        <v>58.9</v>
      </c>
      <c r="E3211" s="508">
        <f>(Table13[[#This Row],[Gasoil Open]]-MIN(Table13[Gasoil Open]))/(MAX(Table13[Gasoil Open])-MIN(Table13[Gasoil Open]))</f>
        <v>0.36017569546120054</v>
      </c>
      <c r="I3211" s="130">
        <f>(Table13[[#This Row],[Alpha]]-MIN(Table13[Alpha]))/(MAX(Table13[Alpha])-MIN(Table13[Alpha]))</f>
        <v>0.41785418965510296</v>
      </c>
      <c r="J3211" s="508">
        <f>(Table13[[#This Row],[Signal from Matlab]]-703)/(1060.75-703)</f>
        <v>-1.9650593990216632</v>
      </c>
    </row>
    <row r="3212" spans="1:10" x14ac:dyDescent="0.2">
      <c r="A3212" s="505">
        <v>38698</v>
      </c>
      <c r="B3212" s="506">
        <v>3211</v>
      </c>
      <c r="C3212" s="507">
        <v>58.03</v>
      </c>
      <c r="E3212" s="508">
        <f>(Table13[[#This Row],[Gasoil Open]]-MIN(Table13[Gasoil Open]))/(MAX(Table13[Gasoil Open])-MIN(Table13[Gasoil Open]))</f>
        <v>0.35380673499267928</v>
      </c>
      <c r="I3212" s="130">
        <f>(Table13[[#This Row],[Alpha]]-MIN(Table13[Alpha]))/(MAX(Table13[Alpha])-MIN(Table13[Alpha]))</f>
        <v>0.41785418965510296</v>
      </c>
      <c r="J3212" s="508">
        <f>(Table13[[#This Row],[Signal from Matlab]]-703)/(1060.75-703)</f>
        <v>-1.9650593990216632</v>
      </c>
    </row>
    <row r="3213" spans="1:10" x14ac:dyDescent="0.2">
      <c r="A3213" s="505">
        <v>38699</v>
      </c>
      <c r="B3213" s="506">
        <v>3212</v>
      </c>
      <c r="C3213" s="507">
        <v>59.22</v>
      </c>
      <c r="E3213" s="508">
        <f>(Table13[[#This Row],[Gasoil Open]]-MIN(Table13[Gasoil Open]))/(MAX(Table13[Gasoil Open])-MIN(Table13[Gasoil Open]))</f>
        <v>0.36251830161054166</v>
      </c>
      <c r="I3213" s="130">
        <f>(Table13[[#This Row],[Alpha]]-MIN(Table13[Alpha]))/(MAX(Table13[Alpha])-MIN(Table13[Alpha]))</f>
        <v>0.41785418965510296</v>
      </c>
      <c r="J3213" s="508">
        <f>(Table13[[#This Row],[Signal from Matlab]]-703)/(1060.75-703)</f>
        <v>-1.9650593990216632</v>
      </c>
    </row>
    <row r="3214" spans="1:10" x14ac:dyDescent="0.2">
      <c r="A3214" s="505">
        <v>38700</v>
      </c>
      <c r="B3214" s="506">
        <v>3213</v>
      </c>
      <c r="C3214" s="507">
        <v>59.56</v>
      </c>
      <c r="E3214" s="508">
        <f>(Table13[[#This Row],[Gasoil Open]]-MIN(Table13[Gasoil Open]))/(MAX(Table13[Gasoil Open])-MIN(Table13[Gasoil Open]))</f>
        <v>0.36500732064421665</v>
      </c>
      <c r="I3214" s="130">
        <f>(Table13[[#This Row],[Alpha]]-MIN(Table13[Alpha]))/(MAX(Table13[Alpha])-MIN(Table13[Alpha]))</f>
        <v>0.41785418965510296</v>
      </c>
      <c r="J3214" s="508">
        <f>(Table13[[#This Row],[Signal from Matlab]]-703)/(1060.75-703)</f>
        <v>-1.9650593990216632</v>
      </c>
    </row>
    <row r="3215" spans="1:10" x14ac:dyDescent="0.2">
      <c r="A3215" s="505">
        <v>38701</v>
      </c>
      <c r="B3215" s="506">
        <v>3214</v>
      </c>
      <c r="C3215" s="507">
        <v>59.6</v>
      </c>
      <c r="E3215" s="508">
        <f>(Table13[[#This Row],[Gasoil Open]]-MIN(Table13[Gasoil Open]))/(MAX(Table13[Gasoil Open])-MIN(Table13[Gasoil Open]))</f>
        <v>0.36530014641288433</v>
      </c>
      <c r="I3215" s="130">
        <f>(Table13[[#This Row],[Alpha]]-MIN(Table13[Alpha]))/(MAX(Table13[Alpha])-MIN(Table13[Alpha]))</f>
        <v>0.41785418965510296</v>
      </c>
      <c r="J3215" s="508">
        <f>(Table13[[#This Row],[Signal from Matlab]]-703)/(1060.75-703)</f>
        <v>-1.9650593990216632</v>
      </c>
    </row>
    <row r="3216" spans="1:10" x14ac:dyDescent="0.2">
      <c r="A3216" s="505">
        <v>38702</v>
      </c>
      <c r="B3216" s="506">
        <v>3215</v>
      </c>
      <c r="C3216" s="507">
        <v>59.36</v>
      </c>
      <c r="E3216" s="508">
        <f>(Table13[[#This Row],[Gasoil Open]]-MIN(Table13[Gasoil Open]))/(MAX(Table13[Gasoil Open])-MIN(Table13[Gasoil Open]))</f>
        <v>0.36354319180087841</v>
      </c>
      <c r="I3216" s="130">
        <f>(Table13[[#This Row],[Alpha]]-MIN(Table13[Alpha]))/(MAX(Table13[Alpha])-MIN(Table13[Alpha]))</f>
        <v>0.41785418965510296</v>
      </c>
      <c r="J3216" s="508">
        <f>(Table13[[#This Row],[Signal from Matlab]]-703)/(1060.75-703)</f>
        <v>-1.9650593990216632</v>
      </c>
    </row>
    <row r="3217" spans="1:10" x14ac:dyDescent="0.2">
      <c r="A3217" s="505">
        <v>38705</v>
      </c>
      <c r="B3217" s="506">
        <v>3216</v>
      </c>
      <c r="C3217" s="507">
        <v>57.12</v>
      </c>
      <c r="E3217" s="508">
        <f>(Table13[[#This Row],[Gasoil Open]]-MIN(Table13[Gasoil Open]))/(MAX(Table13[Gasoil Open])-MIN(Table13[Gasoil Open]))</f>
        <v>0.34714494875549046</v>
      </c>
      <c r="I3217" s="130">
        <f>(Table13[[#This Row],[Alpha]]-MIN(Table13[Alpha]))/(MAX(Table13[Alpha])-MIN(Table13[Alpha]))</f>
        <v>0.41785418965510296</v>
      </c>
      <c r="J3217" s="508">
        <f>(Table13[[#This Row],[Signal from Matlab]]-703)/(1060.75-703)</f>
        <v>-1.9650593990216632</v>
      </c>
    </row>
    <row r="3218" spans="1:10" x14ac:dyDescent="0.2">
      <c r="A3218" s="505">
        <v>38706</v>
      </c>
      <c r="B3218" s="506">
        <v>3217</v>
      </c>
      <c r="C3218" s="507">
        <v>56.28</v>
      </c>
      <c r="E3218" s="508">
        <f>(Table13[[#This Row],[Gasoil Open]]-MIN(Table13[Gasoil Open]))/(MAX(Table13[Gasoil Open])-MIN(Table13[Gasoil Open]))</f>
        <v>0.34099560761346992</v>
      </c>
      <c r="I3218" s="130">
        <f>(Table13[[#This Row],[Alpha]]-MIN(Table13[Alpha]))/(MAX(Table13[Alpha])-MIN(Table13[Alpha]))</f>
        <v>0.41785418965510296</v>
      </c>
      <c r="J3218" s="508">
        <f>(Table13[[#This Row],[Signal from Matlab]]-703)/(1060.75-703)</f>
        <v>-1.9650593990216632</v>
      </c>
    </row>
    <row r="3219" spans="1:10" x14ac:dyDescent="0.2">
      <c r="A3219" s="505">
        <v>38707</v>
      </c>
      <c r="B3219" s="506">
        <v>3218</v>
      </c>
      <c r="C3219" s="507">
        <v>56.17</v>
      </c>
      <c r="E3219" s="508">
        <f>(Table13[[#This Row],[Gasoil Open]]-MIN(Table13[Gasoil Open]))/(MAX(Table13[Gasoil Open])-MIN(Table13[Gasoil Open]))</f>
        <v>0.34019033674963389</v>
      </c>
      <c r="I3219" s="130">
        <f>(Table13[[#This Row],[Alpha]]-MIN(Table13[Alpha]))/(MAX(Table13[Alpha])-MIN(Table13[Alpha]))</f>
        <v>0.41785418965510296</v>
      </c>
      <c r="J3219" s="508">
        <f>(Table13[[#This Row],[Signal from Matlab]]-703)/(1060.75-703)</f>
        <v>-1.9650593990216632</v>
      </c>
    </row>
    <row r="3220" spans="1:10" x14ac:dyDescent="0.2">
      <c r="A3220" s="505">
        <v>38708</v>
      </c>
      <c r="B3220" s="506">
        <v>3219</v>
      </c>
      <c r="C3220" s="507">
        <v>56.24</v>
      </c>
      <c r="E3220" s="508">
        <f>(Table13[[#This Row],[Gasoil Open]]-MIN(Table13[Gasoil Open]))/(MAX(Table13[Gasoil Open])-MIN(Table13[Gasoil Open]))</f>
        <v>0.34070278184480235</v>
      </c>
      <c r="I3220" s="130">
        <f>(Table13[[#This Row],[Alpha]]-MIN(Table13[Alpha]))/(MAX(Table13[Alpha])-MIN(Table13[Alpha]))</f>
        <v>0.41785418965510296</v>
      </c>
      <c r="J3220" s="508">
        <f>(Table13[[#This Row],[Signal from Matlab]]-703)/(1060.75-703)</f>
        <v>-1.9650593990216632</v>
      </c>
    </row>
    <row r="3221" spans="1:10" x14ac:dyDescent="0.2">
      <c r="A3221" s="505">
        <v>38709</v>
      </c>
      <c r="B3221" s="506">
        <v>3220</v>
      </c>
      <c r="C3221" s="507">
        <v>57</v>
      </c>
      <c r="E3221" s="508">
        <f>(Table13[[#This Row],[Gasoil Open]]-MIN(Table13[Gasoil Open]))/(MAX(Table13[Gasoil Open])-MIN(Table13[Gasoil Open]))</f>
        <v>0.34626647144948747</v>
      </c>
      <c r="I3221" s="130">
        <f>(Table13[[#This Row],[Alpha]]-MIN(Table13[Alpha]))/(MAX(Table13[Alpha])-MIN(Table13[Alpha]))</f>
        <v>0.41785418965510296</v>
      </c>
      <c r="J3221" s="508">
        <f>(Table13[[#This Row],[Signal from Matlab]]-703)/(1060.75-703)</f>
        <v>-1.9650593990216632</v>
      </c>
    </row>
    <row r="3222" spans="1:10" x14ac:dyDescent="0.2">
      <c r="A3222" s="505">
        <v>38713</v>
      </c>
      <c r="B3222" s="506">
        <v>3221</v>
      </c>
      <c r="C3222" s="507">
        <v>56.1</v>
      </c>
      <c r="E3222" s="508">
        <f>(Table13[[#This Row],[Gasoil Open]]-MIN(Table13[Gasoil Open]))/(MAX(Table13[Gasoil Open])-MIN(Table13[Gasoil Open]))</f>
        <v>0.3396778916544656</v>
      </c>
      <c r="I3222" s="130">
        <f>(Table13[[#This Row],[Alpha]]-MIN(Table13[Alpha]))/(MAX(Table13[Alpha])-MIN(Table13[Alpha]))</f>
        <v>0.41785418965510296</v>
      </c>
      <c r="J3222" s="508">
        <f>(Table13[[#This Row],[Signal from Matlab]]-703)/(1060.75-703)</f>
        <v>-1.9650593990216632</v>
      </c>
    </row>
    <row r="3223" spans="1:10" x14ac:dyDescent="0.2">
      <c r="A3223" s="505">
        <v>38714</v>
      </c>
      <c r="B3223" s="506">
        <v>3222</v>
      </c>
      <c r="C3223" s="507">
        <v>56.05</v>
      </c>
      <c r="E3223" s="508">
        <f>(Table13[[#This Row],[Gasoil Open]]-MIN(Table13[Gasoil Open]))/(MAX(Table13[Gasoil Open])-MIN(Table13[Gasoil Open]))</f>
        <v>0.33931185944363096</v>
      </c>
      <c r="I3223" s="130">
        <f>(Table13[[#This Row],[Alpha]]-MIN(Table13[Alpha]))/(MAX(Table13[Alpha])-MIN(Table13[Alpha]))</f>
        <v>0.41785418965510296</v>
      </c>
      <c r="J3223" s="508">
        <f>(Table13[[#This Row],[Signal from Matlab]]-703)/(1060.75-703)</f>
        <v>-1.9650593990216632</v>
      </c>
    </row>
    <row r="3224" spans="1:10" x14ac:dyDescent="0.2">
      <c r="A3224" s="505">
        <v>38715</v>
      </c>
      <c r="B3224" s="506">
        <v>3223</v>
      </c>
      <c r="C3224" s="507">
        <v>57.69</v>
      </c>
      <c r="E3224" s="508">
        <f>(Table13[[#This Row],[Gasoil Open]]-MIN(Table13[Gasoil Open]))/(MAX(Table13[Gasoil Open])-MIN(Table13[Gasoil Open]))</f>
        <v>0.3513177159590043</v>
      </c>
      <c r="I3224" s="130">
        <f>(Table13[[#This Row],[Alpha]]-MIN(Table13[Alpha]))/(MAX(Table13[Alpha])-MIN(Table13[Alpha]))</f>
        <v>0.41785418965510296</v>
      </c>
      <c r="J3224" s="508">
        <f>(Table13[[#This Row],[Signal from Matlab]]-703)/(1060.75-703)</f>
        <v>-1.9650593990216632</v>
      </c>
    </row>
    <row r="3225" spans="1:10" x14ac:dyDescent="0.2">
      <c r="A3225" s="505">
        <v>38716</v>
      </c>
      <c r="B3225" s="506">
        <v>3224</v>
      </c>
      <c r="C3225" s="507">
        <v>57.97</v>
      </c>
      <c r="E3225" s="508">
        <f>(Table13[[#This Row],[Gasoil Open]]-MIN(Table13[Gasoil Open]))/(MAX(Table13[Gasoil Open])-MIN(Table13[Gasoil Open]))</f>
        <v>0.35336749633967779</v>
      </c>
      <c r="I3225" s="130">
        <f>(Table13[[#This Row],[Alpha]]-MIN(Table13[Alpha]))/(MAX(Table13[Alpha])-MIN(Table13[Alpha]))</f>
        <v>0.41785418965510296</v>
      </c>
      <c r="J3225" s="508">
        <f>(Table13[[#This Row],[Signal from Matlab]]-703)/(1060.75-703)</f>
        <v>-1.9650593990216632</v>
      </c>
    </row>
    <row r="3226" spans="1:10" x14ac:dyDescent="0.2">
      <c r="A3226" s="505">
        <v>38720</v>
      </c>
      <c r="B3226" s="506">
        <v>3225</v>
      </c>
      <c r="C3226" s="507">
        <v>59.35</v>
      </c>
      <c r="E3226" s="508">
        <f>(Table13[[#This Row],[Gasoil Open]]-MIN(Table13[Gasoil Open]))/(MAX(Table13[Gasoil Open])-MIN(Table13[Gasoil Open]))</f>
        <v>0.36346998535871156</v>
      </c>
      <c r="I3226" s="130">
        <f>(Table13[[#This Row],[Alpha]]-MIN(Table13[Alpha]))/(MAX(Table13[Alpha])-MIN(Table13[Alpha]))</f>
        <v>0.41785418965510296</v>
      </c>
      <c r="J3226" s="508">
        <f>(Table13[[#This Row],[Signal from Matlab]]-703)/(1060.75-703)</f>
        <v>-1.9650593990216632</v>
      </c>
    </row>
    <row r="3227" spans="1:10" x14ac:dyDescent="0.2">
      <c r="A3227" s="505">
        <v>38721</v>
      </c>
      <c r="B3227" s="506">
        <v>3226</v>
      </c>
      <c r="C3227" s="507">
        <v>61.35</v>
      </c>
      <c r="E3227" s="508">
        <f>(Table13[[#This Row],[Gasoil Open]]-MIN(Table13[Gasoil Open]))/(MAX(Table13[Gasoil Open])-MIN(Table13[Gasoil Open]))</f>
        <v>0.37811127379209369</v>
      </c>
      <c r="I3227" s="130">
        <f>(Table13[[#This Row],[Alpha]]-MIN(Table13[Alpha]))/(MAX(Table13[Alpha])-MIN(Table13[Alpha]))</f>
        <v>0.41785418965510296</v>
      </c>
      <c r="J3227" s="508">
        <f>(Table13[[#This Row],[Signal from Matlab]]-703)/(1060.75-703)</f>
        <v>-1.9650593990216632</v>
      </c>
    </row>
    <row r="3228" spans="1:10" x14ac:dyDescent="0.2">
      <c r="A3228" s="505">
        <v>38722</v>
      </c>
      <c r="B3228" s="506">
        <v>3227</v>
      </c>
      <c r="C3228" s="507">
        <v>61.68</v>
      </c>
      <c r="E3228" s="508">
        <f>(Table13[[#This Row],[Gasoil Open]]-MIN(Table13[Gasoil Open]))/(MAX(Table13[Gasoil Open])-MIN(Table13[Gasoil Open]))</f>
        <v>0.38052708638360172</v>
      </c>
      <c r="I3228" s="130">
        <f>(Table13[[#This Row],[Alpha]]-MIN(Table13[Alpha]))/(MAX(Table13[Alpha])-MIN(Table13[Alpha]))</f>
        <v>0.41785418965510296</v>
      </c>
      <c r="J3228" s="508">
        <f>(Table13[[#This Row],[Signal from Matlab]]-703)/(1060.75-703)</f>
        <v>-1.9650593990216632</v>
      </c>
    </row>
    <row r="3229" spans="1:10" x14ac:dyDescent="0.2">
      <c r="A3229" s="505">
        <v>38723</v>
      </c>
      <c r="B3229" s="506">
        <v>3228</v>
      </c>
      <c r="C3229" s="507">
        <v>61.15</v>
      </c>
      <c r="E3229" s="508">
        <f>(Table13[[#This Row],[Gasoil Open]]-MIN(Table13[Gasoil Open]))/(MAX(Table13[Gasoil Open])-MIN(Table13[Gasoil Open]))</f>
        <v>0.37664714494875545</v>
      </c>
      <c r="I3229" s="130">
        <f>(Table13[[#This Row],[Alpha]]-MIN(Table13[Alpha]))/(MAX(Table13[Alpha])-MIN(Table13[Alpha]))</f>
        <v>0.41785418965510296</v>
      </c>
      <c r="J3229" s="508">
        <f>(Table13[[#This Row],[Signal from Matlab]]-703)/(1060.75-703)</f>
        <v>-1.9650593990216632</v>
      </c>
    </row>
    <row r="3230" spans="1:10" x14ac:dyDescent="0.2">
      <c r="A3230" s="505">
        <v>38726</v>
      </c>
      <c r="B3230" s="506">
        <v>3229</v>
      </c>
      <c r="C3230" s="507">
        <v>62.75</v>
      </c>
      <c r="E3230" s="508">
        <f>(Table13[[#This Row],[Gasoil Open]]-MIN(Table13[Gasoil Open]))/(MAX(Table13[Gasoil Open])-MIN(Table13[Gasoil Open]))</f>
        <v>0.38836017569546111</v>
      </c>
      <c r="I3230" s="130">
        <f>(Table13[[#This Row],[Alpha]]-MIN(Table13[Alpha]))/(MAX(Table13[Alpha])-MIN(Table13[Alpha]))</f>
        <v>0.41785418965510296</v>
      </c>
      <c r="J3230" s="508">
        <f>(Table13[[#This Row],[Signal from Matlab]]-703)/(1060.75-703)</f>
        <v>-1.9650593990216632</v>
      </c>
    </row>
    <row r="3231" spans="1:10" x14ac:dyDescent="0.2">
      <c r="A3231" s="505">
        <v>38727</v>
      </c>
      <c r="B3231" s="506">
        <v>3230</v>
      </c>
      <c r="C3231" s="507">
        <v>61.81</v>
      </c>
      <c r="E3231" s="508">
        <f>(Table13[[#This Row],[Gasoil Open]]-MIN(Table13[Gasoil Open]))/(MAX(Table13[Gasoil Open])-MIN(Table13[Gasoil Open]))</f>
        <v>0.38147877013177151</v>
      </c>
      <c r="I3231" s="130">
        <f>(Table13[[#This Row],[Alpha]]-MIN(Table13[Alpha]))/(MAX(Table13[Alpha])-MIN(Table13[Alpha]))</f>
        <v>0.41785418965510296</v>
      </c>
      <c r="J3231" s="508">
        <f>(Table13[[#This Row],[Signal from Matlab]]-703)/(1060.75-703)</f>
        <v>-1.9650593990216632</v>
      </c>
    </row>
    <row r="3232" spans="1:10" x14ac:dyDescent="0.2">
      <c r="A3232" s="505">
        <v>38728</v>
      </c>
      <c r="B3232" s="506">
        <v>3231</v>
      </c>
      <c r="C3232" s="507">
        <v>61.95</v>
      </c>
      <c r="E3232" s="508">
        <f>(Table13[[#This Row],[Gasoil Open]]-MIN(Table13[Gasoil Open]))/(MAX(Table13[Gasoil Open])-MIN(Table13[Gasoil Open]))</f>
        <v>0.38250366032210831</v>
      </c>
      <c r="I3232" s="130">
        <f>(Table13[[#This Row],[Alpha]]-MIN(Table13[Alpha]))/(MAX(Table13[Alpha])-MIN(Table13[Alpha]))</f>
        <v>0.41785418965510296</v>
      </c>
      <c r="J3232" s="508">
        <f>(Table13[[#This Row],[Signal from Matlab]]-703)/(1060.75-703)</f>
        <v>-1.9650593990216632</v>
      </c>
    </row>
    <row r="3233" spans="1:10" x14ac:dyDescent="0.2">
      <c r="A3233" s="505">
        <v>38729</v>
      </c>
      <c r="B3233" s="506">
        <v>3232</v>
      </c>
      <c r="C3233" s="507">
        <v>62.6</v>
      </c>
      <c r="E3233" s="508">
        <f>(Table13[[#This Row],[Gasoil Open]]-MIN(Table13[Gasoil Open]))/(MAX(Table13[Gasoil Open])-MIN(Table13[Gasoil Open]))</f>
        <v>0.38726207906295751</v>
      </c>
      <c r="I3233" s="130">
        <f>(Table13[[#This Row],[Alpha]]-MIN(Table13[Alpha]))/(MAX(Table13[Alpha])-MIN(Table13[Alpha]))</f>
        <v>0.41785418965510296</v>
      </c>
      <c r="J3233" s="508">
        <f>(Table13[[#This Row],[Signal from Matlab]]-703)/(1060.75-703)</f>
        <v>-1.9650593990216632</v>
      </c>
    </row>
    <row r="3234" spans="1:10" x14ac:dyDescent="0.2">
      <c r="A3234" s="505">
        <v>38730</v>
      </c>
      <c r="B3234" s="506">
        <v>3233</v>
      </c>
      <c r="C3234" s="507">
        <v>62.42</v>
      </c>
      <c r="E3234" s="508">
        <f>(Table13[[#This Row],[Gasoil Open]]-MIN(Table13[Gasoil Open]))/(MAX(Table13[Gasoil Open])-MIN(Table13[Gasoil Open]))</f>
        <v>0.38594436310395308</v>
      </c>
      <c r="I3234" s="130">
        <f>(Table13[[#This Row],[Alpha]]-MIN(Table13[Alpha]))/(MAX(Table13[Alpha])-MIN(Table13[Alpha]))</f>
        <v>0.41785418965510296</v>
      </c>
      <c r="J3234" s="508">
        <f>(Table13[[#This Row],[Signal from Matlab]]-703)/(1060.75-703)</f>
        <v>-1.9650593990216632</v>
      </c>
    </row>
    <row r="3235" spans="1:10" x14ac:dyDescent="0.2">
      <c r="A3235" s="505">
        <v>38733</v>
      </c>
      <c r="B3235" s="506">
        <v>3234</v>
      </c>
      <c r="C3235" s="507">
        <v>62.4</v>
      </c>
      <c r="E3235" s="508">
        <f>(Table13[[#This Row],[Gasoil Open]]-MIN(Table13[Gasoil Open]))/(MAX(Table13[Gasoil Open])-MIN(Table13[Gasoil Open]))</f>
        <v>0.38579795021961927</v>
      </c>
      <c r="I3235" s="130">
        <f>(Table13[[#This Row],[Alpha]]-MIN(Table13[Alpha]))/(MAX(Table13[Alpha])-MIN(Table13[Alpha]))</f>
        <v>0.41785418965510296</v>
      </c>
      <c r="J3235" s="508">
        <f>(Table13[[#This Row],[Signal from Matlab]]-703)/(1060.75-703)</f>
        <v>-1.9650593990216632</v>
      </c>
    </row>
    <row r="3236" spans="1:10" x14ac:dyDescent="0.2">
      <c r="A3236" s="505">
        <v>38734</v>
      </c>
      <c r="B3236" s="506">
        <v>3235</v>
      </c>
      <c r="C3236" s="507">
        <v>63.55</v>
      </c>
      <c r="E3236" s="508">
        <f>(Table13[[#This Row],[Gasoil Open]]-MIN(Table13[Gasoil Open]))/(MAX(Table13[Gasoil Open])-MIN(Table13[Gasoil Open]))</f>
        <v>0.39421669106881396</v>
      </c>
      <c r="I3236" s="130">
        <f>(Table13[[#This Row],[Alpha]]-MIN(Table13[Alpha]))/(MAX(Table13[Alpha])-MIN(Table13[Alpha]))</f>
        <v>0.41785418965510296</v>
      </c>
      <c r="J3236" s="508">
        <f>(Table13[[#This Row],[Signal from Matlab]]-703)/(1060.75-703)</f>
        <v>-1.9650593990216632</v>
      </c>
    </row>
    <row r="3237" spans="1:10" x14ac:dyDescent="0.2">
      <c r="A3237" s="505">
        <v>38735</v>
      </c>
      <c r="B3237" s="506">
        <v>3236</v>
      </c>
      <c r="C3237" s="507">
        <v>65.239999999999995</v>
      </c>
      <c r="E3237" s="508">
        <f>(Table13[[#This Row],[Gasoil Open]]-MIN(Table13[Gasoil Open]))/(MAX(Table13[Gasoil Open])-MIN(Table13[Gasoil Open]))</f>
        <v>0.40658857979502183</v>
      </c>
      <c r="I3237" s="130">
        <f>(Table13[[#This Row],[Alpha]]-MIN(Table13[Alpha]))/(MAX(Table13[Alpha])-MIN(Table13[Alpha]))</f>
        <v>0.41785418965510296</v>
      </c>
      <c r="J3237" s="508">
        <f>(Table13[[#This Row],[Signal from Matlab]]-703)/(1060.75-703)</f>
        <v>-1.9650593990216632</v>
      </c>
    </row>
    <row r="3238" spans="1:10" x14ac:dyDescent="0.2">
      <c r="A3238" s="505">
        <v>38736</v>
      </c>
      <c r="B3238" s="506">
        <v>3237</v>
      </c>
      <c r="C3238" s="507">
        <v>64.44</v>
      </c>
      <c r="E3238" s="508">
        <f>(Table13[[#This Row],[Gasoil Open]]-MIN(Table13[Gasoil Open]))/(MAX(Table13[Gasoil Open])-MIN(Table13[Gasoil Open]))</f>
        <v>0.40073206442166898</v>
      </c>
      <c r="I3238" s="130">
        <f>(Table13[[#This Row],[Alpha]]-MIN(Table13[Alpha]))/(MAX(Table13[Alpha])-MIN(Table13[Alpha]))</f>
        <v>0.41785418965510296</v>
      </c>
      <c r="J3238" s="508">
        <f>(Table13[[#This Row],[Signal from Matlab]]-703)/(1060.75-703)</f>
        <v>-1.9650593990216632</v>
      </c>
    </row>
    <row r="3239" spans="1:10" x14ac:dyDescent="0.2">
      <c r="A3239" s="505">
        <v>38737</v>
      </c>
      <c r="B3239" s="506">
        <v>3238</v>
      </c>
      <c r="C3239" s="507">
        <v>65.36</v>
      </c>
      <c r="E3239" s="508">
        <f>(Table13[[#This Row],[Gasoil Open]]-MIN(Table13[Gasoil Open]))/(MAX(Table13[Gasoil Open])-MIN(Table13[Gasoil Open]))</f>
        <v>0.40746705710102482</v>
      </c>
      <c r="I3239" s="130">
        <f>(Table13[[#This Row],[Alpha]]-MIN(Table13[Alpha]))/(MAX(Table13[Alpha])-MIN(Table13[Alpha]))</f>
        <v>0.41785418965510296</v>
      </c>
      <c r="J3239" s="508">
        <f>(Table13[[#This Row],[Signal from Matlab]]-703)/(1060.75-703)</f>
        <v>-1.9650593990216632</v>
      </c>
    </row>
    <row r="3240" spans="1:10" x14ac:dyDescent="0.2">
      <c r="A3240" s="505">
        <v>38740</v>
      </c>
      <c r="B3240" s="506">
        <v>3239</v>
      </c>
      <c r="C3240" s="507">
        <v>67.05</v>
      </c>
      <c r="E3240" s="508">
        <f>(Table13[[#This Row],[Gasoil Open]]-MIN(Table13[Gasoil Open]))/(MAX(Table13[Gasoil Open])-MIN(Table13[Gasoil Open]))</f>
        <v>0.41983894582723269</v>
      </c>
      <c r="I3240" s="130">
        <f>(Table13[[#This Row],[Alpha]]-MIN(Table13[Alpha]))/(MAX(Table13[Alpha])-MIN(Table13[Alpha]))</f>
        <v>0.41785418965510296</v>
      </c>
      <c r="J3240" s="508">
        <f>(Table13[[#This Row],[Signal from Matlab]]-703)/(1060.75-703)</f>
        <v>-1.9650593990216632</v>
      </c>
    </row>
    <row r="3241" spans="1:10" x14ac:dyDescent="0.2">
      <c r="A3241" s="505">
        <v>38741</v>
      </c>
      <c r="B3241" s="506">
        <v>3240</v>
      </c>
      <c r="C3241" s="507">
        <v>65.900000000000006</v>
      </c>
      <c r="E3241" s="508">
        <f>(Table13[[#This Row],[Gasoil Open]]-MIN(Table13[Gasoil Open]))/(MAX(Table13[Gasoil Open])-MIN(Table13[Gasoil Open]))</f>
        <v>0.411420204978038</v>
      </c>
      <c r="I3241" s="130">
        <f>(Table13[[#This Row],[Alpha]]-MIN(Table13[Alpha]))/(MAX(Table13[Alpha])-MIN(Table13[Alpha]))</f>
        <v>0.41785418965510296</v>
      </c>
      <c r="J3241" s="508">
        <f>(Table13[[#This Row],[Signal from Matlab]]-703)/(1060.75-703)</f>
        <v>-1.9650593990216632</v>
      </c>
    </row>
    <row r="3242" spans="1:10" x14ac:dyDescent="0.2">
      <c r="A3242" s="505">
        <v>38742</v>
      </c>
      <c r="B3242" s="506">
        <v>3241</v>
      </c>
      <c r="C3242" s="507">
        <v>65.03</v>
      </c>
      <c r="E3242" s="508">
        <f>(Table13[[#This Row],[Gasoil Open]]-MIN(Table13[Gasoil Open]))/(MAX(Table13[Gasoil Open])-MIN(Table13[Gasoil Open]))</f>
        <v>0.40505124450951674</v>
      </c>
      <c r="I3242" s="130">
        <f>(Table13[[#This Row],[Alpha]]-MIN(Table13[Alpha]))/(MAX(Table13[Alpha])-MIN(Table13[Alpha]))</f>
        <v>0.41785418965510296</v>
      </c>
      <c r="J3242" s="508">
        <f>(Table13[[#This Row],[Signal from Matlab]]-703)/(1060.75-703)</f>
        <v>-1.9650593990216632</v>
      </c>
    </row>
    <row r="3243" spans="1:10" x14ac:dyDescent="0.2">
      <c r="A3243" s="505">
        <v>38743</v>
      </c>
      <c r="B3243" s="506">
        <v>3242</v>
      </c>
      <c r="C3243" s="507">
        <v>63.95</v>
      </c>
      <c r="E3243" s="508">
        <f>(Table13[[#This Row],[Gasoil Open]]-MIN(Table13[Gasoil Open]))/(MAX(Table13[Gasoil Open])-MIN(Table13[Gasoil Open]))</f>
        <v>0.39714494875549039</v>
      </c>
      <c r="I3243" s="130">
        <f>(Table13[[#This Row],[Alpha]]-MIN(Table13[Alpha]))/(MAX(Table13[Alpha])-MIN(Table13[Alpha]))</f>
        <v>0.41785418965510296</v>
      </c>
      <c r="J3243" s="508">
        <f>(Table13[[#This Row],[Signal from Matlab]]-703)/(1060.75-703)</f>
        <v>-1.9650593990216632</v>
      </c>
    </row>
    <row r="3244" spans="1:10" x14ac:dyDescent="0.2">
      <c r="A3244" s="505">
        <v>38744</v>
      </c>
      <c r="B3244" s="506">
        <v>3243</v>
      </c>
      <c r="C3244" s="507">
        <v>65.31</v>
      </c>
      <c r="E3244" s="508">
        <f>(Table13[[#This Row],[Gasoil Open]]-MIN(Table13[Gasoil Open]))/(MAX(Table13[Gasoil Open])-MIN(Table13[Gasoil Open]))</f>
        <v>0.40710102489019029</v>
      </c>
      <c r="I3244" s="130">
        <f>(Table13[[#This Row],[Alpha]]-MIN(Table13[Alpha]))/(MAX(Table13[Alpha])-MIN(Table13[Alpha]))</f>
        <v>0.41785418965510296</v>
      </c>
      <c r="J3244" s="508">
        <f>(Table13[[#This Row],[Signal from Matlab]]-703)/(1060.75-703)</f>
        <v>-1.9650593990216632</v>
      </c>
    </row>
    <row r="3245" spans="1:10" x14ac:dyDescent="0.2">
      <c r="A3245" s="505">
        <v>38747</v>
      </c>
      <c r="B3245" s="506">
        <v>3244</v>
      </c>
      <c r="C3245" s="507">
        <v>66.5</v>
      </c>
      <c r="E3245" s="508">
        <f>(Table13[[#This Row],[Gasoil Open]]-MIN(Table13[Gasoil Open]))/(MAX(Table13[Gasoil Open])-MIN(Table13[Gasoil Open]))</f>
        <v>0.41581259150805261</v>
      </c>
      <c r="I3245" s="130">
        <f>(Table13[[#This Row],[Alpha]]-MIN(Table13[Alpha]))/(MAX(Table13[Alpha])-MIN(Table13[Alpha]))</f>
        <v>0.41785418965510296</v>
      </c>
      <c r="J3245" s="508">
        <f>(Table13[[#This Row],[Signal from Matlab]]-703)/(1060.75-703)</f>
        <v>-1.9650593990216632</v>
      </c>
    </row>
    <row r="3246" spans="1:10" x14ac:dyDescent="0.2">
      <c r="A3246" s="505">
        <v>38748</v>
      </c>
      <c r="B3246" s="506">
        <v>3245</v>
      </c>
      <c r="C3246" s="507">
        <v>66.400000000000006</v>
      </c>
      <c r="E3246" s="508">
        <f>(Table13[[#This Row],[Gasoil Open]]-MIN(Table13[Gasoil Open]))/(MAX(Table13[Gasoil Open])-MIN(Table13[Gasoil Open]))</f>
        <v>0.41508052708638354</v>
      </c>
      <c r="I3246" s="130">
        <f>(Table13[[#This Row],[Alpha]]-MIN(Table13[Alpha]))/(MAX(Table13[Alpha])-MIN(Table13[Alpha]))</f>
        <v>0.41785418965510296</v>
      </c>
      <c r="J3246" s="508">
        <f>(Table13[[#This Row],[Signal from Matlab]]-703)/(1060.75-703)</f>
        <v>-1.9650593990216632</v>
      </c>
    </row>
    <row r="3247" spans="1:10" x14ac:dyDescent="0.2">
      <c r="A3247" s="505">
        <v>38749</v>
      </c>
      <c r="B3247" s="506">
        <v>3246</v>
      </c>
      <c r="C3247" s="507">
        <v>65.760000000000005</v>
      </c>
      <c r="E3247" s="508">
        <f>(Table13[[#This Row],[Gasoil Open]]-MIN(Table13[Gasoil Open]))/(MAX(Table13[Gasoil Open])-MIN(Table13[Gasoil Open]))</f>
        <v>0.41039531478770125</v>
      </c>
      <c r="I3247" s="130">
        <f>(Table13[[#This Row],[Alpha]]-MIN(Table13[Alpha]))/(MAX(Table13[Alpha])-MIN(Table13[Alpha]))</f>
        <v>0.41785418965510296</v>
      </c>
      <c r="J3247" s="508">
        <f>(Table13[[#This Row],[Signal from Matlab]]-703)/(1060.75-703)</f>
        <v>-1.9650593990216632</v>
      </c>
    </row>
    <row r="3248" spans="1:10" x14ac:dyDescent="0.2">
      <c r="A3248" s="505">
        <v>38750</v>
      </c>
      <c r="B3248" s="506">
        <v>3247</v>
      </c>
      <c r="C3248" s="507">
        <v>64.900000000000006</v>
      </c>
      <c r="E3248" s="508">
        <f>(Table13[[#This Row],[Gasoil Open]]-MIN(Table13[Gasoil Open]))/(MAX(Table13[Gasoil Open])-MIN(Table13[Gasoil Open]))</f>
        <v>0.40409956076134695</v>
      </c>
      <c r="I3248" s="130">
        <f>(Table13[[#This Row],[Alpha]]-MIN(Table13[Alpha]))/(MAX(Table13[Alpha])-MIN(Table13[Alpha]))</f>
        <v>0.41785418965510296</v>
      </c>
      <c r="J3248" s="508">
        <f>(Table13[[#This Row],[Signal from Matlab]]-703)/(1060.75-703)</f>
        <v>-1.9650593990216632</v>
      </c>
    </row>
    <row r="3249" spans="1:10" x14ac:dyDescent="0.2">
      <c r="A3249" s="505">
        <v>38751</v>
      </c>
      <c r="B3249" s="506">
        <v>3248</v>
      </c>
      <c r="C3249" s="507">
        <v>62.75</v>
      </c>
      <c r="E3249" s="508">
        <f>(Table13[[#This Row],[Gasoil Open]]-MIN(Table13[Gasoil Open]))/(MAX(Table13[Gasoil Open])-MIN(Table13[Gasoil Open]))</f>
        <v>0.38836017569546111</v>
      </c>
      <c r="I3249" s="130">
        <f>(Table13[[#This Row],[Alpha]]-MIN(Table13[Alpha]))/(MAX(Table13[Alpha])-MIN(Table13[Alpha]))</f>
        <v>0.41785418965510296</v>
      </c>
      <c r="J3249" s="508">
        <f>(Table13[[#This Row],[Signal from Matlab]]-703)/(1060.75-703)</f>
        <v>-1.9650593990216632</v>
      </c>
    </row>
    <row r="3250" spans="1:10" x14ac:dyDescent="0.2">
      <c r="A3250" s="505">
        <v>38754</v>
      </c>
      <c r="B3250" s="506">
        <v>3249</v>
      </c>
      <c r="C3250" s="507">
        <v>63.85</v>
      </c>
      <c r="E3250" s="508">
        <f>(Table13[[#This Row],[Gasoil Open]]-MIN(Table13[Gasoil Open]))/(MAX(Table13[Gasoil Open])-MIN(Table13[Gasoil Open]))</f>
        <v>0.39641288433382132</v>
      </c>
      <c r="I3250" s="130">
        <f>(Table13[[#This Row],[Alpha]]-MIN(Table13[Alpha]))/(MAX(Table13[Alpha])-MIN(Table13[Alpha]))</f>
        <v>0.41785418965510296</v>
      </c>
      <c r="J3250" s="508">
        <f>(Table13[[#This Row],[Signal from Matlab]]-703)/(1060.75-703)</f>
        <v>-1.9650593990216632</v>
      </c>
    </row>
    <row r="3251" spans="1:10" x14ac:dyDescent="0.2">
      <c r="A3251" s="505">
        <v>38755</v>
      </c>
      <c r="B3251" s="506">
        <v>3250</v>
      </c>
      <c r="C3251" s="507">
        <v>63.21</v>
      </c>
      <c r="E3251" s="508">
        <f>(Table13[[#This Row],[Gasoil Open]]-MIN(Table13[Gasoil Open]))/(MAX(Table13[Gasoil Open])-MIN(Table13[Gasoil Open]))</f>
        <v>0.39172767203513909</v>
      </c>
      <c r="I3251" s="130">
        <f>(Table13[[#This Row],[Alpha]]-MIN(Table13[Alpha]))/(MAX(Table13[Alpha])-MIN(Table13[Alpha]))</f>
        <v>0.41785418965510296</v>
      </c>
      <c r="J3251" s="508">
        <f>(Table13[[#This Row],[Signal from Matlab]]-703)/(1060.75-703)</f>
        <v>-1.9650593990216632</v>
      </c>
    </row>
    <row r="3252" spans="1:10" x14ac:dyDescent="0.2">
      <c r="A3252" s="505">
        <v>38756</v>
      </c>
      <c r="B3252" s="506">
        <v>3251</v>
      </c>
      <c r="C3252" s="507">
        <v>61.51</v>
      </c>
      <c r="E3252" s="508">
        <f>(Table13[[#This Row],[Gasoil Open]]-MIN(Table13[Gasoil Open]))/(MAX(Table13[Gasoil Open])-MIN(Table13[Gasoil Open]))</f>
        <v>0.37928257686676425</v>
      </c>
      <c r="I3252" s="130">
        <f>(Table13[[#This Row],[Alpha]]-MIN(Table13[Alpha]))/(MAX(Table13[Alpha])-MIN(Table13[Alpha]))</f>
        <v>0.41785418965510296</v>
      </c>
      <c r="J3252" s="508">
        <f>(Table13[[#This Row],[Signal from Matlab]]-703)/(1060.75-703)</f>
        <v>-1.9650593990216632</v>
      </c>
    </row>
    <row r="3253" spans="1:10" x14ac:dyDescent="0.2">
      <c r="A3253" s="505">
        <v>38757</v>
      </c>
      <c r="B3253" s="506">
        <v>3252</v>
      </c>
      <c r="C3253" s="507">
        <v>61.23</v>
      </c>
      <c r="E3253" s="508">
        <f>(Table13[[#This Row],[Gasoil Open]]-MIN(Table13[Gasoil Open]))/(MAX(Table13[Gasoil Open])-MIN(Table13[Gasoil Open]))</f>
        <v>0.3772327964860907</v>
      </c>
      <c r="I3253" s="130">
        <f>(Table13[[#This Row],[Alpha]]-MIN(Table13[Alpha]))/(MAX(Table13[Alpha])-MIN(Table13[Alpha]))</f>
        <v>0.41785418965510296</v>
      </c>
      <c r="J3253" s="508">
        <f>(Table13[[#This Row],[Signal from Matlab]]-703)/(1060.75-703)</f>
        <v>-1.9650593990216632</v>
      </c>
    </row>
    <row r="3254" spans="1:10" x14ac:dyDescent="0.2">
      <c r="A3254" s="505">
        <v>38758</v>
      </c>
      <c r="B3254" s="506">
        <v>3253</v>
      </c>
      <c r="C3254" s="507">
        <v>61.23</v>
      </c>
      <c r="E3254" s="508">
        <f>(Table13[[#This Row],[Gasoil Open]]-MIN(Table13[Gasoil Open]))/(MAX(Table13[Gasoil Open])-MIN(Table13[Gasoil Open]))</f>
        <v>0.3772327964860907</v>
      </c>
      <c r="I3254" s="130">
        <f>(Table13[[#This Row],[Alpha]]-MIN(Table13[Alpha]))/(MAX(Table13[Alpha])-MIN(Table13[Alpha]))</f>
        <v>0.41785418965510296</v>
      </c>
      <c r="J3254" s="508">
        <f>(Table13[[#This Row],[Signal from Matlab]]-703)/(1060.75-703)</f>
        <v>-1.9650593990216632</v>
      </c>
    </row>
    <row r="3255" spans="1:10" x14ac:dyDescent="0.2">
      <c r="A3255" s="505">
        <v>38761</v>
      </c>
      <c r="B3255" s="506">
        <v>3254</v>
      </c>
      <c r="C3255" s="507">
        <v>59.26</v>
      </c>
      <c r="E3255" s="508">
        <f>(Table13[[#This Row],[Gasoil Open]]-MIN(Table13[Gasoil Open]))/(MAX(Table13[Gasoil Open])-MIN(Table13[Gasoil Open]))</f>
        <v>0.36281112737920934</v>
      </c>
      <c r="I3255" s="130">
        <f>(Table13[[#This Row],[Alpha]]-MIN(Table13[Alpha]))/(MAX(Table13[Alpha])-MIN(Table13[Alpha]))</f>
        <v>0.41785418965510296</v>
      </c>
      <c r="J3255" s="508">
        <f>(Table13[[#This Row],[Signal from Matlab]]-703)/(1060.75-703)</f>
        <v>-1.9650593990216632</v>
      </c>
    </row>
    <row r="3256" spans="1:10" x14ac:dyDescent="0.2">
      <c r="A3256" s="505">
        <v>38762</v>
      </c>
      <c r="B3256" s="506">
        <v>3255</v>
      </c>
      <c r="C3256" s="507">
        <v>60.51</v>
      </c>
      <c r="E3256" s="508">
        <f>(Table13[[#This Row],[Gasoil Open]]-MIN(Table13[Gasoil Open]))/(MAX(Table13[Gasoil Open])-MIN(Table13[Gasoil Open]))</f>
        <v>0.37196193265007316</v>
      </c>
      <c r="I3256" s="130">
        <f>(Table13[[#This Row],[Alpha]]-MIN(Table13[Alpha]))/(MAX(Table13[Alpha])-MIN(Table13[Alpha]))</f>
        <v>0.41785418965510296</v>
      </c>
      <c r="J3256" s="508">
        <f>(Table13[[#This Row],[Signal from Matlab]]-703)/(1060.75-703)</f>
        <v>-1.9650593990216632</v>
      </c>
    </row>
    <row r="3257" spans="1:10" x14ac:dyDescent="0.2">
      <c r="A3257" s="505">
        <v>38763</v>
      </c>
      <c r="B3257" s="506">
        <v>3256</v>
      </c>
      <c r="C3257" s="507">
        <v>59.52</v>
      </c>
      <c r="E3257" s="508">
        <f>(Table13[[#This Row],[Gasoil Open]]-MIN(Table13[Gasoil Open]))/(MAX(Table13[Gasoil Open])-MIN(Table13[Gasoil Open]))</f>
        <v>0.36471449487554902</v>
      </c>
      <c r="I3257" s="130">
        <f>(Table13[[#This Row],[Alpha]]-MIN(Table13[Alpha]))/(MAX(Table13[Alpha])-MIN(Table13[Alpha]))</f>
        <v>0.41785418965510296</v>
      </c>
      <c r="J3257" s="508">
        <f>(Table13[[#This Row],[Signal from Matlab]]-703)/(1060.75-703)</f>
        <v>-1.9650593990216632</v>
      </c>
    </row>
    <row r="3258" spans="1:10" x14ac:dyDescent="0.2">
      <c r="A3258" s="505">
        <v>38764</v>
      </c>
      <c r="B3258" s="506">
        <v>3257</v>
      </c>
      <c r="C3258" s="507">
        <v>58.15</v>
      </c>
      <c r="E3258" s="508">
        <f>(Table13[[#This Row],[Gasoil Open]]-MIN(Table13[Gasoil Open]))/(MAX(Table13[Gasoil Open])-MIN(Table13[Gasoil Open]))</f>
        <v>0.35468521229868227</v>
      </c>
      <c r="I3258" s="130">
        <f>(Table13[[#This Row],[Alpha]]-MIN(Table13[Alpha]))/(MAX(Table13[Alpha])-MIN(Table13[Alpha]))</f>
        <v>0.41785418965510296</v>
      </c>
      <c r="J3258" s="508">
        <f>(Table13[[#This Row],[Signal from Matlab]]-703)/(1060.75-703)</f>
        <v>-1.9650593990216632</v>
      </c>
    </row>
    <row r="3259" spans="1:10" x14ac:dyDescent="0.2">
      <c r="A3259" s="505">
        <v>38765</v>
      </c>
      <c r="B3259" s="506">
        <v>3258</v>
      </c>
      <c r="C3259" s="507">
        <v>59.45</v>
      </c>
      <c r="E3259" s="508">
        <f>(Table13[[#This Row],[Gasoil Open]]-MIN(Table13[Gasoil Open]))/(MAX(Table13[Gasoil Open])-MIN(Table13[Gasoil Open]))</f>
        <v>0.36420204978038062</v>
      </c>
      <c r="I3259" s="130">
        <f>(Table13[[#This Row],[Alpha]]-MIN(Table13[Alpha]))/(MAX(Table13[Alpha])-MIN(Table13[Alpha]))</f>
        <v>0.41785418965510296</v>
      </c>
      <c r="J3259" s="508">
        <f>(Table13[[#This Row],[Signal from Matlab]]-703)/(1060.75-703)</f>
        <v>-1.9650593990216632</v>
      </c>
    </row>
    <row r="3260" spans="1:10" x14ac:dyDescent="0.2">
      <c r="A3260" s="505">
        <v>38768</v>
      </c>
      <c r="B3260" s="506">
        <v>3259</v>
      </c>
      <c r="C3260" s="507">
        <v>60</v>
      </c>
      <c r="E3260" s="508">
        <f>(Table13[[#This Row],[Gasoil Open]]-MIN(Table13[Gasoil Open]))/(MAX(Table13[Gasoil Open])-MIN(Table13[Gasoil Open]))</f>
        <v>0.3682284040995607</v>
      </c>
      <c r="I3260" s="130">
        <f>(Table13[[#This Row],[Alpha]]-MIN(Table13[Alpha]))/(MAX(Table13[Alpha])-MIN(Table13[Alpha]))</f>
        <v>0.41785418965510296</v>
      </c>
      <c r="J3260" s="508">
        <f>(Table13[[#This Row],[Signal from Matlab]]-703)/(1060.75-703)</f>
        <v>-1.9650593990216632</v>
      </c>
    </row>
    <row r="3261" spans="1:10" x14ac:dyDescent="0.2">
      <c r="A3261" s="505">
        <v>38769</v>
      </c>
      <c r="B3261" s="506">
        <v>3260</v>
      </c>
      <c r="C3261" s="507">
        <v>61.51</v>
      </c>
      <c r="E3261" s="508">
        <f>(Table13[[#This Row],[Gasoil Open]]-MIN(Table13[Gasoil Open]))/(MAX(Table13[Gasoil Open])-MIN(Table13[Gasoil Open]))</f>
        <v>0.37928257686676425</v>
      </c>
      <c r="I3261" s="130">
        <f>(Table13[[#This Row],[Alpha]]-MIN(Table13[Alpha]))/(MAX(Table13[Alpha])-MIN(Table13[Alpha]))</f>
        <v>0.41785418965510296</v>
      </c>
      <c r="J3261" s="508">
        <f>(Table13[[#This Row],[Signal from Matlab]]-703)/(1060.75-703)</f>
        <v>-1.9650593990216632</v>
      </c>
    </row>
    <row r="3262" spans="1:10" x14ac:dyDescent="0.2">
      <c r="A3262" s="505">
        <v>38770</v>
      </c>
      <c r="B3262" s="506">
        <v>3261</v>
      </c>
      <c r="C3262" s="507">
        <v>61.33</v>
      </c>
      <c r="E3262" s="508">
        <f>(Table13[[#This Row],[Gasoil Open]]-MIN(Table13[Gasoil Open]))/(MAX(Table13[Gasoil Open])-MIN(Table13[Gasoil Open]))</f>
        <v>0.37796486090775977</v>
      </c>
      <c r="I3262" s="130">
        <f>(Table13[[#This Row],[Alpha]]-MIN(Table13[Alpha]))/(MAX(Table13[Alpha])-MIN(Table13[Alpha]))</f>
        <v>0.41785418965510296</v>
      </c>
      <c r="J3262" s="508">
        <f>(Table13[[#This Row],[Signal from Matlab]]-703)/(1060.75-703)</f>
        <v>-1.9650593990216632</v>
      </c>
    </row>
    <row r="3263" spans="1:10" x14ac:dyDescent="0.2">
      <c r="A3263" s="505">
        <v>38771</v>
      </c>
      <c r="B3263" s="506">
        <v>3262</v>
      </c>
      <c r="C3263" s="507">
        <v>60.17</v>
      </c>
      <c r="E3263" s="508">
        <f>(Table13[[#This Row],[Gasoil Open]]-MIN(Table13[Gasoil Open]))/(MAX(Table13[Gasoil Open])-MIN(Table13[Gasoil Open]))</f>
        <v>0.36947291361639817</v>
      </c>
      <c r="I3263" s="130">
        <f>(Table13[[#This Row],[Alpha]]-MIN(Table13[Alpha]))/(MAX(Table13[Alpha])-MIN(Table13[Alpha]))</f>
        <v>0.41785418965510296</v>
      </c>
      <c r="J3263" s="508">
        <f>(Table13[[#This Row],[Signal from Matlab]]-703)/(1060.75-703)</f>
        <v>-1.9650593990216632</v>
      </c>
    </row>
    <row r="3264" spans="1:10" x14ac:dyDescent="0.2">
      <c r="A3264" s="505">
        <v>38772</v>
      </c>
      <c r="B3264" s="506">
        <v>3263</v>
      </c>
      <c r="C3264" s="507">
        <v>60.85</v>
      </c>
      <c r="E3264" s="508">
        <f>(Table13[[#This Row],[Gasoil Open]]-MIN(Table13[Gasoil Open]))/(MAX(Table13[Gasoil Open])-MIN(Table13[Gasoil Open]))</f>
        <v>0.37445095168374815</v>
      </c>
      <c r="I3264" s="130">
        <f>(Table13[[#This Row],[Alpha]]-MIN(Table13[Alpha]))/(MAX(Table13[Alpha])-MIN(Table13[Alpha]))</f>
        <v>0.41785418965510296</v>
      </c>
      <c r="J3264" s="508">
        <f>(Table13[[#This Row],[Signal from Matlab]]-703)/(1060.75-703)</f>
        <v>-1.9650593990216632</v>
      </c>
    </row>
    <row r="3265" spans="1:10" x14ac:dyDescent="0.2">
      <c r="A3265" s="505">
        <v>38775</v>
      </c>
      <c r="B3265" s="506">
        <v>3264</v>
      </c>
      <c r="C3265" s="507">
        <v>62.2</v>
      </c>
      <c r="E3265" s="508">
        <f>(Table13[[#This Row],[Gasoil Open]]-MIN(Table13[Gasoil Open]))/(MAX(Table13[Gasoil Open])-MIN(Table13[Gasoil Open]))</f>
        <v>0.38433382137628103</v>
      </c>
      <c r="I3265" s="130">
        <f>(Table13[[#This Row],[Alpha]]-MIN(Table13[Alpha]))/(MAX(Table13[Alpha])-MIN(Table13[Alpha]))</f>
        <v>0.41785418965510296</v>
      </c>
      <c r="J3265" s="508">
        <f>(Table13[[#This Row],[Signal from Matlab]]-703)/(1060.75-703)</f>
        <v>-1.9650593990216632</v>
      </c>
    </row>
    <row r="3266" spans="1:10" x14ac:dyDescent="0.2">
      <c r="A3266" s="505">
        <v>38776</v>
      </c>
      <c r="B3266" s="506">
        <v>3265</v>
      </c>
      <c r="C3266" s="507">
        <v>60.36</v>
      </c>
      <c r="E3266" s="508">
        <f>(Table13[[#This Row],[Gasoil Open]]-MIN(Table13[Gasoil Open]))/(MAX(Table13[Gasoil Open])-MIN(Table13[Gasoil Open]))</f>
        <v>0.37086383601756945</v>
      </c>
      <c r="I3266" s="130">
        <f>(Table13[[#This Row],[Alpha]]-MIN(Table13[Alpha]))/(MAX(Table13[Alpha])-MIN(Table13[Alpha]))</f>
        <v>0.41785418965510296</v>
      </c>
      <c r="J3266" s="508">
        <f>(Table13[[#This Row],[Signal from Matlab]]-703)/(1060.75-703)</f>
        <v>-1.9650593990216632</v>
      </c>
    </row>
    <row r="3267" spans="1:10" x14ac:dyDescent="0.2">
      <c r="A3267" s="505">
        <v>38777</v>
      </c>
      <c r="B3267" s="506">
        <v>3266</v>
      </c>
      <c r="C3267" s="507">
        <v>61.95</v>
      </c>
      <c r="E3267" s="508">
        <f>(Table13[[#This Row],[Gasoil Open]]-MIN(Table13[Gasoil Open]))/(MAX(Table13[Gasoil Open])-MIN(Table13[Gasoil Open]))</f>
        <v>0.38250366032210831</v>
      </c>
      <c r="I3267" s="130">
        <f>(Table13[[#This Row],[Alpha]]-MIN(Table13[Alpha]))/(MAX(Table13[Alpha])-MIN(Table13[Alpha]))</f>
        <v>0.41785418965510296</v>
      </c>
      <c r="J3267" s="508">
        <f>(Table13[[#This Row],[Signal from Matlab]]-703)/(1060.75-703)</f>
        <v>-1.9650593990216632</v>
      </c>
    </row>
    <row r="3268" spans="1:10" x14ac:dyDescent="0.2">
      <c r="A3268" s="505">
        <v>38778</v>
      </c>
      <c r="B3268" s="506">
        <v>3267</v>
      </c>
      <c r="C3268" s="507">
        <v>62.55</v>
      </c>
      <c r="E3268" s="508">
        <f>(Table13[[#This Row],[Gasoil Open]]-MIN(Table13[Gasoil Open]))/(MAX(Table13[Gasoil Open])-MIN(Table13[Gasoil Open]))</f>
        <v>0.38689604685212287</v>
      </c>
      <c r="I3268" s="130">
        <f>(Table13[[#This Row],[Alpha]]-MIN(Table13[Alpha]))/(MAX(Table13[Alpha])-MIN(Table13[Alpha]))</f>
        <v>0.41785418965510296</v>
      </c>
      <c r="J3268" s="508">
        <f>(Table13[[#This Row],[Signal from Matlab]]-703)/(1060.75-703)</f>
        <v>-1.9650593990216632</v>
      </c>
    </row>
    <row r="3269" spans="1:10" x14ac:dyDescent="0.2">
      <c r="A3269" s="505">
        <v>38779</v>
      </c>
      <c r="B3269" s="506">
        <v>3268</v>
      </c>
      <c r="C3269" s="507">
        <v>64.400000000000006</v>
      </c>
      <c r="E3269" s="508">
        <f>(Table13[[#This Row],[Gasoil Open]]-MIN(Table13[Gasoil Open]))/(MAX(Table13[Gasoil Open])-MIN(Table13[Gasoil Open]))</f>
        <v>0.40043923865300141</v>
      </c>
      <c r="I3269" s="130">
        <f>(Table13[[#This Row],[Alpha]]-MIN(Table13[Alpha]))/(MAX(Table13[Alpha])-MIN(Table13[Alpha]))</f>
        <v>0.41785418965510296</v>
      </c>
      <c r="J3269" s="508">
        <f>(Table13[[#This Row],[Signal from Matlab]]-703)/(1060.75-703)</f>
        <v>-1.9650593990216632</v>
      </c>
    </row>
    <row r="3270" spans="1:10" x14ac:dyDescent="0.2">
      <c r="A3270" s="505">
        <v>38782</v>
      </c>
      <c r="B3270" s="506">
        <v>3269</v>
      </c>
      <c r="C3270" s="507">
        <v>64.180000000000007</v>
      </c>
      <c r="E3270" s="508">
        <f>(Table13[[#This Row],[Gasoil Open]]-MIN(Table13[Gasoil Open]))/(MAX(Table13[Gasoil Open])-MIN(Table13[Gasoil Open]))</f>
        <v>0.39882869692532941</v>
      </c>
      <c r="I3270" s="130">
        <f>(Table13[[#This Row],[Alpha]]-MIN(Table13[Alpha]))/(MAX(Table13[Alpha])-MIN(Table13[Alpha]))</f>
        <v>0.41785418965510296</v>
      </c>
      <c r="J3270" s="508">
        <f>(Table13[[#This Row],[Signal from Matlab]]-703)/(1060.75-703)</f>
        <v>-1.9650593990216632</v>
      </c>
    </row>
    <row r="3271" spans="1:10" x14ac:dyDescent="0.2">
      <c r="A3271" s="505">
        <v>38783</v>
      </c>
      <c r="B3271" s="506">
        <v>3270</v>
      </c>
      <c r="C3271" s="507">
        <v>62.3</v>
      </c>
      <c r="E3271" s="508">
        <f>(Table13[[#This Row],[Gasoil Open]]-MIN(Table13[Gasoil Open]))/(MAX(Table13[Gasoil Open])-MIN(Table13[Gasoil Open]))</f>
        <v>0.38506588579795009</v>
      </c>
      <c r="I3271" s="130">
        <f>(Table13[[#This Row],[Alpha]]-MIN(Table13[Alpha]))/(MAX(Table13[Alpha])-MIN(Table13[Alpha]))</f>
        <v>0.41785418965510296</v>
      </c>
      <c r="J3271" s="508">
        <f>(Table13[[#This Row],[Signal from Matlab]]-703)/(1060.75-703)</f>
        <v>-1.9650593990216632</v>
      </c>
    </row>
    <row r="3272" spans="1:10" x14ac:dyDescent="0.2">
      <c r="A3272" s="505">
        <v>38784</v>
      </c>
      <c r="B3272" s="506">
        <v>3271</v>
      </c>
      <c r="C3272" s="507">
        <v>61.35</v>
      </c>
      <c r="E3272" s="508">
        <f>(Table13[[#This Row],[Gasoil Open]]-MIN(Table13[Gasoil Open]))/(MAX(Table13[Gasoil Open])-MIN(Table13[Gasoil Open]))</f>
        <v>0.37811127379209369</v>
      </c>
      <c r="I3272" s="130">
        <f>(Table13[[#This Row],[Alpha]]-MIN(Table13[Alpha]))/(MAX(Table13[Alpha])-MIN(Table13[Alpha]))</f>
        <v>0.41785418965510296</v>
      </c>
      <c r="J3272" s="508">
        <f>(Table13[[#This Row],[Signal from Matlab]]-703)/(1060.75-703)</f>
        <v>-1.9650593990216632</v>
      </c>
    </row>
    <row r="3273" spans="1:10" x14ac:dyDescent="0.2">
      <c r="A3273" s="505">
        <v>38785</v>
      </c>
      <c r="B3273" s="506">
        <v>3272</v>
      </c>
      <c r="C3273" s="507">
        <v>59.86</v>
      </c>
      <c r="E3273" s="508">
        <f>(Table13[[#This Row],[Gasoil Open]]-MIN(Table13[Gasoil Open]))/(MAX(Table13[Gasoil Open])-MIN(Table13[Gasoil Open]))</f>
        <v>0.3672035139092239</v>
      </c>
      <c r="I3273" s="130">
        <f>(Table13[[#This Row],[Alpha]]-MIN(Table13[Alpha]))/(MAX(Table13[Alpha])-MIN(Table13[Alpha]))</f>
        <v>0.41785418965510296</v>
      </c>
      <c r="J3273" s="508">
        <f>(Table13[[#This Row],[Signal from Matlab]]-703)/(1060.75-703)</f>
        <v>-1.9650593990216632</v>
      </c>
    </row>
    <row r="3274" spans="1:10" x14ac:dyDescent="0.2">
      <c r="A3274" s="505">
        <v>38786</v>
      </c>
      <c r="B3274" s="506">
        <v>3273</v>
      </c>
      <c r="C3274" s="507">
        <v>61.15</v>
      </c>
      <c r="E3274" s="508">
        <f>(Table13[[#This Row],[Gasoil Open]]-MIN(Table13[Gasoil Open]))/(MAX(Table13[Gasoil Open])-MIN(Table13[Gasoil Open]))</f>
        <v>0.37664714494875545</v>
      </c>
      <c r="I3274" s="130">
        <f>(Table13[[#This Row],[Alpha]]-MIN(Table13[Alpha]))/(MAX(Table13[Alpha])-MIN(Table13[Alpha]))</f>
        <v>0.41785418965510296</v>
      </c>
      <c r="J3274" s="508">
        <f>(Table13[[#This Row],[Signal from Matlab]]-703)/(1060.75-703)</f>
        <v>-1.9650593990216632</v>
      </c>
    </row>
    <row r="3275" spans="1:10" x14ac:dyDescent="0.2">
      <c r="A3275" s="505">
        <v>38789</v>
      </c>
      <c r="B3275" s="506">
        <v>3274</v>
      </c>
      <c r="C3275" s="507">
        <v>60.8</v>
      </c>
      <c r="E3275" s="508">
        <f>(Table13[[#This Row],[Gasoil Open]]-MIN(Table13[Gasoil Open]))/(MAX(Table13[Gasoil Open])-MIN(Table13[Gasoil Open]))</f>
        <v>0.3740849194729135</v>
      </c>
      <c r="I3275" s="130">
        <f>(Table13[[#This Row],[Alpha]]-MIN(Table13[Alpha]))/(MAX(Table13[Alpha])-MIN(Table13[Alpha]))</f>
        <v>0.41785418965510296</v>
      </c>
      <c r="J3275" s="508">
        <f>(Table13[[#This Row],[Signal from Matlab]]-703)/(1060.75-703)</f>
        <v>-1.9650593990216632</v>
      </c>
    </row>
    <row r="3276" spans="1:10" x14ac:dyDescent="0.2">
      <c r="A3276" s="505">
        <v>38790</v>
      </c>
      <c r="B3276" s="506">
        <v>3275</v>
      </c>
      <c r="C3276" s="507">
        <v>62.36</v>
      </c>
      <c r="E3276" s="508">
        <f>(Table13[[#This Row],[Gasoil Open]]-MIN(Table13[Gasoil Open]))/(MAX(Table13[Gasoil Open])-MIN(Table13[Gasoil Open]))</f>
        <v>0.38550512445095159</v>
      </c>
      <c r="I3276" s="130">
        <f>(Table13[[#This Row],[Alpha]]-MIN(Table13[Alpha]))/(MAX(Table13[Alpha])-MIN(Table13[Alpha]))</f>
        <v>0.41785418965510296</v>
      </c>
      <c r="J3276" s="508">
        <f>(Table13[[#This Row],[Signal from Matlab]]-703)/(1060.75-703)</f>
        <v>-1.9650593990216632</v>
      </c>
    </row>
    <row r="3277" spans="1:10" x14ac:dyDescent="0.2">
      <c r="A3277" s="505">
        <v>38791</v>
      </c>
      <c r="B3277" s="506">
        <v>3276</v>
      </c>
      <c r="C3277" s="507">
        <v>63.56</v>
      </c>
      <c r="E3277" s="508">
        <f>(Table13[[#This Row],[Gasoil Open]]-MIN(Table13[Gasoil Open]))/(MAX(Table13[Gasoil Open])-MIN(Table13[Gasoil Open]))</f>
        <v>0.39428989751098087</v>
      </c>
      <c r="I3277" s="130">
        <f>(Table13[[#This Row],[Alpha]]-MIN(Table13[Alpha]))/(MAX(Table13[Alpha])-MIN(Table13[Alpha]))</f>
        <v>0.41785418965510296</v>
      </c>
      <c r="J3277" s="508">
        <f>(Table13[[#This Row],[Signal from Matlab]]-703)/(1060.75-703)</f>
        <v>-1.9650593990216632</v>
      </c>
    </row>
    <row r="3278" spans="1:10" x14ac:dyDescent="0.2">
      <c r="A3278" s="505">
        <v>38792</v>
      </c>
      <c r="B3278" s="506">
        <v>3277</v>
      </c>
      <c r="C3278" s="507">
        <v>62.8</v>
      </c>
      <c r="E3278" s="508">
        <f>(Table13[[#This Row],[Gasoil Open]]-MIN(Table13[Gasoil Open]))/(MAX(Table13[Gasoil Open])-MIN(Table13[Gasoil Open]))</f>
        <v>0.38872620790629564</v>
      </c>
      <c r="I3278" s="130">
        <f>(Table13[[#This Row],[Alpha]]-MIN(Table13[Alpha]))/(MAX(Table13[Alpha])-MIN(Table13[Alpha]))</f>
        <v>0.41785418965510296</v>
      </c>
      <c r="J3278" s="508">
        <f>(Table13[[#This Row],[Signal from Matlab]]-703)/(1060.75-703)</f>
        <v>-1.9650593990216632</v>
      </c>
    </row>
    <row r="3279" spans="1:10" x14ac:dyDescent="0.2">
      <c r="A3279" s="505">
        <v>38793</v>
      </c>
      <c r="B3279" s="506">
        <v>3278</v>
      </c>
      <c r="C3279" s="507">
        <v>64.14</v>
      </c>
      <c r="E3279" s="508">
        <f>(Table13[[#This Row],[Gasoil Open]]-MIN(Table13[Gasoil Open]))/(MAX(Table13[Gasoil Open])-MIN(Table13[Gasoil Open]))</f>
        <v>0.39853587115666173</v>
      </c>
      <c r="I3279" s="130">
        <f>(Table13[[#This Row],[Alpha]]-MIN(Table13[Alpha]))/(MAX(Table13[Alpha])-MIN(Table13[Alpha]))</f>
        <v>0.41785418965510296</v>
      </c>
      <c r="J3279" s="508">
        <f>(Table13[[#This Row],[Signal from Matlab]]-703)/(1060.75-703)</f>
        <v>-1.9650593990216632</v>
      </c>
    </row>
    <row r="3280" spans="1:10" x14ac:dyDescent="0.2">
      <c r="A3280" s="505">
        <v>38796</v>
      </c>
      <c r="B3280" s="506">
        <v>3279</v>
      </c>
      <c r="C3280" s="507">
        <v>63.29</v>
      </c>
      <c r="E3280" s="508">
        <f>(Table13[[#This Row],[Gasoil Open]]-MIN(Table13[Gasoil Open]))/(MAX(Table13[Gasoil Open])-MIN(Table13[Gasoil Open]))</f>
        <v>0.39231332357247434</v>
      </c>
      <c r="I3280" s="130">
        <f>(Table13[[#This Row],[Alpha]]-MIN(Table13[Alpha]))/(MAX(Table13[Alpha])-MIN(Table13[Alpha]))</f>
        <v>0.41785418965510296</v>
      </c>
      <c r="J3280" s="508">
        <f>(Table13[[#This Row],[Signal from Matlab]]-703)/(1060.75-703)</f>
        <v>-1.9650593990216632</v>
      </c>
    </row>
    <row r="3281" spans="1:10" x14ac:dyDescent="0.2">
      <c r="A3281" s="505">
        <v>38797</v>
      </c>
      <c r="B3281" s="506">
        <v>3280</v>
      </c>
      <c r="C3281" s="507">
        <v>61.32</v>
      </c>
      <c r="E3281" s="508">
        <f>(Table13[[#This Row],[Gasoil Open]]-MIN(Table13[Gasoil Open]))/(MAX(Table13[Gasoil Open])-MIN(Table13[Gasoil Open]))</f>
        <v>0.37789165446559292</v>
      </c>
      <c r="I3281" s="130">
        <f>(Table13[[#This Row],[Alpha]]-MIN(Table13[Alpha]))/(MAX(Table13[Alpha])-MIN(Table13[Alpha]))</f>
        <v>0.41785418965510296</v>
      </c>
      <c r="J3281" s="508">
        <f>(Table13[[#This Row],[Signal from Matlab]]-703)/(1060.75-703)</f>
        <v>-1.9650593990216632</v>
      </c>
    </row>
    <row r="3282" spans="1:10" x14ac:dyDescent="0.2">
      <c r="A3282" s="505">
        <v>38798</v>
      </c>
      <c r="B3282" s="506">
        <v>3281</v>
      </c>
      <c r="C3282" s="507">
        <v>61.99</v>
      </c>
      <c r="E3282" s="508">
        <f>(Table13[[#This Row],[Gasoil Open]]-MIN(Table13[Gasoil Open]))/(MAX(Table13[Gasoil Open])-MIN(Table13[Gasoil Open]))</f>
        <v>0.38279648609077599</v>
      </c>
      <c r="I3282" s="130">
        <f>(Table13[[#This Row],[Alpha]]-MIN(Table13[Alpha]))/(MAX(Table13[Alpha])-MIN(Table13[Alpha]))</f>
        <v>0.41785418965510296</v>
      </c>
      <c r="J3282" s="508">
        <f>(Table13[[#This Row],[Signal from Matlab]]-703)/(1060.75-703)</f>
        <v>-1.9650593990216632</v>
      </c>
    </row>
    <row r="3283" spans="1:10" x14ac:dyDescent="0.2">
      <c r="A3283" s="505">
        <v>38799</v>
      </c>
      <c r="B3283" s="506">
        <v>3282</v>
      </c>
      <c r="C3283" s="507">
        <v>61.81</v>
      </c>
      <c r="E3283" s="508">
        <f>(Table13[[#This Row],[Gasoil Open]]-MIN(Table13[Gasoil Open]))/(MAX(Table13[Gasoil Open])-MIN(Table13[Gasoil Open]))</f>
        <v>0.38147877013177151</v>
      </c>
      <c r="I3283" s="130">
        <f>(Table13[[#This Row],[Alpha]]-MIN(Table13[Alpha]))/(MAX(Table13[Alpha])-MIN(Table13[Alpha]))</f>
        <v>0.41785418965510296</v>
      </c>
      <c r="J3283" s="508">
        <f>(Table13[[#This Row],[Signal from Matlab]]-703)/(1060.75-703)</f>
        <v>-1.9650593990216632</v>
      </c>
    </row>
    <row r="3284" spans="1:10" x14ac:dyDescent="0.2">
      <c r="A3284" s="505">
        <v>38800</v>
      </c>
      <c r="B3284" s="506">
        <v>3283</v>
      </c>
      <c r="C3284" s="507">
        <v>63.27</v>
      </c>
      <c r="E3284" s="508">
        <f>(Table13[[#This Row],[Gasoil Open]]-MIN(Table13[Gasoil Open]))/(MAX(Table13[Gasoil Open])-MIN(Table13[Gasoil Open]))</f>
        <v>0.39216691068814052</v>
      </c>
      <c r="I3284" s="130">
        <f>(Table13[[#This Row],[Alpha]]-MIN(Table13[Alpha]))/(MAX(Table13[Alpha])-MIN(Table13[Alpha]))</f>
        <v>0.41785418965510296</v>
      </c>
      <c r="J3284" s="508">
        <f>(Table13[[#This Row],[Signal from Matlab]]-703)/(1060.75-703)</f>
        <v>-1.9650593990216632</v>
      </c>
    </row>
    <row r="3285" spans="1:10" x14ac:dyDescent="0.2">
      <c r="A3285" s="505">
        <v>38803</v>
      </c>
      <c r="B3285" s="506">
        <v>3284</v>
      </c>
      <c r="C3285" s="507">
        <v>63.5</v>
      </c>
      <c r="E3285" s="508">
        <f>(Table13[[#This Row],[Gasoil Open]]-MIN(Table13[Gasoil Open]))/(MAX(Table13[Gasoil Open])-MIN(Table13[Gasoil Open]))</f>
        <v>0.39385065885797943</v>
      </c>
      <c r="I3285" s="130">
        <f>(Table13[[#This Row],[Alpha]]-MIN(Table13[Alpha]))/(MAX(Table13[Alpha])-MIN(Table13[Alpha]))</f>
        <v>0.41785418965510296</v>
      </c>
      <c r="J3285" s="508">
        <f>(Table13[[#This Row],[Signal from Matlab]]-703)/(1060.75-703)</f>
        <v>-1.9650593990216632</v>
      </c>
    </row>
    <row r="3286" spans="1:10" x14ac:dyDescent="0.2">
      <c r="A3286" s="505">
        <v>38804</v>
      </c>
      <c r="B3286" s="506">
        <v>3285</v>
      </c>
      <c r="C3286" s="507">
        <v>63.62</v>
      </c>
      <c r="E3286" s="508">
        <f>(Table13[[#This Row],[Gasoil Open]]-MIN(Table13[Gasoil Open]))/(MAX(Table13[Gasoil Open])-MIN(Table13[Gasoil Open]))</f>
        <v>0.39472913616398236</v>
      </c>
      <c r="I3286" s="130">
        <f>(Table13[[#This Row],[Alpha]]-MIN(Table13[Alpha]))/(MAX(Table13[Alpha])-MIN(Table13[Alpha]))</f>
        <v>0.41785418965510296</v>
      </c>
      <c r="J3286" s="508">
        <f>(Table13[[#This Row],[Signal from Matlab]]-703)/(1060.75-703)</f>
        <v>-1.9650593990216632</v>
      </c>
    </row>
    <row r="3287" spans="1:10" x14ac:dyDescent="0.2">
      <c r="A3287" s="505">
        <v>38805</v>
      </c>
      <c r="B3287" s="506">
        <v>3286</v>
      </c>
      <c r="C3287" s="507">
        <v>64.97</v>
      </c>
      <c r="E3287" s="508">
        <f>(Table13[[#This Row],[Gasoil Open]]-MIN(Table13[Gasoil Open]))/(MAX(Table13[Gasoil Open])-MIN(Table13[Gasoil Open]))</f>
        <v>0.4046120058565153</v>
      </c>
      <c r="I3287" s="130">
        <f>(Table13[[#This Row],[Alpha]]-MIN(Table13[Alpha]))/(MAX(Table13[Alpha])-MIN(Table13[Alpha]))</f>
        <v>0.41785418965510296</v>
      </c>
      <c r="J3287" s="508">
        <f>(Table13[[#This Row],[Signal from Matlab]]-703)/(1060.75-703)</f>
        <v>-1.9650593990216632</v>
      </c>
    </row>
    <row r="3288" spans="1:10" x14ac:dyDescent="0.2">
      <c r="A3288" s="505">
        <v>38806</v>
      </c>
      <c r="B3288" s="506">
        <v>3287</v>
      </c>
      <c r="C3288" s="507">
        <v>65.599999999999994</v>
      </c>
      <c r="E3288" s="508">
        <f>(Table13[[#This Row],[Gasoil Open]]-MIN(Table13[Gasoil Open]))/(MAX(Table13[Gasoil Open])-MIN(Table13[Gasoil Open]))</f>
        <v>0.40922401171303063</v>
      </c>
      <c r="I3288" s="130">
        <f>(Table13[[#This Row],[Alpha]]-MIN(Table13[Alpha]))/(MAX(Table13[Alpha])-MIN(Table13[Alpha]))</f>
        <v>0.41785418965510296</v>
      </c>
      <c r="J3288" s="508">
        <f>(Table13[[#This Row],[Signal from Matlab]]-703)/(1060.75-703)</f>
        <v>-1.9650593990216632</v>
      </c>
    </row>
    <row r="3289" spans="1:10" x14ac:dyDescent="0.2">
      <c r="A3289" s="505">
        <v>38807</v>
      </c>
      <c r="B3289" s="506">
        <v>3288</v>
      </c>
      <c r="C3289" s="507">
        <v>66.75</v>
      </c>
      <c r="E3289" s="508">
        <f>(Table13[[#This Row],[Gasoil Open]]-MIN(Table13[Gasoil Open]))/(MAX(Table13[Gasoil Open])-MIN(Table13[Gasoil Open]))</f>
        <v>0.41764275256222538</v>
      </c>
      <c r="I3289" s="130">
        <f>(Table13[[#This Row],[Alpha]]-MIN(Table13[Alpha]))/(MAX(Table13[Alpha])-MIN(Table13[Alpha]))</f>
        <v>0.41785418965510296</v>
      </c>
      <c r="J3289" s="508">
        <f>(Table13[[#This Row],[Signal from Matlab]]-703)/(1060.75-703)</f>
        <v>-1.9650593990216632</v>
      </c>
    </row>
    <row r="3290" spans="1:10" x14ac:dyDescent="0.2">
      <c r="A3290" s="505">
        <v>38810</v>
      </c>
      <c r="B3290" s="506">
        <v>3289</v>
      </c>
      <c r="C3290" s="507">
        <v>66.3</v>
      </c>
      <c r="E3290" s="508">
        <f>(Table13[[#This Row],[Gasoil Open]]-MIN(Table13[Gasoil Open]))/(MAX(Table13[Gasoil Open])-MIN(Table13[Gasoil Open]))</f>
        <v>0.41434846266471437</v>
      </c>
      <c r="I3290" s="130">
        <f>(Table13[[#This Row],[Alpha]]-MIN(Table13[Alpha]))/(MAX(Table13[Alpha])-MIN(Table13[Alpha]))</f>
        <v>0.41785418965510296</v>
      </c>
      <c r="J3290" s="508">
        <f>(Table13[[#This Row],[Signal from Matlab]]-703)/(1060.75-703)</f>
        <v>-1.9650593990216632</v>
      </c>
    </row>
    <row r="3291" spans="1:10" x14ac:dyDescent="0.2">
      <c r="A3291" s="505">
        <v>38811</v>
      </c>
      <c r="B3291" s="506">
        <v>3290</v>
      </c>
      <c r="C3291" s="507">
        <v>66.7</v>
      </c>
      <c r="E3291" s="508">
        <f>(Table13[[#This Row],[Gasoil Open]]-MIN(Table13[Gasoil Open]))/(MAX(Table13[Gasoil Open])-MIN(Table13[Gasoil Open]))</f>
        <v>0.41727672035139085</v>
      </c>
      <c r="I3291" s="130">
        <f>(Table13[[#This Row],[Alpha]]-MIN(Table13[Alpha]))/(MAX(Table13[Alpha])-MIN(Table13[Alpha]))</f>
        <v>0.41785418965510296</v>
      </c>
      <c r="J3291" s="508">
        <f>(Table13[[#This Row],[Signal from Matlab]]-703)/(1060.75-703)</f>
        <v>-1.9650593990216632</v>
      </c>
    </row>
    <row r="3292" spans="1:10" x14ac:dyDescent="0.2">
      <c r="A3292" s="505">
        <v>38812</v>
      </c>
      <c r="B3292" s="506">
        <v>3291</v>
      </c>
      <c r="C3292" s="507">
        <v>66.39</v>
      </c>
      <c r="E3292" s="508">
        <f>(Table13[[#This Row],[Gasoil Open]]-MIN(Table13[Gasoil Open]))/(MAX(Table13[Gasoil Open])-MIN(Table13[Gasoil Open]))</f>
        <v>0.41500732064421658</v>
      </c>
      <c r="I3292" s="130">
        <f>(Table13[[#This Row],[Alpha]]-MIN(Table13[Alpha]))/(MAX(Table13[Alpha])-MIN(Table13[Alpha]))</f>
        <v>0.41785418965510296</v>
      </c>
      <c r="J3292" s="508">
        <f>(Table13[[#This Row],[Signal from Matlab]]-703)/(1060.75-703)</f>
        <v>-1.9650593990216632</v>
      </c>
    </row>
    <row r="3293" spans="1:10" x14ac:dyDescent="0.2">
      <c r="A3293" s="505">
        <v>38813</v>
      </c>
      <c r="B3293" s="506">
        <v>3292</v>
      </c>
      <c r="C3293" s="507">
        <v>67.5</v>
      </c>
      <c r="E3293" s="508">
        <f>(Table13[[#This Row],[Gasoil Open]]-MIN(Table13[Gasoil Open]))/(MAX(Table13[Gasoil Open])-MIN(Table13[Gasoil Open]))</f>
        <v>0.42313323572474371</v>
      </c>
      <c r="I3293" s="130">
        <f>(Table13[[#This Row],[Alpha]]-MIN(Table13[Alpha]))/(MAX(Table13[Alpha])-MIN(Table13[Alpha]))</f>
        <v>0.41785418965510296</v>
      </c>
      <c r="J3293" s="508">
        <f>(Table13[[#This Row],[Signal from Matlab]]-703)/(1060.75-703)</f>
        <v>-1.9650593990216632</v>
      </c>
    </row>
    <row r="3294" spans="1:10" x14ac:dyDescent="0.2">
      <c r="A3294" s="505">
        <v>38814</v>
      </c>
      <c r="B3294" s="506">
        <v>3293</v>
      </c>
      <c r="C3294" s="507">
        <v>67.62</v>
      </c>
      <c r="E3294" s="508">
        <f>(Table13[[#This Row],[Gasoil Open]]-MIN(Table13[Gasoil Open]))/(MAX(Table13[Gasoil Open])-MIN(Table13[Gasoil Open]))</f>
        <v>0.42401171303074664</v>
      </c>
      <c r="I3294" s="130">
        <f>(Table13[[#This Row],[Alpha]]-MIN(Table13[Alpha]))/(MAX(Table13[Alpha])-MIN(Table13[Alpha]))</f>
        <v>0.41785418965510296</v>
      </c>
      <c r="J3294" s="508">
        <f>(Table13[[#This Row],[Signal from Matlab]]-703)/(1060.75-703)</f>
        <v>-1.9650593990216632</v>
      </c>
    </row>
    <row r="3295" spans="1:10" x14ac:dyDescent="0.2">
      <c r="A3295" s="505">
        <v>38817</v>
      </c>
      <c r="B3295" s="506">
        <v>3294</v>
      </c>
      <c r="C3295" s="507">
        <v>67.3</v>
      </c>
      <c r="E3295" s="508">
        <f>(Table13[[#This Row],[Gasoil Open]]-MIN(Table13[Gasoil Open]))/(MAX(Table13[Gasoil Open])-MIN(Table13[Gasoil Open]))</f>
        <v>0.42166910688140546</v>
      </c>
      <c r="I3295" s="130">
        <f>(Table13[[#This Row],[Alpha]]-MIN(Table13[Alpha]))/(MAX(Table13[Alpha])-MIN(Table13[Alpha]))</f>
        <v>0.41785418965510296</v>
      </c>
      <c r="J3295" s="508">
        <f>(Table13[[#This Row],[Signal from Matlab]]-703)/(1060.75-703)</f>
        <v>-1.9650593990216632</v>
      </c>
    </row>
    <row r="3296" spans="1:10" x14ac:dyDescent="0.2">
      <c r="A3296" s="505">
        <v>38818</v>
      </c>
      <c r="B3296" s="506">
        <v>3295</v>
      </c>
      <c r="C3296" s="507">
        <v>68.8</v>
      </c>
      <c r="E3296" s="508">
        <f>(Table13[[#This Row],[Gasoil Open]]-MIN(Table13[Gasoil Open]))/(MAX(Table13[Gasoil Open])-MIN(Table13[Gasoil Open]))</f>
        <v>0.43265007320644205</v>
      </c>
      <c r="I3296" s="130">
        <f>(Table13[[#This Row],[Alpha]]-MIN(Table13[Alpha]))/(MAX(Table13[Alpha])-MIN(Table13[Alpha]))</f>
        <v>0.41785418965510296</v>
      </c>
      <c r="J3296" s="508">
        <f>(Table13[[#This Row],[Signal from Matlab]]-703)/(1060.75-703)</f>
        <v>-1.9650593990216632</v>
      </c>
    </row>
    <row r="3297" spans="1:10" x14ac:dyDescent="0.2">
      <c r="A3297" s="505">
        <v>38819</v>
      </c>
      <c r="B3297" s="506">
        <v>3296</v>
      </c>
      <c r="C3297" s="507">
        <v>69.150000000000006</v>
      </c>
      <c r="E3297" s="508">
        <f>(Table13[[#This Row],[Gasoil Open]]-MIN(Table13[Gasoil Open]))/(MAX(Table13[Gasoil Open])-MIN(Table13[Gasoil Open]))</f>
        <v>0.435212298682284</v>
      </c>
      <c r="I3297" s="130">
        <f>(Table13[[#This Row],[Alpha]]-MIN(Table13[Alpha]))/(MAX(Table13[Alpha])-MIN(Table13[Alpha]))</f>
        <v>0.41785418965510296</v>
      </c>
      <c r="J3297" s="508">
        <f>(Table13[[#This Row],[Signal from Matlab]]-703)/(1060.75-703)</f>
        <v>-1.9650593990216632</v>
      </c>
    </row>
    <row r="3298" spans="1:10" x14ac:dyDescent="0.2">
      <c r="A3298" s="505">
        <v>38820</v>
      </c>
      <c r="B3298" s="506">
        <v>3297</v>
      </c>
      <c r="C3298" s="507">
        <v>69.45</v>
      </c>
      <c r="E3298" s="508">
        <f>(Table13[[#This Row],[Gasoil Open]]-MIN(Table13[Gasoil Open]))/(MAX(Table13[Gasoil Open])-MIN(Table13[Gasoil Open]))</f>
        <v>0.43740849194729131</v>
      </c>
      <c r="I3298" s="130">
        <f>(Table13[[#This Row],[Alpha]]-MIN(Table13[Alpha]))/(MAX(Table13[Alpha])-MIN(Table13[Alpha]))</f>
        <v>0.41785418965510296</v>
      </c>
      <c r="J3298" s="508">
        <f>(Table13[[#This Row],[Signal from Matlab]]-703)/(1060.75-703)</f>
        <v>-1.9650593990216632</v>
      </c>
    </row>
    <row r="3299" spans="1:10" x14ac:dyDescent="0.2">
      <c r="A3299" s="505">
        <v>38824</v>
      </c>
      <c r="B3299" s="506">
        <v>3298</v>
      </c>
      <c r="C3299" s="507">
        <v>70.989999999999995</v>
      </c>
      <c r="E3299" s="508">
        <f>(Table13[[#This Row],[Gasoil Open]]-MIN(Table13[Gasoil Open]))/(MAX(Table13[Gasoil Open])-MIN(Table13[Gasoil Open]))</f>
        <v>0.44868228404099547</v>
      </c>
      <c r="I3299" s="130">
        <f>(Table13[[#This Row],[Alpha]]-MIN(Table13[Alpha]))/(MAX(Table13[Alpha])-MIN(Table13[Alpha]))</f>
        <v>0.41785418965510296</v>
      </c>
      <c r="J3299" s="508">
        <f>(Table13[[#This Row],[Signal from Matlab]]-703)/(1060.75-703)</f>
        <v>-1.9650593990216632</v>
      </c>
    </row>
    <row r="3300" spans="1:10" x14ac:dyDescent="0.2">
      <c r="A3300" s="505">
        <v>38825</v>
      </c>
      <c r="B3300" s="506">
        <v>3299</v>
      </c>
      <c r="C3300" s="507">
        <v>71.5</v>
      </c>
      <c r="E3300" s="508">
        <f>(Table13[[#This Row],[Gasoil Open]]-MIN(Table13[Gasoil Open]))/(MAX(Table13[Gasoil Open])-MIN(Table13[Gasoil Open]))</f>
        <v>0.45241581259150798</v>
      </c>
      <c r="I3300" s="130">
        <f>(Table13[[#This Row],[Alpha]]-MIN(Table13[Alpha]))/(MAX(Table13[Alpha])-MIN(Table13[Alpha]))</f>
        <v>0.41785418965510296</v>
      </c>
      <c r="J3300" s="508">
        <f>(Table13[[#This Row],[Signal from Matlab]]-703)/(1060.75-703)</f>
        <v>-1.9650593990216632</v>
      </c>
    </row>
    <row r="3301" spans="1:10" x14ac:dyDescent="0.2">
      <c r="A3301" s="505">
        <v>38826</v>
      </c>
      <c r="B3301" s="506">
        <v>3300</v>
      </c>
      <c r="C3301" s="507">
        <v>72.349999999999994</v>
      </c>
      <c r="E3301" s="508">
        <f>(Table13[[#This Row],[Gasoil Open]]-MIN(Table13[Gasoil Open]))/(MAX(Table13[Gasoil Open])-MIN(Table13[Gasoil Open]))</f>
        <v>0.45863836017569531</v>
      </c>
      <c r="I3301" s="130">
        <f>(Table13[[#This Row],[Alpha]]-MIN(Table13[Alpha]))/(MAX(Table13[Alpha])-MIN(Table13[Alpha]))</f>
        <v>0.41785418965510296</v>
      </c>
      <c r="J3301" s="508">
        <f>(Table13[[#This Row],[Signal from Matlab]]-703)/(1060.75-703)</f>
        <v>-1.9650593990216632</v>
      </c>
    </row>
    <row r="3302" spans="1:10" x14ac:dyDescent="0.2">
      <c r="A3302" s="505">
        <v>38827</v>
      </c>
      <c r="B3302" s="506">
        <v>3301</v>
      </c>
      <c r="C3302" s="507">
        <v>73.44</v>
      </c>
      <c r="E3302" s="508">
        <f>(Table13[[#This Row],[Gasoil Open]]-MIN(Table13[Gasoil Open]))/(MAX(Table13[Gasoil Open])-MIN(Table13[Gasoil Open]))</f>
        <v>0.46661786237188863</v>
      </c>
      <c r="I3302" s="130">
        <f>(Table13[[#This Row],[Alpha]]-MIN(Table13[Alpha]))/(MAX(Table13[Alpha])-MIN(Table13[Alpha]))</f>
        <v>0.41785418965510296</v>
      </c>
      <c r="J3302" s="508">
        <f>(Table13[[#This Row],[Signal from Matlab]]-703)/(1060.75-703)</f>
        <v>-1.9650593990216632</v>
      </c>
    </row>
    <row r="3303" spans="1:10" x14ac:dyDescent="0.2">
      <c r="A3303" s="505">
        <v>38828</v>
      </c>
      <c r="B3303" s="506">
        <v>3302</v>
      </c>
      <c r="C3303" s="507">
        <v>72.650000000000006</v>
      </c>
      <c r="E3303" s="508">
        <f>(Table13[[#This Row],[Gasoil Open]]-MIN(Table13[Gasoil Open]))/(MAX(Table13[Gasoil Open])-MIN(Table13[Gasoil Open]))</f>
        <v>0.46083455344070273</v>
      </c>
      <c r="I3303" s="130">
        <f>(Table13[[#This Row],[Alpha]]-MIN(Table13[Alpha]))/(MAX(Table13[Alpha])-MIN(Table13[Alpha]))</f>
        <v>0.41785418965510296</v>
      </c>
      <c r="J3303" s="508">
        <f>(Table13[[#This Row],[Signal from Matlab]]-703)/(1060.75-703)</f>
        <v>-1.9650593990216632</v>
      </c>
    </row>
    <row r="3304" spans="1:10" x14ac:dyDescent="0.2">
      <c r="A3304" s="505">
        <v>38831</v>
      </c>
      <c r="B3304" s="506">
        <v>3303</v>
      </c>
      <c r="C3304" s="507">
        <v>74.63</v>
      </c>
      <c r="E3304" s="508">
        <f>(Table13[[#This Row],[Gasoil Open]]-MIN(Table13[Gasoil Open]))/(MAX(Table13[Gasoil Open])-MIN(Table13[Gasoil Open]))</f>
        <v>0.47532942898975095</v>
      </c>
      <c r="I3304" s="130">
        <f>(Table13[[#This Row],[Alpha]]-MIN(Table13[Alpha]))/(MAX(Table13[Alpha])-MIN(Table13[Alpha]))</f>
        <v>0.41785418965510296</v>
      </c>
      <c r="J3304" s="508">
        <f>(Table13[[#This Row],[Signal from Matlab]]-703)/(1060.75-703)</f>
        <v>-1.9650593990216632</v>
      </c>
    </row>
    <row r="3305" spans="1:10" x14ac:dyDescent="0.2">
      <c r="A3305" s="505">
        <v>38832</v>
      </c>
      <c r="B3305" s="506">
        <v>3304</v>
      </c>
      <c r="C3305" s="507">
        <v>72.66</v>
      </c>
      <c r="E3305" s="508">
        <f>(Table13[[#This Row],[Gasoil Open]]-MIN(Table13[Gasoil Open]))/(MAX(Table13[Gasoil Open])-MIN(Table13[Gasoil Open]))</f>
        <v>0.46090775988286958</v>
      </c>
      <c r="I3305" s="130">
        <f>(Table13[[#This Row],[Alpha]]-MIN(Table13[Alpha]))/(MAX(Table13[Alpha])-MIN(Table13[Alpha]))</f>
        <v>0.41785418965510296</v>
      </c>
      <c r="J3305" s="508">
        <f>(Table13[[#This Row],[Signal from Matlab]]-703)/(1060.75-703)</f>
        <v>-1.9650593990216632</v>
      </c>
    </row>
    <row r="3306" spans="1:10" x14ac:dyDescent="0.2">
      <c r="A3306" s="505">
        <v>38833</v>
      </c>
      <c r="B3306" s="506">
        <v>3305</v>
      </c>
      <c r="C3306" s="507">
        <v>73.099999999999994</v>
      </c>
      <c r="E3306" s="508">
        <f>(Table13[[#This Row],[Gasoil Open]]-MIN(Table13[Gasoil Open]))/(MAX(Table13[Gasoil Open])-MIN(Table13[Gasoil Open]))</f>
        <v>0.46412884333821364</v>
      </c>
      <c r="I3306" s="130">
        <f>(Table13[[#This Row],[Alpha]]-MIN(Table13[Alpha]))/(MAX(Table13[Alpha])-MIN(Table13[Alpha]))</f>
        <v>0.41785418965510296</v>
      </c>
      <c r="J3306" s="508">
        <f>(Table13[[#This Row],[Signal from Matlab]]-703)/(1060.75-703)</f>
        <v>-1.9650593990216632</v>
      </c>
    </row>
    <row r="3307" spans="1:10" x14ac:dyDescent="0.2">
      <c r="A3307" s="505">
        <v>38834</v>
      </c>
      <c r="B3307" s="506">
        <v>3306</v>
      </c>
      <c r="C3307" s="507">
        <v>71.95</v>
      </c>
      <c r="E3307" s="508">
        <f>(Table13[[#This Row],[Gasoil Open]]-MIN(Table13[Gasoil Open]))/(MAX(Table13[Gasoil Open])-MIN(Table13[Gasoil Open]))</f>
        <v>0.45571010248901894</v>
      </c>
      <c r="I3307" s="130">
        <f>(Table13[[#This Row],[Alpha]]-MIN(Table13[Alpha]))/(MAX(Table13[Alpha])-MIN(Table13[Alpha]))</f>
        <v>0.41785418965510296</v>
      </c>
      <c r="J3307" s="508">
        <f>(Table13[[#This Row],[Signal from Matlab]]-703)/(1060.75-703)</f>
        <v>-1.9650593990216632</v>
      </c>
    </row>
    <row r="3308" spans="1:10" x14ac:dyDescent="0.2">
      <c r="A3308" s="505">
        <v>38835</v>
      </c>
      <c r="B3308" s="506">
        <v>3307</v>
      </c>
      <c r="C3308" s="507">
        <v>70.75</v>
      </c>
      <c r="E3308" s="508">
        <f>(Table13[[#This Row],[Gasoil Open]]-MIN(Table13[Gasoil Open]))/(MAX(Table13[Gasoil Open])-MIN(Table13[Gasoil Open]))</f>
        <v>0.44692532942898966</v>
      </c>
      <c r="I3308" s="130">
        <f>(Table13[[#This Row],[Alpha]]-MIN(Table13[Alpha]))/(MAX(Table13[Alpha])-MIN(Table13[Alpha]))</f>
        <v>0.41785418965510296</v>
      </c>
      <c r="J3308" s="508">
        <f>(Table13[[#This Row],[Signal from Matlab]]-703)/(1060.75-703)</f>
        <v>-1.9650593990216632</v>
      </c>
    </row>
    <row r="3309" spans="1:10" x14ac:dyDescent="0.2">
      <c r="A3309" s="505">
        <v>38838</v>
      </c>
      <c r="B3309" s="506">
        <v>3308</v>
      </c>
      <c r="C3309" s="507">
        <v>71.98</v>
      </c>
      <c r="E3309" s="508">
        <f>(Table13[[#This Row],[Gasoil Open]]-MIN(Table13[Gasoil Open]))/(MAX(Table13[Gasoil Open])-MIN(Table13[Gasoil Open]))</f>
        <v>0.45592972181551972</v>
      </c>
      <c r="I3309" s="130">
        <f>(Table13[[#This Row],[Alpha]]-MIN(Table13[Alpha]))/(MAX(Table13[Alpha])-MIN(Table13[Alpha]))</f>
        <v>0.41785418965510296</v>
      </c>
      <c r="J3309" s="508">
        <f>(Table13[[#This Row],[Signal from Matlab]]-703)/(1060.75-703)</f>
        <v>-1.9650593990216632</v>
      </c>
    </row>
    <row r="3310" spans="1:10" x14ac:dyDescent="0.2">
      <c r="A3310" s="505">
        <v>38839</v>
      </c>
      <c r="B3310" s="506">
        <v>3309</v>
      </c>
      <c r="C3310" s="507">
        <v>74</v>
      </c>
      <c r="E3310" s="508">
        <f>(Table13[[#This Row],[Gasoil Open]]-MIN(Table13[Gasoil Open]))/(MAX(Table13[Gasoil Open])-MIN(Table13[Gasoil Open]))</f>
        <v>0.47071742313323561</v>
      </c>
      <c r="I3310" s="130">
        <f>(Table13[[#This Row],[Alpha]]-MIN(Table13[Alpha]))/(MAX(Table13[Alpha])-MIN(Table13[Alpha]))</f>
        <v>0.41785418965510296</v>
      </c>
      <c r="J3310" s="508">
        <f>(Table13[[#This Row],[Signal from Matlab]]-703)/(1060.75-703)</f>
        <v>-1.9650593990216632</v>
      </c>
    </row>
    <row r="3311" spans="1:10" x14ac:dyDescent="0.2">
      <c r="A3311" s="505">
        <v>38840</v>
      </c>
      <c r="B3311" s="506">
        <v>3310</v>
      </c>
      <c r="C3311" s="507">
        <v>74.900000000000006</v>
      </c>
      <c r="E3311" s="508">
        <f>(Table13[[#This Row],[Gasoil Open]]-MIN(Table13[Gasoil Open]))/(MAX(Table13[Gasoil Open])-MIN(Table13[Gasoil Open]))</f>
        <v>0.47730600292825764</v>
      </c>
      <c r="I3311" s="130">
        <f>(Table13[[#This Row],[Alpha]]-MIN(Table13[Alpha]))/(MAX(Table13[Alpha])-MIN(Table13[Alpha]))</f>
        <v>0.41785418965510296</v>
      </c>
      <c r="J3311" s="508">
        <f>(Table13[[#This Row],[Signal from Matlab]]-703)/(1060.75-703)</f>
        <v>-1.9650593990216632</v>
      </c>
    </row>
    <row r="3312" spans="1:10" x14ac:dyDescent="0.2">
      <c r="A3312" s="505">
        <v>38841</v>
      </c>
      <c r="B3312" s="506">
        <v>3311</v>
      </c>
      <c r="C3312" s="507">
        <v>72.55</v>
      </c>
      <c r="E3312" s="508">
        <f>(Table13[[#This Row],[Gasoil Open]]-MIN(Table13[Gasoil Open]))/(MAX(Table13[Gasoil Open])-MIN(Table13[Gasoil Open]))</f>
        <v>0.46010248901903356</v>
      </c>
      <c r="I3312" s="130">
        <f>(Table13[[#This Row],[Alpha]]-MIN(Table13[Alpha]))/(MAX(Table13[Alpha])-MIN(Table13[Alpha]))</f>
        <v>0.41785418965510296</v>
      </c>
      <c r="J3312" s="508">
        <f>(Table13[[#This Row],[Signal from Matlab]]-703)/(1060.75-703)</f>
        <v>-1.9650593990216632</v>
      </c>
    </row>
    <row r="3313" spans="1:10" x14ac:dyDescent="0.2">
      <c r="A3313" s="505">
        <v>38842</v>
      </c>
      <c r="B3313" s="506">
        <v>3312</v>
      </c>
      <c r="C3313" s="507">
        <v>70.819999999999993</v>
      </c>
      <c r="E3313" s="508">
        <f>(Table13[[#This Row],[Gasoil Open]]-MIN(Table13[Gasoil Open]))/(MAX(Table13[Gasoil Open])-MIN(Table13[Gasoil Open]))</f>
        <v>0.44743777452415801</v>
      </c>
      <c r="I3313" s="130">
        <f>(Table13[[#This Row],[Alpha]]-MIN(Table13[Alpha]))/(MAX(Table13[Alpha])-MIN(Table13[Alpha]))</f>
        <v>0.41785418965510296</v>
      </c>
      <c r="J3313" s="508">
        <f>(Table13[[#This Row],[Signal from Matlab]]-703)/(1060.75-703)</f>
        <v>-1.9650593990216632</v>
      </c>
    </row>
    <row r="3314" spans="1:10" x14ac:dyDescent="0.2">
      <c r="A3314" s="505">
        <v>38845</v>
      </c>
      <c r="B3314" s="506">
        <v>3313</v>
      </c>
      <c r="C3314" s="507">
        <v>71.12</v>
      </c>
      <c r="E3314" s="508">
        <f>(Table13[[#This Row],[Gasoil Open]]-MIN(Table13[Gasoil Open]))/(MAX(Table13[Gasoil Open])-MIN(Table13[Gasoil Open]))</f>
        <v>0.44963396778916537</v>
      </c>
      <c r="I3314" s="130">
        <f>(Table13[[#This Row],[Alpha]]-MIN(Table13[Alpha]))/(MAX(Table13[Alpha])-MIN(Table13[Alpha]))</f>
        <v>0.41785418965510296</v>
      </c>
      <c r="J3314" s="508">
        <f>(Table13[[#This Row],[Signal from Matlab]]-703)/(1060.75-703)</f>
        <v>-1.9650593990216632</v>
      </c>
    </row>
    <row r="3315" spans="1:10" x14ac:dyDescent="0.2">
      <c r="A3315" s="505">
        <v>38846</v>
      </c>
      <c r="B3315" s="506">
        <v>3314</v>
      </c>
      <c r="C3315" s="507">
        <v>70.64</v>
      </c>
      <c r="E3315" s="508">
        <f>(Table13[[#This Row],[Gasoil Open]]-MIN(Table13[Gasoil Open]))/(MAX(Table13[Gasoil Open])-MIN(Table13[Gasoil Open]))</f>
        <v>0.44612005856515363</v>
      </c>
      <c r="I3315" s="130">
        <f>(Table13[[#This Row],[Alpha]]-MIN(Table13[Alpha]))/(MAX(Table13[Alpha])-MIN(Table13[Alpha]))</f>
        <v>0.41785418965510296</v>
      </c>
      <c r="J3315" s="508">
        <f>(Table13[[#This Row],[Signal from Matlab]]-703)/(1060.75-703)</f>
        <v>-1.9650593990216632</v>
      </c>
    </row>
    <row r="3316" spans="1:10" x14ac:dyDescent="0.2">
      <c r="A3316" s="505">
        <v>38847</v>
      </c>
      <c r="B3316" s="506">
        <v>3315</v>
      </c>
      <c r="C3316" s="507">
        <v>70.98</v>
      </c>
      <c r="E3316" s="508">
        <f>(Table13[[#This Row],[Gasoil Open]]-MIN(Table13[Gasoil Open]))/(MAX(Table13[Gasoil Open])-MIN(Table13[Gasoil Open]))</f>
        <v>0.44860907759882862</v>
      </c>
      <c r="I3316" s="130">
        <f>(Table13[[#This Row],[Alpha]]-MIN(Table13[Alpha]))/(MAX(Table13[Alpha])-MIN(Table13[Alpha]))</f>
        <v>0.41785418965510296</v>
      </c>
      <c r="J3316" s="508">
        <f>(Table13[[#This Row],[Signal from Matlab]]-703)/(1060.75-703)</f>
        <v>-1.9650593990216632</v>
      </c>
    </row>
    <row r="3317" spans="1:10" x14ac:dyDescent="0.2">
      <c r="A3317" s="505">
        <v>38848</v>
      </c>
      <c r="B3317" s="506">
        <v>3316</v>
      </c>
      <c r="C3317" s="507">
        <v>72.34</v>
      </c>
      <c r="E3317" s="508">
        <f>(Table13[[#This Row],[Gasoil Open]]-MIN(Table13[Gasoil Open]))/(MAX(Table13[Gasoil Open])-MIN(Table13[Gasoil Open]))</f>
        <v>0.45856515373352846</v>
      </c>
      <c r="I3317" s="130">
        <f>(Table13[[#This Row],[Alpha]]-MIN(Table13[Alpha]))/(MAX(Table13[Alpha])-MIN(Table13[Alpha]))</f>
        <v>0.41785418965510296</v>
      </c>
      <c r="J3317" s="508">
        <f>(Table13[[#This Row],[Signal from Matlab]]-703)/(1060.75-703)</f>
        <v>-1.9650593990216632</v>
      </c>
    </row>
    <row r="3318" spans="1:10" x14ac:dyDescent="0.2">
      <c r="A3318" s="505">
        <v>38849</v>
      </c>
      <c r="B3318" s="506">
        <v>3317</v>
      </c>
      <c r="C3318" s="507">
        <v>73.040000000000006</v>
      </c>
      <c r="E3318" s="508">
        <f>(Table13[[#This Row],[Gasoil Open]]-MIN(Table13[Gasoil Open]))/(MAX(Table13[Gasoil Open])-MIN(Table13[Gasoil Open]))</f>
        <v>0.46368960468521225</v>
      </c>
      <c r="I3318" s="130">
        <f>(Table13[[#This Row],[Alpha]]-MIN(Table13[Alpha]))/(MAX(Table13[Alpha])-MIN(Table13[Alpha]))</f>
        <v>0.41785418965510296</v>
      </c>
      <c r="J3318" s="508">
        <f>(Table13[[#This Row],[Signal from Matlab]]-703)/(1060.75-703)</f>
        <v>-1.9650593990216632</v>
      </c>
    </row>
    <row r="3319" spans="1:10" x14ac:dyDescent="0.2">
      <c r="A3319" s="505">
        <v>38852</v>
      </c>
      <c r="B3319" s="506">
        <v>3318</v>
      </c>
      <c r="C3319" s="507">
        <v>71.5</v>
      </c>
      <c r="E3319" s="508">
        <f>(Table13[[#This Row],[Gasoil Open]]-MIN(Table13[Gasoil Open]))/(MAX(Table13[Gasoil Open])-MIN(Table13[Gasoil Open]))</f>
        <v>0.45241581259150798</v>
      </c>
      <c r="I3319" s="130">
        <f>(Table13[[#This Row],[Alpha]]-MIN(Table13[Alpha]))/(MAX(Table13[Alpha])-MIN(Table13[Alpha]))</f>
        <v>0.41785418965510296</v>
      </c>
      <c r="J3319" s="508">
        <f>(Table13[[#This Row],[Signal from Matlab]]-703)/(1060.75-703)</f>
        <v>-1.9650593990216632</v>
      </c>
    </row>
    <row r="3320" spans="1:10" x14ac:dyDescent="0.2">
      <c r="A3320" s="505">
        <v>38853</v>
      </c>
      <c r="B3320" s="506">
        <v>3319</v>
      </c>
      <c r="C3320" s="507">
        <v>69.010000000000005</v>
      </c>
      <c r="E3320" s="508">
        <f>(Table13[[#This Row],[Gasoil Open]]-MIN(Table13[Gasoil Open]))/(MAX(Table13[Gasoil Open])-MIN(Table13[Gasoil Open]))</f>
        <v>0.43418740849194726</v>
      </c>
      <c r="I3320" s="130">
        <f>(Table13[[#This Row],[Alpha]]-MIN(Table13[Alpha]))/(MAX(Table13[Alpha])-MIN(Table13[Alpha]))</f>
        <v>0.41785418965510296</v>
      </c>
      <c r="J3320" s="508">
        <f>(Table13[[#This Row],[Signal from Matlab]]-703)/(1060.75-703)</f>
        <v>-1.9650593990216632</v>
      </c>
    </row>
    <row r="3321" spans="1:10" x14ac:dyDescent="0.2">
      <c r="A3321" s="505">
        <v>38854</v>
      </c>
      <c r="B3321" s="506">
        <v>3320</v>
      </c>
      <c r="C3321" s="507">
        <v>70.14</v>
      </c>
      <c r="E3321" s="508">
        <f>(Table13[[#This Row],[Gasoil Open]]-MIN(Table13[Gasoil Open]))/(MAX(Table13[Gasoil Open])-MIN(Table13[Gasoil Open]))</f>
        <v>0.44245973645680808</v>
      </c>
      <c r="I3321" s="130">
        <f>(Table13[[#This Row],[Alpha]]-MIN(Table13[Alpha]))/(MAX(Table13[Alpha])-MIN(Table13[Alpha]))</f>
        <v>0.41785418965510296</v>
      </c>
      <c r="J3321" s="508">
        <f>(Table13[[#This Row],[Signal from Matlab]]-703)/(1060.75-703)</f>
        <v>-1.9650593990216632</v>
      </c>
    </row>
    <row r="3322" spans="1:10" x14ac:dyDescent="0.2">
      <c r="A3322" s="505">
        <v>38855</v>
      </c>
      <c r="B3322" s="506">
        <v>3321</v>
      </c>
      <c r="C3322" s="507">
        <v>68.8</v>
      </c>
      <c r="E3322" s="508">
        <f>(Table13[[#This Row],[Gasoil Open]]-MIN(Table13[Gasoil Open]))/(MAX(Table13[Gasoil Open])-MIN(Table13[Gasoil Open]))</f>
        <v>0.43265007320644205</v>
      </c>
      <c r="I3322" s="130">
        <f>(Table13[[#This Row],[Alpha]]-MIN(Table13[Alpha]))/(MAX(Table13[Alpha])-MIN(Table13[Alpha]))</f>
        <v>0.41785418965510296</v>
      </c>
      <c r="J3322" s="508">
        <f>(Table13[[#This Row],[Signal from Matlab]]-703)/(1060.75-703)</f>
        <v>-1.9650593990216632</v>
      </c>
    </row>
    <row r="3323" spans="1:10" x14ac:dyDescent="0.2">
      <c r="A3323" s="505">
        <v>38856</v>
      </c>
      <c r="B3323" s="506">
        <v>3322</v>
      </c>
      <c r="C3323" s="507">
        <v>70.13</v>
      </c>
      <c r="E3323" s="508">
        <f>(Table13[[#This Row],[Gasoil Open]]-MIN(Table13[Gasoil Open]))/(MAX(Table13[Gasoil Open])-MIN(Table13[Gasoil Open]))</f>
        <v>0.44238653001464118</v>
      </c>
      <c r="I3323" s="130">
        <f>(Table13[[#This Row],[Alpha]]-MIN(Table13[Alpha]))/(MAX(Table13[Alpha])-MIN(Table13[Alpha]))</f>
        <v>0.41785418965510296</v>
      </c>
      <c r="J3323" s="508">
        <f>(Table13[[#This Row],[Signal from Matlab]]-703)/(1060.75-703)</f>
        <v>-1.9650593990216632</v>
      </c>
    </row>
    <row r="3324" spans="1:10" x14ac:dyDescent="0.2">
      <c r="A3324" s="505">
        <v>38859</v>
      </c>
      <c r="B3324" s="506">
        <v>3323</v>
      </c>
      <c r="C3324" s="507">
        <v>68.95</v>
      </c>
      <c r="E3324" s="508">
        <f>(Table13[[#This Row],[Gasoil Open]]-MIN(Table13[Gasoil Open]))/(MAX(Table13[Gasoil Open])-MIN(Table13[Gasoil Open]))</f>
        <v>0.43374816983894576</v>
      </c>
      <c r="I3324" s="130">
        <f>(Table13[[#This Row],[Alpha]]-MIN(Table13[Alpha]))/(MAX(Table13[Alpha])-MIN(Table13[Alpha]))</f>
        <v>0.41785418965510296</v>
      </c>
      <c r="J3324" s="508">
        <f>(Table13[[#This Row],[Signal from Matlab]]-703)/(1060.75-703)</f>
        <v>-1.9650593990216632</v>
      </c>
    </row>
    <row r="3325" spans="1:10" x14ac:dyDescent="0.2">
      <c r="A3325" s="505">
        <v>38860</v>
      </c>
      <c r="B3325" s="506">
        <v>3324</v>
      </c>
      <c r="C3325" s="507">
        <v>69.650000000000006</v>
      </c>
      <c r="E3325" s="508">
        <f>(Table13[[#This Row],[Gasoil Open]]-MIN(Table13[Gasoil Open]))/(MAX(Table13[Gasoil Open])-MIN(Table13[Gasoil Open]))</f>
        <v>0.4388726207906295</v>
      </c>
      <c r="I3325" s="130">
        <f>(Table13[[#This Row],[Alpha]]-MIN(Table13[Alpha]))/(MAX(Table13[Alpha])-MIN(Table13[Alpha]))</f>
        <v>0.41785418965510296</v>
      </c>
      <c r="J3325" s="508">
        <f>(Table13[[#This Row],[Signal from Matlab]]-703)/(1060.75-703)</f>
        <v>-1.9650593990216632</v>
      </c>
    </row>
    <row r="3326" spans="1:10" x14ac:dyDescent="0.2">
      <c r="A3326" s="505">
        <v>38861</v>
      </c>
      <c r="B3326" s="506">
        <v>3325</v>
      </c>
      <c r="C3326" s="507">
        <v>70.5</v>
      </c>
      <c r="E3326" s="508">
        <f>(Table13[[#This Row],[Gasoil Open]]-MIN(Table13[Gasoil Open]))/(MAX(Table13[Gasoil Open])-MIN(Table13[Gasoil Open]))</f>
        <v>0.44509516837481689</v>
      </c>
      <c r="I3326" s="130">
        <f>(Table13[[#This Row],[Alpha]]-MIN(Table13[Alpha]))/(MAX(Table13[Alpha])-MIN(Table13[Alpha]))</f>
        <v>0.41785418965510296</v>
      </c>
      <c r="J3326" s="508">
        <f>(Table13[[#This Row],[Signal from Matlab]]-703)/(1060.75-703)</f>
        <v>-1.9650593990216632</v>
      </c>
    </row>
    <row r="3327" spans="1:10" x14ac:dyDescent="0.2">
      <c r="A3327" s="505">
        <v>38862</v>
      </c>
      <c r="B3327" s="506">
        <v>3326</v>
      </c>
      <c r="C3327" s="507">
        <v>69.02</v>
      </c>
      <c r="E3327" s="508">
        <f>(Table13[[#This Row],[Gasoil Open]]-MIN(Table13[Gasoil Open]))/(MAX(Table13[Gasoil Open])-MIN(Table13[Gasoil Open]))</f>
        <v>0.43426061493411405</v>
      </c>
      <c r="I3327" s="130">
        <f>(Table13[[#This Row],[Alpha]]-MIN(Table13[Alpha]))/(MAX(Table13[Alpha])-MIN(Table13[Alpha]))</f>
        <v>0.41785418965510296</v>
      </c>
      <c r="J3327" s="508">
        <f>(Table13[[#This Row],[Signal from Matlab]]-703)/(1060.75-703)</f>
        <v>-1.9650593990216632</v>
      </c>
    </row>
    <row r="3328" spans="1:10" x14ac:dyDescent="0.2">
      <c r="A3328" s="505">
        <v>38863</v>
      </c>
      <c r="B3328" s="506">
        <v>3327</v>
      </c>
      <c r="C3328" s="507">
        <v>70.78</v>
      </c>
      <c r="E3328" s="508">
        <f>(Table13[[#This Row],[Gasoil Open]]-MIN(Table13[Gasoil Open]))/(MAX(Table13[Gasoil Open])-MIN(Table13[Gasoil Open]))</f>
        <v>0.44714494875549038</v>
      </c>
      <c r="I3328" s="130">
        <f>(Table13[[#This Row],[Alpha]]-MIN(Table13[Alpha]))/(MAX(Table13[Alpha])-MIN(Table13[Alpha]))</f>
        <v>0.41785418965510296</v>
      </c>
      <c r="J3328" s="508">
        <f>(Table13[[#This Row],[Signal from Matlab]]-703)/(1060.75-703)</f>
        <v>-1.9650593990216632</v>
      </c>
    </row>
    <row r="3329" spans="1:10" x14ac:dyDescent="0.2">
      <c r="A3329" s="505">
        <v>38867</v>
      </c>
      <c r="B3329" s="506">
        <v>3328</v>
      </c>
      <c r="C3329" s="507">
        <v>70.8</v>
      </c>
      <c r="E3329" s="508">
        <f>(Table13[[#This Row],[Gasoil Open]]-MIN(Table13[Gasoil Open]))/(MAX(Table13[Gasoil Open])-MIN(Table13[Gasoil Open]))</f>
        <v>0.44729136163982419</v>
      </c>
      <c r="I3329" s="130">
        <f>(Table13[[#This Row],[Alpha]]-MIN(Table13[Alpha]))/(MAX(Table13[Alpha])-MIN(Table13[Alpha]))</f>
        <v>0.41785418965510296</v>
      </c>
      <c r="J3329" s="508">
        <f>(Table13[[#This Row],[Signal from Matlab]]-703)/(1060.75-703)</f>
        <v>-1.9650593990216632</v>
      </c>
    </row>
    <row r="3330" spans="1:10" x14ac:dyDescent="0.2">
      <c r="A3330" s="505">
        <v>38868</v>
      </c>
      <c r="B3330" s="506">
        <v>3329</v>
      </c>
      <c r="C3330" s="507">
        <v>71</v>
      </c>
      <c r="E3330" s="508">
        <f>(Table13[[#This Row],[Gasoil Open]]-MIN(Table13[Gasoil Open]))/(MAX(Table13[Gasoil Open])-MIN(Table13[Gasoil Open]))</f>
        <v>0.44875549048316243</v>
      </c>
      <c r="I3330" s="130">
        <f>(Table13[[#This Row],[Alpha]]-MIN(Table13[Alpha]))/(MAX(Table13[Alpha])-MIN(Table13[Alpha]))</f>
        <v>0.41785418965510296</v>
      </c>
      <c r="J3330" s="508">
        <f>(Table13[[#This Row],[Signal from Matlab]]-703)/(1060.75-703)</f>
        <v>-1.9650593990216632</v>
      </c>
    </row>
    <row r="3331" spans="1:10" x14ac:dyDescent="0.2">
      <c r="A3331" s="505">
        <v>38869</v>
      </c>
      <c r="B3331" s="506">
        <v>3330</v>
      </c>
      <c r="C3331" s="507">
        <v>70.25</v>
      </c>
      <c r="E3331" s="508">
        <f>(Table13[[#This Row],[Gasoil Open]]-MIN(Table13[Gasoil Open]))/(MAX(Table13[Gasoil Open])-MIN(Table13[Gasoil Open]))</f>
        <v>0.44326500732064411</v>
      </c>
      <c r="I3331" s="130">
        <f>(Table13[[#This Row],[Alpha]]-MIN(Table13[Alpha]))/(MAX(Table13[Alpha])-MIN(Table13[Alpha]))</f>
        <v>0.41785418965510296</v>
      </c>
      <c r="J3331" s="508">
        <f>(Table13[[#This Row],[Signal from Matlab]]-703)/(1060.75-703)</f>
        <v>-1.9650593990216632</v>
      </c>
    </row>
    <row r="3332" spans="1:10" x14ac:dyDescent="0.2">
      <c r="A3332" s="505">
        <v>38870</v>
      </c>
      <c r="B3332" s="506">
        <v>3331</v>
      </c>
      <c r="C3332" s="507">
        <v>69.73</v>
      </c>
      <c r="E3332" s="508">
        <f>(Table13[[#This Row],[Gasoil Open]]-MIN(Table13[Gasoil Open]))/(MAX(Table13[Gasoil Open])-MIN(Table13[Gasoil Open]))</f>
        <v>0.43945827232796481</v>
      </c>
      <c r="I3332" s="130">
        <f>(Table13[[#This Row],[Alpha]]-MIN(Table13[Alpha]))/(MAX(Table13[Alpha])-MIN(Table13[Alpha]))</f>
        <v>0.41785418965510296</v>
      </c>
      <c r="J3332" s="508">
        <f>(Table13[[#This Row],[Signal from Matlab]]-703)/(1060.75-703)</f>
        <v>-1.9650593990216632</v>
      </c>
    </row>
    <row r="3333" spans="1:10" x14ac:dyDescent="0.2">
      <c r="A3333" s="505">
        <v>38873</v>
      </c>
      <c r="B3333" s="506">
        <v>3332</v>
      </c>
      <c r="C3333" s="507">
        <v>72.2</v>
      </c>
      <c r="E3333" s="508">
        <f>(Table13[[#This Row],[Gasoil Open]]-MIN(Table13[Gasoil Open]))/(MAX(Table13[Gasoil Open])-MIN(Table13[Gasoil Open]))</f>
        <v>0.45754026354319172</v>
      </c>
      <c r="I3333" s="130">
        <f>(Table13[[#This Row],[Alpha]]-MIN(Table13[Alpha]))/(MAX(Table13[Alpha])-MIN(Table13[Alpha]))</f>
        <v>0.41785418965510296</v>
      </c>
      <c r="J3333" s="508">
        <f>(Table13[[#This Row],[Signal from Matlab]]-703)/(1060.75-703)</f>
        <v>-1.9650593990216632</v>
      </c>
    </row>
    <row r="3334" spans="1:10" x14ac:dyDescent="0.2">
      <c r="A3334" s="505">
        <v>38874</v>
      </c>
      <c r="B3334" s="506">
        <v>3333</v>
      </c>
      <c r="C3334" s="507">
        <v>71.3</v>
      </c>
      <c r="E3334" s="508">
        <f>(Table13[[#This Row],[Gasoil Open]]-MIN(Table13[Gasoil Open]))/(MAX(Table13[Gasoil Open])-MIN(Table13[Gasoil Open]))</f>
        <v>0.45095168374816974</v>
      </c>
      <c r="I3334" s="130">
        <f>(Table13[[#This Row],[Alpha]]-MIN(Table13[Alpha]))/(MAX(Table13[Alpha])-MIN(Table13[Alpha]))</f>
        <v>0.41785418965510296</v>
      </c>
      <c r="J3334" s="508">
        <f>(Table13[[#This Row],[Signal from Matlab]]-703)/(1060.75-703)</f>
        <v>-1.9650593990216632</v>
      </c>
    </row>
    <row r="3335" spans="1:10" x14ac:dyDescent="0.2">
      <c r="A3335" s="505">
        <v>38875</v>
      </c>
      <c r="B3335" s="506">
        <v>3334</v>
      </c>
      <c r="C3335" s="507">
        <v>70.86</v>
      </c>
      <c r="E3335" s="508">
        <f>(Table13[[#This Row],[Gasoil Open]]-MIN(Table13[Gasoil Open]))/(MAX(Table13[Gasoil Open])-MIN(Table13[Gasoil Open]))</f>
        <v>0.44773060029282569</v>
      </c>
      <c r="I3335" s="130">
        <f>(Table13[[#This Row],[Alpha]]-MIN(Table13[Alpha]))/(MAX(Table13[Alpha])-MIN(Table13[Alpha]))</f>
        <v>0.41785418965510296</v>
      </c>
      <c r="J3335" s="508">
        <f>(Table13[[#This Row],[Signal from Matlab]]-703)/(1060.75-703)</f>
        <v>-1.9650593990216632</v>
      </c>
    </row>
    <row r="3336" spans="1:10" x14ac:dyDescent="0.2">
      <c r="A3336" s="505">
        <v>38876</v>
      </c>
      <c r="B3336" s="506">
        <v>3335</v>
      </c>
      <c r="C3336" s="507">
        <v>69.05</v>
      </c>
      <c r="E3336" s="508">
        <f>(Table13[[#This Row],[Gasoil Open]]-MIN(Table13[Gasoil Open]))/(MAX(Table13[Gasoil Open])-MIN(Table13[Gasoil Open]))</f>
        <v>0.43448023426061483</v>
      </c>
      <c r="I3336" s="130">
        <f>(Table13[[#This Row],[Alpha]]-MIN(Table13[Alpha]))/(MAX(Table13[Alpha])-MIN(Table13[Alpha]))</f>
        <v>0.41785418965510296</v>
      </c>
      <c r="J3336" s="508">
        <f>(Table13[[#This Row],[Signal from Matlab]]-703)/(1060.75-703)</f>
        <v>-1.9650593990216632</v>
      </c>
    </row>
    <row r="3337" spans="1:10" x14ac:dyDescent="0.2">
      <c r="A3337" s="505">
        <v>38877</v>
      </c>
      <c r="B3337" s="506">
        <v>3336</v>
      </c>
      <c r="C3337" s="507">
        <v>69.180000000000007</v>
      </c>
      <c r="E3337" s="508">
        <f>(Table13[[#This Row],[Gasoil Open]]-MIN(Table13[Gasoil Open]))/(MAX(Table13[Gasoil Open])-MIN(Table13[Gasoil Open]))</f>
        <v>0.43543191800878472</v>
      </c>
      <c r="I3337" s="130">
        <f>(Table13[[#This Row],[Alpha]]-MIN(Table13[Alpha]))/(MAX(Table13[Alpha])-MIN(Table13[Alpha]))</f>
        <v>0.41785418965510296</v>
      </c>
      <c r="J3337" s="508">
        <f>(Table13[[#This Row],[Signal from Matlab]]-703)/(1060.75-703)</f>
        <v>-1.9650593990216632</v>
      </c>
    </row>
    <row r="3338" spans="1:10" x14ac:dyDescent="0.2">
      <c r="A3338" s="505">
        <v>38880</v>
      </c>
      <c r="B3338" s="506">
        <v>3337</v>
      </c>
      <c r="C3338" s="507">
        <v>70.5</v>
      </c>
      <c r="E3338" s="508">
        <f>(Table13[[#This Row],[Gasoil Open]]-MIN(Table13[Gasoil Open]))/(MAX(Table13[Gasoil Open])-MIN(Table13[Gasoil Open]))</f>
        <v>0.44509516837481689</v>
      </c>
      <c r="I3338" s="130">
        <f>(Table13[[#This Row],[Alpha]]-MIN(Table13[Alpha]))/(MAX(Table13[Alpha])-MIN(Table13[Alpha]))</f>
        <v>0.41785418965510296</v>
      </c>
      <c r="J3338" s="508">
        <f>(Table13[[#This Row],[Signal from Matlab]]-703)/(1060.75-703)</f>
        <v>-1.9650593990216632</v>
      </c>
    </row>
    <row r="3339" spans="1:10" x14ac:dyDescent="0.2">
      <c r="A3339" s="505">
        <v>38881</v>
      </c>
      <c r="B3339" s="506">
        <v>3338</v>
      </c>
      <c r="C3339" s="507">
        <v>68.7</v>
      </c>
      <c r="E3339" s="508">
        <f>(Table13[[#This Row],[Gasoil Open]]-MIN(Table13[Gasoil Open]))/(MAX(Table13[Gasoil Open])-MIN(Table13[Gasoil Open]))</f>
        <v>0.43191800878477299</v>
      </c>
      <c r="I3339" s="130">
        <f>(Table13[[#This Row],[Alpha]]-MIN(Table13[Alpha]))/(MAX(Table13[Alpha])-MIN(Table13[Alpha]))</f>
        <v>0.41785418965510296</v>
      </c>
      <c r="J3339" s="508">
        <f>(Table13[[#This Row],[Signal from Matlab]]-703)/(1060.75-703)</f>
        <v>-1.9650593990216632</v>
      </c>
    </row>
    <row r="3340" spans="1:10" x14ac:dyDescent="0.2">
      <c r="A3340" s="505">
        <v>38882</v>
      </c>
      <c r="B3340" s="506">
        <v>3339</v>
      </c>
      <c r="C3340" s="507">
        <v>66.62</v>
      </c>
      <c r="E3340" s="508">
        <f>(Table13[[#This Row],[Gasoil Open]]-MIN(Table13[Gasoil Open]))/(MAX(Table13[Gasoil Open])-MIN(Table13[Gasoil Open]))</f>
        <v>0.4166910688140556</v>
      </c>
      <c r="I3340" s="130">
        <f>(Table13[[#This Row],[Alpha]]-MIN(Table13[Alpha]))/(MAX(Table13[Alpha])-MIN(Table13[Alpha]))</f>
        <v>0.41785418965510296</v>
      </c>
      <c r="J3340" s="508">
        <f>(Table13[[#This Row],[Signal from Matlab]]-703)/(1060.75-703)</f>
        <v>-1.9650593990216632</v>
      </c>
    </row>
    <row r="3341" spans="1:10" x14ac:dyDescent="0.2">
      <c r="A3341" s="505">
        <v>38883</v>
      </c>
      <c r="B3341" s="506">
        <v>3340</v>
      </c>
      <c r="C3341" s="507">
        <v>67</v>
      </c>
      <c r="E3341" s="508">
        <f>(Table13[[#This Row],[Gasoil Open]]-MIN(Table13[Gasoil Open]))/(MAX(Table13[Gasoil Open])-MIN(Table13[Gasoil Open]))</f>
        <v>0.41947291361639816</v>
      </c>
      <c r="I3341" s="130">
        <f>(Table13[[#This Row],[Alpha]]-MIN(Table13[Alpha]))/(MAX(Table13[Alpha])-MIN(Table13[Alpha]))</f>
        <v>0.41785418965510296</v>
      </c>
      <c r="J3341" s="508">
        <f>(Table13[[#This Row],[Signal from Matlab]]-703)/(1060.75-703)</f>
        <v>-1.9650593990216632</v>
      </c>
    </row>
    <row r="3342" spans="1:10" x14ac:dyDescent="0.2">
      <c r="A3342" s="505">
        <v>38884</v>
      </c>
      <c r="B3342" s="506">
        <v>3341</v>
      </c>
      <c r="C3342" s="507">
        <v>68.930000000000007</v>
      </c>
      <c r="E3342" s="508">
        <f>(Table13[[#This Row],[Gasoil Open]]-MIN(Table13[Gasoil Open]))/(MAX(Table13[Gasoil Open])-MIN(Table13[Gasoil Open]))</f>
        <v>0.43360175695461195</v>
      </c>
      <c r="I3342" s="130">
        <f>(Table13[[#This Row],[Alpha]]-MIN(Table13[Alpha]))/(MAX(Table13[Alpha])-MIN(Table13[Alpha]))</f>
        <v>0.41785418965510296</v>
      </c>
      <c r="J3342" s="508">
        <f>(Table13[[#This Row],[Signal from Matlab]]-703)/(1060.75-703)</f>
        <v>-1.9650593990216632</v>
      </c>
    </row>
    <row r="3343" spans="1:10" x14ac:dyDescent="0.2">
      <c r="A3343" s="505">
        <v>38887</v>
      </c>
      <c r="B3343" s="506">
        <v>3342</v>
      </c>
      <c r="C3343" s="507">
        <v>68.75</v>
      </c>
      <c r="E3343" s="508">
        <f>(Table13[[#This Row],[Gasoil Open]]-MIN(Table13[Gasoil Open]))/(MAX(Table13[Gasoil Open])-MIN(Table13[Gasoil Open]))</f>
        <v>0.43228404099560752</v>
      </c>
      <c r="I3343" s="130">
        <f>(Table13[[#This Row],[Alpha]]-MIN(Table13[Alpha]))/(MAX(Table13[Alpha])-MIN(Table13[Alpha]))</f>
        <v>0.41785418965510296</v>
      </c>
      <c r="J3343" s="508">
        <f>(Table13[[#This Row],[Signal from Matlab]]-703)/(1060.75-703)</f>
        <v>-1.9650593990216632</v>
      </c>
    </row>
    <row r="3344" spans="1:10" x14ac:dyDescent="0.2">
      <c r="A3344" s="505">
        <v>38888</v>
      </c>
      <c r="B3344" s="506">
        <v>3343</v>
      </c>
      <c r="C3344" s="507">
        <v>68.02</v>
      </c>
      <c r="E3344" s="508">
        <f>(Table13[[#This Row],[Gasoil Open]]-MIN(Table13[Gasoil Open]))/(MAX(Table13[Gasoil Open])-MIN(Table13[Gasoil Open]))</f>
        <v>0.42693997071742301</v>
      </c>
      <c r="I3344" s="130">
        <f>(Table13[[#This Row],[Alpha]]-MIN(Table13[Alpha]))/(MAX(Table13[Alpha])-MIN(Table13[Alpha]))</f>
        <v>0.41785418965510296</v>
      </c>
      <c r="J3344" s="508">
        <f>(Table13[[#This Row],[Signal from Matlab]]-703)/(1060.75-703)</f>
        <v>-1.9650593990216632</v>
      </c>
    </row>
    <row r="3345" spans="1:10" x14ac:dyDescent="0.2">
      <c r="A3345" s="505">
        <v>38889</v>
      </c>
      <c r="B3345" s="506">
        <v>3344</v>
      </c>
      <c r="C3345" s="507">
        <v>68.05</v>
      </c>
      <c r="E3345" s="508">
        <f>(Table13[[#This Row],[Gasoil Open]]-MIN(Table13[Gasoil Open]))/(MAX(Table13[Gasoil Open])-MIN(Table13[Gasoil Open]))</f>
        <v>0.42715959004392373</v>
      </c>
      <c r="I3345" s="130">
        <f>(Table13[[#This Row],[Alpha]]-MIN(Table13[Alpha]))/(MAX(Table13[Alpha])-MIN(Table13[Alpha]))</f>
        <v>0.41785418965510296</v>
      </c>
      <c r="J3345" s="508">
        <f>(Table13[[#This Row],[Signal from Matlab]]-703)/(1060.75-703)</f>
        <v>-1.9650593990216632</v>
      </c>
    </row>
    <row r="3346" spans="1:10" x14ac:dyDescent="0.2">
      <c r="A3346" s="505">
        <v>38890</v>
      </c>
      <c r="B3346" s="506">
        <v>3345</v>
      </c>
      <c r="C3346" s="507">
        <v>69.09</v>
      </c>
      <c r="E3346" s="508">
        <f>(Table13[[#This Row],[Gasoil Open]]-MIN(Table13[Gasoil Open]))/(MAX(Table13[Gasoil Open])-MIN(Table13[Gasoil Open]))</f>
        <v>0.43477306002928251</v>
      </c>
      <c r="I3346" s="130">
        <f>(Table13[[#This Row],[Alpha]]-MIN(Table13[Alpha]))/(MAX(Table13[Alpha])-MIN(Table13[Alpha]))</f>
        <v>0.41785418965510296</v>
      </c>
      <c r="J3346" s="508">
        <f>(Table13[[#This Row],[Signal from Matlab]]-703)/(1060.75-703)</f>
        <v>-1.9650593990216632</v>
      </c>
    </row>
    <row r="3347" spans="1:10" x14ac:dyDescent="0.2">
      <c r="A3347" s="505">
        <v>38891</v>
      </c>
      <c r="B3347" s="506">
        <v>3346</v>
      </c>
      <c r="C3347" s="507">
        <v>69.95</v>
      </c>
      <c r="E3347" s="508">
        <f>(Table13[[#This Row],[Gasoil Open]]-MIN(Table13[Gasoil Open]))/(MAX(Table13[Gasoil Open])-MIN(Table13[Gasoil Open]))</f>
        <v>0.4410688140556368</v>
      </c>
      <c r="I3347" s="130">
        <f>(Table13[[#This Row],[Alpha]]-MIN(Table13[Alpha]))/(MAX(Table13[Alpha])-MIN(Table13[Alpha]))</f>
        <v>0.41785418965510296</v>
      </c>
      <c r="J3347" s="508">
        <f>(Table13[[#This Row],[Signal from Matlab]]-703)/(1060.75-703)</f>
        <v>-1.9650593990216632</v>
      </c>
    </row>
    <row r="3348" spans="1:10" x14ac:dyDescent="0.2">
      <c r="A3348" s="505">
        <v>38894</v>
      </c>
      <c r="B3348" s="506">
        <v>3347</v>
      </c>
      <c r="C3348" s="507">
        <v>69.86</v>
      </c>
      <c r="E3348" s="508">
        <f>(Table13[[#This Row],[Gasoil Open]]-MIN(Table13[Gasoil Open]))/(MAX(Table13[Gasoil Open])-MIN(Table13[Gasoil Open]))</f>
        <v>0.44040995607613459</v>
      </c>
      <c r="I3348" s="130">
        <f>(Table13[[#This Row],[Alpha]]-MIN(Table13[Alpha]))/(MAX(Table13[Alpha])-MIN(Table13[Alpha]))</f>
        <v>0.41785418965510296</v>
      </c>
      <c r="J3348" s="508">
        <f>(Table13[[#This Row],[Signal from Matlab]]-703)/(1060.75-703)</f>
        <v>-1.9650593990216632</v>
      </c>
    </row>
    <row r="3349" spans="1:10" x14ac:dyDescent="0.2">
      <c r="A3349" s="505">
        <v>38895</v>
      </c>
      <c r="B3349" s="506">
        <v>3348</v>
      </c>
      <c r="C3349" s="507">
        <v>70.790000000000006</v>
      </c>
      <c r="E3349" s="508">
        <f>(Table13[[#This Row],[Gasoil Open]]-MIN(Table13[Gasoil Open]))/(MAX(Table13[Gasoil Open])-MIN(Table13[Gasoil Open]))</f>
        <v>0.44721815519765734</v>
      </c>
      <c r="I3349" s="130">
        <f>(Table13[[#This Row],[Alpha]]-MIN(Table13[Alpha]))/(MAX(Table13[Alpha])-MIN(Table13[Alpha]))</f>
        <v>0.41785418965510296</v>
      </c>
      <c r="J3349" s="508">
        <f>(Table13[[#This Row],[Signal from Matlab]]-703)/(1060.75-703)</f>
        <v>-1.9650593990216632</v>
      </c>
    </row>
    <row r="3350" spans="1:10" x14ac:dyDescent="0.2">
      <c r="A3350" s="505">
        <v>38896</v>
      </c>
      <c r="B3350" s="506">
        <v>3349</v>
      </c>
      <c r="C3350" s="507">
        <v>71.19</v>
      </c>
      <c r="E3350" s="508">
        <f>(Table13[[#This Row],[Gasoil Open]]-MIN(Table13[Gasoil Open]))/(MAX(Table13[Gasoil Open])-MIN(Table13[Gasoil Open]))</f>
        <v>0.45014641288433371</v>
      </c>
      <c r="I3350" s="130">
        <f>(Table13[[#This Row],[Alpha]]-MIN(Table13[Alpha]))/(MAX(Table13[Alpha])-MIN(Table13[Alpha]))</f>
        <v>0.41785418965510296</v>
      </c>
      <c r="J3350" s="508">
        <f>(Table13[[#This Row],[Signal from Matlab]]-703)/(1060.75-703)</f>
        <v>-1.9650593990216632</v>
      </c>
    </row>
    <row r="3351" spans="1:10" x14ac:dyDescent="0.2">
      <c r="A3351" s="505">
        <v>38897</v>
      </c>
      <c r="B3351" s="506">
        <v>3350</v>
      </c>
      <c r="C3351" s="507">
        <v>71.69</v>
      </c>
      <c r="E3351" s="508">
        <f>(Table13[[#This Row],[Gasoil Open]]-MIN(Table13[Gasoil Open]))/(MAX(Table13[Gasoil Open])-MIN(Table13[Gasoil Open]))</f>
        <v>0.45380673499267926</v>
      </c>
      <c r="I3351" s="130">
        <f>(Table13[[#This Row],[Alpha]]-MIN(Table13[Alpha]))/(MAX(Table13[Alpha])-MIN(Table13[Alpha]))</f>
        <v>0.41785418965510296</v>
      </c>
      <c r="J3351" s="508">
        <f>(Table13[[#This Row],[Signal from Matlab]]-703)/(1060.75-703)</f>
        <v>-1.9650593990216632</v>
      </c>
    </row>
    <row r="3352" spans="1:10" x14ac:dyDescent="0.2">
      <c r="A3352" s="505">
        <v>38898</v>
      </c>
      <c r="B3352" s="506">
        <v>3351</v>
      </c>
      <c r="C3352" s="507">
        <v>72.95</v>
      </c>
      <c r="E3352" s="508">
        <f>(Table13[[#This Row],[Gasoil Open]]-MIN(Table13[Gasoil Open]))/(MAX(Table13[Gasoil Open])-MIN(Table13[Gasoil Open]))</f>
        <v>0.46303074670571004</v>
      </c>
      <c r="I3352" s="130">
        <f>(Table13[[#This Row],[Alpha]]-MIN(Table13[Alpha]))/(MAX(Table13[Alpha])-MIN(Table13[Alpha]))</f>
        <v>0.41785418965510296</v>
      </c>
      <c r="J3352" s="508">
        <f>(Table13[[#This Row],[Signal from Matlab]]-703)/(1060.75-703)</f>
        <v>-1.9650593990216632</v>
      </c>
    </row>
    <row r="3353" spans="1:10" x14ac:dyDescent="0.2">
      <c r="A3353" s="505">
        <v>38901</v>
      </c>
      <c r="B3353" s="506">
        <v>3352</v>
      </c>
      <c r="C3353" s="507">
        <v>73.260000000000005</v>
      </c>
      <c r="E3353" s="508">
        <f>(Table13[[#This Row],[Gasoil Open]]-MIN(Table13[Gasoil Open]))/(MAX(Table13[Gasoil Open])-MIN(Table13[Gasoil Open]))</f>
        <v>0.46530014641288425</v>
      </c>
      <c r="I3353" s="130">
        <f>(Table13[[#This Row],[Alpha]]-MIN(Table13[Alpha]))/(MAX(Table13[Alpha])-MIN(Table13[Alpha]))</f>
        <v>0.41785418965510296</v>
      </c>
      <c r="J3353" s="508">
        <f>(Table13[[#This Row],[Signal from Matlab]]-703)/(1060.75-703)</f>
        <v>-1.9650593990216632</v>
      </c>
    </row>
    <row r="3354" spans="1:10" x14ac:dyDescent="0.2">
      <c r="A3354" s="505">
        <v>38902</v>
      </c>
      <c r="B3354" s="506">
        <v>3353</v>
      </c>
      <c r="C3354" s="507">
        <v>73.3</v>
      </c>
      <c r="E3354" s="508">
        <f>(Table13[[#This Row],[Gasoil Open]]-MIN(Table13[Gasoil Open]))/(MAX(Table13[Gasoil Open])-MIN(Table13[Gasoil Open]))</f>
        <v>0.46559297218155188</v>
      </c>
      <c r="I3354" s="130">
        <f>(Table13[[#This Row],[Alpha]]-MIN(Table13[Alpha]))/(MAX(Table13[Alpha])-MIN(Table13[Alpha]))</f>
        <v>0.41785418965510296</v>
      </c>
      <c r="J3354" s="508">
        <f>(Table13[[#This Row],[Signal from Matlab]]-703)/(1060.75-703)</f>
        <v>-1.9650593990216632</v>
      </c>
    </row>
    <row r="3355" spans="1:10" x14ac:dyDescent="0.2">
      <c r="A3355" s="505">
        <v>38903</v>
      </c>
      <c r="B3355" s="506">
        <v>3354</v>
      </c>
      <c r="C3355" s="507">
        <v>72.900000000000006</v>
      </c>
      <c r="E3355" s="508">
        <f>(Table13[[#This Row],[Gasoil Open]]-MIN(Table13[Gasoil Open]))/(MAX(Table13[Gasoil Open])-MIN(Table13[Gasoil Open]))</f>
        <v>0.46266471449487551</v>
      </c>
      <c r="I3355" s="130">
        <f>(Table13[[#This Row],[Alpha]]-MIN(Table13[Alpha]))/(MAX(Table13[Alpha])-MIN(Table13[Alpha]))</f>
        <v>0.41785418965510296</v>
      </c>
      <c r="J3355" s="508">
        <f>(Table13[[#This Row],[Signal from Matlab]]-703)/(1060.75-703)</f>
        <v>-1.9650593990216632</v>
      </c>
    </row>
    <row r="3356" spans="1:10" x14ac:dyDescent="0.2">
      <c r="A3356" s="505">
        <v>38904</v>
      </c>
      <c r="B3356" s="506">
        <v>3355</v>
      </c>
      <c r="C3356" s="507">
        <v>73.95</v>
      </c>
      <c r="E3356" s="508">
        <f>(Table13[[#This Row],[Gasoil Open]]-MIN(Table13[Gasoil Open]))/(MAX(Table13[Gasoil Open])-MIN(Table13[Gasoil Open]))</f>
        <v>0.47035139092240108</v>
      </c>
      <c r="I3356" s="130">
        <f>(Table13[[#This Row],[Alpha]]-MIN(Table13[Alpha]))/(MAX(Table13[Alpha])-MIN(Table13[Alpha]))</f>
        <v>0.41785418965510296</v>
      </c>
      <c r="J3356" s="508">
        <f>(Table13[[#This Row],[Signal from Matlab]]-703)/(1060.75-703)</f>
        <v>-1.9650593990216632</v>
      </c>
    </row>
    <row r="3357" spans="1:10" x14ac:dyDescent="0.2">
      <c r="A3357" s="505">
        <v>38905</v>
      </c>
      <c r="B3357" s="506">
        <v>3356</v>
      </c>
      <c r="C3357" s="507">
        <v>73.7</v>
      </c>
      <c r="E3357" s="508">
        <f>(Table13[[#This Row],[Gasoil Open]]-MIN(Table13[Gasoil Open]))/(MAX(Table13[Gasoil Open])-MIN(Table13[Gasoil Open]))</f>
        <v>0.46852122986822831</v>
      </c>
      <c r="I3357" s="130">
        <f>(Table13[[#This Row],[Alpha]]-MIN(Table13[Alpha]))/(MAX(Table13[Alpha])-MIN(Table13[Alpha]))</f>
        <v>0.41785418965510296</v>
      </c>
      <c r="J3357" s="508">
        <f>(Table13[[#This Row],[Signal from Matlab]]-703)/(1060.75-703)</f>
        <v>-1.9650593990216632</v>
      </c>
    </row>
    <row r="3358" spans="1:10" x14ac:dyDescent="0.2">
      <c r="A3358" s="505">
        <v>38908</v>
      </c>
      <c r="B3358" s="506">
        <v>3357</v>
      </c>
      <c r="C3358" s="507">
        <v>73.2</v>
      </c>
      <c r="E3358" s="508">
        <f>(Table13[[#This Row],[Gasoil Open]]-MIN(Table13[Gasoil Open]))/(MAX(Table13[Gasoil Open])-MIN(Table13[Gasoil Open]))</f>
        <v>0.46486090775988281</v>
      </c>
      <c r="I3358" s="130">
        <f>(Table13[[#This Row],[Alpha]]-MIN(Table13[Alpha]))/(MAX(Table13[Alpha])-MIN(Table13[Alpha]))</f>
        <v>0.41785418965510296</v>
      </c>
      <c r="J3358" s="508">
        <f>(Table13[[#This Row],[Signal from Matlab]]-703)/(1060.75-703)</f>
        <v>-1.9650593990216632</v>
      </c>
    </row>
    <row r="3359" spans="1:10" x14ac:dyDescent="0.2">
      <c r="A3359" s="505">
        <v>38909</v>
      </c>
      <c r="B3359" s="506">
        <v>3358</v>
      </c>
      <c r="C3359" s="507">
        <v>72.75</v>
      </c>
      <c r="E3359" s="508">
        <f>(Table13[[#This Row],[Gasoil Open]]-MIN(Table13[Gasoil Open]))/(MAX(Table13[Gasoil Open])-MIN(Table13[Gasoil Open]))</f>
        <v>0.4615666178623718</v>
      </c>
      <c r="I3359" s="130">
        <f>(Table13[[#This Row],[Alpha]]-MIN(Table13[Alpha]))/(MAX(Table13[Alpha])-MIN(Table13[Alpha]))</f>
        <v>0.41785418965510296</v>
      </c>
      <c r="J3359" s="508">
        <f>(Table13[[#This Row],[Signal from Matlab]]-703)/(1060.75-703)</f>
        <v>-1.9650593990216632</v>
      </c>
    </row>
    <row r="3360" spans="1:10" x14ac:dyDescent="0.2">
      <c r="A3360" s="505">
        <v>38910</v>
      </c>
      <c r="B3360" s="506">
        <v>3359</v>
      </c>
      <c r="C3360" s="507">
        <v>73.41</v>
      </c>
      <c r="E3360" s="508">
        <f>(Table13[[#This Row],[Gasoil Open]]-MIN(Table13[Gasoil Open]))/(MAX(Table13[Gasoil Open])-MIN(Table13[Gasoil Open]))</f>
        <v>0.46639824304538785</v>
      </c>
      <c r="I3360" s="130">
        <f>(Table13[[#This Row],[Alpha]]-MIN(Table13[Alpha]))/(MAX(Table13[Alpha])-MIN(Table13[Alpha]))</f>
        <v>0.41785418965510296</v>
      </c>
      <c r="J3360" s="508">
        <f>(Table13[[#This Row],[Signal from Matlab]]-703)/(1060.75-703)</f>
        <v>-1.9650593990216632</v>
      </c>
    </row>
    <row r="3361" spans="1:10" x14ac:dyDescent="0.2">
      <c r="A3361" s="505">
        <v>38911</v>
      </c>
      <c r="B3361" s="506">
        <v>3360</v>
      </c>
      <c r="C3361" s="507">
        <v>74.760000000000005</v>
      </c>
      <c r="E3361" s="508">
        <f>(Table13[[#This Row],[Gasoil Open]]-MIN(Table13[Gasoil Open]))/(MAX(Table13[Gasoil Open])-MIN(Table13[Gasoil Open]))</f>
        <v>0.4762811127379209</v>
      </c>
      <c r="I3361" s="130">
        <f>(Table13[[#This Row],[Alpha]]-MIN(Table13[Alpha]))/(MAX(Table13[Alpha])-MIN(Table13[Alpha]))</f>
        <v>0.41785418965510296</v>
      </c>
      <c r="J3361" s="508">
        <f>(Table13[[#This Row],[Signal from Matlab]]-703)/(1060.75-703)</f>
        <v>-1.9650593990216632</v>
      </c>
    </row>
    <row r="3362" spans="1:10" x14ac:dyDescent="0.2">
      <c r="A3362" s="505">
        <v>38912</v>
      </c>
      <c r="B3362" s="506">
        <v>3361</v>
      </c>
      <c r="C3362" s="507">
        <v>77.760000000000005</v>
      </c>
      <c r="E3362" s="508">
        <f>(Table13[[#This Row],[Gasoil Open]]-MIN(Table13[Gasoil Open]))/(MAX(Table13[Gasoil Open])-MIN(Table13[Gasoil Open]))</f>
        <v>0.49824304538799408</v>
      </c>
      <c r="I3362" s="130">
        <f>(Table13[[#This Row],[Alpha]]-MIN(Table13[Alpha]))/(MAX(Table13[Alpha])-MIN(Table13[Alpha]))</f>
        <v>0.41785418965510296</v>
      </c>
      <c r="J3362" s="508">
        <f>(Table13[[#This Row],[Signal from Matlab]]-703)/(1060.75-703)</f>
        <v>-1.9650593990216632</v>
      </c>
    </row>
    <row r="3363" spans="1:10" x14ac:dyDescent="0.2">
      <c r="A3363" s="505">
        <v>38915</v>
      </c>
      <c r="B3363" s="506">
        <v>3362</v>
      </c>
      <c r="C3363" s="507">
        <v>77.98</v>
      </c>
      <c r="E3363" s="508">
        <f>(Table13[[#This Row],[Gasoil Open]]-MIN(Table13[Gasoil Open]))/(MAX(Table13[Gasoil Open])-MIN(Table13[Gasoil Open]))</f>
        <v>0.49985358711566613</v>
      </c>
      <c r="I3363" s="130">
        <f>(Table13[[#This Row],[Alpha]]-MIN(Table13[Alpha]))/(MAX(Table13[Alpha])-MIN(Table13[Alpha]))</f>
        <v>0.41785418965510296</v>
      </c>
      <c r="J3363" s="508">
        <f>(Table13[[#This Row],[Signal from Matlab]]-703)/(1060.75-703)</f>
        <v>-1.9650593990216632</v>
      </c>
    </row>
    <row r="3364" spans="1:10" x14ac:dyDescent="0.2">
      <c r="A3364" s="505">
        <v>38916</v>
      </c>
      <c r="B3364" s="506">
        <v>3363</v>
      </c>
      <c r="C3364" s="507">
        <v>75.7</v>
      </c>
      <c r="E3364" s="508">
        <f>(Table13[[#This Row],[Gasoil Open]]-MIN(Table13[Gasoil Open]))/(MAX(Table13[Gasoil Open])-MIN(Table13[Gasoil Open]))</f>
        <v>0.48316251830161044</v>
      </c>
      <c r="I3364" s="130">
        <f>(Table13[[#This Row],[Alpha]]-MIN(Table13[Alpha]))/(MAX(Table13[Alpha])-MIN(Table13[Alpha]))</f>
        <v>0.41785418965510296</v>
      </c>
      <c r="J3364" s="508">
        <f>(Table13[[#This Row],[Signal from Matlab]]-703)/(1060.75-703)</f>
        <v>-1.9650593990216632</v>
      </c>
    </row>
    <row r="3365" spans="1:10" x14ac:dyDescent="0.2">
      <c r="A3365" s="505">
        <v>38917</v>
      </c>
      <c r="B3365" s="506">
        <v>3364</v>
      </c>
      <c r="C3365" s="507">
        <v>74.75</v>
      </c>
      <c r="E3365" s="508">
        <f>(Table13[[#This Row],[Gasoil Open]]-MIN(Table13[Gasoil Open]))/(MAX(Table13[Gasoil Open])-MIN(Table13[Gasoil Open]))</f>
        <v>0.47620790629575394</v>
      </c>
      <c r="I3365" s="130">
        <f>(Table13[[#This Row],[Alpha]]-MIN(Table13[Alpha]))/(MAX(Table13[Alpha])-MIN(Table13[Alpha]))</f>
        <v>0.41785418965510296</v>
      </c>
      <c r="J3365" s="508">
        <f>(Table13[[#This Row],[Signal from Matlab]]-703)/(1060.75-703)</f>
        <v>-1.9650593990216632</v>
      </c>
    </row>
    <row r="3366" spans="1:10" x14ac:dyDescent="0.2">
      <c r="A3366" s="505">
        <v>38918</v>
      </c>
      <c r="B3366" s="506">
        <v>3365</v>
      </c>
      <c r="C3366" s="507">
        <v>74</v>
      </c>
      <c r="E3366" s="508">
        <f>(Table13[[#This Row],[Gasoil Open]]-MIN(Table13[Gasoil Open]))/(MAX(Table13[Gasoil Open])-MIN(Table13[Gasoil Open]))</f>
        <v>0.47071742313323561</v>
      </c>
      <c r="I3366" s="130">
        <f>(Table13[[#This Row],[Alpha]]-MIN(Table13[Alpha]))/(MAX(Table13[Alpha])-MIN(Table13[Alpha]))</f>
        <v>0.41785418965510296</v>
      </c>
      <c r="J3366" s="508">
        <f>(Table13[[#This Row],[Signal from Matlab]]-703)/(1060.75-703)</f>
        <v>-1.9650593990216632</v>
      </c>
    </row>
    <row r="3367" spans="1:10" x14ac:dyDescent="0.2">
      <c r="A3367" s="505">
        <v>38919</v>
      </c>
      <c r="B3367" s="506">
        <v>3366</v>
      </c>
      <c r="C3367" s="507">
        <v>73.5</v>
      </c>
      <c r="E3367" s="508">
        <f>(Table13[[#This Row],[Gasoil Open]]-MIN(Table13[Gasoil Open]))/(MAX(Table13[Gasoil Open])-MIN(Table13[Gasoil Open]))</f>
        <v>0.46705710102489006</v>
      </c>
      <c r="I3367" s="130">
        <f>(Table13[[#This Row],[Alpha]]-MIN(Table13[Alpha]))/(MAX(Table13[Alpha])-MIN(Table13[Alpha]))</f>
        <v>0.41785418965510296</v>
      </c>
      <c r="J3367" s="508">
        <f>(Table13[[#This Row],[Signal from Matlab]]-703)/(1060.75-703)</f>
        <v>-1.9650593990216632</v>
      </c>
    </row>
    <row r="3368" spans="1:10" x14ac:dyDescent="0.2">
      <c r="A3368" s="505">
        <v>38922</v>
      </c>
      <c r="B3368" s="506">
        <v>3367</v>
      </c>
      <c r="C3368" s="507">
        <v>73.849999999999994</v>
      </c>
      <c r="E3368" s="508">
        <f>(Table13[[#This Row],[Gasoil Open]]-MIN(Table13[Gasoil Open]))/(MAX(Table13[Gasoil Open])-MIN(Table13[Gasoil Open]))</f>
        <v>0.4696193265007319</v>
      </c>
      <c r="I3368" s="130">
        <f>(Table13[[#This Row],[Alpha]]-MIN(Table13[Alpha]))/(MAX(Table13[Alpha])-MIN(Table13[Alpha]))</f>
        <v>0.41785418965510296</v>
      </c>
      <c r="J3368" s="508">
        <f>(Table13[[#This Row],[Signal from Matlab]]-703)/(1060.75-703)</f>
        <v>-1.9650593990216632</v>
      </c>
    </row>
    <row r="3369" spans="1:10" x14ac:dyDescent="0.2">
      <c r="A3369" s="505">
        <v>38923</v>
      </c>
      <c r="B3369" s="506">
        <v>3368</v>
      </c>
      <c r="C3369" s="507">
        <v>74.94</v>
      </c>
      <c r="E3369" s="508">
        <f>(Table13[[#This Row],[Gasoil Open]]-MIN(Table13[Gasoil Open]))/(MAX(Table13[Gasoil Open])-MIN(Table13[Gasoil Open]))</f>
        <v>0.47759882869692522</v>
      </c>
      <c r="I3369" s="130">
        <f>(Table13[[#This Row],[Alpha]]-MIN(Table13[Alpha]))/(MAX(Table13[Alpha])-MIN(Table13[Alpha]))</f>
        <v>0.41785418965510296</v>
      </c>
      <c r="J3369" s="508">
        <f>(Table13[[#This Row],[Signal from Matlab]]-703)/(1060.75-703)</f>
        <v>-1.9650593990216632</v>
      </c>
    </row>
    <row r="3370" spans="1:10" x14ac:dyDescent="0.2">
      <c r="A3370" s="505">
        <v>38924</v>
      </c>
      <c r="B3370" s="506">
        <v>3369</v>
      </c>
      <c r="C3370" s="507">
        <v>73.28</v>
      </c>
      <c r="E3370" s="508">
        <f>(Table13[[#This Row],[Gasoil Open]]-MIN(Table13[Gasoil Open]))/(MAX(Table13[Gasoil Open])-MIN(Table13[Gasoil Open]))</f>
        <v>0.46544655929721807</v>
      </c>
      <c r="I3370" s="130">
        <f>(Table13[[#This Row],[Alpha]]-MIN(Table13[Alpha]))/(MAX(Table13[Alpha])-MIN(Table13[Alpha]))</f>
        <v>0.41785418965510296</v>
      </c>
      <c r="J3370" s="508">
        <f>(Table13[[#This Row],[Signal from Matlab]]-703)/(1060.75-703)</f>
        <v>-1.9650593990216632</v>
      </c>
    </row>
    <row r="3371" spans="1:10" x14ac:dyDescent="0.2">
      <c r="A3371" s="505">
        <v>38925</v>
      </c>
      <c r="B3371" s="506">
        <v>3370</v>
      </c>
      <c r="C3371" s="507">
        <v>73.8</v>
      </c>
      <c r="E3371" s="508">
        <f>(Table13[[#This Row],[Gasoil Open]]-MIN(Table13[Gasoil Open]))/(MAX(Table13[Gasoil Open])-MIN(Table13[Gasoil Open]))</f>
        <v>0.46925329428989737</v>
      </c>
      <c r="I3371" s="130">
        <f>(Table13[[#This Row],[Alpha]]-MIN(Table13[Alpha]))/(MAX(Table13[Alpha])-MIN(Table13[Alpha]))</f>
        <v>0.41785418965510296</v>
      </c>
      <c r="J3371" s="508">
        <f>(Table13[[#This Row],[Signal from Matlab]]-703)/(1060.75-703)</f>
        <v>-1.9650593990216632</v>
      </c>
    </row>
    <row r="3372" spans="1:10" x14ac:dyDescent="0.2">
      <c r="A3372" s="505">
        <v>38926</v>
      </c>
      <c r="B3372" s="506">
        <v>3371</v>
      </c>
      <c r="C3372" s="507">
        <v>75.2</v>
      </c>
      <c r="E3372" s="508">
        <f>(Table13[[#This Row],[Gasoil Open]]-MIN(Table13[Gasoil Open]))/(MAX(Table13[Gasoil Open])-MIN(Table13[Gasoil Open]))</f>
        <v>0.47950219619326495</v>
      </c>
      <c r="I3372" s="130">
        <f>(Table13[[#This Row],[Alpha]]-MIN(Table13[Alpha]))/(MAX(Table13[Alpha])-MIN(Table13[Alpha]))</f>
        <v>0.41785418965510296</v>
      </c>
      <c r="J3372" s="508">
        <f>(Table13[[#This Row],[Signal from Matlab]]-703)/(1060.75-703)</f>
        <v>-1.9650593990216632</v>
      </c>
    </row>
    <row r="3373" spans="1:10" x14ac:dyDescent="0.2">
      <c r="A3373" s="505">
        <v>38929</v>
      </c>
      <c r="B3373" s="506">
        <v>3372</v>
      </c>
      <c r="C3373" s="507">
        <v>73.22</v>
      </c>
      <c r="E3373" s="508">
        <f>(Table13[[#This Row],[Gasoil Open]]-MIN(Table13[Gasoil Open]))/(MAX(Table13[Gasoil Open])-MIN(Table13[Gasoil Open]))</f>
        <v>0.46500732064421657</v>
      </c>
      <c r="I3373" s="130">
        <f>(Table13[[#This Row],[Alpha]]-MIN(Table13[Alpha]))/(MAX(Table13[Alpha])-MIN(Table13[Alpha]))</f>
        <v>0.41785418965510296</v>
      </c>
      <c r="J3373" s="508">
        <f>(Table13[[#This Row],[Signal from Matlab]]-703)/(1060.75-703)</f>
        <v>-1.9650593990216632</v>
      </c>
    </row>
    <row r="3374" spans="1:10" x14ac:dyDescent="0.2">
      <c r="A3374" s="505">
        <v>38930</v>
      </c>
      <c r="B3374" s="506">
        <v>3373</v>
      </c>
      <c r="C3374" s="507">
        <v>75.150000000000006</v>
      </c>
      <c r="E3374" s="508">
        <f>(Table13[[#This Row],[Gasoil Open]]-MIN(Table13[Gasoil Open]))/(MAX(Table13[Gasoil Open])-MIN(Table13[Gasoil Open]))</f>
        <v>0.47913616398243042</v>
      </c>
      <c r="I3374" s="130">
        <f>(Table13[[#This Row],[Alpha]]-MIN(Table13[Alpha]))/(MAX(Table13[Alpha])-MIN(Table13[Alpha]))</f>
        <v>0.41785418965510296</v>
      </c>
      <c r="J3374" s="508">
        <f>(Table13[[#This Row],[Signal from Matlab]]-703)/(1060.75-703)</f>
        <v>-1.9650593990216632</v>
      </c>
    </row>
    <row r="3375" spans="1:10" x14ac:dyDescent="0.2">
      <c r="A3375" s="505">
        <v>38931</v>
      </c>
      <c r="B3375" s="506">
        <v>3374</v>
      </c>
      <c r="C3375" s="507">
        <v>75.81</v>
      </c>
      <c r="E3375" s="508">
        <f>(Table13[[#This Row],[Gasoil Open]]-MIN(Table13[Gasoil Open]))/(MAX(Table13[Gasoil Open])-MIN(Table13[Gasoil Open]))</f>
        <v>0.48396778916544647</v>
      </c>
      <c r="I3375" s="130">
        <f>(Table13[[#This Row],[Alpha]]-MIN(Table13[Alpha]))/(MAX(Table13[Alpha])-MIN(Table13[Alpha]))</f>
        <v>0.41785418965510296</v>
      </c>
      <c r="J3375" s="508">
        <f>(Table13[[#This Row],[Signal from Matlab]]-703)/(1060.75-703)</f>
        <v>-1.9650593990216632</v>
      </c>
    </row>
    <row r="3376" spans="1:10" x14ac:dyDescent="0.2">
      <c r="A3376" s="505">
        <v>38932</v>
      </c>
      <c r="B3376" s="506">
        <v>3375</v>
      </c>
      <c r="C3376" s="507">
        <v>77.180000000000007</v>
      </c>
      <c r="E3376" s="508">
        <f>(Table13[[#This Row],[Gasoil Open]]-MIN(Table13[Gasoil Open]))/(MAX(Table13[Gasoil Open])-MIN(Table13[Gasoil Open]))</f>
        <v>0.49399707174231328</v>
      </c>
      <c r="I3376" s="130">
        <f>(Table13[[#This Row],[Alpha]]-MIN(Table13[Alpha]))/(MAX(Table13[Alpha])-MIN(Table13[Alpha]))</f>
        <v>0.41785418965510296</v>
      </c>
      <c r="J3376" s="508">
        <f>(Table13[[#This Row],[Signal from Matlab]]-703)/(1060.75-703)</f>
        <v>-1.9650593990216632</v>
      </c>
    </row>
    <row r="3377" spans="1:10" x14ac:dyDescent="0.2">
      <c r="A3377" s="505">
        <v>38933</v>
      </c>
      <c r="B3377" s="506">
        <v>3376</v>
      </c>
      <c r="C3377" s="507">
        <v>76.56</v>
      </c>
      <c r="E3377" s="508">
        <f>(Table13[[#This Row],[Gasoil Open]]-MIN(Table13[Gasoil Open]))/(MAX(Table13[Gasoil Open])-MIN(Table13[Gasoil Open]))</f>
        <v>0.48945827232796479</v>
      </c>
      <c r="I3377" s="130">
        <f>(Table13[[#This Row],[Alpha]]-MIN(Table13[Alpha]))/(MAX(Table13[Alpha])-MIN(Table13[Alpha]))</f>
        <v>0.41785418965510296</v>
      </c>
      <c r="J3377" s="508">
        <f>(Table13[[#This Row],[Signal from Matlab]]-703)/(1060.75-703)</f>
        <v>-1.9650593990216632</v>
      </c>
    </row>
    <row r="3378" spans="1:10" x14ac:dyDescent="0.2">
      <c r="A3378" s="505">
        <v>38936</v>
      </c>
      <c r="B3378" s="506">
        <v>3377</v>
      </c>
      <c r="C3378" s="507">
        <v>76.150000000000006</v>
      </c>
      <c r="E3378" s="508">
        <f>(Table13[[#This Row],[Gasoil Open]]-MIN(Table13[Gasoil Open]))/(MAX(Table13[Gasoil Open])-MIN(Table13[Gasoil Open]))</f>
        <v>0.48645680819912146</v>
      </c>
      <c r="I3378" s="130">
        <f>(Table13[[#This Row],[Alpha]]-MIN(Table13[Alpha]))/(MAX(Table13[Alpha])-MIN(Table13[Alpha]))</f>
        <v>0.41785418965510296</v>
      </c>
      <c r="J3378" s="508">
        <f>(Table13[[#This Row],[Signal from Matlab]]-703)/(1060.75-703)</f>
        <v>-1.9650593990216632</v>
      </c>
    </row>
    <row r="3379" spans="1:10" x14ac:dyDescent="0.2">
      <c r="A3379" s="505">
        <v>38937</v>
      </c>
      <c r="B3379" s="506">
        <v>3378</v>
      </c>
      <c r="C3379" s="507">
        <v>78.3</v>
      </c>
      <c r="E3379" s="508">
        <f>(Table13[[#This Row],[Gasoil Open]]-MIN(Table13[Gasoil Open]))/(MAX(Table13[Gasoil Open])-MIN(Table13[Gasoil Open]))</f>
        <v>0.5021961932650072</v>
      </c>
      <c r="I3379" s="130">
        <f>(Table13[[#This Row],[Alpha]]-MIN(Table13[Alpha]))/(MAX(Table13[Alpha])-MIN(Table13[Alpha]))</f>
        <v>0.41785418965510296</v>
      </c>
      <c r="J3379" s="508">
        <f>(Table13[[#This Row],[Signal from Matlab]]-703)/(1060.75-703)</f>
        <v>-1.9650593990216632</v>
      </c>
    </row>
    <row r="3380" spans="1:10" x14ac:dyDescent="0.2">
      <c r="A3380" s="505">
        <v>38938</v>
      </c>
      <c r="B3380" s="506">
        <v>3379</v>
      </c>
      <c r="C3380" s="507">
        <v>77.56</v>
      </c>
      <c r="E3380" s="508">
        <f>(Table13[[#This Row],[Gasoil Open]]-MIN(Table13[Gasoil Open]))/(MAX(Table13[Gasoil Open])-MIN(Table13[Gasoil Open]))</f>
        <v>0.49677891654465584</v>
      </c>
      <c r="I3380" s="130">
        <f>(Table13[[#This Row],[Alpha]]-MIN(Table13[Alpha]))/(MAX(Table13[Alpha])-MIN(Table13[Alpha]))</f>
        <v>0.41785418965510296</v>
      </c>
      <c r="J3380" s="508">
        <f>(Table13[[#This Row],[Signal from Matlab]]-703)/(1060.75-703)</f>
        <v>-1.9650593990216632</v>
      </c>
    </row>
    <row r="3381" spans="1:10" x14ac:dyDescent="0.2">
      <c r="A3381" s="505">
        <v>38939</v>
      </c>
      <c r="B3381" s="506">
        <v>3380</v>
      </c>
      <c r="C3381" s="507">
        <v>77.27</v>
      </c>
      <c r="E3381" s="508">
        <f>(Table13[[#This Row],[Gasoil Open]]-MIN(Table13[Gasoil Open]))/(MAX(Table13[Gasoil Open])-MIN(Table13[Gasoil Open]))</f>
        <v>0.49465592972181538</v>
      </c>
      <c r="I3381" s="130">
        <f>(Table13[[#This Row],[Alpha]]-MIN(Table13[Alpha]))/(MAX(Table13[Alpha])-MIN(Table13[Alpha]))</f>
        <v>0.41785418965510296</v>
      </c>
      <c r="J3381" s="508">
        <f>(Table13[[#This Row],[Signal from Matlab]]-703)/(1060.75-703)</f>
        <v>-1.9650593990216632</v>
      </c>
    </row>
    <row r="3382" spans="1:10" x14ac:dyDescent="0.2">
      <c r="A3382" s="505">
        <v>38940</v>
      </c>
      <c r="B3382" s="506">
        <v>3381</v>
      </c>
      <c r="C3382" s="507">
        <v>75.25</v>
      </c>
      <c r="E3382" s="508">
        <f>(Table13[[#This Row],[Gasoil Open]]-MIN(Table13[Gasoil Open]))/(MAX(Table13[Gasoil Open])-MIN(Table13[Gasoil Open]))</f>
        <v>0.47986822840409948</v>
      </c>
      <c r="I3382" s="130">
        <f>(Table13[[#This Row],[Alpha]]-MIN(Table13[Alpha]))/(MAX(Table13[Alpha])-MIN(Table13[Alpha]))</f>
        <v>0.41785418965510296</v>
      </c>
      <c r="J3382" s="508">
        <f>(Table13[[#This Row],[Signal from Matlab]]-703)/(1060.75-703)</f>
        <v>-1.9650593990216632</v>
      </c>
    </row>
    <row r="3383" spans="1:10" x14ac:dyDescent="0.2">
      <c r="A3383" s="505">
        <v>38943</v>
      </c>
      <c r="B3383" s="506">
        <v>3382</v>
      </c>
      <c r="C3383" s="507">
        <v>75.16</v>
      </c>
      <c r="E3383" s="508">
        <f>(Table13[[#This Row],[Gasoil Open]]-MIN(Table13[Gasoil Open]))/(MAX(Table13[Gasoil Open])-MIN(Table13[Gasoil Open]))</f>
        <v>0.47920937042459721</v>
      </c>
      <c r="I3383" s="130">
        <f>(Table13[[#This Row],[Alpha]]-MIN(Table13[Alpha]))/(MAX(Table13[Alpha])-MIN(Table13[Alpha]))</f>
        <v>0.41785418965510296</v>
      </c>
      <c r="J3383" s="508">
        <f>(Table13[[#This Row],[Signal from Matlab]]-703)/(1060.75-703)</f>
        <v>-1.9650593990216632</v>
      </c>
    </row>
    <row r="3384" spans="1:10" x14ac:dyDescent="0.2">
      <c r="A3384" s="505">
        <v>38944</v>
      </c>
      <c r="B3384" s="506">
        <v>3383</v>
      </c>
      <c r="C3384" s="507">
        <v>74.2</v>
      </c>
      <c r="E3384" s="508">
        <f>(Table13[[#This Row],[Gasoil Open]]-MIN(Table13[Gasoil Open]))/(MAX(Table13[Gasoil Open])-MIN(Table13[Gasoil Open]))</f>
        <v>0.47218155197657385</v>
      </c>
      <c r="I3384" s="130">
        <f>(Table13[[#This Row],[Alpha]]-MIN(Table13[Alpha]))/(MAX(Table13[Alpha])-MIN(Table13[Alpha]))</f>
        <v>0.41785418965510296</v>
      </c>
      <c r="J3384" s="508">
        <f>(Table13[[#This Row],[Signal from Matlab]]-703)/(1060.75-703)</f>
        <v>-1.9650593990216632</v>
      </c>
    </row>
    <row r="3385" spans="1:10" x14ac:dyDescent="0.2">
      <c r="A3385" s="505">
        <v>38945</v>
      </c>
      <c r="B3385" s="506">
        <v>3384</v>
      </c>
      <c r="C3385" s="507">
        <v>73.650000000000006</v>
      </c>
      <c r="E3385" s="508">
        <f>(Table13[[#This Row],[Gasoil Open]]-MIN(Table13[Gasoil Open]))/(MAX(Table13[Gasoil Open])-MIN(Table13[Gasoil Open]))</f>
        <v>0.46815519765739377</v>
      </c>
      <c r="I3385" s="130">
        <f>(Table13[[#This Row],[Alpha]]-MIN(Table13[Alpha]))/(MAX(Table13[Alpha])-MIN(Table13[Alpha]))</f>
        <v>0.41785418965510296</v>
      </c>
      <c r="J3385" s="508">
        <f>(Table13[[#This Row],[Signal from Matlab]]-703)/(1060.75-703)</f>
        <v>-1.9650593990216632</v>
      </c>
    </row>
    <row r="3386" spans="1:10" x14ac:dyDescent="0.2">
      <c r="A3386" s="505">
        <v>38946</v>
      </c>
      <c r="B3386" s="506">
        <v>3385</v>
      </c>
      <c r="C3386" s="507">
        <v>72.45</v>
      </c>
      <c r="E3386" s="508">
        <f>(Table13[[#This Row],[Gasoil Open]]-MIN(Table13[Gasoil Open]))/(MAX(Table13[Gasoil Open])-MIN(Table13[Gasoil Open]))</f>
        <v>0.45937042459736449</v>
      </c>
      <c r="I3386" s="130">
        <f>(Table13[[#This Row],[Alpha]]-MIN(Table13[Alpha]))/(MAX(Table13[Alpha])-MIN(Table13[Alpha]))</f>
        <v>0.41785418965510296</v>
      </c>
      <c r="J3386" s="508">
        <f>(Table13[[#This Row],[Signal from Matlab]]-703)/(1060.75-703)</f>
        <v>-1.9650593990216632</v>
      </c>
    </row>
    <row r="3387" spans="1:10" x14ac:dyDescent="0.2">
      <c r="A3387" s="505">
        <v>38947</v>
      </c>
      <c r="B3387" s="506">
        <v>3386</v>
      </c>
      <c r="C3387" s="507">
        <v>71.72</v>
      </c>
      <c r="E3387" s="508">
        <f>(Table13[[#This Row],[Gasoil Open]]-MIN(Table13[Gasoil Open]))/(MAX(Table13[Gasoil Open])-MIN(Table13[Gasoil Open]))</f>
        <v>0.45402635431917998</v>
      </c>
      <c r="I3387" s="130">
        <f>(Table13[[#This Row],[Alpha]]-MIN(Table13[Alpha]))/(MAX(Table13[Alpha])-MIN(Table13[Alpha]))</f>
        <v>0.41785418965510296</v>
      </c>
      <c r="J3387" s="508">
        <f>(Table13[[#This Row],[Signal from Matlab]]-703)/(1060.75-703)</f>
        <v>-1.9650593990216632</v>
      </c>
    </row>
    <row r="3388" spans="1:10" x14ac:dyDescent="0.2">
      <c r="A3388" s="505">
        <v>38950</v>
      </c>
      <c r="B3388" s="506">
        <v>3387</v>
      </c>
      <c r="C3388" s="507">
        <v>72.59</v>
      </c>
      <c r="E3388" s="508">
        <f>(Table13[[#This Row],[Gasoil Open]]-MIN(Table13[Gasoil Open]))/(MAX(Table13[Gasoil Open])-MIN(Table13[Gasoil Open]))</f>
        <v>0.46039531478770124</v>
      </c>
      <c r="I3388" s="130">
        <f>(Table13[[#This Row],[Alpha]]-MIN(Table13[Alpha]))/(MAX(Table13[Alpha])-MIN(Table13[Alpha]))</f>
        <v>0.41785418965510296</v>
      </c>
      <c r="J3388" s="508">
        <f>(Table13[[#This Row],[Signal from Matlab]]-703)/(1060.75-703)</f>
        <v>-1.9650593990216632</v>
      </c>
    </row>
    <row r="3389" spans="1:10" x14ac:dyDescent="0.2">
      <c r="A3389" s="505">
        <v>38951</v>
      </c>
      <c r="B3389" s="506">
        <v>3388</v>
      </c>
      <c r="C3389" s="507">
        <v>73.5</v>
      </c>
      <c r="E3389" s="508">
        <f>(Table13[[#This Row],[Gasoil Open]]-MIN(Table13[Gasoil Open]))/(MAX(Table13[Gasoil Open])-MIN(Table13[Gasoil Open]))</f>
        <v>0.46705710102489006</v>
      </c>
      <c r="I3389" s="130">
        <f>(Table13[[#This Row],[Alpha]]-MIN(Table13[Alpha]))/(MAX(Table13[Alpha])-MIN(Table13[Alpha]))</f>
        <v>0.41785418965510296</v>
      </c>
      <c r="J3389" s="508">
        <f>(Table13[[#This Row],[Signal from Matlab]]-703)/(1060.75-703)</f>
        <v>-1.9650593990216632</v>
      </c>
    </row>
    <row r="3390" spans="1:10" x14ac:dyDescent="0.2">
      <c r="A3390" s="505">
        <v>38952</v>
      </c>
      <c r="B3390" s="506">
        <v>3389</v>
      </c>
      <c r="C3390" s="507">
        <v>73.099999999999994</v>
      </c>
      <c r="E3390" s="508">
        <f>(Table13[[#This Row],[Gasoil Open]]-MIN(Table13[Gasoil Open]))/(MAX(Table13[Gasoil Open])-MIN(Table13[Gasoil Open]))</f>
        <v>0.46412884333821364</v>
      </c>
      <c r="I3390" s="130">
        <f>(Table13[[#This Row],[Alpha]]-MIN(Table13[Alpha]))/(MAX(Table13[Alpha])-MIN(Table13[Alpha]))</f>
        <v>0.41785418965510296</v>
      </c>
      <c r="J3390" s="508">
        <f>(Table13[[#This Row],[Signal from Matlab]]-703)/(1060.75-703)</f>
        <v>-1.9650593990216632</v>
      </c>
    </row>
    <row r="3391" spans="1:10" x14ac:dyDescent="0.2">
      <c r="A3391" s="505">
        <v>38953</v>
      </c>
      <c r="B3391" s="506">
        <v>3390</v>
      </c>
      <c r="C3391" s="507">
        <v>72.05</v>
      </c>
      <c r="E3391" s="508">
        <f>(Table13[[#This Row],[Gasoil Open]]-MIN(Table13[Gasoil Open]))/(MAX(Table13[Gasoil Open])-MIN(Table13[Gasoil Open]))</f>
        <v>0.45644216691068801</v>
      </c>
      <c r="I3391" s="130">
        <f>(Table13[[#This Row],[Alpha]]-MIN(Table13[Alpha]))/(MAX(Table13[Alpha])-MIN(Table13[Alpha]))</f>
        <v>0.41785418965510296</v>
      </c>
      <c r="J3391" s="508">
        <f>(Table13[[#This Row],[Signal from Matlab]]-703)/(1060.75-703)</f>
        <v>-1.9650593990216632</v>
      </c>
    </row>
    <row r="3392" spans="1:10" x14ac:dyDescent="0.2">
      <c r="A3392" s="505">
        <v>38954</v>
      </c>
      <c r="B3392" s="506">
        <v>3391</v>
      </c>
      <c r="C3392" s="507">
        <v>73</v>
      </c>
      <c r="E3392" s="508">
        <f>(Table13[[#This Row],[Gasoil Open]]-MIN(Table13[Gasoil Open]))/(MAX(Table13[Gasoil Open])-MIN(Table13[Gasoil Open]))</f>
        <v>0.46339677891654457</v>
      </c>
      <c r="I3392" s="130">
        <f>(Table13[[#This Row],[Alpha]]-MIN(Table13[Alpha]))/(MAX(Table13[Alpha])-MIN(Table13[Alpha]))</f>
        <v>0.41785418965510296</v>
      </c>
      <c r="J3392" s="508">
        <f>(Table13[[#This Row],[Signal from Matlab]]-703)/(1060.75-703)</f>
        <v>-1.9650593990216632</v>
      </c>
    </row>
    <row r="3393" spans="1:10" x14ac:dyDescent="0.2">
      <c r="A3393" s="505">
        <v>38957</v>
      </c>
      <c r="B3393" s="506">
        <v>3392</v>
      </c>
      <c r="C3393" s="507">
        <v>72.209999999999994</v>
      </c>
      <c r="E3393" s="508">
        <f>(Table13[[#This Row],[Gasoil Open]]-MIN(Table13[Gasoil Open]))/(MAX(Table13[Gasoil Open])-MIN(Table13[Gasoil Open]))</f>
        <v>0.45761346998535857</v>
      </c>
      <c r="I3393" s="130">
        <f>(Table13[[#This Row],[Alpha]]-MIN(Table13[Alpha]))/(MAX(Table13[Alpha])-MIN(Table13[Alpha]))</f>
        <v>0.41785418965510296</v>
      </c>
      <c r="J3393" s="508">
        <f>(Table13[[#This Row],[Signal from Matlab]]-703)/(1060.75-703)</f>
        <v>-1.9650593990216632</v>
      </c>
    </row>
    <row r="3394" spans="1:10" x14ac:dyDescent="0.2">
      <c r="A3394" s="505">
        <v>38958</v>
      </c>
      <c r="B3394" s="506">
        <v>3393</v>
      </c>
      <c r="C3394" s="507">
        <v>70.650000000000006</v>
      </c>
      <c r="E3394" s="508">
        <f>(Table13[[#This Row],[Gasoil Open]]-MIN(Table13[Gasoil Open]))/(MAX(Table13[Gasoil Open])-MIN(Table13[Gasoil Open]))</f>
        <v>0.44619326500732059</v>
      </c>
      <c r="I3394" s="130">
        <f>(Table13[[#This Row],[Alpha]]-MIN(Table13[Alpha]))/(MAX(Table13[Alpha])-MIN(Table13[Alpha]))</f>
        <v>0.41785418965510296</v>
      </c>
      <c r="J3394" s="508">
        <f>(Table13[[#This Row],[Signal from Matlab]]-703)/(1060.75-703)</f>
        <v>-1.9650593990216632</v>
      </c>
    </row>
    <row r="3395" spans="1:10" x14ac:dyDescent="0.2">
      <c r="A3395" s="505">
        <v>38959</v>
      </c>
      <c r="B3395" s="506">
        <v>3394</v>
      </c>
      <c r="C3395" s="507">
        <v>70.2</v>
      </c>
      <c r="E3395" s="508">
        <f>(Table13[[#This Row],[Gasoil Open]]-MIN(Table13[Gasoil Open]))/(MAX(Table13[Gasoil Open])-MIN(Table13[Gasoil Open]))</f>
        <v>0.44289897510980958</v>
      </c>
      <c r="I3395" s="130">
        <f>(Table13[[#This Row],[Alpha]]-MIN(Table13[Alpha]))/(MAX(Table13[Alpha])-MIN(Table13[Alpha]))</f>
        <v>0.41785418965510296</v>
      </c>
      <c r="J3395" s="508">
        <f>(Table13[[#This Row],[Signal from Matlab]]-703)/(1060.75-703)</f>
        <v>-1.9650593990216632</v>
      </c>
    </row>
    <row r="3396" spans="1:10" x14ac:dyDescent="0.2">
      <c r="A3396" s="505">
        <v>38960</v>
      </c>
      <c r="B3396" s="506">
        <v>3395</v>
      </c>
      <c r="C3396" s="507">
        <v>70.599999999999994</v>
      </c>
      <c r="E3396" s="508">
        <f>(Table13[[#This Row],[Gasoil Open]]-MIN(Table13[Gasoil Open]))/(MAX(Table13[Gasoil Open])-MIN(Table13[Gasoil Open]))</f>
        <v>0.44582723279648595</v>
      </c>
      <c r="I3396" s="130">
        <f>(Table13[[#This Row],[Alpha]]-MIN(Table13[Alpha]))/(MAX(Table13[Alpha])-MIN(Table13[Alpha]))</f>
        <v>0.41785418965510296</v>
      </c>
      <c r="J3396" s="508">
        <f>(Table13[[#This Row],[Signal from Matlab]]-703)/(1060.75-703)</f>
        <v>-1.9650593990216632</v>
      </c>
    </row>
    <row r="3397" spans="1:10" x14ac:dyDescent="0.2">
      <c r="A3397" s="505">
        <v>38961</v>
      </c>
      <c r="B3397" s="506">
        <v>3396</v>
      </c>
      <c r="C3397" s="507">
        <v>70.42</v>
      </c>
      <c r="E3397" s="508">
        <f>(Table13[[#This Row],[Gasoil Open]]-MIN(Table13[Gasoil Open]))/(MAX(Table13[Gasoil Open])-MIN(Table13[Gasoil Open]))</f>
        <v>0.44450951683748163</v>
      </c>
      <c r="I3397" s="130">
        <f>(Table13[[#This Row],[Alpha]]-MIN(Table13[Alpha]))/(MAX(Table13[Alpha])-MIN(Table13[Alpha]))</f>
        <v>0.41785418965510296</v>
      </c>
      <c r="J3397" s="508">
        <f>(Table13[[#This Row],[Signal from Matlab]]-703)/(1060.75-703)</f>
        <v>-1.9650593990216632</v>
      </c>
    </row>
    <row r="3398" spans="1:10" x14ac:dyDescent="0.2">
      <c r="A3398" s="505">
        <v>38964</v>
      </c>
      <c r="B3398" s="506">
        <v>3397</v>
      </c>
      <c r="C3398" s="507">
        <v>69.150000000000006</v>
      </c>
      <c r="E3398" s="508">
        <f>(Table13[[#This Row],[Gasoil Open]]-MIN(Table13[Gasoil Open]))/(MAX(Table13[Gasoil Open])-MIN(Table13[Gasoil Open]))</f>
        <v>0.435212298682284</v>
      </c>
      <c r="I3398" s="130">
        <f>(Table13[[#This Row],[Alpha]]-MIN(Table13[Alpha]))/(MAX(Table13[Alpha])-MIN(Table13[Alpha]))</f>
        <v>0.41785418965510296</v>
      </c>
      <c r="J3398" s="508">
        <f>(Table13[[#This Row],[Signal from Matlab]]-703)/(1060.75-703)</f>
        <v>-1.9650593990216632</v>
      </c>
    </row>
    <row r="3399" spans="1:10" x14ac:dyDescent="0.2">
      <c r="A3399" s="505">
        <v>38965</v>
      </c>
      <c r="B3399" s="506">
        <v>3398</v>
      </c>
      <c r="C3399" s="507">
        <v>68.2</v>
      </c>
      <c r="E3399" s="508">
        <f>(Table13[[#This Row],[Gasoil Open]]-MIN(Table13[Gasoil Open]))/(MAX(Table13[Gasoil Open])-MIN(Table13[Gasoil Open]))</f>
        <v>0.42825768667642744</v>
      </c>
      <c r="I3399" s="130">
        <f>(Table13[[#This Row],[Alpha]]-MIN(Table13[Alpha]))/(MAX(Table13[Alpha])-MIN(Table13[Alpha]))</f>
        <v>0.41785418965510296</v>
      </c>
      <c r="J3399" s="508">
        <f>(Table13[[#This Row],[Signal from Matlab]]-703)/(1060.75-703)</f>
        <v>-1.9650593990216632</v>
      </c>
    </row>
    <row r="3400" spans="1:10" x14ac:dyDescent="0.2">
      <c r="A3400" s="505">
        <v>38966</v>
      </c>
      <c r="B3400" s="506">
        <v>3399</v>
      </c>
      <c r="C3400" s="507">
        <v>68.25</v>
      </c>
      <c r="E3400" s="508">
        <f>(Table13[[#This Row],[Gasoil Open]]-MIN(Table13[Gasoil Open]))/(MAX(Table13[Gasoil Open])-MIN(Table13[Gasoil Open]))</f>
        <v>0.42862371888726197</v>
      </c>
      <c r="I3400" s="130">
        <f>(Table13[[#This Row],[Alpha]]-MIN(Table13[Alpha]))/(MAX(Table13[Alpha])-MIN(Table13[Alpha]))</f>
        <v>0.41785418965510296</v>
      </c>
      <c r="J3400" s="508">
        <f>(Table13[[#This Row],[Signal from Matlab]]-703)/(1060.75-703)</f>
        <v>-1.9650593990216632</v>
      </c>
    </row>
    <row r="3401" spans="1:10" x14ac:dyDescent="0.2">
      <c r="A3401" s="505">
        <v>38967</v>
      </c>
      <c r="B3401" s="506">
        <v>3400</v>
      </c>
      <c r="C3401" s="507">
        <v>66.930000000000007</v>
      </c>
      <c r="E3401" s="508">
        <f>(Table13[[#This Row],[Gasoil Open]]-MIN(Table13[Gasoil Open]))/(MAX(Table13[Gasoil Open])-MIN(Table13[Gasoil Open]))</f>
        <v>0.41896046852122981</v>
      </c>
      <c r="I3401" s="130">
        <f>(Table13[[#This Row],[Alpha]]-MIN(Table13[Alpha]))/(MAX(Table13[Alpha])-MIN(Table13[Alpha]))</f>
        <v>0.41785418965510296</v>
      </c>
      <c r="J3401" s="508">
        <f>(Table13[[#This Row],[Signal from Matlab]]-703)/(1060.75-703)</f>
        <v>-1.9650593990216632</v>
      </c>
    </row>
    <row r="3402" spans="1:10" x14ac:dyDescent="0.2">
      <c r="A3402" s="505">
        <v>38968</v>
      </c>
      <c r="B3402" s="506">
        <v>3401</v>
      </c>
      <c r="C3402" s="507">
        <v>66.3</v>
      </c>
      <c r="E3402" s="508">
        <f>(Table13[[#This Row],[Gasoil Open]]-MIN(Table13[Gasoil Open]))/(MAX(Table13[Gasoil Open])-MIN(Table13[Gasoil Open]))</f>
        <v>0.41434846266471437</v>
      </c>
      <c r="I3402" s="130">
        <f>(Table13[[#This Row],[Alpha]]-MIN(Table13[Alpha]))/(MAX(Table13[Alpha])-MIN(Table13[Alpha]))</f>
        <v>0.41785418965510296</v>
      </c>
      <c r="J3402" s="508">
        <f>(Table13[[#This Row],[Signal from Matlab]]-703)/(1060.75-703)</f>
        <v>-1.9650593990216632</v>
      </c>
    </row>
    <row r="3403" spans="1:10" x14ac:dyDescent="0.2">
      <c r="A3403" s="505">
        <v>38971</v>
      </c>
      <c r="B3403" s="506">
        <v>3402</v>
      </c>
      <c r="C3403" s="507">
        <v>65.2</v>
      </c>
      <c r="E3403" s="508">
        <f>(Table13[[#This Row],[Gasoil Open]]-MIN(Table13[Gasoil Open]))/(MAX(Table13[Gasoil Open])-MIN(Table13[Gasoil Open]))</f>
        <v>0.40629575402635426</v>
      </c>
      <c r="I3403" s="130">
        <f>(Table13[[#This Row],[Alpha]]-MIN(Table13[Alpha]))/(MAX(Table13[Alpha])-MIN(Table13[Alpha]))</f>
        <v>0.41785418965510296</v>
      </c>
      <c r="J3403" s="508">
        <f>(Table13[[#This Row],[Signal from Matlab]]-703)/(1060.75-703)</f>
        <v>-1.9650593990216632</v>
      </c>
    </row>
    <row r="3404" spans="1:10" x14ac:dyDescent="0.2">
      <c r="A3404" s="505">
        <v>38972</v>
      </c>
      <c r="B3404" s="506">
        <v>3403</v>
      </c>
      <c r="C3404" s="507">
        <v>64.540000000000006</v>
      </c>
      <c r="E3404" s="508">
        <f>(Table13[[#This Row],[Gasoil Open]]-MIN(Table13[Gasoil Open]))/(MAX(Table13[Gasoil Open])-MIN(Table13[Gasoil Open]))</f>
        <v>0.40146412884333815</v>
      </c>
      <c r="I3404" s="130">
        <f>(Table13[[#This Row],[Alpha]]-MIN(Table13[Alpha]))/(MAX(Table13[Alpha])-MIN(Table13[Alpha]))</f>
        <v>0.41785418965510296</v>
      </c>
      <c r="J3404" s="508">
        <f>(Table13[[#This Row],[Signal from Matlab]]-703)/(1060.75-703)</f>
        <v>-1.9650593990216632</v>
      </c>
    </row>
    <row r="3405" spans="1:10" x14ac:dyDescent="0.2">
      <c r="A3405" s="505">
        <v>38973</v>
      </c>
      <c r="B3405" s="506">
        <v>3404</v>
      </c>
      <c r="C3405" s="507">
        <v>62.97</v>
      </c>
      <c r="E3405" s="508">
        <f>(Table13[[#This Row],[Gasoil Open]]-MIN(Table13[Gasoil Open]))/(MAX(Table13[Gasoil Open])-MIN(Table13[Gasoil Open]))</f>
        <v>0.38997071742313316</v>
      </c>
      <c r="I3405" s="130">
        <f>(Table13[[#This Row],[Alpha]]-MIN(Table13[Alpha]))/(MAX(Table13[Alpha])-MIN(Table13[Alpha]))</f>
        <v>0.41785418965510296</v>
      </c>
      <c r="J3405" s="508">
        <f>(Table13[[#This Row],[Signal from Matlab]]-703)/(1060.75-703)</f>
        <v>-1.9650593990216632</v>
      </c>
    </row>
    <row r="3406" spans="1:10" x14ac:dyDescent="0.2">
      <c r="A3406" s="505">
        <v>38974</v>
      </c>
      <c r="B3406" s="506">
        <v>3405</v>
      </c>
      <c r="C3406" s="507">
        <v>63.43</v>
      </c>
      <c r="E3406" s="508">
        <f>(Table13[[#This Row],[Gasoil Open]]-MIN(Table13[Gasoil Open]))/(MAX(Table13[Gasoil Open])-MIN(Table13[Gasoil Open]))</f>
        <v>0.39333821376281108</v>
      </c>
      <c r="I3406" s="130">
        <f>(Table13[[#This Row],[Alpha]]-MIN(Table13[Alpha]))/(MAX(Table13[Alpha])-MIN(Table13[Alpha]))</f>
        <v>0.41785418965510296</v>
      </c>
      <c r="J3406" s="508">
        <f>(Table13[[#This Row],[Signal from Matlab]]-703)/(1060.75-703)</f>
        <v>-1.9650593990216632</v>
      </c>
    </row>
    <row r="3407" spans="1:10" x14ac:dyDescent="0.2">
      <c r="A3407" s="505">
        <v>38975</v>
      </c>
      <c r="B3407" s="506">
        <v>3406</v>
      </c>
      <c r="C3407" s="507"/>
      <c r="E3407" s="508">
        <f>(Table13[[#This Row],[Gasoil Open]]-MIN(Table13[Gasoil Open]))/(MAX(Table13[Gasoil Open])-MIN(Table13[Gasoil Open]))</f>
        <v>-7.1010248901903356E-2</v>
      </c>
      <c r="I3407" s="130">
        <f>(Table13[[#This Row],[Alpha]]-MIN(Table13[Alpha]))/(MAX(Table13[Alpha])-MIN(Table13[Alpha]))</f>
        <v>0.41785418965510296</v>
      </c>
      <c r="J3407" s="508">
        <f>(Table13[[#This Row],[Signal from Matlab]]-703)/(1060.75-703)</f>
        <v>-1.9650593990216632</v>
      </c>
    </row>
    <row r="3408" spans="1:10" x14ac:dyDescent="0.2">
      <c r="A3408" s="505">
        <v>38978</v>
      </c>
      <c r="B3408" s="506">
        <v>3407</v>
      </c>
      <c r="C3408" s="507">
        <v>63.47</v>
      </c>
      <c r="E3408" s="508">
        <f>(Table13[[#This Row],[Gasoil Open]]-MIN(Table13[Gasoil Open]))/(MAX(Table13[Gasoil Open])-MIN(Table13[Gasoil Open]))</f>
        <v>0.39363103953147865</v>
      </c>
      <c r="I3408" s="130">
        <f>(Table13[[#This Row],[Alpha]]-MIN(Table13[Alpha]))/(MAX(Table13[Alpha])-MIN(Table13[Alpha]))</f>
        <v>0.41785418965510296</v>
      </c>
      <c r="J3408" s="508">
        <f>(Table13[[#This Row],[Signal from Matlab]]-703)/(1060.75-703)</f>
        <v>-1.9650593990216632</v>
      </c>
    </row>
    <row r="3409" spans="1:10" x14ac:dyDescent="0.2">
      <c r="A3409" s="505">
        <v>38979</v>
      </c>
      <c r="B3409" s="506">
        <v>3408</v>
      </c>
      <c r="C3409" s="507">
        <v>64.099999999999994</v>
      </c>
      <c r="E3409" s="508">
        <f>(Table13[[#This Row],[Gasoil Open]]-MIN(Table13[Gasoil Open]))/(MAX(Table13[Gasoil Open])-MIN(Table13[Gasoil Open]))</f>
        <v>0.39824304538799399</v>
      </c>
      <c r="I3409" s="130">
        <f>(Table13[[#This Row],[Alpha]]-MIN(Table13[Alpha]))/(MAX(Table13[Alpha])-MIN(Table13[Alpha]))</f>
        <v>0.41785418965510296</v>
      </c>
      <c r="J3409" s="508">
        <f>(Table13[[#This Row],[Signal from Matlab]]-703)/(1060.75-703)</f>
        <v>-1.9650593990216632</v>
      </c>
    </row>
    <row r="3410" spans="1:10" x14ac:dyDescent="0.2">
      <c r="A3410" s="505">
        <v>38980</v>
      </c>
      <c r="B3410" s="506">
        <v>3409</v>
      </c>
      <c r="C3410" s="507">
        <v>62.19</v>
      </c>
      <c r="E3410" s="508">
        <f>(Table13[[#This Row],[Gasoil Open]]-MIN(Table13[Gasoil Open]))/(MAX(Table13[Gasoil Open])-MIN(Table13[Gasoil Open]))</f>
        <v>0.38426061493411412</v>
      </c>
      <c r="I3410" s="130">
        <f>(Table13[[#This Row],[Alpha]]-MIN(Table13[Alpha]))/(MAX(Table13[Alpha])-MIN(Table13[Alpha]))</f>
        <v>0.41785418965510296</v>
      </c>
      <c r="J3410" s="508">
        <f>(Table13[[#This Row],[Signal from Matlab]]-703)/(1060.75-703)</f>
        <v>-1.9650593990216632</v>
      </c>
    </row>
    <row r="3411" spans="1:10" x14ac:dyDescent="0.2">
      <c r="A3411" s="505">
        <v>38981</v>
      </c>
      <c r="B3411" s="506">
        <v>3410</v>
      </c>
      <c r="C3411" s="507">
        <v>60.7</v>
      </c>
      <c r="E3411" s="508">
        <f>(Table13[[#This Row],[Gasoil Open]]-MIN(Table13[Gasoil Open]))/(MAX(Table13[Gasoil Open])-MIN(Table13[Gasoil Open]))</f>
        <v>0.37335285505124444</v>
      </c>
      <c r="I3411" s="130">
        <f>(Table13[[#This Row],[Alpha]]-MIN(Table13[Alpha]))/(MAX(Table13[Alpha])-MIN(Table13[Alpha]))</f>
        <v>0.41785418965510296</v>
      </c>
      <c r="J3411" s="508">
        <f>(Table13[[#This Row],[Signal from Matlab]]-703)/(1060.75-703)</f>
        <v>-1.9650593990216632</v>
      </c>
    </row>
    <row r="3412" spans="1:10" x14ac:dyDescent="0.2">
      <c r="A3412" s="505">
        <v>38982</v>
      </c>
      <c r="B3412" s="506">
        <v>3411</v>
      </c>
      <c r="C3412" s="507">
        <v>61.57</v>
      </c>
      <c r="E3412" s="508">
        <f>(Table13[[#This Row],[Gasoil Open]]-MIN(Table13[Gasoil Open]))/(MAX(Table13[Gasoil Open])-MIN(Table13[Gasoil Open]))</f>
        <v>0.37972181551976569</v>
      </c>
      <c r="I3412" s="130">
        <f>(Table13[[#This Row],[Alpha]]-MIN(Table13[Alpha]))/(MAX(Table13[Alpha])-MIN(Table13[Alpha]))</f>
        <v>0.41785418965510296</v>
      </c>
      <c r="J3412" s="508">
        <f>(Table13[[#This Row],[Signal from Matlab]]-703)/(1060.75-703)</f>
        <v>-1.9650593990216632</v>
      </c>
    </row>
    <row r="3413" spans="1:10" x14ac:dyDescent="0.2">
      <c r="A3413" s="505">
        <v>38985</v>
      </c>
      <c r="B3413" s="506">
        <v>3412</v>
      </c>
      <c r="C3413" s="507">
        <v>60.05</v>
      </c>
      <c r="E3413" s="508">
        <f>(Table13[[#This Row],[Gasoil Open]]-MIN(Table13[Gasoil Open]))/(MAX(Table13[Gasoil Open])-MIN(Table13[Gasoil Open]))</f>
        <v>0.36859443631039523</v>
      </c>
      <c r="I3413" s="130">
        <f>(Table13[[#This Row],[Alpha]]-MIN(Table13[Alpha]))/(MAX(Table13[Alpha])-MIN(Table13[Alpha]))</f>
        <v>0.41785418965510296</v>
      </c>
      <c r="J3413" s="508">
        <f>(Table13[[#This Row],[Signal from Matlab]]-703)/(1060.75-703)</f>
        <v>-1.9650593990216632</v>
      </c>
    </row>
    <row r="3414" spans="1:10" x14ac:dyDescent="0.2">
      <c r="A3414" s="505">
        <v>38986</v>
      </c>
      <c r="B3414" s="506">
        <v>3413</v>
      </c>
      <c r="C3414" s="507">
        <v>61.1</v>
      </c>
      <c r="E3414" s="508">
        <f>(Table13[[#This Row],[Gasoil Open]]-MIN(Table13[Gasoil Open]))/(MAX(Table13[Gasoil Open])-MIN(Table13[Gasoil Open]))</f>
        <v>0.37628111273792092</v>
      </c>
      <c r="I3414" s="130">
        <f>(Table13[[#This Row],[Alpha]]-MIN(Table13[Alpha]))/(MAX(Table13[Alpha])-MIN(Table13[Alpha]))</f>
        <v>0.41785418965510296</v>
      </c>
      <c r="J3414" s="508">
        <f>(Table13[[#This Row],[Signal from Matlab]]-703)/(1060.75-703)</f>
        <v>-1.9650593990216632</v>
      </c>
    </row>
    <row r="3415" spans="1:10" x14ac:dyDescent="0.2">
      <c r="A3415" s="505">
        <v>38987</v>
      </c>
      <c r="B3415" s="506">
        <v>3414</v>
      </c>
      <c r="C3415" s="507">
        <v>60.21</v>
      </c>
      <c r="E3415" s="508">
        <f>(Table13[[#This Row],[Gasoil Open]]-MIN(Table13[Gasoil Open]))/(MAX(Table13[Gasoil Open])-MIN(Table13[Gasoil Open]))</f>
        <v>0.36976573938506585</v>
      </c>
      <c r="I3415" s="130">
        <f>(Table13[[#This Row],[Alpha]]-MIN(Table13[Alpha]))/(MAX(Table13[Alpha])-MIN(Table13[Alpha]))</f>
        <v>0.41785418965510296</v>
      </c>
      <c r="J3415" s="508">
        <f>(Table13[[#This Row],[Signal from Matlab]]-703)/(1060.75-703)</f>
        <v>-1.9650593990216632</v>
      </c>
    </row>
    <row r="3416" spans="1:10" x14ac:dyDescent="0.2">
      <c r="A3416" s="505">
        <v>38988</v>
      </c>
      <c r="B3416" s="506">
        <v>3415</v>
      </c>
      <c r="C3416" s="507">
        <v>62.25</v>
      </c>
      <c r="E3416" s="508">
        <f>(Table13[[#This Row],[Gasoil Open]]-MIN(Table13[Gasoil Open]))/(MAX(Table13[Gasoil Open])-MIN(Table13[Gasoil Open]))</f>
        <v>0.38469985358711556</v>
      </c>
      <c r="I3416" s="130">
        <f>(Table13[[#This Row],[Alpha]]-MIN(Table13[Alpha]))/(MAX(Table13[Alpha])-MIN(Table13[Alpha]))</f>
        <v>0.41785418965510296</v>
      </c>
      <c r="J3416" s="508">
        <f>(Table13[[#This Row],[Signal from Matlab]]-703)/(1060.75-703)</f>
        <v>-1.9650593990216632</v>
      </c>
    </row>
    <row r="3417" spans="1:10" x14ac:dyDescent="0.2">
      <c r="A3417" s="505">
        <v>38989</v>
      </c>
      <c r="B3417" s="506">
        <v>3416</v>
      </c>
      <c r="C3417" s="507">
        <v>62.1</v>
      </c>
      <c r="E3417" s="508">
        <f>(Table13[[#This Row],[Gasoil Open]]-MIN(Table13[Gasoil Open]))/(MAX(Table13[Gasoil Open])-MIN(Table13[Gasoil Open]))</f>
        <v>0.38360175695461196</v>
      </c>
      <c r="I3417" s="130">
        <f>(Table13[[#This Row],[Alpha]]-MIN(Table13[Alpha]))/(MAX(Table13[Alpha])-MIN(Table13[Alpha]))</f>
        <v>0.41785418965510296</v>
      </c>
      <c r="J3417" s="508">
        <f>(Table13[[#This Row],[Signal from Matlab]]-703)/(1060.75-703)</f>
        <v>-1.9650593990216632</v>
      </c>
    </row>
    <row r="3418" spans="1:10" x14ac:dyDescent="0.2">
      <c r="A3418" s="505">
        <v>38992</v>
      </c>
      <c r="B3418" s="506">
        <v>3417</v>
      </c>
      <c r="C3418" s="507">
        <v>62.7</v>
      </c>
      <c r="E3418" s="508">
        <f>(Table13[[#This Row],[Gasoil Open]]-MIN(Table13[Gasoil Open]))/(MAX(Table13[Gasoil Open])-MIN(Table13[Gasoil Open]))</f>
        <v>0.38799414348462657</v>
      </c>
      <c r="I3418" s="130">
        <f>(Table13[[#This Row],[Alpha]]-MIN(Table13[Alpha]))/(MAX(Table13[Alpha])-MIN(Table13[Alpha]))</f>
        <v>0.41785418965510296</v>
      </c>
      <c r="J3418" s="508">
        <f>(Table13[[#This Row],[Signal from Matlab]]-703)/(1060.75-703)</f>
        <v>-1.9650593990216632</v>
      </c>
    </row>
    <row r="3419" spans="1:10" x14ac:dyDescent="0.2">
      <c r="A3419" s="505">
        <v>38993</v>
      </c>
      <c r="B3419" s="506">
        <v>3418</v>
      </c>
      <c r="C3419" s="507">
        <v>60.55</v>
      </c>
      <c r="E3419" s="508">
        <f>(Table13[[#This Row],[Gasoil Open]]-MIN(Table13[Gasoil Open]))/(MAX(Table13[Gasoil Open])-MIN(Table13[Gasoil Open]))</f>
        <v>0.37225475841874073</v>
      </c>
      <c r="I3419" s="130">
        <f>(Table13[[#This Row],[Alpha]]-MIN(Table13[Alpha]))/(MAX(Table13[Alpha])-MIN(Table13[Alpha]))</f>
        <v>0.41785418965510296</v>
      </c>
      <c r="J3419" s="508">
        <f>(Table13[[#This Row],[Signal from Matlab]]-703)/(1060.75-703)</f>
        <v>-1.9650593990216632</v>
      </c>
    </row>
    <row r="3420" spans="1:10" x14ac:dyDescent="0.2">
      <c r="A3420" s="505">
        <v>38994</v>
      </c>
      <c r="B3420" s="506">
        <v>3419</v>
      </c>
      <c r="C3420" s="507">
        <v>58.21</v>
      </c>
      <c r="E3420" s="508">
        <f>(Table13[[#This Row],[Gasoil Open]]-MIN(Table13[Gasoil Open]))/(MAX(Table13[Gasoil Open])-MIN(Table13[Gasoil Open]))</f>
        <v>0.35512445095168371</v>
      </c>
      <c r="I3420" s="130">
        <f>(Table13[[#This Row],[Alpha]]-MIN(Table13[Alpha]))/(MAX(Table13[Alpha])-MIN(Table13[Alpha]))</f>
        <v>0.41785418965510296</v>
      </c>
      <c r="J3420" s="508">
        <f>(Table13[[#This Row],[Signal from Matlab]]-703)/(1060.75-703)</f>
        <v>-1.9650593990216632</v>
      </c>
    </row>
    <row r="3421" spans="1:10" x14ac:dyDescent="0.2">
      <c r="A3421" s="505">
        <v>38995</v>
      </c>
      <c r="B3421" s="506">
        <v>3420</v>
      </c>
      <c r="C3421" s="507">
        <v>59.53</v>
      </c>
      <c r="E3421" s="508">
        <f>(Table13[[#This Row],[Gasoil Open]]-MIN(Table13[Gasoil Open]))/(MAX(Table13[Gasoil Open])-MIN(Table13[Gasoil Open]))</f>
        <v>0.36478770131771587</v>
      </c>
      <c r="I3421" s="130">
        <f>(Table13[[#This Row],[Alpha]]-MIN(Table13[Alpha]))/(MAX(Table13[Alpha])-MIN(Table13[Alpha]))</f>
        <v>0.41785418965510296</v>
      </c>
      <c r="J3421" s="508">
        <f>(Table13[[#This Row],[Signal from Matlab]]-703)/(1060.75-703)</f>
        <v>-1.9650593990216632</v>
      </c>
    </row>
    <row r="3422" spans="1:10" x14ac:dyDescent="0.2">
      <c r="A3422" s="505">
        <v>38996</v>
      </c>
      <c r="B3422" s="506">
        <v>3421</v>
      </c>
      <c r="C3422" s="507">
        <v>59.96</v>
      </c>
      <c r="E3422" s="508">
        <f>(Table13[[#This Row],[Gasoil Open]]-MIN(Table13[Gasoil Open]))/(MAX(Table13[Gasoil Open])-MIN(Table13[Gasoil Open]))</f>
        <v>0.36793557833089308</v>
      </c>
      <c r="I3422" s="130">
        <f>(Table13[[#This Row],[Alpha]]-MIN(Table13[Alpha]))/(MAX(Table13[Alpha])-MIN(Table13[Alpha]))</f>
        <v>0.41785418965510296</v>
      </c>
      <c r="J3422" s="508">
        <f>(Table13[[#This Row],[Signal from Matlab]]-703)/(1060.75-703)</f>
        <v>-1.9650593990216632</v>
      </c>
    </row>
    <row r="3423" spans="1:10" x14ac:dyDescent="0.2">
      <c r="A3423" s="505">
        <v>38999</v>
      </c>
      <c r="B3423" s="506">
        <v>3422</v>
      </c>
      <c r="C3423" s="507">
        <v>60.25</v>
      </c>
      <c r="E3423" s="508">
        <f>(Table13[[#This Row],[Gasoil Open]]-MIN(Table13[Gasoil Open]))/(MAX(Table13[Gasoil Open])-MIN(Table13[Gasoil Open]))</f>
        <v>0.37005856515373342</v>
      </c>
      <c r="I3423" s="130">
        <f>(Table13[[#This Row],[Alpha]]-MIN(Table13[Alpha]))/(MAX(Table13[Alpha])-MIN(Table13[Alpha]))</f>
        <v>0.41785418965510296</v>
      </c>
      <c r="J3423" s="508">
        <f>(Table13[[#This Row],[Signal from Matlab]]-703)/(1060.75-703)</f>
        <v>-1.9650593990216632</v>
      </c>
    </row>
    <row r="3424" spans="1:10" x14ac:dyDescent="0.2">
      <c r="A3424" s="505">
        <v>39000</v>
      </c>
      <c r="B3424" s="506">
        <v>3423</v>
      </c>
      <c r="C3424" s="507">
        <v>60.28</v>
      </c>
      <c r="E3424" s="508">
        <f>(Table13[[#This Row],[Gasoil Open]]-MIN(Table13[Gasoil Open]))/(MAX(Table13[Gasoil Open])-MIN(Table13[Gasoil Open]))</f>
        <v>0.3702781844802342</v>
      </c>
      <c r="I3424" s="130">
        <f>(Table13[[#This Row],[Alpha]]-MIN(Table13[Alpha]))/(MAX(Table13[Alpha])-MIN(Table13[Alpha]))</f>
        <v>0.41785418965510296</v>
      </c>
      <c r="J3424" s="508">
        <f>(Table13[[#This Row],[Signal from Matlab]]-703)/(1060.75-703)</f>
        <v>-1.9650593990216632</v>
      </c>
    </row>
    <row r="3425" spans="1:10" x14ac:dyDescent="0.2">
      <c r="A3425" s="505">
        <v>39001</v>
      </c>
      <c r="B3425" s="506">
        <v>3424</v>
      </c>
      <c r="C3425" s="507">
        <v>59.42</v>
      </c>
      <c r="E3425" s="508">
        <f>(Table13[[#This Row],[Gasoil Open]]-MIN(Table13[Gasoil Open]))/(MAX(Table13[Gasoil Open])-MIN(Table13[Gasoil Open]))</f>
        <v>0.36398243045387985</v>
      </c>
      <c r="I3425" s="130">
        <f>(Table13[[#This Row],[Alpha]]-MIN(Table13[Alpha]))/(MAX(Table13[Alpha])-MIN(Table13[Alpha]))</f>
        <v>0.41785418965510296</v>
      </c>
      <c r="J3425" s="508">
        <f>(Table13[[#This Row],[Signal from Matlab]]-703)/(1060.75-703)</f>
        <v>-1.9650593990216632</v>
      </c>
    </row>
    <row r="3426" spans="1:10" x14ac:dyDescent="0.2">
      <c r="A3426" s="505">
        <v>39002</v>
      </c>
      <c r="B3426" s="506">
        <v>3425</v>
      </c>
      <c r="C3426" s="507">
        <v>58.26</v>
      </c>
      <c r="E3426" s="508">
        <f>(Table13[[#This Row],[Gasoil Open]]-MIN(Table13[Gasoil Open]))/(MAX(Table13[Gasoil Open])-MIN(Table13[Gasoil Open]))</f>
        <v>0.35549048316251824</v>
      </c>
      <c r="I3426" s="130">
        <f>(Table13[[#This Row],[Alpha]]-MIN(Table13[Alpha]))/(MAX(Table13[Alpha])-MIN(Table13[Alpha]))</f>
        <v>0.41785418965510296</v>
      </c>
      <c r="J3426" s="508">
        <f>(Table13[[#This Row],[Signal from Matlab]]-703)/(1060.75-703)</f>
        <v>-1.9650593990216632</v>
      </c>
    </row>
    <row r="3427" spans="1:10" x14ac:dyDescent="0.2">
      <c r="A3427" s="505">
        <v>39003</v>
      </c>
      <c r="B3427" s="506">
        <v>3426</v>
      </c>
      <c r="C3427" s="507">
        <v>59</v>
      </c>
      <c r="E3427" s="508">
        <f>(Table13[[#This Row],[Gasoil Open]]-MIN(Table13[Gasoil Open]))/(MAX(Table13[Gasoil Open])-MIN(Table13[Gasoil Open]))</f>
        <v>0.36090775988286961</v>
      </c>
      <c r="I3427" s="130">
        <f>(Table13[[#This Row],[Alpha]]-MIN(Table13[Alpha]))/(MAX(Table13[Alpha])-MIN(Table13[Alpha]))</f>
        <v>0.41785418965510296</v>
      </c>
      <c r="J3427" s="508">
        <f>(Table13[[#This Row],[Signal from Matlab]]-703)/(1060.75-703)</f>
        <v>-1.9650593990216632</v>
      </c>
    </row>
    <row r="3428" spans="1:10" x14ac:dyDescent="0.2">
      <c r="A3428" s="505">
        <v>39006</v>
      </c>
      <c r="B3428" s="506">
        <v>3427</v>
      </c>
      <c r="C3428" s="507">
        <v>59.4</v>
      </c>
      <c r="E3428" s="508">
        <f>(Table13[[#This Row],[Gasoil Open]]-MIN(Table13[Gasoil Open]))/(MAX(Table13[Gasoil Open])-MIN(Table13[Gasoil Open]))</f>
        <v>0.36383601756954609</v>
      </c>
      <c r="I3428" s="130">
        <f>(Table13[[#This Row],[Alpha]]-MIN(Table13[Alpha]))/(MAX(Table13[Alpha])-MIN(Table13[Alpha]))</f>
        <v>0.41785418965510296</v>
      </c>
      <c r="J3428" s="508">
        <f>(Table13[[#This Row],[Signal from Matlab]]-703)/(1060.75-703)</f>
        <v>-1.9650593990216632</v>
      </c>
    </row>
    <row r="3429" spans="1:10" x14ac:dyDescent="0.2">
      <c r="A3429" s="505">
        <v>39007</v>
      </c>
      <c r="B3429" s="506">
        <v>3428</v>
      </c>
      <c r="C3429" s="507"/>
      <c r="E3429" s="508">
        <f>(Table13[[#This Row],[Gasoil Open]]-MIN(Table13[Gasoil Open]))/(MAX(Table13[Gasoil Open])-MIN(Table13[Gasoil Open]))</f>
        <v>-7.1010248901903356E-2</v>
      </c>
      <c r="I3429" s="130">
        <f>(Table13[[#This Row],[Alpha]]-MIN(Table13[Alpha]))/(MAX(Table13[Alpha])-MIN(Table13[Alpha]))</f>
        <v>0.41785418965510296</v>
      </c>
      <c r="J3429" s="508">
        <f>(Table13[[#This Row],[Signal from Matlab]]-703)/(1060.75-703)</f>
        <v>-1.9650593990216632</v>
      </c>
    </row>
    <row r="3430" spans="1:10" x14ac:dyDescent="0.2">
      <c r="A3430" s="505">
        <v>39008</v>
      </c>
      <c r="B3430" s="506">
        <v>3429</v>
      </c>
      <c r="C3430" s="507">
        <v>61.2</v>
      </c>
      <c r="E3430" s="508">
        <f>(Table13[[#This Row],[Gasoil Open]]-MIN(Table13[Gasoil Open]))/(MAX(Table13[Gasoil Open])-MIN(Table13[Gasoil Open]))</f>
        <v>0.37701317715958998</v>
      </c>
      <c r="I3430" s="130">
        <f>(Table13[[#This Row],[Alpha]]-MIN(Table13[Alpha]))/(MAX(Table13[Alpha])-MIN(Table13[Alpha]))</f>
        <v>0.41785418965510296</v>
      </c>
      <c r="J3430" s="508">
        <f>(Table13[[#This Row],[Signal from Matlab]]-703)/(1060.75-703)</f>
        <v>-1.9650593990216632</v>
      </c>
    </row>
    <row r="3431" spans="1:10" x14ac:dyDescent="0.2">
      <c r="A3431" s="505">
        <v>39009</v>
      </c>
      <c r="B3431" s="506">
        <v>3430</v>
      </c>
      <c r="C3431" s="507">
        <v>59.78</v>
      </c>
      <c r="E3431" s="508">
        <f>(Table13[[#This Row],[Gasoil Open]]-MIN(Table13[Gasoil Open]))/(MAX(Table13[Gasoil Open])-MIN(Table13[Gasoil Open]))</f>
        <v>0.36661786237188865</v>
      </c>
      <c r="I3431" s="130">
        <f>(Table13[[#This Row],[Alpha]]-MIN(Table13[Alpha]))/(MAX(Table13[Alpha])-MIN(Table13[Alpha]))</f>
        <v>0.41785418965510296</v>
      </c>
      <c r="J3431" s="508">
        <f>(Table13[[#This Row],[Signal from Matlab]]-703)/(1060.75-703)</f>
        <v>-1.9650593990216632</v>
      </c>
    </row>
    <row r="3432" spans="1:10" x14ac:dyDescent="0.2">
      <c r="A3432" s="505">
        <v>39010</v>
      </c>
      <c r="B3432" s="506">
        <v>3431</v>
      </c>
      <c r="C3432" s="507">
        <v>61.3</v>
      </c>
      <c r="E3432" s="508">
        <f>(Table13[[#This Row],[Gasoil Open]]-MIN(Table13[Gasoil Open]))/(MAX(Table13[Gasoil Open])-MIN(Table13[Gasoil Open]))</f>
        <v>0.37774524158125905</v>
      </c>
      <c r="I3432" s="130">
        <f>(Table13[[#This Row],[Alpha]]-MIN(Table13[Alpha]))/(MAX(Table13[Alpha])-MIN(Table13[Alpha]))</f>
        <v>0.41785418965510296</v>
      </c>
      <c r="J3432" s="508">
        <f>(Table13[[#This Row],[Signal from Matlab]]-703)/(1060.75-703)</f>
        <v>-1.9650593990216632</v>
      </c>
    </row>
    <row r="3433" spans="1:10" x14ac:dyDescent="0.2">
      <c r="A3433" s="505">
        <v>39013</v>
      </c>
      <c r="B3433" s="506">
        <v>3432</v>
      </c>
      <c r="C3433" s="507">
        <v>59.25</v>
      </c>
      <c r="E3433" s="508">
        <f>(Table13[[#This Row],[Gasoil Open]]-MIN(Table13[Gasoil Open]))/(MAX(Table13[Gasoil Open])-MIN(Table13[Gasoil Open]))</f>
        <v>0.36273792093704238</v>
      </c>
      <c r="I3433" s="130">
        <f>(Table13[[#This Row],[Alpha]]-MIN(Table13[Alpha]))/(MAX(Table13[Alpha])-MIN(Table13[Alpha]))</f>
        <v>0.41785418965510296</v>
      </c>
      <c r="J3433" s="508">
        <f>(Table13[[#This Row],[Signal from Matlab]]-703)/(1060.75-703)</f>
        <v>-1.9650593990216632</v>
      </c>
    </row>
    <row r="3434" spans="1:10" x14ac:dyDescent="0.2">
      <c r="A3434" s="505">
        <v>39014</v>
      </c>
      <c r="B3434" s="506">
        <v>3433</v>
      </c>
      <c r="C3434" s="507">
        <v>59.07</v>
      </c>
      <c r="E3434" s="508">
        <f>(Table13[[#This Row],[Gasoil Open]]-MIN(Table13[Gasoil Open]))/(MAX(Table13[Gasoil Open])-MIN(Table13[Gasoil Open]))</f>
        <v>0.36142020497803806</v>
      </c>
      <c r="I3434" s="130">
        <f>(Table13[[#This Row],[Alpha]]-MIN(Table13[Alpha]))/(MAX(Table13[Alpha])-MIN(Table13[Alpha]))</f>
        <v>0.41785418965510296</v>
      </c>
      <c r="J3434" s="508">
        <f>(Table13[[#This Row],[Signal from Matlab]]-703)/(1060.75-703)</f>
        <v>-1.9650593990216632</v>
      </c>
    </row>
    <row r="3435" spans="1:10" x14ac:dyDescent="0.2">
      <c r="A3435" s="505">
        <v>39015</v>
      </c>
      <c r="B3435" s="506">
        <v>3434</v>
      </c>
      <c r="C3435" s="507">
        <v>59.95</v>
      </c>
      <c r="E3435" s="508">
        <f>(Table13[[#This Row],[Gasoil Open]]-MIN(Table13[Gasoil Open]))/(MAX(Table13[Gasoil Open])-MIN(Table13[Gasoil Open]))</f>
        <v>0.36786237188872617</v>
      </c>
      <c r="I3435" s="130">
        <f>(Table13[[#This Row],[Alpha]]-MIN(Table13[Alpha]))/(MAX(Table13[Alpha])-MIN(Table13[Alpha]))</f>
        <v>0.41785418965510296</v>
      </c>
      <c r="J3435" s="508">
        <f>(Table13[[#This Row],[Signal from Matlab]]-703)/(1060.75-703)</f>
        <v>-1.9650593990216632</v>
      </c>
    </row>
    <row r="3436" spans="1:10" x14ac:dyDescent="0.2">
      <c r="A3436" s="505">
        <v>39016</v>
      </c>
      <c r="B3436" s="506">
        <v>3435</v>
      </c>
      <c r="C3436" s="507">
        <v>62.25</v>
      </c>
      <c r="E3436" s="508">
        <f>(Table13[[#This Row],[Gasoil Open]]-MIN(Table13[Gasoil Open]))/(MAX(Table13[Gasoil Open])-MIN(Table13[Gasoil Open]))</f>
        <v>0.38469985358711556</v>
      </c>
      <c r="I3436" s="130">
        <f>(Table13[[#This Row],[Alpha]]-MIN(Table13[Alpha]))/(MAX(Table13[Alpha])-MIN(Table13[Alpha]))</f>
        <v>0.41785418965510296</v>
      </c>
      <c r="J3436" s="508">
        <f>(Table13[[#This Row],[Signal from Matlab]]-703)/(1060.75-703)</f>
        <v>-1.9650593990216632</v>
      </c>
    </row>
    <row r="3437" spans="1:10" x14ac:dyDescent="0.2">
      <c r="A3437" s="505">
        <v>39017</v>
      </c>
      <c r="B3437" s="506">
        <v>3436</v>
      </c>
      <c r="C3437" s="507">
        <v>60.95</v>
      </c>
      <c r="E3437" s="508">
        <f>(Table13[[#This Row],[Gasoil Open]]-MIN(Table13[Gasoil Open]))/(MAX(Table13[Gasoil Open])-MIN(Table13[Gasoil Open]))</f>
        <v>0.37518301610541721</v>
      </c>
      <c r="I3437" s="130">
        <f>(Table13[[#This Row],[Alpha]]-MIN(Table13[Alpha]))/(MAX(Table13[Alpha])-MIN(Table13[Alpha]))</f>
        <v>0.41785418965510296</v>
      </c>
      <c r="J3437" s="508">
        <f>(Table13[[#This Row],[Signal from Matlab]]-703)/(1060.75-703)</f>
        <v>-1.9650593990216632</v>
      </c>
    </row>
    <row r="3438" spans="1:10" x14ac:dyDescent="0.2">
      <c r="A3438" s="505">
        <v>39020</v>
      </c>
      <c r="B3438" s="506">
        <v>3437</v>
      </c>
      <c r="C3438" s="507">
        <v>61.2</v>
      </c>
      <c r="E3438" s="508">
        <f>(Table13[[#This Row],[Gasoil Open]]-MIN(Table13[Gasoil Open]))/(MAX(Table13[Gasoil Open])-MIN(Table13[Gasoil Open]))</f>
        <v>0.37701317715958998</v>
      </c>
      <c r="I3438" s="130">
        <f>(Table13[[#This Row],[Alpha]]-MIN(Table13[Alpha]))/(MAX(Table13[Alpha])-MIN(Table13[Alpha]))</f>
        <v>0.41785418965510296</v>
      </c>
      <c r="J3438" s="508">
        <f>(Table13[[#This Row],[Signal from Matlab]]-703)/(1060.75-703)</f>
        <v>-1.9650593990216632</v>
      </c>
    </row>
    <row r="3439" spans="1:10" x14ac:dyDescent="0.2">
      <c r="A3439" s="505">
        <v>39021</v>
      </c>
      <c r="B3439" s="506">
        <v>3438</v>
      </c>
      <c r="C3439" s="507">
        <v>58.77</v>
      </c>
      <c r="E3439" s="508">
        <f>(Table13[[#This Row],[Gasoil Open]]-MIN(Table13[Gasoil Open]))/(MAX(Table13[Gasoil Open])-MIN(Table13[Gasoil Open]))</f>
        <v>0.35922401171303076</v>
      </c>
      <c r="I3439" s="130">
        <f>(Table13[[#This Row],[Alpha]]-MIN(Table13[Alpha]))/(MAX(Table13[Alpha])-MIN(Table13[Alpha]))</f>
        <v>0.41785418965510296</v>
      </c>
      <c r="J3439" s="508">
        <f>(Table13[[#This Row],[Signal from Matlab]]-703)/(1060.75-703)</f>
        <v>-1.9650593990216632</v>
      </c>
    </row>
    <row r="3440" spans="1:10" x14ac:dyDescent="0.2">
      <c r="A3440" s="505">
        <v>39022</v>
      </c>
      <c r="B3440" s="506">
        <v>3439</v>
      </c>
      <c r="C3440" s="507">
        <v>58.85</v>
      </c>
      <c r="E3440" s="508">
        <f>(Table13[[#This Row],[Gasoil Open]]-MIN(Table13[Gasoil Open]))/(MAX(Table13[Gasoil Open])-MIN(Table13[Gasoil Open]))</f>
        <v>0.35980966325036601</v>
      </c>
      <c r="I3440" s="130">
        <f>(Table13[[#This Row],[Alpha]]-MIN(Table13[Alpha]))/(MAX(Table13[Alpha])-MIN(Table13[Alpha]))</f>
        <v>0.41785418965510296</v>
      </c>
      <c r="J3440" s="508">
        <f>(Table13[[#This Row],[Signal from Matlab]]-703)/(1060.75-703)</f>
        <v>-1.9650593990216632</v>
      </c>
    </row>
    <row r="3441" spans="1:10" x14ac:dyDescent="0.2">
      <c r="A3441" s="505">
        <v>39023</v>
      </c>
      <c r="B3441" s="506">
        <v>3440</v>
      </c>
      <c r="C3441" s="507">
        <v>58.77</v>
      </c>
      <c r="E3441" s="508">
        <f>(Table13[[#This Row],[Gasoil Open]]-MIN(Table13[Gasoil Open]))/(MAX(Table13[Gasoil Open])-MIN(Table13[Gasoil Open]))</f>
        <v>0.35922401171303076</v>
      </c>
      <c r="I3441" s="130">
        <f>(Table13[[#This Row],[Alpha]]-MIN(Table13[Alpha]))/(MAX(Table13[Alpha])-MIN(Table13[Alpha]))</f>
        <v>0.41785418965510296</v>
      </c>
      <c r="J3441" s="508">
        <f>(Table13[[#This Row],[Signal from Matlab]]-703)/(1060.75-703)</f>
        <v>-1.9650593990216632</v>
      </c>
    </row>
    <row r="3442" spans="1:10" x14ac:dyDescent="0.2">
      <c r="A3442" s="505">
        <v>39024</v>
      </c>
      <c r="B3442" s="506">
        <v>3441</v>
      </c>
      <c r="C3442" s="507">
        <v>57.84</v>
      </c>
      <c r="E3442" s="508">
        <f>(Table13[[#This Row],[Gasoil Open]]-MIN(Table13[Gasoil Open]))/(MAX(Table13[Gasoil Open])-MIN(Table13[Gasoil Open]))</f>
        <v>0.352415812591508</v>
      </c>
      <c r="I3442" s="130">
        <f>(Table13[[#This Row],[Alpha]]-MIN(Table13[Alpha]))/(MAX(Table13[Alpha])-MIN(Table13[Alpha]))</f>
        <v>0.41785418965510296</v>
      </c>
      <c r="J3442" s="508">
        <f>(Table13[[#This Row],[Signal from Matlab]]-703)/(1060.75-703)</f>
        <v>-1.9650593990216632</v>
      </c>
    </row>
    <row r="3443" spans="1:10" x14ac:dyDescent="0.2">
      <c r="A3443" s="505">
        <v>39027</v>
      </c>
      <c r="B3443" s="506">
        <v>3442</v>
      </c>
      <c r="C3443" s="507">
        <v>58.94</v>
      </c>
      <c r="E3443" s="508">
        <f>(Table13[[#This Row],[Gasoil Open]]-MIN(Table13[Gasoil Open]))/(MAX(Table13[Gasoil Open])-MIN(Table13[Gasoil Open]))</f>
        <v>0.36046852122986811</v>
      </c>
      <c r="I3443" s="130">
        <f>(Table13[[#This Row],[Alpha]]-MIN(Table13[Alpha]))/(MAX(Table13[Alpha])-MIN(Table13[Alpha]))</f>
        <v>0.41785418965510296</v>
      </c>
      <c r="J3443" s="508">
        <f>(Table13[[#This Row],[Signal from Matlab]]-703)/(1060.75-703)</f>
        <v>-1.9650593990216632</v>
      </c>
    </row>
    <row r="3444" spans="1:10" x14ac:dyDescent="0.2">
      <c r="A3444" s="505">
        <v>39028</v>
      </c>
      <c r="B3444" s="506">
        <v>3443</v>
      </c>
      <c r="C3444" s="507">
        <v>59.75</v>
      </c>
      <c r="E3444" s="508">
        <f>(Table13[[#This Row],[Gasoil Open]]-MIN(Table13[Gasoil Open]))/(MAX(Table13[Gasoil Open])-MIN(Table13[Gasoil Open]))</f>
        <v>0.36639824304538793</v>
      </c>
      <c r="I3444" s="130">
        <f>(Table13[[#This Row],[Alpha]]-MIN(Table13[Alpha]))/(MAX(Table13[Alpha])-MIN(Table13[Alpha]))</f>
        <v>0.41785418965510296</v>
      </c>
      <c r="J3444" s="508">
        <f>(Table13[[#This Row],[Signal from Matlab]]-703)/(1060.75-703)</f>
        <v>-1.9650593990216632</v>
      </c>
    </row>
    <row r="3445" spans="1:10" x14ac:dyDescent="0.2">
      <c r="A3445" s="505">
        <v>39029</v>
      </c>
      <c r="B3445" s="506">
        <v>3444</v>
      </c>
      <c r="C3445" s="507">
        <v>58.9</v>
      </c>
      <c r="E3445" s="508">
        <f>(Table13[[#This Row],[Gasoil Open]]-MIN(Table13[Gasoil Open]))/(MAX(Table13[Gasoil Open])-MIN(Table13[Gasoil Open]))</f>
        <v>0.36017569546120054</v>
      </c>
      <c r="I3445" s="130">
        <f>(Table13[[#This Row],[Alpha]]-MIN(Table13[Alpha]))/(MAX(Table13[Alpha])-MIN(Table13[Alpha]))</f>
        <v>0.41785418965510296</v>
      </c>
      <c r="J3445" s="508">
        <f>(Table13[[#This Row],[Signal from Matlab]]-703)/(1060.75-703)</f>
        <v>-1.9650593990216632</v>
      </c>
    </row>
    <row r="3446" spans="1:10" x14ac:dyDescent="0.2">
      <c r="A3446" s="505">
        <v>39030</v>
      </c>
      <c r="B3446" s="506">
        <v>3445</v>
      </c>
      <c r="C3446" s="507">
        <v>59.9</v>
      </c>
      <c r="E3446" s="508">
        <f>(Table13[[#This Row],[Gasoil Open]]-MIN(Table13[Gasoil Open]))/(MAX(Table13[Gasoil Open])-MIN(Table13[Gasoil Open]))</f>
        <v>0.36749633967789164</v>
      </c>
      <c r="I3446" s="130">
        <f>(Table13[[#This Row],[Alpha]]-MIN(Table13[Alpha]))/(MAX(Table13[Alpha])-MIN(Table13[Alpha]))</f>
        <v>0.41785418965510296</v>
      </c>
      <c r="J3446" s="508">
        <f>(Table13[[#This Row],[Signal from Matlab]]-703)/(1060.75-703)</f>
        <v>-1.9650593990216632</v>
      </c>
    </row>
    <row r="3447" spans="1:10" x14ac:dyDescent="0.2">
      <c r="A3447" s="505">
        <v>39031</v>
      </c>
      <c r="B3447" s="506">
        <v>3446</v>
      </c>
      <c r="C3447" s="507">
        <v>61.35</v>
      </c>
      <c r="E3447" s="508">
        <f>(Table13[[#This Row],[Gasoil Open]]-MIN(Table13[Gasoil Open]))/(MAX(Table13[Gasoil Open])-MIN(Table13[Gasoil Open]))</f>
        <v>0.37811127379209369</v>
      </c>
      <c r="I3447" s="130">
        <f>(Table13[[#This Row],[Alpha]]-MIN(Table13[Alpha]))/(MAX(Table13[Alpha])-MIN(Table13[Alpha]))</f>
        <v>0.41785418965510296</v>
      </c>
      <c r="J3447" s="508">
        <f>(Table13[[#This Row],[Signal from Matlab]]-703)/(1060.75-703)</f>
        <v>-1.9650593990216632</v>
      </c>
    </row>
    <row r="3448" spans="1:10" x14ac:dyDescent="0.2">
      <c r="A3448" s="505">
        <v>39034</v>
      </c>
      <c r="B3448" s="506">
        <v>3447</v>
      </c>
      <c r="C3448" s="507">
        <v>59.8</v>
      </c>
      <c r="E3448" s="508">
        <f>(Table13[[#This Row],[Gasoil Open]]-MIN(Table13[Gasoil Open]))/(MAX(Table13[Gasoil Open])-MIN(Table13[Gasoil Open]))</f>
        <v>0.36676427525622246</v>
      </c>
      <c r="I3448" s="130">
        <f>(Table13[[#This Row],[Alpha]]-MIN(Table13[Alpha]))/(MAX(Table13[Alpha])-MIN(Table13[Alpha]))</f>
        <v>0.41785418965510296</v>
      </c>
      <c r="J3448" s="508">
        <f>(Table13[[#This Row],[Signal from Matlab]]-703)/(1060.75-703)</f>
        <v>-1.9650593990216632</v>
      </c>
    </row>
    <row r="3449" spans="1:10" x14ac:dyDescent="0.2">
      <c r="A3449" s="505">
        <v>39035</v>
      </c>
      <c r="B3449" s="506">
        <v>3448</v>
      </c>
      <c r="C3449" s="507">
        <v>59.1</v>
      </c>
      <c r="E3449" s="508">
        <f>(Table13[[#This Row],[Gasoil Open]]-MIN(Table13[Gasoil Open]))/(MAX(Table13[Gasoil Open])-MIN(Table13[Gasoil Open]))</f>
        <v>0.36163982430453878</v>
      </c>
      <c r="I3449" s="130">
        <f>(Table13[[#This Row],[Alpha]]-MIN(Table13[Alpha]))/(MAX(Table13[Alpha])-MIN(Table13[Alpha]))</f>
        <v>0.41785418965510296</v>
      </c>
      <c r="J3449" s="508">
        <f>(Table13[[#This Row],[Signal from Matlab]]-703)/(1060.75-703)</f>
        <v>-1.9650593990216632</v>
      </c>
    </row>
    <row r="3450" spans="1:10" x14ac:dyDescent="0.2">
      <c r="A3450" s="505">
        <v>39036</v>
      </c>
      <c r="B3450" s="506">
        <v>3449</v>
      </c>
      <c r="C3450" s="507">
        <v>59.15</v>
      </c>
      <c r="E3450" s="508">
        <f>(Table13[[#This Row],[Gasoil Open]]-MIN(Table13[Gasoil Open]))/(MAX(Table13[Gasoil Open])-MIN(Table13[Gasoil Open]))</f>
        <v>0.36200585651537331</v>
      </c>
      <c r="I3450" s="130">
        <f>(Table13[[#This Row],[Alpha]]-MIN(Table13[Alpha]))/(MAX(Table13[Alpha])-MIN(Table13[Alpha]))</f>
        <v>0.41785418965510296</v>
      </c>
      <c r="J3450" s="508">
        <f>(Table13[[#This Row],[Signal from Matlab]]-703)/(1060.75-703)</f>
        <v>-1.9650593990216632</v>
      </c>
    </row>
    <row r="3451" spans="1:10" x14ac:dyDescent="0.2">
      <c r="A3451" s="505">
        <v>39037</v>
      </c>
      <c r="B3451" s="506">
        <v>3450</v>
      </c>
      <c r="C3451" s="507"/>
      <c r="E3451" s="508">
        <f>(Table13[[#This Row],[Gasoil Open]]-MIN(Table13[Gasoil Open]))/(MAX(Table13[Gasoil Open])-MIN(Table13[Gasoil Open]))</f>
        <v>-7.1010248901903356E-2</v>
      </c>
      <c r="I3451" s="130">
        <f>(Table13[[#This Row],[Alpha]]-MIN(Table13[Alpha]))/(MAX(Table13[Alpha])-MIN(Table13[Alpha]))</f>
        <v>0.41785418965510296</v>
      </c>
      <c r="J3451" s="508">
        <f>(Table13[[#This Row],[Signal from Matlab]]-703)/(1060.75-703)</f>
        <v>-1.9650593990216632</v>
      </c>
    </row>
    <row r="3452" spans="1:10" x14ac:dyDescent="0.2">
      <c r="A3452" s="505">
        <v>39038</v>
      </c>
      <c r="B3452" s="506">
        <v>3451</v>
      </c>
      <c r="C3452" s="507">
        <v>58.49</v>
      </c>
      <c r="E3452" s="508">
        <f>(Table13[[#This Row],[Gasoil Open]]-MIN(Table13[Gasoil Open]))/(MAX(Table13[Gasoil Open])-MIN(Table13[Gasoil Open]))</f>
        <v>0.35717423133235726</v>
      </c>
      <c r="I3452" s="130">
        <f>(Table13[[#This Row],[Alpha]]-MIN(Table13[Alpha]))/(MAX(Table13[Alpha])-MIN(Table13[Alpha]))</f>
        <v>0.41785418965510296</v>
      </c>
      <c r="J3452" s="508">
        <f>(Table13[[#This Row],[Signal from Matlab]]-703)/(1060.75-703)</f>
        <v>-1.9650593990216632</v>
      </c>
    </row>
    <row r="3453" spans="1:10" x14ac:dyDescent="0.2">
      <c r="A3453" s="505">
        <v>39041</v>
      </c>
      <c r="B3453" s="506">
        <v>3452</v>
      </c>
      <c r="C3453" s="507">
        <v>58.5</v>
      </c>
      <c r="E3453" s="508">
        <f>(Table13[[#This Row],[Gasoil Open]]-MIN(Table13[Gasoil Open]))/(MAX(Table13[Gasoil Open])-MIN(Table13[Gasoil Open]))</f>
        <v>0.35724743777452406</v>
      </c>
      <c r="I3453" s="130">
        <f>(Table13[[#This Row],[Alpha]]-MIN(Table13[Alpha]))/(MAX(Table13[Alpha])-MIN(Table13[Alpha]))</f>
        <v>0.41785418965510296</v>
      </c>
      <c r="J3453" s="508">
        <f>(Table13[[#This Row],[Signal from Matlab]]-703)/(1060.75-703)</f>
        <v>-1.9650593990216632</v>
      </c>
    </row>
    <row r="3454" spans="1:10" x14ac:dyDescent="0.2">
      <c r="A3454" s="505">
        <v>39042</v>
      </c>
      <c r="B3454" s="506">
        <v>3453</v>
      </c>
      <c r="C3454" s="507">
        <v>59.15</v>
      </c>
      <c r="E3454" s="508">
        <f>(Table13[[#This Row],[Gasoil Open]]-MIN(Table13[Gasoil Open]))/(MAX(Table13[Gasoil Open])-MIN(Table13[Gasoil Open]))</f>
        <v>0.36200585651537331</v>
      </c>
      <c r="I3454" s="130">
        <f>(Table13[[#This Row],[Alpha]]-MIN(Table13[Alpha]))/(MAX(Table13[Alpha])-MIN(Table13[Alpha]))</f>
        <v>0.41785418965510296</v>
      </c>
      <c r="J3454" s="508">
        <f>(Table13[[#This Row],[Signal from Matlab]]-703)/(1060.75-703)</f>
        <v>-1.9650593990216632</v>
      </c>
    </row>
    <row r="3455" spans="1:10" x14ac:dyDescent="0.2">
      <c r="A3455" s="505">
        <v>39043</v>
      </c>
      <c r="B3455" s="506">
        <v>3454</v>
      </c>
      <c r="C3455" s="507">
        <v>60.39</v>
      </c>
      <c r="E3455" s="508">
        <f>(Table13[[#This Row],[Gasoil Open]]-MIN(Table13[Gasoil Open]))/(MAX(Table13[Gasoil Open])-MIN(Table13[Gasoil Open]))</f>
        <v>0.37108345534407022</v>
      </c>
      <c r="I3455" s="130">
        <f>(Table13[[#This Row],[Alpha]]-MIN(Table13[Alpha]))/(MAX(Table13[Alpha])-MIN(Table13[Alpha]))</f>
        <v>0.41785418965510296</v>
      </c>
      <c r="J3455" s="508">
        <f>(Table13[[#This Row],[Signal from Matlab]]-703)/(1060.75-703)</f>
        <v>-1.9650593990216632</v>
      </c>
    </row>
    <row r="3456" spans="1:10" x14ac:dyDescent="0.2">
      <c r="A3456" s="505">
        <v>39044</v>
      </c>
      <c r="B3456" s="506">
        <v>3455</v>
      </c>
      <c r="C3456" s="507">
        <v>59.53</v>
      </c>
      <c r="E3456" s="508">
        <f>(Table13[[#This Row],[Gasoil Open]]-MIN(Table13[Gasoil Open]))/(MAX(Table13[Gasoil Open])-MIN(Table13[Gasoil Open]))</f>
        <v>0.36478770131771587</v>
      </c>
      <c r="I3456" s="130">
        <f>(Table13[[#This Row],[Alpha]]-MIN(Table13[Alpha]))/(MAX(Table13[Alpha])-MIN(Table13[Alpha]))</f>
        <v>0.41785418965510296</v>
      </c>
      <c r="J3456" s="508">
        <f>(Table13[[#This Row],[Signal from Matlab]]-703)/(1060.75-703)</f>
        <v>-1.9650593990216632</v>
      </c>
    </row>
    <row r="3457" spans="1:10" x14ac:dyDescent="0.2">
      <c r="A3457" s="505">
        <v>39045</v>
      </c>
      <c r="B3457" s="506">
        <v>3456</v>
      </c>
      <c r="C3457" s="507">
        <v>59.39</v>
      </c>
      <c r="E3457" s="508">
        <f>(Table13[[#This Row],[Gasoil Open]]-MIN(Table13[Gasoil Open]))/(MAX(Table13[Gasoil Open])-MIN(Table13[Gasoil Open]))</f>
        <v>0.36376281112737913</v>
      </c>
      <c r="I3457" s="130">
        <f>(Table13[[#This Row],[Alpha]]-MIN(Table13[Alpha]))/(MAX(Table13[Alpha])-MIN(Table13[Alpha]))</f>
        <v>0.41785418965510296</v>
      </c>
      <c r="J3457" s="508">
        <f>(Table13[[#This Row],[Signal from Matlab]]-703)/(1060.75-703)</f>
        <v>-1.9650593990216632</v>
      </c>
    </row>
    <row r="3458" spans="1:10" x14ac:dyDescent="0.2">
      <c r="A3458" s="505">
        <v>39048</v>
      </c>
      <c r="B3458" s="506">
        <v>3457</v>
      </c>
      <c r="C3458" s="507">
        <v>59.78</v>
      </c>
      <c r="E3458" s="508">
        <f>(Table13[[#This Row],[Gasoil Open]]-MIN(Table13[Gasoil Open]))/(MAX(Table13[Gasoil Open])-MIN(Table13[Gasoil Open]))</f>
        <v>0.36661786237188865</v>
      </c>
      <c r="I3458" s="130">
        <f>(Table13[[#This Row],[Alpha]]-MIN(Table13[Alpha]))/(MAX(Table13[Alpha])-MIN(Table13[Alpha]))</f>
        <v>0.41785418965510296</v>
      </c>
      <c r="J3458" s="508">
        <f>(Table13[[#This Row],[Signal from Matlab]]-703)/(1060.75-703)</f>
        <v>-1.9650593990216632</v>
      </c>
    </row>
    <row r="3459" spans="1:10" x14ac:dyDescent="0.2">
      <c r="A3459" s="505">
        <v>39049</v>
      </c>
      <c r="B3459" s="506">
        <v>3458</v>
      </c>
      <c r="C3459" s="507">
        <v>60.62</v>
      </c>
      <c r="E3459" s="508">
        <f>(Table13[[#This Row],[Gasoil Open]]-MIN(Table13[Gasoil Open]))/(MAX(Table13[Gasoil Open])-MIN(Table13[Gasoil Open]))</f>
        <v>0.37276720351390918</v>
      </c>
      <c r="I3459" s="130">
        <f>(Table13[[#This Row],[Alpha]]-MIN(Table13[Alpha]))/(MAX(Table13[Alpha])-MIN(Table13[Alpha]))</f>
        <v>0.41785418965510296</v>
      </c>
      <c r="J3459" s="508">
        <f>(Table13[[#This Row],[Signal from Matlab]]-703)/(1060.75-703)</f>
        <v>-1.9650593990216632</v>
      </c>
    </row>
    <row r="3460" spans="1:10" x14ac:dyDescent="0.2">
      <c r="A3460" s="505">
        <v>39050</v>
      </c>
      <c r="B3460" s="506">
        <v>3459</v>
      </c>
      <c r="C3460" s="507">
        <v>61.3</v>
      </c>
      <c r="E3460" s="508">
        <f>(Table13[[#This Row],[Gasoil Open]]-MIN(Table13[Gasoil Open]))/(MAX(Table13[Gasoil Open])-MIN(Table13[Gasoil Open]))</f>
        <v>0.37774524158125905</v>
      </c>
      <c r="I3460" s="130">
        <f>(Table13[[#This Row],[Alpha]]-MIN(Table13[Alpha]))/(MAX(Table13[Alpha])-MIN(Table13[Alpha]))</f>
        <v>0.41785418965510296</v>
      </c>
      <c r="J3460" s="508">
        <f>(Table13[[#This Row],[Signal from Matlab]]-703)/(1060.75-703)</f>
        <v>-1.9650593990216632</v>
      </c>
    </row>
    <row r="3461" spans="1:10" x14ac:dyDescent="0.2">
      <c r="A3461" s="505">
        <v>39051</v>
      </c>
      <c r="B3461" s="506">
        <v>3460</v>
      </c>
      <c r="C3461" s="507">
        <v>62.98</v>
      </c>
      <c r="E3461" s="508">
        <f>(Table13[[#This Row],[Gasoil Open]]-MIN(Table13[Gasoil Open]))/(MAX(Table13[Gasoil Open])-MIN(Table13[Gasoil Open]))</f>
        <v>0.39004392386530007</v>
      </c>
      <c r="I3461" s="130">
        <f>(Table13[[#This Row],[Alpha]]-MIN(Table13[Alpha]))/(MAX(Table13[Alpha])-MIN(Table13[Alpha]))</f>
        <v>0.41785418965510296</v>
      </c>
      <c r="J3461" s="508">
        <f>(Table13[[#This Row],[Signal from Matlab]]-703)/(1060.75-703)</f>
        <v>-1.9650593990216632</v>
      </c>
    </row>
    <row r="3462" spans="1:10" x14ac:dyDescent="0.2">
      <c r="A3462" s="505">
        <v>39052</v>
      </c>
      <c r="B3462" s="506">
        <v>3461</v>
      </c>
      <c r="C3462" s="507">
        <v>63.8</v>
      </c>
      <c r="E3462" s="508">
        <f>(Table13[[#This Row],[Gasoil Open]]-MIN(Table13[Gasoil Open]))/(MAX(Table13[Gasoil Open])-MIN(Table13[Gasoil Open]))</f>
        <v>0.39604685212298674</v>
      </c>
      <c r="I3462" s="130">
        <f>(Table13[[#This Row],[Alpha]]-MIN(Table13[Alpha]))/(MAX(Table13[Alpha])-MIN(Table13[Alpha]))</f>
        <v>0.41785418965510296</v>
      </c>
      <c r="J3462" s="508">
        <f>(Table13[[#This Row],[Signal from Matlab]]-703)/(1060.75-703)</f>
        <v>-1.9650593990216632</v>
      </c>
    </row>
    <row r="3463" spans="1:10" x14ac:dyDescent="0.2">
      <c r="A3463" s="505">
        <v>39055</v>
      </c>
      <c r="B3463" s="506">
        <v>3462</v>
      </c>
      <c r="C3463" s="507">
        <v>64.59</v>
      </c>
      <c r="E3463" s="508">
        <f>(Table13[[#This Row],[Gasoil Open]]-MIN(Table13[Gasoil Open]))/(MAX(Table13[Gasoil Open])-MIN(Table13[Gasoil Open]))</f>
        <v>0.40183016105417269</v>
      </c>
      <c r="I3463" s="130">
        <f>(Table13[[#This Row],[Alpha]]-MIN(Table13[Alpha]))/(MAX(Table13[Alpha])-MIN(Table13[Alpha]))</f>
        <v>0.41785418965510296</v>
      </c>
      <c r="J3463" s="508">
        <f>(Table13[[#This Row],[Signal from Matlab]]-703)/(1060.75-703)</f>
        <v>-1.9650593990216632</v>
      </c>
    </row>
    <row r="3464" spans="1:10" x14ac:dyDescent="0.2">
      <c r="A3464" s="505">
        <v>39056</v>
      </c>
      <c r="B3464" s="506">
        <v>3463</v>
      </c>
      <c r="C3464" s="507">
        <v>63.65</v>
      </c>
      <c r="E3464" s="508">
        <f>(Table13[[#This Row],[Gasoil Open]]-MIN(Table13[Gasoil Open]))/(MAX(Table13[Gasoil Open])-MIN(Table13[Gasoil Open]))</f>
        <v>0.39494875549048314</v>
      </c>
      <c r="I3464" s="130">
        <f>(Table13[[#This Row],[Alpha]]-MIN(Table13[Alpha]))/(MAX(Table13[Alpha])-MIN(Table13[Alpha]))</f>
        <v>0.41785418965510296</v>
      </c>
      <c r="J3464" s="508">
        <f>(Table13[[#This Row],[Signal from Matlab]]-703)/(1060.75-703)</f>
        <v>-1.9650593990216632</v>
      </c>
    </row>
    <row r="3465" spans="1:10" x14ac:dyDescent="0.2">
      <c r="A3465" s="505">
        <v>39057</v>
      </c>
      <c r="B3465" s="506">
        <v>3464</v>
      </c>
      <c r="C3465" s="507">
        <v>63.5</v>
      </c>
      <c r="E3465" s="508">
        <f>(Table13[[#This Row],[Gasoil Open]]-MIN(Table13[Gasoil Open]))/(MAX(Table13[Gasoil Open])-MIN(Table13[Gasoil Open]))</f>
        <v>0.39385065885797943</v>
      </c>
      <c r="I3465" s="130">
        <f>(Table13[[#This Row],[Alpha]]-MIN(Table13[Alpha]))/(MAX(Table13[Alpha])-MIN(Table13[Alpha]))</f>
        <v>0.41785418965510296</v>
      </c>
      <c r="J3465" s="508">
        <f>(Table13[[#This Row],[Signal from Matlab]]-703)/(1060.75-703)</f>
        <v>-1.9650593990216632</v>
      </c>
    </row>
    <row r="3466" spans="1:10" x14ac:dyDescent="0.2">
      <c r="A3466" s="505">
        <v>39058</v>
      </c>
      <c r="B3466" s="506">
        <v>3465</v>
      </c>
      <c r="C3466" s="507">
        <v>63.28</v>
      </c>
      <c r="E3466" s="508">
        <f>(Table13[[#This Row],[Gasoil Open]]-MIN(Table13[Gasoil Open]))/(MAX(Table13[Gasoil Open])-MIN(Table13[Gasoil Open]))</f>
        <v>0.39224011713030738</v>
      </c>
      <c r="I3466" s="130">
        <f>(Table13[[#This Row],[Alpha]]-MIN(Table13[Alpha]))/(MAX(Table13[Alpha])-MIN(Table13[Alpha]))</f>
        <v>0.41785418965510296</v>
      </c>
      <c r="J3466" s="508">
        <f>(Table13[[#This Row],[Signal from Matlab]]-703)/(1060.75-703)</f>
        <v>-1.9650593990216632</v>
      </c>
    </row>
    <row r="3467" spans="1:10" x14ac:dyDescent="0.2">
      <c r="A3467" s="505">
        <v>39059</v>
      </c>
      <c r="B3467" s="506">
        <v>3466</v>
      </c>
      <c r="C3467" s="507">
        <v>62.81</v>
      </c>
      <c r="E3467" s="508">
        <f>(Table13[[#This Row],[Gasoil Open]]-MIN(Table13[Gasoil Open]))/(MAX(Table13[Gasoil Open])-MIN(Table13[Gasoil Open]))</f>
        <v>0.3887994143484626</v>
      </c>
      <c r="I3467" s="130">
        <f>(Table13[[#This Row],[Alpha]]-MIN(Table13[Alpha]))/(MAX(Table13[Alpha])-MIN(Table13[Alpha]))</f>
        <v>0.41785418965510296</v>
      </c>
      <c r="J3467" s="508">
        <f>(Table13[[#This Row],[Signal from Matlab]]-703)/(1060.75-703)</f>
        <v>-1.9650593990216632</v>
      </c>
    </row>
    <row r="3468" spans="1:10" x14ac:dyDescent="0.2">
      <c r="A3468" s="505">
        <v>39062</v>
      </c>
      <c r="B3468" s="506">
        <v>3467</v>
      </c>
      <c r="C3468" s="507">
        <v>62.16</v>
      </c>
      <c r="E3468" s="508">
        <f>(Table13[[#This Row],[Gasoil Open]]-MIN(Table13[Gasoil Open]))/(MAX(Table13[Gasoil Open])-MIN(Table13[Gasoil Open]))</f>
        <v>0.38404099560761334</v>
      </c>
      <c r="I3468" s="130">
        <f>(Table13[[#This Row],[Alpha]]-MIN(Table13[Alpha]))/(MAX(Table13[Alpha])-MIN(Table13[Alpha]))</f>
        <v>0.41785418965510296</v>
      </c>
      <c r="J3468" s="508">
        <f>(Table13[[#This Row],[Signal from Matlab]]-703)/(1060.75-703)</f>
        <v>-1.9650593990216632</v>
      </c>
    </row>
    <row r="3469" spans="1:10" x14ac:dyDescent="0.2">
      <c r="A3469" s="505">
        <v>39063</v>
      </c>
      <c r="B3469" s="506">
        <v>3468</v>
      </c>
      <c r="C3469" s="507">
        <v>62.15</v>
      </c>
      <c r="E3469" s="508">
        <f>(Table13[[#This Row],[Gasoil Open]]-MIN(Table13[Gasoil Open]))/(MAX(Table13[Gasoil Open])-MIN(Table13[Gasoil Open]))</f>
        <v>0.38396778916544649</v>
      </c>
      <c r="I3469" s="130">
        <f>(Table13[[#This Row],[Alpha]]-MIN(Table13[Alpha]))/(MAX(Table13[Alpha])-MIN(Table13[Alpha]))</f>
        <v>0.41785418965510296</v>
      </c>
      <c r="J3469" s="508">
        <f>(Table13[[#This Row],[Signal from Matlab]]-703)/(1060.75-703)</f>
        <v>-1.9650593990216632</v>
      </c>
    </row>
    <row r="3470" spans="1:10" x14ac:dyDescent="0.2">
      <c r="A3470" s="505">
        <v>39064</v>
      </c>
      <c r="B3470" s="506">
        <v>3469</v>
      </c>
      <c r="C3470" s="507">
        <v>61.33</v>
      </c>
      <c r="E3470" s="508">
        <f>(Table13[[#This Row],[Gasoil Open]]-MIN(Table13[Gasoil Open]))/(MAX(Table13[Gasoil Open])-MIN(Table13[Gasoil Open]))</f>
        <v>0.37796486090775977</v>
      </c>
      <c r="I3470" s="130">
        <f>(Table13[[#This Row],[Alpha]]-MIN(Table13[Alpha]))/(MAX(Table13[Alpha])-MIN(Table13[Alpha]))</f>
        <v>0.41785418965510296</v>
      </c>
      <c r="J3470" s="508">
        <f>(Table13[[#This Row],[Signal from Matlab]]-703)/(1060.75-703)</f>
        <v>-1.9650593990216632</v>
      </c>
    </row>
    <row r="3471" spans="1:10" x14ac:dyDescent="0.2">
      <c r="A3471" s="505">
        <v>39065</v>
      </c>
      <c r="B3471" s="506">
        <v>3470</v>
      </c>
      <c r="C3471" s="507">
        <v>61.47</v>
      </c>
      <c r="E3471" s="508">
        <f>(Table13[[#This Row],[Gasoil Open]]-MIN(Table13[Gasoil Open]))/(MAX(Table13[Gasoil Open])-MIN(Table13[Gasoil Open]))</f>
        <v>0.37898975109809652</v>
      </c>
      <c r="I3471" s="130">
        <f>(Table13[[#This Row],[Alpha]]-MIN(Table13[Alpha]))/(MAX(Table13[Alpha])-MIN(Table13[Alpha]))</f>
        <v>0.41785418965510296</v>
      </c>
      <c r="J3471" s="508">
        <f>(Table13[[#This Row],[Signal from Matlab]]-703)/(1060.75-703)</f>
        <v>-1.9650593990216632</v>
      </c>
    </row>
    <row r="3472" spans="1:10" x14ac:dyDescent="0.2">
      <c r="A3472" s="505">
        <v>39066</v>
      </c>
      <c r="B3472" s="506">
        <v>3471</v>
      </c>
      <c r="C3472" s="507"/>
      <c r="E3472" s="508">
        <f>(Table13[[#This Row],[Gasoil Open]]-MIN(Table13[Gasoil Open]))/(MAX(Table13[Gasoil Open])-MIN(Table13[Gasoil Open]))</f>
        <v>-7.1010248901903356E-2</v>
      </c>
      <c r="I3472" s="130">
        <f>(Table13[[#This Row],[Alpha]]-MIN(Table13[Alpha]))/(MAX(Table13[Alpha])-MIN(Table13[Alpha]))</f>
        <v>0.41785418965510296</v>
      </c>
      <c r="J3472" s="508">
        <f>(Table13[[#This Row],[Signal from Matlab]]-703)/(1060.75-703)</f>
        <v>-1.9650593990216632</v>
      </c>
    </row>
    <row r="3473" spans="1:10" x14ac:dyDescent="0.2">
      <c r="A3473" s="505">
        <v>39069</v>
      </c>
      <c r="B3473" s="506">
        <v>3472</v>
      </c>
      <c r="C3473" s="507">
        <v>63.34</v>
      </c>
      <c r="E3473" s="508">
        <f>(Table13[[#This Row],[Gasoil Open]]-MIN(Table13[Gasoil Open]))/(MAX(Table13[Gasoil Open])-MIN(Table13[Gasoil Open]))</f>
        <v>0.39267935578330887</v>
      </c>
      <c r="I3473" s="130">
        <f>(Table13[[#This Row],[Alpha]]-MIN(Table13[Alpha]))/(MAX(Table13[Alpha])-MIN(Table13[Alpha]))</f>
        <v>0.41785418965510296</v>
      </c>
      <c r="J3473" s="508">
        <f>(Table13[[#This Row],[Signal from Matlab]]-703)/(1060.75-703)</f>
        <v>-1.9650593990216632</v>
      </c>
    </row>
    <row r="3474" spans="1:10" x14ac:dyDescent="0.2">
      <c r="A3474" s="505">
        <v>39070</v>
      </c>
      <c r="B3474" s="506">
        <v>3473</v>
      </c>
      <c r="C3474" s="507">
        <v>62.2</v>
      </c>
      <c r="E3474" s="508">
        <f>(Table13[[#This Row],[Gasoil Open]]-MIN(Table13[Gasoil Open]))/(MAX(Table13[Gasoil Open])-MIN(Table13[Gasoil Open]))</f>
        <v>0.38433382137628103</v>
      </c>
      <c r="I3474" s="130">
        <f>(Table13[[#This Row],[Alpha]]-MIN(Table13[Alpha]))/(MAX(Table13[Alpha])-MIN(Table13[Alpha]))</f>
        <v>0.41785418965510296</v>
      </c>
      <c r="J3474" s="508">
        <f>(Table13[[#This Row],[Signal from Matlab]]-703)/(1060.75-703)</f>
        <v>-1.9650593990216632</v>
      </c>
    </row>
    <row r="3475" spans="1:10" x14ac:dyDescent="0.2">
      <c r="A3475" s="505">
        <v>39071</v>
      </c>
      <c r="B3475" s="506">
        <v>3474</v>
      </c>
      <c r="C3475" s="507">
        <v>62.71</v>
      </c>
      <c r="E3475" s="508">
        <f>(Table13[[#This Row],[Gasoil Open]]-MIN(Table13[Gasoil Open]))/(MAX(Table13[Gasoil Open])-MIN(Table13[Gasoil Open]))</f>
        <v>0.38806734992679354</v>
      </c>
      <c r="I3475" s="130">
        <f>(Table13[[#This Row],[Alpha]]-MIN(Table13[Alpha]))/(MAX(Table13[Alpha])-MIN(Table13[Alpha]))</f>
        <v>0.41785418965510296</v>
      </c>
      <c r="J3475" s="508">
        <f>(Table13[[#This Row],[Signal from Matlab]]-703)/(1060.75-703)</f>
        <v>-1.9650593990216632</v>
      </c>
    </row>
    <row r="3476" spans="1:10" x14ac:dyDescent="0.2">
      <c r="A3476" s="505">
        <v>39072</v>
      </c>
      <c r="B3476" s="506">
        <v>3475</v>
      </c>
      <c r="C3476" s="507">
        <v>63</v>
      </c>
      <c r="E3476" s="508">
        <f>(Table13[[#This Row],[Gasoil Open]]-MIN(Table13[Gasoil Open]))/(MAX(Table13[Gasoil Open])-MIN(Table13[Gasoil Open]))</f>
        <v>0.39019033674963388</v>
      </c>
      <c r="I3476" s="130">
        <f>(Table13[[#This Row],[Alpha]]-MIN(Table13[Alpha]))/(MAX(Table13[Alpha])-MIN(Table13[Alpha]))</f>
        <v>0.41785418965510296</v>
      </c>
      <c r="J3476" s="508">
        <f>(Table13[[#This Row],[Signal from Matlab]]-703)/(1060.75-703)</f>
        <v>-1.9650593990216632</v>
      </c>
    </row>
    <row r="3477" spans="1:10" x14ac:dyDescent="0.2">
      <c r="A3477" s="505">
        <v>39073</v>
      </c>
      <c r="B3477" s="506">
        <v>3476</v>
      </c>
      <c r="C3477" s="507">
        <v>62.36</v>
      </c>
      <c r="E3477" s="508">
        <f>(Table13[[#This Row],[Gasoil Open]]-MIN(Table13[Gasoil Open]))/(MAX(Table13[Gasoil Open])-MIN(Table13[Gasoil Open]))</f>
        <v>0.38550512445095159</v>
      </c>
      <c r="I3477" s="130">
        <f>(Table13[[#This Row],[Alpha]]-MIN(Table13[Alpha]))/(MAX(Table13[Alpha])-MIN(Table13[Alpha]))</f>
        <v>0.41785418965510296</v>
      </c>
      <c r="J3477" s="508">
        <f>(Table13[[#This Row],[Signal from Matlab]]-703)/(1060.75-703)</f>
        <v>-1.9650593990216632</v>
      </c>
    </row>
    <row r="3478" spans="1:10" x14ac:dyDescent="0.2">
      <c r="A3478" s="505">
        <v>39077</v>
      </c>
      <c r="B3478" s="506">
        <v>3477</v>
      </c>
      <c r="C3478" s="507">
        <v>62.54</v>
      </c>
      <c r="E3478" s="508">
        <f>(Table13[[#This Row],[Gasoil Open]]-MIN(Table13[Gasoil Open]))/(MAX(Table13[Gasoil Open])-MIN(Table13[Gasoil Open]))</f>
        <v>0.38682284040995601</v>
      </c>
      <c r="I3478" s="130">
        <f>(Table13[[#This Row],[Alpha]]-MIN(Table13[Alpha]))/(MAX(Table13[Alpha])-MIN(Table13[Alpha]))</f>
        <v>0.41785418965510296</v>
      </c>
      <c r="J3478" s="508">
        <f>(Table13[[#This Row],[Signal from Matlab]]-703)/(1060.75-703)</f>
        <v>-1.9650593990216632</v>
      </c>
    </row>
    <row r="3479" spans="1:10" x14ac:dyDescent="0.2">
      <c r="A3479" s="505">
        <v>39078</v>
      </c>
      <c r="B3479" s="506">
        <v>3478</v>
      </c>
      <c r="C3479" s="507">
        <v>61.15</v>
      </c>
      <c r="E3479" s="508">
        <f>(Table13[[#This Row],[Gasoil Open]]-MIN(Table13[Gasoil Open]))/(MAX(Table13[Gasoil Open])-MIN(Table13[Gasoil Open]))</f>
        <v>0.37664714494875545</v>
      </c>
      <c r="I3479" s="130">
        <f>(Table13[[#This Row],[Alpha]]-MIN(Table13[Alpha]))/(MAX(Table13[Alpha])-MIN(Table13[Alpha]))</f>
        <v>0.41785418965510296</v>
      </c>
      <c r="J3479" s="508">
        <f>(Table13[[#This Row],[Signal from Matlab]]-703)/(1060.75-703)</f>
        <v>-1.9650593990216632</v>
      </c>
    </row>
    <row r="3480" spans="1:10" x14ac:dyDescent="0.2">
      <c r="A3480" s="505">
        <v>39079</v>
      </c>
      <c r="B3480" s="506">
        <v>3479</v>
      </c>
      <c r="C3480" s="507">
        <v>60.56</v>
      </c>
      <c r="E3480" s="508">
        <f>(Table13[[#This Row],[Gasoil Open]]-MIN(Table13[Gasoil Open]))/(MAX(Table13[Gasoil Open])-MIN(Table13[Gasoil Open]))</f>
        <v>0.37232796486090769</v>
      </c>
      <c r="I3480" s="130">
        <f>(Table13[[#This Row],[Alpha]]-MIN(Table13[Alpha]))/(MAX(Table13[Alpha])-MIN(Table13[Alpha]))</f>
        <v>0.41785418965510296</v>
      </c>
      <c r="J3480" s="508">
        <f>(Table13[[#This Row],[Signal from Matlab]]-703)/(1060.75-703)</f>
        <v>-1.9650593990216632</v>
      </c>
    </row>
    <row r="3481" spans="1:10" x14ac:dyDescent="0.2">
      <c r="A3481" s="505">
        <v>39080</v>
      </c>
      <c r="B3481" s="506">
        <v>3480</v>
      </c>
      <c r="C3481" s="507">
        <v>60.52</v>
      </c>
      <c r="E3481" s="508">
        <f>(Table13[[#This Row],[Gasoil Open]]-MIN(Table13[Gasoil Open]))/(MAX(Table13[Gasoil Open])-MIN(Table13[Gasoil Open]))</f>
        <v>0.37203513909224012</v>
      </c>
      <c r="I3481" s="130">
        <f>(Table13[[#This Row],[Alpha]]-MIN(Table13[Alpha]))/(MAX(Table13[Alpha])-MIN(Table13[Alpha]))</f>
        <v>0.41785418965510296</v>
      </c>
      <c r="J3481" s="508">
        <f>(Table13[[#This Row],[Signal from Matlab]]-703)/(1060.75-703)</f>
        <v>-1.9650593990216632</v>
      </c>
    </row>
    <row r="3482" spans="1:10" x14ac:dyDescent="0.2">
      <c r="A3482" s="505">
        <v>39084</v>
      </c>
      <c r="B3482" s="506">
        <v>3481</v>
      </c>
      <c r="C3482" s="507">
        <v>60.88</v>
      </c>
      <c r="E3482" s="508">
        <f>(Table13[[#This Row],[Gasoil Open]]-MIN(Table13[Gasoil Open]))/(MAX(Table13[Gasoil Open])-MIN(Table13[Gasoil Open]))</f>
        <v>0.37467057101024887</v>
      </c>
      <c r="I3482" s="130">
        <f>(Table13[[#This Row],[Alpha]]-MIN(Table13[Alpha]))/(MAX(Table13[Alpha])-MIN(Table13[Alpha]))</f>
        <v>0.41785418965510296</v>
      </c>
      <c r="J3482" s="508">
        <f>(Table13[[#This Row],[Signal from Matlab]]-703)/(1060.75-703)</f>
        <v>-1.9650593990216632</v>
      </c>
    </row>
    <row r="3483" spans="1:10" x14ac:dyDescent="0.2">
      <c r="A3483" s="505">
        <v>39085</v>
      </c>
      <c r="B3483" s="506">
        <v>3482</v>
      </c>
      <c r="C3483" s="507">
        <v>60.68</v>
      </c>
      <c r="E3483" s="508">
        <f>(Table13[[#This Row],[Gasoil Open]]-MIN(Table13[Gasoil Open]))/(MAX(Table13[Gasoil Open])-MIN(Table13[Gasoil Open]))</f>
        <v>0.37320644216691068</v>
      </c>
      <c r="I3483" s="130">
        <f>(Table13[[#This Row],[Alpha]]-MIN(Table13[Alpha]))/(MAX(Table13[Alpha])-MIN(Table13[Alpha]))</f>
        <v>0.41785418965510296</v>
      </c>
      <c r="J3483" s="508">
        <f>(Table13[[#This Row],[Signal from Matlab]]-703)/(1060.75-703)</f>
        <v>-1.9650593990216632</v>
      </c>
    </row>
    <row r="3484" spans="1:10" x14ac:dyDescent="0.2">
      <c r="A3484" s="505">
        <v>39086</v>
      </c>
      <c r="B3484" s="506">
        <v>3483</v>
      </c>
      <c r="C3484" s="507">
        <v>58.19</v>
      </c>
      <c r="E3484" s="508">
        <f>(Table13[[#This Row],[Gasoil Open]]-MIN(Table13[Gasoil Open]))/(MAX(Table13[Gasoil Open])-MIN(Table13[Gasoil Open]))</f>
        <v>0.35497803806734984</v>
      </c>
      <c r="I3484" s="130">
        <f>(Table13[[#This Row],[Alpha]]-MIN(Table13[Alpha]))/(MAX(Table13[Alpha])-MIN(Table13[Alpha]))</f>
        <v>0.41785418965510296</v>
      </c>
      <c r="J3484" s="508">
        <f>(Table13[[#This Row],[Signal from Matlab]]-703)/(1060.75-703)</f>
        <v>-1.9650593990216632</v>
      </c>
    </row>
    <row r="3485" spans="1:10" x14ac:dyDescent="0.2">
      <c r="A3485" s="505">
        <v>39087</v>
      </c>
      <c r="B3485" s="506">
        <v>3484</v>
      </c>
      <c r="C3485" s="507">
        <v>54.97</v>
      </c>
      <c r="E3485" s="508">
        <f>(Table13[[#This Row],[Gasoil Open]]-MIN(Table13[Gasoil Open]))/(MAX(Table13[Gasoil Open])-MIN(Table13[Gasoil Open]))</f>
        <v>0.33140556368960461</v>
      </c>
      <c r="I3485" s="130">
        <f>(Table13[[#This Row],[Alpha]]-MIN(Table13[Alpha]))/(MAX(Table13[Alpha])-MIN(Table13[Alpha]))</f>
        <v>0.41785418965510296</v>
      </c>
      <c r="J3485" s="508">
        <f>(Table13[[#This Row],[Signal from Matlab]]-703)/(1060.75-703)</f>
        <v>-1.9650593990216632</v>
      </c>
    </row>
    <row r="3486" spans="1:10" x14ac:dyDescent="0.2">
      <c r="A3486" s="505">
        <v>39090</v>
      </c>
      <c r="B3486" s="506">
        <v>3485</v>
      </c>
      <c r="C3486" s="507">
        <v>55.86</v>
      </c>
      <c r="E3486" s="508">
        <f>(Table13[[#This Row],[Gasoil Open]]-MIN(Table13[Gasoil Open]))/(MAX(Table13[Gasoil Open])-MIN(Table13[Gasoil Open]))</f>
        <v>0.33792093704245968</v>
      </c>
      <c r="I3486" s="130">
        <f>(Table13[[#This Row],[Alpha]]-MIN(Table13[Alpha]))/(MAX(Table13[Alpha])-MIN(Table13[Alpha]))</f>
        <v>0.41785418965510296</v>
      </c>
      <c r="J3486" s="508">
        <f>(Table13[[#This Row],[Signal from Matlab]]-703)/(1060.75-703)</f>
        <v>-1.9650593990216632</v>
      </c>
    </row>
    <row r="3487" spans="1:10" x14ac:dyDescent="0.2">
      <c r="A3487" s="505">
        <v>39091</v>
      </c>
      <c r="B3487" s="506">
        <v>3486</v>
      </c>
      <c r="C3487" s="507">
        <v>55.6</v>
      </c>
      <c r="E3487" s="508">
        <f>(Table13[[#This Row],[Gasoil Open]]-MIN(Table13[Gasoil Open]))/(MAX(Table13[Gasoil Open])-MIN(Table13[Gasoil Open]))</f>
        <v>0.33601756954612005</v>
      </c>
      <c r="I3487" s="130">
        <f>(Table13[[#This Row],[Alpha]]-MIN(Table13[Alpha]))/(MAX(Table13[Alpha])-MIN(Table13[Alpha]))</f>
        <v>0.41785418965510296</v>
      </c>
      <c r="J3487" s="508">
        <f>(Table13[[#This Row],[Signal from Matlab]]-703)/(1060.75-703)</f>
        <v>-1.9650593990216632</v>
      </c>
    </row>
    <row r="3488" spans="1:10" x14ac:dyDescent="0.2">
      <c r="A3488" s="505">
        <v>39092</v>
      </c>
      <c r="B3488" s="506">
        <v>3487</v>
      </c>
      <c r="C3488" s="507">
        <v>55.18</v>
      </c>
      <c r="E3488" s="508">
        <f>(Table13[[#This Row],[Gasoil Open]]-MIN(Table13[Gasoil Open]))/(MAX(Table13[Gasoil Open])-MIN(Table13[Gasoil Open]))</f>
        <v>0.33294289897510976</v>
      </c>
      <c r="I3488" s="130">
        <f>(Table13[[#This Row],[Alpha]]-MIN(Table13[Alpha]))/(MAX(Table13[Alpha])-MIN(Table13[Alpha]))</f>
        <v>0.41785418965510296</v>
      </c>
      <c r="J3488" s="508">
        <f>(Table13[[#This Row],[Signal from Matlab]]-703)/(1060.75-703)</f>
        <v>-1.9650593990216632</v>
      </c>
    </row>
    <row r="3489" spans="1:10" x14ac:dyDescent="0.2">
      <c r="A3489" s="505">
        <v>39093</v>
      </c>
      <c r="B3489" s="506">
        <v>3488</v>
      </c>
      <c r="C3489" s="507">
        <v>53.03</v>
      </c>
      <c r="E3489" s="508">
        <f>(Table13[[#This Row],[Gasoil Open]]-MIN(Table13[Gasoil Open]))/(MAX(Table13[Gasoil Open])-MIN(Table13[Gasoil Open]))</f>
        <v>0.31720351390922397</v>
      </c>
      <c r="I3489" s="130">
        <f>(Table13[[#This Row],[Alpha]]-MIN(Table13[Alpha]))/(MAX(Table13[Alpha])-MIN(Table13[Alpha]))</f>
        <v>0.41785418965510296</v>
      </c>
      <c r="J3489" s="508">
        <f>(Table13[[#This Row],[Signal from Matlab]]-703)/(1060.75-703)</f>
        <v>-1.9650593990216632</v>
      </c>
    </row>
    <row r="3490" spans="1:10" x14ac:dyDescent="0.2">
      <c r="A3490" s="505">
        <v>39094</v>
      </c>
      <c r="B3490" s="506">
        <v>3489</v>
      </c>
      <c r="C3490" s="507">
        <v>52.15</v>
      </c>
      <c r="E3490" s="508">
        <f>(Table13[[#This Row],[Gasoil Open]]-MIN(Table13[Gasoil Open]))/(MAX(Table13[Gasoil Open])-MIN(Table13[Gasoil Open]))</f>
        <v>0.31076134699853586</v>
      </c>
      <c r="I3490" s="130">
        <f>(Table13[[#This Row],[Alpha]]-MIN(Table13[Alpha]))/(MAX(Table13[Alpha])-MIN(Table13[Alpha]))</f>
        <v>0.41785418965510296</v>
      </c>
      <c r="J3490" s="508">
        <f>(Table13[[#This Row],[Signal from Matlab]]-703)/(1060.75-703)</f>
        <v>-1.9650593990216632</v>
      </c>
    </row>
    <row r="3491" spans="1:10" x14ac:dyDescent="0.2">
      <c r="A3491" s="505">
        <v>39097</v>
      </c>
      <c r="B3491" s="506">
        <v>3490</v>
      </c>
      <c r="C3491" s="507">
        <v>53.09</v>
      </c>
      <c r="E3491" s="508">
        <f>(Table13[[#This Row],[Gasoil Open]]-MIN(Table13[Gasoil Open]))/(MAX(Table13[Gasoil Open])-MIN(Table13[Gasoil Open]))</f>
        <v>0.31764275256222541</v>
      </c>
      <c r="I3491" s="130">
        <f>(Table13[[#This Row],[Alpha]]-MIN(Table13[Alpha]))/(MAX(Table13[Alpha])-MIN(Table13[Alpha]))</f>
        <v>0.41785418965510296</v>
      </c>
      <c r="J3491" s="508">
        <f>(Table13[[#This Row],[Signal from Matlab]]-703)/(1060.75-703)</f>
        <v>-1.9650593990216632</v>
      </c>
    </row>
    <row r="3492" spans="1:10" x14ac:dyDescent="0.2">
      <c r="A3492" s="505">
        <v>39098</v>
      </c>
      <c r="B3492" s="506">
        <v>3491</v>
      </c>
      <c r="C3492" s="507">
        <v>53</v>
      </c>
      <c r="E3492" s="508">
        <f>(Table13[[#This Row],[Gasoil Open]]-MIN(Table13[Gasoil Open]))/(MAX(Table13[Gasoil Open])-MIN(Table13[Gasoil Open]))</f>
        <v>0.31698389458272319</v>
      </c>
      <c r="I3492" s="130">
        <f>(Table13[[#This Row],[Alpha]]-MIN(Table13[Alpha]))/(MAX(Table13[Alpha])-MIN(Table13[Alpha]))</f>
        <v>0.41785418965510296</v>
      </c>
      <c r="J3492" s="508">
        <f>(Table13[[#This Row],[Signal from Matlab]]-703)/(1060.75-703)</f>
        <v>-1.9650593990216632</v>
      </c>
    </row>
    <row r="3493" spans="1:10" x14ac:dyDescent="0.2">
      <c r="A3493" s="505">
        <v>39099</v>
      </c>
      <c r="B3493" s="506">
        <v>3492</v>
      </c>
      <c r="C3493" s="507"/>
      <c r="E3493" s="508">
        <f>(Table13[[#This Row],[Gasoil Open]]-MIN(Table13[Gasoil Open]))/(MAX(Table13[Gasoil Open])-MIN(Table13[Gasoil Open]))</f>
        <v>-7.1010248901903356E-2</v>
      </c>
      <c r="I3493" s="130">
        <f>(Table13[[#This Row],[Alpha]]-MIN(Table13[Alpha]))/(MAX(Table13[Alpha])-MIN(Table13[Alpha]))</f>
        <v>0.41785418965510296</v>
      </c>
      <c r="J3493" s="508">
        <f>(Table13[[#This Row],[Signal from Matlab]]-703)/(1060.75-703)</f>
        <v>-1.9650593990216632</v>
      </c>
    </row>
    <row r="3494" spans="1:10" x14ac:dyDescent="0.2">
      <c r="A3494" s="505">
        <v>39100</v>
      </c>
      <c r="B3494" s="506">
        <v>3493</v>
      </c>
      <c r="C3494" s="507">
        <v>53.1</v>
      </c>
      <c r="E3494" s="508">
        <f>(Table13[[#This Row],[Gasoil Open]]-MIN(Table13[Gasoil Open]))/(MAX(Table13[Gasoil Open])-MIN(Table13[Gasoil Open]))</f>
        <v>0.31771595900439237</v>
      </c>
      <c r="I3494" s="130">
        <f>(Table13[[#This Row],[Alpha]]-MIN(Table13[Alpha]))/(MAX(Table13[Alpha])-MIN(Table13[Alpha]))</f>
        <v>0.41785418965510296</v>
      </c>
      <c r="J3494" s="508">
        <f>(Table13[[#This Row],[Signal from Matlab]]-703)/(1060.75-703)</f>
        <v>-1.9650593990216632</v>
      </c>
    </row>
    <row r="3495" spans="1:10" x14ac:dyDescent="0.2">
      <c r="A3495" s="505">
        <v>39101</v>
      </c>
      <c r="B3495" s="506">
        <v>3494</v>
      </c>
      <c r="C3495" s="507">
        <v>51.5</v>
      </c>
      <c r="E3495" s="508">
        <f>(Table13[[#This Row],[Gasoil Open]]-MIN(Table13[Gasoil Open]))/(MAX(Table13[Gasoil Open])-MIN(Table13[Gasoil Open]))</f>
        <v>0.3060029282576866</v>
      </c>
      <c r="I3495" s="130">
        <f>(Table13[[#This Row],[Alpha]]-MIN(Table13[Alpha]))/(MAX(Table13[Alpha])-MIN(Table13[Alpha]))</f>
        <v>0.41785418965510296</v>
      </c>
      <c r="J3495" s="508">
        <f>(Table13[[#This Row],[Signal from Matlab]]-703)/(1060.75-703)</f>
        <v>-1.9650593990216632</v>
      </c>
    </row>
    <row r="3496" spans="1:10" x14ac:dyDescent="0.2">
      <c r="A3496" s="505">
        <v>39104</v>
      </c>
      <c r="B3496" s="506">
        <v>3495</v>
      </c>
      <c r="C3496" s="507">
        <v>53.75</v>
      </c>
      <c r="E3496" s="508">
        <f>(Table13[[#This Row],[Gasoil Open]]-MIN(Table13[Gasoil Open]))/(MAX(Table13[Gasoil Open])-MIN(Table13[Gasoil Open]))</f>
        <v>0.32247437774524151</v>
      </c>
      <c r="I3496" s="130">
        <f>(Table13[[#This Row],[Alpha]]-MIN(Table13[Alpha]))/(MAX(Table13[Alpha])-MIN(Table13[Alpha]))</f>
        <v>0.41785418965510296</v>
      </c>
      <c r="J3496" s="508">
        <f>(Table13[[#This Row],[Signal from Matlab]]-703)/(1060.75-703)</f>
        <v>-1.9650593990216632</v>
      </c>
    </row>
    <row r="3497" spans="1:10" x14ac:dyDescent="0.2">
      <c r="A3497" s="505">
        <v>39105</v>
      </c>
      <c r="B3497" s="506">
        <v>3496</v>
      </c>
      <c r="C3497" s="507">
        <v>52.81</v>
      </c>
      <c r="E3497" s="508">
        <f>(Table13[[#This Row],[Gasoil Open]]-MIN(Table13[Gasoil Open]))/(MAX(Table13[Gasoil Open])-MIN(Table13[Gasoil Open]))</f>
        <v>0.31559297218155191</v>
      </c>
      <c r="I3497" s="130">
        <f>(Table13[[#This Row],[Alpha]]-MIN(Table13[Alpha]))/(MAX(Table13[Alpha])-MIN(Table13[Alpha]))</f>
        <v>0.41785418965510296</v>
      </c>
      <c r="J3497" s="508">
        <f>(Table13[[#This Row],[Signal from Matlab]]-703)/(1060.75-703)</f>
        <v>-1.9650593990216632</v>
      </c>
    </row>
    <row r="3498" spans="1:10" x14ac:dyDescent="0.2">
      <c r="A3498" s="505">
        <v>39106</v>
      </c>
      <c r="B3498" s="506">
        <v>3497</v>
      </c>
      <c r="C3498" s="507">
        <v>54.9</v>
      </c>
      <c r="E3498" s="508">
        <f>(Table13[[#This Row],[Gasoil Open]]-MIN(Table13[Gasoil Open]))/(MAX(Table13[Gasoil Open])-MIN(Table13[Gasoil Open]))</f>
        <v>0.33089311859443626</v>
      </c>
      <c r="I3498" s="130">
        <f>(Table13[[#This Row],[Alpha]]-MIN(Table13[Alpha]))/(MAX(Table13[Alpha])-MIN(Table13[Alpha]))</f>
        <v>0.41785418965510296</v>
      </c>
      <c r="J3498" s="508">
        <f>(Table13[[#This Row],[Signal from Matlab]]-703)/(1060.75-703)</f>
        <v>-1.9650593990216632</v>
      </c>
    </row>
    <row r="3499" spans="1:10" x14ac:dyDescent="0.2">
      <c r="A3499" s="505">
        <v>39107</v>
      </c>
      <c r="B3499" s="506">
        <v>3498</v>
      </c>
      <c r="C3499" s="507">
        <v>55.55</v>
      </c>
      <c r="E3499" s="508">
        <f>(Table13[[#This Row],[Gasoil Open]]-MIN(Table13[Gasoil Open]))/(MAX(Table13[Gasoil Open])-MIN(Table13[Gasoil Open]))</f>
        <v>0.33565153733528541</v>
      </c>
      <c r="I3499" s="130">
        <f>(Table13[[#This Row],[Alpha]]-MIN(Table13[Alpha]))/(MAX(Table13[Alpha])-MIN(Table13[Alpha]))</f>
        <v>0.41785418965510296</v>
      </c>
      <c r="J3499" s="508">
        <f>(Table13[[#This Row],[Signal from Matlab]]-703)/(1060.75-703)</f>
        <v>-1.9650593990216632</v>
      </c>
    </row>
    <row r="3500" spans="1:10" x14ac:dyDescent="0.2">
      <c r="A3500" s="505">
        <v>39108</v>
      </c>
      <c r="B3500" s="506">
        <v>3499</v>
      </c>
      <c r="C3500" s="507">
        <v>54.32</v>
      </c>
      <c r="E3500" s="508">
        <f>(Table13[[#This Row],[Gasoil Open]]-MIN(Table13[Gasoil Open]))/(MAX(Table13[Gasoil Open])-MIN(Table13[Gasoil Open]))</f>
        <v>0.32664714494875546</v>
      </c>
      <c r="I3500" s="130">
        <f>(Table13[[#This Row],[Alpha]]-MIN(Table13[Alpha]))/(MAX(Table13[Alpha])-MIN(Table13[Alpha]))</f>
        <v>0.41785418965510296</v>
      </c>
      <c r="J3500" s="508">
        <f>(Table13[[#This Row],[Signal from Matlab]]-703)/(1060.75-703)</f>
        <v>-1.9650593990216632</v>
      </c>
    </row>
    <row r="3501" spans="1:10" x14ac:dyDescent="0.2">
      <c r="A3501" s="505">
        <v>39111</v>
      </c>
      <c r="B3501" s="506">
        <v>3500</v>
      </c>
      <c r="C3501" s="507">
        <v>55.46</v>
      </c>
      <c r="E3501" s="508">
        <f>(Table13[[#This Row],[Gasoil Open]]-MIN(Table13[Gasoil Open]))/(MAX(Table13[Gasoil Open])-MIN(Table13[Gasoil Open]))</f>
        <v>0.33499267935578331</v>
      </c>
      <c r="I3501" s="130">
        <f>(Table13[[#This Row],[Alpha]]-MIN(Table13[Alpha]))/(MAX(Table13[Alpha])-MIN(Table13[Alpha]))</f>
        <v>0.41785418965510296</v>
      </c>
      <c r="J3501" s="508">
        <f>(Table13[[#This Row],[Signal from Matlab]]-703)/(1060.75-703)</f>
        <v>-1.9650593990216632</v>
      </c>
    </row>
    <row r="3502" spans="1:10" x14ac:dyDescent="0.2">
      <c r="A3502" s="505">
        <v>39112</v>
      </c>
      <c r="B3502" s="506">
        <v>3501</v>
      </c>
      <c r="C3502" s="507">
        <v>53.79</v>
      </c>
      <c r="E3502" s="508">
        <f>(Table13[[#This Row],[Gasoil Open]]-MIN(Table13[Gasoil Open]))/(MAX(Table13[Gasoil Open])-MIN(Table13[Gasoil Open]))</f>
        <v>0.3227672035139092</v>
      </c>
      <c r="I3502" s="130">
        <f>(Table13[[#This Row],[Alpha]]-MIN(Table13[Alpha]))/(MAX(Table13[Alpha])-MIN(Table13[Alpha]))</f>
        <v>0.41785418965510296</v>
      </c>
      <c r="J3502" s="508">
        <f>(Table13[[#This Row],[Signal from Matlab]]-703)/(1060.75-703)</f>
        <v>-1.9650593990216632</v>
      </c>
    </row>
    <row r="3503" spans="1:10" x14ac:dyDescent="0.2">
      <c r="A3503" s="505">
        <v>39113</v>
      </c>
      <c r="B3503" s="506">
        <v>3502</v>
      </c>
      <c r="C3503" s="507">
        <v>56.25</v>
      </c>
      <c r="E3503" s="508">
        <f>(Table13[[#This Row],[Gasoil Open]]-MIN(Table13[Gasoil Open]))/(MAX(Table13[Gasoil Open])-MIN(Table13[Gasoil Open]))</f>
        <v>0.3407759882869692</v>
      </c>
      <c r="I3503" s="130">
        <f>(Table13[[#This Row],[Alpha]]-MIN(Table13[Alpha]))/(MAX(Table13[Alpha])-MIN(Table13[Alpha]))</f>
        <v>0.41785418965510296</v>
      </c>
      <c r="J3503" s="508">
        <f>(Table13[[#This Row],[Signal from Matlab]]-703)/(1060.75-703)</f>
        <v>-1.9650593990216632</v>
      </c>
    </row>
    <row r="3504" spans="1:10" x14ac:dyDescent="0.2">
      <c r="A3504" s="505">
        <v>39114</v>
      </c>
      <c r="B3504" s="506">
        <v>3503</v>
      </c>
      <c r="C3504" s="507">
        <v>57.16</v>
      </c>
      <c r="E3504" s="508">
        <f>(Table13[[#This Row],[Gasoil Open]]-MIN(Table13[Gasoil Open]))/(MAX(Table13[Gasoil Open])-MIN(Table13[Gasoil Open]))</f>
        <v>0.34743777452415803</v>
      </c>
      <c r="I3504" s="130">
        <f>(Table13[[#This Row],[Alpha]]-MIN(Table13[Alpha]))/(MAX(Table13[Alpha])-MIN(Table13[Alpha]))</f>
        <v>0.41785418965510296</v>
      </c>
      <c r="J3504" s="508">
        <f>(Table13[[#This Row],[Signal from Matlab]]-703)/(1060.75-703)</f>
        <v>-1.9650593990216632</v>
      </c>
    </row>
    <row r="3505" spans="1:10" x14ac:dyDescent="0.2">
      <c r="A3505" s="505">
        <v>39115</v>
      </c>
      <c r="B3505" s="506">
        <v>3504</v>
      </c>
      <c r="C3505" s="507">
        <v>56.66</v>
      </c>
      <c r="E3505" s="508">
        <f>(Table13[[#This Row],[Gasoil Open]]-MIN(Table13[Gasoil Open]))/(MAX(Table13[Gasoil Open])-MIN(Table13[Gasoil Open]))</f>
        <v>0.34377745241581248</v>
      </c>
      <c r="I3505" s="130">
        <f>(Table13[[#This Row],[Alpha]]-MIN(Table13[Alpha]))/(MAX(Table13[Alpha])-MIN(Table13[Alpha]))</f>
        <v>0.41785418965510296</v>
      </c>
      <c r="J3505" s="508">
        <f>(Table13[[#This Row],[Signal from Matlab]]-703)/(1060.75-703)</f>
        <v>-1.9650593990216632</v>
      </c>
    </row>
    <row r="3506" spans="1:10" x14ac:dyDescent="0.2">
      <c r="A3506" s="505">
        <v>39118</v>
      </c>
      <c r="B3506" s="506">
        <v>3505</v>
      </c>
      <c r="C3506" s="507">
        <v>58.55</v>
      </c>
      <c r="E3506" s="508">
        <f>(Table13[[#This Row],[Gasoil Open]]-MIN(Table13[Gasoil Open]))/(MAX(Table13[Gasoil Open])-MIN(Table13[Gasoil Open]))</f>
        <v>0.35761346998535859</v>
      </c>
      <c r="I3506" s="130">
        <f>(Table13[[#This Row],[Alpha]]-MIN(Table13[Alpha]))/(MAX(Table13[Alpha])-MIN(Table13[Alpha]))</f>
        <v>0.41785418965510296</v>
      </c>
      <c r="J3506" s="508">
        <f>(Table13[[#This Row],[Signal from Matlab]]-703)/(1060.75-703)</f>
        <v>-1.9650593990216632</v>
      </c>
    </row>
    <row r="3507" spans="1:10" x14ac:dyDescent="0.2">
      <c r="A3507" s="505">
        <v>39119</v>
      </c>
      <c r="B3507" s="506">
        <v>3506</v>
      </c>
      <c r="C3507" s="507">
        <v>58.35</v>
      </c>
      <c r="E3507" s="508">
        <f>(Table13[[#This Row],[Gasoil Open]]-MIN(Table13[Gasoil Open]))/(MAX(Table13[Gasoil Open])-MIN(Table13[Gasoil Open]))</f>
        <v>0.35614934114202046</v>
      </c>
      <c r="I3507" s="130">
        <f>(Table13[[#This Row],[Alpha]]-MIN(Table13[Alpha]))/(MAX(Table13[Alpha])-MIN(Table13[Alpha]))</f>
        <v>0.41785418965510296</v>
      </c>
      <c r="J3507" s="508">
        <f>(Table13[[#This Row],[Signal from Matlab]]-703)/(1060.75-703)</f>
        <v>-1.9650593990216632</v>
      </c>
    </row>
    <row r="3508" spans="1:10" x14ac:dyDescent="0.2">
      <c r="A3508" s="505">
        <v>39120</v>
      </c>
      <c r="B3508" s="506">
        <v>3507</v>
      </c>
      <c r="C3508" s="507">
        <v>58.7</v>
      </c>
      <c r="E3508" s="508">
        <f>(Table13[[#This Row],[Gasoil Open]]-MIN(Table13[Gasoil Open]))/(MAX(Table13[Gasoil Open])-MIN(Table13[Gasoil Open]))</f>
        <v>0.3587115666178623</v>
      </c>
      <c r="I3508" s="130">
        <f>(Table13[[#This Row],[Alpha]]-MIN(Table13[Alpha]))/(MAX(Table13[Alpha])-MIN(Table13[Alpha]))</f>
        <v>0.41785418965510296</v>
      </c>
      <c r="J3508" s="508">
        <f>(Table13[[#This Row],[Signal from Matlab]]-703)/(1060.75-703)</f>
        <v>-1.9650593990216632</v>
      </c>
    </row>
    <row r="3509" spans="1:10" x14ac:dyDescent="0.2">
      <c r="A3509" s="505">
        <v>39121</v>
      </c>
      <c r="B3509" s="506">
        <v>3508</v>
      </c>
      <c r="C3509" s="507">
        <v>57.26</v>
      </c>
      <c r="E3509" s="508">
        <f>(Table13[[#This Row],[Gasoil Open]]-MIN(Table13[Gasoil Open]))/(MAX(Table13[Gasoil Open])-MIN(Table13[Gasoil Open]))</f>
        <v>0.3481698389458272</v>
      </c>
      <c r="I3509" s="130">
        <f>(Table13[[#This Row],[Alpha]]-MIN(Table13[Alpha]))/(MAX(Table13[Alpha])-MIN(Table13[Alpha]))</f>
        <v>0.41785418965510296</v>
      </c>
      <c r="J3509" s="508">
        <f>(Table13[[#This Row],[Signal from Matlab]]-703)/(1060.75-703)</f>
        <v>-1.9650593990216632</v>
      </c>
    </row>
    <row r="3510" spans="1:10" x14ac:dyDescent="0.2">
      <c r="A3510" s="505">
        <v>39122</v>
      </c>
      <c r="B3510" s="506">
        <v>3509</v>
      </c>
      <c r="C3510" s="507">
        <v>59</v>
      </c>
      <c r="E3510" s="508">
        <f>(Table13[[#This Row],[Gasoil Open]]-MIN(Table13[Gasoil Open]))/(MAX(Table13[Gasoil Open])-MIN(Table13[Gasoil Open]))</f>
        <v>0.36090775988286961</v>
      </c>
      <c r="I3510" s="130">
        <f>(Table13[[#This Row],[Alpha]]-MIN(Table13[Alpha]))/(MAX(Table13[Alpha])-MIN(Table13[Alpha]))</f>
        <v>0.41785418965510296</v>
      </c>
      <c r="J3510" s="508">
        <f>(Table13[[#This Row],[Signal from Matlab]]-703)/(1060.75-703)</f>
        <v>-1.9650593990216632</v>
      </c>
    </row>
    <row r="3511" spans="1:10" x14ac:dyDescent="0.2">
      <c r="A3511" s="505">
        <v>39125</v>
      </c>
      <c r="B3511" s="506">
        <v>3510</v>
      </c>
      <c r="C3511" s="507">
        <v>58.51</v>
      </c>
      <c r="E3511" s="508">
        <f>(Table13[[#This Row],[Gasoil Open]]-MIN(Table13[Gasoil Open]))/(MAX(Table13[Gasoil Open])-MIN(Table13[Gasoil Open]))</f>
        <v>0.35732064421669102</v>
      </c>
      <c r="I3511" s="130">
        <f>(Table13[[#This Row],[Alpha]]-MIN(Table13[Alpha]))/(MAX(Table13[Alpha])-MIN(Table13[Alpha]))</f>
        <v>0.41785418965510296</v>
      </c>
      <c r="J3511" s="508">
        <f>(Table13[[#This Row],[Signal from Matlab]]-703)/(1060.75-703)</f>
        <v>-1.9650593990216632</v>
      </c>
    </row>
    <row r="3512" spans="1:10" x14ac:dyDescent="0.2">
      <c r="A3512" s="505">
        <v>39126</v>
      </c>
      <c r="B3512" s="506">
        <v>3511</v>
      </c>
      <c r="C3512" s="507">
        <v>56.64</v>
      </c>
      <c r="E3512" s="508">
        <f>(Table13[[#This Row],[Gasoil Open]]-MIN(Table13[Gasoil Open]))/(MAX(Table13[Gasoil Open])-MIN(Table13[Gasoil Open]))</f>
        <v>0.34363103953147872</v>
      </c>
      <c r="I3512" s="130">
        <f>(Table13[[#This Row],[Alpha]]-MIN(Table13[Alpha]))/(MAX(Table13[Alpha])-MIN(Table13[Alpha]))</f>
        <v>0.41785418965510296</v>
      </c>
      <c r="J3512" s="508">
        <f>(Table13[[#This Row],[Signal from Matlab]]-703)/(1060.75-703)</f>
        <v>-1.9650593990216632</v>
      </c>
    </row>
    <row r="3513" spans="1:10" x14ac:dyDescent="0.2">
      <c r="A3513" s="505">
        <v>39127</v>
      </c>
      <c r="B3513" s="506">
        <v>3512</v>
      </c>
      <c r="C3513" s="507"/>
      <c r="E3513" s="508">
        <f>(Table13[[#This Row],[Gasoil Open]]-MIN(Table13[Gasoil Open]))/(MAX(Table13[Gasoil Open])-MIN(Table13[Gasoil Open]))</f>
        <v>-7.1010248901903356E-2</v>
      </c>
      <c r="I3513" s="130">
        <f>(Table13[[#This Row],[Alpha]]-MIN(Table13[Alpha]))/(MAX(Table13[Alpha])-MIN(Table13[Alpha]))</f>
        <v>0.41785418965510296</v>
      </c>
      <c r="J3513" s="508">
        <f>(Table13[[#This Row],[Signal from Matlab]]-703)/(1060.75-703)</f>
        <v>-1.9650593990216632</v>
      </c>
    </row>
    <row r="3514" spans="1:10" x14ac:dyDescent="0.2">
      <c r="A3514" s="505">
        <v>39128</v>
      </c>
      <c r="B3514" s="506">
        <v>3513</v>
      </c>
      <c r="C3514" s="507">
        <v>57.55</v>
      </c>
      <c r="E3514" s="508">
        <f>(Table13[[#This Row],[Gasoil Open]]-MIN(Table13[Gasoil Open]))/(MAX(Table13[Gasoil Open])-MIN(Table13[Gasoil Open]))</f>
        <v>0.35029282576866755</v>
      </c>
      <c r="I3514" s="130">
        <f>(Table13[[#This Row],[Alpha]]-MIN(Table13[Alpha]))/(MAX(Table13[Alpha])-MIN(Table13[Alpha]))</f>
        <v>0.41785418965510296</v>
      </c>
      <c r="J3514" s="508">
        <f>(Table13[[#This Row],[Signal from Matlab]]-703)/(1060.75-703)</f>
        <v>-1.9650593990216632</v>
      </c>
    </row>
    <row r="3515" spans="1:10" x14ac:dyDescent="0.2">
      <c r="A3515" s="505">
        <v>39129</v>
      </c>
      <c r="B3515" s="506">
        <v>3514</v>
      </c>
      <c r="C3515" s="507">
        <v>57.5</v>
      </c>
      <c r="E3515" s="508">
        <f>(Table13[[#This Row],[Gasoil Open]]-MIN(Table13[Gasoil Open]))/(MAX(Table13[Gasoil Open])-MIN(Table13[Gasoil Open]))</f>
        <v>0.34992679355783302</v>
      </c>
      <c r="I3515" s="130">
        <f>(Table13[[#This Row],[Alpha]]-MIN(Table13[Alpha]))/(MAX(Table13[Alpha])-MIN(Table13[Alpha]))</f>
        <v>0.41785418965510296</v>
      </c>
      <c r="J3515" s="508">
        <f>(Table13[[#This Row],[Signal from Matlab]]-703)/(1060.75-703)</f>
        <v>-1.9650593990216632</v>
      </c>
    </row>
    <row r="3516" spans="1:10" x14ac:dyDescent="0.2">
      <c r="A3516" s="505">
        <v>39132</v>
      </c>
      <c r="B3516" s="506">
        <v>3515</v>
      </c>
      <c r="C3516" s="507">
        <v>58.8</v>
      </c>
      <c r="E3516" s="508">
        <f>(Table13[[#This Row],[Gasoil Open]]-MIN(Table13[Gasoil Open]))/(MAX(Table13[Gasoil Open])-MIN(Table13[Gasoil Open]))</f>
        <v>0.35944363103953136</v>
      </c>
      <c r="I3516" s="130">
        <f>(Table13[[#This Row],[Alpha]]-MIN(Table13[Alpha]))/(MAX(Table13[Alpha])-MIN(Table13[Alpha]))</f>
        <v>0.41785418965510296</v>
      </c>
      <c r="J3516" s="508">
        <f>(Table13[[#This Row],[Signal from Matlab]]-703)/(1060.75-703)</f>
        <v>-1.9650593990216632</v>
      </c>
    </row>
    <row r="3517" spans="1:10" x14ac:dyDescent="0.2">
      <c r="A3517" s="505">
        <v>39133</v>
      </c>
      <c r="B3517" s="506">
        <v>3516</v>
      </c>
      <c r="C3517" s="507">
        <v>58.34</v>
      </c>
      <c r="E3517" s="508">
        <f>(Table13[[#This Row],[Gasoil Open]]-MIN(Table13[Gasoil Open]))/(MAX(Table13[Gasoil Open])-MIN(Table13[Gasoil Open]))</f>
        <v>0.35607613469985355</v>
      </c>
      <c r="I3517" s="130">
        <f>(Table13[[#This Row],[Alpha]]-MIN(Table13[Alpha]))/(MAX(Table13[Alpha])-MIN(Table13[Alpha]))</f>
        <v>0.41785418965510296</v>
      </c>
      <c r="J3517" s="508">
        <f>(Table13[[#This Row],[Signal from Matlab]]-703)/(1060.75-703)</f>
        <v>-1.9650593990216632</v>
      </c>
    </row>
    <row r="3518" spans="1:10" x14ac:dyDescent="0.2">
      <c r="A3518" s="505">
        <v>39134</v>
      </c>
      <c r="B3518" s="506">
        <v>3517</v>
      </c>
      <c r="C3518" s="507">
        <v>57.81</v>
      </c>
      <c r="E3518" s="508">
        <f>(Table13[[#This Row],[Gasoil Open]]-MIN(Table13[Gasoil Open]))/(MAX(Table13[Gasoil Open])-MIN(Table13[Gasoil Open]))</f>
        <v>0.35219619326500728</v>
      </c>
      <c r="I3518" s="130">
        <f>(Table13[[#This Row],[Alpha]]-MIN(Table13[Alpha]))/(MAX(Table13[Alpha])-MIN(Table13[Alpha]))</f>
        <v>0.41785418965510296</v>
      </c>
      <c r="J3518" s="508">
        <f>(Table13[[#This Row],[Signal from Matlab]]-703)/(1060.75-703)</f>
        <v>-1.9650593990216632</v>
      </c>
    </row>
    <row r="3519" spans="1:10" x14ac:dyDescent="0.2">
      <c r="A3519" s="505">
        <v>39135</v>
      </c>
      <c r="B3519" s="506">
        <v>3518</v>
      </c>
      <c r="C3519" s="507">
        <v>59.26</v>
      </c>
      <c r="E3519" s="508">
        <f>(Table13[[#This Row],[Gasoil Open]]-MIN(Table13[Gasoil Open]))/(MAX(Table13[Gasoil Open])-MIN(Table13[Gasoil Open]))</f>
        <v>0.36281112737920934</v>
      </c>
      <c r="I3519" s="130">
        <f>(Table13[[#This Row],[Alpha]]-MIN(Table13[Alpha]))/(MAX(Table13[Alpha])-MIN(Table13[Alpha]))</f>
        <v>0.41785418965510296</v>
      </c>
      <c r="J3519" s="508">
        <f>(Table13[[#This Row],[Signal from Matlab]]-703)/(1060.75-703)</f>
        <v>-1.9650593990216632</v>
      </c>
    </row>
    <row r="3520" spans="1:10" x14ac:dyDescent="0.2">
      <c r="A3520" s="505">
        <v>39136</v>
      </c>
      <c r="B3520" s="506">
        <v>3519</v>
      </c>
      <c r="C3520" s="507">
        <v>60.5</v>
      </c>
      <c r="E3520" s="508">
        <f>(Table13[[#This Row],[Gasoil Open]]-MIN(Table13[Gasoil Open]))/(MAX(Table13[Gasoil Open])-MIN(Table13[Gasoil Open]))</f>
        <v>0.3718887262079062</v>
      </c>
      <c r="I3520" s="130">
        <f>(Table13[[#This Row],[Alpha]]-MIN(Table13[Alpha]))/(MAX(Table13[Alpha])-MIN(Table13[Alpha]))</f>
        <v>0.41785418965510296</v>
      </c>
      <c r="J3520" s="508">
        <f>(Table13[[#This Row],[Signal from Matlab]]-703)/(1060.75-703)</f>
        <v>-1.9650593990216632</v>
      </c>
    </row>
    <row r="3521" spans="1:10" x14ac:dyDescent="0.2">
      <c r="A3521" s="505">
        <v>39139</v>
      </c>
      <c r="B3521" s="506">
        <v>3520</v>
      </c>
      <c r="C3521" s="507">
        <v>61.05</v>
      </c>
      <c r="E3521" s="508">
        <f>(Table13[[#This Row],[Gasoil Open]]-MIN(Table13[Gasoil Open]))/(MAX(Table13[Gasoil Open])-MIN(Table13[Gasoil Open]))</f>
        <v>0.37591508052708628</v>
      </c>
      <c r="I3521" s="130">
        <f>(Table13[[#This Row],[Alpha]]-MIN(Table13[Alpha]))/(MAX(Table13[Alpha])-MIN(Table13[Alpha]))</f>
        <v>0.41785418965510296</v>
      </c>
      <c r="J3521" s="508">
        <f>(Table13[[#This Row],[Signal from Matlab]]-703)/(1060.75-703)</f>
        <v>-1.9650593990216632</v>
      </c>
    </row>
    <row r="3522" spans="1:10" x14ac:dyDescent="0.2">
      <c r="A3522" s="505">
        <v>39140</v>
      </c>
      <c r="B3522" s="506">
        <v>3521</v>
      </c>
      <c r="C3522" s="507">
        <v>61.29</v>
      </c>
      <c r="E3522" s="508">
        <f>(Table13[[#This Row],[Gasoil Open]]-MIN(Table13[Gasoil Open]))/(MAX(Table13[Gasoil Open])-MIN(Table13[Gasoil Open]))</f>
        <v>0.3776720351390922</v>
      </c>
      <c r="I3522" s="130">
        <f>(Table13[[#This Row],[Alpha]]-MIN(Table13[Alpha]))/(MAX(Table13[Alpha])-MIN(Table13[Alpha]))</f>
        <v>0.41785418965510296</v>
      </c>
      <c r="J3522" s="508">
        <f>(Table13[[#This Row],[Signal from Matlab]]-703)/(1060.75-703)</f>
        <v>-1.9650593990216632</v>
      </c>
    </row>
    <row r="3523" spans="1:10" x14ac:dyDescent="0.2">
      <c r="A3523" s="505">
        <v>39141</v>
      </c>
      <c r="B3523" s="506">
        <v>3522</v>
      </c>
      <c r="C3523" s="507">
        <v>60.25</v>
      </c>
      <c r="E3523" s="508">
        <f>(Table13[[#This Row],[Gasoil Open]]-MIN(Table13[Gasoil Open]))/(MAX(Table13[Gasoil Open])-MIN(Table13[Gasoil Open]))</f>
        <v>0.37005856515373342</v>
      </c>
      <c r="I3523" s="130">
        <f>(Table13[[#This Row],[Alpha]]-MIN(Table13[Alpha]))/(MAX(Table13[Alpha])-MIN(Table13[Alpha]))</f>
        <v>0.41785418965510296</v>
      </c>
      <c r="J3523" s="508">
        <f>(Table13[[#This Row],[Signal from Matlab]]-703)/(1060.75-703)</f>
        <v>-1.9650593990216632</v>
      </c>
    </row>
    <row r="3524" spans="1:10" x14ac:dyDescent="0.2">
      <c r="A3524" s="505">
        <v>39142</v>
      </c>
      <c r="B3524" s="506">
        <v>3523</v>
      </c>
      <c r="C3524" s="507">
        <v>61.75</v>
      </c>
      <c r="E3524" s="508">
        <f>(Table13[[#This Row],[Gasoil Open]]-MIN(Table13[Gasoil Open]))/(MAX(Table13[Gasoil Open])-MIN(Table13[Gasoil Open]))</f>
        <v>0.38103953147877007</v>
      </c>
      <c r="I3524" s="130">
        <f>(Table13[[#This Row],[Alpha]]-MIN(Table13[Alpha]))/(MAX(Table13[Alpha])-MIN(Table13[Alpha]))</f>
        <v>0.41785418965510296</v>
      </c>
      <c r="J3524" s="508">
        <f>(Table13[[#This Row],[Signal from Matlab]]-703)/(1060.75-703)</f>
        <v>-1.9650593990216632</v>
      </c>
    </row>
    <row r="3525" spans="1:10" x14ac:dyDescent="0.2">
      <c r="A3525" s="505">
        <v>39143</v>
      </c>
      <c r="B3525" s="506">
        <v>3524</v>
      </c>
      <c r="C3525" s="507">
        <v>61.85</v>
      </c>
      <c r="E3525" s="508">
        <f>(Table13[[#This Row],[Gasoil Open]]-MIN(Table13[Gasoil Open]))/(MAX(Table13[Gasoil Open])-MIN(Table13[Gasoil Open]))</f>
        <v>0.38177159590043924</v>
      </c>
      <c r="I3525" s="130">
        <f>(Table13[[#This Row],[Alpha]]-MIN(Table13[Alpha]))/(MAX(Table13[Alpha])-MIN(Table13[Alpha]))</f>
        <v>0.41785418965510296</v>
      </c>
      <c r="J3525" s="508">
        <f>(Table13[[#This Row],[Signal from Matlab]]-703)/(1060.75-703)</f>
        <v>-1.9650593990216632</v>
      </c>
    </row>
    <row r="3526" spans="1:10" x14ac:dyDescent="0.2">
      <c r="A3526" s="505">
        <v>39146</v>
      </c>
      <c r="B3526" s="506">
        <v>3525</v>
      </c>
      <c r="C3526" s="507">
        <v>61.7</v>
      </c>
      <c r="E3526" s="508">
        <f>(Table13[[#This Row],[Gasoil Open]]-MIN(Table13[Gasoil Open]))/(MAX(Table13[Gasoil Open])-MIN(Table13[Gasoil Open]))</f>
        <v>0.38067349926793553</v>
      </c>
      <c r="I3526" s="130">
        <f>(Table13[[#This Row],[Alpha]]-MIN(Table13[Alpha]))/(MAX(Table13[Alpha])-MIN(Table13[Alpha]))</f>
        <v>0.41785418965510296</v>
      </c>
      <c r="J3526" s="508">
        <f>(Table13[[#This Row],[Signal from Matlab]]-703)/(1060.75-703)</f>
        <v>-1.9650593990216632</v>
      </c>
    </row>
    <row r="3527" spans="1:10" x14ac:dyDescent="0.2">
      <c r="A3527" s="505">
        <v>39147</v>
      </c>
      <c r="B3527" s="506">
        <v>3526</v>
      </c>
      <c r="C3527" s="507">
        <v>60.62</v>
      </c>
      <c r="E3527" s="508">
        <f>(Table13[[#This Row],[Gasoil Open]]-MIN(Table13[Gasoil Open]))/(MAX(Table13[Gasoil Open])-MIN(Table13[Gasoil Open]))</f>
        <v>0.37276720351390918</v>
      </c>
      <c r="I3527" s="130">
        <f>(Table13[[#This Row],[Alpha]]-MIN(Table13[Alpha]))/(MAX(Table13[Alpha])-MIN(Table13[Alpha]))</f>
        <v>0.41785418965510296</v>
      </c>
      <c r="J3527" s="508">
        <f>(Table13[[#This Row],[Signal from Matlab]]-703)/(1060.75-703)</f>
        <v>-1.9650593990216632</v>
      </c>
    </row>
    <row r="3528" spans="1:10" x14ac:dyDescent="0.2">
      <c r="A3528" s="505">
        <v>39148</v>
      </c>
      <c r="B3528" s="506">
        <v>3527</v>
      </c>
      <c r="C3528" s="507">
        <v>61.55</v>
      </c>
      <c r="E3528" s="508">
        <f>(Table13[[#This Row],[Gasoil Open]]-MIN(Table13[Gasoil Open]))/(MAX(Table13[Gasoil Open])-MIN(Table13[Gasoil Open]))</f>
        <v>0.37957540263543182</v>
      </c>
      <c r="I3528" s="130">
        <f>(Table13[[#This Row],[Alpha]]-MIN(Table13[Alpha]))/(MAX(Table13[Alpha])-MIN(Table13[Alpha]))</f>
        <v>0.41785418965510296</v>
      </c>
      <c r="J3528" s="508">
        <f>(Table13[[#This Row],[Signal from Matlab]]-703)/(1060.75-703)</f>
        <v>-1.9650593990216632</v>
      </c>
    </row>
    <row r="3529" spans="1:10" x14ac:dyDescent="0.2">
      <c r="A3529" s="505">
        <v>39149</v>
      </c>
      <c r="B3529" s="506">
        <v>3528</v>
      </c>
      <c r="C3529" s="507">
        <v>62.46</v>
      </c>
      <c r="E3529" s="508">
        <f>(Table13[[#This Row],[Gasoil Open]]-MIN(Table13[Gasoil Open]))/(MAX(Table13[Gasoil Open])-MIN(Table13[Gasoil Open]))</f>
        <v>0.38623718887262076</v>
      </c>
      <c r="I3529" s="130">
        <f>(Table13[[#This Row],[Alpha]]-MIN(Table13[Alpha]))/(MAX(Table13[Alpha])-MIN(Table13[Alpha]))</f>
        <v>0.41785418965510296</v>
      </c>
      <c r="J3529" s="508">
        <f>(Table13[[#This Row],[Signal from Matlab]]-703)/(1060.75-703)</f>
        <v>-1.9650593990216632</v>
      </c>
    </row>
    <row r="3530" spans="1:10" x14ac:dyDescent="0.2">
      <c r="A3530" s="505">
        <v>39150</v>
      </c>
      <c r="B3530" s="506">
        <v>3529</v>
      </c>
      <c r="C3530" s="507">
        <v>62.33</v>
      </c>
      <c r="E3530" s="508">
        <f>(Table13[[#This Row],[Gasoil Open]]-MIN(Table13[Gasoil Open]))/(MAX(Table13[Gasoil Open])-MIN(Table13[Gasoil Open]))</f>
        <v>0.38528550512445087</v>
      </c>
      <c r="I3530" s="130">
        <f>(Table13[[#This Row],[Alpha]]-MIN(Table13[Alpha]))/(MAX(Table13[Alpha])-MIN(Table13[Alpha]))</f>
        <v>0.41785418965510296</v>
      </c>
      <c r="J3530" s="508">
        <f>(Table13[[#This Row],[Signal from Matlab]]-703)/(1060.75-703)</f>
        <v>-1.9650593990216632</v>
      </c>
    </row>
    <row r="3531" spans="1:10" x14ac:dyDescent="0.2">
      <c r="A3531" s="505">
        <v>39153</v>
      </c>
      <c r="B3531" s="506">
        <v>3530</v>
      </c>
      <c r="C3531" s="507">
        <v>61.01</v>
      </c>
      <c r="E3531" s="508">
        <f>(Table13[[#This Row],[Gasoil Open]]-MIN(Table13[Gasoil Open]))/(MAX(Table13[Gasoil Open])-MIN(Table13[Gasoil Open]))</f>
        <v>0.37562225475841871</v>
      </c>
      <c r="I3531" s="130">
        <f>(Table13[[#This Row],[Alpha]]-MIN(Table13[Alpha]))/(MAX(Table13[Alpha])-MIN(Table13[Alpha]))</f>
        <v>0.41785418965510296</v>
      </c>
      <c r="J3531" s="508">
        <f>(Table13[[#This Row],[Signal from Matlab]]-703)/(1060.75-703)</f>
        <v>-1.9650593990216632</v>
      </c>
    </row>
    <row r="3532" spans="1:10" x14ac:dyDescent="0.2">
      <c r="A3532" s="505">
        <v>39154</v>
      </c>
      <c r="B3532" s="506">
        <v>3531</v>
      </c>
      <c r="C3532" s="507">
        <v>60.87</v>
      </c>
      <c r="E3532" s="508">
        <f>(Table13[[#This Row],[Gasoil Open]]-MIN(Table13[Gasoil Open]))/(MAX(Table13[Gasoil Open])-MIN(Table13[Gasoil Open]))</f>
        <v>0.37459736456808196</v>
      </c>
      <c r="I3532" s="130">
        <f>(Table13[[#This Row],[Alpha]]-MIN(Table13[Alpha]))/(MAX(Table13[Alpha])-MIN(Table13[Alpha]))</f>
        <v>0.41785418965510296</v>
      </c>
      <c r="J3532" s="508">
        <f>(Table13[[#This Row],[Signal from Matlab]]-703)/(1060.75-703)</f>
        <v>-1.9650593990216632</v>
      </c>
    </row>
    <row r="3533" spans="1:10" x14ac:dyDescent="0.2">
      <c r="A3533" s="505">
        <v>39155</v>
      </c>
      <c r="B3533" s="506">
        <v>3532</v>
      </c>
      <c r="C3533" s="507">
        <v>60.92</v>
      </c>
      <c r="E3533" s="508">
        <f>(Table13[[#This Row],[Gasoil Open]]-MIN(Table13[Gasoil Open]))/(MAX(Table13[Gasoil Open])-MIN(Table13[Gasoil Open]))</f>
        <v>0.37496339677891649</v>
      </c>
      <c r="I3533" s="130">
        <f>(Table13[[#This Row],[Alpha]]-MIN(Table13[Alpha]))/(MAX(Table13[Alpha])-MIN(Table13[Alpha]))</f>
        <v>0.41785418965510296</v>
      </c>
      <c r="J3533" s="508">
        <f>(Table13[[#This Row],[Signal from Matlab]]-703)/(1060.75-703)</f>
        <v>-1.9650593990216632</v>
      </c>
    </row>
    <row r="3534" spans="1:10" x14ac:dyDescent="0.2">
      <c r="A3534" s="505">
        <v>39156</v>
      </c>
      <c r="B3534" s="506">
        <v>3533</v>
      </c>
      <c r="C3534" s="507">
        <v>61.13</v>
      </c>
      <c r="E3534" s="508">
        <f>(Table13[[#This Row],[Gasoil Open]]-MIN(Table13[Gasoil Open]))/(MAX(Table13[Gasoil Open])-MIN(Table13[Gasoil Open]))</f>
        <v>0.37650073206442164</v>
      </c>
      <c r="I3534" s="130">
        <f>(Table13[[#This Row],[Alpha]]-MIN(Table13[Alpha]))/(MAX(Table13[Alpha])-MIN(Table13[Alpha]))</f>
        <v>0.41785418965510296</v>
      </c>
      <c r="J3534" s="508">
        <f>(Table13[[#This Row],[Signal from Matlab]]-703)/(1060.75-703)</f>
        <v>-1.9650593990216632</v>
      </c>
    </row>
    <row r="3535" spans="1:10" x14ac:dyDescent="0.2">
      <c r="A3535" s="505">
        <v>39157</v>
      </c>
      <c r="B3535" s="506">
        <v>3534</v>
      </c>
      <c r="C3535" s="507"/>
      <c r="E3535" s="508">
        <f>(Table13[[#This Row],[Gasoil Open]]-MIN(Table13[Gasoil Open]))/(MAX(Table13[Gasoil Open])-MIN(Table13[Gasoil Open]))</f>
        <v>-7.1010248901903356E-2</v>
      </c>
      <c r="I3535" s="130">
        <f>(Table13[[#This Row],[Alpha]]-MIN(Table13[Alpha]))/(MAX(Table13[Alpha])-MIN(Table13[Alpha]))</f>
        <v>0.41785418965510296</v>
      </c>
      <c r="J3535" s="508">
        <f>(Table13[[#This Row],[Signal from Matlab]]-703)/(1060.75-703)</f>
        <v>-1.9650593990216632</v>
      </c>
    </row>
    <row r="3536" spans="1:10" x14ac:dyDescent="0.2">
      <c r="A3536" s="505">
        <v>39160</v>
      </c>
      <c r="B3536" s="506">
        <v>3535</v>
      </c>
      <c r="C3536" s="507">
        <v>60.64</v>
      </c>
      <c r="E3536" s="508">
        <f>(Table13[[#This Row],[Gasoil Open]]-MIN(Table13[Gasoil Open]))/(MAX(Table13[Gasoil Open])-MIN(Table13[Gasoil Open]))</f>
        <v>0.37291361639824294</v>
      </c>
      <c r="I3536" s="130">
        <f>(Table13[[#This Row],[Alpha]]-MIN(Table13[Alpha]))/(MAX(Table13[Alpha])-MIN(Table13[Alpha]))</f>
        <v>0.41785418965510296</v>
      </c>
      <c r="J3536" s="508">
        <f>(Table13[[#This Row],[Signal from Matlab]]-703)/(1060.75-703)</f>
        <v>-1.9650593990216632</v>
      </c>
    </row>
    <row r="3537" spans="1:10" x14ac:dyDescent="0.2">
      <c r="A3537" s="505">
        <v>39161</v>
      </c>
      <c r="B3537" s="506">
        <v>3536</v>
      </c>
      <c r="C3537" s="507">
        <v>60.9</v>
      </c>
      <c r="E3537" s="508">
        <f>(Table13[[#This Row],[Gasoil Open]]-MIN(Table13[Gasoil Open]))/(MAX(Table13[Gasoil Open])-MIN(Table13[Gasoil Open]))</f>
        <v>0.37481698389458268</v>
      </c>
      <c r="I3537" s="130">
        <f>(Table13[[#This Row],[Alpha]]-MIN(Table13[Alpha]))/(MAX(Table13[Alpha])-MIN(Table13[Alpha]))</f>
        <v>0.41785418965510296</v>
      </c>
      <c r="J3537" s="508">
        <f>(Table13[[#This Row],[Signal from Matlab]]-703)/(1060.75-703)</f>
        <v>-1.9650593990216632</v>
      </c>
    </row>
    <row r="3538" spans="1:10" x14ac:dyDescent="0.2">
      <c r="A3538" s="505">
        <v>39162</v>
      </c>
      <c r="B3538" s="506">
        <v>3537</v>
      </c>
      <c r="C3538" s="507">
        <v>60.45</v>
      </c>
      <c r="E3538" s="508">
        <f>(Table13[[#This Row],[Gasoil Open]]-MIN(Table13[Gasoil Open]))/(MAX(Table13[Gasoil Open])-MIN(Table13[Gasoil Open]))</f>
        <v>0.37152269399707166</v>
      </c>
      <c r="I3538" s="130">
        <f>(Table13[[#This Row],[Alpha]]-MIN(Table13[Alpha]))/(MAX(Table13[Alpha])-MIN(Table13[Alpha]))</f>
        <v>0.41785418965510296</v>
      </c>
      <c r="J3538" s="508">
        <f>(Table13[[#This Row],[Signal from Matlab]]-703)/(1060.75-703)</f>
        <v>-1.9650593990216632</v>
      </c>
    </row>
    <row r="3539" spans="1:10" x14ac:dyDescent="0.2">
      <c r="A3539" s="505">
        <v>39163</v>
      </c>
      <c r="B3539" s="506">
        <v>3538</v>
      </c>
      <c r="C3539" s="507">
        <v>61.01</v>
      </c>
      <c r="E3539" s="508">
        <f>(Table13[[#This Row],[Gasoil Open]]-MIN(Table13[Gasoil Open]))/(MAX(Table13[Gasoil Open])-MIN(Table13[Gasoil Open]))</f>
        <v>0.37562225475841871</v>
      </c>
      <c r="I3539" s="130">
        <f>(Table13[[#This Row],[Alpha]]-MIN(Table13[Alpha]))/(MAX(Table13[Alpha])-MIN(Table13[Alpha]))</f>
        <v>0.41785418965510296</v>
      </c>
      <c r="J3539" s="508">
        <f>(Table13[[#This Row],[Signal from Matlab]]-703)/(1060.75-703)</f>
        <v>-1.9650593990216632</v>
      </c>
    </row>
    <row r="3540" spans="1:10" x14ac:dyDescent="0.2">
      <c r="A3540" s="505">
        <v>39164</v>
      </c>
      <c r="B3540" s="506">
        <v>3539</v>
      </c>
      <c r="C3540" s="507">
        <v>62.74</v>
      </c>
      <c r="E3540" s="508">
        <f>(Table13[[#This Row],[Gasoil Open]]-MIN(Table13[Gasoil Open]))/(MAX(Table13[Gasoil Open])-MIN(Table13[Gasoil Open]))</f>
        <v>0.38828696925329426</v>
      </c>
      <c r="I3540" s="130">
        <f>(Table13[[#This Row],[Alpha]]-MIN(Table13[Alpha]))/(MAX(Table13[Alpha])-MIN(Table13[Alpha]))</f>
        <v>0.41785418965510296</v>
      </c>
      <c r="J3540" s="508">
        <f>(Table13[[#This Row],[Signal from Matlab]]-703)/(1060.75-703)</f>
        <v>-1.9650593990216632</v>
      </c>
    </row>
    <row r="3541" spans="1:10" x14ac:dyDescent="0.2">
      <c r="A3541" s="505">
        <v>39167</v>
      </c>
      <c r="B3541" s="506">
        <v>3540</v>
      </c>
      <c r="C3541" s="507">
        <v>63.34</v>
      </c>
      <c r="E3541" s="508">
        <f>(Table13[[#This Row],[Gasoil Open]]-MIN(Table13[Gasoil Open]))/(MAX(Table13[Gasoil Open])-MIN(Table13[Gasoil Open]))</f>
        <v>0.39267935578330887</v>
      </c>
      <c r="I3541" s="130">
        <f>(Table13[[#This Row],[Alpha]]-MIN(Table13[Alpha]))/(MAX(Table13[Alpha])-MIN(Table13[Alpha]))</f>
        <v>0.41785418965510296</v>
      </c>
      <c r="J3541" s="508">
        <f>(Table13[[#This Row],[Signal from Matlab]]-703)/(1060.75-703)</f>
        <v>-1.9650593990216632</v>
      </c>
    </row>
    <row r="3542" spans="1:10" x14ac:dyDescent="0.2">
      <c r="A3542" s="505">
        <v>39168</v>
      </c>
      <c r="B3542" s="506">
        <v>3541</v>
      </c>
      <c r="C3542" s="507">
        <v>64.599999999999994</v>
      </c>
      <c r="E3542" s="508">
        <f>(Table13[[#This Row],[Gasoil Open]]-MIN(Table13[Gasoil Open]))/(MAX(Table13[Gasoil Open])-MIN(Table13[Gasoil Open]))</f>
        <v>0.40190336749633954</v>
      </c>
      <c r="I3542" s="130">
        <f>(Table13[[#This Row],[Alpha]]-MIN(Table13[Alpha]))/(MAX(Table13[Alpha])-MIN(Table13[Alpha]))</f>
        <v>0.41785418965510296</v>
      </c>
      <c r="J3542" s="508">
        <f>(Table13[[#This Row],[Signal from Matlab]]-703)/(1060.75-703)</f>
        <v>-1.9650593990216632</v>
      </c>
    </row>
    <row r="3543" spans="1:10" x14ac:dyDescent="0.2">
      <c r="A3543" s="505">
        <v>39169</v>
      </c>
      <c r="B3543" s="506">
        <v>3542</v>
      </c>
      <c r="C3543" s="507">
        <v>65.34</v>
      </c>
      <c r="E3543" s="508">
        <f>(Table13[[#This Row],[Gasoil Open]]-MIN(Table13[Gasoil Open]))/(MAX(Table13[Gasoil Open])-MIN(Table13[Gasoil Open]))</f>
        <v>0.40732064421669101</v>
      </c>
      <c r="I3543" s="130">
        <f>(Table13[[#This Row],[Alpha]]-MIN(Table13[Alpha]))/(MAX(Table13[Alpha])-MIN(Table13[Alpha]))</f>
        <v>0.41785418965510296</v>
      </c>
      <c r="J3543" s="508">
        <f>(Table13[[#This Row],[Signal from Matlab]]-703)/(1060.75-703)</f>
        <v>-1.9650593990216632</v>
      </c>
    </row>
    <row r="3544" spans="1:10" x14ac:dyDescent="0.2">
      <c r="A3544" s="505">
        <v>39170</v>
      </c>
      <c r="B3544" s="506">
        <v>3543</v>
      </c>
      <c r="C3544" s="507">
        <v>65.75</v>
      </c>
      <c r="E3544" s="508">
        <f>(Table13[[#This Row],[Gasoil Open]]-MIN(Table13[Gasoil Open]))/(MAX(Table13[Gasoil Open])-MIN(Table13[Gasoil Open]))</f>
        <v>0.41032210834553434</v>
      </c>
      <c r="I3544" s="130">
        <f>(Table13[[#This Row],[Alpha]]-MIN(Table13[Alpha]))/(MAX(Table13[Alpha])-MIN(Table13[Alpha]))</f>
        <v>0.41785418965510296</v>
      </c>
      <c r="J3544" s="508">
        <f>(Table13[[#This Row],[Signal from Matlab]]-703)/(1060.75-703)</f>
        <v>-1.9650593990216632</v>
      </c>
    </row>
    <row r="3545" spans="1:10" x14ac:dyDescent="0.2">
      <c r="A3545" s="505">
        <v>39171</v>
      </c>
      <c r="B3545" s="506">
        <v>3544</v>
      </c>
      <c r="C3545" s="507">
        <v>68.25</v>
      </c>
      <c r="E3545" s="508">
        <f>(Table13[[#This Row],[Gasoil Open]]-MIN(Table13[Gasoil Open]))/(MAX(Table13[Gasoil Open])-MIN(Table13[Gasoil Open]))</f>
        <v>0.42862371888726197</v>
      </c>
      <c r="I3545" s="130">
        <f>(Table13[[#This Row],[Alpha]]-MIN(Table13[Alpha]))/(MAX(Table13[Alpha])-MIN(Table13[Alpha]))</f>
        <v>0.41785418965510296</v>
      </c>
      <c r="J3545" s="508">
        <f>(Table13[[#This Row],[Signal from Matlab]]-703)/(1060.75-703)</f>
        <v>-1.9650593990216632</v>
      </c>
    </row>
    <row r="3546" spans="1:10" x14ac:dyDescent="0.2">
      <c r="A3546" s="505">
        <v>39174</v>
      </c>
      <c r="B3546" s="506">
        <v>3545</v>
      </c>
      <c r="C3546" s="507">
        <v>67.91</v>
      </c>
      <c r="E3546" s="508">
        <f>(Table13[[#This Row],[Gasoil Open]]-MIN(Table13[Gasoil Open]))/(MAX(Table13[Gasoil Open])-MIN(Table13[Gasoil Open]))</f>
        <v>0.42613469985358698</v>
      </c>
      <c r="I3546" s="130">
        <f>(Table13[[#This Row],[Alpha]]-MIN(Table13[Alpha]))/(MAX(Table13[Alpha])-MIN(Table13[Alpha]))</f>
        <v>0.41785418965510296</v>
      </c>
      <c r="J3546" s="508">
        <f>(Table13[[#This Row],[Signal from Matlab]]-703)/(1060.75-703)</f>
        <v>-1.9650593990216632</v>
      </c>
    </row>
    <row r="3547" spans="1:10" x14ac:dyDescent="0.2">
      <c r="A3547" s="505">
        <v>39175</v>
      </c>
      <c r="B3547" s="506">
        <v>3546</v>
      </c>
      <c r="C3547" s="507">
        <v>68.55</v>
      </c>
      <c r="E3547" s="508">
        <f>(Table13[[#This Row],[Gasoil Open]]-MIN(Table13[Gasoil Open]))/(MAX(Table13[Gasoil Open])-MIN(Table13[Gasoil Open]))</f>
        <v>0.43081991215226928</v>
      </c>
      <c r="I3547" s="130">
        <f>(Table13[[#This Row],[Alpha]]-MIN(Table13[Alpha]))/(MAX(Table13[Alpha])-MIN(Table13[Alpha]))</f>
        <v>0.41785418965510296</v>
      </c>
      <c r="J3547" s="508">
        <f>(Table13[[#This Row],[Signal from Matlab]]-703)/(1060.75-703)</f>
        <v>-1.9650593990216632</v>
      </c>
    </row>
    <row r="3548" spans="1:10" x14ac:dyDescent="0.2">
      <c r="A3548" s="505">
        <v>39176</v>
      </c>
      <c r="B3548" s="506">
        <v>3547</v>
      </c>
      <c r="C3548" s="507">
        <v>67.81</v>
      </c>
      <c r="E3548" s="508">
        <f>(Table13[[#This Row],[Gasoil Open]]-MIN(Table13[Gasoil Open]))/(MAX(Table13[Gasoil Open])-MIN(Table13[Gasoil Open]))</f>
        <v>0.42540263543191792</v>
      </c>
      <c r="I3548" s="130">
        <f>(Table13[[#This Row],[Alpha]]-MIN(Table13[Alpha]))/(MAX(Table13[Alpha])-MIN(Table13[Alpha]))</f>
        <v>0.41785418965510296</v>
      </c>
      <c r="J3548" s="508">
        <f>(Table13[[#This Row],[Signal from Matlab]]-703)/(1060.75-703)</f>
        <v>-1.9650593990216632</v>
      </c>
    </row>
    <row r="3549" spans="1:10" x14ac:dyDescent="0.2">
      <c r="A3549" s="505">
        <v>39177</v>
      </c>
      <c r="B3549" s="506">
        <v>3548</v>
      </c>
      <c r="C3549" s="507">
        <v>68.260000000000005</v>
      </c>
      <c r="E3549" s="508">
        <f>(Table13[[#This Row],[Gasoil Open]]-MIN(Table13[Gasoil Open]))/(MAX(Table13[Gasoil Open])-MIN(Table13[Gasoil Open]))</f>
        <v>0.42869692532942894</v>
      </c>
      <c r="I3549" s="130">
        <f>(Table13[[#This Row],[Alpha]]-MIN(Table13[Alpha]))/(MAX(Table13[Alpha])-MIN(Table13[Alpha]))</f>
        <v>0.41785418965510296</v>
      </c>
      <c r="J3549" s="508">
        <f>(Table13[[#This Row],[Signal from Matlab]]-703)/(1060.75-703)</f>
        <v>-1.9650593990216632</v>
      </c>
    </row>
    <row r="3550" spans="1:10" x14ac:dyDescent="0.2">
      <c r="A3550" s="505">
        <v>39181</v>
      </c>
      <c r="B3550" s="506">
        <v>3549</v>
      </c>
      <c r="C3550" s="507">
        <v>67.87</v>
      </c>
      <c r="E3550" s="508">
        <f>(Table13[[#This Row],[Gasoil Open]]-MIN(Table13[Gasoil Open]))/(MAX(Table13[Gasoil Open])-MIN(Table13[Gasoil Open]))</f>
        <v>0.42584187408491941</v>
      </c>
      <c r="I3550" s="130">
        <f>(Table13[[#This Row],[Alpha]]-MIN(Table13[Alpha]))/(MAX(Table13[Alpha])-MIN(Table13[Alpha]))</f>
        <v>0.41785418965510296</v>
      </c>
      <c r="J3550" s="508">
        <f>(Table13[[#This Row],[Signal from Matlab]]-703)/(1060.75-703)</f>
        <v>-1.9650593990216632</v>
      </c>
    </row>
    <row r="3551" spans="1:10" x14ac:dyDescent="0.2">
      <c r="A3551" s="505">
        <v>39182</v>
      </c>
      <c r="B3551" s="506">
        <v>3550</v>
      </c>
      <c r="C3551" s="507">
        <v>66.89</v>
      </c>
      <c r="E3551" s="508">
        <f>(Table13[[#This Row],[Gasoil Open]]-MIN(Table13[Gasoil Open]))/(MAX(Table13[Gasoil Open])-MIN(Table13[Gasoil Open]))</f>
        <v>0.41866764275256213</v>
      </c>
      <c r="I3551" s="130">
        <f>(Table13[[#This Row],[Alpha]]-MIN(Table13[Alpha]))/(MAX(Table13[Alpha])-MIN(Table13[Alpha]))</f>
        <v>0.41785418965510296</v>
      </c>
      <c r="J3551" s="508">
        <f>(Table13[[#This Row],[Signal from Matlab]]-703)/(1060.75-703)</f>
        <v>-1.9650593990216632</v>
      </c>
    </row>
    <row r="3552" spans="1:10" x14ac:dyDescent="0.2">
      <c r="A3552" s="505">
        <v>39183</v>
      </c>
      <c r="B3552" s="506">
        <v>3551</v>
      </c>
      <c r="C3552" s="507">
        <v>67.41</v>
      </c>
      <c r="E3552" s="508">
        <f>(Table13[[#This Row],[Gasoil Open]]-MIN(Table13[Gasoil Open]))/(MAX(Table13[Gasoil Open])-MIN(Table13[Gasoil Open]))</f>
        <v>0.42247437774524149</v>
      </c>
      <c r="I3552" s="130">
        <f>(Table13[[#This Row],[Alpha]]-MIN(Table13[Alpha]))/(MAX(Table13[Alpha])-MIN(Table13[Alpha]))</f>
        <v>0.41785418965510296</v>
      </c>
      <c r="J3552" s="508">
        <f>(Table13[[#This Row],[Signal from Matlab]]-703)/(1060.75-703)</f>
        <v>-1.9650593990216632</v>
      </c>
    </row>
    <row r="3553" spans="1:10" x14ac:dyDescent="0.2">
      <c r="A3553" s="505">
        <v>39184</v>
      </c>
      <c r="B3553" s="506">
        <v>3552</v>
      </c>
      <c r="C3553" s="507">
        <v>67.78</v>
      </c>
      <c r="E3553" s="508">
        <f>(Table13[[#This Row],[Gasoil Open]]-MIN(Table13[Gasoil Open]))/(MAX(Table13[Gasoil Open])-MIN(Table13[Gasoil Open]))</f>
        <v>0.4251830161054172</v>
      </c>
      <c r="I3553" s="130">
        <f>(Table13[[#This Row],[Alpha]]-MIN(Table13[Alpha]))/(MAX(Table13[Alpha])-MIN(Table13[Alpha]))</f>
        <v>0.41785418965510296</v>
      </c>
      <c r="J3553" s="508">
        <f>(Table13[[#This Row],[Signal from Matlab]]-703)/(1060.75-703)</f>
        <v>-1.9650593990216632</v>
      </c>
    </row>
    <row r="3554" spans="1:10" x14ac:dyDescent="0.2">
      <c r="A3554" s="505">
        <v>39185</v>
      </c>
      <c r="B3554" s="506">
        <v>3553</v>
      </c>
      <c r="C3554" s="507">
        <v>68.91</v>
      </c>
      <c r="E3554" s="508">
        <f>(Table13[[#This Row],[Gasoil Open]]-MIN(Table13[Gasoil Open]))/(MAX(Table13[Gasoil Open])-MIN(Table13[Gasoil Open]))</f>
        <v>0.43345534407027808</v>
      </c>
      <c r="I3554" s="130">
        <f>(Table13[[#This Row],[Alpha]]-MIN(Table13[Alpha]))/(MAX(Table13[Alpha])-MIN(Table13[Alpha]))</f>
        <v>0.41785418965510296</v>
      </c>
      <c r="J3554" s="508">
        <f>(Table13[[#This Row],[Signal from Matlab]]-703)/(1060.75-703)</f>
        <v>-1.9650593990216632</v>
      </c>
    </row>
    <row r="3555" spans="1:10" x14ac:dyDescent="0.2">
      <c r="A3555" s="505">
        <v>39188</v>
      </c>
      <c r="B3555" s="506">
        <v>3554</v>
      </c>
      <c r="C3555" s="507"/>
      <c r="E3555" s="508">
        <f>(Table13[[#This Row],[Gasoil Open]]-MIN(Table13[Gasoil Open]))/(MAX(Table13[Gasoil Open])-MIN(Table13[Gasoil Open]))</f>
        <v>-7.1010248901903356E-2</v>
      </c>
      <c r="I3555" s="130">
        <f>(Table13[[#This Row],[Alpha]]-MIN(Table13[Alpha]))/(MAX(Table13[Alpha])-MIN(Table13[Alpha]))</f>
        <v>0.41785418965510296</v>
      </c>
      <c r="J3555" s="508">
        <f>(Table13[[#This Row],[Signal from Matlab]]-703)/(1060.75-703)</f>
        <v>-1.9650593990216632</v>
      </c>
    </row>
    <row r="3556" spans="1:10" x14ac:dyDescent="0.2">
      <c r="A3556" s="505">
        <v>39189</v>
      </c>
      <c r="B3556" s="506">
        <v>3555</v>
      </c>
      <c r="C3556" s="507">
        <v>67.5</v>
      </c>
      <c r="E3556" s="508">
        <f>(Table13[[#This Row],[Gasoil Open]]-MIN(Table13[Gasoil Open]))/(MAX(Table13[Gasoil Open])-MIN(Table13[Gasoil Open]))</f>
        <v>0.42313323572474371</v>
      </c>
      <c r="I3556" s="130">
        <f>(Table13[[#This Row],[Alpha]]-MIN(Table13[Alpha]))/(MAX(Table13[Alpha])-MIN(Table13[Alpha]))</f>
        <v>0.41785418965510296</v>
      </c>
      <c r="J3556" s="508">
        <f>(Table13[[#This Row],[Signal from Matlab]]-703)/(1060.75-703)</f>
        <v>-1.9650593990216632</v>
      </c>
    </row>
    <row r="3557" spans="1:10" x14ac:dyDescent="0.2">
      <c r="A3557" s="505">
        <v>39190</v>
      </c>
      <c r="B3557" s="506">
        <v>3556</v>
      </c>
      <c r="C3557" s="507">
        <v>66.12</v>
      </c>
      <c r="E3557" s="508">
        <f>(Table13[[#This Row],[Gasoil Open]]-MIN(Table13[Gasoil Open]))/(MAX(Table13[Gasoil Open])-MIN(Table13[Gasoil Open]))</f>
        <v>0.41303074670571005</v>
      </c>
      <c r="I3557" s="130">
        <f>(Table13[[#This Row],[Alpha]]-MIN(Table13[Alpha]))/(MAX(Table13[Alpha])-MIN(Table13[Alpha]))</f>
        <v>0.41785418965510296</v>
      </c>
      <c r="J3557" s="508">
        <f>(Table13[[#This Row],[Signal from Matlab]]-703)/(1060.75-703)</f>
        <v>-1.9650593990216632</v>
      </c>
    </row>
    <row r="3558" spans="1:10" x14ac:dyDescent="0.2">
      <c r="A3558" s="505">
        <v>39191</v>
      </c>
      <c r="B3558" s="506">
        <v>3557</v>
      </c>
      <c r="C3558" s="507">
        <v>66.2</v>
      </c>
      <c r="E3558" s="508">
        <f>(Table13[[#This Row],[Gasoil Open]]-MIN(Table13[Gasoil Open]))/(MAX(Table13[Gasoil Open])-MIN(Table13[Gasoil Open]))</f>
        <v>0.4136163982430453</v>
      </c>
      <c r="I3558" s="130">
        <f>(Table13[[#This Row],[Alpha]]-MIN(Table13[Alpha]))/(MAX(Table13[Alpha])-MIN(Table13[Alpha]))</f>
        <v>0.41785418965510296</v>
      </c>
      <c r="J3558" s="508">
        <f>(Table13[[#This Row],[Signal from Matlab]]-703)/(1060.75-703)</f>
        <v>-1.9650593990216632</v>
      </c>
    </row>
    <row r="3559" spans="1:10" x14ac:dyDescent="0.2">
      <c r="A3559" s="505">
        <v>39192</v>
      </c>
      <c r="B3559" s="506">
        <v>3558</v>
      </c>
      <c r="C3559" s="507">
        <v>65.790000000000006</v>
      </c>
      <c r="E3559" s="508">
        <f>(Table13[[#This Row],[Gasoil Open]]-MIN(Table13[Gasoil Open]))/(MAX(Table13[Gasoil Open])-MIN(Table13[Gasoil Open]))</f>
        <v>0.41061493411420202</v>
      </c>
      <c r="I3559" s="130">
        <f>(Table13[[#This Row],[Alpha]]-MIN(Table13[Alpha]))/(MAX(Table13[Alpha])-MIN(Table13[Alpha]))</f>
        <v>0.41785418965510296</v>
      </c>
      <c r="J3559" s="508">
        <f>(Table13[[#This Row],[Signal from Matlab]]-703)/(1060.75-703)</f>
        <v>-1.9650593990216632</v>
      </c>
    </row>
    <row r="3560" spans="1:10" x14ac:dyDescent="0.2">
      <c r="A3560" s="505">
        <v>39195</v>
      </c>
      <c r="B3560" s="506">
        <v>3559</v>
      </c>
      <c r="C3560" s="507">
        <v>66.510000000000005</v>
      </c>
      <c r="E3560" s="508">
        <f>(Table13[[#This Row],[Gasoil Open]]-MIN(Table13[Gasoil Open]))/(MAX(Table13[Gasoil Open])-MIN(Table13[Gasoil Open]))</f>
        <v>0.41588579795021957</v>
      </c>
      <c r="I3560" s="130">
        <f>(Table13[[#This Row],[Alpha]]-MIN(Table13[Alpha]))/(MAX(Table13[Alpha])-MIN(Table13[Alpha]))</f>
        <v>0.41785418965510296</v>
      </c>
      <c r="J3560" s="508">
        <f>(Table13[[#This Row],[Signal from Matlab]]-703)/(1060.75-703)</f>
        <v>-1.9650593990216632</v>
      </c>
    </row>
    <row r="3561" spans="1:10" x14ac:dyDescent="0.2">
      <c r="A3561" s="505">
        <v>39196</v>
      </c>
      <c r="B3561" s="506">
        <v>3560</v>
      </c>
      <c r="C3561" s="507">
        <v>68.040000000000006</v>
      </c>
      <c r="E3561" s="508">
        <f>(Table13[[#This Row],[Gasoil Open]]-MIN(Table13[Gasoil Open]))/(MAX(Table13[Gasoil Open])-MIN(Table13[Gasoil Open]))</f>
        <v>0.42708638360175694</v>
      </c>
      <c r="I3561" s="130">
        <f>(Table13[[#This Row],[Alpha]]-MIN(Table13[Alpha]))/(MAX(Table13[Alpha])-MIN(Table13[Alpha]))</f>
        <v>0.41785418965510296</v>
      </c>
      <c r="J3561" s="508">
        <f>(Table13[[#This Row],[Signal from Matlab]]-703)/(1060.75-703)</f>
        <v>-1.9650593990216632</v>
      </c>
    </row>
    <row r="3562" spans="1:10" x14ac:dyDescent="0.2">
      <c r="A3562" s="505">
        <v>39197</v>
      </c>
      <c r="B3562" s="506">
        <v>3561</v>
      </c>
      <c r="C3562" s="507">
        <v>67.17</v>
      </c>
      <c r="E3562" s="508">
        <f>(Table13[[#This Row],[Gasoil Open]]-MIN(Table13[Gasoil Open]))/(MAX(Table13[Gasoil Open])-MIN(Table13[Gasoil Open]))</f>
        <v>0.42071742313323562</v>
      </c>
      <c r="I3562" s="130">
        <f>(Table13[[#This Row],[Alpha]]-MIN(Table13[Alpha]))/(MAX(Table13[Alpha])-MIN(Table13[Alpha]))</f>
        <v>0.41785418965510296</v>
      </c>
      <c r="J3562" s="508">
        <f>(Table13[[#This Row],[Signal from Matlab]]-703)/(1060.75-703)</f>
        <v>-1.9650593990216632</v>
      </c>
    </row>
    <row r="3563" spans="1:10" x14ac:dyDescent="0.2">
      <c r="A3563" s="505">
        <v>39198</v>
      </c>
      <c r="B3563" s="506">
        <v>3562</v>
      </c>
      <c r="C3563" s="507">
        <v>68.569999999999993</v>
      </c>
      <c r="E3563" s="508">
        <f>(Table13[[#This Row],[Gasoil Open]]-MIN(Table13[Gasoil Open]))/(MAX(Table13[Gasoil Open])-MIN(Table13[Gasoil Open]))</f>
        <v>0.43096632503660309</v>
      </c>
      <c r="I3563" s="130">
        <f>(Table13[[#This Row],[Alpha]]-MIN(Table13[Alpha]))/(MAX(Table13[Alpha])-MIN(Table13[Alpha]))</f>
        <v>0.41785418965510296</v>
      </c>
      <c r="J3563" s="508">
        <f>(Table13[[#This Row],[Signal from Matlab]]-703)/(1060.75-703)</f>
        <v>-1.9650593990216632</v>
      </c>
    </row>
    <row r="3564" spans="1:10" x14ac:dyDescent="0.2">
      <c r="A3564" s="505">
        <v>39199</v>
      </c>
      <c r="B3564" s="506">
        <v>3563</v>
      </c>
      <c r="C3564" s="507">
        <v>67.819999999999993</v>
      </c>
      <c r="E3564" s="508">
        <f>(Table13[[#This Row],[Gasoil Open]]-MIN(Table13[Gasoil Open]))/(MAX(Table13[Gasoil Open])-MIN(Table13[Gasoil Open]))</f>
        <v>0.42547584187408477</v>
      </c>
      <c r="I3564" s="130">
        <f>(Table13[[#This Row],[Alpha]]-MIN(Table13[Alpha]))/(MAX(Table13[Alpha])-MIN(Table13[Alpha]))</f>
        <v>0.41785418965510296</v>
      </c>
      <c r="J3564" s="508">
        <f>(Table13[[#This Row],[Signal from Matlab]]-703)/(1060.75-703)</f>
        <v>-1.9650593990216632</v>
      </c>
    </row>
    <row r="3565" spans="1:10" x14ac:dyDescent="0.2">
      <c r="A3565" s="505">
        <v>39202</v>
      </c>
      <c r="B3565" s="506">
        <v>3564</v>
      </c>
      <c r="C3565" s="507">
        <v>68.23</v>
      </c>
      <c r="E3565" s="508">
        <f>(Table13[[#This Row],[Gasoil Open]]-MIN(Table13[Gasoil Open]))/(MAX(Table13[Gasoil Open])-MIN(Table13[Gasoil Open]))</f>
        <v>0.42847730600292822</v>
      </c>
      <c r="I3565" s="130">
        <f>(Table13[[#This Row],[Alpha]]-MIN(Table13[Alpha]))/(MAX(Table13[Alpha])-MIN(Table13[Alpha]))</f>
        <v>0.41785418965510296</v>
      </c>
      <c r="J3565" s="508">
        <f>(Table13[[#This Row],[Signal from Matlab]]-703)/(1060.75-703)</f>
        <v>-1.9650593990216632</v>
      </c>
    </row>
    <row r="3566" spans="1:10" x14ac:dyDescent="0.2">
      <c r="A3566" s="505">
        <v>39203</v>
      </c>
      <c r="B3566" s="506">
        <v>3565</v>
      </c>
      <c r="C3566" s="507">
        <v>67.53</v>
      </c>
      <c r="E3566" s="508">
        <f>(Table13[[#This Row],[Gasoil Open]]-MIN(Table13[Gasoil Open]))/(MAX(Table13[Gasoil Open])-MIN(Table13[Gasoil Open]))</f>
        <v>0.42335285505124443</v>
      </c>
      <c r="I3566" s="130">
        <f>(Table13[[#This Row],[Alpha]]-MIN(Table13[Alpha]))/(MAX(Table13[Alpha])-MIN(Table13[Alpha]))</f>
        <v>0.41785418965510296</v>
      </c>
      <c r="J3566" s="508">
        <f>(Table13[[#This Row],[Signal from Matlab]]-703)/(1060.75-703)</f>
        <v>-1.9650593990216632</v>
      </c>
    </row>
    <row r="3567" spans="1:10" x14ac:dyDescent="0.2">
      <c r="A3567" s="505">
        <v>39204</v>
      </c>
      <c r="B3567" s="506">
        <v>3566</v>
      </c>
      <c r="C3567" s="507">
        <v>67.239999999999995</v>
      </c>
      <c r="E3567" s="508">
        <f>(Table13[[#This Row],[Gasoil Open]]-MIN(Table13[Gasoil Open]))/(MAX(Table13[Gasoil Open])-MIN(Table13[Gasoil Open]))</f>
        <v>0.42122986822840397</v>
      </c>
      <c r="I3567" s="130">
        <f>(Table13[[#This Row],[Alpha]]-MIN(Table13[Alpha]))/(MAX(Table13[Alpha])-MIN(Table13[Alpha]))</f>
        <v>0.41785418965510296</v>
      </c>
      <c r="J3567" s="508">
        <f>(Table13[[#This Row],[Signal from Matlab]]-703)/(1060.75-703)</f>
        <v>-1.9650593990216632</v>
      </c>
    </row>
    <row r="3568" spans="1:10" x14ac:dyDescent="0.2">
      <c r="A3568" s="505">
        <v>39205</v>
      </c>
      <c r="B3568" s="506">
        <v>3567</v>
      </c>
      <c r="C3568" s="507">
        <v>66.39</v>
      </c>
      <c r="E3568" s="508">
        <f>(Table13[[#This Row],[Gasoil Open]]-MIN(Table13[Gasoil Open]))/(MAX(Table13[Gasoil Open])-MIN(Table13[Gasoil Open]))</f>
        <v>0.41500732064421658</v>
      </c>
      <c r="I3568" s="130">
        <f>(Table13[[#This Row],[Alpha]]-MIN(Table13[Alpha]))/(MAX(Table13[Alpha])-MIN(Table13[Alpha]))</f>
        <v>0.41785418965510296</v>
      </c>
      <c r="J3568" s="508">
        <f>(Table13[[#This Row],[Signal from Matlab]]-703)/(1060.75-703)</f>
        <v>-1.9650593990216632</v>
      </c>
    </row>
    <row r="3569" spans="1:10" x14ac:dyDescent="0.2">
      <c r="A3569" s="505">
        <v>39206</v>
      </c>
      <c r="B3569" s="506">
        <v>3568</v>
      </c>
      <c r="C3569" s="507">
        <v>66.02</v>
      </c>
      <c r="E3569" s="508">
        <f>(Table13[[#This Row],[Gasoil Open]]-MIN(Table13[Gasoil Open]))/(MAX(Table13[Gasoil Open])-MIN(Table13[Gasoil Open]))</f>
        <v>0.41229868228404087</v>
      </c>
      <c r="I3569" s="130">
        <f>(Table13[[#This Row],[Alpha]]-MIN(Table13[Alpha]))/(MAX(Table13[Alpha])-MIN(Table13[Alpha]))</f>
        <v>0.41785418965510296</v>
      </c>
      <c r="J3569" s="508">
        <f>(Table13[[#This Row],[Signal from Matlab]]-703)/(1060.75-703)</f>
        <v>-1.9650593990216632</v>
      </c>
    </row>
    <row r="3570" spans="1:10" x14ac:dyDescent="0.2">
      <c r="A3570" s="505">
        <v>39209</v>
      </c>
      <c r="B3570" s="506">
        <v>3569</v>
      </c>
      <c r="C3570" s="507">
        <v>65.180000000000007</v>
      </c>
      <c r="E3570" s="508">
        <f>(Table13[[#This Row],[Gasoil Open]]-MIN(Table13[Gasoil Open]))/(MAX(Table13[Gasoil Open])-MIN(Table13[Gasoil Open]))</f>
        <v>0.40614934114202045</v>
      </c>
      <c r="I3570" s="130">
        <f>(Table13[[#This Row],[Alpha]]-MIN(Table13[Alpha]))/(MAX(Table13[Alpha])-MIN(Table13[Alpha]))</f>
        <v>0.41785418965510296</v>
      </c>
      <c r="J3570" s="508">
        <f>(Table13[[#This Row],[Signal from Matlab]]-703)/(1060.75-703)</f>
        <v>-1.9650593990216632</v>
      </c>
    </row>
    <row r="3571" spans="1:10" x14ac:dyDescent="0.2">
      <c r="A3571" s="505">
        <v>39210</v>
      </c>
      <c r="B3571" s="506">
        <v>3570</v>
      </c>
      <c r="C3571" s="507">
        <v>64.56</v>
      </c>
      <c r="E3571" s="508">
        <f>(Table13[[#This Row],[Gasoil Open]]-MIN(Table13[Gasoil Open]))/(MAX(Table13[Gasoil Open])-MIN(Table13[Gasoil Open]))</f>
        <v>0.40161054172767197</v>
      </c>
      <c r="I3571" s="130">
        <f>(Table13[[#This Row],[Alpha]]-MIN(Table13[Alpha]))/(MAX(Table13[Alpha])-MIN(Table13[Alpha]))</f>
        <v>0.41785418965510296</v>
      </c>
      <c r="J3571" s="508">
        <f>(Table13[[#This Row],[Signal from Matlab]]-703)/(1060.75-703)</f>
        <v>-1.9650593990216632</v>
      </c>
    </row>
    <row r="3572" spans="1:10" x14ac:dyDescent="0.2">
      <c r="A3572" s="505">
        <v>39211</v>
      </c>
      <c r="B3572" s="506">
        <v>3571</v>
      </c>
      <c r="C3572" s="507">
        <v>65.599999999999994</v>
      </c>
      <c r="E3572" s="508">
        <f>(Table13[[#This Row],[Gasoil Open]]-MIN(Table13[Gasoil Open]))/(MAX(Table13[Gasoil Open])-MIN(Table13[Gasoil Open]))</f>
        <v>0.40922401171303063</v>
      </c>
      <c r="I3572" s="130">
        <f>(Table13[[#This Row],[Alpha]]-MIN(Table13[Alpha]))/(MAX(Table13[Alpha])-MIN(Table13[Alpha]))</f>
        <v>0.41785418965510296</v>
      </c>
      <c r="J3572" s="508">
        <f>(Table13[[#This Row],[Signal from Matlab]]-703)/(1060.75-703)</f>
        <v>-1.9650593990216632</v>
      </c>
    </row>
    <row r="3573" spans="1:10" x14ac:dyDescent="0.2">
      <c r="A3573" s="505">
        <v>39212</v>
      </c>
      <c r="B3573" s="506">
        <v>3572</v>
      </c>
      <c r="C3573" s="507">
        <v>65.34</v>
      </c>
      <c r="E3573" s="508">
        <f>(Table13[[#This Row],[Gasoil Open]]-MIN(Table13[Gasoil Open]))/(MAX(Table13[Gasoil Open])-MIN(Table13[Gasoil Open]))</f>
        <v>0.40732064421669101</v>
      </c>
      <c r="I3573" s="130">
        <f>(Table13[[#This Row],[Alpha]]-MIN(Table13[Alpha]))/(MAX(Table13[Alpha])-MIN(Table13[Alpha]))</f>
        <v>0.41785418965510296</v>
      </c>
      <c r="J3573" s="508">
        <f>(Table13[[#This Row],[Signal from Matlab]]-703)/(1060.75-703)</f>
        <v>-1.9650593990216632</v>
      </c>
    </row>
    <row r="3574" spans="1:10" x14ac:dyDescent="0.2">
      <c r="A3574" s="505">
        <v>39213</v>
      </c>
      <c r="B3574" s="506">
        <v>3573</v>
      </c>
      <c r="C3574" s="507">
        <v>65.680000000000007</v>
      </c>
      <c r="E3574" s="508">
        <f>(Table13[[#This Row],[Gasoil Open]]-MIN(Table13[Gasoil Open]))/(MAX(Table13[Gasoil Open])-MIN(Table13[Gasoil Open]))</f>
        <v>0.409809663250366</v>
      </c>
      <c r="I3574" s="130">
        <f>(Table13[[#This Row],[Alpha]]-MIN(Table13[Alpha]))/(MAX(Table13[Alpha])-MIN(Table13[Alpha]))</f>
        <v>0.41785418965510296</v>
      </c>
      <c r="J3574" s="508">
        <f>(Table13[[#This Row],[Signal from Matlab]]-703)/(1060.75-703)</f>
        <v>-1.9650593990216632</v>
      </c>
    </row>
    <row r="3575" spans="1:10" x14ac:dyDescent="0.2">
      <c r="A3575" s="505">
        <v>39216</v>
      </c>
      <c r="B3575" s="506">
        <v>3574</v>
      </c>
      <c r="C3575" s="507">
        <v>66.650000000000006</v>
      </c>
      <c r="E3575" s="508">
        <f>(Table13[[#This Row],[Gasoil Open]]-MIN(Table13[Gasoil Open]))/(MAX(Table13[Gasoil Open])-MIN(Table13[Gasoil Open]))</f>
        <v>0.41691068814055632</v>
      </c>
      <c r="I3575" s="130">
        <f>(Table13[[#This Row],[Alpha]]-MIN(Table13[Alpha]))/(MAX(Table13[Alpha])-MIN(Table13[Alpha]))</f>
        <v>0.41785418965510296</v>
      </c>
      <c r="J3575" s="508">
        <f>(Table13[[#This Row],[Signal from Matlab]]-703)/(1060.75-703)</f>
        <v>-1.9650593990216632</v>
      </c>
    </row>
    <row r="3576" spans="1:10" x14ac:dyDescent="0.2">
      <c r="A3576" s="505">
        <v>39217</v>
      </c>
      <c r="B3576" s="506">
        <v>3575</v>
      </c>
      <c r="C3576" s="507">
        <v>66.78</v>
      </c>
      <c r="E3576" s="508">
        <f>(Table13[[#This Row],[Gasoil Open]]-MIN(Table13[Gasoil Open]))/(MAX(Table13[Gasoil Open])-MIN(Table13[Gasoil Open]))</f>
        <v>0.4178623718887261</v>
      </c>
      <c r="I3576" s="130">
        <f>(Table13[[#This Row],[Alpha]]-MIN(Table13[Alpha]))/(MAX(Table13[Alpha])-MIN(Table13[Alpha]))</f>
        <v>0.41785418965510296</v>
      </c>
      <c r="J3576" s="508">
        <f>(Table13[[#This Row],[Signal from Matlab]]-703)/(1060.75-703)</f>
        <v>-1.9650593990216632</v>
      </c>
    </row>
    <row r="3577" spans="1:10" x14ac:dyDescent="0.2">
      <c r="A3577" s="505">
        <v>39218</v>
      </c>
      <c r="B3577" s="506">
        <v>3576</v>
      </c>
      <c r="C3577" s="507">
        <v>67.95</v>
      </c>
      <c r="E3577" s="508">
        <f>(Table13[[#This Row],[Gasoil Open]]-MIN(Table13[Gasoil Open]))/(MAX(Table13[Gasoil Open])-MIN(Table13[Gasoil Open]))</f>
        <v>0.42642752562225467</v>
      </c>
      <c r="I3577" s="130">
        <f>(Table13[[#This Row],[Alpha]]-MIN(Table13[Alpha]))/(MAX(Table13[Alpha])-MIN(Table13[Alpha]))</f>
        <v>0.41785418965510296</v>
      </c>
      <c r="J3577" s="508">
        <f>(Table13[[#This Row],[Signal from Matlab]]-703)/(1060.75-703)</f>
        <v>-1.9650593990216632</v>
      </c>
    </row>
    <row r="3578" spans="1:10" x14ac:dyDescent="0.2">
      <c r="A3578" s="505">
        <v>39219</v>
      </c>
      <c r="B3578" s="506">
        <v>3577</v>
      </c>
      <c r="C3578" s="507"/>
      <c r="E3578" s="508">
        <f>(Table13[[#This Row],[Gasoil Open]]-MIN(Table13[Gasoil Open]))/(MAX(Table13[Gasoil Open])-MIN(Table13[Gasoil Open]))</f>
        <v>-7.1010248901903356E-2</v>
      </c>
      <c r="I3578" s="130">
        <f>(Table13[[#This Row],[Alpha]]-MIN(Table13[Alpha]))/(MAX(Table13[Alpha])-MIN(Table13[Alpha]))</f>
        <v>0.41785418965510296</v>
      </c>
      <c r="J3578" s="508">
        <f>(Table13[[#This Row],[Signal from Matlab]]-703)/(1060.75-703)</f>
        <v>-1.9650593990216632</v>
      </c>
    </row>
    <row r="3579" spans="1:10" x14ac:dyDescent="0.2">
      <c r="A3579" s="505">
        <v>39220</v>
      </c>
      <c r="B3579" s="506">
        <v>3578</v>
      </c>
      <c r="C3579" s="507">
        <v>70.349999999999994</v>
      </c>
      <c r="E3579" s="508">
        <f>(Table13[[#This Row],[Gasoil Open]]-MIN(Table13[Gasoil Open]))/(MAX(Table13[Gasoil Open])-MIN(Table13[Gasoil Open]))</f>
        <v>0.44399707174231318</v>
      </c>
      <c r="I3579" s="130">
        <f>(Table13[[#This Row],[Alpha]]-MIN(Table13[Alpha]))/(MAX(Table13[Alpha])-MIN(Table13[Alpha]))</f>
        <v>0.41785418965510296</v>
      </c>
      <c r="J3579" s="508">
        <f>(Table13[[#This Row],[Signal from Matlab]]-703)/(1060.75-703)</f>
        <v>-1.9650593990216632</v>
      </c>
    </row>
    <row r="3580" spans="1:10" x14ac:dyDescent="0.2">
      <c r="A3580" s="505">
        <v>39223</v>
      </c>
      <c r="B3580" s="506">
        <v>3579</v>
      </c>
      <c r="C3580" s="507">
        <v>69.44</v>
      </c>
      <c r="E3580" s="508">
        <f>(Table13[[#This Row],[Gasoil Open]]-MIN(Table13[Gasoil Open]))/(MAX(Table13[Gasoil Open])-MIN(Table13[Gasoil Open]))</f>
        <v>0.43733528550512435</v>
      </c>
      <c r="I3580" s="130">
        <f>(Table13[[#This Row],[Alpha]]-MIN(Table13[Alpha]))/(MAX(Table13[Alpha])-MIN(Table13[Alpha]))</f>
        <v>0.41785418965510296</v>
      </c>
      <c r="J3580" s="508">
        <f>(Table13[[#This Row],[Signal from Matlab]]-703)/(1060.75-703)</f>
        <v>-1.9650593990216632</v>
      </c>
    </row>
    <row r="3581" spans="1:10" x14ac:dyDescent="0.2">
      <c r="A3581" s="505">
        <v>39224</v>
      </c>
      <c r="B3581" s="506">
        <v>3580</v>
      </c>
      <c r="C3581" s="507">
        <v>70.430000000000007</v>
      </c>
      <c r="E3581" s="508">
        <f>(Table13[[#This Row],[Gasoil Open]]-MIN(Table13[Gasoil Open]))/(MAX(Table13[Gasoil Open])-MIN(Table13[Gasoil Open]))</f>
        <v>0.44458272327964854</v>
      </c>
      <c r="I3581" s="130">
        <f>(Table13[[#This Row],[Alpha]]-MIN(Table13[Alpha]))/(MAX(Table13[Alpha])-MIN(Table13[Alpha]))</f>
        <v>0.41785418965510296</v>
      </c>
      <c r="J3581" s="508">
        <f>(Table13[[#This Row],[Signal from Matlab]]-703)/(1060.75-703)</f>
        <v>-1.9650593990216632</v>
      </c>
    </row>
    <row r="3582" spans="1:10" x14ac:dyDescent="0.2">
      <c r="A3582" s="505">
        <v>39225</v>
      </c>
      <c r="B3582" s="506">
        <v>3581</v>
      </c>
      <c r="C3582" s="507">
        <v>69.69</v>
      </c>
      <c r="E3582" s="508">
        <f>(Table13[[#This Row],[Gasoil Open]]-MIN(Table13[Gasoil Open]))/(MAX(Table13[Gasoil Open])-MIN(Table13[Gasoil Open]))</f>
        <v>0.43916544655929712</v>
      </c>
      <c r="I3582" s="130">
        <f>(Table13[[#This Row],[Alpha]]-MIN(Table13[Alpha]))/(MAX(Table13[Alpha])-MIN(Table13[Alpha]))</f>
        <v>0.41785418965510296</v>
      </c>
      <c r="J3582" s="508">
        <f>(Table13[[#This Row],[Signal from Matlab]]-703)/(1060.75-703)</f>
        <v>-1.9650593990216632</v>
      </c>
    </row>
    <row r="3583" spans="1:10" x14ac:dyDescent="0.2">
      <c r="A3583" s="505">
        <v>39226</v>
      </c>
      <c r="B3583" s="506">
        <v>3582</v>
      </c>
      <c r="C3583" s="507">
        <v>70.650000000000006</v>
      </c>
      <c r="E3583" s="508">
        <f>(Table13[[#This Row],[Gasoil Open]]-MIN(Table13[Gasoil Open]))/(MAX(Table13[Gasoil Open])-MIN(Table13[Gasoil Open]))</f>
        <v>0.44619326500732059</v>
      </c>
      <c r="I3583" s="130">
        <f>(Table13[[#This Row],[Alpha]]-MIN(Table13[Alpha]))/(MAX(Table13[Alpha])-MIN(Table13[Alpha]))</f>
        <v>0.41785418965510296</v>
      </c>
      <c r="J3583" s="508">
        <f>(Table13[[#This Row],[Signal from Matlab]]-703)/(1060.75-703)</f>
        <v>-1.9650593990216632</v>
      </c>
    </row>
    <row r="3584" spans="1:10" x14ac:dyDescent="0.2">
      <c r="A3584" s="505">
        <v>39227</v>
      </c>
      <c r="B3584" s="506">
        <v>3583</v>
      </c>
      <c r="C3584" s="507">
        <v>70.849999999999994</v>
      </c>
      <c r="E3584" s="508">
        <f>(Table13[[#This Row],[Gasoil Open]]-MIN(Table13[Gasoil Open]))/(MAX(Table13[Gasoil Open])-MIN(Table13[Gasoil Open]))</f>
        <v>0.44765739385065872</v>
      </c>
      <c r="I3584" s="130">
        <f>(Table13[[#This Row],[Alpha]]-MIN(Table13[Alpha]))/(MAX(Table13[Alpha])-MIN(Table13[Alpha]))</f>
        <v>0.41785418965510296</v>
      </c>
      <c r="J3584" s="508">
        <f>(Table13[[#This Row],[Signal from Matlab]]-703)/(1060.75-703)</f>
        <v>-1.9650593990216632</v>
      </c>
    </row>
    <row r="3585" spans="1:10" x14ac:dyDescent="0.2">
      <c r="A3585" s="505">
        <v>39230</v>
      </c>
      <c r="B3585" s="506">
        <v>3584</v>
      </c>
      <c r="C3585" s="507">
        <v>70.5</v>
      </c>
      <c r="E3585" s="508">
        <f>(Table13[[#This Row],[Gasoil Open]]-MIN(Table13[Gasoil Open]))/(MAX(Table13[Gasoil Open])-MIN(Table13[Gasoil Open]))</f>
        <v>0.44509516837481689</v>
      </c>
      <c r="I3585" s="130">
        <f>(Table13[[#This Row],[Alpha]]-MIN(Table13[Alpha]))/(MAX(Table13[Alpha])-MIN(Table13[Alpha]))</f>
        <v>0.41785418965510296</v>
      </c>
      <c r="J3585" s="508">
        <f>(Table13[[#This Row],[Signal from Matlab]]-703)/(1060.75-703)</f>
        <v>-1.9650593990216632</v>
      </c>
    </row>
    <row r="3586" spans="1:10" x14ac:dyDescent="0.2">
      <c r="A3586" s="505">
        <v>39231</v>
      </c>
      <c r="B3586" s="506">
        <v>3585</v>
      </c>
      <c r="C3586" s="507">
        <v>69.84</v>
      </c>
      <c r="E3586" s="508">
        <f>(Table13[[#This Row],[Gasoil Open]]-MIN(Table13[Gasoil Open]))/(MAX(Table13[Gasoil Open])-MIN(Table13[Gasoil Open]))</f>
        <v>0.44026354319180083</v>
      </c>
      <c r="I3586" s="130">
        <f>(Table13[[#This Row],[Alpha]]-MIN(Table13[Alpha]))/(MAX(Table13[Alpha])-MIN(Table13[Alpha]))</f>
        <v>0.41785418965510296</v>
      </c>
      <c r="J3586" s="508">
        <f>(Table13[[#This Row],[Signal from Matlab]]-703)/(1060.75-703)</f>
        <v>-1.9650593990216632</v>
      </c>
    </row>
    <row r="3587" spans="1:10" x14ac:dyDescent="0.2">
      <c r="A3587" s="505">
        <v>39232</v>
      </c>
      <c r="B3587" s="506">
        <v>3586</v>
      </c>
      <c r="C3587" s="507">
        <v>68.319999999999993</v>
      </c>
      <c r="E3587" s="508">
        <f>(Table13[[#This Row],[Gasoil Open]]-MIN(Table13[Gasoil Open]))/(MAX(Table13[Gasoil Open])-MIN(Table13[Gasoil Open]))</f>
        <v>0.42913616398243032</v>
      </c>
      <c r="I3587" s="130">
        <f>(Table13[[#This Row],[Alpha]]-MIN(Table13[Alpha]))/(MAX(Table13[Alpha])-MIN(Table13[Alpha]))</f>
        <v>0.41785418965510296</v>
      </c>
      <c r="J3587" s="508">
        <f>(Table13[[#This Row],[Signal from Matlab]]-703)/(1060.75-703)</f>
        <v>-1.9650593990216632</v>
      </c>
    </row>
    <row r="3588" spans="1:10" x14ac:dyDescent="0.2">
      <c r="A3588" s="505">
        <v>39233</v>
      </c>
      <c r="B3588" s="506">
        <v>3587</v>
      </c>
      <c r="C3588" s="507">
        <v>67.989999999999995</v>
      </c>
      <c r="E3588" s="508">
        <f>(Table13[[#This Row],[Gasoil Open]]-MIN(Table13[Gasoil Open]))/(MAX(Table13[Gasoil Open])-MIN(Table13[Gasoil Open]))</f>
        <v>0.42672035139092229</v>
      </c>
      <c r="I3588" s="130">
        <f>(Table13[[#This Row],[Alpha]]-MIN(Table13[Alpha]))/(MAX(Table13[Alpha])-MIN(Table13[Alpha]))</f>
        <v>0.41785418965510296</v>
      </c>
      <c r="J3588" s="508">
        <f>(Table13[[#This Row],[Signal from Matlab]]-703)/(1060.75-703)</f>
        <v>-1.9650593990216632</v>
      </c>
    </row>
    <row r="3589" spans="1:10" x14ac:dyDescent="0.2">
      <c r="A3589" s="505">
        <v>39234</v>
      </c>
      <c r="B3589" s="506">
        <v>3588</v>
      </c>
      <c r="C3589" s="507">
        <v>68.150000000000006</v>
      </c>
      <c r="E3589" s="508">
        <f>(Table13[[#This Row],[Gasoil Open]]-MIN(Table13[Gasoil Open]))/(MAX(Table13[Gasoil Open])-MIN(Table13[Gasoil Open]))</f>
        <v>0.42789165446559291</v>
      </c>
      <c r="I3589" s="130">
        <f>(Table13[[#This Row],[Alpha]]-MIN(Table13[Alpha]))/(MAX(Table13[Alpha])-MIN(Table13[Alpha]))</f>
        <v>0.41785418965510296</v>
      </c>
      <c r="J3589" s="508">
        <f>(Table13[[#This Row],[Signal from Matlab]]-703)/(1060.75-703)</f>
        <v>-1.9650593990216632</v>
      </c>
    </row>
    <row r="3590" spans="1:10" x14ac:dyDescent="0.2">
      <c r="A3590" s="505">
        <v>39237</v>
      </c>
      <c r="B3590" s="506">
        <v>3589</v>
      </c>
      <c r="C3590" s="507">
        <v>68.94</v>
      </c>
      <c r="E3590" s="508">
        <f>(Table13[[#This Row],[Gasoil Open]]-MIN(Table13[Gasoil Open]))/(MAX(Table13[Gasoil Open])-MIN(Table13[Gasoil Open]))</f>
        <v>0.4336749633967788</v>
      </c>
      <c r="I3590" s="130">
        <f>(Table13[[#This Row],[Alpha]]-MIN(Table13[Alpha]))/(MAX(Table13[Alpha])-MIN(Table13[Alpha]))</f>
        <v>0.41785418965510296</v>
      </c>
      <c r="J3590" s="508">
        <f>(Table13[[#This Row],[Signal from Matlab]]-703)/(1060.75-703)</f>
        <v>-1.9650593990216632</v>
      </c>
    </row>
    <row r="3591" spans="1:10" x14ac:dyDescent="0.2">
      <c r="A3591" s="505">
        <v>39238</v>
      </c>
      <c r="B3591" s="506">
        <v>3590</v>
      </c>
      <c r="C3591" s="507">
        <v>70.25</v>
      </c>
      <c r="E3591" s="508">
        <f>(Table13[[#This Row],[Gasoil Open]]-MIN(Table13[Gasoil Open]))/(MAX(Table13[Gasoil Open])-MIN(Table13[Gasoil Open]))</f>
        <v>0.44326500732064411</v>
      </c>
      <c r="I3591" s="130">
        <f>(Table13[[#This Row],[Alpha]]-MIN(Table13[Alpha]))/(MAX(Table13[Alpha])-MIN(Table13[Alpha]))</f>
        <v>0.41785418965510296</v>
      </c>
      <c r="J3591" s="508">
        <f>(Table13[[#This Row],[Signal from Matlab]]-703)/(1060.75-703)</f>
        <v>-1.9650593990216632</v>
      </c>
    </row>
    <row r="3592" spans="1:10" x14ac:dyDescent="0.2">
      <c r="A3592" s="505">
        <v>39239</v>
      </c>
      <c r="B3592" s="506">
        <v>3591</v>
      </c>
      <c r="C3592" s="507">
        <v>70.510000000000005</v>
      </c>
      <c r="E3592" s="508">
        <f>(Table13[[#This Row],[Gasoil Open]]-MIN(Table13[Gasoil Open]))/(MAX(Table13[Gasoil Open])-MIN(Table13[Gasoil Open]))</f>
        <v>0.44516837481698385</v>
      </c>
      <c r="I3592" s="130">
        <f>(Table13[[#This Row],[Alpha]]-MIN(Table13[Alpha]))/(MAX(Table13[Alpha])-MIN(Table13[Alpha]))</f>
        <v>0.41785418965510296</v>
      </c>
      <c r="J3592" s="508">
        <f>(Table13[[#This Row],[Signal from Matlab]]-703)/(1060.75-703)</f>
        <v>-1.9650593990216632</v>
      </c>
    </row>
    <row r="3593" spans="1:10" x14ac:dyDescent="0.2">
      <c r="A3593" s="505">
        <v>39240</v>
      </c>
      <c r="B3593" s="506">
        <v>3592</v>
      </c>
      <c r="C3593" s="507">
        <v>71.05</v>
      </c>
      <c r="E3593" s="508">
        <f>(Table13[[#This Row],[Gasoil Open]]-MIN(Table13[Gasoil Open]))/(MAX(Table13[Gasoil Open])-MIN(Table13[Gasoil Open]))</f>
        <v>0.44912152269399697</v>
      </c>
      <c r="I3593" s="130">
        <f>(Table13[[#This Row],[Alpha]]-MIN(Table13[Alpha]))/(MAX(Table13[Alpha])-MIN(Table13[Alpha]))</f>
        <v>0.41785418965510296</v>
      </c>
      <c r="J3593" s="508">
        <f>(Table13[[#This Row],[Signal from Matlab]]-703)/(1060.75-703)</f>
        <v>-1.9650593990216632</v>
      </c>
    </row>
    <row r="3594" spans="1:10" x14ac:dyDescent="0.2">
      <c r="A3594" s="505">
        <v>39241</v>
      </c>
      <c r="B3594" s="506">
        <v>3593</v>
      </c>
      <c r="C3594" s="507">
        <v>70.900000000000006</v>
      </c>
      <c r="E3594" s="508">
        <f>(Table13[[#This Row],[Gasoil Open]]-MIN(Table13[Gasoil Open]))/(MAX(Table13[Gasoil Open])-MIN(Table13[Gasoil Open]))</f>
        <v>0.44802342606149337</v>
      </c>
      <c r="I3594" s="130">
        <f>(Table13[[#This Row],[Alpha]]-MIN(Table13[Alpha]))/(MAX(Table13[Alpha])-MIN(Table13[Alpha]))</f>
        <v>0.41785418965510296</v>
      </c>
      <c r="J3594" s="508">
        <f>(Table13[[#This Row],[Signal from Matlab]]-703)/(1060.75-703)</f>
        <v>-1.9650593990216632</v>
      </c>
    </row>
    <row r="3595" spans="1:10" x14ac:dyDescent="0.2">
      <c r="A3595" s="505">
        <v>39244</v>
      </c>
      <c r="B3595" s="506">
        <v>3594</v>
      </c>
      <c r="C3595" s="507">
        <v>68.69</v>
      </c>
      <c r="E3595" s="508">
        <f>(Table13[[#This Row],[Gasoil Open]]-MIN(Table13[Gasoil Open]))/(MAX(Table13[Gasoil Open])-MIN(Table13[Gasoil Open]))</f>
        <v>0.43184480234260603</v>
      </c>
      <c r="I3595" s="130">
        <f>(Table13[[#This Row],[Alpha]]-MIN(Table13[Alpha]))/(MAX(Table13[Alpha])-MIN(Table13[Alpha]))</f>
        <v>0.41785418965510296</v>
      </c>
      <c r="J3595" s="508">
        <f>(Table13[[#This Row],[Signal from Matlab]]-703)/(1060.75-703)</f>
        <v>-1.9650593990216632</v>
      </c>
    </row>
    <row r="3596" spans="1:10" x14ac:dyDescent="0.2">
      <c r="A3596" s="505">
        <v>39245</v>
      </c>
      <c r="B3596" s="506">
        <v>3595</v>
      </c>
      <c r="C3596" s="507">
        <v>69.400000000000006</v>
      </c>
      <c r="E3596" s="508">
        <f>(Table13[[#This Row],[Gasoil Open]]-MIN(Table13[Gasoil Open]))/(MAX(Table13[Gasoil Open])-MIN(Table13[Gasoil Open]))</f>
        <v>0.43704245973645678</v>
      </c>
      <c r="I3596" s="130">
        <f>(Table13[[#This Row],[Alpha]]-MIN(Table13[Alpha]))/(MAX(Table13[Alpha])-MIN(Table13[Alpha]))</f>
        <v>0.41785418965510296</v>
      </c>
      <c r="J3596" s="508">
        <f>(Table13[[#This Row],[Signal from Matlab]]-703)/(1060.75-703)</f>
        <v>-1.9650593990216632</v>
      </c>
    </row>
    <row r="3597" spans="1:10" x14ac:dyDescent="0.2">
      <c r="A3597" s="505">
        <v>39246</v>
      </c>
      <c r="B3597" s="506">
        <v>3596</v>
      </c>
      <c r="C3597" s="507">
        <v>68.7</v>
      </c>
      <c r="E3597" s="508">
        <f>(Table13[[#This Row],[Gasoil Open]]-MIN(Table13[Gasoil Open]))/(MAX(Table13[Gasoil Open])-MIN(Table13[Gasoil Open]))</f>
        <v>0.43191800878477299</v>
      </c>
      <c r="I3597" s="130">
        <f>(Table13[[#This Row],[Alpha]]-MIN(Table13[Alpha]))/(MAX(Table13[Alpha])-MIN(Table13[Alpha]))</f>
        <v>0.41785418965510296</v>
      </c>
      <c r="J3597" s="508">
        <f>(Table13[[#This Row],[Signal from Matlab]]-703)/(1060.75-703)</f>
        <v>-1.9650593990216632</v>
      </c>
    </row>
    <row r="3598" spans="1:10" x14ac:dyDescent="0.2">
      <c r="A3598" s="505">
        <v>39247</v>
      </c>
      <c r="B3598" s="506">
        <v>3597</v>
      </c>
      <c r="C3598" s="507">
        <v>69.95</v>
      </c>
      <c r="E3598" s="508">
        <f>(Table13[[#This Row],[Gasoil Open]]-MIN(Table13[Gasoil Open]))/(MAX(Table13[Gasoil Open])-MIN(Table13[Gasoil Open]))</f>
        <v>0.4410688140556368</v>
      </c>
      <c r="I3598" s="130">
        <f>(Table13[[#This Row],[Alpha]]-MIN(Table13[Alpha]))/(MAX(Table13[Alpha])-MIN(Table13[Alpha]))</f>
        <v>0.41785418965510296</v>
      </c>
      <c r="J3598" s="508">
        <f>(Table13[[#This Row],[Signal from Matlab]]-703)/(1060.75-703)</f>
        <v>-1.9650593990216632</v>
      </c>
    </row>
    <row r="3599" spans="1:10" x14ac:dyDescent="0.2">
      <c r="A3599" s="505">
        <v>39248</v>
      </c>
      <c r="B3599" s="506">
        <v>3598</v>
      </c>
      <c r="C3599" s="507">
        <v>71.36</v>
      </c>
      <c r="E3599" s="508">
        <f>(Table13[[#This Row],[Gasoil Open]]-MIN(Table13[Gasoil Open]))/(MAX(Table13[Gasoil Open])-MIN(Table13[Gasoil Open]))</f>
        <v>0.45139092240117118</v>
      </c>
      <c r="I3599" s="130">
        <f>(Table13[[#This Row],[Alpha]]-MIN(Table13[Alpha]))/(MAX(Table13[Alpha])-MIN(Table13[Alpha]))</f>
        <v>0.41785418965510296</v>
      </c>
      <c r="J3599" s="508">
        <f>(Table13[[#This Row],[Signal from Matlab]]-703)/(1060.75-703)</f>
        <v>-1.9650593990216632</v>
      </c>
    </row>
    <row r="3600" spans="1:10" x14ac:dyDescent="0.2">
      <c r="A3600" s="505">
        <v>39251</v>
      </c>
      <c r="B3600" s="506">
        <v>3599</v>
      </c>
      <c r="C3600" s="507">
        <v>71.59</v>
      </c>
      <c r="E3600" s="508">
        <f>(Table13[[#This Row],[Gasoil Open]]-MIN(Table13[Gasoil Open]))/(MAX(Table13[Gasoil Open])-MIN(Table13[Gasoil Open]))</f>
        <v>0.4530746705710102</v>
      </c>
      <c r="I3600" s="130">
        <f>(Table13[[#This Row],[Alpha]]-MIN(Table13[Alpha]))/(MAX(Table13[Alpha])-MIN(Table13[Alpha]))</f>
        <v>0.41785418965510296</v>
      </c>
      <c r="J3600" s="508">
        <f>(Table13[[#This Row],[Signal from Matlab]]-703)/(1060.75-703)</f>
        <v>-1.9650593990216632</v>
      </c>
    </row>
    <row r="3601" spans="1:10" x14ac:dyDescent="0.2">
      <c r="A3601" s="505">
        <v>39252</v>
      </c>
      <c r="B3601" s="506">
        <v>3600</v>
      </c>
      <c r="C3601" s="507">
        <v>72.099999999999994</v>
      </c>
      <c r="E3601" s="508">
        <f>(Table13[[#This Row],[Gasoil Open]]-MIN(Table13[Gasoil Open]))/(MAX(Table13[Gasoil Open])-MIN(Table13[Gasoil Open]))</f>
        <v>0.45680819912152254</v>
      </c>
      <c r="I3601" s="130">
        <f>(Table13[[#This Row],[Alpha]]-MIN(Table13[Alpha]))/(MAX(Table13[Alpha])-MIN(Table13[Alpha]))</f>
        <v>0.41785418965510296</v>
      </c>
      <c r="J3601" s="508">
        <f>(Table13[[#This Row],[Signal from Matlab]]-703)/(1060.75-703)</f>
        <v>-1.9650593990216632</v>
      </c>
    </row>
    <row r="3602" spans="1:10" x14ac:dyDescent="0.2">
      <c r="A3602" s="505">
        <v>39253</v>
      </c>
      <c r="B3602" s="506">
        <v>3601</v>
      </c>
      <c r="C3602" s="507">
        <v>71.7</v>
      </c>
      <c r="E3602" s="508">
        <f>(Table13[[#This Row],[Gasoil Open]]-MIN(Table13[Gasoil Open]))/(MAX(Table13[Gasoil Open])-MIN(Table13[Gasoil Open]))</f>
        <v>0.45387994143484617</v>
      </c>
      <c r="I3602" s="130">
        <f>(Table13[[#This Row],[Alpha]]-MIN(Table13[Alpha]))/(MAX(Table13[Alpha])-MIN(Table13[Alpha]))</f>
        <v>0.41785418965510296</v>
      </c>
      <c r="J3602" s="508">
        <f>(Table13[[#This Row],[Signal from Matlab]]-703)/(1060.75-703)</f>
        <v>-1.9650593990216632</v>
      </c>
    </row>
    <row r="3603" spans="1:10" x14ac:dyDescent="0.2">
      <c r="A3603" s="505">
        <v>39254</v>
      </c>
      <c r="B3603" s="506">
        <v>3602</v>
      </c>
      <c r="C3603" s="507">
        <v>70.489999999999995</v>
      </c>
      <c r="E3603" s="508">
        <f>(Table13[[#This Row],[Gasoil Open]]-MIN(Table13[Gasoil Open]))/(MAX(Table13[Gasoil Open])-MIN(Table13[Gasoil Open]))</f>
        <v>0.44502196193264992</v>
      </c>
      <c r="I3603" s="130">
        <f>(Table13[[#This Row],[Alpha]]-MIN(Table13[Alpha]))/(MAX(Table13[Alpha])-MIN(Table13[Alpha]))</f>
        <v>0.41785418965510296</v>
      </c>
      <c r="J3603" s="508">
        <f>(Table13[[#This Row],[Signal from Matlab]]-703)/(1060.75-703)</f>
        <v>-1.9650593990216632</v>
      </c>
    </row>
    <row r="3604" spans="1:10" x14ac:dyDescent="0.2">
      <c r="A3604" s="505">
        <v>39255</v>
      </c>
      <c r="B3604" s="506">
        <v>3603</v>
      </c>
      <c r="C3604" s="507">
        <v>70.099999999999994</v>
      </c>
      <c r="E3604" s="508">
        <f>(Table13[[#This Row],[Gasoil Open]]-MIN(Table13[Gasoil Open]))/(MAX(Table13[Gasoil Open])-MIN(Table13[Gasoil Open]))</f>
        <v>0.4421669106881404</v>
      </c>
      <c r="I3604" s="130">
        <f>(Table13[[#This Row],[Alpha]]-MIN(Table13[Alpha]))/(MAX(Table13[Alpha])-MIN(Table13[Alpha]))</f>
        <v>0.41785418965510296</v>
      </c>
      <c r="J3604" s="508">
        <f>(Table13[[#This Row],[Signal from Matlab]]-703)/(1060.75-703)</f>
        <v>-1.9650593990216632</v>
      </c>
    </row>
    <row r="3605" spans="1:10" x14ac:dyDescent="0.2">
      <c r="A3605" s="505">
        <v>39258</v>
      </c>
      <c r="B3605" s="506">
        <v>3604</v>
      </c>
      <c r="C3605" s="507">
        <v>70.75</v>
      </c>
      <c r="E3605" s="508">
        <f>(Table13[[#This Row],[Gasoil Open]]-MIN(Table13[Gasoil Open]))/(MAX(Table13[Gasoil Open])-MIN(Table13[Gasoil Open]))</f>
        <v>0.44692532942898966</v>
      </c>
      <c r="I3605" s="130">
        <f>(Table13[[#This Row],[Alpha]]-MIN(Table13[Alpha]))/(MAX(Table13[Alpha])-MIN(Table13[Alpha]))</f>
        <v>0.41785418965510296</v>
      </c>
      <c r="J3605" s="508">
        <f>(Table13[[#This Row],[Signal from Matlab]]-703)/(1060.75-703)</f>
        <v>-1.9650593990216632</v>
      </c>
    </row>
    <row r="3606" spans="1:10" x14ac:dyDescent="0.2">
      <c r="A3606" s="505">
        <v>39259</v>
      </c>
      <c r="B3606" s="506">
        <v>3605</v>
      </c>
      <c r="C3606" s="507">
        <v>70.900000000000006</v>
      </c>
      <c r="E3606" s="508">
        <f>(Table13[[#This Row],[Gasoil Open]]-MIN(Table13[Gasoil Open]))/(MAX(Table13[Gasoil Open])-MIN(Table13[Gasoil Open]))</f>
        <v>0.44802342606149337</v>
      </c>
      <c r="I3606" s="130">
        <f>(Table13[[#This Row],[Alpha]]-MIN(Table13[Alpha]))/(MAX(Table13[Alpha])-MIN(Table13[Alpha]))</f>
        <v>0.41785418965510296</v>
      </c>
      <c r="J3606" s="508">
        <f>(Table13[[#This Row],[Signal from Matlab]]-703)/(1060.75-703)</f>
        <v>-1.9650593990216632</v>
      </c>
    </row>
    <row r="3607" spans="1:10" x14ac:dyDescent="0.2">
      <c r="A3607" s="505">
        <v>39260</v>
      </c>
      <c r="B3607" s="506">
        <v>3606</v>
      </c>
      <c r="C3607" s="507">
        <v>70.13</v>
      </c>
      <c r="E3607" s="508">
        <f>(Table13[[#This Row],[Gasoil Open]]-MIN(Table13[Gasoil Open]))/(MAX(Table13[Gasoil Open])-MIN(Table13[Gasoil Open]))</f>
        <v>0.44238653001464118</v>
      </c>
      <c r="I3607" s="130">
        <f>(Table13[[#This Row],[Alpha]]-MIN(Table13[Alpha]))/(MAX(Table13[Alpha])-MIN(Table13[Alpha]))</f>
        <v>0.41785418965510296</v>
      </c>
      <c r="J3607" s="508">
        <f>(Table13[[#This Row],[Signal from Matlab]]-703)/(1060.75-703)</f>
        <v>-1.9650593990216632</v>
      </c>
    </row>
    <row r="3608" spans="1:10" x14ac:dyDescent="0.2">
      <c r="A3608" s="505">
        <v>39261</v>
      </c>
      <c r="B3608" s="506">
        <v>3607</v>
      </c>
      <c r="C3608" s="507">
        <v>70.489999999999995</v>
      </c>
      <c r="E3608" s="508">
        <f>(Table13[[#This Row],[Gasoil Open]]-MIN(Table13[Gasoil Open]))/(MAX(Table13[Gasoil Open])-MIN(Table13[Gasoil Open]))</f>
        <v>0.44502196193264992</v>
      </c>
      <c r="I3608" s="130">
        <f>(Table13[[#This Row],[Alpha]]-MIN(Table13[Alpha]))/(MAX(Table13[Alpha])-MIN(Table13[Alpha]))</f>
        <v>0.41785418965510296</v>
      </c>
      <c r="J3608" s="508">
        <f>(Table13[[#This Row],[Signal from Matlab]]-703)/(1060.75-703)</f>
        <v>-1.9650593990216632</v>
      </c>
    </row>
    <row r="3609" spans="1:10" x14ac:dyDescent="0.2">
      <c r="A3609" s="505">
        <v>39262</v>
      </c>
      <c r="B3609" s="506">
        <v>3608</v>
      </c>
      <c r="C3609" s="507">
        <v>70.41</v>
      </c>
      <c r="E3609" s="508">
        <f>(Table13[[#This Row],[Gasoil Open]]-MIN(Table13[Gasoil Open]))/(MAX(Table13[Gasoil Open])-MIN(Table13[Gasoil Open]))</f>
        <v>0.44443631039531467</v>
      </c>
      <c r="I3609" s="130">
        <f>(Table13[[#This Row],[Alpha]]-MIN(Table13[Alpha]))/(MAX(Table13[Alpha])-MIN(Table13[Alpha]))</f>
        <v>0.41785418965510296</v>
      </c>
      <c r="J3609" s="508">
        <f>(Table13[[#This Row],[Signal from Matlab]]-703)/(1060.75-703)</f>
        <v>-1.9650593990216632</v>
      </c>
    </row>
    <row r="3610" spans="1:10" x14ac:dyDescent="0.2">
      <c r="A3610" s="505">
        <v>39265</v>
      </c>
      <c r="B3610" s="506">
        <v>3609</v>
      </c>
      <c r="C3610" s="507">
        <v>71.22</v>
      </c>
      <c r="E3610" s="508">
        <f>(Table13[[#This Row],[Gasoil Open]]-MIN(Table13[Gasoil Open]))/(MAX(Table13[Gasoil Open])-MIN(Table13[Gasoil Open]))</f>
        <v>0.45036603221083443</v>
      </c>
      <c r="I3610" s="130">
        <f>(Table13[[#This Row],[Alpha]]-MIN(Table13[Alpha]))/(MAX(Table13[Alpha])-MIN(Table13[Alpha]))</f>
        <v>0.41785418965510296</v>
      </c>
      <c r="J3610" s="508">
        <f>(Table13[[#This Row],[Signal from Matlab]]-703)/(1060.75-703)</f>
        <v>-1.9650593990216632</v>
      </c>
    </row>
    <row r="3611" spans="1:10" x14ac:dyDescent="0.2">
      <c r="A3611" s="505">
        <v>39266</v>
      </c>
      <c r="B3611" s="506">
        <v>3610</v>
      </c>
      <c r="C3611" s="507">
        <v>72.69</v>
      </c>
      <c r="E3611" s="508">
        <f>(Table13[[#This Row],[Gasoil Open]]-MIN(Table13[Gasoil Open]))/(MAX(Table13[Gasoil Open])-MIN(Table13[Gasoil Open]))</f>
        <v>0.4611273792093703</v>
      </c>
      <c r="I3611" s="130">
        <f>(Table13[[#This Row],[Alpha]]-MIN(Table13[Alpha]))/(MAX(Table13[Alpha])-MIN(Table13[Alpha]))</f>
        <v>0.41785418965510296</v>
      </c>
      <c r="J3611" s="508">
        <f>(Table13[[#This Row],[Signal from Matlab]]-703)/(1060.75-703)</f>
        <v>-1.9650593990216632</v>
      </c>
    </row>
    <row r="3612" spans="1:10" x14ac:dyDescent="0.2">
      <c r="A3612" s="505">
        <v>39267</v>
      </c>
      <c r="B3612" s="506">
        <v>3611</v>
      </c>
      <c r="C3612" s="507">
        <v>72.849999999999994</v>
      </c>
      <c r="E3612" s="508">
        <f>(Table13[[#This Row],[Gasoil Open]]-MIN(Table13[Gasoil Open]))/(MAX(Table13[Gasoil Open])-MIN(Table13[Gasoil Open]))</f>
        <v>0.46229868228404086</v>
      </c>
      <c r="I3612" s="130">
        <f>(Table13[[#This Row],[Alpha]]-MIN(Table13[Alpha]))/(MAX(Table13[Alpha])-MIN(Table13[Alpha]))</f>
        <v>0.41785418965510296</v>
      </c>
      <c r="J3612" s="508">
        <f>(Table13[[#This Row],[Signal from Matlab]]-703)/(1060.75-703)</f>
        <v>-1.9650593990216632</v>
      </c>
    </row>
    <row r="3613" spans="1:10" x14ac:dyDescent="0.2">
      <c r="A3613" s="505">
        <v>39268</v>
      </c>
      <c r="B3613" s="506">
        <v>3612</v>
      </c>
      <c r="C3613" s="507">
        <v>72.849999999999994</v>
      </c>
      <c r="E3613" s="508">
        <f>(Table13[[#This Row],[Gasoil Open]]-MIN(Table13[Gasoil Open]))/(MAX(Table13[Gasoil Open])-MIN(Table13[Gasoil Open]))</f>
        <v>0.46229868228404086</v>
      </c>
      <c r="I3613" s="130">
        <f>(Table13[[#This Row],[Alpha]]-MIN(Table13[Alpha]))/(MAX(Table13[Alpha])-MIN(Table13[Alpha]))</f>
        <v>0.41785418965510296</v>
      </c>
      <c r="J3613" s="508">
        <f>(Table13[[#This Row],[Signal from Matlab]]-703)/(1060.75-703)</f>
        <v>-1.9650593990216632</v>
      </c>
    </row>
    <row r="3614" spans="1:10" x14ac:dyDescent="0.2">
      <c r="A3614" s="505">
        <v>39269</v>
      </c>
      <c r="B3614" s="506">
        <v>3613</v>
      </c>
      <c r="C3614" s="507">
        <v>74.59</v>
      </c>
      <c r="E3614" s="508">
        <f>(Table13[[#This Row],[Gasoil Open]]-MIN(Table13[Gasoil Open]))/(MAX(Table13[Gasoil Open])-MIN(Table13[Gasoil Open]))</f>
        <v>0.47503660322108338</v>
      </c>
      <c r="I3614" s="130">
        <f>(Table13[[#This Row],[Alpha]]-MIN(Table13[Alpha]))/(MAX(Table13[Alpha])-MIN(Table13[Alpha]))</f>
        <v>0.41785418965510296</v>
      </c>
      <c r="J3614" s="508">
        <f>(Table13[[#This Row],[Signal from Matlab]]-703)/(1060.75-703)</f>
        <v>-1.9650593990216632</v>
      </c>
    </row>
    <row r="3615" spans="1:10" x14ac:dyDescent="0.2">
      <c r="A3615" s="505">
        <v>39272</v>
      </c>
      <c r="B3615" s="506">
        <v>3614</v>
      </c>
      <c r="C3615" s="507">
        <v>75.459999999999994</v>
      </c>
      <c r="E3615" s="508">
        <f>(Table13[[#This Row],[Gasoil Open]]-MIN(Table13[Gasoil Open]))/(MAX(Table13[Gasoil Open])-MIN(Table13[Gasoil Open]))</f>
        <v>0.48140556368960452</v>
      </c>
      <c r="I3615" s="130">
        <f>(Table13[[#This Row],[Alpha]]-MIN(Table13[Alpha]))/(MAX(Table13[Alpha])-MIN(Table13[Alpha]))</f>
        <v>0.41785418965510296</v>
      </c>
      <c r="J3615" s="508">
        <f>(Table13[[#This Row],[Signal from Matlab]]-703)/(1060.75-703)</f>
        <v>-1.9650593990216632</v>
      </c>
    </row>
    <row r="3616" spans="1:10" x14ac:dyDescent="0.2">
      <c r="A3616" s="505">
        <v>39273</v>
      </c>
      <c r="B3616" s="506">
        <v>3615</v>
      </c>
      <c r="C3616" s="507">
        <v>75.67</v>
      </c>
      <c r="E3616" s="508">
        <f>(Table13[[#This Row],[Gasoil Open]]-MIN(Table13[Gasoil Open]))/(MAX(Table13[Gasoil Open])-MIN(Table13[Gasoil Open]))</f>
        <v>0.48294289897510972</v>
      </c>
      <c r="I3616" s="130">
        <f>(Table13[[#This Row],[Alpha]]-MIN(Table13[Alpha]))/(MAX(Table13[Alpha])-MIN(Table13[Alpha]))</f>
        <v>0.41785418965510296</v>
      </c>
      <c r="J3616" s="508">
        <f>(Table13[[#This Row],[Signal from Matlab]]-703)/(1060.75-703)</f>
        <v>-1.9650593990216632</v>
      </c>
    </row>
    <row r="3617" spans="1:10" x14ac:dyDescent="0.2">
      <c r="A3617" s="505">
        <v>39274</v>
      </c>
      <c r="B3617" s="506">
        <v>3616</v>
      </c>
      <c r="C3617" s="507">
        <v>76.25</v>
      </c>
      <c r="E3617" s="508">
        <f>(Table13[[#This Row],[Gasoil Open]]-MIN(Table13[Gasoil Open]))/(MAX(Table13[Gasoil Open])-MIN(Table13[Gasoil Open]))</f>
        <v>0.48718887262079053</v>
      </c>
      <c r="I3617" s="130">
        <f>(Table13[[#This Row],[Alpha]]-MIN(Table13[Alpha]))/(MAX(Table13[Alpha])-MIN(Table13[Alpha]))</f>
        <v>0.41785418965510296</v>
      </c>
      <c r="J3617" s="508">
        <f>(Table13[[#This Row],[Signal from Matlab]]-703)/(1060.75-703)</f>
        <v>-1.9650593990216632</v>
      </c>
    </row>
    <row r="3618" spans="1:10" x14ac:dyDescent="0.2">
      <c r="A3618" s="505">
        <v>39275</v>
      </c>
      <c r="B3618" s="506">
        <v>3617</v>
      </c>
      <c r="C3618" s="507">
        <v>75.44</v>
      </c>
      <c r="E3618" s="508">
        <f>(Table13[[#This Row],[Gasoil Open]]-MIN(Table13[Gasoil Open]))/(MAX(Table13[Gasoil Open])-MIN(Table13[Gasoil Open]))</f>
        <v>0.48125915080527076</v>
      </c>
      <c r="I3618" s="130">
        <f>(Table13[[#This Row],[Alpha]]-MIN(Table13[Alpha]))/(MAX(Table13[Alpha])-MIN(Table13[Alpha]))</f>
        <v>0.41785418965510296</v>
      </c>
      <c r="J3618" s="508">
        <f>(Table13[[#This Row],[Signal from Matlab]]-703)/(1060.75-703)</f>
        <v>-1.9650593990216632</v>
      </c>
    </row>
    <row r="3619" spans="1:10" x14ac:dyDescent="0.2">
      <c r="A3619" s="505">
        <v>39276</v>
      </c>
      <c r="B3619" s="506">
        <v>3618</v>
      </c>
      <c r="C3619" s="507">
        <v>76.349999999999994</v>
      </c>
      <c r="E3619" s="508">
        <f>(Table13[[#This Row],[Gasoil Open]]-MIN(Table13[Gasoil Open]))/(MAX(Table13[Gasoil Open])-MIN(Table13[Gasoil Open]))</f>
        <v>0.48792093704245959</v>
      </c>
      <c r="I3619" s="130">
        <f>(Table13[[#This Row],[Alpha]]-MIN(Table13[Alpha]))/(MAX(Table13[Alpha])-MIN(Table13[Alpha]))</f>
        <v>0.41785418965510296</v>
      </c>
      <c r="J3619" s="508">
        <f>(Table13[[#This Row],[Signal from Matlab]]-703)/(1060.75-703)</f>
        <v>-1.9650593990216632</v>
      </c>
    </row>
    <row r="3620" spans="1:10" x14ac:dyDescent="0.2">
      <c r="A3620" s="505">
        <v>39279</v>
      </c>
      <c r="B3620" s="506">
        <v>3619</v>
      </c>
      <c r="C3620" s="507">
        <v>77.55</v>
      </c>
      <c r="E3620" s="508">
        <f>(Table13[[#This Row],[Gasoil Open]]-MIN(Table13[Gasoil Open]))/(MAX(Table13[Gasoil Open])-MIN(Table13[Gasoil Open]))</f>
        <v>0.49670571010248887</v>
      </c>
      <c r="I3620" s="130">
        <f>(Table13[[#This Row],[Alpha]]-MIN(Table13[Alpha]))/(MAX(Table13[Alpha])-MIN(Table13[Alpha]))</f>
        <v>0.41785418965510296</v>
      </c>
      <c r="J3620" s="508">
        <f>(Table13[[#This Row],[Signal from Matlab]]-703)/(1060.75-703)</f>
        <v>-1.9650593990216632</v>
      </c>
    </row>
    <row r="3621" spans="1:10" x14ac:dyDescent="0.2">
      <c r="A3621" s="505">
        <v>39280</v>
      </c>
      <c r="B3621" s="506">
        <v>3620</v>
      </c>
      <c r="C3621" s="507"/>
      <c r="E3621" s="508">
        <f>(Table13[[#This Row],[Gasoil Open]]-MIN(Table13[Gasoil Open]))/(MAX(Table13[Gasoil Open])-MIN(Table13[Gasoil Open]))</f>
        <v>-7.1010248901903356E-2</v>
      </c>
      <c r="I3621" s="130">
        <f>(Table13[[#This Row],[Alpha]]-MIN(Table13[Alpha]))/(MAX(Table13[Alpha])-MIN(Table13[Alpha]))</f>
        <v>0.41785418965510296</v>
      </c>
      <c r="J3621" s="508">
        <f>(Table13[[#This Row],[Signal from Matlab]]-703)/(1060.75-703)</f>
        <v>-1.9650593990216632</v>
      </c>
    </row>
    <row r="3622" spans="1:10" x14ac:dyDescent="0.2">
      <c r="A3622" s="505">
        <v>39281</v>
      </c>
      <c r="B3622" s="506">
        <v>3621</v>
      </c>
      <c r="C3622" s="507">
        <v>75.680000000000007</v>
      </c>
      <c r="E3622" s="508">
        <f>(Table13[[#This Row],[Gasoil Open]]-MIN(Table13[Gasoil Open]))/(MAX(Table13[Gasoil Open])-MIN(Table13[Gasoil Open]))</f>
        <v>0.48301610541727669</v>
      </c>
      <c r="I3622" s="130">
        <f>(Table13[[#This Row],[Alpha]]-MIN(Table13[Alpha]))/(MAX(Table13[Alpha])-MIN(Table13[Alpha]))</f>
        <v>0.41785418965510296</v>
      </c>
      <c r="J3622" s="508">
        <f>(Table13[[#This Row],[Signal from Matlab]]-703)/(1060.75-703)</f>
        <v>-1.9650593990216632</v>
      </c>
    </row>
    <row r="3623" spans="1:10" x14ac:dyDescent="0.2">
      <c r="A3623" s="505">
        <v>39282</v>
      </c>
      <c r="B3623" s="506">
        <v>3622</v>
      </c>
      <c r="C3623" s="507">
        <v>76.739999999999995</v>
      </c>
      <c r="E3623" s="508">
        <f>(Table13[[#This Row],[Gasoil Open]]-MIN(Table13[Gasoil Open]))/(MAX(Table13[Gasoil Open])-MIN(Table13[Gasoil Open]))</f>
        <v>0.49077598828696911</v>
      </c>
      <c r="I3623" s="130">
        <f>(Table13[[#This Row],[Alpha]]-MIN(Table13[Alpha]))/(MAX(Table13[Alpha])-MIN(Table13[Alpha]))</f>
        <v>0.41785418965510296</v>
      </c>
      <c r="J3623" s="508">
        <f>(Table13[[#This Row],[Signal from Matlab]]-703)/(1060.75-703)</f>
        <v>-1.9650593990216632</v>
      </c>
    </row>
    <row r="3624" spans="1:10" x14ac:dyDescent="0.2">
      <c r="A3624" s="505">
        <v>39283</v>
      </c>
      <c r="B3624" s="506">
        <v>3623</v>
      </c>
      <c r="C3624" s="507">
        <v>77.98</v>
      </c>
      <c r="E3624" s="508">
        <f>(Table13[[#This Row],[Gasoil Open]]-MIN(Table13[Gasoil Open]))/(MAX(Table13[Gasoil Open])-MIN(Table13[Gasoil Open]))</f>
        <v>0.49985358711566613</v>
      </c>
      <c r="I3624" s="130">
        <f>(Table13[[#This Row],[Alpha]]-MIN(Table13[Alpha]))/(MAX(Table13[Alpha])-MIN(Table13[Alpha]))</f>
        <v>0.41785418965510296</v>
      </c>
      <c r="J3624" s="508">
        <f>(Table13[[#This Row],[Signal from Matlab]]-703)/(1060.75-703)</f>
        <v>-1.9650593990216632</v>
      </c>
    </row>
    <row r="3625" spans="1:10" x14ac:dyDescent="0.2">
      <c r="A3625" s="505">
        <v>39286</v>
      </c>
      <c r="B3625" s="506">
        <v>3624</v>
      </c>
      <c r="C3625" s="507">
        <v>77.319999999999993</v>
      </c>
      <c r="E3625" s="508">
        <f>(Table13[[#This Row],[Gasoil Open]]-MIN(Table13[Gasoil Open]))/(MAX(Table13[Gasoil Open])-MIN(Table13[Gasoil Open]))</f>
        <v>0.49502196193264991</v>
      </c>
      <c r="I3625" s="130">
        <f>(Table13[[#This Row],[Alpha]]-MIN(Table13[Alpha]))/(MAX(Table13[Alpha])-MIN(Table13[Alpha]))</f>
        <v>0.41785418965510296</v>
      </c>
      <c r="J3625" s="508">
        <f>(Table13[[#This Row],[Signal from Matlab]]-703)/(1060.75-703)</f>
        <v>-1.9650593990216632</v>
      </c>
    </row>
    <row r="3626" spans="1:10" x14ac:dyDescent="0.2">
      <c r="A3626" s="505">
        <v>39287</v>
      </c>
      <c r="B3626" s="506">
        <v>3625</v>
      </c>
      <c r="C3626" s="507">
        <v>76.849999999999994</v>
      </c>
      <c r="E3626" s="508">
        <f>(Table13[[#This Row],[Gasoil Open]]-MIN(Table13[Gasoil Open]))/(MAX(Table13[Gasoil Open])-MIN(Table13[Gasoil Open]))</f>
        <v>0.49158125915080514</v>
      </c>
      <c r="I3626" s="130">
        <f>(Table13[[#This Row],[Alpha]]-MIN(Table13[Alpha]))/(MAX(Table13[Alpha])-MIN(Table13[Alpha]))</f>
        <v>0.41785418965510296</v>
      </c>
      <c r="J3626" s="508">
        <f>(Table13[[#This Row],[Signal from Matlab]]-703)/(1060.75-703)</f>
        <v>-1.9650593990216632</v>
      </c>
    </row>
    <row r="3627" spans="1:10" x14ac:dyDescent="0.2">
      <c r="A3627" s="505">
        <v>39288</v>
      </c>
      <c r="B3627" s="506">
        <v>3626</v>
      </c>
      <c r="C3627" s="507">
        <v>74.7</v>
      </c>
      <c r="E3627" s="508">
        <f>(Table13[[#This Row],[Gasoil Open]]-MIN(Table13[Gasoil Open]))/(MAX(Table13[Gasoil Open])-MIN(Table13[Gasoil Open]))</f>
        <v>0.4758418740849194</v>
      </c>
      <c r="I3627" s="130">
        <f>(Table13[[#This Row],[Alpha]]-MIN(Table13[Alpha]))/(MAX(Table13[Alpha])-MIN(Table13[Alpha]))</f>
        <v>0.41785418965510296</v>
      </c>
      <c r="J3627" s="508">
        <f>(Table13[[#This Row],[Signal from Matlab]]-703)/(1060.75-703)</f>
        <v>-1.9650593990216632</v>
      </c>
    </row>
    <row r="3628" spans="1:10" x14ac:dyDescent="0.2">
      <c r="A3628" s="505">
        <v>39289</v>
      </c>
      <c r="B3628" s="506">
        <v>3627</v>
      </c>
      <c r="C3628" s="507">
        <v>76.47</v>
      </c>
      <c r="E3628" s="508">
        <f>(Table13[[#This Row],[Gasoil Open]]-MIN(Table13[Gasoil Open]))/(MAX(Table13[Gasoil Open])-MIN(Table13[Gasoil Open]))</f>
        <v>0.48879941434846258</v>
      </c>
      <c r="I3628" s="130">
        <f>(Table13[[#This Row],[Alpha]]-MIN(Table13[Alpha]))/(MAX(Table13[Alpha])-MIN(Table13[Alpha]))</f>
        <v>0.41785418965510296</v>
      </c>
      <c r="J3628" s="508">
        <f>(Table13[[#This Row],[Signal from Matlab]]-703)/(1060.75-703)</f>
        <v>-1.9650593990216632</v>
      </c>
    </row>
    <row r="3629" spans="1:10" x14ac:dyDescent="0.2">
      <c r="A3629" s="505">
        <v>39290</v>
      </c>
      <c r="B3629" s="506">
        <v>3628</v>
      </c>
      <c r="C3629" s="507">
        <v>75.3</v>
      </c>
      <c r="E3629" s="508">
        <f>(Table13[[#This Row],[Gasoil Open]]-MIN(Table13[Gasoil Open]))/(MAX(Table13[Gasoil Open])-MIN(Table13[Gasoil Open]))</f>
        <v>0.48023426061493402</v>
      </c>
      <c r="I3629" s="130">
        <f>(Table13[[#This Row],[Alpha]]-MIN(Table13[Alpha]))/(MAX(Table13[Alpha])-MIN(Table13[Alpha]))</f>
        <v>0.41785418965510296</v>
      </c>
      <c r="J3629" s="508">
        <f>(Table13[[#This Row],[Signal from Matlab]]-703)/(1060.75-703)</f>
        <v>-1.9650593990216632</v>
      </c>
    </row>
    <row r="3630" spans="1:10" x14ac:dyDescent="0.2">
      <c r="A3630" s="505">
        <v>39293</v>
      </c>
      <c r="B3630" s="506">
        <v>3629</v>
      </c>
      <c r="C3630" s="507">
        <v>76.06</v>
      </c>
      <c r="E3630" s="508">
        <f>(Table13[[#This Row],[Gasoil Open]]-MIN(Table13[Gasoil Open]))/(MAX(Table13[Gasoil Open])-MIN(Table13[Gasoil Open]))</f>
        <v>0.48579795021961925</v>
      </c>
      <c r="I3630" s="130">
        <f>(Table13[[#This Row],[Alpha]]-MIN(Table13[Alpha]))/(MAX(Table13[Alpha])-MIN(Table13[Alpha]))</f>
        <v>0.41785418965510296</v>
      </c>
      <c r="J3630" s="508">
        <f>(Table13[[#This Row],[Signal from Matlab]]-703)/(1060.75-703)</f>
        <v>-1.9650593990216632</v>
      </c>
    </row>
    <row r="3631" spans="1:10" x14ac:dyDescent="0.2">
      <c r="A3631" s="505">
        <v>39294</v>
      </c>
      <c r="B3631" s="506">
        <v>3630</v>
      </c>
      <c r="C3631" s="507">
        <v>75.599999999999994</v>
      </c>
      <c r="E3631" s="508">
        <f>(Table13[[#This Row],[Gasoil Open]]-MIN(Table13[Gasoil Open]))/(MAX(Table13[Gasoil Open])-MIN(Table13[Gasoil Open]))</f>
        <v>0.48243045387994127</v>
      </c>
      <c r="I3631" s="130">
        <f>(Table13[[#This Row],[Alpha]]-MIN(Table13[Alpha]))/(MAX(Table13[Alpha])-MIN(Table13[Alpha]))</f>
        <v>0.41785418965510296</v>
      </c>
      <c r="J3631" s="508">
        <f>(Table13[[#This Row],[Signal from Matlab]]-703)/(1060.75-703)</f>
        <v>-1.9650593990216632</v>
      </c>
    </row>
    <row r="3632" spans="1:10" x14ac:dyDescent="0.2">
      <c r="A3632" s="505">
        <v>39295</v>
      </c>
      <c r="B3632" s="506">
        <v>3631</v>
      </c>
      <c r="C3632" s="507">
        <v>76.95</v>
      </c>
      <c r="E3632" s="508">
        <f>(Table13[[#This Row],[Gasoil Open]]-MIN(Table13[Gasoil Open]))/(MAX(Table13[Gasoil Open])-MIN(Table13[Gasoil Open]))</f>
        <v>0.49231332357247432</v>
      </c>
      <c r="I3632" s="130">
        <f>(Table13[[#This Row],[Alpha]]-MIN(Table13[Alpha]))/(MAX(Table13[Alpha])-MIN(Table13[Alpha]))</f>
        <v>0.41785418965510296</v>
      </c>
      <c r="J3632" s="508">
        <f>(Table13[[#This Row],[Signal from Matlab]]-703)/(1060.75-703)</f>
        <v>-1.9650593990216632</v>
      </c>
    </row>
    <row r="3633" spans="1:10" x14ac:dyDescent="0.2">
      <c r="A3633" s="505">
        <v>39296</v>
      </c>
      <c r="B3633" s="506">
        <v>3632</v>
      </c>
      <c r="C3633" s="507">
        <v>75.5</v>
      </c>
      <c r="E3633" s="508">
        <f>(Table13[[#This Row],[Gasoil Open]]-MIN(Table13[Gasoil Open]))/(MAX(Table13[Gasoil Open])-MIN(Table13[Gasoil Open]))</f>
        <v>0.4816983894582722</v>
      </c>
      <c r="I3633" s="130">
        <f>(Table13[[#This Row],[Alpha]]-MIN(Table13[Alpha]))/(MAX(Table13[Alpha])-MIN(Table13[Alpha]))</f>
        <v>0.41785418965510296</v>
      </c>
      <c r="J3633" s="508">
        <f>(Table13[[#This Row],[Signal from Matlab]]-703)/(1060.75-703)</f>
        <v>-1.9650593990216632</v>
      </c>
    </row>
    <row r="3634" spans="1:10" x14ac:dyDescent="0.2">
      <c r="A3634" s="505">
        <v>39297</v>
      </c>
      <c r="B3634" s="506">
        <v>3633</v>
      </c>
      <c r="C3634" s="507">
        <v>75.900000000000006</v>
      </c>
      <c r="E3634" s="508">
        <f>(Table13[[#This Row],[Gasoil Open]]-MIN(Table13[Gasoil Open]))/(MAX(Table13[Gasoil Open])-MIN(Table13[Gasoil Open]))</f>
        <v>0.48462664714494869</v>
      </c>
      <c r="I3634" s="130">
        <f>(Table13[[#This Row],[Alpha]]-MIN(Table13[Alpha]))/(MAX(Table13[Alpha])-MIN(Table13[Alpha]))</f>
        <v>0.41785418965510296</v>
      </c>
      <c r="J3634" s="508">
        <f>(Table13[[#This Row],[Signal from Matlab]]-703)/(1060.75-703)</f>
        <v>-1.9650593990216632</v>
      </c>
    </row>
    <row r="3635" spans="1:10" x14ac:dyDescent="0.2">
      <c r="A3635" s="505">
        <v>39300</v>
      </c>
      <c r="B3635" s="506">
        <v>3634</v>
      </c>
      <c r="C3635" s="507">
        <v>74.45</v>
      </c>
      <c r="E3635" s="508">
        <f>(Table13[[#This Row],[Gasoil Open]]-MIN(Table13[Gasoil Open]))/(MAX(Table13[Gasoil Open])-MIN(Table13[Gasoil Open]))</f>
        <v>0.47401171303074663</v>
      </c>
      <c r="I3635" s="130">
        <f>(Table13[[#This Row],[Alpha]]-MIN(Table13[Alpha]))/(MAX(Table13[Alpha])-MIN(Table13[Alpha]))</f>
        <v>0.41785418965510296</v>
      </c>
      <c r="J3635" s="508">
        <f>(Table13[[#This Row],[Signal from Matlab]]-703)/(1060.75-703)</f>
        <v>-1.9650593990216632</v>
      </c>
    </row>
    <row r="3636" spans="1:10" x14ac:dyDescent="0.2">
      <c r="A3636" s="505">
        <v>39301</v>
      </c>
      <c r="B3636" s="506">
        <v>3635</v>
      </c>
      <c r="C3636" s="507">
        <v>71.14</v>
      </c>
      <c r="E3636" s="508">
        <f>(Table13[[#This Row],[Gasoil Open]]-MIN(Table13[Gasoil Open]))/(MAX(Table13[Gasoil Open])-MIN(Table13[Gasoil Open]))</f>
        <v>0.44978038067349918</v>
      </c>
      <c r="I3636" s="130">
        <f>(Table13[[#This Row],[Alpha]]-MIN(Table13[Alpha]))/(MAX(Table13[Alpha])-MIN(Table13[Alpha]))</f>
        <v>0.41785418965510296</v>
      </c>
      <c r="J3636" s="508">
        <f>(Table13[[#This Row],[Signal from Matlab]]-703)/(1060.75-703)</f>
        <v>-1.9650593990216632</v>
      </c>
    </row>
    <row r="3637" spans="1:10" x14ac:dyDescent="0.2">
      <c r="A3637" s="505">
        <v>39302</v>
      </c>
      <c r="B3637" s="506">
        <v>3636</v>
      </c>
      <c r="C3637" s="507">
        <v>71.489999999999995</v>
      </c>
      <c r="E3637" s="508">
        <f>(Table13[[#This Row],[Gasoil Open]]-MIN(Table13[Gasoil Open]))/(MAX(Table13[Gasoil Open])-MIN(Table13[Gasoil Open]))</f>
        <v>0.45234260614934102</v>
      </c>
      <c r="I3637" s="130">
        <f>(Table13[[#This Row],[Alpha]]-MIN(Table13[Alpha]))/(MAX(Table13[Alpha])-MIN(Table13[Alpha]))</f>
        <v>0.41785418965510296</v>
      </c>
      <c r="J3637" s="508">
        <f>(Table13[[#This Row],[Signal from Matlab]]-703)/(1060.75-703)</f>
        <v>-1.9650593990216632</v>
      </c>
    </row>
    <row r="3638" spans="1:10" x14ac:dyDescent="0.2">
      <c r="A3638" s="505">
        <v>39303</v>
      </c>
      <c r="B3638" s="506">
        <v>3637</v>
      </c>
      <c r="C3638" s="507">
        <v>71</v>
      </c>
      <c r="E3638" s="508">
        <f>(Table13[[#This Row],[Gasoil Open]]-MIN(Table13[Gasoil Open]))/(MAX(Table13[Gasoil Open])-MIN(Table13[Gasoil Open]))</f>
        <v>0.44875549048316243</v>
      </c>
      <c r="I3638" s="130">
        <f>(Table13[[#This Row],[Alpha]]-MIN(Table13[Alpha]))/(MAX(Table13[Alpha])-MIN(Table13[Alpha]))</f>
        <v>0.41785418965510296</v>
      </c>
      <c r="J3638" s="508">
        <f>(Table13[[#This Row],[Signal from Matlab]]-703)/(1060.75-703)</f>
        <v>-1.9650593990216632</v>
      </c>
    </row>
    <row r="3639" spans="1:10" x14ac:dyDescent="0.2">
      <c r="A3639" s="505">
        <v>39304</v>
      </c>
      <c r="B3639" s="506">
        <v>3638</v>
      </c>
      <c r="C3639" s="507">
        <v>70.25</v>
      </c>
      <c r="E3639" s="508">
        <f>(Table13[[#This Row],[Gasoil Open]]-MIN(Table13[Gasoil Open]))/(MAX(Table13[Gasoil Open])-MIN(Table13[Gasoil Open]))</f>
        <v>0.44326500732064411</v>
      </c>
      <c r="I3639" s="130">
        <f>(Table13[[#This Row],[Alpha]]-MIN(Table13[Alpha]))/(MAX(Table13[Alpha])-MIN(Table13[Alpha]))</f>
        <v>0.41785418965510296</v>
      </c>
      <c r="J3639" s="508">
        <f>(Table13[[#This Row],[Signal from Matlab]]-703)/(1060.75-703)</f>
        <v>-1.9650593990216632</v>
      </c>
    </row>
    <row r="3640" spans="1:10" x14ac:dyDescent="0.2">
      <c r="A3640" s="505">
        <v>39307</v>
      </c>
      <c r="B3640" s="506">
        <v>3639</v>
      </c>
      <c r="C3640" s="507">
        <v>70.400000000000006</v>
      </c>
      <c r="E3640" s="508">
        <f>(Table13[[#This Row],[Gasoil Open]]-MIN(Table13[Gasoil Open]))/(MAX(Table13[Gasoil Open])-MIN(Table13[Gasoil Open]))</f>
        <v>0.44436310395314782</v>
      </c>
      <c r="I3640" s="130">
        <f>(Table13[[#This Row],[Alpha]]-MIN(Table13[Alpha]))/(MAX(Table13[Alpha])-MIN(Table13[Alpha]))</f>
        <v>0.41785418965510296</v>
      </c>
      <c r="J3640" s="508">
        <f>(Table13[[#This Row],[Signal from Matlab]]-703)/(1060.75-703)</f>
        <v>-1.9650593990216632</v>
      </c>
    </row>
    <row r="3641" spans="1:10" x14ac:dyDescent="0.2">
      <c r="A3641" s="505">
        <v>39308</v>
      </c>
      <c r="B3641" s="506">
        <v>3640</v>
      </c>
      <c r="C3641" s="507">
        <v>70.05</v>
      </c>
      <c r="E3641" s="508">
        <f>(Table13[[#This Row],[Gasoil Open]]-MIN(Table13[Gasoil Open]))/(MAX(Table13[Gasoil Open])-MIN(Table13[Gasoil Open]))</f>
        <v>0.44180087847730587</v>
      </c>
      <c r="I3641" s="130">
        <f>(Table13[[#This Row],[Alpha]]-MIN(Table13[Alpha]))/(MAX(Table13[Alpha])-MIN(Table13[Alpha]))</f>
        <v>0.41785418965510296</v>
      </c>
      <c r="J3641" s="508">
        <f>(Table13[[#This Row],[Signal from Matlab]]-703)/(1060.75-703)</f>
        <v>-1.9650593990216632</v>
      </c>
    </row>
    <row r="3642" spans="1:10" x14ac:dyDescent="0.2">
      <c r="A3642" s="505">
        <v>39309</v>
      </c>
      <c r="B3642" s="506">
        <v>3641</v>
      </c>
      <c r="C3642" s="507">
        <v>70.900000000000006</v>
      </c>
      <c r="E3642" s="508">
        <f>(Table13[[#This Row],[Gasoil Open]]-MIN(Table13[Gasoil Open]))/(MAX(Table13[Gasoil Open])-MIN(Table13[Gasoil Open]))</f>
        <v>0.44802342606149337</v>
      </c>
      <c r="I3642" s="130">
        <f>(Table13[[#This Row],[Alpha]]-MIN(Table13[Alpha]))/(MAX(Table13[Alpha])-MIN(Table13[Alpha]))</f>
        <v>0.41785418965510296</v>
      </c>
      <c r="J3642" s="508">
        <f>(Table13[[#This Row],[Signal from Matlab]]-703)/(1060.75-703)</f>
        <v>-1.9650593990216632</v>
      </c>
    </row>
    <row r="3643" spans="1:10" x14ac:dyDescent="0.2">
      <c r="A3643" s="505">
        <v>39310</v>
      </c>
      <c r="B3643" s="506">
        <v>3642</v>
      </c>
      <c r="C3643" s="507">
        <v>71.25</v>
      </c>
      <c r="E3643" s="508">
        <f>(Table13[[#This Row],[Gasoil Open]]-MIN(Table13[Gasoil Open]))/(MAX(Table13[Gasoil Open])-MIN(Table13[Gasoil Open]))</f>
        <v>0.45058565153733521</v>
      </c>
      <c r="I3643" s="130">
        <f>(Table13[[#This Row],[Alpha]]-MIN(Table13[Alpha]))/(MAX(Table13[Alpha])-MIN(Table13[Alpha]))</f>
        <v>0.41785418965510296</v>
      </c>
      <c r="J3643" s="508">
        <f>(Table13[[#This Row],[Signal from Matlab]]-703)/(1060.75-703)</f>
        <v>-1.9650593990216632</v>
      </c>
    </row>
    <row r="3644" spans="1:10" x14ac:dyDescent="0.2">
      <c r="A3644" s="505">
        <v>39311</v>
      </c>
      <c r="B3644" s="506">
        <v>3643</v>
      </c>
      <c r="C3644" s="507"/>
      <c r="E3644" s="508">
        <f>(Table13[[#This Row],[Gasoil Open]]-MIN(Table13[Gasoil Open]))/(MAX(Table13[Gasoil Open])-MIN(Table13[Gasoil Open]))</f>
        <v>-7.1010248901903356E-2</v>
      </c>
      <c r="I3644" s="130">
        <f>(Table13[[#This Row],[Alpha]]-MIN(Table13[Alpha]))/(MAX(Table13[Alpha])-MIN(Table13[Alpha]))</f>
        <v>0.41785418965510296</v>
      </c>
      <c r="J3644" s="508">
        <f>(Table13[[#This Row],[Signal from Matlab]]-703)/(1060.75-703)</f>
        <v>-1.9650593990216632</v>
      </c>
    </row>
    <row r="3645" spans="1:10" x14ac:dyDescent="0.2">
      <c r="A3645" s="505">
        <v>39314</v>
      </c>
      <c r="B3645" s="506">
        <v>3644</v>
      </c>
      <c r="C3645" s="507">
        <v>69.7</v>
      </c>
      <c r="E3645" s="508">
        <f>(Table13[[#This Row],[Gasoil Open]]-MIN(Table13[Gasoil Open]))/(MAX(Table13[Gasoil Open])-MIN(Table13[Gasoil Open]))</f>
        <v>0.43923865300146403</v>
      </c>
      <c r="I3645" s="130">
        <f>(Table13[[#This Row],[Alpha]]-MIN(Table13[Alpha]))/(MAX(Table13[Alpha])-MIN(Table13[Alpha]))</f>
        <v>0.41785418965510296</v>
      </c>
      <c r="J3645" s="508">
        <f>(Table13[[#This Row],[Signal from Matlab]]-703)/(1060.75-703)</f>
        <v>-1.9650593990216632</v>
      </c>
    </row>
    <row r="3646" spans="1:10" x14ac:dyDescent="0.2">
      <c r="A3646" s="505">
        <v>39315</v>
      </c>
      <c r="B3646" s="506">
        <v>3645</v>
      </c>
      <c r="C3646" s="507">
        <v>70.17</v>
      </c>
      <c r="E3646" s="508">
        <f>(Table13[[#This Row],[Gasoil Open]]-MIN(Table13[Gasoil Open]))/(MAX(Table13[Gasoil Open])-MIN(Table13[Gasoil Open]))</f>
        <v>0.44267935578330886</v>
      </c>
      <c r="I3646" s="130">
        <f>(Table13[[#This Row],[Alpha]]-MIN(Table13[Alpha]))/(MAX(Table13[Alpha])-MIN(Table13[Alpha]))</f>
        <v>0.41785418965510296</v>
      </c>
      <c r="J3646" s="508">
        <f>(Table13[[#This Row],[Signal from Matlab]]-703)/(1060.75-703)</f>
        <v>-1.9650593990216632</v>
      </c>
    </row>
    <row r="3647" spans="1:10" x14ac:dyDescent="0.2">
      <c r="A3647" s="505">
        <v>39316</v>
      </c>
      <c r="B3647" s="506">
        <v>3646</v>
      </c>
      <c r="C3647" s="507">
        <v>68.8</v>
      </c>
      <c r="E3647" s="508">
        <f>(Table13[[#This Row],[Gasoil Open]]-MIN(Table13[Gasoil Open]))/(MAX(Table13[Gasoil Open])-MIN(Table13[Gasoil Open]))</f>
        <v>0.43265007320644205</v>
      </c>
      <c r="I3647" s="130">
        <f>(Table13[[#This Row],[Alpha]]-MIN(Table13[Alpha]))/(MAX(Table13[Alpha])-MIN(Table13[Alpha]))</f>
        <v>0.41785418965510296</v>
      </c>
      <c r="J3647" s="508">
        <f>(Table13[[#This Row],[Signal from Matlab]]-703)/(1060.75-703)</f>
        <v>-1.9650593990216632</v>
      </c>
    </row>
    <row r="3648" spans="1:10" x14ac:dyDescent="0.2">
      <c r="A3648" s="505">
        <v>39317</v>
      </c>
      <c r="B3648" s="506">
        <v>3647</v>
      </c>
      <c r="C3648" s="507">
        <v>69.02</v>
      </c>
      <c r="E3648" s="508">
        <f>(Table13[[#This Row],[Gasoil Open]]-MIN(Table13[Gasoil Open]))/(MAX(Table13[Gasoil Open])-MIN(Table13[Gasoil Open]))</f>
        <v>0.43426061493411405</v>
      </c>
      <c r="I3648" s="130">
        <f>(Table13[[#This Row],[Alpha]]-MIN(Table13[Alpha]))/(MAX(Table13[Alpha])-MIN(Table13[Alpha]))</f>
        <v>0.41785418965510296</v>
      </c>
      <c r="J3648" s="508">
        <f>(Table13[[#This Row],[Signal from Matlab]]-703)/(1060.75-703)</f>
        <v>-1.9650593990216632</v>
      </c>
    </row>
    <row r="3649" spans="1:10" x14ac:dyDescent="0.2">
      <c r="A3649" s="505">
        <v>39318</v>
      </c>
      <c r="B3649" s="506">
        <v>3648</v>
      </c>
      <c r="C3649" s="507">
        <v>70.040000000000006</v>
      </c>
      <c r="E3649" s="508">
        <f>(Table13[[#This Row],[Gasoil Open]]-MIN(Table13[Gasoil Open]))/(MAX(Table13[Gasoil Open])-MIN(Table13[Gasoil Open]))</f>
        <v>0.44172767203513902</v>
      </c>
      <c r="I3649" s="130">
        <f>(Table13[[#This Row],[Alpha]]-MIN(Table13[Alpha]))/(MAX(Table13[Alpha])-MIN(Table13[Alpha]))</f>
        <v>0.41785418965510296</v>
      </c>
      <c r="J3649" s="508">
        <f>(Table13[[#This Row],[Signal from Matlab]]-703)/(1060.75-703)</f>
        <v>-1.9650593990216632</v>
      </c>
    </row>
    <row r="3650" spans="1:10" x14ac:dyDescent="0.2">
      <c r="A3650" s="505">
        <v>39321</v>
      </c>
      <c r="B3650" s="506">
        <v>3649</v>
      </c>
      <c r="C3650" s="507">
        <v>70.55</v>
      </c>
      <c r="E3650" s="508">
        <f>(Table13[[#This Row],[Gasoil Open]]-MIN(Table13[Gasoil Open]))/(MAX(Table13[Gasoil Open])-MIN(Table13[Gasoil Open]))</f>
        <v>0.44546120058565142</v>
      </c>
      <c r="I3650" s="130">
        <f>(Table13[[#This Row],[Alpha]]-MIN(Table13[Alpha]))/(MAX(Table13[Alpha])-MIN(Table13[Alpha]))</f>
        <v>0.41785418965510296</v>
      </c>
      <c r="J3650" s="508">
        <f>(Table13[[#This Row],[Signal from Matlab]]-703)/(1060.75-703)</f>
        <v>-1.9650593990216632</v>
      </c>
    </row>
    <row r="3651" spans="1:10" x14ac:dyDescent="0.2">
      <c r="A3651" s="505">
        <v>39322</v>
      </c>
      <c r="B3651" s="506">
        <v>3650</v>
      </c>
      <c r="C3651" s="507">
        <v>71.05</v>
      </c>
      <c r="E3651" s="508">
        <f>(Table13[[#This Row],[Gasoil Open]]-MIN(Table13[Gasoil Open]))/(MAX(Table13[Gasoil Open])-MIN(Table13[Gasoil Open]))</f>
        <v>0.44912152269399697</v>
      </c>
      <c r="I3651" s="130">
        <f>(Table13[[#This Row],[Alpha]]-MIN(Table13[Alpha]))/(MAX(Table13[Alpha])-MIN(Table13[Alpha]))</f>
        <v>0.41785418965510296</v>
      </c>
      <c r="J3651" s="508">
        <f>(Table13[[#This Row],[Signal from Matlab]]-703)/(1060.75-703)</f>
        <v>-1.9650593990216632</v>
      </c>
    </row>
    <row r="3652" spans="1:10" x14ac:dyDescent="0.2">
      <c r="A3652" s="505">
        <v>39323</v>
      </c>
      <c r="B3652" s="506">
        <v>3651</v>
      </c>
      <c r="C3652" s="507">
        <v>70.55</v>
      </c>
      <c r="E3652" s="508">
        <f>(Table13[[#This Row],[Gasoil Open]]-MIN(Table13[Gasoil Open]))/(MAX(Table13[Gasoil Open])-MIN(Table13[Gasoil Open]))</f>
        <v>0.44546120058565142</v>
      </c>
      <c r="I3652" s="130">
        <f>(Table13[[#This Row],[Alpha]]-MIN(Table13[Alpha]))/(MAX(Table13[Alpha])-MIN(Table13[Alpha]))</f>
        <v>0.41785418965510296</v>
      </c>
      <c r="J3652" s="508">
        <f>(Table13[[#This Row],[Signal from Matlab]]-703)/(1060.75-703)</f>
        <v>-1.9650593990216632</v>
      </c>
    </row>
    <row r="3653" spans="1:10" x14ac:dyDescent="0.2">
      <c r="A3653" s="505">
        <v>39324</v>
      </c>
      <c r="B3653" s="506">
        <v>3652</v>
      </c>
      <c r="C3653" s="507">
        <v>72.13</v>
      </c>
      <c r="E3653" s="508">
        <f>(Table13[[#This Row],[Gasoil Open]]-MIN(Table13[Gasoil Open]))/(MAX(Table13[Gasoil Open])-MIN(Table13[Gasoil Open]))</f>
        <v>0.45702781844802332</v>
      </c>
      <c r="I3653" s="130">
        <f>(Table13[[#This Row],[Alpha]]-MIN(Table13[Alpha]))/(MAX(Table13[Alpha])-MIN(Table13[Alpha]))</f>
        <v>0.41785418965510296</v>
      </c>
      <c r="J3653" s="508">
        <f>(Table13[[#This Row],[Signal from Matlab]]-703)/(1060.75-703)</f>
        <v>-1.9650593990216632</v>
      </c>
    </row>
    <row r="3654" spans="1:10" x14ac:dyDescent="0.2">
      <c r="A3654" s="505">
        <v>39325</v>
      </c>
      <c r="B3654" s="506">
        <v>3653</v>
      </c>
      <c r="C3654" s="507">
        <v>72.03</v>
      </c>
      <c r="E3654" s="508">
        <f>(Table13[[#This Row],[Gasoil Open]]-MIN(Table13[Gasoil Open]))/(MAX(Table13[Gasoil Open])-MIN(Table13[Gasoil Open]))</f>
        <v>0.45629575402635425</v>
      </c>
      <c r="I3654" s="130">
        <f>(Table13[[#This Row],[Alpha]]-MIN(Table13[Alpha]))/(MAX(Table13[Alpha])-MIN(Table13[Alpha]))</f>
        <v>0.41785418965510296</v>
      </c>
      <c r="J3654" s="508">
        <f>(Table13[[#This Row],[Signal from Matlab]]-703)/(1060.75-703)</f>
        <v>-1.9650593990216632</v>
      </c>
    </row>
    <row r="3655" spans="1:10" x14ac:dyDescent="0.2">
      <c r="A3655" s="505">
        <v>39328</v>
      </c>
      <c r="B3655" s="506">
        <v>3654</v>
      </c>
      <c r="C3655" s="507">
        <v>72.69</v>
      </c>
      <c r="E3655" s="508">
        <f>(Table13[[#This Row],[Gasoil Open]]-MIN(Table13[Gasoil Open]))/(MAX(Table13[Gasoil Open])-MIN(Table13[Gasoil Open]))</f>
        <v>0.4611273792093703</v>
      </c>
      <c r="I3655" s="130">
        <f>(Table13[[#This Row],[Alpha]]-MIN(Table13[Alpha]))/(MAX(Table13[Alpha])-MIN(Table13[Alpha]))</f>
        <v>0.41785418965510296</v>
      </c>
      <c r="J3655" s="508">
        <f>(Table13[[#This Row],[Signal from Matlab]]-703)/(1060.75-703)</f>
        <v>-1.9650593990216632</v>
      </c>
    </row>
    <row r="3656" spans="1:10" x14ac:dyDescent="0.2">
      <c r="A3656" s="505">
        <v>39329</v>
      </c>
      <c r="B3656" s="506">
        <v>3655</v>
      </c>
      <c r="C3656" s="507">
        <v>73.41</v>
      </c>
      <c r="E3656" s="508">
        <f>(Table13[[#This Row],[Gasoil Open]]-MIN(Table13[Gasoil Open]))/(MAX(Table13[Gasoil Open])-MIN(Table13[Gasoil Open]))</f>
        <v>0.46639824304538785</v>
      </c>
      <c r="I3656" s="130">
        <f>(Table13[[#This Row],[Alpha]]-MIN(Table13[Alpha]))/(MAX(Table13[Alpha])-MIN(Table13[Alpha]))</f>
        <v>0.41785418965510296</v>
      </c>
      <c r="J3656" s="508">
        <f>(Table13[[#This Row],[Signal from Matlab]]-703)/(1060.75-703)</f>
        <v>-1.9650593990216632</v>
      </c>
    </row>
    <row r="3657" spans="1:10" x14ac:dyDescent="0.2">
      <c r="A3657" s="505">
        <v>39330</v>
      </c>
      <c r="B3657" s="506">
        <v>3656</v>
      </c>
      <c r="C3657" s="507">
        <v>74.25</v>
      </c>
      <c r="E3657" s="508">
        <f>(Table13[[#This Row],[Gasoil Open]]-MIN(Table13[Gasoil Open]))/(MAX(Table13[Gasoil Open])-MIN(Table13[Gasoil Open]))</f>
        <v>0.47254758418740839</v>
      </c>
      <c r="I3657" s="130">
        <f>(Table13[[#This Row],[Alpha]]-MIN(Table13[Alpha]))/(MAX(Table13[Alpha])-MIN(Table13[Alpha]))</f>
        <v>0.41785418965510296</v>
      </c>
      <c r="J3657" s="508">
        <f>(Table13[[#This Row],[Signal from Matlab]]-703)/(1060.75-703)</f>
        <v>-1.9650593990216632</v>
      </c>
    </row>
    <row r="3658" spans="1:10" x14ac:dyDescent="0.2">
      <c r="A3658" s="505">
        <v>39331</v>
      </c>
      <c r="B3658" s="506">
        <v>3657</v>
      </c>
      <c r="C3658" s="507">
        <v>74.5</v>
      </c>
      <c r="E3658" s="508">
        <f>(Table13[[#This Row],[Gasoil Open]]-MIN(Table13[Gasoil Open]))/(MAX(Table13[Gasoil Open])-MIN(Table13[Gasoil Open]))</f>
        <v>0.47437774524158116</v>
      </c>
      <c r="I3658" s="130">
        <f>(Table13[[#This Row],[Alpha]]-MIN(Table13[Alpha]))/(MAX(Table13[Alpha])-MIN(Table13[Alpha]))</f>
        <v>0.41785418965510296</v>
      </c>
      <c r="J3658" s="508">
        <f>(Table13[[#This Row],[Signal from Matlab]]-703)/(1060.75-703)</f>
        <v>-1.9650593990216632</v>
      </c>
    </row>
    <row r="3659" spans="1:10" x14ac:dyDescent="0.2">
      <c r="A3659" s="505">
        <v>39332</v>
      </c>
      <c r="B3659" s="506">
        <v>3658</v>
      </c>
      <c r="C3659" s="507">
        <v>74.81</v>
      </c>
      <c r="E3659" s="508">
        <f>(Table13[[#This Row],[Gasoil Open]]-MIN(Table13[Gasoil Open]))/(MAX(Table13[Gasoil Open])-MIN(Table13[Gasoil Open]))</f>
        <v>0.47664714494875543</v>
      </c>
      <c r="I3659" s="130">
        <f>(Table13[[#This Row],[Alpha]]-MIN(Table13[Alpha]))/(MAX(Table13[Alpha])-MIN(Table13[Alpha]))</f>
        <v>0.41785418965510296</v>
      </c>
      <c r="J3659" s="508">
        <f>(Table13[[#This Row],[Signal from Matlab]]-703)/(1060.75-703)</f>
        <v>-1.9650593990216632</v>
      </c>
    </row>
    <row r="3660" spans="1:10" x14ac:dyDescent="0.2">
      <c r="A3660" s="505">
        <v>39335</v>
      </c>
      <c r="B3660" s="506">
        <v>3659</v>
      </c>
      <c r="C3660" s="507">
        <v>74.83</v>
      </c>
      <c r="E3660" s="508">
        <f>(Table13[[#This Row],[Gasoil Open]]-MIN(Table13[Gasoil Open]))/(MAX(Table13[Gasoil Open])-MIN(Table13[Gasoil Open]))</f>
        <v>0.47679355783308919</v>
      </c>
      <c r="I3660" s="130">
        <f>(Table13[[#This Row],[Alpha]]-MIN(Table13[Alpha]))/(MAX(Table13[Alpha])-MIN(Table13[Alpha]))</f>
        <v>0.41785418965510296</v>
      </c>
      <c r="J3660" s="508">
        <f>(Table13[[#This Row],[Signal from Matlab]]-703)/(1060.75-703)</f>
        <v>-1.9650593990216632</v>
      </c>
    </row>
    <row r="3661" spans="1:10" x14ac:dyDescent="0.2">
      <c r="A3661" s="505">
        <v>39336</v>
      </c>
      <c r="B3661" s="506">
        <v>3660</v>
      </c>
      <c r="C3661" s="507">
        <v>75.95</v>
      </c>
      <c r="E3661" s="508">
        <f>(Table13[[#This Row],[Gasoil Open]]-MIN(Table13[Gasoil Open]))/(MAX(Table13[Gasoil Open])-MIN(Table13[Gasoil Open]))</f>
        <v>0.48499267935578322</v>
      </c>
      <c r="I3661" s="130">
        <f>(Table13[[#This Row],[Alpha]]-MIN(Table13[Alpha]))/(MAX(Table13[Alpha])-MIN(Table13[Alpha]))</f>
        <v>0.41785418965510296</v>
      </c>
      <c r="J3661" s="508">
        <f>(Table13[[#This Row],[Signal from Matlab]]-703)/(1060.75-703)</f>
        <v>-1.9650593990216632</v>
      </c>
    </row>
    <row r="3662" spans="1:10" x14ac:dyDescent="0.2">
      <c r="A3662" s="505">
        <v>39337</v>
      </c>
      <c r="B3662" s="506">
        <v>3661</v>
      </c>
      <c r="C3662" s="507">
        <v>76.39</v>
      </c>
      <c r="E3662" s="508">
        <f>(Table13[[#This Row],[Gasoil Open]]-MIN(Table13[Gasoil Open]))/(MAX(Table13[Gasoil Open])-MIN(Table13[Gasoil Open]))</f>
        <v>0.48821376281112727</v>
      </c>
      <c r="I3662" s="130">
        <f>(Table13[[#This Row],[Alpha]]-MIN(Table13[Alpha]))/(MAX(Table13[Alpha])-MIN(Table13[Alpha]))</f>
        <v>0.41785418965510296</v>
      </c>
      <c r="J3662" s="508">
        <f>(Table13[[#This Row],[Signal from Matlab]]-703)/(1060.75-703)</f>
        <v>-1.9650593990216632</v>
      </c>
    </row>
    <row r="3663" spans="1:10" x14ac:dyDescent="0.2">
      <c r="A3663" s="505">
        <v>39338</v>
      </c>
      <c r="B3663" s="506">
        <v>3662</v>
      </c>
      <c r="C3663" s="507">
        <v>77.62</v>
      </c>
      <c r="E3663" s="508">
        <f>(Table13[[#This Row],[Gasoil Open]]-MIN(Table13[Gasoil Open]))/(MAX(Table13[Gasoil Open])-MIN(Table13[Gasoil Open]))</f>
        <v>0.49721815519765733</v>
      </c>
      <c r="I3663" s="130">
        <f>(Table13[[#This Row],[Alpha]]-MIN(Table13[Alpha]))/(MAX(Table13[Alpha])-MIN(Table13[Alpha]))</f>
        <v>0.41785418965510296</v>
      </c>
      <c r="J3663" s="508">
        <f>(Table13[[#This Row],[Signal from Matlab]]-703)/(1060.75-703)</f>
        <v>-1.9650593990216632</v>
      </c>
    </row>
    <row r="3664" spans="1:10" x14ac:dyDescent="0.2">
      <c r="A3664" s="505">
        <v>39339</v>
      </c>
      <c r="B3664" s="506">
        <v>3663</v>
      </c>
      <c r="C3664" s="507">
        <v>77</v>
      </c>
      <c r="E3664" s="508">
        <f>(Table13[[#This Row],[Gasoil Open]]-MIN(Table13[Gasoil Open]))/(MAX(Table13[Gasoil Open])-MIN(Table13[Gasoil Open]))</f>
        <v>0.49267935578330885</v>
      </c>
      <c r="I3664" s="130">
        <f>(Table13[[#This Row],[Alpha]]-MIN(Table13[Alpha]))/(MAX(Table13[Alpha])-MIN(Table13[Alpha]))</f>
        <v>0.41785418965510296</v>
      </c>
      <c r="J3664" s="508">
        <f>(Table13[[#This Row],[Signal from Matlab]]-703)/(1060.75-703)</f>
        <v>-1.9650593990216632</v>
      </c>
    </row>
    <row r="3665" spans="1:10" x14ac:dyDescent="0.2">
      <c r="A3665" s="505">
        <v>39342</v>
      </c>
      <c r="B3665" s="506">
        <v>3664</v>
      </c>
      <c r="C3665" s="507">
        <v>76.2</v>
      </c>
      <c r="E3665" s="508">
        <f>(Table13[[#This Row],[Gasoil Open]]-MIN(Table13[Gasoil Open]))/(MAX(Table13[Gasoil Open])-MIN(Table13[Gasoil Open]))</f>
        <v>0.48682284040995599</v>
      </c>
      <c r="I3665" s="130">
        <f>(Table13[[#This Row],[Alpha]]-MIN(Table13[Alpha]))/(MAX(Table13[Alpha])-MIN(Table13[Alpha]))</f>
        <v>0.41785418965510296</v>
      </c>
      <c r="J3665" s="508">
        <f>(Table13[[#This Row],[Signal from Matlab]]-703)/(1060.75-703)</f>
        <v>-1.9650593990216632</v>
      </c>
    </row>
    <row r="3666" spans="1:10" x14ac:dyDescent="0.2">
      <c r="A3666" s="505">
        <v>39343</v>
      </c>
      <c r="B3666" s="506">
        <v>3665</v>
      </c>
      <c r="C3666" s="507">
        <v>77.2</v>
      </c>
      <c r="E3666" s="508">
        <f>(Table13[[#This Row],[Gasoil Open]]-MIN(Table13[Gasoil Open]))/(MAX(Table13[Gasoil Open])-MIN(Table13[Gasoil Open]))</f>
        <v>0.49414348462664709</v>
      </c>
      <c r="I3666" s="130">
        <f>(Table13[[#This Row],[Alpha]]-MIN(Table13[Alpha]))/(MAX(Table13[Alpha])-MIN(Table13[Alpha]))</f>
        <v>0.41785418965510296</v>
      </c>
      <c r="J3666" s="508">
        <f>(Table13[[#This Row],[Signal from Matlab]]-703)/(1060.75-703)</f>
        <v>-1.9650593990216632</v>
      </c>
    </row>
    <row r="3667" spans="1:10" x14ac:dyDescent="0.2">
      <c r="A3667" s="505">
        <v>39344</v>
      </c>
      <c r="B3667" s="506">
        <v>3666</v>
      </c>
      <c r="C3667" s="507">
        <v>78.290000000000006</v>
      </c>
      <c r="E3667" s="508">
        <f>(Table13[[#This Row],[Gasoil Open]]-MIN(Table13[Gasoil Open]))/(MAX(Table13[Gasoil Open])-MIN(Table13[Gasoil Open]))</f>
        <v>0.5021229868228404</v>
      </c>
      <c r="I3667" s="130">
        <f>(Table13[[#This Row],[Alpha]]-MIN(Table13[Alpha]))/(MAX(Table13[Alpha])-MIN(Table13[Alpha]))</f>
        <v>0.41785418965510296</v>
      </c>
      <c r="J3667" s="508">
        <f>(Table13[[#This Row],[Signal from Matlab]]-703)/(1060.75-703)</f>
        <v>-1.9650593990216632</v>
      </c>
    </row>
    <row r="3668" spans="1:10" x14ac:dyDescent="0.2">
      <c r="A3668" s="505">
        <v>39345</v>
      </c>
      <c r="B3668" s="506">
        <v>3667</v>
      </c>
      <c r="C3668" s="507">
        <v>78.2</v>
      </c>
      <c r="E3668" s="508">
        <f>(Table13[[#This Row],[Gasoil Open]]-MIN(Table13[Gasoil Open]))/(MAX(Table13[Gasoil Open])-MIN(Table13[Gasoil Open]))</f>
        <v>0.50146412884333813</v>
      </c>
      <c r="I3668" s="130">
        <f>(Table13[[#This Row],[Alpha]]-MIN(Table13[Alpha]))/(MAX(Table13[Alpha])-MIN(Table13[Alpha]))</f>
        <v>0.41785418965510296</v>
      </c>
      <c r="J3668" s="508">
        <f>(Table13[[#This Row],[Signal from Matlab]]-703)/(1060.75-703)</f>
        <v>-1.9650593990216632</v>
      </c>
    </row>
    <row r="3669" spans="1:10" x14ac:dyDescent="0.2">
      <c r="A3669" s="505">
        <v>39346</v>
      </c>
      <c r="B3669" s="506">
        <v>3668</v>
      </c>
      <c r="C3669" s="507">
        <v>79.13</v>
      </c>
      <c r="E3669" s="508">
        <f>(Table13[[#This Row],[Gasoil Open]]-MIN(Table13[Gasoil Open]))/(MAX(Table13[Gasoil Open])-MIN(Table13[Gasoil Open]))</f>
        <v>0.50827232796486077</v>
      </c>
      <c r="I3669" s="130">
        <f>(Table13[[#This Row],[Alpha]]-MIN(Table13[Alpha]))/(MAX(Table13[Alpha])-MIN(Table13[Alpha]))</f>
        <v>0.41785418965510296</v>
      </c>
      <c r="J3669" s="508">
        <f>(Table13[[#This Row],[Signal from Matlab]]-703)/(1060.75-703)</f>
        <v>-1.9650593990216632</v>
      </c>
    </row>
    <row r="3670" spans="1:10" x14ac:dyDescent="0.2">
      <c r="A3670" s="505">
        <v>39349</v>
      </c>
      <c r="B3670" s="506">
        <v>3669</v>
      </c>
      <c r="C3670" s="507">
        <v>78.900000000000006</v>
      </c>
      <c r="E3670" s="508">
        <f>(Table13[[#This Row],[Gasoil Open]]-MIN(Table13[Gasoil Open]))/(MAX(Table13[Gasoil Open])-MIN(Table13[Gasoil Open]))</f>
        <v>0.50658857979502192</v>
      </c>
      <c r="I3670" s="130">
        <f>(Table13[[#This Row],[Alpha]]-MIN(Table13[Alpha]))/(MAX(Table13[Alpha])-MIN(Table13[Alpha]))</f>
        <v>0.41785418965510296</v>
      </c>
      <c r="J3670" s="508">
        <f>(Table13[[#This Row],[Signal from Matlab]]-703)/(1060.75-703)</f>
        <v>-1.9650593990216632</v>
      </c>
    </row>
    <row r="3671" spans="1:10" x14ac:dyDescent="0.2">
      <c r="A3671" s="505">
        <v>39350</v>
      </c>
      <c r="B3671" s="506">
        <v>3670</v>
      </c>
      <c r="C3671" s="507">
        <v>78.540000000000006</v>
      </c>
      <c r="E3671" s="508">
        <f>(Table13[[#This Row],[Gasoil Open]]-MIN(Table13[Gasoil Open]))/(MAX(Table13[Gasoil Open])-MIN(Table13[Gasoil Open]))</f>
        <v>0.50395314787701306</v>
      </c>
      <c r="I3671" s="130">
        <f>(Table13[[#This Row],[Alpha]]-MIN(Table13[Alpha]))/(MAX(Table13[Alpha])-MIN(Table13[Alpha]))</f>
        <v>0.41785418965510296</v>
      </c>
      <c r="J3671" s="508">
        <f>(Table13[[#This Row],[Signal from Matlab]]-703)/(1060.75-703)</f>
        <v>-1.9650593990216632</v>
      </c>
    </row>
    <row r="3672" spans="1:10" x14ac:dyDescent="0.2">
      <c r="A3672" s="505">
        <v>39351</v>
      </c>
      <c r="B3672" s="506">
        <v>3671</v>
      </c>
      <c r="C3672" s="507">
        <v>77.7</v>
      </c>
      <c r="E3672" s="508">
        <f>(Table13[[#This Row],[Gasoil Open]]-MIN(Table13[Gasoil Open]))/(MAX(Table13[Gasoil Open])-MIN(Table13[Gasoil Open]))</f>
        <v>0.49780380673499258</v>
      </c>
      <c r="I3672" s="130">
        <f>(Table13[[#This Row],[Alpha]]-MIN(Table13[Alpha]))/(MAX(Table13[Alpha])-MIN(Table13[Alpha]))</f>
        <v>0.41785418965510296</v>
      </c>
      <c r="J3672" s="508">
        <f>(Table13[[#This Row],[Signal from Matlab]]-703)/(1060.75-703)</f>
        <v>-1.9650593990216632</v>
      </c>
    </row>
    <row r="3673" spans="1:10" x14ac:dyDescent="0.2">
      <c r="A3673" s="505">
        <v>39352</v>
      </c>
      <c r="B3673" s="506">
        <v>3672</v>
      </c>
      <c r="C3673" s="507">
        <v>77.77</v>
      </c>
      <c r="E3673" s="508">
        <f>(Table13[[#This Row],[Gasoil Open]]-MIN(Table13[Gasoil Open]))/(MAX(Table13[Gasoil Open])-MIN(Table13[Gasoil Open]))</f>
        <v>0.49831625183016093</v>
      </c>
      <c r="I3673" s="130">
        <f>(Table13[[#This Row],[Alpha]]-MIN(Table13[Alpha]))/(MAX(Table13[Alpha])-MIN(Table13[Alpha]))</f>
        <v>0.41785418965510296</v>
      </c>
      <c r="J3673" s="508">
        <f>(Table13[[#This Row],[Signal from Matlab]]-703)/(1060.75-703)</f>
        <v>-1.9650593990216632</v>
      </c>
    </row>
    <row r="3674" spans="1:10" x14ac:dyDescent="0.2">
      <c r="A3674" s="505">
        <v>39353</v>
      </c>
      <c r="B3674" s="506">
        <v>3673</v>
      </c>
      <c r="C3674" s="507">
        <v>80.25</v>
      </c>
      <c r="E3674" s="508">
        <f>(Table13[[#This Row],[Gasoil Open]]-MIN(Table13[Gasoil Open]))/(MAX(Table13[Gasoil Open])-MIN(Table13[Gasoil Open]))</f>
        <v>0.51647144948755475</v>
      </c>
      <c r="I3674" s="130">
        <f>(Table13[[#This Row],[Alpha]]-MIN(Table13[Alpha]))/(MAX(Table13[Alpha])-MIN(Table13[Alpha]))</f>
        <v>0.41785418965510296</v>
      </c>
      <c r="J3674" s="508">
        <f>(Table13[[#This Row],[Signal from Matlab]]-703)/(1060.75-703)</f>
        <v>-1.9650593990216632</v>
      </c>
    </row>
    <row r="3675" spans="1:10" x14ac:dyDescent="0.2">
      <c r="A3675" s="505">
        <v>39356</v>
      </c>
      <c r="B3675" s="506">
        <v>3674</v>
      </c>
      <c r="C3675" s="507">
        <v>79.25</v>
      </c>
      <c r="E3675" s="508">
        <f>(Table13[[#This Row],[Gasoil Open]]-MIN(Table13[Gasoil Open]))/(MAX(Table13[Gasoil Open])-MIN(Table13[Gasoil Open]))</f>
        <v>0.50915080527086376</v>
      </c>
      <c r="I3675" s="130">
        <f>(Table13[[#This Row],[Alpha]]-MIN(Table13[Alpha]))/(MAX(Table13[Alpha])-MIN(Table13[Alpha]))</f>
        <v>0.41785418965510296</v>
      </c>
      <c r="J3675" s="508">
        <f>(Table13[[#This Row],[Signal from Matlab]]-703)/(1060.75-703)</f>
        <v>-1.9650593990216632</v>
      </c>
    </row>
    <row r="3676" spans="1:10" x14ac:dyDescent="0.2">
      <c r="A3676" s="505">
        <v>39357</v>
      </c>
      <c r="B3676" s="506">
        <v>3675</v>
      </c>
      <c r="C3676" s="507">
        <v>77.56</v>
      </c>
      <c r="E3676" s="508">
        <f>(Table13[[#This Row],[Gasoil Open]]-MIN(Table13[Gasoil Open]))/(MAX(Table13[Gasoil Open])-MIN(Table13[Gasoil Open]))</f>
        <v>0.49677891654465584</v>
      </c>
      <c r="I3676" s="130">
        <f>(Table13[[#This Row],[Alpha]]-MIN(Table13[Alpha]))/(MAX(Table13[Alpha])-MIN(Table13[Alpha]))</f>
        <v>0.41785418965510296</v>
      </c>
      <c r="J3676" s="508">
        <f>(Table13[[#This Row],[Signal from Matlab]]-703)/(1060.75-703)</f>
        <v>-1.9650593990216632</v>
      </c>
    </row>
    <row r="3677" spans="1:10" x14ac:dyDescent="0.2">
      <c r="A3677" s="505">
        <v>39358</v>
      </c>
      <c r="B3677" s="506">
        <v>3676</v>
      </c>
      <c r="C3677" s="507">
        <v>77.45</v>
      </c>
      <c r="E3677" s="508">
        <f>(Table13[[#This Row],[Gasoil Open]]-MIN(Table13[Gasoil Open]))/(MAX(Table13[Gasoil Open])-MIN(Table13[Gasoil Open]))</f>
        <v>0.49597364568081981</v>
      </c>
      <c r="I3677" s="130">
        <f>(Table13[[#This Row],[Alpha]]-MIN(Table13[Alpha]))/(MAX(Table13[Alpha])-MIN(Table13[Alpha]))</f>
        <v>0.41785418965510296</v>
      </c>
      <c r="J3677" s="508">
        <f>(Table13[[#This Row],[Signal from Matlab]]-703)/(1060.75-703)</f>
        <v>-1.9650593990216632</v>
      </c>
    </row>
    <row r="3678" spans="1:10" x14ac:dyDescent="0.2">
      <c r="A3678" s="505">
        <v>39359</v>
      </c>
      <c r="B3678" s="506">
        <v>3677</v>
      </c>
      <c r="C3678" s="507">
        <v>76.900000000000006</v>
      </c>
      <c r="E3678" s="508">
        <f>(Table13[[#This Row],[Gasoil Open]]-MIN(Table13[Gasoil Open]))/(MAX(Table13[Gasoil Open])-MIN(Table13[Gasoil Open]))</f>
        <v>0.49194729136163978</v>
      </c>
      <c r="I3678" s="130">
        <f>(Table13[[#This Row],[Alpha]]-MIN(Table13[Alpha]))/(MAX(Table13[Alpha])-MIN(Table13[Alpha]))</f>
        <v>0.41785418965510296</v>
      </c>
      <c r="J3678" s="508">
        <f>(Table13[[#This Row],[Signal from Matlab]]-703)/(1060.75-703)</f>
        <v>-1.9650593990216632</v>
      </c>
    </row>
    <row r="3679" spans="1:10" x14ac:dyDescent="0.2">
      <c r="A3679" s="505">
        <v>39360</v>
      </c>
      <c r="B3679" s="506">
        <v>3678</v>
      </c>
      <c r="C3679" s="507">
        <v>78.849999999999994</v>
      </c>
      <c r="E3679" s="508">
        <f>(Table13[[#This Row],[Gasoil Open]]-MIN(Table13[Gasoil Open]))/(MAX(Table13[Gasoil Open])-MIN(Table13[Gasoil Open]))</f>
        <v>0.50622254758418728</v>
      </c>
      <c r="I3679" s="130">
        <f>(Table13[[#This Row],[Alpha]]-MIN(Table13[Alpha]))/(MAX(Table13[Alpha])-MIN(Table13[Alpha]))</f>
        <v>0.41785418965510296</v>
      </c>
      <c r="J3679" s="508">
        <f>(Table13[[#This Row],[Signal from Matlab]]-703)/(1060.75-703)</f>
        <v>-1.9650593990216632</v>
      </c>
    </row>
    <row r="3680" spans="1:10" x14ac:dyDescent="0.2">
      <c r="A3680" s="505">
        <v>39363</v>
      </c>
      <c r="B3680" s="506">
        <v>3679</v>
      </c>
      <c r="C3680" s="507">
        <v>78.42</v>
      </c>
      <c r="E3680" s="508">
        <f>(Table13[[#This Row],[Gasoil Open]]-MIN(Table13[Gasoil Open]))/(MAX(Table13[Gasoil Open])-MIN(Table13[Gasoil Open]))</f>
        <v>0.50307467057101019</v>
      </c>
      <c r="I3680" s="130">
        <f>(Table13[[#This Row],[Alpha]]-MIN(Table13[Alpha]))/(MAX(Table13[Alpha])-MIN(Table13[Alpha]))</f>
        <v>0.41785418965510296</v>
      </c>
      <c r="J3680" s="508">
        <f>(Table13[[#This Row],[Signal from Matlab]]-703)/(1060.75-703)</f>
        <v>-1.9650593990216632</v>
      </c>
    </row>
    <row r="3681" spans="1:10" x14ac:dyDescent="0.2">
      <c r="A3681" s="505">
        <v>39364</v>
      </c>
      <c r="B3681" s="506">
        <v>3680</v>
      </c>
      <c r="C3681" s="507">
        <v>76.41</v>
      </c>
      <c r="E3681" s="508">
        <f>(Table13[[#This Row],[Gasoil Open]]-MIN(Table13[Gasoil Open]))/(MAX(Table13[Gasoil Open])-MIN(Table13[Gasoil Open]))</f>
        <v>0.48836017569546109</v>
      </c>
      <c r="I3681" s="130">
        <f>(Table13[[#This Row],[Alpha]]-MIN(Table13[Alpha]))/(MAX(Table13[Alpha])-MIN(Table13[Alpha]))</f>
        <v>0.41785418965510296</v>
      </c>
      <c r="J3681" s="508">
        <f>(Table13[[#This Row],[Signal from Matlab]]-703)/(1060.75-703)</f>
        <v>-1.9650593990216632</v>
      </c>
    </row>
    <row r="3682" spans="1:10" x14ac:dyDescent="0.2">
      <c r="A3682" s="505">
        <v>39365</v>
      </c>
      <c r="B3682" s="506">
        <v>3681</v>
      </c>
      <c r="C3682" s="507">
        <v>77.38</v>
      </c>
      <c r="E3682" s="508">
        <f>(Table13[[#This Row],[Gasoil Open]]-MIN(Table13[Gasoil Open]))/(MAX(Table13[Gasoil Open])-MIN(Table13[Gasoil Open]))</f>
        <v>0.49546120058565141</v>
      </c>
      <c r="I3682" s="130">
        <f>(Table13[[#This Row],[Alpha]]-MIN(Table13[Alpha]))/(MAX(Table13[Alpha])-MIN(Table13[Alpha]))</f>
        <v>0.41785418965510296</v>
      </c>
      <c r="J3682" s="508">
        <f>(Table13[[#This Row],[Signal from Matlab]]-703)/(1060.75-703)</f>
        <v>-1.9650593990216632</v>
      </c>
    </row>
    <row r="3683" spans="1:10" x14ac:dyDescent="0.2">
      <c r="A3683" s="505">
        <v>39366</v>
      </c>
      <c r="B3683" s="506">
        <v>3682</v>
      </c>
      <c r="C3683" s="507">
        <v>78.8</v>
      </c>
      <c r="E3683" s="508">
        <f>(Table13[[#This Row],[Gasoil Open]]-MIN(Table13[Gasoil Open]))/(MAX(Table13[Gasoil Open])-MIN(Table13[Gasoil Open]))</f>
        <v>0.50585651537335274</v>
      </c>
      <c r="I3683" s="130">
        <f>(Table13[[#This Row],[Alpha]]-MIN(Table13[Alpha]))/(MAX(Table13[Alpha])-MIN(Table13[Alpha]))</f>
        <v>0.41785418965510296</v>
      </c>
      <c r="J3683" s="508">
        <f>(Table13[[#This Row],[Signal from Matlab]]-703)/(1060.75-703)</f>
        <v>-1.9650593990216632</v>
      </c>
    </row>
    <row r="3684" spans="1:10" x14ac:dyDescent="0.2">
      <c r="A3684" s="505">
        <v>39367</v>
      </c>
      <c r="B3684" s="506">
        <v>3683</v>
      </c>
      <c r="C3684" s="507">
        <v>80.069999999999993</v>
      </c>
      <c r="E3684" s="508">
        <f>(Table13[[#This Row],[Gasoil Open]]-MIN(Table13[Gasoil Open]))/(MAX(Table13[Gasoil Open])-MIN(Table13[Gasoil Open]))</f>
        <v>0.51515373352855032</v>
      </c>
      <c r="I3684" s="130">
        <f>(Table13[[#This Row],[Alpha]]-MIN(Table13[Alpha]))/(MAX(Table13[Alpha])-MIN(Table13[Alpha]))</f>
        <v>0.41785418965510296</v>
      </c>
      <c r="J3684" s="508">
        <f>(Table13[[#This Row],[Signal from Matlab]]-703)/(1060.75-703)</f>
        <v>-1.9650593990216632</v>
      </c>
    </row>
    <row r="3685" spans="1:10" x14ac:dyDescent="0.2">
      <c r="A3685" s="505">
        <v>39370</v>
      </c>
      <c r="B3685" s="506">
        <v>3684</v>
      </c>
      <c r="C3685" s="507">
        <v>80</v>
      </c>
      <c r="E3685" s="508">
        <f>(Table13[[#This Row],[Gasoil Open]]-MIN(Table13[Gasoil Open]))/(MAX(Table13[Gasoil Open])-MIN(Table13[Gasoil Open]))</f>
        <v>0.51464128843338208</v>
      </c>
      <c r="I3685" s="130">
        <f>(Table13[[#This Row],[Alpha]]-MIN(Table13[Alpha]))/(MAX(Table13[Alpha])-MIN(Table13[Alpha]))</f>
        <v>0.41785418965510296</v>
      </c>
      <c r="J3685" s="508">
        <f>(Table13[[#This Row],[Signal from Matlab]]-703)/(1060.75-703)</f>
        <v>-1.9650593990216632</v>
      </c>
    </row>
    <row r="3686" spans="1:10" x14ac:dyDescent="0.2">
      <c r="A3686" s="505">
        <v>39371</v>
      </c>
      <c r="B3686" s="506">
        <v>3685</v>
      </c>
      <c r="C3686" s="507">
        <v>82.85</v>
      </c>
      <c r="E3686" s="508">
        <f>(Table13[[#This Row],[Gasoil Open]]-MIN(Table13[Gasoil Open]))/(MAX(Table13[Gasoil Open])-MIN(Table13[Gasoil Open]))</f>
        <v>0.53550512445095155</v>
      </c>
      <c r="I3686" s="130">
        <f>(Table13[[#This Row],[Alpha]]-MIN(Table13[Alpha]))/(MAX(Table13[Alpha])-MIN(Table13[Alpha]))</f>
        <v>0.41785418965510296</v>
      </c>
      <c r="J3686" s="508">
        <f>(Table13[[#This Row],[Signal from Matlab]]-703)/(1060.75-703)</f>
        <v>-1.9650593990216632</v>
      </c>
    </row>
    <row r="3687" spans="1:10" x14ac:dyDescent="0.2">
      <c r="A3687" s="505">
        <v>39372</v>
      </c>
      <c r="B3687" s="506">
        <v>3686</v>
      </c>
      <c r="C3687" s="507">
        <v>84.16</v>
      </c>
      <c r="E3687" s="508">
        <f>(Table13[[#This Row],[Gasoil Open]]-MIN(Table13[Gasoil Open]))/(MAX(Table13[Gasoil Open])-MIN(Table13[Gasoil Open]))</f>
        <v>0.54509516837481686</v>
      </c>
      <c r="I3687" s="130">
        <f>(Table13[[#This Row],[Alpha]]-MIN(Table13[Alpha]))/(MAX(Table13[Alpha])-MIN(Table13[Alpha]))</f>
        <v>0.41785418965510296</v>
      </c>
      <c r="J3687" s="508">
        <f>(Table13[[#This Row],[Signal from Matlab]]-703)/(1060.75-703)</f>
        <v>-1.9650593990216632</v>
      </c>
    </row>
    <row r="3688" spans="1:10" x14ac:dyDescent="0.2">
      <c r="A3688" s="505">
        <v>39373</v>
      </c>
      <c r="B3688" s="506">
        <v>3687</v>
      </c>
      <c r="C3688" s="507">
        <v>83</v>
      </c>
      <c r="E3688" s="508">
        <f>(Table13[[#This Row],[Gasoil Open]]-MIN(Table13[Gasoil Open]))/(MAX(Table13[Gasoil Open])-MIN(Table13[Gasoil Open]))</f>
        <v>0.53660322108345526</v>
      </c>
      <c r="I3688" s="130">
        <f>(Table13[[#This Row],[Alpha]]-MIN(Table13[Alpha]))/(MAX(Table13[Alpha])-MIN(Table13[Alpha]))</f>
        <v>0.41785418965510296</v>
      </c>
      <c r="J3688" s="508">
        <f>(Table13[[#This Row],[Signal from Matlab]]-703)/(1060.75-703)</f>
        <v>-1.9650593990216632</v>
      </c>
    </row>
    <row r="3689" spans="1:10" x14ac:dyDescent="0.2">
      <c r="A3689" s="505">
        <v>39374</v>
      </c>
      <c r="B3689" s="506">
        <v>3688</v>
      </c>
      <c r="C3689" s="507">
        <v>84.48</v>
      </c>
      <c r="E3689" s="508">
        <f>(Table13[[#This Row],[Gasoil Open]]-MIN(Table13[Gasoil Open]))/(MAX(Table13[Gasoil Open])-MIN(Table13[Gasoil Open]))</f>
        <v>0.54743777452415809</v>
      </c>
      <c r="I3689" s="130">
        <f>(Table13[[#This Row],[Alpha]]-MIN(Table13[Alpha]))/(MAX(Table13[Alpha])-MIN(Table13[Alpha]))</f>
        <v>0.41785418965510296</v>
      </c>
      <c r="J3689" s="508">
        <f>(Table13[[#This Row],[Signal from Matlab]]-703)/(1060.75-703)</f>
        <v>-1.9650593990216632</v>
      </c>
    </row>
    <row r="3690" spans="1:10" x14ac:dyDescent="0.2">
      <c r="A3690" s="505">
        <v>39377</v>
      </c>
      <c r="B3690" s="506">
        <v>3689</v>
      </c>
      <c r="C3690" s="507">
        <v>83.66</v>
      </c>
      <c r="E3690" s="508">
        <f>(Table13[[#This Row],[Gasoil Open]]-MIN(Table13[Gasoil Open]))/(MAX(Table13[Gasoil Open])-MIN(Table13[Gasoil Open]))</f>
        <v>0.54143484626647131</v>
      </c>
      <c r="I3690" s="130">
        <f>(Table13[[#This Row],[Alpha]]-MIN(Table13[Alpha]))/(MAX(Table13[Alpha])-MIN(Table13[Alpha]))</f>
        <v>0.41785418965510296</v>
      </c>
      <c r="J3690" s="508">
        <f>(Table13[[#This Row],[Signal from Matlab]]-703)/(1060.75-703)</f>
        <v>-1.9650593990216632</v>
      </c>
    </row>
    <row r="3691" spans="1:10" x14ac:dyDescent="0.2">
      <c r="A3691" s="505">
        <v>39378</v>
      </c>
      <c r="B3691" s="506">
        <v>3690</v>
      </c>
      <c r="C3691" s="507">
        <v>83</v>
      </c>
      <c r="E3691" s="508">
        <f>(Table13[[#This Row],[Gasoil Open]]-MIN(Table13[Gasoil Open]))/(MAX(Table13[Gasoil Open])-MIN(Table13[Gasoil Open]))</f>
        <v>0.53660322108345526</v>
      </c>
      <c r="I3691" s="130">
        <f>(Table13[[#This Row],[Alpha]]-MIN(Table13[Alpha]))/(MAX(Table13[Alpha])-MIN(Table13[Alpha]))</f>
        <v>0.41785418965510296</v>
      </c>
      <c r="J3691" s="508">
        <f>(Table13[[#This Row],[Signal from Matlab]]-703)/(1060.75-703)</f>
        <v>-1.9650593990216632</v>
      </c>
    </row>
    <row r="3692" spans="1:10" x14ac:dyDescent="0.2">
      <c r="A3692" s="505">
        <v>39379</v>
      </c>
      <c r="B3692" s="506">
        <v>3691</v>
      </c>
      <c r="C3692" s="507">
        <v>82.55</v>
      </c>
      <c r="E3692" s="508">
        <f>(Table13[[#This Row],[Gasoil Open]]-MIN(Table13[Gasoil Open]))/(MAX(Table13[Gasoil Open])-MIN(Table13[Gasoil Open]))</f>
        <v>0.53330893118594425</v>
      </c>
      <c r="I3692" s="130">
        <f>(Table13[[#This Row],[Alpha]]-MIN(Table13[Alpha]))/(MAX(Table13[Alpha])-MIN(Table13[Alpha]))</f>
        <v>0.41785418965510296</v>
      </c>
      <c r="J3692" s="508">
        <f>(Table13[[#This Row],[Signal from Matlab]]-703)/(1060.75-703)</f>
        <v>-1.9650593990216632</v>
      </c>
    </row>
    <row r="3693" spans="1:10" x14ac:dyDescent="0.2">
      <c r="A3693" s="505">
        <v>39380</v>
      </c>
      <c r="B3693" s="506">
        <v>3692</v>
      </c>
      <c r="C3693" s="507">
        <v>85.04</v>
      </c>
      <c r="E3693" s="508">
        <f>(Table13[[#This Row],[Gasoil Open]]-MIN(Table13[Gasoil Open]))/(MAX(Table13[Gasoil Open])-MIN(Table13[Gasoil Open]))</f>
        <v>0.55153733528550508</v>
      </c>
      <c r="I3693" s="130">
        <f>(Table13[[#This Row],[Alpha]]-MIN(Table13[Alpha]))/(MAX(Table13[Alpha])-MIN(Table13[Alpha]))</f>
        <v>0.41785418965510296</v>
      </c>
      <c r="J3693" s="508">
        <f>(Table13[[#This Row],[Signal from Matlab]]-703)/(1060.75-703)</f>
        <v>-1.9650593990216632</v>
      </c>
    </row>
    <row r="3694" spans="1:10" x14ac:dyDescent="0.2">
      <c r="A3694" s="505">
        <v>39381</v>
      </c>
      <c r="B3694" s="506">
        <v>3693</v>
      </c>
      <c r="C3694" s="507">
        <v>87.1</v>
      </c>
      <c r="E3694" s="508">
        <f>(Table13[[#This Row],[Gasoil Open]]-MIN(Table13[Gasoil Open]))/(MAX(Table13[Gasoil Open])-MIN(Table13[Gasoil Open]))</f>
        <v>0.5666178623718886</v>
      </c>
      <c r="I3694" s="130">
        <f>(Table13[[#This Row],[Alpha]]-MIN(Table13[Alpha]))/(MAX(Table13[Alpha])-MIN(Table13[Alpha]))</f>
        <v>0.41785418965510296</v>
      </c>
      <c r="J3694" s="508">
        <f>(Table13[[#This Row],[Signal from Matlab]]-703)/(1060.75-703)</f>
        <v>-1.9650593990216632</v>
      </c>
    </row>
    <row r="3695" spans="1:10" x14ac:dyDescent="0.2">
      <c r="A3695" s="505">
        <v>39384</v>
      </c>
      <c r="B3695" s="506">
        <v>3694</v>
      </c>
      <c r="C3695" s="507">
        <v>88.69</v>
      </c>
      <c r="E3695" s="508">
        <f>(Table13[[#This Row],[Gasoil Open]]-MIN(Table13[Gasoil Open]))/(MAX(Table13[Gasoil Open])-MIN(Table13[Gasoil Open]))</f>
        <v>0.57825768667642741</v>
      </c>
      <c r="I3695" s="130">
        <f>(Table13[[#This Row],[Alpha]]-MIN(Table13[Alpha]))/(MAX(Table13[Alpha])-MIN(Table13[Alpha]))</f>
        <v>0.41785418965510296</v>
      </c>
      <c r="J3695" s="508">
        <f>(Table13[[#This Row],[Signal from Matlab]]-703)/(1060.75-703)</f>
        <v>-1.9650593990216632</v>
      </c>
    </row>
    <row r="3696" spans="1:10" x14ac:dyDescent="0.2">
      <c r="A3696" s="505">
        <v>39385</v>
      </c>
      <c r="B3696" s="506">
        <v>3695</v>
      </c>
      <c r="C3696" s="507">
        <v>90.25</v>
      </c>
      <c r="E3696" s="508">
        <f>(Table13[[#This Row],[Gasoil Open]]-MIN(Table13[Gasoil Open]))/(MAX(Table13[Gasoil Open])-MIN(Table13[Gasoil Open]))</f>
        <v>0.58967789165446549</v>
      </c>
      <c r="I3696" s="130">
        <f>(Table13[[#This Row],[Alpha]]-MIN(Table13[Alpha]))/(MAX(Table13[Alpha])-MIN(Table13[Alpha]))</f>
        <v>0.41785418965510296</v>
      </c>
      <c r="J3696" s="508">
        <f>(Table13[[#This Row],[Signal from Matlab]]-703)/(1060.75-703)</f>
        <v>-1.9650593990216632</v>
      </c>
    </row>
    <row r="3697" spans="1:10" x14ac:dyDescent="0.2">
      <c r="A3697" s="505">
        <v>39386</v>
      </c>
      <c r="B3697" s="506">
        <v>3696</v>
      </c>
      <c r="C3697" s="507">
        <v>90.53</v>
      </c>
      <c r="E3697" s="508">
        <f>(Table13[[#This Row],[Gasoil Open]]-MIN(Table13[Gasoil Open]))/(MAX(Table13[Gasoil Open])-MIN(Table13[Gasoil Open]))</f>
        <v>0.59172767203513899</v>
      </c>
      <c r="I3697" s="130">
        <f>(Table13[[#This Row],[Alpha]]-MIN(Table13[Alpha]))/(MAX(Table13[Alpha])-MIN(Table13[Alpha]))</f>
        <v>0.41785418965510296</v>
      </c>
      <c r="J3697" s="508">
        <f>(Table13[[#This Row],[Signal from Matlab]]-703)/(1060.75-703)</f>
        <v>-1.9650593990216632</v>
      </c>
    </row>
    <row r="3698" spans="1:10" x14ac:dyDescent="0.2">
      <c r="A3698" s="505">
        <v>39387</v>
      </c>
      <c r="B3698" s="506">
        <v>3697</v>
      </c>
      <c r="C3698" s="507">
        <v>90.94</v>
      </c>
      <c r="E3698" s="508">
        <f>(Table13[[#This Row],[Gasoil Open]]-MIN(Table13[Gasoil Open]))/(MAX(Table13[Gasoil Open])-MIN(Table13[Gasoil Open]))</f>
        <v>0.59472913616398226</v>
      </c>
      <c r="I3698" s="130">
        <f>(Table13[[#This Row],[Alpha]]-MIN(Table13[Alpha]))/(MAX(Table13[Alpha])-MIN(Table13[Alpha]))</f>
        <v>0.41785418965510296</v>
      </c>
      <c r="J3698" s="508">
        <f>(Table13[[#This Row],[Signal from Matlab]]-703)/(1060.75-703)</f>
        <v>-1.9650593990216632</v>
      </c>
    </row>
    <row r="3699" spans="1:10" x14ac:dyDescent="0.2">
      <c r="A3699" s="505">
        <v>39388</v>
      </c>
      <c r="B3699" s="506">
        <v>3698</v>
      </c>
      <c r="C3699" s="507">
        <v>90.1</v>
      </c>
      <c r="E3699" s="508">
        <f>(Table13[[#This Row],[Gasoil Open]]-MIN(Table13[Gasoil Open]))/(MAX(Table13[Gasoil Open])-MIN(Table13[Gasoil Open]))</f>
        <v>0.58857979502196178</v>
      </c>
      <c r="I3699" s="130">
        <f>(Table13[[#This Row],[Alpha]]-MIN(Table13[Alpha]))/(MAX(Table13[Alpha])-MIN(Table13[Alpha]))</f>
        <v>0.41785418965510296</v>
      </c>
      <c r="J3699" s="508">
        <f>(Table13[[#This Row],[Signal from Matlab]]-703)/(1060.75-703)</f>
        <v>-1.9650593990216632</v>
      </c>
    </row>
    <row r="3700" spans="1:10" x14ac:dyDescent="0.2">
      <c r="A3700" s="505">
        <v>39391</v>
      </c>
      <c r="B3700" s="506">
        <v>3699</v>
      </c>
      <c r="C3700" s="507">
        <v>91.84</v>
      </c>
      <c r="E3700" s="508">
        <f>(Table13[[#This Row],[Gasoil Open]]-MIN(Table13[Gasoil Open]))/(MAX(Table13[Gasoil Open])-MIN(Table13[Gasoil Open]))</f>
        <v>0.6013177159590043</v>
      </c>
      <c r="I3700" s="130">
        <f>(Table13[[#This Row],[Alpha]]-MIN(Table13[Alpha]))/(MAX(Table13[Alpha])-MIN(Table13[Alpha]))</f>
        <v>0.41785418965510296</v>
      </c>
      <c r="J3700" s="508">
        <f>(Table13[[#This Row],[Signal from Matlab]]-703)/(1060.75-703)</f>
        <v>-1.9650593990216632</v>
      </c>
    </row>
    <row r="3701" spans="1:10" x14ac:dyDescent="0.2">
      <c r="A3701" s="505">
        <v>39392</v>
      </c>
      <c r="B3701" s="506">
        <v>3700</v>
      </c>
      <c r="C3701" s="507">
        <v>91.05</v>
      </c>
      <c r="E3701" s="508">
        <f>(Table13[[#This Row],[Gasoil Open]]-MIN(Table13[Gasoil Open]))/(MAX(Table13[Gasoil Open])-MIN(Table13[Gasoil Open]))</f>
        <v>0.59553440702781835</v>
      </c>
      <c r="I3701" s="130">
        <f>(Table13[[#This Row],[Alpha]]-MIN(Table13[Alpha]))/(MAX(Table13[Alpha])-MIN(Table13[Alpha]))</f>
        <v>0.41785418965510296</v>
      </c>
      <c r="J3701" s="508">
        <f>(Table13[[#This Row],[Signal from Matlab]]-703)/(1060.75-703)</f>
        <v>-1.9650593990216632</v>
      </c>
    </row>
    <row r="3702" spans="1:10" x14ac:dyDescent="0.2">
      <c r="A3702" s="505">
        <v>39393</v>
      </c>
      <c r="B3702" s="506">
        <v>3701</v>
      </c>
      <c r="C3702" s="507">
        <v>93.59</v>
      </c>
      <c r="E3702" s="508">
        <f>(Table13[[#This Row],[Gasoil Open]]-MIN(Table13[Gasoil Open]))/(MAX(Table13[Gasoil Open])-MIN(Table13[Gasoil Open]))</f>
        <v>0.61412884333821371</v>
      </c>
      <c r="I3702" s="130">
        <f>(Table13[[#This Row],[Alpha]]-MIN(Table13[Alpha]))/(MAX(Table13[Alpha])-MIN(Table13[Alpha]))</f>
        <v>0.41785418965510296</v>
      </c>
      <c r="J3702" s="508">
        <f>(Table13[[#This Row],[Signal from Matlab]]-703)/(1060.75-703)</f>
        <v>-1.9650593990216632</v>
      </c>
    </row>
    <row r="3703" spans="1:10" x14ac:dyDescent="0.2">
      <c r="A3703" s="505">
        <v>39394</v>
      </c>
      <c r="B3703" s="506">
        <v>3702</v>
      </c>
      <c r="C3703" s="507">
        <v>92.45</v>
      </c>
      <c r="E3703" s="508">
        <f>(Table13[[#This Row],[Gasoil Open]]-MIN(Table13[Gasoil Open]))/(MAX(Table13[Gasoil Open])-MIN(Table13[Gasoil Open]))</f>
        <v>0.60578330893118582</v>
      </c>
      <c r="I3703" s="130">
        <f>(Table13[[#This Row],[Alpha]]-MIN(Table13[Alpha]))/(MAX(Table13[Alpha])-MIN(Table13[Alpha]))</f>
        <v>0.41785418965510296</v>
      </c>
      <c r="J3703" s="508">
        <f>(Table13[[#This Row],[Signal from Matlab]]-703)/(1060.75-703)</f>
        <v>-1.9650593990216632</v>
      </c>
    </row>
    <row r="3704" spans="1:10" x14ac:dyDescent="0.2">
      <c r="A3704" s="505">
        <v>39395</v>
      </c>
      <c r="B3704" s="506">
        <v>3703</v>
      </c>
      <c r="C3704" s="507">
        <v>93.3</v>
      </c>
      <c r="E3704" s="508">
        <f>(Table13[[#This Row],[Gasoil Open]]-MIN(Table13[Gasoil Open]))/(MAX(Table13[Gasoil Open])-MIN(Table13[Gasoil Open]))</f>
        <v>0.6120058565153732</v>
      </c>
      <c r="I3704" s="130">
        <f>(Table13[[#This Row],[Alpha]]-MIN(Table13[Alpha]))/(MAX(Table13[Alpha])-MIN(Table13[Alpha]))</f>
        <v>0.41785418965510296</v>
      </c>
      <c r="J3704" s="508">
        <f>(Table13[[#This Row],[Signal from Matlab]]-703)/(1060.75-703)</f>
        <v>-1.9650593990216632</v>
      </c>
    </row>
    <row r="3705" spans="1:10" x14ac:dyDescent="0.2">
      <c r="A3705" s="505">
        <v>39398</v>
      </c>
      <c r="B3705" s="506">
        <v>3704</v>
      </c>
      <c r="C3705" s="507">
        <v>92.54</v>
      </c>
      <c r="E3705" s="508">
        <f>(Table13[[#This Row],[Gasoil Open]]-MIN(Table13[Gasoil Open]))/(MAX(Table13[Gasoil Open])-MIN(Table13[Gasoil Open]))</f>
        <v>0.60644216691068809</v>
      </c>
      <c r="I3705" s="130">
        <f>(Table13[[#This Row],[Alpha]]-MIN(Table13[Alpha]))/(MAX(Table13[Alpha])-MIN(Table13[Alpha]))</f>
        <v>0.41785418965510296</v>
      </c>
      <c r="J3705" s="508">
        <f>(Table13[[#This Row],[Signal from Matlab]]-703)/(1060.75-703)</f>
        <v>-1.9650593990216632</v>
      </c>
    </row>
    <row r="3706" spans="1:10" x14ac:dyDescent="0.2">
      <c r="A3706" s="505">
        <v>39399</v>
      </c>
      <c r="B3706" s="506">
        <v>3705</v>
      </c>
      <c r="C3706" s="507">
        <v>91.48</v>
      </c>
      <c r="E3706" s="508">
        <f>(Table13[[#This Row],[Gasoil Open]]-MIN(Table13[Gasoil Open]))/(MAX(Table13[Gasoil Open])-MIN(Table13[Gasoil Open]))</f>
        <v>0.59868228404099555</v>
      </c>
      <c r="I3706" s="130">
        <f>(Table13[[#This Row],[Alpha]]-MIN(Table13[Alpha]))/(MAX(Table13[Alpha])-MIN(Table13[Alpha]))</f>
        <v>0.41785418965510296</v>
      </c>
      <c r="J3706" s="508">
        <f>(Table13[[#This Row],[Signal from Matlab]]-703)/(1060.75-703)</f>
        <v>-1.9650593990216632</v>
      </c>
    </row>
    <row r="3707" spans="1:10" x14ac:dyDescent="0.2">
      <c r="A3707" s="505">
        <v>39400</v>
      </c>
      <c r="B3707" s="506">
        <v>3706</v>
      </c>
      <c r="C3707" s="507">
        <v>88.99</v>
      </c>
      <c r="E3707" s="508">
        <f>(Table13[[#This Row],[Gasoil Open]]-MIN(Table13[Gasoil Open]))/(MAX(Table13[Gasoil Open])-MIN(Table13[Gasoil Open]))</f>
        <v>0.58045387994143471</v>
      </c>
      <c r="I3707" s="130">
        <f>(Table13[[#This Row],[Alpha]]-MIN(Table13[Alpha]))/(MAX(Table13[Alpha])-MIN(Table13[Alpha]))</f>
        <v>0.41785418965510296</v>
      </c>
      <c r="J3707" s="508">
        <f>(Table13[[#This Row],[Signal from Matlab]]-703)/(1060.75-703)</f>
        <v>-1.9650593990216632</v>
      </c>
    </row>
    <row r="3708" spans="1:10" x14ac:dyDescent="0.2">
      <c r="A3708" s="505">
        <v>39401</v>
      </c>
      <c r="B3708" s="506">
        <v>3707</v>
      </c>
      <c r="C3708" s="507">
        <v>91.24</v>
      </c>
      <c r="E3708" s="508">
        <f>(Table13[[#This Row],[Gasoil Open]]-MIN(Table13[Gasoil Open]))/(MAX(Table13[Gasoil Open])-MIN(Table13[Gasoil Open]))</f>
        <v>0.59692532942898957</v>
      </c>
      <c r="I3708" s="130">
        <f>(Table13[[#This Row],[Alpha]]-MIN(Table13[Alpha]))/(MAX(Table13[Alpha])-MIN(Table13[Alpha]))</f>
        <v>0.41785418965510296</v>
      </c>
      <c r="J3708" s="508">
        <f>(Table13[[#This Row],[Signal from Matlab]]-703)/(1060.75-703)</f>
        <v>-1.9650593990216632</v>
      </c>
    </row>
    <row r="3709" spans="1:10" x14ac:dyDescent="0.2">
      <c r="A3709" s="505">
        <v>39402</v>
      </c>
      <c r="B3709" s="506">
        <v>3708</v>
      </c>
      <c r="C3709" s="507"/>
      <c r="E3709" s="508">
        <f>(Table13[[#This Row],[Gasoil Open]]-MIN(Table13[Gasoil Open]))/(MAX(Table13[Gasoil Open])-MIN(Table13[Gasoil Open]))</f>
        <v>-7.1010248901903356E-2</v>
      </c>
      <c r="I3709" s="130">
        <f>(Table13[[#This Row],[Alpha]]-MIN(Table13[Alpha]))/(MAX(Table13[Alpha])-MIN(Table13[Alpha]))</f>
        <v>0.41785418965510296</v>
      </c>
      <c r="J3709" s="508">
        <f>(Table13[[#This Row],[Signal from Matlab]]-703)/(1060.75-703)</f>
        <v>-1.9650593990216632</v>
      </c>
    </row>
    <row r="3710" spans="1:10" x14ac:dyDescent="0.2">
      <c r="A3710" s="505">
        <v>39405</v>
      </c>
      <c r="B3710" s="506">
        <v>3709</v>
      </c>
      <c r="C3710" s="507">
        <v>91.87</v>
      </c>
      <c r="E3710" s="508">
        <f>(Table13[[#This Row],[Gasoil Open]]-MIN(Table13[Gasoil Open]))/(MAX(Table13[Gasoil Open])-MIN(Table13[Gasoil Open]))</f>
        <v>0.60153733528550501</v>
      </c>
      <c r="I3710" s="130">
        <f>(Table13[[#This Row],[Alpha]]-MIN(Table13[Alpha]))/(MAX(Table13[Alpha])-MIN(Table13[Alpha]))</f>
        <v>0.41785418965510296</v>
      </c>
      <c r="J3710" s="508">
        <f>(Table13[[#This Row],[Signal from Matlab]]-703)/(1060.75-703)</f>
        <v>-1.9650593990216632</v>
      </c>
    </row>
    <row r="3711" spans="1:10" x14ac:dyDescent="0.2">
      <c r="A3711" s="505">
        <v>39406</v>
      </c>
      <c r="B3711" s="506">
        <v>3710</v>
      </c>
      <c r="C3711" s="507">
        <v>92.08</v>
      </c>
      <c r="E3711" s="508">
        <f>(Table13[[#This Row],[Gasoil Open]]-MIN(Table13[Gasoil Open]))/(MAX(Table13[Gasoil Open])-MIN(Table13[Gasoil Open]))</f>
        <v>0.60307467057101016</v>
      </c>
      <c r="I3711" s="130">
        <f>(Table13[[#This Row],[Alpha]]-MIN(Table13[Alpha]))/(MAX(Table13[Alpha])-MIN(Table13[Alpha]))</f>
        <v>0.41785418965510296</v>
      </c>
      <c r="J3711" s="508">
        <f>(Table13[[#This Row],[Signal from Matlab]]-703)/(1060.75-703)</f>
        <v>-1.9650593990216632</v>
      </c>
    </row>
    <row r="3712" spans="1:10" x14ac:dyDescent="0.2">
      <c r="A3712" s="505">
        <v>39407</v>
      </c>
      <c r="B3712" s="506">
        <v>3711</v>
      </c>
      <c r="C3712" s="507">
        <v>95.87</v>
      </c>
      <c r="E3712" s="508">
        <f>(Table13[[#This Row],[Gasoil Open]]-MIN(Table13[Gasoil Open]))/(MAX(Table13[Gasoil Open])-MIN(Table13[Gasoil Open]))</f>
        <v>0.63081991215226929</v>
      </c>
      <c r="I3712" s="130">
        <f>(Table13[[#This Row],[Alpha]]-MIN(Table13[Alpha]))/(MAX(Table13[Alpha])-MIN(Table13[Alpha]))</f>
        <v>0.41785418965510296</v>
      </c>
      <c r="J3712" s="508">
        <f>(Table13[[#This Row],[Signal from Matlab]]-703)/(1060.75-703)</f>
        <v>-1.9650593990216632</v>
      </c>
    </row>
    <row r="3713" spans="1:10" x14ac:dyDescent="0.2">
      <c r="A3713" s="505">
        <v>39408</v>
      </c>
      <c r="B3713" s="506">
        <v>3712</v>
      </c>
      <c r="C3713" s="507">
        <v>95.1</v>
      </c>
      <c r="E3713" s="508">
        <f>(Table13[[#This Row],[Gasoil Open]]-MIN(Table13[Gasoil Open]))/(MAX(Table13[Gasoil Open])-MIN(Table13[Gasoil Open]))</f>
        <v>0.62518301610541716</v>
      </c>
      <c r="I3713" s="130">
        <f>(Table13[[#This Row],[Alpha]]-MIN(Table13[Alpha]))/(MAX(Table13[Alpha])-MIN(Table13[Alpha]))</f>
        <v>0.41785418965510296</v>
      </c>
      <c r="J3713" s="508">
        <f>(Table13[[#This Row],[Signal from Matlab]]-703)/(1060.75-703)</f>
        <v>-1.9650593990216632</v>
      </c>
    </row>
    <row r="3714" spans="1:10" x14ac:dyDescent="0.2">
      <c r="A3714" s="505">
        <v>39409</v>
      </c>
      <c r="B3714" s="506">
        <v>3713</v>
      </c>
      <c r="C3714" s="507">
        <v>94.42</v>
      </c>
      <c r="E3714" s="508">
        <f>(Table13[[#This Row],[Gasoil Open]]-MIN(Table13[Gasoil Open]))/(MAX(Table13[Gasoil Open])-MIN(Table13[Gasoil Open]))</f>
        <v>0.62020497803806729</v>
      </c>
      <c r="I3714" s="130">
        <f>(Table13[[#This Row],[Alpha]]-MIN(Table13[Alpha]))/(MAX(Table13[Alpha])-MIN(Table13[Alpha]))</f>
        <v>0.41785418965510296</v>
      </c>
      <c r="J3714" s="508">
        <f>(Table13[[#This Row],[Signal from Matlab]]-703)/(1060.75-703)</f>
        <v>-1.9650593990216632</v>
      </c>
    </row>
    <row r="3715" spans="1:10" x14ac:dyDescent="0.2">
      <c r="A3715" s="505">
        <v>39412</v>
      </c>
      <c r="B3715" s="506">
        <v>3714</v>
      </c>
      <c r="C3715" s="507">
        <v>95.9</v>
      </c>
      <c r="E3715" s="508">
        <f>(Table13[[#This Row],[Gasoil Open]]-MIN(Table13[Gasoil Open]))/(MAX(Table13[Gasoil Open])-MIN(Table13[Gasoil Open]))</f>
        <v>0.63103953147877001</v>
      </c>
      <c r="I3715" s="130">
        <f>(Table13[[#This Row],[Alpha]]-MIN(Table13[Alpha]))/(MAX(Table13[Alpha])-MIN(Table13[Alpha]))</f>
        <v>0.41785418965510296</v>
      </c>
      <c r="J3715" s="508">
        <f>(Table13[[#This Row],[Signal from Matlab]]-703)/(1060.75-703)</f>
        <v>-1.9650593990216632</v>
      </c>
    </row>
    <row r="3716" spans="1:10" x14ac:dyDescent="0.2">
      <c r="A3716" s="505">
        <v>39413</v>
      </c>
      <c r="B3716" s="506">
        <v>3715</v>
      </c>
      <c r="C3716" s="507">
        <v>94.47</v>
      </c>
      <c r="E3716" s="508">
        <f>(Table13[[#This Row],[Gasoil Open]]-MIN(Table13[Gasoil Open]))/(MAX(Table13[Gasoil Open])-MIN(Table13[Gasoil Open]))</f>
        <v>0.62057101024890182</v>
      </c>
      <c r="I3716" s="130">
        <f>(Table13[[#This Row],[Alpha]]-MIN(Table13[Alpha]))/(MAX(Table13[Alpha])-MIN(Table13[Alpha]))</f>
        <v>0.41785418965510296</v>
      </c>
      <c r="J3716" s="508">
        <f>(Table13[[#This Row],[Signal from Matlab]]-703)/(1060.75-703)</f>
        <v>-1.9650593990216632</v>
      </c>
    </row>
    <row r="3717" spans="1:10" x14ac:dyDescent="0.2">
      <c r="A3717" s="505">
        <v>39414</v>
      </c>
      <c r="B3717" s="506">
        <v>3716</v>
      </c>
      <c r="C3717" s="507">
        <v>92.36</v>
      </c>
      <c r="E3717" s="508">
        <f>(Table13[[#This Row],[Gasoil Open]]-MIN(Table13[Gasoil Open]))/(MAX(Table13[Gasoil Open])-MIN(Table13[Gasoil Open]))</f>
        <v>0.60512445095168366</v>
      </c>
      <c r="I3717" s="130">
        <f>(Table13[[#This Row],[Alpha]]-MIN(Table13[Alpha]))/(MAX(Table13[Alpha])-MIN(Table13[Alpha]))</f>
        <v>0.41785418965510296</v>
      </c>
      <c r="J3717" s="508">
        <f>(Table13[[#This Row],[Signal from Matlab]]-703)/(1060.75-703)</f>
        <v>-1.9650593990216632</v>
      </c>
    </row>
    <row r="3718" spans="1:10" x14ac:dyDescent="0.2">
      <c r="A3718" s="505">
        <v>39415</v>
      </c>
      <c r="B3718" s="506">
        <v>3717</v>
      </c>
      <c r="C3718" s="507">
        <v>90.45</v>
      </c>
      <c r="E3718" s="508">
        <f>(Table13[[#This Row],[Gasoil Open]]-MIN(Table13[Gasoil Open]))/(MAX(Table13[Gasoil Open])-MIN(Table13[Gasoil Open]))</f>
        <v>0.59114202049780373</v>
      </c>
      <c r="I3718" s="130">
        <f>(Table13[[#This Row],[Alpha]]-MIN(Table13[Alpha]))/(MAX(Table13[Alpha])-MIN(Table13[Alpha]))</f>
        <v>0.41785418965510296</v>
      </c>
      <c r="J3718" s="508">
        <f>(Table13[[#This Row],[Signal from Matlab]]-703)/(1060.75-703)</f>
        <v>-1.9650593990216632</v>
      </c>
    </row>
    <row r="3719" spans="1:10" x14ac:dyDescent="0.2">
      <c r="A3719" s="505">
        <v>39416</v>
      </c>
      <c r="B3719" s="506">
        <v>3718</v>
      </c>
      <c r="C3719" s="507">
        <v>90.25</v>
      </c>
      <c r="E3719" s="508">
        <f>(Table13[[#This Row],[Gasoil Open]]-MIN(Table13[Gasoil Open]))/(MAX(Table13[Gasoil Open])-MIN(Table13[Gasoil Open]))</f>
        <v>0.58967789165446549</v>
      </c>
      <c r="I3719" s="130">
        <f>(Table13[[#This Row],[Alpha]]-MIN(Table13[Alpha]))/(MAX(Table13[Alpha])-MIN(Table13[Alpha]))</f>
        <v>0.41785418965510296</v>
      </c>
      <c r="J3719" s="508">
        <f>(Table13[[#This Row],[Signal from Matlab]]-703)/(1060.75-703)</f>
        <v>-1.9650593990216632</v>
      </c>
    </row>
    <row r="3720" spans="1:10" x14ac:dyDescent="0.2">
      <c r="A3720" s="505">
        <v>39419</v>
      </c>
      <c r="B3720" s="506">
        <v>3719</v>
      </c>
      <c r="C3720" s="507">
        <v>88.74</v>
      </c>
      <c r="E3720" s="508">
        <f>(Table13[[#This Row],[Gasoil Open]]-MIN(Table13[Gasoil Open]))/(MAX(Table13[Gasoil Open])-MIN(Table13[Gasoil Open]))</f>
        <v>0.57862371888726194</v>
      </c>
      <c r="I3720" s="130">
        <f>(Table13[[#This Row],[Alpha]]-MIN(Table13[Alpha]))/(MAX(Table13[Alpha])-MIN(Table13[Alpha]))</f>
        <v>0.41785418965510296</v>
      </c>
      <c r="J3720" s="508">
        <f>(Table13[[#This Row],[Signal from Matlab]]-703)/(1060.75-703)</f>
        <v>-1.9650593990216632</v>
      </c>
    </row>
    <row r="3721" spans="1:10" x14ac:dyDescent="0.2">
      <c r="A3721" s="505">
        <v>39420</v>
      </c>
      <c r="B3721" s="506">
        <v>3720</v>
      </c>
      <c r="C3721" s="507">
        <v>89.9</v>
      </c>
      <c r="E3721" s="508">
        <f>(Table13[[#This Row],[Gasoil Open]]-MIN(Table13[Gasoil Open]))/(MAX(Table13[Gasoil Open])-MIN(Table13[Gasoil Open]))</f>
        <v>0.58711566617862365</v>
      </c>
      <c r="I3721" s="130">
        <f>(Table13[[#This Row],[Alpha]]-MIN(Table13[Alpha]))/(MAX(Table13[Alpha])-MIN(Table13[Alpha]))</f>
        <v>0.41785418965510296</v>
      </c>
      <c r="J3721" s="508">
        <f>(Table13[[#This Row],[Signal from Matlab]]-703)/(1060.75-703)</f>
        <v>-1.9650593990216632</v>
      </c>
    </row>
    <row r="3722" spans="1:10" x14ac:dyDescent="0.2">
      <c r="A3722" s="505">
        <v>39421</v>
      </c>
      <c r="B3722" s="506">
        <v>3721</v>
      </c>
      <c r="C3722" s="507">
        <v>89.75</v>
      </c>
      <c r="E3722" s="508">
        <f>(Table13[[#This Row],[Gasoil Open]]-MIN(Table13[Gasoil Open]))/(MAX(Table13[Gasoil Open])-MIN(Table13[Gasoil Open]))</f>
        <v>0.58601756954611994</v>
      </c>
      <c r="I3722" s="130">
        <f>(Table13[[#This Row],[Alpha]]-MIN(Table13[Alpha]))/(MAX(Table13[Alpha])-MIN(Table13[Alpha]))</f>
        <v>0.41785418965510296</v>
      </c>
      <c r="J3722" s="508">
        <f>(Table13[[#This Row],[Signal from Matlab]]-703)/(1060.75-703)</f>
        <v>-1.9650593990216632</v>
      </c>
    </row>
    <row r="3723" spans="1:10" x14ac:dyDescent="0.2">
      <c r="A3723" s="505">
        <v>39422</v>
      </c>
      <c r="B3723" s="506">
        <v>3722</v>
      </c>
      <c r="C3723" s="507">
        <v>88</v>
      </c>
      <c r="E3723" s="508">
        <f>(Table13[[#This Row],[Gasoil Open]]-MIN(Table13[Gasoil Open]))/(MAX(Table13[Gasoil Open])-MIN(Table13[Gasoil Open]))</f>
        <v>0.57320644216691052</v>
      </c>
      <c r="I3723" s="130">
        <f>(Table13[[#This Row],[Alpha]]-MIN(Table13[Alpha]))/(MAX(Table13[Alpha])-MIN(Table13[Alpha]))</f>
        <v>0.41785418965510296</v>
      </c>
      <c r="J3723" s="508">
        <f>(Table13[[#This Row],[Signal from Matlab]]-703)/(1060.75-703)</f>
        <v>-1.9650593990216632</v>
      </c>
    </row>
    <row r="3724" spans="1:10" x14ac:dyDescent="0.2">
      <c r="A3724" s="505">
        <v>39423</v>
      </c>
      <c r="B3724" s="506">
        <v>3723</v>
      </c>
      <c r="C3724" s="507">
        <v>90.35</v>
      </c>
      <c r="E3724" s="508">
        <f>(Table13[[#This Row],[Gasoil Open]]-MIN(Table13[Gasoil Open]))/(MAX(Table13[Gasoil Open])-MIN(Table13[Gasoil Open]))</f>
        <v>0.59040995607613456</v>
      </c>
      <c r="I3724" s="130">
        <f>(Table13[[#This Row],[Alpha]]-MIN(Table13[Alpha]))/(MAX(Table13[Alpha])-MIN(Table13[Alpha]))</f>
        <v>0.41785418965510296</v>
      </c>
      <c r="J3724" s="508">
        <f>(Table13[[#This Row],[Signal from Matlab]]-703)/(1060.75-703)</f>
        <v>-1.9650593990216632</v>
      </c>
    </row>
    <row r="3725" spans="1:10" x14ac:dyDescent="0.2">
      <c r="A3725" s="505">
        <v>39426</v>
      </c>
      <c r="B3725" s="506">
        <v>3724</v>
      </c>
      <c r="C3725" s="507">
        <v>88.77</v>
      </c>
      <c r="E3725" s="508">
        <f>(Table13[[#This Row],[Gasoil Open]]-MIN(Table13[Gasoil Open]))/(MAX(Table13[Gasoil Open])-MIN(Table13[Gasoil Open]))</f>
        <v>0.57884333821376266</v>
      </c>
      <c r="I3725" s="130">
        <f>(Table13[[#This Row],[Alpha]]-MIN(Table13[Alpha]))/(MAX(Table13[Alpha])-MIN(Table13[Alpha]))</f>
        <v>0.41785418965510296</v>
      </c>
      <c r="J3725" s="508">
        <f>(Table13[[#This Row],[Signal from Matlab]]-703)/(1060.75-703)</f>
        <v>-1.9650593990216632</v>
      </c>
    </row>
    <row r="3726" spans="1:10" x14ac:dyDescent="0.2">
      <c r="A3726" s="505">
        <v>39427</v>
      </c>
      <c r="B3726" s="506">
        <v>3725</v>
      </c>
      <c r="C3726" s="507">
        <v>88.28</v>
      </c>
      <c r="E3726" s="508">
        <f>(Table13[[#This Row],[Gasoil Open]]-MIN(Table13[Gasoil Open]))/(MAX(Table13[Gasoil Open])-MIN(Table13[Gasoil Open]))</f>
        <v>0.57525622254758413</v>
      </c>
      <c r="I3726" s="130">
        <f>(Table13[[#This Row],[Alpha]]-MIN(Table13[Alpha]))/(MAX(Table13[Alpha])-MIN(Table13[Alpha]))</f>
        <v>0.41785418965510296</v>
      </c>
      <c r="J3726" s="508">
        <f>(Table13[[#This Row],[Signal from Matlab]]-703)/(1060.75-703)</f>
        <v>-1.9650593990216632</v>
      </c>
    </row>
    <row r="3727" spans="1:10" x14ac:dyDescent="0.2">
      <c r="A3727" s="505">
        <v>39428</v>
      </c>
      <c r="B3727" s="506">
        <v>3726</v>
      </c>
      <c r="C3727" s="507">
        <v>89.59</v>
      </c>
      <c r="E3727" s="508">
        <f>(Table13[[#This Row],[Gasoil Open]]-MIN(Table13[Gasoil Open]))/(MAX(Table13[Gasoil Open])-MIN(Table13[Gasoil Open]))</f>
        <v>0.58484626647144944</v>
      </c>
      <c r="I3727" s="130">
        <f>(Table13[[#This Row],[Alpha]]-MIN(Table13[Alpha]))/(MAX(Table13[Alpha])-MIN(Table13[Alpha]))</f>
        <v>0.41785418965510296</v>
      </c>
      <c r="J3727" s="508">
        <f>(Table13[[#This Row],[Signal from Matlab]]-703)/(1060.75-703)</f>
        <v>-1.9650593990216632</v>
      </c>
    </row>
    <row r="3728" spans="1:10" x14ac:dyDescent="0.2">
      <c r="A3728" s="505">
        <v>39429</v>
      </c>
      <c r="B3728" s="506">
        <v>3727</v>
      </c>
      <c r="C3728" s="507">
        <v>93.65</v>
      </c>
      <c r="E3728" s="508">
        <f>(Table13[[#This Row],[Gasoil Open]]-MIN(Table13[Gasoil Open]))/(MAX(Table13[Gasoil Open])-MIN(Table13[Gasoil Open]))</f>
        <v>0.61456808199121515</v>
      </c>
      <c r="I3728" s="130">
        <f>(Table13[[#This Row],[Alpha]]-MIN(Table13[Alpha]))/(MAX(Table13[Alpha])-MIN(Table13[Alpha]))</f>
        <v>0.41785418965510296</v>
      </c>
      <c r="J3728" s="508">
        <f>(Table13[[#This Row],[Signal from Matlab]]-703)/(1060.75-703)</f>
        <v>-1.9650593990216632</v>
      </c>
    </row>
    <row r="3729" spans="1:10" x14ac:dyDescent="0.2">
      <c r="A3729" s="505">
        <v>39430</v>
      </c>
      <c r="B3729" s="506">
        <v>3728</v>
      </c>
      <c r="C3729" s="507">
        <v>92.5</v>
      </c>
      <c r="E3729" s="508">
        <f>(Table13[[#This Row],[Gasoil Open]]-MIN(Table13[Gasoil Open]))/(MAX(Table13[Gasoil Open])-MIN(Table13[Gasoil Open]))</f>
        <v>0.60614934114202035</v>
      </c>
      <c r="I3729" s="130">
        <f>(Table13[[#This Row],[Alpha]]-MIN(Table13[Alpha]))/(MAX(Table13[Alpha])-MIN(Table13[Alpha]))</f>
        <v>0.41785418965510296</v>
      </c>
      <c r="J3729" s="508">
        <f>(Table13[[#This Row],[Signal from Matlab]]-703)/(1060.75-703)</f>
        <v>-1.9650593990216632</v>
      </c>
    </row>
    <row r="3730" spans="1:10" x14ac:dyDescent="0.2">
      <c r="A3730" s="505">
        <v>39433</v>
      </c>
      <c r="B3730" s="506">
        <v>3729</v>
      </c>
      <c r="C3730" s="507"/>
      <c r="E3730" s="508">
        <f>(Table13[[#This Row],[Gasoil Open]]-MIN(Table13[Gasoil Open]))/(MAX(Table13[Gasoil Open])-MIN(Table13[Gasoil Open]))</f>
        <v>-7.1010248901903356E-2</v>
      </c>
      <c r="I3730" s="130">
        <f>(Table13[[#This Row],[Alpha]]-MIN(Table13[Alpha]))/(MAX(Table13[Alpha])-MIN(Table13[Alpha]))</f>
        <v>0.41785418965510296</v>
      </c>
      <c r="J3730" s="508">
        <f>(Table13[[#This Row],[Signal from Matlab]]-703)/(1060.75-703)</f>
        <v>-1.9650593990216632</v>
      </c>
    </row>
    <row r="3731" spans="1:10" x14ac:dyDescent="0.2">
      <c r="A3731" s="505">
        <v>39434</v>
      </c>
      <c r="B3731" s="506">
        <v>3730</v>
      </c>
      <c r="C3731" s="507">
        <v>91.58</v>
      </c>
      <c r="E3731" s="508">
        <f>(Table13[[#This Row],[Gasoil Open]]-MIN(Table13[Gasoil Open]))/(MAX(Table13[Gasoil Open])-MIN(Table13[Gasoil Open]))</f>
        <v>0.59941434846266461</v>
      </c>
      <c r="I3731" s="130">
        <f>(Table13[[#This Row],[Alpha]]-MIN(Table13[Alpha]))/(MAX(Table13[Alpha])-MIN(Table13[Alpha]))</f>
        <v>0.41785418965510296</v>
      </c>
      <c r="J3731" s="508">
        <f>(Table13[[#This Row],[Signal from Matlab]]-703)/(1060.75-703)</f>
        <v>-1.9650593990216632</v>
      </c>
    </row>
    <row r="3732" spans="1:10" x14ac:dyDescent="0.2">
      <c r="A3732" s="505">
        <v>39435</v>
      </c>
      <c r="B3732" s="506">
        <v>3731</v>
      </c>
      <c r="C3732" s="507">
        <v>90.5</v>
      </c>
      <c r="E3732" s="508">
        <f>(Table13[[#This Row],[Gasoil Open]]-MIN(Table13[Gasoil Open]))/(MAX(Table13[Gasoil Open])-MIN(Table13[Gasoil Open]))</f>
        <v>0.59150805270863827</v>
      </c>
      <c r="I3732" s="130">
        <f>(Table13[[#This Row],[Alpha]]-MIN(Table13[Alpha]))/(MAX(Table13[Alpha])-MIN(Table13[Alpha]))</f>
        <v>0.41785418965510296</v>
      </c>
      <c r="J3732" s="508">
        <f>(Table13[[#This Row],[Signal from Matlab]]-703)/(1060.75-703)</f>
        <v>-1.9650593990216632</v>
      </c>
    </row>
    <row r="3733" spans="1:10" x14ac:dyDescent="0.2">
      <c r="A3733" s="505">
        <v>39436</v>
      </c>
      <c r="B3733" s="506">
        <v>3732</v>
      </c>
      <c r="C3733" s="507">
        <v>91.91</v>
      </c>
      <c r="E3733" s="508">
        <f>(Table13[[#This Row],[Gasoil Open]]-MIN(Table13[Gasoil Open]))/(MAX(Table13[Gasoil Open])-MIN(Table13[Gasoil Open]))</f>
        <v>0.60183016105417264</v>
      </c>
      <c r="I3733" s="130">
        <f>(Table13[[#This Row],[Alpha]]-MIN(Table13[Alpha]))/(MAX(Table13[Alpha])-MIN(Table13[Alpha]))</f>
        <v>0.41785418965510296</v>
      </c>
      <c r="J3733" s="508">
        <f>(Table13[[#This Row],[Signal from Matlab]]-703)/(1060.75-703)</f>
        <v>-1.9650593990216632</v>
      </c>
    </row>
    <row r="3734" spans="1:10" x14ac:dyDescent="0.2">
      <c r="A3734" s="505">
        <v>39437</v>
      </c>
      <c r="B3734" s="506">
        <v>3733</v>
      </c>
      <c r="C3734" s="507">
        <v>91</v>
      </c>
      <c r="E3734" s="508">
        <f>(Table13[[#This Row],[Gasoil Open]]-MIN(Table13[Gasoil Open]))/(MAX(Table13[Gasoil Open])-MIN(Table13[Gasoil Open]))</f>
        <v>0.59516837481698381</v>
      </c>
      <c r="I3734" s="130">
        <f>(Table13[[#This Row],[Alpha]]-MIN(Table13[Alpha]))/(MAX(Table13[Alpha])-MIN(Table13[Alpha]))</f>
        <v>0.41785418965510296</v>
      </c>
      <c r="J3734" s="508">
        <f>(Table13[[#This Row],[Signal from Matlab]]-703)/(1060.75-703)</f>
        <v>-1.9650593990216632</v>
      </c>
    </row>
    <row r="3735" spans="1:10" x14ac:dyDescent="0.2">
      <c r="A3735" s="505">
        <v>39440</v>
      </c>
      <c r="B3735" s="506">
        <v>3734</v>
      </c>
      <c r="C3735" s="507">
        <v>92.29</v>
      </c>
      <c r="E3735" s="508">
        <f>(Table13[[#This Row],[Gasoil Open]]-MIN(Table13[Gasoil Open]))/(MAX(Table13[Gasoil Open])-MIN(Table13[Gasoil Open]))</f>
        <v>0.60461200585651531</v>
      </c>
      <c r="I3735" s="130">
        <f>(Table13[[#This Row],[Alpha]]-MIN(Table13[Alpha]))/(MAX(Table13[Alpha])-MIN(Table13[Alpha]))</f>
        <v>0.41785418965510296</v>
      </c>
      <c r="J3735" s="508">
        <f>(Table13[[#This Row],[Signal from Matlab]]-703)/(1060.75-703)</f>
        <v>-1.9650593990216632</v>
      </c>
    </row>
    <row r="3736" spans="1:10" x14ac:dyDescent="0.2">
      <c r="A3736" s="505">
        <v>39442</v>
      </c>
      <c r="B3736" s="506">
        <v>3735</v>
      </c>
      <c r="C3736" s="507">
        <v>93</v>
      </c>
      <c r="E3736" s="508">
        <f>(Table13[[#This Row],[Gasoil Open]]-MIN(Table13[Gasoil Open]))/(MAX(Table13[Gasoil Open])-MIN(Table13[Gasoil Open]))</f>
        <v>0.6098096632503659</v>
      </c>
      <c r="I3736" s="130">
        <f>(Table13[[#This Row],[Alpha]]-MIN(Table13[Alpha]))/(MAX(Table13[Alpha])-MIN(Table13[Alpha]))</f>
        <v>0.41785418965510296</v>
      </c>
      <c r="J3736" s="508">
        <f>(Table13[[#This Row],[Signal from Matlab]]-703)/(1060.75-703)</f>
        <v>-1.9650593990216632</v>
      </c>
    </row>
    <row r="3737" spans="1:10" x14ac:dyDescent="0.2">
      <c r="A3737" s="505">
        <v>39443</v>
      </c>
      <c r="B3737" s="506">
        <v>3736</v>
      </c>
      <c r="C3737" s="507">
        <v>94</v>
      </c>
      <c r="E3737" s="508">
        <f>(Table13[[#This Row],[Gasoil Open]]-MIN(Table13[Gasoil Open]))/(MAX(Table13[Gasoil Open])-MIN(Table13[Gasoil Open]))</f>
        <v>0.61713030746705699</v>
      </c>
      <c r="I3737" s="130">
        <f>(Table13[[#This Row],[Alpha]]-MIN(Table13[Alpha]))/(MAX(Table13[Alpha])-MIN(Table13[Alpha]))</f>
        <v>0.41785418965510296</v>
      </c>
      <c r="J3737" s="508">
        <f>(Table13[[#This Row],[Signal from Matlab]]-703)/(1060.75-703)</f>
        <v>-1.9650593990216632</v>
      </c>
    </row>
    <row r="3738" spans="1:10" x14ac:dyDescent="0.2">
      <c r="A3738" s="505">
        <v>39444</v>
      </c>
      <c r="B3738" s="506">
        <v>3737</v>
      </c>
      <c r="C3738" s="507">
        <v>94.96</v>
      </c>
      <c r="E3738" s="508">
        <f>(Table13[[#This Row],[Gasoil Open]]-MIN(Table13[Gasoil Open]))/(MAX(Table13[Gasoil Open])-MIN(Table13[Gasoil Open]))</f>
        <v>0.62415812591508035</v>
      </c>
      <c r="I3738" s="130">
        <f>(Table13[[#This Row],[Alpha]]-MIN(Table13[Alpha]))/(MAX(Table13[Alpha])-MIN(Table13[Alpha]))</f>
        <v>0.41785418965510296</v>
      </c>
      <c r="J3738" s="508">
        <f>(Table13[[#This Row],[Signal from Matlab]]-703)/(1060.75-703)</f>
        <v>-1.9650593990216632</v>
      </c>
    </row>
    <row r="3739" spans="1:10" x14ac:dyDescent="0.2">
      <c r="A3739" s="505">
        <v>39447</v>
      </c>
      <c r="B3739" s="506">
        <v>3738</v>
      </c>
      <c r="C3739" s="507">
        <v>94.29</v>
      </c>
      <c r="E3739" s="508">
        <f>(Table13[[#This Row],[Gasoil Open]]-MIN(Table13[Gasoil Open]))/(MAX(Table13[Gasoil Open])-MIN(Table13[Gasoil Open]))</f>
        <v>0.61925329428989739</v>
      </c>
      <c r="I3739" s="130">
        <f>(Table13[[#This Row],[Alpha]]-MIN(Table13[Alpha]))/(MAX(Table13[Alpha])-MIN(Table13[Alpha]))</f>
        <v>0.41785418965510296</v>
      </c>
      <c r="J3739" s="508">
        <f>(Table13[[#This Row],[Signal from Matlab]]-703)/(1060.75-703)</f>
        <v>-1.9650593990216632</v>
      </c>
    </row>
    <row r="3740" spans="1:10" x14ac:dyDescent="0.2">
      <c r="A3740" s="505">
        <v>39449</v>
      </c>
      <c r="B3740" s="506">
        <v>3739</v>
      </c>
      <c r="C3740" s="507">
        <v>94.47</v>
      </c>
      <c r="E3740" s="508">
        <f>(Table13[[#This Row],[Gasoil Open]]-MIN(Table13[Gasoil Open]))/(MAX(Table13[Gasoil Open])-MIN(Table13[Gasoil Open]))</f>
        <v>0.62057101024890182</v>
      </c>
      <c r="I3740" s="130">
        <f>(Table13[[#This Row],[Alpha]]-MIN(Table13[Alpha]))/(MAX(Table13[Alpha])-MIN(Table13[Alpha]))</f>
        <v>0.41785418965510296</v>
      </c>
      <c r="J3740" s="508">
        <f>(Table13[[#This Row],[Signal from Matlab]]-703)/(1060.75-703)</f>
        <v>-1.9650593990216632</v>
      </c>
    </row>
    <row r="3741" spans="1:10" x14ac:dyDescent="0.2">
      <c r="A3741" s="505">
        <v>39450</v>
      </c>
      <c r="B3741" s="506">
        <v>3740</v>
      </c>
      <c r="C3741" s="507">
        <v>97.45</v>
      </c>
      <c r="E3741" s="508">
        <f>(Table13[[#This Row],[Gasoil Open]]-MIN(Table13[Gasoil Open]))/(MAX(Table13[Gasoil Open])-MIN(Table13[Gasoil Open]))</f>
        <v>0.64238653001464119</v>
      </c>
      <c r="I3741" s="130">
        <f>(Table13[[#This Row],[Alpha]]-MIN(Table13[Alpha]))/(MAX(Table13[Alpha])-MIN(Table13[Alpha]))</f>
        <v>0.41785418965510296</v>
      </c>
      <c r="J3741" s="508">
        <f>(Table13[[#This Row],[Signal from Matlab]]-703)/(1060.75-703)</f>
        <v>-1.9650593990216632</v>
      </c>
    </row>
    <row r="3742" spans="1:10" x14ac:dyDescent="0.2">
      <c r="A3742" s="505">
        <v>39451</v>
      </c>
      <c r="B3742" s="506">
        <v>3741</v>
      </c>
      <c r="C3742" s="507">
        <v>97.77</v>
      </c>
      <c r="E3742" s="508">
        <f>(Table13[[#This Row],[Gasoil Open]]-MIN(Table13[Gasoil Open]))/(MAX(Table13[Gasoil Open])-MIN(Table13[Gasoil Open]))</f>
        <v>0.64472913616398231</v>
      </c>
      <c r="I3742" s="130">
        <f>(Table13[[#This Row],[Alpha]]-MIN(Table13[Alpha]))/(MAX(Table13[Alpha])-MIN(Table13[Alpha]))</f>
        <v>0.41785418965510296</v>
      </c>
      <c r="J3742" s="508">
        <f>(Table13[[#This Row],[Signal from Matlab]]-703)/(1060.75-703)</f>
        <v>-1.9650593990216632</v>
      </c>
    </row>
    <row r="3743" spans="1:10" x14ac:dyDescent="0.2">
      <c r="A3743" s="505">
        <v>39454</v>
      </c>
      <c r="B3743" s="506">
        <v>3742</v>
      </c>
      <c r="C3743" s="507">
        <v>96.69</v>
      </c>
      <c r="E3743" s="508">
        <f>(Table13[[#This Row],[Gasoil Open]]-MIN(Table13[Gasoil Open]))/(MAX(Table13[Gasoil Open])-MIN(Table13[Gasoil Open]))</f>
        <v>0.63682284040995596</v>
      </c>
      <c r="I3743" s="130">
        <f>(Table13[[#This Row],[Alpha]]-MIN(Table13[Alpha]))/(MAX(Table13[Alpha])-MIN(Table13[Alpha]))</f>
        <v>0.41785418965510296</v>
      </c>
      <c r="J3743" s="508">
        <f>(Table13[[#This Row],[Signal from Matlab]]-703)/(1060.75-703)</f>
        <v>-1.9650593990216632</v>
      </c>
    </row>
    <row r="3744" spans="1:10" x14ac:dyDescent="0.2">
      <c r="A3744" s="505">
        <v>39455</v>
      </c>
      <c r="B3744" s="506">
        <v>3743</v>
      </c>
      <c r="C3744" s="507">
        <v>94.77</v>
      </c>
      <c r="E3744" s="508">
        <f>(Table13[[#This Row],[Gasoil Open]]-MIN(Table13[Gasoil Open]))/(MAX(Table13[Gasoil Open])-MIN(Table13[Gasoil Open]))</f>
        <v>0.62276720351390902</v>
      </c>
      <c r="I3744" s="130">
        <f>(Table13[[#This Row],[Alpha]]-MIN(Table13[Alpha]))/(MAX(Table13[Alpha])-MIN(Table13[Alpha]))</f>
        <v>0.41785418965510296</v>
      </c>
      <c r="J3744" s="508">
        <f>(Table13[[#This Row],[Signal from Matlab]]-703)/(1060.75-703)</f>
        <v>-1.9650593990216632</v>
      </c>
    </row>
    <row r="3745" spans="1:10" x14ac:dyDescent="0.2">
      <c r="A3745" s="505">
        <v>39456</v>
      </c>
      <c r="B3745" s="506">
        <v>3744</v>
      </c>
      <c r="C3745" s="507">
        <v>95.55</v>
      </c>
      <c r="E3745" s="508">
        <f>(Table13[[#This Row],[Gasoil Open]]-MIN(Table13[Gasoil Open]))/(MAX(Table13[Gasoil Open])-MIN(Table13[Gasoil Open]))</f>
        <v>0.62847730600292806</v>
      </c>
      <c r="I3745" s="130">
        <f>(Table13[[#This Row],[Alpha]]-MIN(Table13[Alpha]))/(MAX(Table13[Alpha])-MIN(Table13[Alpha]))</f>
        <v>0.41785418965510296</v>
      </c>
      <c r="J3745" s="508">
        <f>(Table13[[#This Row],[Signal from Matlab]]-703)/(1060.75-703)</f>
        <v>-1.9650593990216632</v>
      </c>
    </row>
    <row r="3746" spans="1:10" x14ac:dyDescent="0.2">
      <c r="A3746" s="505">
        <v>39457</v>
      </c>
      <c r="B3746" s="506">
        <v>3745</v>
      </c>
      <c r="C3746" s="507">
        <v>94.49</v>
      </c>
      <c r="E3746" s="508">
        <f>(Table13[[#This Row],[Gasoil Open]]-MIN(Table13[Gasoil Open]))/(MAX(Table13[Gasoil Open])-MIN(Table13[Gasoil Open]))</f>
        <v>0.62071742313323552</v>
      </c>
      <c r="I3746" s="130">
        <f>(Table13[[#This Row],[Alpha]]-MIN(Table13[Alpha]))/(MAX(Table13[Alpha])-MIN(Table13[Alpha]))</f>
        <v>0.41785418965510296</v>
      </c>
      <c r="J3746" s="508">
        <f>(Table13[[#This Row],[Signal from Matlab]]-703)/(1060.75-703)</f>
        <v>-1.9650593990216632</v>
      </c>
    </row>
    <row r="3747" spans="1:10" x14ac:dyDescent="0.2">
      <c r="A3747" s="505">
        <v>39458</v>
      </c>
      <c r="B3747" s="506">
        <v>3746</v>
      </c>
      <c r="C3747" s="507">
        <v>92.85</v>
      </c>
      <c r="E3747" s="508">
        <f>(Table13[[#This Row],[Gasoil Open]]-MIN(Table13[Gasoil Open]))/(MAX(Table13[Gasoil Open])-MIN(Table13[Gasoil Open]))</f>
        <v>0.60871156661786219</v>
      </c>
      <c r="I3747" s="130">
        <f>(Table13[[#This Row],[Alpha]]-MIN(Table13[Alpha]))/(MAX(Table13[Alpha])-MIN(Table13[Alpha]))</f>
        <v>0.41785418965510296</v>
      </c>
      <c r="J3747" s="508">
        <f>(Table13[[#This Row],[Signal from Matlab]]-703)/(1060.75-703)</f>
        <v>-1.9650593990216632</v>
      </c>
    </row>
    <row r="3748" spans="1:10" x14ac:dyDescent="0.2">
      <c r="A3748" s="505">
        <v>39461</v>
      </c>
      <c r="B3748" s="506">
        <v>3747</v>
      </c>
      <c r="C3748" s="507">
        <v>91.07</v>
      </c>
      <c r="E3748" s="508">
        <f>(Table13[[#This Row],[Gasoil Open]]-MIN(Table13[Gasoil Open]))/(MAX(Table13[Gasoil Open])-MIN(Table13[Gasoil Open]))</f>
        <v>0.59568081991215205</v>
      </c>
      <c r="I3748" s="130">
        <f>(Table13[[#This Row],[Alpha]]-MIN(Table13[Alpha]))/(MAX(Table13[Alpha])-MIN(Table13[Alpha]))</f>
        <v>0.41785418965510296</v>
      </c>
      <c r="J3748" s="508">
        <f>(Table13[[#This Row],[Signal from Matlab]]-703)/(1060.75-703)</f>
        <v>-1.9650593990216632</v>
      </c>
    </row>
    <row r="3749" spans="1:10" x14ac:dyDescent="0.2">
      <c r="A3749" s="505">
        <v>39462</v>
      </c>
      <c r="B3749" s="506">
        <v>3748</v>
      </c>
      <c r="C3749" s="507">
        <v>92.9</v>
      </c>
      <c r="E3749" s="508">
        <f>(Table13[[#This Row],[Gasoil Open]]-MIN(Table13[Gasoil Open]))/(MAX(Table13[Gasoil Open])-MIN(Table13[Gasoil Open]))</f>
        <v>0.60907759882869683</v>
      </c>
      <c r="I3749" s="130">
        <f>(Table13[[#This Row],[Alpha]]-MIN(Table13[Alpha]))/(MAX(Table13[Alpha])-MIN(Table13[Alpha]))</f>
        <v>0.41785418965510296</v>
      </c>
      <c r="J3749" s="508">
        <f>(Table13[[#This Row],[Signal from Matlab]]-703)/(1060.75-703)</f>
        <v>-1.9650593990216632</v>
      </c>
    </row>
    <row r="3750" spans="1:10" x14ac:dyDescent="0.2">
      <c r="A3750" s="505">
        <v>39463</v>
      </c>
      <c r="B3750" s="506">
        <v>3749</v>
      </c>
      <c r="C3750" s="507">
        <v>90.94</v>
      </c>
      <c r="E3750" s="508">
        <f>(Table13[[#This Row],[Gasoil Open]]-MIN(Table13[Gasoil Open]))/(MAX(Table13[Gasoil Open])-MIN(Table13[Gasoil Open]))</f>
        <v>0.59472913616398226</v>
      </c>
      <c r="I3750" s="130">
        <f>(Table13[[#This Row],[Alpha]]-MIN(Table13[Alpha]))/(MAX(Table13[Alpha])-MIN(Table13[Alpha]))</f>
        <v>0.41785418965510296</v>
      </c>
      <c r="J3750" s="508">
        <f>(Table13[[#This Row],[Signal from Matlab]]-703)/(1060.75-703)</f>
        <v>-1.9650593990216632</v>
      </c>
    </row>
    <row r="3751" spans="1:10" x14ac:dyDescent="0.2">
      <c r="A3751" s="505">
        <v>39464</v>
      </c>
      <c r="B3751" s="506">
        <v>3750</v>
      </c>
      <c r="C3751" s="507"/>
      <c r="E3751" s="508">
        <f>(Table13[[#This Row],[Gasoil Open]]-MIN(Table13[Gasoil Open]))/(MAX(Table13[Gasoil Open])-MIN(Table13[Gasoil Open]))</f>
        <v>-7.1010248901903356E-2</v>
      </c>
      <c r="I3751" s="130">
        <f>(Table13[[#This Row],[Alpha]]-MIN(Table13[Alpha]))/(MAX(Table13[Alpha])-MIN(Table13[Alpha]))</f>
        <v>0.41785418965510296</v>
      </c>
      <c r="J3751" s="508">
        <f>(Table13[[#This Row],[Signal from Matlab]]-703)/(1060.75-703)</f>
        <v>-1.9650593990216632</v>
      </c>
    </row>
    <row r="3752" spans="1:10" x14ac:dyDescent="0.2">
      <c r="A3752" s="505">
        <v>39465</v>
      </c>
      <c r="B3752" s="506">
        <v>3751</v>
      </c>
      <c r="C3752" s="507">
        <v>88.5</v>
      </c>
      <c r="E3752" s="508">
        <f>(Table13[[#This Row],[Gasoil Open]]-MIN(Table13[Gasoil Open]))/(MAX(Table13[Gasoil Open])-MIN(Table13[Gasoil Open]))</f>
        <v>0.57686676427525607</v>
      </c>
      <c r="I3752" s="130">
        <f>(Table13[[#This Row],[Alpha]]-MIN(Table13[Alpha]))/(MAX(Table13[Alpha])-MIN(Table13[Alpha]))</f>
        <v>0.41785418965510296</v>
      </c>
      <c r="J3752" s="508">
        <f>(Table13[[#This Row],[Signal from Matlab]]-703)/(1060.75-703)</f>
        <v>-1.9650593990216632</v>
      </c>
    </row>
    <row r="3753" spans="1:10" x14ac:dyDescent="0.2">
      <c r="A3753" s="505">
        <v>39468</v>
      </c>
      <c r="B3753" s="506">
        <v>3752</v>
      </c>
      <c r="C3753" s="507">
        <v>89.57</v>
      </c>
      <c r="E3753" s="508">
        <f>(Table13[[#This Row],[Gasoil Open]]-MIN(Table13[Gasoil Open]))/(MAX(Table13[Gasoil Open])-MIN(Table13[Gasoil Open]))</f>
        <v>0.58469985358711551</v>
      </c>
      <c r="I3753" s="130">
        <f>(Table13[[#This Row],[Alpha]]-MIN(Table13[Alpha]))/(MAX(Table13[Alpha])-MIN(Table13[Alpha]))</f>
        <v>0.41785418965510296</v>
      </c>
      <c r="J3753" s="508">
        <f>(Table13[[#This Row],[Signal from Matlab]]-703)/(1060.75-703)</f>
        <v>-1.9650593990216632</v>
      </c>
    </row>
    <row r="3754" spans="1:10" x14ac:dyDescent="0.2">
      <c r="A3754" s="505">
        <v>39469</v>
      </c>
      <c r="B3754" s="506">
        <v>3753</v>
      </c>
      <c r="C3754" s="507">
        <v>87.38</v>
      </c>
      <c r="E3754" s="508">
        <f>(Table13[[#This Row],[Gasoil Open]]-MIN(Table13[Gasoil Open]))/(MAX(Table13[Gasoil Open])-MIN(Table13[Gasoil Open]))</f>
        <v>0.5686676427525621</v>
      </c>
      <c r="I3754" s="130">
        <f>(Table13[[#This Row],[Alpha]]-MIN(Table13[Alpha]))/(MAX(Table13[Alpha])-MIN(Table13[Alpha]))</f>
        <v>0.41785418965510296</v>
      </c>
      <c r="J3754" s="508">
        <f>(Table13[[#This Row],[Signal from Matlab]]-703)/(1060.75-703)</f>
        <v>-1.9650593990216632</v>
      </c>
    </row>
    <row r="3755" spans="1:10" x14ac:dyDescent="0.2">
      <c r="A3755" s="505">
        <v>39470</v>
      </c>
      <c r="B3755" s="506">
        <v>3754</v>
      </c>
      <c r="C3755" s="507">
        <v>88.25</v>
      </c>
      <c r="E3755" s="508">
        <f>(Table13[[#This Row],[Gasoil Open]]-MIN(Table13[Gasoil Open]))/(MAX(Table13[Gasoil Open])-MIN(Table13[Gasoil Open]))</f>
        <v>0.5750366032210833</v>
      </c>
      <c r="I3755" s="130">
        <f>(Table13[[#This Row],[Alpha]]-MIN(Table13[Alpha]))/(MAX(Table13[Alpha])-MIN(Table13[Alpha]))</f>
        <v>0.41785418965510296</v>
      </c>
      <c r="J3755" s="508">
        <f>(Table13[[#This Row],[Signal from Matlab]]-703)/(1060.75-703)</f>
        <v>-1.9650593990216632</v>
      </c>
    </row>
    <row r="3756" spans="1:10" x14ac:dyDescent="0.2">
      <c r="A3756" s="505">
        <v>39471</v>
      </c>
      <c r="B3756" s="506">
        <v>3755</v>
      </c>
      <c r="C3756" s="507">
        <v>87.4</v>
      </c>
      <c r="E3756" s="508">
        <f>(Table13[[#This Row],[Gasoil Open]]-MIN(Table13[Gasoil Open]))/(MAX(Table13[Gasoil Open])-MIN(Table13[Gasoil Open]))</f>
        <v>0.56881405563689602</v>
      </c>
      <c r="I3756" s="130">
        <f>(Table13[[#This Row],[Alpha]]-MIN(Table13[Alpha]))/(MAX(Table13[Alpha])-MIN(Table13[Alpha]))</f>
        <v>0.41785418965510296</v>
      </c>
      <c r="J3756" s="508">
        <f>(Table13[[#This Row],[Signal from Matlab]]-703)/(1060.75-703)</f>
        <v>-1.9650593990216632</v>
      </c>
    </row>
    <row r="3757" spans="1:10" x14ac:dyDescent="0.2">
      <c r="A3757" s="505">
        <v>39472</v>
      </c>
      <c r="B3757" s="506">
        <v>3756</v>
      </c>
      <c r="C3757" s="507">
        <v>89.44</v>
      </c>
      <c r="E3757" s="508">
        <f>(Table13[[#This Row],[Gasoil Open]]-MIN(Table13[Gasoil Open]))/(MAX(Table13[Gasoil Open])-MIN(Table13[Gasoil Open]))</f>
        <v>0.58374816983894573</v>
      </c>
      <c r="I3757" s="130">
        <f>(Table13[[#This Row],[Alpha]]-MIN(Table13[Alpha]))/(MAX(Table13[Alpha])-MIN(Table13[Alpha]))</f>
        <v>0.41785418965510296</v>
      </c>
      <c r="J3757" s="508">
        <f>(Table13[[#This Row],[Signal from Matlab]]-703)/(1060.75-703)</f>
        <v>-1.9650593990216632</v>
      </c>
    </row>
    <row r="3758" spans="1:10" x14ac:dyDescent="0.2">
      <c r="A3758" s="505">
        <v>39475</v>
      </c>
      <c r="B3758" s="506">
        <v>3757</v>
      </c>
      <c r="C3758" s="507">
        <v>90.7</v>
      </c>
      <c r="E3758" s="508">
        <f>(Table13[[#This Row],[Gasoil Open]]-MIN(Table13[Gasoil Open]))/(MAX(Table13[Gasoil Open])-MIN(Table13[Gasoil Open]))</f>
        <v>0.59297218155197651</v>
      </c>
      <c r="I3758" s="130">
        <f>(Table13[[#This Row],[Alpha]]-MIN(Table13[Alpha]))/(MAX(Table13[Alpha])-MIN(Table13[Alpha]))</f>
        <v>0.41785418965510296</v>
      </c>
      <c r="J3758" s="508">
        <f>(Table13[[#This Row],[Signal from Matlab]]-703)/(1060.75-703)</f>
        <v>-1.9650593990216632</v>
      </c>
    </row>
    <row r="3759" spans="1:10" x14ac:dyDescent="0.2">
      <c r="A3759" s="505">
        <v>39476</v>
      </c>
      <c r="B3759" s="506">
        <v>3758</v>
      </c>
      <c r="C3759" s="507">
        <v>91.55</v>
      </c>
      <c r="E3759" s="508">
        <f>(Table13[[#This Row],[Gasoil Open]]-MIN(Table13[Gasoil Open]))/(MAX(Table13[Gasoil Open])-MIN(Table13[Gasoil Open]))</f>
        <v>0.59919472913616389</v>
      </c>
      <c r="I3759" s="130">
        <f>(Table13[[#This Row],[Alpha]]-MIN(Table13[Alpha]))/(MAX(Table13[Alpha])-MIN(Table13[Alpha]))</f>
        <v>0.41785418965510296</v>
      </c>
      <c r="J3759" s="508">
        <f>(Table13[[#This Row],[Signal from Matlab]]-703)/(1060.75-703)</f>
        <v>-1.9650593990216632</v>
      </c>
    </row>
    <row r="3760" spans="1:10" x14ac:dyDescent="0.2">
      <c r="A3760" s="505">
        <v>39477</v>
      </c>
      <c r="B3760" s="506">
        <v>3759</v>
      </c>
      <c r="C3760" s="507">
        <v>92.45</v>
      </c>
      <c r="E3760" s="508">
        <f>(Table13[[#This Row],[Gasoil Open]]-MIN(Table13[Gasoil Open]))/(MAX(Table13[Gasoil Open])-MIN(Table13[Gasoil Open]))</f>
        <v>0.60578330893118582</v>
      </c>
      <c r="I3760" s="130">
        <f>(Table13[[#This Row],[Alpha]]-MIN(Table13[Alpha]))/(MAX(Table13[Alpha])-MIN(Table13[Alpha]))</f>
        <v>0.41785418965510296</v>
      </c>
      <c r="J3760" s="508">
        <f>(Table13[[#This Row],[Signal from Matlab]]-703)/(1060.75-703)</f>
        <v>-1.9650593990216632</v>
      </c>
    </row>
    <row r="3761" spans="1:10" x14ac:dyDescent="0.2">
      <c r="A3761" s="505">
        <v>39478</v>
      </c>
      <c r="B3761" s="506">
        <v>3760</v>
      </c>
      <c r="C3761" s="507">
        <v>91.6</v>
      </c>
      <c r="E3761" s="508">
        <f>(Table13[[#This Row],[Gasoil Open]]-MIN(Table13[Gasoil Open]))/(MAX(Table13[Gasoil Open])-MIN(Table13[Gasoil Open]))</f>
        <v>0.59956076134699843</v>
      </c>
      <c r="I3761" s="130">
        <f>(Table13[[#This Row],[Alpha]]-MIN(Table13[Alpha]))/(MAX(Table13[Alpha])-MIN(Table13[Alpha]))</f>
        <v>0.41785418965510296</v>
      </c>
      <c r="J3761" s="508">
        <f>(Table13[[#This Row],[Signal from Matlab]]-703)/(1060.75-703)</f>
        <v>-1.9650593990216632</v>
      </c>
    </row>
    <row r="3762" spans="1:10" x14ac:dyDescent="0.2">
      <c r="A3762" s="505">
        <v>39479</v>
      </c>
      <c r="B3762" s="506">
        <v>3761</v>
      </c>
      <c r="C3762" s="507">
        <v>91.5</v>
      </c>
      <c r="E3762" s="508">
        <f>(Table13[[#This Row],[Gasoil Open]]-MIN(Table13[Gasoil Open]))/(MAX(Table13[Gasoil Open])-MIN(Table13[Gasoil Open]))</f>
        <v>0.59882869692532936</v>
      </c>
      <c r="I3762" s="130">
        <f>(Table13[[#This Row],[Alpha]]-MIN(Table13[Alpha]))/(MAX(Table13[Alpha])-MIN(Table13[Alpha]))</f>
        <v>0.41785418965510296</v>
      </c>
      <c r="J3762" s="508">
        <f>(Table13[[#This Row],[Signal from Matlab]]-703)/(1060.75-703)</f>
        <v>-1.9650593990216632</v>
      </c>
    </row>
    <row r="3763" spans="1:10" x14ac:dyDescent="0.2">
      <c r="A3763" s="505">
        <v>39482</v>
      </c>
      <c r="B3763" s="506">
        <v>3762</v>
      </c>
      <c r="C3763" s="507">
        <v>89.1</v>
      </c>
      <c r="E3763" s="508">
        <f>(Table13[[#This Row],[Gasoil Open]]-MIN(Table13[Gasoil Open]))/(MAX(Table13[Gasoil Open])-MIN(Table13[Gasoil Open]))</f>
        <v>0.58125915080527069</v>
      </c>
      <c r="I3763" s="130">
        <f>(Table13[[#This Row],[Alpha]]-MIN(Table13[Alpha]))/(MAX(Table13[Alpha])-MIN(Table13[Alpha]))</f>
        <v>0.41785418965510296</v>
      </c>
      <c r="J3763" s="508">
        <f>(Table13[[#This Row],[Signal from Matlab]]-703)/(1060.75-703)</f>
        <v>-1.9650593990216632</v>
      </c>
    </row>
    <row r="3764" spans="1:10" x14ac:dyDescent="0.2">
      <c r="A3764" s="505">
        <v>39483</v>
      </c>
      <c r="B3764" s="506">
        <v>3763</v>
      </c>
      <c r="C3764" s="507">
        <v>90.06</v>
      </c>
      <c r="E3764" s="508">
        <f>(Table13[[#This Row],[Gasoil Open]]-MIN(Table13[Gasoil Open]))/(MAX(Table13[Gasoil Open])-MIN(Table13[Gasoil Open]))</f>
        <v>0.58828696925329416</v>
      </c>
      <c r="I3764" s="130">
        <f>(Table13[[#This Row],[Alpha]]-MIN(Table13[Alpha]))/(MAX(Table13[Alpha])-MIN(Table13[Alpha]))</f>
        <v>0.41785418965510296</v>
      </c>
      <c r="J3764" s="508">
        <f>(Table13[[#This Row],[Signal from Matlab]]-703)/(1060.75-703)</f>
        <v>-1.9650593990216632</v>
      </c>
    </row>
    <row r="3765" spans="1:10" x14ac:dyDescent="0.2">
      <c r="A3765" s="505">
        <v>39484</v>
      </c>
      <c r="B3765" s="506">
        <v>3764</v>
      </c>
      <c r="C3765" s="507">
        <v>88.5</v>
      </c>
      <c r="E3765" s="508">
        <f>(Table13[[#This Row],[Gasoil Open]]-MIN(Table13[Gasoil Open]))/(MAX(Table13[Gasoil Open])-MIN(Table13[Gasoil Open]))</f>
        <v>0.57686676427525607</v>
      </c>
      <c r="I3765" s="130">
        <f>(Table13[[#This Row],[Alpha]]-MIN(Table13[Alpha]))/(MAX(Table13[Alpha])-MIN(Table13[Alpha]))</f>
        <v>0.41785418965510296</v>
      </c>
      <c r="J3765" s="508">
        <f>(Table13[[#This Row],[Signal from Matlab]]-703)/(1060.75-703)</f>
        <v>-1.9650593990216632</v>
      </c>
    </row>
    <row r="3766" spans="1:10" x14ac:dyDescent="0.2">
      <c r="A3766" s="505">
        <v>39485</v>
      </c>
      <c r="B3766" s="506">
        <v>3765</v>
      </c>
      <c r="C3766" s="507">
        <v>87.6</v>
      </c>
      <c r="E3766" s="508">
        <f>(Table13[[#This Row],[Gasoil Open]]-MIN(Table13[Gasoil Open]))/(MAX(Table13[Gasoil Open])-MIN(Table13[Gasoil Open]))</f>
        <v>0.57027818448023415</v>
      </c>
      <c r="I3766" s="130">
        <f>(Table13[[#This Row],[Alpha]]-MIN(Table13[Alpha]))/(MAX(Table13[Alpha])-MIN(Table13[Alpha]))</f>
        <v>0.41785418965510296</v>
      </c>
      <c r="J3766" s="508">
        <f>(Table13[[#This Row],[Signal from Matlab]]-703)/(1060.75-703)</f>
        <v>-1.9650593990216632</v>
      </c>
    </row>
    <row r="3767" spans="1:10" x14ac:dyDescent="0.2">
      <c r="A3767" s="505">
        <v>39486</v>
      </c>
      <c r="B3767" s="506">
        <v>3766</v>
      </c>
      <c r="C3767" s="507">
        <v>88.78</v>
      </c>
      <c r="E3767" s="508">
        <f>(Table13[[#This Row],[Gasoil Open]]-MIN(Table13[Gasoil Open]))/(MAX(Table13[Gasoil Open])-MIN(Table13[Gasoil Open]))</f>
        <v>0.57891654465592957</v>
      </c>
      <c r="I3767" s="130">
        <f>(Table13[[#This Row],[Alpha]]-MIN(Table13[Alpha]))/(MAX(Table13[Alpha])-MIN(Table13[Alpha]))</f>
        <v>0.41785418965510296</v>
      </c>
      <c r="J3767" s="508">
        <f>(Table13[[#This Row],[Signal from Matlab]]-703)/(1060.75-703)</f>
        <v>-1.9650593990216632</v>
      </c>
    </row>
    <row r="3768" spans="1:10" x14ac:dyDescent="0.2">
      <c r="A3768" s="505">
        <v>39489</v>
      </c>
      <c r="B3768" s="506">
        <v>3767</v>
      </c>
      <c r="C3768" s="507">
        <v>92.68</v>
      </c>
      <c r="E3768" s="508">
        <f>(Table13[[#This Row],[Gasoil Open]]-MIN(Table13[Gasoil Open]))/(MAX(Table13[Gasoil Open])-MIN(Table13[Gasoil Open]))</f>
        <v>0.60746705710102478</v>
      </c>
      <c r="I3768" s="130">
        <f>(Table13[[#This Row],[Alpha]]-MIN(Table13[Alpha]))/(MAX(Table13[Alpha])-MIN(Table13[Alpha]))</f>
        <v>0.41785418965510296</v>
      </c>
      <c r="J3768" s="508">
        <f>(Table13[[#This Row],[Signal from Matlab]]-703)/(1060.75-703)</f>
        <v>-1.9650593990216632</v>
      </c>
    </row>
    <row r="3769" spans="1:10" x14ac:dyDescent="0.2">
      <c r="A3769" s="505">
        <v>39490</v>
      </c>
      <c r="B3769" s="506">
        <v>3768</v>
      </c>
      <c r="C3769" s="507">
        <v>93.29</v>
      </c>
      <c r="E3769" s="508">
        <f>(Table13[[#This Row],[Gasoil Open]]-MIN(Table13[Gasoil Open]))/(MAX(Table13[Gasoil Open])-MIN(Table13[Gasoil Open]))</f>
        <v>0.61193265007320641</v>
      </c>
      <c r="I3769" s="130">
        <f>(Table13[[#This Row],[Alpha]]-MIN(Table13[Alpha]))/(MAX(Table13[Alpha])-MIN(Table13[Alpha]))</f>
        <v>0.41785418965510296</v>
      </c>
      <c r="J3769" s="508">
        <f>(Table13[[#This Row],[Signal from Matlab]]-703)/(1060.75-703)</f>
        <v>-1.9650593990216632</v>
      </c>
    </row>
    <row r="3770" spans="1:10" x14ac:dyDescent="0.2">
      <c r="A3770" s="505">
        <v>39491</v>
      </c>
      <c r="B3770" s="506">
        <v>3769</v>
      </c>
      <c r="C3770" s="507">
        <v>92.99</v>
      </c>
      <c r="E3770" s="508">
        <f>(Table13[[#This Row],[Gasoil Open]]-MIN(Table13[Gasoil Open]))/(MAX(Table13[Gasoil Open])-MIN(Table13[Gasoil Open]))</f>
        <v>0.60973645680819899</v>
      </c>
      <c r="I3770" s="130">
        <f>(Table13[[#This Row],[Alpha]]-MIN(Table13[Alpha]))/(MAX(Table13[Alpha])-MIN(Table13[Alpha]))</f>
        <v>0.41785418965510296</v>
      </c>
      <c r="J3770" s="508">
        <f>(Table13[[#This Row],[Signal from Matlab]]-703)/(1060.75-703)</f>
        <v>-1.9650593990216632</v>
      </c>
    </row>
    <row r="3771" spans="1:10" x14ac:dyDescent="0.2">
      <c r="A3771" s="505">
        <v>39492</v>
      </c>
      <c r="B3771" s="506">
        <v>3770</v>
      </c>
      <c r="C3771" s="507">
        <v>93.47</v>
      </c>
      <c r="E3771" s="508">
        <f>(Table13[[#This Row],[Gasoil Open]]-MIN(Table13[Gasoil Open]))/(MAX(Table13[Gasoil Open])-MIN(Table13[Gasoil Open]))</f>
        <v>0.61325036603221073</v>
      </c>
      <c r="I3771" s="130">
        <f>(Table13[[#This Row],[Alpha]]-MIN(Table13[Alpha]))/(MAX(Table13[Alpha])-MIN(Table13[Alpha]))</f>
        <v>0.41785418965510296</v>
      </c>
      <c r="J3771" s="508">
        <f>(Table13[[#This Row],[Signal from Matlab]]-703)/(1060.75-703)</f>
        <v>-1.9650593990216632</v>
      </c>
    </row>
    <row r="3772" spans="1:10" x14ac:dyDescent="0.2">
      <c r="A3772" s="505">
        <v>39493</v>
      </c>
      <c r="B3772" s="506">
        <v>3771</v>
      </c>
      <c r="C3772" s="507"/>
      <c r="E3772" s="508">
        <f>(Table13[[#This Row],[Gasoil Open]]-MIN(Table13[Gasoil Open]))/(MAX(Table13[Gasoil Open])-MIN(Table13[Gasoil Open]))</f>
        <v>-7.1010248901903356E-2</v>
      </c>
      <c r="I3772" s="130">
        <f>(Table13[[#This Row],[Alpha]]-MIN(Table13[Alpha]))/(MAX(Table13[Alpha])-MIN(Table13[Alpha]))</f>
        <v>0.41785418965510296</v>
      </c>
      <c r="J3772" s="508">
        <f>(Table13[[#This Row],[Signal from Matlab]]-703)/(1060.75-703)</f>
        <v>-1.9650593990216632</v>
      </c>
    </row>
    <row r="3773" spans="1:10" x14ac:dyDescent="0.2">
      <c r="A3773" s="505">
        <v>39496</v>
      </c>
      <c r="B3773" s="506">
        <v>3772</v>
      </c>
      <c r="C3773" s="507">
        <v>94.9</v>
      </c>
      <c r="E3773" s="508">
        <f>(Table13[[#This Row],[Gasoil Open]]-MIN(Table13[Gasoil Open]))/(MAX(Table13[Gasoil Open])-MIN(Table13[Gasoil Open]))</f>
        <v>0.62371888726207902</v>
      </c>
      <c r="I3773" s="130">
        <f>(Table13[[#This Row],[Alpha]]-MIN(Table13[Alpha]))/(MAX(Table13[Alpha])-MIN(Table13[Alpha]))</f>
        <v>0.41785418965510296</v>
      </c>
      <c r="J3773" s="508">
        <f>(Table13[[#This Row],[Signal from Matlab]]-703)/(1060.75-703)</f>
        <v>-1.9650593990216632</v>
      </c>
    </row>
    <row r="3774" spans="1:10" x14ac:dyDescent="0.2">
      <c r="A3774" s="505">
        <v>39497</v>
      </c>
      <c r="B3774" s="506">
        <v>3773</v>
      </c>
      <c r="C3774" s="507">
        <v>94.84</v>
      </c>
      <c r="E3774" s="508">
        <f>(Table13[[#This Row],[Gasoil Open]]-MIN(Table13[Gasoil Open]))/(MAX(Table13[Gasoil Open])-MIN(Table13[Gasoil Open]))</f>
        <v>0.62327964860907747</v>
      </c>
      <c r="I3774" s="130">
        <f>(Table13[[#This Row],[Alpha]]-MIN(Table13[Alpha]))/(MAX(Table13[Alpha])-MIN(Table13[Alpha]))</f>
        <v>0.41785418965510296</v>
      </c>
      <c r="J3774" s="508">
        <f>(Table13[[#This Row],[Signal from Matlab]]-703)/(1060.75-703)</f>
        <v>-1.9650593990216632</v>
      </c>
    </row>
    <row r="3775" spans="1:10" x14ac:dyDescent="0.2">
      <c r="A3775" s="505">
        <v>39498</v>
      </c>
      <c r="B3775" s="506">
        <v>3774</v>
      </c>
      <c r="C3775" s="507">
        <v>97.82</v>
      </c>
      <c r="E3775" s="508">
        <f>(Table13[[#This Row],[Gasoil Open]]-MIN(Table13[Gasoil Open]))/(MAX(Table13[Gasoil Open])-MIN(Table13[Gasoil Open]))</f>
        <v>0.64509516837481684</v>
      </c>
      <c r="I3775" s="130">
        <f>(Table13[[#This Row],[Alpha]]-MIN(Table13[Alpha]))/(MAX(Table13[Alpha])-MIN(Table13[Alpha]))</f>
        <v>0.41785418965510296</v>
      </c>
      <c r="J3775" s="508">
        <f>(Table13[[#This Row],[Signal from Matlab]]-703)/(1060.75-703)</f>
        <v>-1.9650593990216632</v>
      </c>
    </row>
    <row r="3776" spans="1:10" x14ac:dyDescent="0.2">
      <c r="A3776" s="505">
        <v>39499</v>
      </c>
      <c r="B3776" s="506">
        <v>3775</v>
      </c>
      <c r="C3776" s="507">
        <v>98.35</v>
      </c>
      <c r="E3776" s="508">
        <f>(Table13[[#This Row],[Gasoil Open]]-MIN(Table13[Gasoil Open]))/(MAX(Table13[Gasoil Open])-MIN(Table13[Gasoil Open]))</f>
        <v>0.64897510980966311</v>
      </c>
      <c r="I3776" s="130">
        <f>(Table13[[#This Row],[Alpha]]-MIN(Table13[Alpha]))/(MAX(Table13[Alpha])-MIN(Table13[Alpha]))</f>
        <v>0.41785418965510296</v>
      </c>
      <c r="J3776" s="508">
        <f>(Table13[[#This Row],[Signal from Matlab]]-703)/(1060.75-703)</f>
        <v>-1.9650593990216632</v>
      </c>
    </row>
    <row r="3777" spans="1:10" x14ac:dyDescent="0.2">
      <c r="A3777" s="505">
        <v>39500</v>
      </c>
      <c r="B3777" s="506">
        <v>3776</v>
      </c>
      <c r="C3777" s="507">
        <v>95.9</v>
      </c>
      <c r="E3777" s="508">
        <f>(Table13[[#This Row],[Gasoil Open]]-MIN(Table13[Gasoil Open]))/(MAX(Table13[Gasoil Open])-MIN(Table13[Gasoil Open]))</f>
        <v>0.63103953147877001</v>
      </c>
      <c r="I3777" s="130">
        <f>(Table13[[#This Row],[Alpha]]-MIN(Table13[Alpha]))/(MAX(Table13[Alpha])-MIN(Table13[Alpha]))</f>
        <v>0.41785418965510296</v>
      </c>
      <c r="J3777" s="508">
        <f>(Table13[[#This Row],[Signal from Matlab]]-703)/(1060.75-703)</f>
        <v>-1.9650593990216632</v>
      </c>
    </row>
    <row r="3778" spans="1:10" x14ac:dyDescent="0.2">
      <c r="A3778" s="505">
        <v>39503</v>
      </c>
      <c r="B3778" s="506">
        <v>3777</v>
      </c>
      <c r="C3778" s="507">
        <v>97.23</v>
      </c>
      <c r="E3778" s="508">
        <f>(Table13[[#This Row],[Gasoil Open]]-MIN(Table13[Gasoil Open]))/(MAX(Table13[Gasoil Open])-MIN(Table13[Gasoil Open]))</f>
        <v>0.64077598828696913</v>
      </c>
      <c r="I3778" s="130">
        <f>(Table13[[#This Row],[Alpha]]-MIN(Table13[Alpha]))/(MAX(Table13[Alpha])-MIN(Table13[Alpha]))</f>
        <v>0.41785418965510296</v>
      </c>
      <c r="J3778" s="508">
        <f>(Table13[[#This Row],[Signal from Matlab]]-703)/(1060.75-703)</f>
        <v>-1.9650593990216632</v>
      </c>
    </row>
    <row r="3779" spans="1:10" x14ac:dyDescent="0.2">
      <c r="A3779" s="505">
        <v>39504</v>
      </c>
      <c r="B3779" s="506">
        <v>3778</v>
      </c>
      <c r="C3779" s="507">
        <v>98.05</v>
      </c>
      <c r="E3779" s="508">
        <f>(Table13[[#This Row],[Gasoil Open]]-MIN(Table13[Gasoil Open]))/(MAX(Table13[Gasoil Open])-MIN(Table13[Gasoil Open]))</f>
        <v>0.6467789165446558</v>
      </c>
      <c r="I3779" s="130">
        <f>(Table13[[#This Row],[Alpha]]-MIN(Table13[Alpha]))/(MAX(Table13[Alpha])-MIN(Table13[Alpha]))</f>
        <v>0.41785418965510296</v>
      </c>
      <c r="J3779" s="508">
        <f>(Table13[[#This Row],[Signal from Matlab]]-703)/(1060.75-703)</f>
        <v>-1.9650593990216632</v>
      </c>
    </row>
    <row r="3780" spans="1:10" x14ac:dyDescent="0.2">
      <c r="A3780" s="505">
        <v>39505</v>
      </c>
      <c r="B3780" s="506">
        <v>3779</v>
      </c>
      <c r="C3780" s="507">
        <v>100</v>
      </c>
      <c r="E3780" s="508">
        <f>(Table13[[#This Row],[Gasoil Open]]-MIN(Table13[Gasoil Open]))/(MAX(Table13[Gasoil Open])-MIN(Table13[Gasoil Open]))</f>
        <v>0.66105417276720335</v>
      </c>
      <c r="I3780" s="130">
        <f>(Table13[[#This Row],[Alpha]]-MIN(Table13[Alpha]))/(MAX(Table13[Alpha])-MIN(Table13[Alpha]))</f>
        <v>0.41785418965510296</v>
      </c>
      <c r="J3780" s="508">
        <f>(Table13[[#This Row],[Signal from Matlab]]-703)/(1060.75-703)</f>
        <v>-1.9650593990216632</v>
      </c>
    </row>
    <row r="3781" spans="1:10" x14ac:dyDescent="0.2">
      <c r="A3781" s="505">
        <v>39506</v>
      </c>
      <c r="B3781" s="506">
        <v>3780</v>
      </c>
      <c r="C3781" s="507">
        <v>98.54</v>
      </c>
      <c r="E3781" s="508">
        <f>(Table13[[#This Row],[Gasoil Open]]-MIN(Table13[Gasoil Open]))/(MAX(Table13[Gasoil Open])-MIN(Table13[Gasoil Open]))</f>
        <v>0.65036603221083444</v>
      </c>
      <c r="I3781" s="130">
        <f>(Table13[[#This Row],[Alpha]]-MIN(Table13[Alpha]))/(MAX(Table13[Alpha])-MIN(Table13[Alpha]))</f>
        <v>0.41785418965510296</v>
      </c>
      <c r="J3781" s="508">
        <f>(Table13[[#This Row],[Signal from Matlab]]-703)/(1060.75-703)</f>
        <v>-1.9650593990216632</v>
      </c>
    </row>
    <row r="3782" spans="1:10" x14ac:dyDescent="0.2">
      <c r="A3782" s="505">
        <v>39507</v>
      </c>
      <c r="B3782" s="506">
        <v>3781</v>
      </c>
      <c r="C3782" s="507">
        <v>101.2</v>
      </c>
      <c r="E3782" s="508">
        <f>(Table13[[#This Row],[Gasoil Open]]-MIN(Table13[Gasoil Open]))/(MAX(Table13[Gasoil Open])-MIN(Table13[Gasoil Open]))</f>
        <v>0.66983894582723269</v>
      </c>
      <c r="I3782" s="130">
        <f>(Table13[[#This Row],[Alpha]]-MIN(Table13[Alpha]))/(MAX(Table13[Alpha])-MIN(Table13[Alpha]))</f>
        <v>0.41785418965510296</v>
      </c>
      <c r="J3782" s="508">
        <f>(Table13[[#This Row],[Signal from Matlab]]-703)/(1060.75-703)</f>
        <v>-1.9650593990216632</v>
      </c>
    </row>
    <row r="3783" spans="1:10" x14ac:dyDescent="0.2">
      <c r="A3783" s="505">
        <v>39510</v>
      </c>
      <c r="B3783" s="506">
        <v>3782</v>
      </c>
      <c r="C3783" s="507">
        <v>100.12</v>
      </c>
      <c r="E3783" s="508">
        <f>(Table13[[#This Row],[Gasoil Open]]-MIN(Table13[Gasoil Open]))/(MAX(Table13[Gasoil Open])-MIN(Table13[Gasoil Open]))</f>
        <v>0.66193265007320634</v>
      </c>
      <c r="I3783" s="130">
        <f>(Table13[[#This Row],[Alpha]]-MIN(Table13[Alpha]))/(MAX(Table13[Alpha])-MIN(Table13[Alpha]))</f>
        <v>0.41785418965510296</v>
      </c>
      <c r="J3783" s="508">
        <f>(Table13[[#This Row],[Signal from Matlab]]-703)/(1060.75-703)</f>
        <v>-1.9650593990216632</v>
      </c>
    </row>
    <row r="3784" spans="1:10" x14ac:dyDescent="0.2">
      <c r="A3784" s="505">
        <v>39511</v>
      </c>
      <c r="B3784" s="506">
        <v>3783</v>
      </c>
      <c r="C3784" s="507">
        <v>100.6</v>
      </c>
      <c r="E3784" s="508">
        <f>(Table13[[#This Row],[Gasoil Open]]-MIN(Table13[Gasoil Open]))/(MAX(Table13[Gasoil Open])-MIN(Table13[Gasoil Open]))</f>
        <v>0.66544655929721797</v>
      </c>
      <c r="I3784" s="130">
        <f>(Table13[[#This Row],[Alpha]]-MIN(Table13[Alpha]))/(MAX(Table13[Alpha])-MIN(Table13[Alpha]))</f>
        <v>0.41785418965510296</v>
      </c>
      <c r="J3784" s="508">
        <f>(Table13[[#This Row],[Signal from Matlab]]-703)/(1060.75-703)</f>
        <v>-1.9650593990216632</v>
      </c>
    </row>
    <row r="3785" spans="1:10" x14ac:dyDescent="0.2">
      <c r="A3785" s="505">
        <v>39512</v>
      </c>
      <c r="B3785" s="506">
        <v>3784</v>
      </c>
      <c r="C3785" s="507">
        <v>97.75</v>
      </c>
      <c r="E3785" s="508">
        <f>(Table13[[#This Row],[Gasoil Open]]-MIN(Table13[Gasoil Open]))/(MAX(Table13[Gasoil Open])-MIN(Table13[Gasoil Open]))</f>
        <v>0.6445827232796485</v>
      </c>
      <c r="I3785" s="130">
        <f>(Table13[[#This Row],[Alpha]]-MIN(Table13[Alpha]))/(MAX(Table13[Alpha])-MIN(Table13[Alpha]))</f>
        <v>0.41785418965510296</v>
      </c>
      <c r="J3785" s="508">
        <f>(Table13[[#This Row],[Signal from Matlab]]-703)/(1060.75-703)</f>
        <v>-1.9650593990216632</v>
      </c>
    </row>
    <row r="3786" spans="1:10" x14ac:dyDescent="0.2">
      <c r="A3786" s="505">
        <v>39513</v>
      </c>
      <c r="B3786" s="506">
        <v>3785</v>
      </c>
      <c r="C3786" s="507">
        <v>101.67</v>
      </c>
      <c r="E3786" s="508">
        <f>(Table13[[#This Row],[Gasoil Open]]-MIN(Table13[Gasoil Open]))/(MAX(Table13[Gasoil Open])-MIN(Table13[Gasoil Open]))</f>
        <v>0.67327964860907752</v>
      </c>
      <c r="I3786" s="130">
        <f>(Table13[[#This Row],[Alpha]]-MIN(Table13[Alpha]))/(MAX(Table13[Alpha])-MIN(Table13[Alpha]))</f>
        <v>0.41785418965510296</v>
      </c>
      <c r="J3786" s="508">
        <f>(Table13[[#This Row],[Signal from Matlab]]-703)/(1060.75-703)</f>
        <v>-1.9650593990216632</v>
      </c>
    </row>
    <row r="3787" spans="1:10" x14ac:dyDescent="0.2">
      <c r="A3787" s="505">
        <v>39514</v>
      </c>
      <c r="B3787" s="506">
        <v>3786</v>
      </c>
      <c r="C3787" s="507">
        <v>102.69</v>
      </c>
      <c r="E3787" s="508">
        <f>(Table13[[#This Row],[Gasoil Open]]-MIN(Table13[Gasoil Open]))/(MAX(Table13[Gasoil Open])-MIN(Table13[Gasoil Open]))</f>
        <v>0.68074670571010232</v>
      </c>
      <c r="I3787" s="130">
        <f>(Table13[[#This Row],[Alpha]]-MIN(Table13[Alpha]))/(MAX(Table13[Alpha])-MIN(Table13[Alpha]))</f>
        <v>0.41785418965510296</v>
      </c>
      <c r="J3787" s="508">
        <f>(Table13[[#This Row],[Signal from Matlab]]-703)/(1060.75-703)</f>
        <v>-1.9650593990216632</v>
      </c>
    </row>
    <row r="3788" spans="1:10" x14ac:dyDescent="0.2">
      <c r="A3788" s="505">
        <v>39517</v>
      </c>
      <c r="B3788" s="506">
        <v>3787</v>
      </c>
      <c r="C3788" s="507">
        <v>102.3</v>
      </c>
      <c r="E3788" s="508">
        <f>(Table13[[#This Row],[Gasoil Open]]-MIN(Table13[Gasoil Open]))/(MAX(Table13[Gasoil Open])-MIN(Table13[Gasoil Open]))</f>
        <v>0.67789165446559285</v>
      </c>
      <c r="I3788" s="130">
        <f>(Table13[[#This Row],[Alpha]]-MIN(Table13[Alpha]))/(MAX(Table13[Alpha])-MIN(Table13[Alpha]))</f>
        <v>0.41785418965510296</v>
      </c>
      <c r="J3788" s="508">
        <f>(Table13[[#This Row],[Signal from Matlab]]-703)/(1060.75-703)</f>
        <v>-1.9650593990216632</v>
      </c>
    </row>
    <row r="3789" spans="1:10" x14ac:dyDescent="0.2">
      <c r="A3789" s="505">
        <v>39518</v>
      </c>
      <c r="B3789" s="506">
        <v>3788</v>
      </c>
      <c r="C3789" s="507">
        <v>104.21</v>
      </c>
      <c r="E3789" s="508">
        <f>(Table13[[#This Row],[Gasoil Open]]-MIN(Table13[Gasoil Open]))/(MAX(Table13[Gasoil Open])-MIN(Table13[Gasoil Open]))</f>
        <v>0.69187408491947278</v>
      </c>
      <c r="I3789" s="130">
        <f>(Table13[[#This Row],[Alpha]]-MIN(Table13[Alpha]))/(MAX(Table13[Alpha])-MIN(Table13[Alpha]))</f>
        <v>0.41785418965510296</v>
      </c>
      <c r="J3789" s="508">
        <f>(Table13[[#This Row],[Signal from Matlab]]-703)/(1060.75-703)</f>
        <v>-1.9650593990216632</v>
      </c>
    </row>
    <row r="3790" spans="1:10" x14ac:dyDescent="0.2">
      <c r="A3790" s="505">
        <v>39519</v>
      </c>
      <c r="B3790" s="506">
        <v>3789</v>
      </c>
      <c r="C3790" s="507">
        <v>105.43</v>
      </c>
      <c r="E3790" s="508">
        <f>(Table13[[#This Row],[Gasoil Open]]-MIN(Table13[Gasoil Open]))/(MAX(Table13[Gasoil Open])-MIN(Table13[Gasoil Open]))</f>
        <v>0.70080527086383593</v>
      </c>
      <c r="I3790" s="130">
        <f>(Table13[[#This Row],[Alpha]]-MIN(Table13[Alpha]))/(MAX(Table13[Alpha])-MIN(Table13[Alpha]))</f>
        <v>0.41785418965510296</v>
      </c>
      <c r="J3790" s="508">
        <f>(Table13[[#This Row],[Signal from Matlab]]-703)/(1060.75-703)</f>
        <v>-1.9650593990216632</v>
      </c>
    </row>
    <row r="3791" spans="1:10" x14ac:dyDescent="0.2">
      <c r="A3791" s="505">
        <v>39520</v>
      </c>
      <c r="B3791" s="506">
        <v>3790</v>
      </c>
      <c r="C3791" s="507">
        <v>106.31</v>
      </c>
      <c r="E3791" s="508">
        <f>(Table13[[#This Row],[Gasoil Open]]-MIN(Table13[Gasoil Open]))/(MAX(Table13[Gasoil Open])-MIN(Table13[Gasoil Open]))</f>
        <v>0.70724743777452403</v>
      </c>
      <c r="I3791" s="130">
        <f>(Table13[[#This Row],[Alpha]]-MIN(Table13[Alpha]))/(MAX(Table13[Alpha])-MIN(Table13[Alpha]))</f>
        <v>0.41785418965510296</v>
      </c>
      <c r="J3791" s="508">
        <f>(Table13[[#This Row],[Signal from Matlab]]-703)/(1060.75-703)</f>
        <v>-1.9650593990216632</v>
      </c>
    </row>
    <row r="3792" spans="1:10" x14ac:dyDescent="0.2">
      <c r="A3792" s="505">
        <v>39521</v>
      </c>
      <c r="B3792" s="506">
        <v>3791</v>
      </c>
      <c r="C3792" s="507">
        <v>106.64</v>
      </c>
      <c r="E3792" s="508">
        <f>(Table13[[#This Row],[Gasoil Open]]-MIN(Table13[Gasoil Open]))/(MAX(Table13[Gasoil Open])-MIN(Table13[Gasoil Open]))</f>
        <v>0.70966325036603206</v>
      </c>
      <c r="I3792" s="130">
        <f>(Table13[[#This Row],[Alpha]]-MIN(Table13[Alpha]))/(MAX(Table13[Alpha])-MIN(Table13[Alpha]))</f>
        <v>0.41785418965510296</v>
      </c>
      <c r="J3792" s="508">
        <f>(Table13[[#This Row],[Signal from Matlab]]-703)/(1060.75-703)</f>
        <v>-1.9650593990216632</v>
      </c>
    </row>
    <row r="3793" spans="1:10" x14ac:dyDescent="0.2">
      <c r="A3793" s="505">
        <v>39524</v>
      </c>
      <c r="B3793" s="506">
        <v>3792</v>
      </c>
      <c r="C3793" s="507"/>
      <c r="E3793" s="508">
        <f>(Table13[[#This Row],[Gasoil Open]]-MIN(Table13[Gasoil Open]))/(MAX(Table13[Gasoil Open])-MIN(Table13[Gasoil Open]))</f>
        <v>-7.1010248901903356E-2</v>
      </c>
      <c r="I3793" s="130">
        <f>(Table13[[#This Row],[Alpha]]-MIN(Table13[Alpha]))/(MAX(Table13[Alpha])-MIN(Table13[Alpha]))</f>
        <v>0.41785418965510296</v>
      </c>
      <c r="J3793" s="508">
        <f>(Table13[[#This Row],[Signal from Matlab]]-703)/(1060.75-703)</f>
        <v>-1.9650593990216632</v>
      </c>
    </row>
    <row r="3794" spans="1:10" x14ac:dyDescent="0.2">
      <c r="A3794" s="505">
        <v>39525</v>
      </c>
      <c r="B3794" s="506">
        <v>3793</v>
      </c>
      <c r="C3794" s="507">
        <v>102.31</v>
      </c>
      <c r="E3794" s="508">
        <f>(Table13[[#This Row],[Gasoil Open]]-MIN(Table13[Gasoil Open]))/(MAX(Table13[Gasoil Open])-MIN(Table13[Gasoil Open]))</f>
        <v>0.67796486090775976</v>
      </c>
      <c r="I3794" s="130">
        <f>(Table13[[#This Row],[Alpha]]-MIN(Table13[Alpha]))/(MAX(Table13[Alpha])-MIN(Table13[Alpha]))</f>
        <v>0.41785418965510296</v>
      </c>
      <c r="J3794" s="508">
        <f>(Table13[[#This Row],[Signal from Matlab]]-703)/(1060.75-703)</f>
        <v>-1.9650593990216632</v>
      </c>
    </row>
    <row r="3795" spans="1:10" x14ac:dyDescent="0.2">
      <c r="A3795" s="505">
        <v>39526</v>
      </c>
      <c r="B3795" s="506">
        <v>3794</v>
      </c>
      <c r="C3795" s="507">
        <v>104.93</v>
      </c>
      <c r="E3795" s="508">
        <f>(Table13[[#This Row],[Gasoil Open]]-MIN(Table13[Gasoil Open]))/(MAX(Table13[Gasoil Open])-MIN(Table13[Gasoil Open]))</f>
        <v>0.69714494875549038</v>
      </c>
      <c r="I3795" s="130">
        <f>(Table13[[#This Row],[Alpha]]-MIN(Table13[Alpha]))/(MAX(Table13[Alpha])-MIN(Table13[Alpha]))</f>
        <v>0.41785418965510296</v>
      </c>
      <c r="J3795" s="508">
        <f>(Table13[[#This Row],[Signal from Matlab]]-703)/(1060.75-703)</f>
        <v>-1.9650593990216632</v>
      </c>
    </row>
    <row r="3796" spans="1:10" x14ac:dyDescent="0.2">
      <c r="A3796" s="505">
        <v>39527</v>
      </c>
      <c r="B3796" s="506">
        <v>3795</v>
      </c>
      <c r="C3796" s="507">
        <v>100.07</v>
      </c>
      <c r="E3796" s="508">
        <f>(Table13[[#This Row],[Gasoil Open]]-MIN(Table13[Gasoil Open]))/(MAX(Table13[Gasoil Open])-MIN(Table13[Gasoil Open]))</f>
        <v>0.6615666178623717</v>
      </c>
      <c r="I3796" s="130">
        <f>(Table13[[#This Row],[Alpha]]-MIN(Table13[Alpha]))/(MAX(Table13[Alpha])-MIN(Table13[Alpha]))</f>
        <v>0.41785418965510296</v>
      </c>
      <c r="J3796" s="508">
        <f>(Table13[[#This Row],[Signal from Matlab]]-703)/(1060.75-703)</f>
        <v>-1.9650593990216632</v>
      </c>
    </row>
    <row r="3797" spans="1:10" x14ac:dyDescent="0.2">
      <c r="A3797" s="505">
        <v>39531</v>
      </c>
      <c r="B3797" s="506">
        <v>3796</v>
      </c>
      <c r="C3797" s="507">
        <v>99.75</v>
      </c>
      <c r="E3797" s="508">
        <f>(Table13[[#This Row],[Gasoil Open]]-MIN(Table13[Gasoil Open]))/(MAX(Table13[Gasoil Open])-MIN(Table13[Gasoil Open]))</f>
        <v>0.65922401171303058</v>
      </c>
      <c r="I3797" s="130">
        <f>(Table13[[#This Row],[Alpha]]-MIN(Table13[Alpha]))/(MAX(Table13[Alpha])-MIN(Table13[Alpha]))</f>
        <v>0.41785418965510296</v>
      </c>
      <c r="J3797" s="508">
        <f>(Table13[[#This Row],[Signal from Matlab]]-703)/(1060.75-703)</f>
        <v>-1.9650593990216632</v>
      </c>
    </row>
    <row r="3798" spans="1:10" x14ac:dyDescent="0.2">
      <c r="A3798" s="505">
        <v>39532</v>
      </c>
      <c r="B3798" s="506">
        <v>3797</v>
      </c>
      <c r="C3798" s="507">
        <v>98.97</v>
      </c>
      <c r="E3798" s="508">
        <f>(Table13[[#This Row],[Gasoil Open]]-MIN(Table13[Gasoil Open]))/(MAX(Table13[Gasoil Open])-MIN(Table13[Gasoil Open]))</f>
        <v>0.65351390922401154</v>
      </c>
      <c r="I3798" s="130">
        <f>(Table13[[#This Row],[Alpha]]-MIN(Table13[Alpha]))/(MAX(Table13[Alpha])-MIN(Table13[Alpha]))</f>
        <v>0.41785418965510296</v>
      </c>
      <c r="J3798" s="508">
        <f>(Table13[[#This Row],[Signal from Matlab]]-703)/(1060.75-703)</f>
        <v>-1.9650593990216632</v>
      </c>
    </row>
    <row r="3799" spans="1:10" x14ac:dyDescent="0.2">
      <c r="A3799" s="505">
        <v>39533</v>
      </c>
      <c r="B3799" s="506">
        <v>3798</v>
      </c>
      <c r="C3799" s="507">
        <v>100.9</v>
      </c>
      <c r="E3799" s="508">
        <f>(Table13[[#This Row],[Gasoil Open]]-MIN(Table13[Gasoil Open]))/(MAX(Table13[Gasoil Open])-MIN(Table13[Gasoil Open]))</f>
        <v>0.66764275256222538</v>
      </c>
      <c r="I3799" s="130">
        <f>(Table13[[#This Row],[Alpha]]-MIN(Table13[Alpha]))/(MAX(Table13[Alpha])-MIN(Table13[Alpha]))</f>
        <v>0.41785418965510296</v>
      </c>
      <c r="J3799" s="508">
        <f>(Table13[[#This Row],[Signal from Matlab]]-703)/(1060.75-703)</f>
        <v>-1.9650593990216632</v>
      </c>
    </row>
    <row r="3800" spans="1:10" x14ac:dyDescent="0.2">
      <c r="A3800" s="505">
        <v>39534</v>
      </c>
      <c r="B3800" s="506">
        <v>3799</v>
      </c>
      <c r="C3800" s="507">
        <v>104.22</v>
      </c>
      <c r="E3800" s="508">
        <f>(Table13[[#This Row],[Gasoil Open]]-MIN(Table13[Gasoil Open]))/(MAX(Table13[Gasoil Open])-MIN(Table13[Gasoil Open]))</f>
        <v>0.69194729136163968</v>
      </c>
      <c r="I3800" s="130">
        <f>(Table13[[#This Row],[Alpha]]-MIN(Table13[Alpha]))/(MAX(Table13[Alpha])-MIN(Table13[Alpha]))</f>
        <v>0.41785418965510296</v>
      </c>
      <c r="J3800" s="508">
        <f>(Table13[[#This Row],[Signal from Matlab]]-703)/(1060.75-703)</f>
        <v>-1.9650593990216632</v>
      </c>
    </row>
    <row r="3801" spans="1:10" x14ac:dyDescent="0.2">
      <c r="A3801" s="505">
        <v>39535</v>
      </c>
      <c r="B3801" s="506">
        <v>3800</v>
      </c>
      <c r="C3801" s="507">
        <v>104.4</v>
      </c>
      <c r="E3801" s="508">
        <f>(Table13[[#This Row],[Gasoil Open]]-MIN(Table13[Gasoil Open]))/(MAX(Table13[Gasoil Open])-MIN(Table13[Gasoil Open]))</f>
        <v>0.69326500732064411</v>
      </c>
      <c r="I3801" s="130">
        <f>(Table13[[#This Row],[Alpha]]-MIN(Table13[Alpha]))/(MAX(Table13[Alpha])-MIN(Table13[Alpha]))</f>
        <v>0.41785418965510296</v>
      </c>
      <c r="J3801" s="508">
        <f>(Table13[[#This Row],[Signal from Matlab]]-703)/(1060.75-703)</f>
        <v>-1.9650593990216632</v>
      </c>
    </row>
    <row r="3802" spans="1:10" x14ac:dyDescent="0.2">
      <c r="A3802" s="505">
        <v>39538</v>
      </c>
      <c r="B3802" s="506">
        <v>3801</v>
      </c>
      <c r="C3802" s="507">
        <v>103.36</v>
      </c>
      <c r="E3802" s="508">
        <f>(Table13[[#This Row],[Gasoil Open]]-MIN(Table13[Gasoil Open]))/(MAX(Table13[Gasoil Open])-MIN(Table13[Gasoil Open]))</f>
        <v>0.68565153733528539</v>
      </c>
      <c r="I3802" s="130">
        <f>(Table13[[#This Row],[Alpha]]-MIN(Table13[Alpha]))/(MAX(Table13[Alpha])-MIN(Table13[Alpha]))</f>
        <v>0.41785418965510296</v>
      </c>
      <c r="J3802" s="508">
        <f>(Table13[[#This Row],[Signal from Matlab]]-703)/(1060.75-703)</f>
        <v>-1.9650593990216632</v>
      </c>
    </row>
    <row r="3803" spans="1:10" x14ac:dyDescent="0.2">
      <c r="A3803" s="505">
        <v>39539</v>
      </c>
      <c r="B3803" s="506">
        <v>3802</v>
      </c>
      <c r="C3803" s="507">
        <v>100.5</v>
      </c>
      <c r="E3803" s="508">
        <f>(Table13[[#This Row],[Gasoil Open]]-MIN(Table13[Gasoil Open]))/(MAX(Table13[Gasoil Open])-MIN(Table13[Gasoil Open]))</f>
        <v>0.6647144948755489</v>
      </c>
      <c r="I3803" s="130">
        <f>(Table13[[#This Row],[Alpha]]-MIN(Table13[Alpha]))/(MAX(Table13[Alpha])-MIN(Table13[Alpha]))</f>
        <v>0.41785418965510296</v>
      </c>
      <c r="J3803" s="508">
        <f>(Table13[[#This Row],[Signal from Matlab]]-703)/(1060.75-703)</f>
        <v>-1.9650593990216632</v>
      </c>
    </row>
    <row r="3804" spans="1:10" x14ac:dyDescent="0.2">
      <c r="A3804" s="505">
        <v>39540</v>
      </c>
      <c r="B3804" s="506">
        <v>3803</v>
      </c>
      <c r="C3804" s="507">
        <v>100.41</v>
      </c>
      <c r="E3804" s="508">
        <f>(Table13[[#This Row],[Gasoil Open]]-MIN(Table13[Gasoil Open]))/(MAX(Table13[Gasoil Open])-MIN(Table13[Gasoil Open]))</f>
        <v>0.66405563689604674</v>
      </c>
      <c r="I3804" s="130">
        <f>(Table13[[#This Row],[Alpha]]-MIN(Table13[Alpha]))/(MAX(Table13[Alpha])-MIN(Table13[Alpha]))</f>
        <v>0.41785418965510296</v>
      </c>
      <c r="J3804" s="508">
        <f>(Table13[[#This Row],[Signal from Matlab]]-703)/(1060.75-703)</f>
        <v>-1.9650593990216632</v>
      </c>
    </row>
    <row r="3805" spans="1:10" x14ac:dyDescent="0.2">
      <c r="A3805" s="505">
        <v>39541</v>
      </c>
      <c r="B3805" s="506">
        <v>3804</v>
      </c>
      <c r="C3805" s="507">
        <v>103.88</v>
      </c>
      <c r="E3805" s="508">
        <f>(Table13[[#This Row],[Gasoil Open]]-MIN(Table13[Gasoil Open]))/(MAX(Table13[Gasoil Open])-MIN(Table13[Gasoil Open]))</f>
        <v>0.68945827232796464</v>
      </c>
      <c r="I3805" s="130">
        <f>(Table13[[#This Row],[Alpha]]-MIN(Table13[Alpha]))/(MAX(Table13[Alpha])-MIN(Table13[Alpha]))</f>
        <v>0.41785418965510296</v>
      </c>
      <c r="J3805" s="508">
        <f>(Table13[[#This Row],[Signal from Matlab]]-703)/(1060.75-703)</f>
        <v>-1.9650593990216632</v>
      </c>
    </row>
    <row r="3806" spans="1:10" x14ac:dyDescent="0.2">
      <c r="A3806" s="505">
        <v>39542</v>
      </c>
      <c r="B3806" s="506">
        <v>3805</v>
      </c>
      <c r="C3806" s="507">
        <v>102.85</v>
      </c>
      <c r="E3806" s="508">
        <f>(Table13[[#This Row],[Gasoil Open]]-MIN(Table13[Gasoil Open]))/(MAX(Table13[Gasoil Open])-MIN(Table13[Gasoil Open]))</f>
        <v>0.68191800878477293</v>
      </c>
      <c r="I3806" s="130">
        <f>(Table13[[#This Row],[Alpha]]-MIN(Table13[Alpha]))/(MAX(Table13[Alpha])-MIN(Table13[Alpha]))</f>
        <v>0.41785418965510296</v>
      </c>
      <c r="J3806" s="508">
        <f>(Table13[[#This Row],[Signal from Matlab]]-703)/(1060.75-703)</f>
        <v>-1.9650593990216632</v>
      </c>
    </row>
    <row r="3807" spans="1:10" x14ac:dyDescent="0.2">
      <c r="A3807" s="505">
        <v>39545</v>
      </c>
      <c r="B3807" s="506">
        <v>3806</v>
      </c>
      <c r="C3807" s="507">
        <v>104.68</v>
      </c>
      <c r="E3807" s="508">
        <f>(Table13[[#This Row],[Gasoil Open]]-MIN(Table13[Gasoil Open]))/(MAX(Table13[Gasoil Open])-MIN(Table13[Gasoil Open]))</f>
        <v>0.6953147877013176</v>
      </c>
      <c r="I3807" s="130">
        <f>(Table13[[#This Row],[Alpha]]-MIN(Table13[Alpha]))/(MAX(Table13[Alpha])-MIN(Table13[Alpha]))</f>
        <v>0.41785418965510296</v>
      </c>
      <c r="J3807" s="508">
        <f>(Table13[[#This Row],[Signal from Matlab]]-703)/(1060.75-703)</f>
        <v>-1.9650593990216632</v>
      </c>
    </row>
    <row r="3808" spans="1:10" x14ac:dyDescent="0.2">
      <c r="A3808" s="505">
        <v>39546</v>
      </c>
      <c r="B3808" s="506">
        <v>3807</v>
      </c>
      <c r="C3808" s="507">
        <v>106.83</v>
      </c>
      <c r="E3808" s="508">
        <f>(Table13[[#This Row],[Gasoil Open]]-MIN(Table13[Gasoil Open]))/(MAX(Table13[Gasoil Open])-MIN(Table13[Gasoil Open]))</f>
        <v>0.7110541727672034</v>
      </c>
      <c r="I3808" s="130">
        <f>(Table13[[#This Row],[Alpha]]-MIN(Table13[Alpha]))/(MAX(Table13[Alpha])-MIN(Table13[Alpha]))</f>
        <v>0.41785418965510296</v>
      </c>
      <c r="J3808" s="508">
        <f>(Table13[[#This Row],[Signal from Matlab]]-703)/(1060.75-703)</f>
        <v>-1.9650593990216632</v>
      </c>
    </row>
    <row r="3809" spans="1:10" x14ac:dyDescent="0.2">
      <c r="A3809" s="505">
        <v>39547</v>
      </c>
      <c r="B3809" s="506">
        <v>3808</v>
      </c>
      <c r="C3809" s="507">
        <v>106.8</v>
      </c>
      <c r="E3809" s="508">
        <f>(Table13[[#This Row],[Gasoil Open]]-MIN(Table13[Gasoil Open]))/(MAX(Table13[Gasoil Open])-MIN(Table13[Gasoil Open]))</f>
        <v>0.71083455344070268</v>
      </c>
      <c r="I3809" s="130">
        <f>(Table13[[#This Row],[Alpha]]-MIN(Table13[Alpha]))/(MAX(Table13[Alpha])-MIN(Table13[Alpha]))</f>
        <v>0.41785418965510296</v>
      </c>
      <c r="J3809" s="508">
        <f>(Table13[[#This Row],[Signal from Matlab]]-703)/(1060.75-703)</f>
        <v>-1.9650593990216632</v>
      </c>
    </row>
    <row r="3810" spans="1:10" x14ac:dyDescent="0.2">
      <c r="A3810" s="505">
        <v>39548</v>
      </c>
      <c r="B3810" s="506">
        <v>3809</v>
      </c>
      <c r="C3810" s="507">
        <v>108.54</v>
      </c>
      <c r="E3810" s="508">
        <f>(Table13[[#This Row],[Gasoil Open]]-MIN(Table13[Gasoil Open]))/(MAX(Table13[Gasoil Open])-MIN(Table13[Gasoil Open]))</f>
        <v>0.72357247437774519</v>
      </c>
      <c r="I3810" s="130">
        <f>(Table13[[#This Row],[Alpha]]-MIN(Table13[Alpha]))/(MAX(Table13[Alpha])-MIN(Table13[Alpha]))</f>
        <v>0.41785418965510296</v>
      </c>
      <c r="J3810" s="508">
        <f>(Table13[[#This Row],[Signal from Matlab]]-703)/(1060.75-703)</f>
        <v>-1.9650593990216632</v>
      </c>
    </row>
    <row r="3811" spans="1:10" x14ac:dyDescent="0.2">
      <c r="A3811" s="505">
        <v>39549</v>
      </c>
      <c r="B3811" s="506">
        <v>3810</v>
      </c>
      <c r="C3811" s="507">
        <v>107.88</v>
      </c>
      <c r="E3811" s="508">
        <f>(Table13[[#This Row],[Gasoil Open]]-MIN(Table13[Gasoil Open]))/(MAX(Table13[Gasoil Open])-MIN(Table13[Gasoil Open]))</f>
        <v>0.71874084919472891</v>
      </c>
      <c r="I3811" s="130">
        <f>(Table13[[#This Row],[Alpha]]-MIN(Table13[Alpha]))/(MAX(Table13[Alpha])-MIN(Table13[Alpha]))</f>
        <v>0.41785418965510296</v>
      </c>
      <c r="J3811" s="508">
        <f>(Table13[[#This Row],[Signal from Matlab]]-703)/(1060.75-703)</f>
        <v>-1.9650593990216632</v>
      </c>
    </row>
    <row r="3812" spans="1:10" x14ac:dyDescent="0.2">
      <c r="A3812" s="505">
        <v>39552</v>
      </c>
      <c r="B3812" s="506">
        <v>3811</v>
      </c>
      <c r="C3812" s="507">
        <v>108.26</v>
      </c>
      <c r="E3812" s="508">
        <f>(Table13[[#This Row],[Gasoil Open]]-MIN(Table13[Gasoil Open]))/(MAX(Table13[Gasoil Open])-MIN(Table13[Gasoil Open]))</f>
        <v>0.72152269399707158</v>
      </c>
      <c r="I3812" s="130">
        <f>(Table13[[#This Row],[Alpha]]-MIN(Table13[Alpha]))/(MAX(Table13[Alpha])-MIN(Table13[Alpha]))</f>
        <v>0.41785418965510296</v>
      </c>
      <c r="J3812" s="508">
        <f>(Table13[[#This Row],[Signal from Matlab]]-703)/(1060.75-703)</f>
        <v>-1.9650593990216632</v>
      </c>
    </row>
    <row r="3813" spans="1:10" x14ac:dyDescent="0.2">
      <c r="A3813" s="505">
        <v>39553</v>
      </c>
      <c r="B3813" s="506">
        <v>3812</v>
      </c>
      <c r="C3813" s="507">
        <v>109.95</v>
      </c>
      <c r="E3813" s="508">
        <f>(Table13[[#This Row],[Gasoil Open]]-MIN(Table13[Gasoil Open]))/(MAX(Table13[Gasoil Open])-MIN(Table13[Gasoil Open]))</f>
        <v>0.73389458272327956</v>
      </c>
      <c r="I3813" s="130">
        <f>(Table13[[#This Row],[Alpha]]-MIN(Table13[Alpha]))/(MAX(Table13[Alpha])-MIN(Table13[Alpha]))</f>
        <v>0.41785418965510296</v>
      </c>
      <c r="J3813" s="508">
        <f>(Table13[[#This Row],[Signal from Matlab]]-703)/(1060.75-703)</f>
        <v>-1.9650593990216632</v>
      </c>
    </row>
    <row r="3814" spans="1:10" x14ac:dyDescent="0.2">
      <c r="A3814" s="505">
        <v>39554</v>
      </c>
      <c r="B3814" s="506">
        <v>3813</v>
      </c>
      <c r="C3814" s="507"/>
      <c r="E3814" s="508">
        <f>(Table13[[#This Row],[Gasoil Open]]-MIN(Table13[Gasoil Open]))/(MAX(Table13[Gasoil Open])-MIN(Table13[Gasoil Open]))</f>
        <v>-7.1010248901903356E-2</v>
      </c>
      <c r="I3814" s="130">
        <f>(Table13[[#This Row],[Alpha]]-MIN(Table13[Alpha]))/(MAX(Table13[Alpha])-MIN(Table13[Alpha]))</f>
        <v>0.41785418965510296</v>
      </c>
      <c r="J3814" s="508">
        <f>(Table13[[#This Row],[Signal from Matlab]]-703)/(1060.75-703)</f>
        <v>-1.9650593990216632</v>
      </c>
    </row>
    <row r="3815" spans="1:10" x14ac:dyDescent="0.2">
      <c r="A3815" s="505">
        <v>39555</v>
      </c>
      <c r="B3815" s="506">
        <v>3814</v>
      </c>
      <c r="C3815" s="507">
        <v>112.83</v>
      </c>
      <c r="E3815" s="508">
        <f>(Table13[[#This Row],[Gasoil Open]]-MIN(Table13[Gasoil Open]))/(MAX(Table13[Gasoil Open])-MIN(Table13[Gasoil Open]))</f>
        <v>0.75497803806734975</v>
      </c>
      <c r="I3815" s="130">
        <f>(Table13[[#This Row],[Alpha]]-MIN(Table13[Alpha]))/(MAX(Table13[Alpha])-MIN(Table13[Alpha]))</f>
        <v>0.41785418965510296</v>
      </c>
      <c r="J3815" s="508">
        <f>(Table13[[#This Row],[Signal from Matlab]]-703)/(1060.75-703)</f>
        <v>-1.9650593990216632</v>
      </c>
    </row>
    <row r="3816" spans="1:10" x14ac:dyDescent="0.2">
      <c r="A3816" s="505">
        <v>39556</v>
      </c>
      <c r="B3816" s="506">
        <v>3815</v>
      </c>
      <c r="C3816" s="507">
        <v>112.51</v>
      </c>
      <c r="E3816" s="508">
        <f>(Table13[[#This Row],[Gasoil Open]]-MIN(Table13[Gasoil Open]))/(MAX(Table13[Gasoil Open])-MIN(Table13[Gasoil Open]))</f>
        <v>0.75263543191800863</v>
      </c>
      <c r="I3816" s="130">
        <f>(Table13[[#This Row],[Alpha]]-MIN(Table13[Alpha]))/(MAX(Table13[Alpha])-MIN(Table13[Alpha]))</f>
        <v>0.41785418965510296</v>
      </c>
      <c r="J3816" s="508">
        <f>(Table13[[#This Row],[Signal from Matlab]]-703)/(1060.75-703)</f>
        <v>-1.9650593990216632</v>
      </c>
    </row>
    <row r="3817" spans="1:10" x14ac:dyDescent="0.2">
      <c r="A3817" s="505">
        <v>39559</v>
      </c>
      <c r="B3817" s="506">
        <v>3816</v>
      </c>
      <c r="C3817" s="507">
        <v>113.85</v>
      </c>
      <c r="E3817" s="508">
        <f>(Table13[[#This Row],[Gasoil Open]]-MIN(Table13[Gasoil Open]))/(MAX(Table13[Gasoil Open])-MIN(Table13[Gasoil Open]))</f>
        <v>0.76244509516837466</v>
      </c>
      <c r="I3817" s="130">
        <f>(Table13[[#This Row],[Alpha]]-MIN(Table13[Alpha]))/(MAX(Table13[Alpha])-MIN(Table13[Alpha]))</f>
        <v>0.41785418965510296</v>
      </c>
      <c r="J3817" s="508">
        <f>(Table13[[#This Row],[Signal from Matlab]]-703)/(1060.75-703)</f>
        <v>-1.9650593990216632</v>
      </c>
    </row>
    <row r="3818" spans="1:10" x14ac:dyDescent="0.2">
      <c r="A3818" s="505">
        <v>39560</v>
      </c>
      <c r="B3818" s="506">
        <v>3817</v>
      </c>
      <c r="C3818" s="507">
        <v>114.35</v>
      </c>
      <c r="E3818" s="508">
        <f>(Table13[[#This Row],[Gasoil Open]]-MIN(Table13[Gasoil Open]))/(MAX(Table13[Gasoil Open])-MIN(Table13[Gasoil Open]))</f>
        <v>0.76610541727672021</v>
      </c>
      <c r="I3818" s="130">
        <f>(Table13[[#This Row],[Alpha]]-MIN(Table13[Alpha]))/(MAX(Table13[Alpha])-MIN(Table13[Alpha]))</f>
        <v>0.41785418965510296</v>
      </c>
      <c r="J3818" s="508">
        <f>(Table13[[#This Row],[Signal from Matlab]]-703)/(1060.75-703)</f>
        <v>-1.9650593990216632</v>
      </c>
    </row>
    <row r="3819" spans="1:10" x14ac:dyDescent="0.2">
      <c r="A3819" s="505">
        <v>39561</v>
      </c>
      <c r="B3819" s="506">
        <v>3818</v>
      </c>
      <c r="C3819" s="507">
        <v>115.9</v>
      </c>
      <c r="E3819" s="508">
        <f>(Table13[[#This Row],[Gasoil Open]]-MIN(Table13[Gasoil Open]))/(MAX(Table13[Gasoil Open])-MIN(Table13[Gasoil Open]))</f>
        <v>0.77745241581259139</v>
      </c>
      <c r="I3819" s="130">
        <f>(Table13[[#This Row],[Alpha]]-MIN(Table13[Alpha]))/(MAX(Table13[Alpha])-MIN(Table13[Alpha]))</f>
        <v>0.41785418965510296</v>
      </c>
      <c r="J3819" s="508">
        <f>(Table13[[#This Row],[Signal from Matlab]]-703)/(1060.75-703)</f>
        <v>-1.9650593990216632</v>
      </c>
    </row>
    <row r="3820" spans="1:10" x14ac:dyDescent="0.2">
      <c r="A3820" s="505">
        <v>39562</v>
      </c>
      <c r="B3820" s="506">
        <v>3819</v>
      </c>
      <c r="C3820" s="507">
        <v>116.05</v>
      </c>
      <c r="E3820" s="508">
        <f>(Table13[[#This Row],[Gasoil Open]]-MIN(Table13[Gasoil Open]))/(MAX(Table13[Gasoil Open])-MIN(Table13[Gasoil Open]))</f>
        <v>0.77855051244509499</v>
      </c>
      <c r="I3820" s="130">
        <f>(Table13[[#This Row],[Alpha]]-MIN(Table13[Alpha]))/(MAX(Table13[Alpha])-MIN(Table13[Alpha]))</f>
        <v>0.41785418965510296</v>
      </c>
      <c r="J3820" s="508">
        <f>(Table13[[#This Row],[Signal from Matlab]]-703)/(1060.75-703)</f>
        <v>-1.9650593990216632</v>
      </c>
    </row>
    <row r="3821" spans="1:10" x14ac:dyDescent="0.2">
      <c r="A3821" s="505">
        <v>39563</v>
      </c>
      <c r="B3821" s="506">
        <v>3820</v>
      </c>
      <c r="C3821" s="507">
        <v>113.8</v>
      </c>
      <c r="E3821" s="508">
        <f>(Table13[[#This Row],[Gasoil Open]]-MIN(Table13[Gasoil Open]))/(MAX(Table13[Gasoil Open])-MIN(Table13[Gasoil Open]))</f>
        <v>0.76207906295754013</v>
      </c>
      <c r="I3821" s="130">
        <f>(Table13[[#This Row],[Alpha]]-MIN(Table13[Alpha]))/(MAX(Table13[Alpha])-MIN(Table13[Alpha]))</f>
        <v>0.41785418965510296</v>
      </c>
      <c r="J3821" s="508">
        <f>(Table13[[#This Row],[Signal from Matlab]]-703)/(1060.75-703)</f>
        <v>-1.9650593990216632</v>
      </c>
    </row>
    <row r="3822" spans="1:10" x14ac:dyDescent="0.2">
      <c r="A3822" s="505">
        <v>39566</v>
      </c>
      <c r="B3822" s="506">
        <v>3821</v>
      </c>
      <c r="C3822" s="507">
        <v>117.32</v>
      </c>
      <c r="E3822" s="508">
        <f>(Table13[[#This Row],[Gasoil Open]]-MIN(Table13[Gasoil Open]))/(MAX(Table13[Gasoil Open])-MIN(Table13[Gasoil Open]))</f>
        <v>0.78784773060029267</v>
      </c>
      <c r="I3822" s="130">
        <f>(Table13[[#This Row],[Alpha]]-MIN(Table13[Alpha]))/(MAX(Table13[Alpha])-MIN(Table13[Alpha]))</f>
        <v>0.41785418965510296</v>
      </c>
      <c r="J3822" s="508">
        <f>(Table13[[#This Row],[Signal from Matlab]]-703)/(1060.75-703)</f>
        <v>-1.9650593990216632</v>
      </c>
    </row>
    <row r="3823" spans="1:10" x14ac:dyDescent="0.2">
      <c r="A3823" s="505">
        <v>39567</v>
      </c>
      <c r="B3823" s="506">
        <v>3822</v>
      </c>
      <c r="C3823" s="507">
        <v>116.74</v>
      </c>
      <c r="E3823" s="508">
        <f>(Table13[[#This Row],[Gasoil Open]]-MIN(Table13[Gasoil Open]))/(MAX(Table13[Gasoil Open])-MIN(Table13[Gasoil Open]))</f>
        <v>0.78360175695461187</v>
      </c>
      <c r="I3823" s="130">
        <f>(Table13[[#This Row],[Alpha]]-MIN(Table13[Alpha]))/(MAX(Table13[Alpha])-MIN(Table13[Alpha]))</f>
        <v>0.41785418965510296</v>
      </c>
      <c r="J3823" s="508">
        <f>(Table13[[#This Row],[Signal from Matlab]]-703)/(1060.75-703)</f>
        <v>-1.9650593990216632</v>
      </c>
    </row>
    <row r="3824" spans="1:10" x14ac:dyDescent="0.2">
      <c r="A3824" s="505">
        <v>39568</v>
      </c>
      <c r="B3824" s="506">
        <v>3823</v>
      </c>
      <c r="C3824" s="507">
        <v>113.5</v>
      </c>
      <c r="E3824" s="508">
        <f>(Table13[[#This Row],[Gasoil Open]]-MIN(Table13[Gasoil Open]))/(MAX(Table13[Gasoil Open])-MIN(Table13[Gasoil Open]))</f>
        <v>0.75988286969253283</v>
      </c>
      <c r="I3824" s="130">
        <f>(Table13[[#This Row],[Alpha]]-MIN(Table13[Alpha]))/(MAX(Table13[Alpha])-MIN(Table13[Alpha]))</f>
        <v>0.41785418965510296</v>
      </c>
      <c r="J3824" s="508">
        <f>(Table13[[#This Row],[Signal from Matlab]]-703)/(1060.75-703)</f>
        <v>-1.9650593990216632</v>
      </c>
    </row>
    <row r="3825" spans="1:10" x14ac:dyDescent="0.2">
      <c r="A3825" s="505">
        <v>39569</v>
      </c>
      <c r="B3825" s="506">
        <v>3824</v>
      </c>
      <c r="C3825" s="507">
        <v>112.74</v>
      </c>
      <c r="E3825" s="508">
        <f>(Table13[[#This Row],[Gasoil Open]]-MIN(Table13[Gasoil Open]))/(MAX(Table13[Gasoil Open])-MIN(Table13[Gasoil Open]))</f>
        <v>0.7543191800878476</v>
      </c>
      <c r="I3825" s="130">
        <f>(Table13[[#This Row],[Alpha]]-MIN(Table13[Alpha]))/(MAX(Table13[Alpha])-MIN(Table13[Alpha]))</f>
        <v>0.41785418965510296</v>
      </c>
      <c r="J3825" s="508">
        <f>(Table13[[#This Row],[Signal from Matlab]]-703)/(1060.75-703)</f>
        <v>-1.9650593990216632</v>
      </c>
    </row>
    <row r="3826" spans="1:10" x14ac:dyDescent="0.2">
      <c r="A3826" s="505">
        <v>39570</v>
      </c>
      <c r="B3826" s="506">
        <v>3825</v>
      </c>
      <c r="C3826" s="507">
        <v>110.36</v>
      </c>
      <c r="E3826" s="508">
        <f>(Table13[[#This Row],[Gasoil Open]]-MIN(Table13[Gasoil Open]))/(MAX(Table13[Gasoil Open])-MIN(Table13[Gasoil Open]))</f>
        <v>0.73689604685212284</v>
      </c>
      <c r="I3826" s="130">
        <f>(Table13[[#This Row],[Alpha]]-MIN(Table13[Alpha]))/(MAX(Table13[Alpha])-MIN(Table13[Alpha]))</f>
        <v>0.41785418965510296</v>
      </c>
      <c r="J3826" s="508">
        <f>(Table13[[#This Row],[Signal from Matlab]]-703)/(1060.75-703)</f>
        <v>-1.9650593990216632</v>
      </c>
    </row>
    <row r="3827" spans="1:10" x14ac:dyDescent="0.2">
      <c r="A3827" s="505">
        <v>39573</v>
      </c>
      <c r="B3827" s="506">
        <v>3826</v>
      </c>
      <c r="C3827" s="507">
        <v>114.54</v>
      </c>
      <c r="E3827" s="508">
        <f>(Table13[[#This Row],[Gasoil Open]]-MIN(Table13[Gasoil Open]))/(MAX(Table13[Gasoil Open])-MIN(Table13[Gasoil Open]))</f>
        <v>0.76749633967789155</v>
      </c>
      <c r="I3827" s="130">
        <f>(Table13[[#This Row],[Alpha]]-MIN(Table13[Alpha]))/(MAX(Table13[Alpha])-MIN(Table13[Alpha]))</f>
        <v>0.41785418965510296</v>
      </c>
      <c r="J3827" s="508">
        <f>(Table13[[#This Row],[Signal from Matlab]]-703)/(1060.75-703)</f>
        <v>-1.9650593990216632</v>
      </c>
    </row>
    <row r="3828" spans="1:10" x14ac:dyDescent="0.2">
      <c r="A3828" s="505">
        <v>39574</v>
      </c>
      <c r="B3828" s="506">
        <v>3827</v>
      </c>
      <c r="C3828" s="507">
        <v>118.13</v>
      </c>
      <c r="E3828" s="508">
        <f>(Table13[[#This Row],[Gasoil Open]]-MIN(Table13[Gasoil Open]))/(MAX(Table13[Gasoil Open])-MIN(Table13[Gasoil Open]))</f>
        <v>0.79377745241581243</v>
      </c>
      <c r="I3828" s="130">
        <f>(Table13[[#This Row],[Alpha]]-MIN(Table13[Alpha]))/(MAX(Table13[Alpha])-MIN(Table13[Alpha]))</f>
        <v>0.41785418965510296</v>
      </c>
      <c r="J3828" s="508">
        <f>(Table13[[#This Row],[Signal from Matlab]]-703)/(1060.75-703)</f>
        <v>-1.9650593990216632</v>
      </c>
    </row>
    <row r="3829" spans="1:10" x14ac:dyDescent="0.2">
      <c r="A3829" s="505">
        <v>39575</v>
      </c>
      <c r="B3829" s="506">
        <v>3828</v>
      </c>
      <c r="C3829" s="507">
        <v>120.15</v>
      </c>
      <c r="E3829" s="508">
        <f>(Table13[[#This Row],[Gasoil Open]]-MIN(Table13[Gasoil Open]))/(MAX(Table13[Gasoil Open])-MIN(Table13[Gasoil Open]))</f>
        <v>0.80856515373352844</v>
      </c>
      <c r="I3829" s="130">
        <f>(Table13[[#This Row],[Alpha]]-MIN(Table13[Alpha]))/(MAX(Table13[Alpha])-MIN(Table13[Alpha]))</f>
        <v>0.41785418965510296</v>
      </c>
      <c r="J3829" s="508">
        <f>(Table13[[#This Row],[Signal from Matlab]]-703)/(1060.75-703)</f>
        <v>-1.9650593990216632</v>
      </c>
    </row>
    <row r="3830" spans="1:10" x14ac:dyDescent="0.2">
      <c r="A3830" s="505">
        <v>39576</v>
      </c>
      <c r="B3830" s="506">
        <v>3829</v>
      </c>
      <c r="C3830" s="507">
        <v>122.39</v>
      </c>
      <c r="E3830" s="508">
        <f>(Table13[[#This Row],[Gasoil Open]]-MIN(Table13[Gasoil Open]))/(MAX(Table13[Gasoil Open])-MIN(Table13[Gasoil Open]))</f>
        <v>0.82496339677891639</v>
      </c>
      <c r="I3830" s="130">
        <f>(Table13[[#This Row],[Alpha]]-MIN(Table13[Alpha]))/(MAX(Table13[Alpha])-MIN(Table13[Alpha]))</f>
        <v>0.41785418965510296</v>
      </c>
      <c r="J3830" s="508">
        <f>(Table13[[#This Row],[Signal from Matlab]]-703)/(1060.75-703)</f>
        <v>-1.9650593990216632</v>
      </c>
    </row>
    <row r="3831" spans="1:10" x14ac:dyDescent="0.2">
      <c r="A3831" s="505">
        <v>39577</v>
      </c>
      <c r="B3831" s="506">
        <v>3830</v>
      </c>
      <c r="C3831" s="507">
        <v>123.5</v>
      </c>
      <c r="E3831" s="508">
        <f>(Table13[[#This Row],[Gasoil Open]]-MIN(Table13[Gasoil Open]))/(MAX(Table13[Gasoil Open])-MIN(Table13[Gasoil Open]))</f>
        <v>0.83308931185944346</v>
      </c>
      <c r="I3831" s="130">
        <f>(Table13[[#This Row],[Alpha]]-MIN(Table13[Alpha]))/(MAX(Table13[Alpha])-MIN(Table13[Alpha]))</f>
        <v>0.41785418965510296</v>
      </c>
      <c r="J3831" s="508">
        <f>(Table13[[#This Row],[Signal from Matlab]]-703)/(1060.75-703)</f>
        <v>-1.9650593990216632</v>
      </c>
    </row>
    <row r="3832" spans="1:10" x14ac:dyDescent="0.2">
      <c r="A3832" s="505">
        <v>39580</v>
      </c>
      <c r="B3832" s="506">
        <v>3831</v>
      </c>
      <c r="C3832" s="507">
        <v>125.63</v>
      </c>
      <c r="E3832" s="508">
        <f>(Table13[[#This Row],[Gasoil Open]]-MIN(Table13[Gasoil Open]))/(MAX(Table13[Gasoil Open])-MIN(Table13[Gasoil Open]))</f>
        <v>0.84868228404099544</v>
      </c>
      <c r="I3832" s="130">
        <f>(Table13[[#This Row],[Alpha]]-MIN(Table13[Alpha]))/(MAX(Table13[Alpha])-MIN(Table13[Alpha]))</f>
        <v>0.41785418965510296</v>
      </c>
      <c r="J3832" s="508">
        <f>(Table13[[#This Row],[Signal from Matlab]]-703)/(1060.75-703)</f>
        <v>-1.9650593990216632</v>
      </c>
    </row>
    <row r="3833" spans="1:10" x14ac:dyDescent="0.2">
      <c r="A3833" s="505">
        <v>39581</v>
      </c>
      <c r="B3833" s="506">
        <v>3832</v>
      </c>
      <c r="C3833" s="507">
        <v>122.85</v>
      </c>
      <c r="E3833" s="508">
        <f>(Table13[[#This Row],[Gasoil Open]]-MIN(Table13[Gasoil Open]))/(MAX(Table13[Gasoil Open])-MIN(Table13[Gasoil Open]))</f>
        <v>0.8283308931185942</v>
      </c>
      <c r="I3833" s="130">
        <f>(Table13[[#This Row],[Alpha]]-MIN(Table13[Alpha]))/(MAX(Table13[Alpha])-MIN(Table13[Alpha]))</f>
        <v>0.41785418965510296</v>
      </c>
      <c r="J3833" s="508">
        <f>(Table13[[#This Row],[Signal from Matlab]]-703)/(1060.75-703)</f>
        <v>-1.9650593990216632</v>
      </c>
    </row>
    <row r="3834" spans="1:10" x14ac:dyDescent="0.2">
      <c r="A3834" s="505">
        <v>39582</v>
      </c>
      <c r="B3834" s="506">
        <v>3833</v>
      </c>
      <c r="C3834" s="507">
        <v>123.85</v>
      </c>
      <c r="E3834" s="508">
        <f>(Table13[[#This Row],[Gasoil Open]]-MIN(Table13[Gasoil Open]))/(MAX(Table13[Gasoil Open])-MIN(Table13[Gasoil Open]))</f>
        <v>0.8356515373352853</v>
      </c>
      <c r="I3834" s="130">
        <f>(Table13[[#This Row],[Alpha]]-MIN(Table13[Alpha]))/(MAX(Table13[Alpha])-MIN(Table13[Alpha]))</f>
        <v>0.41785418965510296</v>
      </c>
      <c r="J3834" s="508">
        <f>(Table13[[#This Row],[Signal from Matlab]]-703)/(1060.75-703)</f>
        <v>-1.9650593990216632</v>
      </c>
    </row>
    <row r="3835" spans="1:10" x14ac:dyDescent="0.2">
      <c r="A3835" s="505">
        <v>39583</v>
      </c>
      <c r="B3835" s="506">
        <v>3834</v>
      </c>
      <c r="C3835" s="507">
        <v>121.62</v>
      </c>
      <c r="E3835" s="508">
        <f>(Table13[[#This Row],[Gasoil Open]]-MIN(Table13[Gasoil Open]))/(MAX(Table13[Gasoil Open])-MIN(Table13[Gasoil Open]))</f>
        <v>0.81932650073206426</v>
      </c>
      <c r="I3835" s="130">
        <f>(Table13[[#This Row],[Alpha]]-MIN(Table13[Alpha]))/(MAX(Table13[Alpha])-MIN(Table13[Alpha]))</f>
        <v>0.41785418965510296</v>
      </c>
      <c r="J3835" s="508">
        <f>(Table13[[#This Row],[Signal from Matlab]]-703)/(1060.75-703)</f>
        <v>-1.9650593990216632</v>
      </c>
    </row>
    <row r="3836" spans="1:10" x14ac:dyDescent="0.2">
      <c r="A3836" s="505">
        <v>39584</v>
      </c>
      <c r="B3836" s="506">
        <v>3835</v>
      </c>
      <c r="C3836" s="507"/>
      <c r="E3836" s="508">
        <f>(Table13[[#This Row],[Gasoil Open]]-MIN(Table13[Gasoil Open]))/(MAX(Table13[Gasoil Open])-MIN(Table13[Gasoil Open]))</f>
        <v>-7.1010248901903356E-2</v>
      </c>
      <c r="I3836" s="130">
        <f>(Table13[[#This Row],[Alpha]]-MIN(Table13[Alpha]))/(MAX(Table13[Alpha])-MIN(Table13[Alpha]))</f>
        <v>0.41785418965510296</v>
      </c>
      <c r="J3836" s="508">
        <f>(Table13[[#This Row],[Signal from Matlab]]-703)/(1060.75-703)</f>
        <v>-1.9650593990216632</v>
      </c>
    </row>
    <row r="3837" spans="1:10" x14ac:dyDescent="0.2">
      <c r="A3837" s="505">
        <v>39587</v>
      </c>
      <c r="B3837" s="506">
        <v>3836</v>
      </c>
      <c r="C3837" s="507">
        <v>125.28</v>
      </c>
      <c r="E3837" s="508">
        <f>(Table13[[#This Row],[Gasoil Open]]-MIN(Table13[Gasoil Open]))/(MAX(Table13[Gasoil Open])-MIN(Table13[Gasoil Open]))</f>
        <v>0.8461200585651536</v>
      </c>
      <c r="I3837" s="130">
        <f>(Table13[[#This Row],[Alpha]]-MIN(Table13[Alpha]))/(MAX(Table13[Alpha])-MIN(Table13[Alpha]))</f>
        <v>0.41785418965510296</v>
      </c>
      <c r="J3837" s="508">
        <f>(Table13[[#This Row],[Signal from Matlab]]-703)/(1060.75-703)</f>
        <v>-1.9650593990216632</v>
      </c>
    </row>
    <row r="3838" spans="1:10" x14ac:dyDescent="0.2">
      <c r="A3838" s="505">
        <v>39588</v>
      </c>
      <c r="B3838" s="506">
        <v>3837</v>
      </c>
      <c r="C3838" s="507">
        <v>125.2</v>
      </c>
      <c r="E3838" s="508">
        <f>(Table13[[#This Row],[Gasoil Open]]-MIN(Table13[Gasoil Open]))/(MAX(Table13[Gasoil Open])-MIN(Table13[Gasoil Open]))</f>
        <v>0.84553440702781835</v>
      </c>
      <c r="I3838" s="130">
        <f>(Table13[[#This Row],[Alpha]]-MIN(Table13[Alpha]))/(MAX(Table13[Alpha])-MIN(Table13[Alpha]))</f>
        <v>0.41785418965510296</v>
      </c>
      <c r="J3838" s="508">
        <f>(Table13[[#This Row],[Signal from Matlab]]-703)/(1060.75-703)</f>
        <v>-1.9650593990216632</v>
      </c>
    </row>
    <row r="3839" spans="1:10" x14ac:dyDescent="0.2">
      <c r="A3839" s="505">
        <v>39589</v>
      </c>
      <c r="B3839" s="506">
        <v>3838</v>
      </c>
      <c r="C3839" s="507">
        <v>127.8</v>
      </c>
      <c r="E3839" s="508">
        <f>(Table13[[#This Row],[Gasoil Open]]-MIN(Table13[Gasoil Open]))/(MAX(Table13[Gasoil Open])-MIN(Table13[Gasoil Open]))</f>
        <v>0.86456808199121504</v>
      </c>
      <c r="I3839" s="130">
        <f>(Table13[[#This Row],[Alpha]]-MIN(Table13[Alpha]))/(MAX(Table13[Alpha])-MIN(Table13[Alpha]))</f>
        <v>0.41785418965510296</v>
      </c>
      <c r="J3839" s="508">
        <f>(Table13[[#This Row],[Signal from Matlab]]-703)/(1060.75-703)</f>
        <v>-1.9650593990216632</v>
      </c>
    </row>
    <row r="3840" spans="1:10" x14ac:dyDescent="0.2">
      <c r="A3840" s="505">
        <v>39590</v>
      </c>
      <c r="B3840" s="506">
        <v>3839</v>
      </c>
      <c r="C3840" s="507">
        <v>133.66999999999999</v>
      </c>
      <c r="E3840" s="508">
        <f>(Table13[[#This Row],[Gasoil Open]]-MIN(Table13[Gasoil Open]))/(MAX(Table13[Gasoil Open])-MIN(Table13[Gasoil Open]))</f>
        <v>0.90754026354319151</v>
      </c>
      <c r="I3840" s="130">
        <f>(Table13[[#This Row],[Alpha]]-MIN(Table13[Alpha]))/(MAX(Table13[Alpha])-MIN(Table13[Alpha]))</f>
        <v>0.41785418965510296</v>
      </c>
      <c r="J3840" s="508">
        <f>(Table13[[#This Row],[Signal from Matlab]]-703)/(1060.75-703)</f>
        <v>-1.9650593990216632</v>
      </c>
    </row>
    <row r="3841" spans="1:10" x14ac:dyDescent="0.2">
      <c r="A3841" s="505">
        <v>39591</v>
      </c>
      <c r="B3841" s="506">
        <v>3840</v>
      </c>
      <c r="C3841" s="507">
        <v>130.51</v>
      </c>
      <c r="E3841" s="508">
        <f>(Table13[[#This Row],[Gasoil Open]]-MIN(Table13[Gasoil Open]))/(MAX(Table13[Gasoil Open])-MIN(Table13[Gasoil Open]))</f>
        <v>0.88440702781844782</v>
      </c>
      <c r="I3841" s="130">
        <f>(Table13[[#This Row],[Alpha]]-MIN(Table13[Alpha]))/(MAX(Table13[Alpha])-MIN(Table13[Alpha]))</f>
        <v>0.41785418965510296</v>
      </c>
      <c r="J3841" s="508">
        <f>(Table13[[#This Row],[Signal from Matlab]]-703)/(1060.75-703)</f>
        <v>-1.9650593990216632</v>
      </c>
    </row>
    <row r="3842" spans="1:10" x14ac:dyDescent="0.2">
      <c r="A3842" s="505">
        <v>39594</v>
      </c>
      <c r="B3842" s="506">
        <v>3841</v>
      </c>
      <c r="C3842" s="507">
        <v>131.25</v>
      </c>
      <c r="E3842" s="508">
        <f>(Table13[[#This Row],[Gasoil Open]]-MIN(Table13[Gasoil Open]))/(MAX(Table13[Gasoil Open])-MIN(Table13[Gasoil Open]))</f>
        <v>0.88982430453879924</v>
      </c>
      <c r="I3842" s="130">
        <f>(Table13[[#This Row],[Alpha]]-MIN(Table13[Alpha]))/(MAX(Table13[Alpha])-MIN(Table13[Alpha]))</f>
        <v>0.41785418965510296</v>
      </c>
      <c r="J3842" s="508">
        <f>(Table13[[#This Row],[Signal from Matlab]]-703)/(1060.75-703)</f>
        <v>-1.9650593990216632</v>
      </c>
    </row>
    <row r="3843" spans="1:10" x14ac:dyDescent="0.2">
      <c r="A3843" s="505">
        <v>39595</v>
      </c>
      <c r="B3843" s="506">
        <v>3842</v>
      </c>
      <c r="C3843" s="507">
        <v>132.97</v>
      </c>
      <c r="E3843" s="508">
        <f>(Table13[[#This Row],[Gasoil Open]]-MIN(Table13[Gasoil Open]))/(MAX(Table13[Gasoil Open])-MIN(Table13[Gasoil Open]))</f>
        <v>0.90241581259150783</v>
      </c>
      <c r="I3843" s="130">
        <f>(Table13[[#This Row],[Alpha]]-MIN(Table13[Alpha]))/(MAX(Table13[Alpha])-MIN(Table13[Alpha]))</f>
        <v>0.41785418965510296</v>
      </c>
      <c r="J3843" s="508">
        <f>(Table13[[#This Row],[Signal from Matlab]]-703)/(1060.75-703)</f>
        <v>-1.9650593990216632</v>
      </c>
    </row>
    <row r="3844" spans="1:10" x14ac:dyDescent="0.2">
      <c r="A3844" s="505">
        <v>39596</v>
      </c>
      <c r="B3844" s="506">
        <v>3843</v>
      </c>
      <c r="C3844" s="507">
        <v>128.19</v>
      </c>
      <c r="E3844" s="508">
        <f>(Table13[[#This Row],[Gasoil Open]]-MIN(Table13[Gasoil Open]))/(MAX(Table13[Gasoil Open])-MIN(Table13[Gasoil Open]))</f>
        <v>0.86742313323572451</v>
      </c>
      <c r="I3844" s="130">
        <f>(Table13[[#This Row],[Alpha]]-MIN(Table13[Alpha]))/(MAX(Table13[Alpha])-MIN(Table13[Alpha]))</f>
        <v>0.41785418965510296</v>
      </c>
      <c r="J3844" s="508">
        <f>(Table13[[#This Row],[Signal from Matlab]]-703)/(1060.75-703)</f>
        <v>-1.9650593990216632</v>
      </c>
    </row>
    <row r="3845" spans="1:10" x14ac:dyDescent="0.2">
      <c r="A3845" s="505">
        <v>39597</v>
      </c>
      <c r="B3845" s="506">
        <v>3844</v>
      </c>
      <c r="C3845" s="507">
        <v>131.55000000000001</v>
      </c>
      <c r="E3845" s="508">
        <f>(Table13[[#This Row],[Gasoil Open]]-MIN(Table13[Gasoil Open]))/(MAX(Table13[Gasoil Open])-MIN(Table13[Gasoil Open]))</f>
        <v>0.89202049780380666</v>
      </c>
      <c r="I3845" s="130">
        <f>(Table13[[#This Row],[Alpha]]-MIN(Table13[Alpha]))/(MAX(Table13[Alpha])-MIN(Table13[Alpha]))</f>
        <v>0.41785418965510296</v>
      </c>
      <c r="J3845" s="508">
        <f>(Table13[[#This Row],[Signal from Matlab]]-703)/(1060.75-703)</f>
        <v>-1.9650593990216632</v>
      </c>
    </row>
    <row r="3846" spans="1:10" x14ac:dyDescent="0.2">
      <c r="A3846" s="505">
        <v>39598</v>
      </c>
      <c r="B3846" s="506">
        <v>3845</v>
      </c>
      <c r="C3846" s="507">
        <v>127</v>
      </c>
      <c r="E3846" s="508">
        <f>(Table13[[#This Row],[Gasoil Open]]-MIN(Table13[Gasoil Open]))/(MAX(Table13[Gasoil Open])-MIN(Table13[Gasoil Open]))</f>
        <v>0.85871156661786219</v>
      </c>
      <c r="I3846" s="130">
        <f>(Table13[[#This Row],[Alpha]]-MIN(Table13[Alpha]))/(MAX(Table13[Alpha])-MIN(Table13[Alpha]))</f>
        <v>0.41785418965510296</v>
      </c>
      <c r="J3846" s="508">
        <f>(Table13[[#This Row],[Signal from Matlab]]-703)/(1060.75-703)</f>
        <v>-1.9650593990216632</v>
      </c>
    </row>
    <row r="3847" spans="1:10" x14ac:dyDescent="0.2">
      <c r="A3847" s="505">
        <v>39601</v>
      </c>
      <c r="B3847" s="506">
        <v>3846</v>
      </c>
      <c r="C3847" s="507">
        <v>127.22</v>
      </c>
      <c r="E3847" s="508">
        <f>(Table13[[#This Row],[Gasoil Open]]-MIN(Table13[Gasoil Open]))/(MAX(Table13[Gasoil Open])-MIN(Table13[Gasoil Open]))</f>
        <v>0.86032210834553424</v>
      </c>
      <c r="I3847" s="130">
        <f>(Table13[[#This Row],[Alpha]]-MIN(Table13[Alpha]))/(MAX(Table13[Alpha])-MIN(Table13[Alpha]))</f>
        <v>0.41785418965510296</v>
      </c>
      <c r="J3847" s="508">
        <f>(Table13[[#This Row],[Signal from Matlab]]-703)/(1060.75-703)</f>
        <v>-1.9650593990216632</v>
      </c>
    </row>
    <row r="3848" spans="1:10" x14ac:dyDescent="0.2">
      <c r="A3848" s="505">
        <v>39602</v>
      </c>
      <c r="B3848" s="506">
        <v>3847</v>
      </c>
      <c r="C3848" s="507">
        <v>127.88</v>
      </c>
      <c r="E3848" s="508">
        <f>(Table13[[#This Row],[Gasoil Open]]-MIN(Table13[Gasoil Open]))/(MAX(Table13[Gasoil Open])-MIN(Table13[Gasoil Open]))</f>
        <v>0.86515373352855029</v>
      </c>
      <c r="I3848" s="130">
        <f>(Table13[[#This Row],[Alpha]]-MIN(Table13[Alpha]))/(MAX(Table13[Alpha])-MIN(Table13[Alpha]))</f>
        <v>0.41785418965510296</v>
      </c>
      <c r="J3848" s="508">
        <f>(Table13[[#This Row],[Signal from Matlab]]-703)/(1060.75-703)</f>
        <v>-1.9650593990216632</v>
      </c>
    </row>
    <row r="3849" spans="1:10" x14ac:dyDescent="0.2">
      <c r="A3849" s="505">
        <v>39603</v>
      </c>
      <c r="B3849" s="506">
        <v>3848</v>
      </c>
      <c r="C3849" s="507">
        <v>124.18</v>
      </c>
      <c r="E3849" s="508">
        <f>(Table13[[#This Row],[Gasoil Open]]-MIN(Table13[Gasoil Open]))/(MAX(Table13[Gasoil Open])-MIN(Table13[Gasoil Open]))</f>
        <v>0.83806734992679344</v>
      </c>
      <c r="I3849" s="130">
        <f>(Table13[[#This Row],[Alpha]]-MIN(Table13[Alpha]))/(MAX(Table13[Alpha])-MIN(Table13[Alpha]))</f>
        <v>0.41785418965510296</v>
      </c>
      <c r="J3849" s="508">
        <f>(Table13[[#This Row],[Signal from Matlab]]-703)/(1060.75-703)</f>
        <v>-1.9650593990216632</v>
      </c>
    </row>
    <row r="3850" spans="1:10" x14ac:dyDescent="0.2">
      <c r="A3850" s="505">
        <v>39604</v>
      </c>
      <c r="B3850" s="506">
        <v>3849</v>
      </c>
      <c r="C3850" s="507">
        <v>121.75</v>
      </c>
      <c r="E3850" s="508">
        <f>(Table13[[#This Row],[Gasoil Open]]-MIN(Table13[Gasoil Open]))/(MAX(Table13[Gasoil Open])-MIN(Table13[Gasoil Open]))</f>
        <v>0.82027818448023415</v>
      </c>
      <c r="I3850" s="130">
        <f>(Table13[[#This Row],[Alpha]]-MIN(Table13[Alpha]))/(MAX(Table13[Alpha])-MIN(Table13[Alpha]))</f>
        <v>0.41785418965510296</v>
      </c>
      <c r="J3850" s="508">
        <f>(Table13[[#This Row],[Signal from Matlab]]-703)/(1060.75-703)</f>
        <v>-1.9650593990216632</v>
      </c>
    </row>
    <row r="3851" spans="1:10" x14ac:dyDescent="0.2">
      <c r="A3851" s="505">
        <v>39605</v>
      </c>
      <c r="B3851" s="506">
        <v>3850</v>
      </c>
      <c r="C3851" s="507">
        <v>127.6</v>
      </c>
      <c r="E3851" s="508">
        <f>(Table13[[#This Row],[Gasoil Open]]-MIN(Table13[Gasoil Open]))/(MAX(Table13[Gasoil Open])-MIN(Table13[Gasoil Open]))</f>
        <v>0.8631039531478768</v>
      </c>
      <c r="I3851" s="130">
        <f>(Table13[[#This Row],[Alpha]]-MIN(Table13[Alpha]))/(MAX(Table13[Alpha])-MIN(Table13[Alpha]))</f>
        <v>0.41785418965510296</v>
      </c>
      <c r="J3851" s="508">
        <f>(Table13[[#This Row],[Signal from Matlab]]-703)/(1060.75-703)</f>
        <v>-1.9650593990216632</v>
      </c>
    </row>
    <row r="3852" spans="1:10" x14ac:dyDescent="0.2">
      <c r="A3852" s="505">
        <v>39608</v>
      </c>
      <c r="B3852" s="506">
        <v>3851</v>
      </c>
      <c r="C3852" s="507">
        <v>137.25</v>
      </c>
      <c r="E3852" s="508">
        <f>(Table13[[#This Row],[Gasoil Open]]-MIN(Table13[Gasoil Open]))/(MAX(Table13[Gasoil Open])-MIN(Table13[Gasoil Open]))</f>
        <v>0.9337481698389456</v>
      </c>
      <c r="I3852" s="130">
        <f>(Table13[[#This Row],[Alpha]]-MIN(Table13[Alpha]))/(MAX(Table13[Alpha])-MIN(Table13[Alpha]))</f>
        <v>0.41785418965510296</v>
      </c>
      <c r="J3852" s="508">
        <f>(Table13[[#This Row],[Signal from Matlab]]-703)/(1060.75-703)</f>
        <v>-1.9650593990216632</v>
      </c>
    </row>
    <row r="3853" spans="1:10" x14ac:dyDescent="0.2">
      <c r="A3853" s="505">
        <v>39609</v>
      </c>
      <c r="B3853" s="506">
        <v>3852</v>
      </c>
      <c r="C3853" s="507">
        <v>134.47</v>
      </c>
      <c r="E3853" s="508">
        <f>(Table13[[#This Row],[Gasoil Open]]-MIN(Table13[Gasoil Open]))/(MAX(Table13[Gasoil Open])-MIN(Table13[Gasoil Open]))</f>
        <v>0.91339677891654447</v>
      </c>
      <c r="I3853" s="130">
        <f>(Table13[[#This Row],[Alpha]]-MIN(Table13[Alpha]))/(MAX(Table13[Alpha])-MIN(Table13[Alpha]))</f>
        <v>0.41785418965510296</v>
      </c>
      <c r="J3853" s="508">
        <f>(Table13[[#This Row],[Signal from Matlab]]-703)/(1060.75-703)</f>
        <v>-1.9650593990216632</v>
      </c>
    </row>
    <row r="3854" spans="1:10" x14ac:dyDescent="0.2">
      <c r="A3854" s="505">
        <v>39610</v>
      </c>
      <c r="B3854" s="506">
        <v>3853</v>
      </c>
      <c r="C3854" s="507">
        <v>131.75</v>
      </c>
      <c r="E3854" s="508">
        <f>(Table13[[#This Row],[Gasoil Open]]-MIN(Table13[Gasoil Open]))/(MAX(Table13[Gasoil Open])-MIN(Table13[Gasoil Open]))</f>
        <v>0.89348462664714479</v>
      </c>
      <c r="I3854" s="130">
        <f>(Table13[[#This Row],[Alpha]]-MIN(Table13[Alpha]))/(MAX(Table13[Alpha])-MIN(Table13[Alpha]))</f>
        <v>0.41785418965510296</v>
      </c>
      <c r="J3854" s="508">
        <f>(Table13[[#This Row],[Signal from Matlab]]-703)/(1060.75-703)</f>
        <v>-1.9650593990216632</v>
      </c>
    </row>
    <row r="3855" spans="1:10" x14ac:dyDescent="0.2">
      <c r="A3855" s="505">
        <v>39611</v>
      </c>
      <c r="B3855" s="506">
        <v>3854</v>
      </c>
      <c r="C3855" s="507">
        <v>135</v>
      </c>
      <c r="E3855" s="508">
        <f>(Table13[[#This Row],[Gasoil Open]]-MIN(Table13[Gasoil Open]))/(MAX(Table13[Gasoil Open])-MIN(Table13[Gasoil Open]))</f>
        <v>0.91727672035139074</v>
      </c>
      <c r="I3855" s="130">
        <f>(Table13[[#This Row],[Alpha]]-MIN(Table13[Alpha]))/(MAX(Table13[Alpha])-MIN(Table13[Alpha]))</f>
        <v>0.41785418965510296</v>
      </c>
      <c r="J3855" s="508">
        <f>(Table13[[#This Row],[Signal from Matlab]]-703)/(1060.75-703)</f>
        <v>-1.9650593990216632</v>
      </c>
    </row>
    <row r="3856" spans="1:10" x14ac:dyDescent="0.2">
      <c r="A3856" s="505">
        <v>39612</v>
      </c>
      <c r="B3856" s="506">
        <v>3855</v>
      </c>
      <c r="C3856" s="507">
        <v>136.16999999999999</v>
      </c>
      <c r="E3856" s="508">
        <f>(Table13[[#This Row],[Gasoil Open]]-MIN(Table13[Gasoil Open]))/(MAX(Table13[Gasoil Open])-MIN(Table13[Gasoil Open]))</f>
        <v>0.92584187408491925</v>
      </c>
      <c r="I3856" s="130">
        <f>(Table13[[#This Row],[Alpha]]-MIN(Table13[Alpha]))/(MAX(Table13[Alpha])-MIN(Table13[Alpha]))</f>
        <v>0.41785418965510296</v>
      </c>
      <c r="J3856" s="508">
        <f>(Table13[[#This Row],[Signal from Matlab]]-703)/(1060.75-703)</f>
        <v>-1.9650593990216632</v>
      </c>
    </row>
    <row r="3857" spans="1:10" x14ac:dyDescent="0.2">
      <c r="A3857" s="505">
        <v>39615</v>
      </c>
      <c r="B3857" s="506">
        <v>3856</v>
      </c>
      <c r="C3857" s="507"/>
      <c r="E3857" s="508">
        <f>(Table13[[#This Row],[Gasoil Open]]-MIN(Table13[Gasoil Open]))/(MAX(Table13[Gasoil Open])-MIN(Table13[Gasoil Open]))</f>
        <v>-7.1010248901903356E-2</v>
      </c>
      <c r="I3857" s="130">
        <f>(Table13[[#This Row],[Alpha]]-MIN(Table13[Alpha]))/(MAX(Table13[Alpha])-MIN(Table13[Alpha]))</f>
        <v>0.41785418965510296</v>
      </c>
      <c r="J3857" s="508">
        <f>(Table13[[#This Row],[Signal from Matlab]]-703)/(1060.75-703)</f>
        <v>-1.9650593990216632</v>
      </c>
    </row>
    <row r="3858" spans="1:10" x14ac:dyDescent="0.2">
      <c r="A3858" s="505">
        <v>39616</v>
      </c>
      <c r="B3858" s="506">
        <v>3857</v>
      </c>
      <c r="C3858" s="507">
        <v>134.25</v>
      </c>
      <c r="E3858" s="508">
        <f>(Table13[[#This Row],[Gasoil Open]]-MIN(Table13[Gasoil Open]))/(MAX(Table13[Gasoil Open])-MIN(Table13[Gasoil Open]))</f>
        <v>0.91178623718887242</v>
      </c>
      <c r="I3858" s="130">
        <f>(Table13[[#This Row],[Alpha]]-MIN(Table13[Alpha]))/(MAX(Table13[Alpha])-MIN(Table13[Alpha]))</f>
        <v>0.41785418965510296</v>
      </c>
      <c r="J3858" s="508">
        <f>(Table13[[#This Row],[Signal from Matlab]]-703)/(1060.75-703)</f>
        <v>-1.9650593990216632</v>
      </c>
    </row>
    <row r="3859" spans="1:10" x14ac:dyDescent="0.2">
      <c r="A3859" s="505">
        <v>39617</v>
      </c>
      <c r="B3859" s="506">
        <v>3858</v>
      </c>
      <c r="C3859" s="507">
        <v>133</v>
      </c>
      <c r="E3859" s="508">
        <f>(Table13[[#This Row],[Gasoil Open]]-MIN(Table13[Gasoil Open]))/(MAX(Table13[Gasoil Open])-MIN(Table13[Gasoil Open]))</f>
        <v>0.90263543191800866</v>
      </c>
      <c r="I3859" s="130">
        <f>(Table13[[#This Row],[Alpha]]-MIN(Table13[Alpha]))/(MAX(Table13[Alpha])-MIN(Table13[Alpha]))</f>
        <v>0.41785418965510296</v>
      </c>
      <c r="J3859" s="508">
        <f>(Table13[[#This Row],[Signal from Matlab]]-703)/(1060.75-703)</f>
        <v>-1.9650593990216632</v>
      </c>
    </row>
    <row r="3860" spans="1:10" x14ac:dyDescent="0.2">
      <c r="A3860" s="505">
        <v>39618</v>
      </c>
      <c r="B3860" s="506">
        <v>3859</v>
      </c>
      <c r="C3860" s="507">
        <v>136.22</v>
      </c>
      <c r="E3860" s="508">
        <f>(Table13[[#This Row],[Gasoil Open]]-MIN(Table13[Gasoil Open]))/(MAX(Table13[Gasoil Open])-MIN(Table13[Gasoil Open]))</f>
        <v>0.92620790629575389</v>
      </c>
      <c r="I3860" s="130">
        <f>(Table13[[#This Row],[Alpha]]-MIN(Table13[Alpha]))/(MAX(Table13[Alpha])-MIN(Table13[Alpha]))</f>
        <v>0.41785418965510296</v>
      </c>
      <c r="J3860" s="508">
        <f>(Table13[[#This Row],[Signal from Matlab]]-703)/(1060.75-703)</f>
        <v>-1.9650593990216632</v>
      </c>
    </row>
    <row r="3861" spans="1:10" x14ac:dyDescent="0.2">
      <c r="A3861" s="505">
        <v>39619</v>
      </c>
      <c r="B3861" s="506">
        <v>3860</v>
      </c>
      <c r="C3861" s="507">
        <v>132</v>
      </c>
      <c r="E3861" s="508">
        <f>(Table13[[#This Row],[Gasoil Open]]-MIN(Table13[Gasoil Open]))/(MAX(Table13[Gasoil Open])-MIN(Table13[Gasoil Open]))</f>
        <v>0.89531478770131756</v>
      </c>
      <c r="I3861" s="130">
        <f>(Table13[[#This Row],[Alpha]]-MIN(Table13[Alpha]))/(MAX(Table13[Alpha])-MIN(Table13[Alpha]))</f>
        <v>0.41785418965510296</v>
      </c>
      <c r="J3861" s="508">
        <f>(Table13[[#This Row],[Signal from Matlab]]-703)/(1060.75-703)</f>
        <v>-1.9650593990216632</v>
      </c>
    </row>
    <row r="3862" spans="1:10" x14ac:dyDescent="0.2">
      <c r="A3862" s="505">
        <v>39622</v>
      </c>
      <c r="B3862" s="506">
        <v>3861</v>
      </c>
      <c r="C3862" s="507">
        <v>134.56</v>
      </c>
      <c r="E3862" s="508">
        <f>(Table13[[#This Row],[Gasoil Open]]-MIN(Table13[Gasoil Open]))/(MAX(Table13[Gasoil Open])-MIN(Table13[Gasoil Open]))</f>
        <v>0.91405563689604674</v>
      </c>
      <c r="I3862" s="130">
        <f>(Table13[[#This Row],[Alpha]]-MIN(Table13[Alpha]))/(MAX(Table13[Alpha])-MIN(Table13[Alpha]))</f>
        <v>0.41785418965510296</v>
      </c>
      <c r="J3862" s="508">
        <f>(Table13[[#This Row],[Signal from Matlab]]-703)/(1060.75-703)</f>
        <v>-1.9650593990216632</v>
      </c>
    </row>
    <row r="3863" spans="1:10" x14ac:dyDescent="0.2">
      <c r="A3863" s="505">
        <v>39623</v>
      </c>
      <c r="B3863" s="506">
        <v>3862</v>
      </c>
      <c r="C3863" s="507">
        <v>136.38</v>
      </c>
      <c r="E3863" s="508">
        <f>(Table13[[#This Row],[Gasoil Open]]-MIN(Table13[Gasoil Open]))/(MAX(Table13[Gasoil Open])-MIN(Table13[Gasoil Open]))</f>
        <v>0.9273792093704244</v>
      </c>
      <c r="I3863" s="130">
        <f>(Table13[[#This Row],[Alpha]]-MIN(Table13[Alpha]))/(MAX(Table13[Alpha])-MIN(Table13[Alpha]))</f>
        <v>0.41785418965510296</v>
      </c>
      <c r="J3863" s="508">
        <f>(Table13[[#This Row],[Signal from Matlab]]-703)/(1060.75-703)</f>
        <v>-1.9650593990216632</v>
      </c>
    </row>
    <row r="3864" spans="1:10" x14ac:dyDescent="0.2">
      <c r="A3864" s="505">
        <v>39624</v>
      </c>
      <c r="B3864" s="506">
        <v>3863</v>
      </c>
      <c r="C3864" s="507">
        <v>137</v>
      </c>
      <c r="E3864" s="508">
        <f>(Table13[[#This Row],[Gasoil Open]]-MIN(Table13[Gasoil Open]))/(MAX(Table13[Gasoil Open])-MIN(Table13[Gasoil Open]))</f>
        <v>0.93191800878477293</v>
      </c>
      <c r="I3864" s="130">
        <f>(Table13[[#This Row],[Alpha]]-MIN(Table13[Alpha]))/(MAX(Table13[Alpha])-MIN(Table13[Alpha]))</f>
        <v>0.41785418965510296</v>
      </c>
      <c r="J3864" s="508">
        <f>(Table13[[#This Row],[Signal from Matlab]]-703)/(1060.75-703)</f>
        <v>-1.9650593990216632</v>
      </c>
    </row>
    <row r="3865" spans="1:10" x14ac:dyDescent="0.2">
      <c r="A3865" s="505">
        <v>39625</v>
      </c>
      <c r="B3865" s="506">
        <v>3864</v>
      </c>
      <c r="C3865" s="507">
        <v>134.25</v>
      </c>
      <c r="E3865" s="508">
        <f>(Table13[[#This Row],[Gasoil Open]]-MIN(Table13[Gasoil Open]))/(MAX(Table13[Gasoil Open])-MIN(Table13[Gasoil Open]))</f>
        <v>0.91178623718887242</v>
      </c>
      <c r="I3865" s="130">
        <f>(Table13[[#This Row],[Alpha]]-MIN(Table13[Alpha]))/(MAX(Table13[Alpha])-MIN(Table13[Alpha]))</f>
        <v>0.41785418965510296</v>
      </c>
      <c r="J3865" s="508">
        <f>(Table13[[#This Row],[Signal from Matlab]]-703)/(1060.75-703)</f>
        <v>-1.9650593990216632</v>
      </c>
    </row>
    <row r="3866" spans="1:10" x14ac:dyDescent="0.2">
      <c r="A3866" s="505">
        <v>39626</v>
      </c>
      <c r="B3866" s="506">
        <v>3865</v>
      </c>
      <c r="C3866" s="507">
        <v>139.19999999999999</v>
      </c>
      <c r="E3866" s="508">
        <f>(Table13[[#This Row],[Gasoil Open]]-MIN(Table13[Gasoil Open]))/(MAX(Table13[Gasoil Open])-MIN(Table13[Gasoil Open]))</f>
        <v>0.94802342606149326</v>
      </c>
      <c r="I3866" s="130">
        <f>(Table13[[#This Row],[Alpha]]-MIN(Table13[Alpha]))/(MAX(Table13[Alpha])-MIN(Table13[Alpha]))</f>
        <v>0.41785418965510296</v>
      </c>
      <c r="J3866" s="508">
        <f>(Table13[[#This Row],[Signal from Matlab]]-703)/(1060.75-703)</f>
        <v>-1.9650593990216632</v>
      </c>
    </row>
    <row r="3867" spans="1:10" x14ac:dyDescent="0.2">
      <c r="A3867" s="505">
        <v>39629</v>
      </c>
      <c r="B3867" s="506">
        <v>3866</v>
      </c>
      <c r="C3867" s="507">
        <v>141.29</v>
      </c>
      <c r="E3867" s="508">
        <f>(Table13[[#This Row],[Gasoil Open]]-MIN(Table13[Gasoil Open]))/(MAX(Table13[Gasoil Open])-MIN(Table13[Gasoil Open]))</f>
        <v>0.96332357247437761</v>
      </c>
      <c r="I3867" s="130">
        <f>(Table13[[#This Row],[Alpha]]-MIN(Table13[Alpha]))/(MAX(Table13[Alpha])-MIN(Table13[Alpha]))</f>
        <v>0.41785418965510296</v>
      </c>
      <c r="J3867" s="508">
        <f>(Table13[[#This Row],[Signal from Matlab]]-703)/(1060.75-703)</f>
        <v>-1.9650593990216632</v>
      </c>
    </row>
    <row r="3868" spans="1:10" x14ac:dyDescent="0.2">
      <c r="A3868" s="505">
        <v>39630</v>
      </c>
      <c r="B3868" s="506">
        <v>3867</v>
      </c>
      <c r="C3868" s="507">
        <v>140.44</v>
      </c>
      <c r="E3868" s="508">
        <f>(Table13[[#This Row],[Gasoil Open]]-MIN(Table13[Gasoil Open]))/(MAX(Table13[Gasoil Open])-MIN(Table13[Gasoil Open]))</f>
        <v>0.95710102489019022</v>
      </c>
      <c r="I3868" s="130">
        <f>(Table13[[#This Row],[Alpha]]-MIN(Table13[Alpha]))/(MAX(Table13[Alpha])-MIN(Table13[Alpha]))</f>
        <v>0.41785418965510296</v>
      </c>
      <c r="J3868" s="508">
        <f>(Table13[[#This Row],[Signal from Matlab]]-703)/(1060.75-703)</f>
        <v>-1.9650593990216632</v>
      </c>
    </row>
    <row r="3869" spans="1:10" x14ac:dyDescent="0.2">
      <c r="A3869" s="505">
        <v>39631</v>
      </c>
      <c r="B3869" s="506">
        <v>3868</v>
      </c>
      <c r="C3869" s="507">
        <v>141.69999999999999</v>
      </c>
      <c r="E3869" s="508">
        <f>(Table13[[#This Row],[Gasoil Open]]-MIN(Table13[Gasoil Open]))/(MAX(Table13[Gasoil Open])-MIN(Table13[Gasoil Open]))</f>
        <v>0.96632503660322089</v>
      </c>
      <c r="I3869" s="130">
        <f>(Table13[[#This Row],[Alpha]]-MIN(Table13[Alpha]))/(MAX(Table13[Alpha])-MIN(Table13[Alpha]))</f>
        <v>0.41785418965510296</v>
      </c>
      <c r="J3869" s="508">
        <f>(Table13[[#This Row],[Signal from Matlab]]-703)/(1060.75-703)</f>
        <v>-1.9650593990216632</v>
      </c>
    </row>
    <row r="3870" spans="1:10" x14ac:dyDescent="0.2">
      <c r="A3870" s="505">
        <v>39632</v>
      </c>
      <c r="B3870" s="506">
        <v>3869</v>
      </c>
      <c r="C3870" s="507">
        <v>144.76</v>
      </c>
      <c r="E3870" s="508">
        <f>(Table13[[#This Row],[Gasoil Open]]-MIN(Table13[Gasoil Open]))/(MAX(Table13[Gasoil Open])-MIN(Table13[Gasoil Open]))</f>
        <v>0.98872620790629562</v>
      </c>
      <c r="I3870" s="130">
        <f>(Table13[[#This Row],[Alpha]]-MIN(Table13[Alpha]))/(MAX(Table13[Alpha])-MIN(Table13[Alpha]))</f>
        <v>0.41785418965510296</v>
      </c>
      <c r="J3870" s="508">
        <f>(Table13[[#This Row],[Signal from Matlab]]-703)/(1060.75-703)</f>
        <v>-1.9650593990216632</v>
      </c>
    </row>
    <row r="3871" spans="1:10" x14ac:dyDescent="0.2">
      <c r="A3871" s="505">
        <v>39633</v>
      </c>
      <c r="B3871" s="506">
        <v>3870</v>
      </c>
      <c r="C3871" s="507">
        <v>146.30000000000001</v>
      </c>
      <c r="E3871" s="508">
        <f>(Table13[[#This Row],[Gasoil Open]]-MIN(Table13[Gasoil Open]))/(MAX(Table13[Gasoil Open])-MIN(Table13[Gasoil Open]))</f>
        <v>1</v>
      </c>
      <c r="I3871" s="130">
        <f>(Table13[[#This Row],[Alpha]]-MIN(Table13[Alpha]))/(MAX(Table13[Alpha])-MIN(Table13[Alpha]))</f>
        <v>0.41785418965510296</v>
      </c>
      <c r="J3871" s="508">
        <f>(Table13[[#This Row],[Signal from Matlab]]-703)/(1060.75-703)</f>
        <v>-1.9650593990216632</v>
      </c>
    </row>
    <row r="3872" spans="1:10" x14ac:dyDescent="0.2">
      <c r="A3872" s="505">
        <v>39636</v>
      </c>
      <c r="B3872" s="506">
        <v>3871</v>
      </c>
      <c r="C3872" s="507">
        <v>144.4</v>
      </c>
      <c r="E3872" s="508">
        <f>(Table13[[#This Row],[Gasoil Open]]-MIN(Table13[Gasoil Open]))/(MAX(Table13[Gasoil Open])-MIN(Table13[Gasoil Open]))</f>
        <v>0.98609077598828698</v>
      </c>
      <c r="I3872" s="130">
        <f>(Table13[[#This Row],[Alpha]]-MIN(Table13[Alpha]))/(MAX(Table13[Alpha])-MIN(Table13[Alpha]))</f>
        <v>0.41785418965510296</v>
      </c>
      <c r="J3872" s="508">
        <f>(Table13[[#This Row],[Signal from Matlab]]-703)/(1060.75-703)</f>
        <v>-1.9650593990216632</v>
      </c>
    </row>
    <row r="3873" spans="1:10" x14ac:dyDescent="0.2">
      <c r="A3873" s="505">
        <v>39637</v>
      </c>
      <c r="B3873" s="506">
        <v>3872</v>
      </c>
      <c r="C3873" s="507">
        <v>141.86000000000001</v>
      </c>
      <c r="E3873" s="508">
        <f>(Table13[[#This Row],[Gasoil Open]]-MIN(Table13[Gasoil Open]))/(MAX(Table13[Gasoil Open])-MIN(Table13[Gasoil Open]))</f>
        <v>0.96749633967789173</v>
      </c>
      <c r="I3873" s="130">
        <f>(Table13[[#This Row],[Alpha]]-MIN(Table13[Alpha]))/(MAX(Table13[Alpha])-MIN(Table13[Alpha]))</f>
        <v>0.41785418965510296</v>
      </c>
      <c r="J3873" s="508">
        <f>(Table13[[#This Row],[Signal from Matlab]]-703)/(1060.75-703)</f>
        <v>-1.9650593990216632</v>
      </c>
    </row>
    <row r="3874" spans="1:10" x14ac:dyDescent="0.2">
      <c r="A3874" s="505">
        <v>39638</v>
      </c>
      <c r="B3874" s="506">
        <v>3873</v>
      </c>
      <c r="C3874" s="507">
        <v>136.02000000000001</v>
      </c>
      <c r="E3874" s="508">
        <f>(Table13[[#This Row],[Gasoil Open]]-MIN(Table13[Gasoil Open]))/(MAX(Table13[Gasoil Open])-MIN(Table13[Gasoil Open]))</f>
        <v>0.92474377745241576</v>
      </c>
      <c r="I3874" s="130">
        <f>(Table13[[#This Row],[Alpha]]-MIN(Table13[Alpha]))/(MAX(Table13[Alpha])-MIN(Table13[Alpha]))</f>
        <v>0.41785418965510296</v>
      </c>
      <c r="J3874" s="508">
        <f>(Table13[[#This Row],[Signal from Matlab]]-703)/(1060.75-703)</f>
        <v>-1.9650593990216632</v>
      </c>
    </row>
    <row r="3875" spans="1:10" x14ac:dyDescent="0.2">
      <c r="A3875" s="505">
        <v>39639</v>
      </c>
      <c r="B3875" s="506">
        <v>3874</v>
      </c>
      <c r="C3875" s="507">
        <v>136.80000000000001</v>
      </c>
      <c r="E3875" s="508">
        <f>(Table13[[#This Row],[Gasoil Open]]-MIN(Table13[Gasoil Open]))/(MAX(Table13[Gasoil Open])-MIN(Table13[Gasoil Open]))</f>
        <v>0.9304538799414348</v>
      </c>
      <c r="I3875" s="130">
        <f>(Table13[[#This Row],[Alpha]]-MIN(Table13[Alpha]))/(MAX(Table13[Alpha])-MIN(Table13[Alpha]))</f>
        <v>0.41785418965510296</v>
      </c>
      <c r="J3875" s="508">
        <f>(Table13[[#This Row],[Signal from Matlab]]-703)/(1060.75-703)</f>
        <v>-1.9650593990216632</v>
      </c>
    </row>
    <row r="3876" spans="1:10" x14ac:dyDescent="0.2">
      <c r="A3876" s="505">
        <v>39640</v>
      </c>
      <c r="B3876" s="506">
        <v>3875</v>
      </c>
      <c r="C3876" s="507">
        <v>142.13999999999999</v>
      </c>
      <c r="E3876" s="508">
        <f>(Table13[[#This Row],[Gasoil Open]]-MIN(Table13[Gasoil Open]))/(MAX(Table13[Gasoil Open])-MIN(Table13[Gasoil Open]))</f>
        <v>0.969546120058565</v>
      </c>
      <c r="I3876" s="130">
        <f>(Table13[[#This Row],[Alpha]]-MIN(Table13[Alpha]))/(MAX(Table13[Alpha])-MIN(Table13[Alpha]))</f>
        <v>0.41785418965510296</v>
      </c>
      <c r="J3876" s="508">
        <f>(Table13[[#This Row],[Signal from Matlab]]-703)/(1060.75-703)</f>
        <v>-1.9650593990216632</v>
      </c>
    </row>
    <row r="3877" spans="1:10" x14ac:dyDescent="0.2">
      <c r="A3877" s="505">
        <v>39643</v>
      </c>
      <c r="B3877" s="506">
        <v>3876</v>
      </c>
      <c r="C3877" s="507">
        <v>144.37</v>
      </c>
      <c r="E3877" s="508">
        <f>(Table13[[#This Row],[Gasoil Open]]-MIN(Table13[Gasoil Open]))/(MAX(Table13[Gasoil Open])-MIN(Table13[Gasoil Open]))</f>
        <v>0.98587115666178615</v>
      </c>
      <c r="I3877" s="130">
        <f>(Table13[[#This Row],[Alpha]]-MIN(Table13[Alpha]))/(MAX(Table13[Alpha])-MIN(Table13[Alpha]))</f>
        <v>0.41785418965510296</v>
      </c>
      <c r="J3877" s="508">
        <f>(Table13[[#This Row],[Signal from Matlab]]-703)/(1060.75-703)</f>
        <v>-1.9650593990216632</v>
      </c>
    </row>
    <row r="3878" spans="1:10" x14ac:dyDescent="0.2">
      <c r="A3878" s="505">
        <v>39644</v>
      </c>
      <c r="B3878" s="506">
        <v>3877</v>
      </c>
      <c r="C3878" s="507">
        <v>143.85</v>
      </c>
      <c r="E3878" s="508">
        <f>(Table13[[#This Row],[Gasoil Open]]-MIN(Table13[Gasoil Open]))/(MAX(Table13[Gasoil Open])-MIN(Table13[Gasoil Open]))</f>
        <v>0.98206442166910679</v>
      </c>
      <c r="I3878" s="130">
        <f>(Table13[[#This Row],[Alpha]]-MIN(Table13[Alpha]))/(MAX(Table13[Alpha])-MIN(Table13[Alpha]))</f>
        <v>0.41785418965510296</v>
      </c>
      <c r="J3878" s="508">
        <f>(Table13[[#This Row],[Signal from Matlab]]-703)/(1060.75-703)</f>
        <v>-1.9650593990216632</v>
      </c>
    </row>
    <row r="3879" spans="1:10" x14ac:dyDescent="0.2">
      <c r="A3879" s="505">
        <v>39645</v>
      </c>
      <c r="B3879" s="506">
        <v>3878</v>
      </c>
      <c r="C3879" s="507">
        <v>138.76</v>
      </c>
      <c r="E3879" s="508">
        <f>(Table13[[#This Row],[Gasoil Open]]-MIN(Table13[Gasoil Open]))/(MAX(Table13[Gasoil Open])-MIN(Table13[Gasoil Open]))</f>
        <v>0.94480234260614915</v>
      </c>
      <c r="I3879" s="130">
        <f>(Table13[[#This Row],[Alpha]]-MIN(Table13[Alpha]))/(MAX(Table13[Alpha])-MIN(Table13[Alpha]))</f>
        <v>0.41785418965510296</v>
      </c>
      <c r="J3879" s="508">
        <f>(Table13[[#This Row],[Signal from Matlab]]-703)/(1060.75-703)</f>
        <v>-1.9650593990216632</v>
      </c>
    </row>
    <row r="3880" spans="1:10" x14ac:dyDescent="0.2">
      <c r="A3880" s="505">
        <v>39646</v>
      </c>
      <c r="B3880" s="506">
        <v>3879</v>
      </c>
      <c r="C3880" s="507"/>
      <c r="E3880" s="508">
        <f>(Table13[[#This Row],[Gasoil Open]]-MIN(Table13[Gasoil Open]))/(MAX(Table13[Gasoil Open])-MIN(Table13[Gasoil Open]))</f>
        <v>-7.1010248901903356E-2</v>
      </c>
      <c r="I3880" s="130">
        <f>(Table13[[#This Row],[Alpha]]-MIN(Table13[Alpha]))/(MAX(Table13[Alpha])-MIN(Table13[Alpha]))</f>
        <v>0.41785418965510296</v>
      </c>
      <c r="J3880" s="508">
        <f>(Table13[[#This Row],[Signal from Matlab]]-703)/(1060.75-703)</f>
        <v>-1.9650593990216632</v>
      </c>
    </row>
    <row r="3881" spans="1:10" x14ac:dyDescent="0.2">
      <c r="A3881" s="505">
        <v>39647</v>
      </c>
      <c r="B3881" s="506">
        <v>3880</v>
      </c>
      <c r="C3881" s="507">
        <v>131.59</v>
      </c>
      <c r="E3881" s="508">
        <f>(Table13[[#This Row],[Gasoil Open]]-MIN(Table13[Gasoil Open]))/(MAX(Table13[Gasoil Open])-MIN(Table13[Gasoil Open]))</f>
        <v>0.89231332357247428</v>
      </c>
      <c r="I3881" s="130">
        <f>(Table13[[#This Row],[Alpha]]-MIN(Table13[Alpha]))/(MAX(Table13[Alpha])-MIN(Table13[Alpha]))</f>
        <v>0.41785418965510296</v>
      </c>
      <c r="J3881" s="508">
        <f>(Table13[[#This Row],[Signal from Matlab]]-703)/(1060.75-703)</f>
        <v>-1.9650593990216632</v>
      </c>
    </row>
    <row r="3882" spans="1:10" x14ac:dyDescent="0.2">
      <c r="A3882" s="505">
        <v>39650</v>
      </c>
      <c r="B3882" s="506">
        <v>3881</v>
      </c>
      <c r="C3882" s="507">
        <v>131.04</v>
      </c>
      <c r="E3882" s="508">
        <f>(Table13[[#This Row],[Gasoil Open]]-MIN(Table13[Gasoil Open]))/(MAX(Table13[Gasoil Open])-MIN(Table13[Gasoil Open]))</f>
        <v>0.88828696925329409</v>
      </c>
      <c r="I3882" s="130">
        <f>(Table13[[#This Row],[Alpha]]-MIN(Table13[Alpha]))/(MAX(Table13[Alpha])-MIN(Table13[Alpha]))</f>
        <v>0.41785418965510296</v>
      </c>
      <c r="J3882" s="508">
        <f>(Table13[[#This Row],[Signal from Matlab]]-703)/(1060.75-703)</f>
        <v>-1.9650593990216632</v>
      </c>
    </row>
    <row r="3883" spans="1:10" x14ac:dyDescent="0.2">
      <c r="A3883" s="505">
        <v>39651</v>
      </c>
      <c r="B3883" s="506">
        <v>3882</v>
      </c>
      <c r="C3883" s="507">
        <v>132.69</v>
      </c>
      <c r="E3883" s="508">
        <f>(Table13[[#This Row],[Gasoil Open]]-MIN(Table13[Gasoil Open]))/(MAX(Table13[Gasoil Open])-MIN(Table13[Gasoil Open]))</f>
        <v>0.90036603221083433</v>
      </c>
      <c r="I3883" s="130">
        <f>(Table13[[#This Row],[Alpha]]-MIN(Table13[Alpha]))/(MAX(Table13[Alpha])-MIN(Table13[Alpha]))</f>
        <v>0.41785418965510296</v>
      </c>
      <c r="J3883" s="508">
        <f>(Table13[[#This Row],[Signal from Matlab]]-703)/(1060.75-703)</f>
        <v>-1.9650593990216632</v>
      </c>
    </row>
    <row r="3884" spans="1:10" x14ac:dyDescent="0.2">
      <c r="A3884" s="505">
        <v>39652</v>
      </c>
      <c r="B3884" s="506">
        <v>3883</v>
      </c>
      <c r="C3884" s="507">
        <v>129.4</v>
      </c>
      <c r="E3884" s="508">
        <f>(Table13[[#This Row],[Gasoil Open]]-MIN(Table13[Gasoil Open]))/(MAX(Table13[Gasoil Open])-MIN(Table13[Gasoil Open]))</f>
        <v>0.87628111273792086</v>
      </c>
      <c r="I3884" s="130">
        <f>(Table13[[#This Row],[Alpha]]-MIN(Table13[Alpha]))/(MAX(Table13[Alpha])-MIN(Table13[Alpha]))</f>
        <v>0.41785418965510296</v>
      </c>
      <c r="J3884" s="508">
        <f>(Table13[[#This Row],[Signal from Matlab]]-703)/(1060.75-703)</f>
        <v>-1.9650593990216632</v>
      </c>
    </row>
    <row r="3885" spans="1:10" x14ac:dyDescent="0.2">
      <c r="A3885" s="505">
        <v>39653</v>
      </c>
      <c r="B3885" s="506">
        <v>3884</v>
      </c>
      <c r="C3885" s="507">
        <v>125.23</v>
      </c>
      <c r="E3885" s="508">
        <f>(Table13[[#This Row],[Gasoil Open]]-MIN(Table13[Gasoil Open]))/(MAX(Table13[Gasoil Open])-MIN(Table13[Gasoil Open]))</f>
        <v>0.84575402635431907</v>
      </c>
      <c r="I3885" s="130">
        <f>(Table13[[#This Row],[Alpha]]-MIN(Table13[Alpha]))/(MAX(Table13[Alpha])-MIN(Table13[Alpha]))</f>
        <v>0.41785418965510296</v>
      </c>
      <c r="J3885" s="508">
        <f>(Table13[[#This Row],[Signal from Matlab]]-703)/(1060.75-703)</f>
        <v>-1.9650593990216632</v>
      </c>
    </row>
    <row r="3886" spans="1:10" x14ac:dyDescent="0.2">
      <c r="A3886" s="505">
        <v>39654</v>
      </c>
      <c r="B3886" s="506">
        <v>3885</v>
      </c>
      <c r="C3886" s="507">
        <v>126.56</v>
      </c>
      <c r="E3886" s="508">
        <f>(Table13[[#This Row],[Gasoil Open]]-MIN(Table13[Gasoil Open]))/(MAX(Table13[Gasoil Open])-MIN(Table13[Gasoil Open]))</f>
        <v>0.85549048316251819</v>
      </c>
      <c r="I3886" s="130">
        <f>(Table13[[#This Row],[Alpha]]-MIN(Table13[Alpha]))/(MAX(Table13[Alpha])-MIN(Table13[Alpha]))</f>
        <v>0.41785418965510296</v>
      </c>
      <c r="J3886" s="508">
        <f>(Table13[[#This Row],[Signal from Matlab]]-703)/(1060.75-703)</f>
        <v>-1.9650593990216632</v>
      </c>
    </row>
    <row r="3887" spans="1:10" x14ac:dyDescent="0.2">
      <c r="A3887" s="505">
        <v>39657</v>
      </c>
      <c r="B3887" s="506">
        <v>3886</v>
      </c>
      <c r="C3887" s="507">
        <v>124.4</v>
      </c>
      <c r="E3887" s="508">
        <f>(Table13[[#This Row],[Gasoil Open]]-MIN(Table13[Gasoil Open]))/(MAX(Table13[Gasoil Open])-MIN(Table13[Gasoil Open]))</f>
        <v>0.83967789165446549</v>
      </c>
      <c r="I3887" s="130">
        <f>(Table13[[#This Row],[Alpha]]-MIN(Table13[Alpha]))/(MAX(Table13[Alpha])-MIN(Table13[Alpha]))</f>
        <v>0.41785418965510296</v>
      </c>
      <c r="J3887" s="508">
        <f>(Table13[[#This Row],[Signal from Matlab]]-703)/(1060.75-703)</f>
        <v>-1.9650593990216632</v>
      </c>
    </row>
    <row r="3888" spans="1:10" x14ac:dyDescent="0.2">
      <c r="A3888" s="505">
        <v>39658</v>
      </c>
      <c r="B3888" s="506">
        <v>3887</v>
      </c>
      <c r="C3888" s="507">
        <v>126.12</v>
      </c>
      <c r="E3888" s="508">
        <f>(Table13[[#This Row],[Gasoil Open]]-MIN(Table13[Gasoil Open]))/(MAX(Table13[Gasoil Open])-MIN(Table13[Gasoil Open]))</f>
        <v>0.85226939970717408</v>
      </c>
      <c r="I3888" s="130">
        <f>(Table13[[#This Row],[Alpha]]-MIN(Table13[Alpha]))/(MAX(Table13[Alpha])-MIN(Table13[Alpha]))</f>
        <v>0.41785418965510296</v>
      </c>
      <c r="J3888" s="508">
        <f>(Table13[[#This Row],[Signal from Matlab]]-703)/(1060.75-703)</f>
        <v>-1.9650593990216632</v>
      </c>
    </row>
    <row r="3889" spans="1:10" x14ac:dyDescent="0.2">
      <c r="A3889" s="505">
        <v>39659</v>
      </c>
      <c r="B3889" s="506">
        <v>3888</v>
      </c>
      <c r="C3889" s="507">
        <v>122.59</v>
      </c>
      <c r="E3889" s="508">
        <f>(Table13[[#This Row],[Gasoil Open]]-MIN(Table13[Gasoil Open]))/(MAX(Table13[Gasoil Open])-MIN(Table13[Gasoil Open]))</f>
        <v>0.82642752562225463</v>
      </c>
      <c r="I3889" s="130">
        <f>(Table13[[#This Row],[Alpha]]-MIN(Table13[Alpha]))/(MAX(Table13[Alpha])-MIN(Table13[Alpha]))</f>
        <v>0.41785418965510296</v>
      </c>
      <c r="J3889" s="508">
        <f>(Table13[[#This Row],[Signal from Matlab]]-703)/(1060.75-703)</f>
        <v>-1.9650593990216632</v>
      </c>
    </row>
    <row r="3890" spans="1:10" x14ac:dyDescent="0.2">
      <c r="A3890" s="505">
        <v>39660</v>
      </c>
      <c r="B3890" s="506">
        <v>3889</v>
      </c>
      <c r="C3890" s="507">
        <v>126.9</v>
      </c>
      <c r="E3890" s="508">
        <f>(Table13[[#This Row],[Gasoil Open]]-MIN(Table13[Gasoil Open]))/(MAX(Table13[Gasoil Open])-MIN(Table13[Gasoil Open]))</f>
        <v>0.85797950219619312</v>
      </c>
      <c r="I3890" s="130">
        <f>(Table13[[#This Row],[Alpha]]-MIN(Table13[Alpha]))/(MAX(Table13[Alpha])-MIN(Table13[Alpha]))</f>
        <v>0.41785418965510296</v>
      </c>
      <c r="J3890" s="508">
        <f>(Table13[[#This Row],[Signal from Matlab]]-703)/(1060.75-703)</f>
        <v>-1.9650593990216632</v>
      </c>
    </row>
    <row r="3891" spans="1:10" x14ac:dyDescent="0.2">
      <c r="A3891" s="505">
        <v>39661</v>
      </c>
      <c r="B3891" s="506">
        <v>3890</v>
      </c>
      <c r="C3891" s="507">
        <v>123.42</v>
      </c>
      <c r="E3891" s="508">
        <f>(Table13[[#This Row],[Gasoil Open]]-MIN(Table13[Gasoil Open]))/(MAX(Table13[Gasoil Open])-MIN(Table13[Gasoil Open]))</f>
        <v>0.83250366032210821</v>
      </c>
      <c r="I3891" s="130">
        <f>(Table13[[#This Row],[Alpha]]-MIN(Table13[Alpha]))/(MAX(Table13[Alpha])-MIN(Table13[Alpha]))</f>
        <v>0.41785418965510296</v>
      </c>
      <c r="J3891" s="508">
        <f>(Table13[[#This Row],[Signal from Matlab]]-703)/(1060.75-703)</f>
        <v>-1.9650593990216632</v>
      </c>
    </row>
    <row r="3892" spans="1:10" x14ac:dyDescent="0.2">
      <c r="A3892" s="505">
        <v>39664</v>
      </c>
      <c r="B3892" s="506">
        <v>3891</v>
      </c>
      <c r="C3892" s="507">
        <v>125.3</v>
      </c>
      <c r="E3892" s="508">
        <f>(Table13[[#This Row],[Gasoil Open]]-MIN(Table13[Gasoil Open]))/(MAX(Table13[Gasoil Open])-MIN(Table13[Gasoil Open]))</f>
        <v>0.84626647144948741</v>
      </c>
      <c r="I3892" s="130">
        <f>(Table13[[#This Row],[Alpha]]-MIN(Table13[Alpha]))/(MAX(Table13[Alpha])-MIN(Table13[Alpha]))</f>
        <v>0.41785418965510296</v>
      </c>
      <c r="J3892" s="508">
        <f>(Table13[[#This Row],[Signal from Matlab]]-703)/(1060.75-703)</f>
        <v>-1.9650593990216632</v>
      </c>
    </row>
    <row r="3893" spans="1:10" x14ac:dyDescent="0.2">
      <c r="A3893" s="505">
        <v>39665</v>
      </c>
      <c r="B3893" s="506">
        <v>3892</v>
      </c>
      <c r="C3893" s="507">
        <v>119.99</v>
      </c>
      <c r="E3893" s="508">
        <f>(Table13[[#This Row],[Gasoil Open]]-MIN(Table13[Gasoil Open]))/(MAX(Table13[Gasoil Open])-MIN(Table13[Gasoil Open]))</f>
        <v>0.80739385065885783</v>
      </c>
      <c r="I3893" s="130">
        <f>(Table13[[#This Row],[Alpha]]-MIN(Table13[Alpha]))/(MAX(Table13[Alpha])-MIN(Table13[Alpha]))</f>
        <v>0.41785418965510296</v>
      </c>
      <c r="J3893" s="508">
        <f>(Table13[[#This Row],[Signal from Matlab]]-703)/(1060.75-703)</f>
        <v>-1.9650593990216632</v>
      </c>
    </row>
    <row r="3894" spans="1:10" x14ac:dyDescent="0.2">
      <c r="A3894" s="505">
        <v>39666</v>
      </c>
      <c r="B3894" s="506">
        <v>3893</v>
      </c>
      <c r="C3894" s="507">
        <v>116.98</v>
      </c>
      <c r="E3894" s="508">
        <f>(Table13[[#This Row],[Gasoil Open]]-MIN(Table13[Gasoil Open]))/(MAX(Table13[Gasoil Open])-MIN(Table13[Gasoil Open]))</f>
        <v>0.78535871156661774</v>
      </c>
      <c r="I3894" s="130">
        <f>(Table13[[#This Row],[Alpha]]-MIN(Table13[Alpha]))/(MAX(Table13[Alpha])-MIN(Table13[Alpha]))</f>
        <v>0.41785418965510296</v>
      </c>
      <c r="J3894" s="508">
        <f>(Table13[[#This Row],[Signal from Matlab]]-703)/(1060.75-703)</f>
        <v>-1.9650593990216632</v>
      </c>
    </row>
    <row r="3895" spans="1:10" x14ac:dyDescent="0.2">
      <c r="A3895" s="505">
        <v>39667</v>
      </c>
      <c r="B3895" s="506">
        <v>3894</v>
      </c>
      <c r="C3895" s="507">
        <v>117.2</v>
      </c>
      <c r="E3895" s="508">
        <f>(Table13[[#This Row],[Gasoil Open]]-MIN(Table13[Gasoil Open]))/(MAX(Table13[Gasoil Open])-MIN(Table13[Gasoil Open]))</f>
        <v>0.78696925329428979</v>
      </c>
      <c r="I3895" s="130">
        <f>(Table13[[#This Row],[Alpha]]-MIN(Table13[Alpha]))/(MAX(Table13[Alpha])-MIN(Table13[Alpha]))</f>
        <v>0.41785418965510296</v>
      </c>
      <c r="J3895" s="508">
        <f>(Table13[[#This Row],[Signal from Matlab]]-703)/(1060.75-703)</f>
        <v>-1.9650593990216632</v>
      </c>
    </row>
    <row r="3896" spans="1:10" x14ac:dyDescent="0.2">
      <c r="A3896" s="505">
        <v>39668</v>
      </c>
      <c r="B3896" s="506">
        <v>3895</v>
      </c>
      <c r="C3896" s="507">
        <v>117.8</v>
      </c>
      <c r="E3896" s="508">
        <f>(Table13[[#This Row],[Gasoil Open]]-MIN(Table13[Gasoil Open]))/(MAX(Table13[Gasoil Open])-MIN(Table13[Gasoil Open]))</f>
        <v>0.79136163982430441</v>
      </c>
      <c r="I3896" s="130">
        <f>(Table13[[#This Row],[Alpha]]-MIN(Table13[Alpha]))/(MAX(Table13[Alpha])-MIN(Table13[Alpha]))</f>
        <v>0.41785418965510296</v>
      </c>
      <c r="J3896" s="508">
        <f>(Table13[[#This Row],[Signal from Matlab]]-703)/(1060.75-703)</f>
        <v>-1.9650593990216632</v>
      </c>
    </row>
    <row r="3897" spans="1:10" x14ac:dyDescent="0.2">
      <c r="A3897" s="505">
        <v>39671</v>
      </c>
      <c r="B3897" s="506">
        <v>3896</v>
      </c>
      <c r="C3897" s="507">
        <v>113.85</v>
      </c>
      <c r="E3897" s="508">
        <f>(Table13[[#This Row],[Gasoil Open]]-MIN(Table13[Gasoil Open]))/(MAX(Table13[Gasoil Open])-MIN(Table13[Gasoil Open]))</f>
        <v>0.76244509516837466</v>
      </c>
      <c r="I3897" s="130">
        <f>(Table13[[#This Row],[Alpha]]-MIN(Table13[Alpha]))/(MAX(Table13[Alpha])-MIN(Table13[Alpha]))</f>
        <v>0.41785418965510296</v>
      </c>
      <c r="J3897" s="508">
        <f>(Table13[[#This Row],[Signal from Matlab]]-703)/(1060.75-703)</f>
        <v>-1.9650593990216632</v>
      </c>
    </row>
    <row r="3898" spans="1:10" x14ac:dyDescent="0.2">
      <c r="A3898" s="505">
        <v>39672</v>
      </c>
      <c r="B3898" s="506">
        <v>3897</v>
      </c>
      <c r="C3898" s="507">
        <v>112.88</v>
      </c>
      <c r="E3898" s="508">
        <f>(Table13[[#This Row],[Gasoil Open]]-MIN(Table13[Gasoil Open]))/(MAX(Table13[Gasoil Open])-MIN(Table13[Gasoil Open]))</f>
        <v>0.75534407027818429</v>
      </c>
      <c r="I3898" s="130">
        <f>(Table13[[#This Row],[Alpha]]-MIN(Table13[Alpha]))/(MAX(Table13[Alpha])-MIN(Table13[Alpha]))</f>
        <v>0.41785418965510296</v>
      </c>
      <c r="J3898" s="508">
        <f>(Table13[[#This Row],[Signal from Matlab]]-703)/(1060.75-703)</f>
        <v>-1.9650593990216632</v>
      </c>
    </row>
    <row r="3899" spans="1:10" x14ac:dyDescent="0.2">
      <c r="A3899" s="505">
        <v>39673</v>
      </c>
      <c r="B3899" s="506">
        <v>3898</v>
      </c>
      <c r="C3899" s="507">
        <v>111.55</v>
      </c>
      <c r="E3899" s="508">
        <f>(Table13[[#This Row],[Gasoil Open]]-MIN(Table13[Gasoil Open]))/(MAX(Table13[Gasoil Open])-MIN(Table13[Gasoil Open]))</f>
        <v>0.74560761346998516</v>
      </c>
      <c r="I3899" s="130">
        <f>(Table13[[#This Row],[Alpha]]-MIN(Table13[Alpha]))/(MAX(Table13[Alpha])-MIN(Table13[Alpha]))</f>
        <v>0.41785418965510296</v>
      </c>
      <c r="J3899" s="508">
        <f>(Table13[[#This Row],[Signal from Matlab]]-703)/(1060.75-703)</f>
        <v>-1.9650593990216632</v>
      </c>
    </row>
    <row r="3900" spans="1:10" x14ac:dyDescent="0.2">
      <c r="A3900" s="505">
        <v>39674</v>
      </c>
      <c r="B3900" s="506">
        <v>3899</v>
      </c>
      <c r="C3900" s="507">
        <v>114.41</v>
      </c>
      <c r="E3900" s="508">
        <f>(Table13[[#This Row],[Gasoil Open]]-MIN(Table13[Gasoil Open]))/(MAX(Table13[Gasoil Open])-MIN(Table13[Gasoil Open]))</f>
        <v>0.76654465592972165</v>
      </c>
      <c r="I3900" s="130">
        <f>(Table13[[#This Row],[Alpha]]-MIN(Table13[Alpha]))/(MAX(Table13[Alpha])-MIN(Table13[Alpha]))</f>
        <v>0.41785418965510296</v>
      </c>
      <c r="J3900" s="508">
        <f>(Table13[[#This Row],[Signal from Matlab]]-703)/(1060.75-703)</f>
        <v>-1.9650593990216632</v>
      </c>
    </row>
    <row r="3901" spans="1:10" x14ac:dyDescent="0.2">
      <c r="A3901" s="505">
        <v>39675</v>
      </c>
      <c r="B3901" s="506">
        <v>3900</v>
      </c>
      <c r="C3901" s="507"/>
      <c r="E3901" s="508">
        <f>(Table13[[#This Row],[Gasoil Open]]-MIN(Table13[Gasoil Open]))/(MAX(Table13[Gasoil Open])-MIN(Table13[Gasoil Open]))</f>
        <v>-7.1010248901903356E-2</v>
      </c>
      <c r="I3901" s="130">
        <f>(Table13[[#This Row],[Alpha]]-MIN(Table13[Alpha]))/(MAX(Table13[Alpha])-MIN(Table13[Alpha]))</f>
        <v>0.41785418965510296</v>
      </c>
      <c r="J3901" s="508">
        <f>(Table13[[#This Row],[Signal from Matlab]]-703)/(1060.75-703)</f>
        <v>-1.9650593990216632</v>
      </c>
    </row>
    <row r="3902" spans="1:10" x14ac:dyDescent="0.2">
      <c r="A3902" s="505">
        <v>39678</v>
      </c>
      <c r="B3902" s="506">
        <v>3901</v>
      </c>
      <c r="C3902" s="507">
        <v>112.3</v>
      </c>
      <c r="E3902" s="508">
        <f>(Table13[[#This Row],[Gasoil Open]]-MIN(Table13[Gasoil Open]))/(MAX(Table13[Gasoil Open])-MIN(Table13[Gasoil Open]))</f>
        <v>0.75109809663250349</v>
      </c>
      <c r="I3902" s="130">
        <f>(Table13[[#This Row],[Alpha]]-MIN(Table13[Alpha]))/(MAX(Table13[Alpha])-MIN(Table13[Alpha]))</f>
        <v>0.41785418965510296</v>
      </c>
      <c r="J3902" s="508">
        <f>(Table13[[#This Row],[Signal from Matlab]]-703)/(1060.75-703)</f>
        <v>-1.9650593990216632</v>
      </c>
    </row>
    <row r="3903" spans="1:10" x14ac:dyDescent="0.2">
      <c r="A3903" s="505">
        <v>39679</v>
      </c>
      <c r="B3903" s="506">
        <v>3902</v>
      </c>
      <c r="C3903" s="507">
        <v>111.94</v>
      </c>
      <c r="E3903" s="508">
        <f>(Table13[[#This Row],[Gasoil Open]]-MIN(Table13[Gasoil Open]))/(MAX(Table13[Gasoil Open])-MIN(Table13[Gasoil Open]))</f>
        <v>0.74846266471449474</v>
      </c>
      <c r="I3903" s="130">
        <f>(Table13[[#This Row],[Alpha]]-MIN(Table13[Alpha]))/(MAX(Table13[Alpha])-MIN(Table13[Alpha]))</f>
        <v>0.41785418965510296</v>
      </c>
      <c r="J3903" s="508">
        <f>(Table13[[#This Row],[Signal from Matlab]]-703)/(1060.75-703)</f>
        <v>-1.9650593990216632</v>
      </c>
    </row>
    <row r="3904" spans="1:10" x14ac:dyDescent="0.2">
      <c r="A3904" s="505">
        <v>39680</v>
      </c>
      <c r="B3904" s="506">
        <v>3903</v>
      </c>
      <c r="C3904" s="507">
        <v>113.85</v>
      </c>
      <c r="E3904" s="508">
        <f>(Table13[[#This Row],[Gasoil Open]]-MIN(Table13[Gasoil Open]))/(MAX(Table13[Gasoil Open])-MIN(Table13[Gasoil Open]))</f>
        <v>0.76244509516837466</v>
      </c>
      <c r="I3904" s="130">
        <f>(Table13[[#This Row],[Alpha]]-MIN(Table13[Alpha]))/(MAX(Table13[Alpha])-MIN(Table13[Alpha]))</f>
        <v>0.41785418965510296</v>
      </c>
      <c r="J3904" s="508">
        <f>(Table13[[#This Row],[Signal from Matlab]]-703)/(1060.75-703)</f>
        <v>-1.9650593990216632</v>
      </c>
    </row>
    <row r="3905" spans="1:10" x14ac:dyDescent="0.2">
      <c r="A3905" s="505">
        <v>39681</v>
      </c>
      <c r="B3905" s="506">
        <v>3904</v>
      </c>
      <c r="C3905" s="507">
        <v>114.75</v>
      </c>
      <c r="E3905" s="508">
        <f>(Table13[[#This Row],[Gasoil Open]]-MIN(Table13[Gasoil Open]))/(MAX(Table13[Gasoil Open])-MIN(Table13[Gasoil Open]))</f>
        <v>0.76903367496339659</v>
      </c>
      <c r="I3905" s="130">
        <f>(Table13[[#This Row],[Alpha]]-MIN(Table13[Alpha]))/(MAX(Table13[Alpha])-MIN(Table13[Alpha]))</f>
        <v>0.41785418965510296</v>
      </c>
      <c r="J3905" s="508">
        <f>(Table13[[#This Row],[Signal from Matlab]]-703)/(1060.75-703)</f>
        <v>-1.9650593990216632</v>
      </c>
    </row>
    <row r="3906" spans="1:10" x14ac:dyDescent="0.2">
      <c r="A3906" s="505">
        <v>39682</v>
      </c>
      <c r="B3906" s="506">
        <v>3905</v>
      </c>
      <c r="C3906" s="507">
        <v>120.16</v>
      </c>
      <c r="E3906" s="508">
        <f>(Table13[[#This Row],[Gasoil Open]]-MIN(Table13[Gasoil Open]))/(MAX(Table13[Gasoil Open])-MIN(Table13[Gasoil Open]))</f>
        <v>0.80863836017569524</v>
      </c>
      <c r="I3906" s="130">
        <f>(Table13[[#This Row],[Alpha]]-MIN(Table13[Alpha]))/(MAX(Table13[Alpha])-MIN(Table13[Alpha]))</f>
        <v>0.41785418965510296</v>
      </c>
      <c r="J3906" s="508">
        <f>(Table13[[#This Row],[Signal from Matlab]]-703)/(1060.75-703)</f>
        <v>-1.9650593990216632</v>
      </c>
    </row>
    <row r="3907" spans="1:10" x14ac:dyDescent="0.2">
      <c r="A3907" s="505">
        <v>39685</v>
      </c>
      <c r="B3907" s="506">
        <v>3906</v>
      </c>
      <c r="C3907" s="507">
        <v>113</v>
      </c>
      <c r="E3907" s="508">
        <f>(Table13[[#This Row],[Gasoil Open]]-MIN(Table13[Gasoil Open]))/(MAX(Table13[Gasoil Open])-MIN(Table13[Gasoil Open]))</f>
        <v>0.75622254758418728</v>
      </c>
      <c r="I3907" s="130">
        <f>(Table13[[#This Row],[Alpha]]-MIN(Table13[Alpha]))/(MAX(Table13[Alpha])-MIN(Table13[Alpha]))</f>
        <v>0.41785418965510296</v>
      </c>
      <c r="J3907" s="508">
        <f>(Table13[[#This Row],[Signal from Matlab]]-703)/(1060.75-703)</f>
        <v>-1.9650593990216632</v>
      </c>
    </row>
    <row r="3908" spans="1:10" x14ac:dyDescent="0.2">
      <c r="A3908" s="505">
        <v>39686</v>
      </c>
      <c r="B3908" s="506">
        <v>3907</v>
      </c>
      <c r="C3908" s="507">
        <v>114.45</v>
      </c>
      <c r="E3908" s="508">
        <f>(Table13[[#This Row],[Gasoil Open]]-MIN(Table13[Gasoil Open]))/(MAX(Table13[Gasoil Open])-MIN(Table13[Gasoil Open]))</f>
        <v>0.76683748169838928</v>
      </c>
      <c r="I3908" s="130">
        <f>(Table13[[#This Row],[Alpha]]-MIN(Table13[Alpha]))/(MAX(Table13[Alpha])-MIN(Table13[Alpha]))</f>
        <v>0.41785418965510296</v>
      </c>
      <c r="J3908" s="508">
        <f>(Table13[[#This Row],[Signal from Matlab]]-703)/(1060.75-703)</f>
        <v>-1.9650593990216632</v>
      </c>
    </row>
    <row r="3909" spans="1:10" x14ac:dyDescent="0.2">
      <c r="A3909" s="505">
        <v>39687</v>
      </c>
      <c r="B3909" s="506">
        <v>3908</v>
      </c>
      <c r="C3909" s="507">
        <v>114.32</v>
      </c>
      <c r="E3909" s="508">
        <f>(Table13[[#This Row],[Gasoil Open]]-MIN(Table13[Gasoil Open]))/(MAX(Table13[Gasoil Open])-MIN(Table13[Gasoil Open]))</f>
        <v>0.76588579795021938</v>
      </c>
      <c r="I3909" s="130">
        <f>(Table13[[#This Row],[Alpha]]-MIN(Table13[Alpha]))/(MAX(Table13[Alpha])-MIN(Table13[Alpha]))</f>
        <v>0.41785418965510296</v>
      </c>
      <c r="J3909" s="508">
        <f>(Table13[[#This Row],[Signal from Matlab]]-703)/(1060.75-703)</f>
        <v>-1.9650593990216632</v>
      </c>
    </row>
    <row r="3910" spans="1:10" x14ac:dyDescent="0.2">
      <c r="A3910" s="505">
        <v>39688</v>
      </c>
      <c r="B3910" s="506">
        <v>3909</v>
      </c>
      <c r="C3910" s="507">
        <v>116.42</v>
      </c>
      <c r="E3910" s="508">
        <f>(Table13[[#This Row],[Gasoil Open]]-MIN(Table13[Gasoil Open]))/(MAX(Table13[Gasoil Open])-MIN(Table13[Gasoil Open]))</f>
        <v>0.78125915080527075</v>
      </c>
      <c r="I3910" s="130">
        <f>(Table13[[#This Row],[Alpha]]-MIN(Table13[Alpha]))/(MAX(Table13[Alpha])-MIN(Table13[Alpha]))</f>
        <v>0.41785418965510296</v>
      </c>
      <c r="J3910" s="508">
        <f>(Table13[[#This Row],[Signal from Matlab]]-703)/(1060.75-703)</f>
        <v>-1.9650593990216632</v>
      </c>
    </row>
    <row r="3911" spans="1:10" x14ac:dyDescent="0.2">
      <c r="A3911" s="505">
        <v>39689</v>
      </c>
      <c r="B3911" s="506">
        <v>3910</v>
      </c>
      <c r="C3911" s="507">
        <v>114.97</v>
      </c>
      <c r="E3911" s="508">
        <f>(Table13[[#This Row],[Gasoil Open]]-MIN(Table13[Gasoil Open]))/(MAX(Table13[Gasoil Open])-MIN(Table13[Gasoil Open]))</f>
        <v>0.77064421669106864</v>
      </c>
      <c r="I3911" s="130">
        <f>(Table13[[#This Row],[Alpha]]-MIN(Table13[Alpha]))/(MAX(Table13[Alpha])-MIN(Table13[Alpha]))</f>
        <v>0.41785418965510296</v>
      </c>
      <c r="J3911" s="508">
        <f>(Table13[[#This Row],[Signal from Matlab]]-703)/(1060.75-703)</f>
        <v>-1.9650593990216632</v>
      </c>
    </row>
    <row r="3912" spans="1:10" x14ac:dyDescent="0.2">
      <c r="A3912" s="505">
        <v>39692</v>
      </c>
      <c r="B3912" s="506">
        <v>3911</v>
      </c>
      <c r="C3912" s="507">
        <v>115.5</v>
      </c>
      <c r="E3912" s="508">
        <f>(Table13[[#This Row],[Gasoil Open]]-MIN(Table13[Gasoil Open]))/(MAX(Table13[Gasoil Open])-MIN(Table13[Gasoil Open]))</f>
        <v>0.77452415812591491</v>
      </c>
      <c r="I3912" s="130">
        <f>(Table13[[#This Row],[Alpha]]-MIN(Table13[Alpha]))/(MAX(Table13[Alpha])-MIN(Table13[Alpha]))</f>
        <v>0.41785418965510296</v>
      </c>
      <c r="J3912" s="508">
        <f>(Table13[[#This Row],[Signal from Matlab]]-703)/(1060.75-703)</f>
        <v>-1.9650593990216632</v>
      </c>
    </row>
    <row r="3913" spans="1:10" x14ac:dyDescent="0.2">
      <c r="A3913" s="505">
        <v>39693</v>
      </c>
      <c r="B3913" s="506">
        <v>3912</v>
      </c>
      <c r="C3913" s="507">
        <v>110.45</v>
      </c>
      <c r="E3913" s="508">
        <f>(Table13[[#This Row],[Gasoil Open]]-MIN(Table13[Gasoil Open]))/(MAX(Table13[Gasoil Open])-MIN(Table13[Gasoil Open]))</f>
        <v>0.73755490483162511</v>
      </c>
      <c r="I3913" s="130">
        <f>(Table13[[#This Row],[Alpha]]-MIN(Table13[Alpha]))/(MAX(Table13[Alpha])-MIN(Table13[Alpha]))</f>
        <v>0.41785418965510296</v>
      </c>
      <c r="J3913" s="508">
        <f>(Table13[[#This Row],[Signal from Matlab]]-703)/(1060.75-703)</f>
        <v>-1.9650593990216632</v>
      </c>
    </row>
    <row r="3914" spans="1:10" x14ac:dyDescent="0.2">
      <c r="A3914" s="505">
        <v>39694</v>
      </c>
      <c r="B3914" s="506">
        <v>3913</v>
      </c>
      <c r="C3914" s="507">
        <v>108.33</v>
      </c>
      <c r="E3914" s="508">
        <f>(Table13[[#This Row],[Gasoil Open]]-MIN(Table13[Gasoil Open]))/(MAX(Table13[Gasoil Open])-MIN(Table13[Gasoil Open]))</f>
        <v>0.72203513909223993</v>
      </c>
      <c r="I3914" s="130">
        <f>(Table13[[#This Row],[Alpha]]-MIN(Table13[Alpha]))/(MAX(Table13[Alpha])-MIN(Table13[Alpha]))</f>
        <v>0.41785418965510296</v>
      </c>
      <c r="J3914" s="508">
        <f>(Table13[[#This Row],[Signal from Matlab]]-703)/(1060.75-703)</f>
        <v>-1.9650593990216632</v>
      </c>
    </row>
    <row r="3915" spans="1:10" x14ac:dyDescent="0.2">
      <c r="A3915" s="505">
        <v>39695</v>
      </c>
      <c r="B3915" s="506">
        <v>3914</v>
      </c>
      <c r="C3915" s="507">
        <v>108.39</v>
      </c>
      <c r="E3915" s="508">
        <f>(Table13[[#This Row],[Gasoil Open]]-MIN(Table13[Gasoil Open]))/(MAX(Table13[Gasoil Open])-MIN(Table13[Gasoil Open]))</f>
        <v>0.72247437774524148</v>
      </c>
      <c r="I3915" s="130">
        <f>(Table13[[#This Row],[Alpha]]-MIN(Table13[Alpha]))/(MAX(Table13[Alpha])-MIN(Table13[Alpha]))</f>
        <v>0.41785418965510296</v>
      </c>
      <c r="J3915" s="508">
        <f>(Table13[[#This Row],[Signal from Matlab]]-703)/(1060.75-703)</f>
        <v>-1.9650593990216632</v>
      </c>
    </row>
    <row r="3916" spans="1:10" x14ac:dyDescent="0.2">
      <c r="A3916" s="505">
        <v>39696</v>
      </c>
      <c r="B3916" s="506">
        <v>3915</v>
      </c>
      <c r="C3916" s="507">
        <v>105.97</v>
      </c>
      <c r="E3916" s="508">
        <f>(Table13[[#This Row],[Gasoil Open]]-MIN(Table13[Gasoil Open]))/(MAX(Table13[Gasoil Open])-MIN(Table13[Gasoil Open]))</f>
        <v>0.7047584187408491</v>
      </c>
      <c r="I3916" s="130">
        <f>(Table13[[#This Row],[Alpha]]-MIN(Table13[Alpha]))/(MAX(Table13[Alpha])-MIN(Table13[Alpha]))</f>
        <v>0.41785418965510296</v>
      </c>
      <c r="J3916" s="508">
        <f>(Table13[[#This Row],[Signal from Matlab]]-703)/(1060.75-703)</f>
        <v>-1.9650593990216632</v>
      </c>
    </row>
    <row r="3917" spans="1:10" x14ac:dyDescent="0.2">
      <c r="A3917" s="505">
        <v>39699</v>
      </c>
      <c r="B3917" s="506">
        <v>3916</v>
      </c>
      <c r="C3917" s="507">
        <v>105.74</v>
      </c>
      <c r="E3917" s="508">
        <f>(Table13[[#This Row],[Gasoil Open]]-MIN(Table13[Gasoil Open]))/(MAX(Table13[Gasoil Open])-MIN(Table13[Gasoil Open]))</f>
        <v>0.70307467057101003</v>
      </c>
      <c r="I3917" s="130">
        <f>(Table13[[#This Row],[Alpha]]-MIN(Table13[Alpha]))/(MAX(Table13[Alpha])-MIN(Table13[Alpha]))</f>
        <v>0.41785418965510296</v>
      </c>
      <c r="J3917" s="508">
        <f>(Table13[[#This Row],[Signal from Matlab]]-703)/(1060.75-703)</f>
        <v>-1.9650593990216632</v>
      </c>
    </row>
    <row r="3918" spans="1:10" x14ac:dyDescent="0.2">
      <c r="A3918" s="505">
        <v>39700</v>
      </c>
      <c r="B3918" s="506">
        <v>3917</v>
      </c>
      <c r="C3918" s="507">
        <v>103.58</v>
      </c>
      <c r="E3918" s="508">
        <f>(Table13[[#This Row],[Gasoil Open]]-MIN(Table13[Gasoil Open]))/(MAX(Table13[Gasoil Open])-MIN(Table13[Gasoil Open]))</f>
        <v>0.68726207906295744</v>
      </c>
      <c r="I3918" s="130">
        <f>(Table13[[#This Row],[Alpha]]-MIN(Table13[Alpha]))/(MAX(Table13[Alpha])-MIN(Table13[Alpha]))</f>
        <v>0.41785418965510296</v>
      </c>
      <c r="J3918" s="508">
        <f>(Table13[[#This Row],[Signal from Matlab]]-703)/(1060.75-703)</f>
        <v>-1.9650593990216632</v>
      </c>
    </row>
    <row r="3919" spans="1:10" x14ac:dyDescent="0.2">
      <c r="A3919" s="505">
        <v>39701</v>
      </c>
      <c r="B3919" s="506">
        <v>3918</v>
      </c>
      <c r="C3919" s="507">
        <v>100</v>
      </c>
      <c r="E3919" s="508">
        <f>(Table13[[#This Row],[Gasoil Open]]-MIN(Table13[Gasoil Open]))/(MAX(Table13[Gasoil Open])-MIN(Table13[Gasoil Open]))</f>
        <v>0.66105417276720335</v>
      </c>
      <c r="I3919" s="130">
        <f>(Table13[[#This Row],[Alpha]]-MIN(Table13[Alpha]))/(MAX(Table13[Alpha])-MIN(Table13[Alpha]))</f>
        <v>0.41785418965510296</v>
      </c>
      <c r="J3919" s="508">
        <f>(Table13[[#This Row],[Signal from Matlab]]-703)/(1060.75-703)</f>
        <v>-1.9650593990216632</v>
      </c>
    </row>
    <row r="3920" spans="1:10" x14ac:dyDescent="0.2">
      <c r="A3920" s="505">
        <v>39702</v>
      </c>
      <c r="B3920" s="506">
        <v>3919</v>
      </c>
      <c r="C3920" s="507">
        <v>99.2</v>
      </c>
      <c r="E3920" s="508">
        <f>(Table13[[#This Row],[Gasoil Open]]-MIN(Table13[Gasoil Open]))/(MAX(Table13[Gasoil Open])-MIN(Table13[Gasoil Open]))</f>
        <v>0.6551976573938505</v>
      </c>
      <c r="I3920" s="130">
        <f>(Table13[[#This Row],[Alpha]]-MIN(Table13[Alpha]))/(MAX(Table13[Alpha])-MIN(Table13[Alpha]))</f>
        <v>0.41785418965510296</v>
      </c>
      <c r="J3920" s="508">
        <f>(Table13[[#This Row],[Signal from Matlab]]-703)/(1060.75-703)</f>
        <v>-1.9650593990216632</v>
      </c>
    </row>
    <row r="3921" spans="1:10" x14ac:dyDescent="0.2">
      <c r="A3921" s="505">
        <v>39703</v>
      </c>
      <c r="B3921" s="506">
        <v>3920</v>
      </c>
      <c r="C3921" s="507">
        <v>98.01</v>
      </c>
      <c r="E3921" s="508">
        <f>(Table13[[#This Row],[Gasoil Open]]-MIN(Table13[Gasoil Open]))/(MAX(Table13[Gasoil Open])-MIN(Table13[Gasoil Open]))</f>
        <v>0.64648609077598818</v>
      </c>
      <c r="I3921" s="130">
        <f>(Table13[[#This Row],[Alpha]]-MIN(Table13[Alpha]))/(MAX(Table13[Alpha])-MIN(Table13[Alpha]))</f>
        <v>0.41785418965510296</v>
      </c>
      <c r="J3921" s="508">
        <f>(Table13[[#This Row],[Signal from Matlab]]-703)/(1060.75-703)</f>
        <v>-1.9650593990216632</v>
      </c>
    </row>
    <row r="3922" spans="1:10" x14ac:dyDescent="0.2">
      <c r="A3922" s="505">
        <v>39706</v>
      </c>
      <c r="B3922" s="506">
        <v>3921</v>
      </c>
      <c r="C3922" s="507">
        <v>95.99</v>
      </c>
      <c r="E3922" s="508">
        <f>(Table13[[#This Row],[Gasoil Open]]-MIN(Table13[Gasoil Open]))/(MAX(Table13[Gasoil Open])-MIN(Table13[Gasoil Open]))</f>
        <v>0.63169838945827217</v>
      </c>
      <c r="I3922" s="130">
        <f>(Table13[[#This Row],[Alpha]]-MIN(Table13[Alpha]))/(MAX(Table13[Alpha])-MIN(Table13[Alpha]))</f>
        <v>0.41785418965510296</v>
      </c>
      <c r="J3922" s="508">
        <f>(Table13[[#This Row],[Signal from Matlab]]-703)/(1060.75-703)</f>
        <v>-1.9650593990216632</v>
      </c>
    </row>
    <row r="3923" spans="1:10" x14ac:dyDescent="0.2">
      <c r="A3923" s="505">
        <v>39707</v>
      </c>
      <c r="B3923" s="506">
        <v>3922</v>
      </c>
      <c r="C3923" s="507"/>
      <c r="E3923" s="508">
        <f>(Table13[[#This Row],[Gasoil Open]]-MIN(Table13[Gasoil Open]))/(MAX(Table13[Gasoil Open])-MIN(Table13[Gasoil Open]))</f>
        <v>-7.1010248901903356E-2</v>
      </c>
      <c r="I3923" s="130">
        <f>(Table13[[#This Row],[Alpha]]-MIN(Table13[Alpha]))/(MAX(Table13[Alpha])-MIN(Table13[Alpha]))</f>
        <v>0.41785418965510296</v>
      </c>
      <c r="J3923" s="508">
        <f>(Table13[[#This Row],[Signal from Matlab]]-703)/(1060.75-703)</f>
        <v>-1.9650593990216632</v>
      </c>
    </row>
    <row r="3924" spans="1:10" x14ac:dyDescent="0.2">
      <c r="A3924" s="505">
        <v>39708</v>
      </c>
      <c r="B3924" s="506">
        <v>3923</v>
      </c>
      <c r="C3924" s="507">
        <v>91.95</v>
      </c>
      <c r="E3924" s="508">
        <f>(Table13[[#This Row],[Gasoil Open]]-MIN(Table13[Gasoil Open]))/(MAX(Table13[Gasoil Open])-MIN(Table13[Gasoil Open]))</f>
        <v>0.60212298682284027</v>
      </c>
      <c r="I3924" s="130">
        <f>(Table13[[#This Row],[Alpha]]-MIN(Table13[Alpha]))/(MAX(Table13[Alpha])-MIN(Table13[Alpha]))</f>
        <v>0.41785418965510296</v>
      </c>
      <c r="J3924" s="508">
        <f>(Table13[[#This Row],[Signal from Matlab]]-703)/(1060.75-703)</f>
        <v>-1.9650593990216632</v>
      </c>
    </row>
    <row r="3925" spans="1:10" x14ac:dyDescent="0.2">
      <c r="A3925" s="505">
        <v>39709</v>
      </c>
      <c r="B3925" s="506">
        <v>3924</v>
      </c>
      <c r="C3925" s="507">
        <v>94.85</v>
      </c>
      <c r="E3925" s="508">
        <f>(Table13[[#This Row],[Gasoil Open]]-MIN(Table13[Gasoil Open]))/(MAX(Table13[Gasoil Open])-MIN(Table13[Gasoil Open]))</f>
        <v>0.62335285505124438</v>
      </c>
      <c r="I3925" s="130">
        <f>(Table13[[#This Row],[Alpha]]-MIN(Table13[Alpha]))/(MAX(Table13[Alpha])-MIN(Table13[Alpha]))</f>
        <v>0.41785418965510296</v>
      </c>
      <c r="J3925" s="508">
        <f>(Table13[[#This Row],[Signal from Matlab]]-703)/(1060.75-703)</f>
        <v>-1.9650593990216632</v>
      </c>
    </row>
    <row r="3926" spans="1:10" x14ac:dyDescent="0.2">
      <c r="A3926" s="505">
        <v>39710</v>
      </c>
      <c r="B3926" s="506">
        <v>3925</v>
      </c>
      <c r="C3926" s="507">
        <v>95</v>
      </c>
      <c r="E3926" s="508">
        <f>(Table13[[#This Row],[Gasoil Open]]-MIN(Table13[Gasoil Open]))/(MAX(Table13[Gasoil Open])-MIN(Table13[Gasoil Open]))</f>
        <v>0.62445095168374809</v>
      </c>
      <c r="I3926" s="130">
        <f>(Table13[[#This Row],[Alpha]]-MIN(Table13[Alpha]))/(MAX(Table13[Alpha])-MIN(Table13[Alpha]))</f>
        <v>0.41785418965510296</v>
      </c>
      <c r="J3926" s="508">
        <f>(Table13[[#This Row],[Signal from Matlab]]-703)/(1060.75-703)</f>
        <v>-1.9650593990216632</v>
      </c>
    </row>
    <row r="3927" spans="1:10" x14ac:dyDescent="0.2">
      <c r="A3927" s="505">
        <v>39713</v>
      </c>
      <c r="B3927" s="506">
        <v>3926</v>
      </c>
      <c r="C3927" s="507">
        <v>99.5</v>
      </c>
      <c r="E3927" s="508">
        <f>(Table13[[#This Row],[Gasoil Open]]-MIN(Table13[Gasoil Open]))/(MAX(Table13[Gasoil Open])-MIN(Table13[Gasoil Open]))</f>
        <v>0.6573938506588578</v>
      </c>
      <c r="I3927" s="130">
        <f>(Table13[[#This Row],[Alpha]]-MIN(Table13[Alpha]))/(MAX(Table13[Alpha])-MIN(Table13[Alpha]))</f>
        <v>0.41785418965510296</v>
      </c>
      <c r="J3927" s="508">
        <f>(Table13[[#This Row],[Signal from Matlab]]-703)/(1060.75-703)</f>
        <v>-1.9650593990216632</v>
      </c>
    </row>
    <row r="3928" spans="1:10" x14ac:dyDescent="0.2">
      <c r="A3928" s="505">
        <v>39714</v>
      </c>
      <c r="B3928" s="506">
        <v>3927</v>
      </c>
      <c r="C3928" s="507">
        <v>106.09</v>
      </c>
      <c r="E3928" s="508">
        <f>(Table13[[#This Row],[Gasoil Open]]-MIN(Table13[Gasoil Open]))/(MAX(Table13[Gasoil Open])-MIN(Table13[Gasoil Open]))</f>
        <v>0.70563689604685198</v>
      </c>
      <c r="I3928" s="130">
        <f>(Table13[[#This Row],[Alpha]]-MIN(Table13[Alpha]))/(MAX(Table13[Alpha])-MIN(Table13[Alpha]))</f>
        <v>0.41785418965510296</v>
      </c>
      <c r="J3928" s="508">
        <f>(Table13[[#This Row],[Signal from Matlab]]-703)/(1060.75-703)</f>
        <v>-1.9650593990216632</v>
      </c>
    </row>
    <row r="3929" spans="1:10" x14ac:dyDescent="0.2">
      <c r="A3929" s="505">
        <v>39715</v>
      </c>
      <c r="B3929" s="506">
        <v>3928</v>
      </c>
      <c r="C3929" s="507">
        <v>103.48</v>
      </c>
      <c r="E3929" s="508">
        <f>(Table13[[#This Row],[Gasoil Open]]-MIN(Table13[Gasoil Open]))/(MAX(Table13[Gasoil Open])-MIN(Table13[Gasoil Open]))</f>
        <v>0.68653001464128838</v>
      </c>
      <c r="I3929" s="130">
        <f>(Table13[[#This Row],[Alpha]]-MIN(Table13[Alpha]))/(MAX(Table13[Alpha])-MIN(Table13[Alpha]))</f>
        <v>0.41785418965510296</v>
      </c>
      <c r="J3929" s="508">
        <f>(Table13[[#This Row],[Signal from Matlab]]-703)/(1060.75-703)</f>
        <v>-1.9650593990216632</v>
      </c>
    </row>
    <row r="3930" spans="1:10" x14ac:dyDescent="0.2">
      <c r="A3930" s="505">
        <v>39716</v>
      </c>
      <c r="B3930" s="506">
        <v>3929</v>
      </c>
      <c r="C3930" s="507">
        <v>102.56</v>
      </c>
      <c r="E3930" s="508">
        <f>(Table13[[#This Row],[Gasoil Open]]-MIN(Table13[Gasoil Open]))/(MAX(Table13[Gasoil Open])-MIN(Table13[Gasoil Open]))</f>
        <v>0.67979502196193253</v>
      </c>
      <c r="I3930" s="130">
        <f>(Table13[[#This Row],[Alpha]]-MIN(Table13[Alpha]))/(MAX(Table13[Alpha])-MIN(Table13[Alpha]))</f>
        <v>0.41785418965510296</v>
      </c>
      <c r="J3930" s="508">
        <f>(Table13[[#This Row],[Signal from Matlab]]-703)/(1060.75-703)</f>
        <v>-1.9650593990216632</v>
      </c>
    </row>
    <row r="3931" spans="1:10" x14ac:dyDescent="0.2">
      <c r="A3931" s="505">
        <v>39717</v>
      </c>
      <c r="B3931" s="506">
        <v>3930</v>
      </c>
      <c r="C3931" s="507">
        <v>103.77</v>
      </c>
      <c r="E3931" s="508">
        <f>(Table13[[#This Row],[Gasoil Open]]-MIN(Table13[Gasoil Open]))/(MAX(Table13[Gasoil Open])-MIN(Table13[Gasoil Open]))</f>
        <v>0.68865300146412867</v>
      </c>
      <c r="I3931" s="130">
        <f>(Table13[[#This Row],[Alpha]]-MIN(Table13[Alpha]))/(MAX(Table13[Alpha])-MIN(Table13[Alpha]))</f>
        <v>0.41785418965510296</v>
      </c>
      <c r="J3931" s="508">
        <f>(Table13[[#This Row],[Signal from Matlab]]-703)/(1060.75-703)</f>
        <v>-1.9650593990216632</v>
      </c>
    </row>
    <row r="3932" spans="1:10" x14ac:dyDescent="0.2">
      <c r="A3932" s="505">
        <v>39720</v>
      </c>
      <c r="B3932" s="506">
        <v>3931</v>
      </c>
      <c r="C3932" s="507">
        <v>103.29</v>
      </c>
      <c r="E3932" s="508">
        <f>(Table13[[#This Row],[Gasoil Open]]-MIN(Table13[Gasoil Open]))/(MAX(Table13[Gasoil Open])-MIN(Table13[Gasoil Open]))</f>
        <v>0.68513909224011704</v>
      </c>
      <c r="I3932" s="130">
        <f>(Table13[[#This Row],[Alpha]]-MIN(Table13[Alpha]))/(MAX(Table13[Alpha])-MIN(Table13[Alpha]))</f>
        <v>0.41785418965510296</v>
      </c>
      <c r="J3932" s="508">
        <f>(Table13[[#This Row],[Signal from Matlab]]-703)/(1060.75-703)</f>
        <v>-1.9650593990216632</v>
      </c>
    </row>
    <row r="3933" spans="1:10" x14ac:dyDescent="0.2">
      <c r="A3933" s="505">
        <v>39721</v>
      </c>
      <c r="B3933" s="506">
        <v>3932</v>
      </c>
      <c r="C3933" s="507">
        <v>93.3</v>
      </c>
      <c r="E3933" s="508">
        <f>(Table13[[#This Row],[Gasoil Open]]-MIN(Table13[Gasoil Open]))/(MAX(Table13[Gasoil Open])-MIN(Table13[Gasoil Open]))</f>
        <v>0.6120058565153732</v>
      </c>
      <c r="I3933" s="130">
        <f>(Table13[[#This Row],[Alpha]]-MIN(Table13[Alpha]))/(MAX(Table13[Alpha])-MIN(Table13[Alpha]))</f>
        <v>0.41785418965510296</v>
      </c>
      <c r="J3933" s="508">
        <f>(Table13[[#This Row],[Signal from Matlab]]-703)/(1060.75-703)</f>
        <v>-1.9650593990216632</v>
      </c>
    </row>
    <row r="3934" spans="1:10" x14ac:dyDescent="0.2">
      <c r="A3934" s="505">
        <v>39722</v>
      </c>
      <c r="B3934" s="506">
        <v>3933</v>
      </c>
      <c r="C3934" s="507">
        <v>99.45</v>
      </c>
      <c r="E3934" s="508">
        <f>(Table13[[#This Row],[Gasoil Open]]-MIN(Table13[Gasoil Open]))/(MAX(Table13[Gasoil Open])-MIN(Table13[Gasoil Open]))</f>
        <v>0.65702781844802327</v>
      </c>
      <c r="I3934" s="130">
        <f>(Table13[[#This Row],[Alpha]]-MIN(Table13[Alpha]))/(MAX(Table13[Alpha])-MIN(Table13[Alpha]))</f>
        <v>0.41785418965510296</v>
      </c>
      <c r="J3934" s="508">
        <f>(Table13[[#This Row],[Signal from Matlab]]-703)/(1060.75-703)</f>
        <v>-1.9650593990216632</v>
      </c>
    </row>
    <row r="3935" spans="1:10" x14ac:dyDescent="0.2">
      <c r="A3935" s="505">
        <v>39723</v>
      </c>
      <c r="B3935" s="506">
        <v>3934</v>
      </c>
      <c r="C3935" s="507">
        <v>96.1</v>
      </c>
      <c r="E3935" s="508">
        <f>(Table13[[#This Row],[Gasoil Open]]-MIN(Table13[Gasoil Open]))/(MAX(Table13[Gasoil Open])-MIN(Table13[Gasoil Open]))</f>
        <v>0.63250366032210814</v>
      </c>
      <c r="I3935" s="130">
        <f>(Table13[[#This Row],[Alpha]]-MIN(Table13[Alpha]))/(MAX(Table13[Alpha])-MIN(Table13[Alpha]))</f>
        <v>0.41785418965510296</v>
      </c>
      <c r="J3935" s="508">
        <f>(Table13[[#This Row],[Signal from Matlab]]-703)/(1060.75-703)</f>
        <v>-1.9650593990216632</v>
      </c>
    </row>
    <row r="3936" spans="1:10" x14ac:dyDescent="0.2">
      <c r="A3936" s="505">
        <v>39724</v>
      </c>
      <c r="B3936" s="506">
        <v>3935</v>
      </c>
      <c r="C3936" s="507">
        <v>90.48</v>
      </c>
      <c r="E3936" s="508">
        <f>(Table13[[#This Row],[Gasoil Open]]-MIN(Table13[Gasoil Open]))/(MAX(Table13[Gasoil Open])-MIN(Table13[Gasoil Open]))</f>
        <v>0.59136163982430445</v>
      </c>
      <c r="I3936" s="130">
        <f>(Table13[[#This Row],[Alpha]]-MIN(Table13[Alpha]))/(MAX(Table13[Alpha])-MIN(Table13[Alpha]))</f>
        <v>0.41785418965510296</v>
      </c>
      <c r="J3936" s="508">
        <f>(Table13[[#This Row],[Signal from Matlab]]-703)/(1060.75-703)</f>
        <v>-1.9650593990216632</v>
      </c>
    </row>
    <row r="3937" spans="1:10" x14ac:dyDescent="0.2">
      <c r="A3937" s="505">
        <v>39727</v>
      </c>
      <c r="B3937" s="506">
        <v>3936</v>
      </c>
      <c r="C3937" s="507">
        <v>88.3</v>
      </c>
      <c r="E3937" s="508">
        <f>(Table13[[#This Row],[Gasoil Open]]-MIN(Table13[Gasoil Open]))/(MAX(Table13[Gasoil Open])-MIN(Table13[Gasoil Open]))</f>
        <v>0.57540263543191783</v>
      </c>
      <c r="I3937" s="130">
        <f>(Table13[[#This Row],[Alpha]]-MIN(Table13[Alpha]))/(MAX(Table13[Alpha])-MIN(Table13[Alpha]))</f>
        <v>0.41785418965510296</v>
      </c>
      <c r="J3937" s="508">
        <f>(Table13[[#This Row],[Signal from Matlab]]-703)/(1060.75-703)</f>
        <v>-1.9650593990216632</v>
      </c>
    </row>
    <row r="3938" spans="1:10" x14ac:dyDescent="0.2">
      <c r="A3938" s="505">
        <v>39728</v>
      </c>
      <c r="B3938" s="506">
        <v>3937</v>
      </c>
      <c r="C3938" s="507">
        <v>83.91</v>
      </c>
      <c r="E3938" s="508">
        <f>(Table13[[#This Row],[Gasoil Open]]-MIN(Table13[Gasoil Open]))/(MAX(Table13[Gasoil Open])-MIN(Table13[Gasoil Open]))</f>
        <v>0.54326500732064409</v>
      </c>
      <c r="I3938" s="130">
        <f>(Table13[[#This Row],[Alpha]]-MIN(Table13[Alpha]))/(MAX(Table13[Alpha])-MIN(Table13[Alpha]))</f>
        <v>0.41785418965510296</v>
      </c>
      <c r="J3938" s="508">
        <f>(Table13[[#This Row],[Signal from Matlab]]-703)/(1060.75-703)</f>
        <v>-1.9650593990216632</v>
      </c>
    </row>
    <row r="3939" spans="1:10" x14ac:dyDescent="0.2">
      <c r="A3939" s="505">
        <v>39729</v>
      </c>
      <c r="B3939" s="506">
        <v>3938</v>
      </c>
      <c r="C3939" s="507">
        <v>83.94</v>
      </c>
      <c r="E3939" s="508">
        <f>(Table13[[#This Row],[Gasoil Open]]-MIN(Table13[Gasoil Open]))/(MAX(Table13[Gasoil Open])-MIN(Table13[Gasoil Open]))</f>
        <v>0.54348462664714481</v>
      </c>
      <c r="I3939" s="130">
        <f>(Table13[[#This Row],[Alpha]]-MIN(Table13[Alpha]))/(MAX(Table13[Alpha])-MIN(Table13[Alpha]))</f>
        <v>0.41785418965510296</v>
      </c>
      <c r="J3939" s="508">
        <f>(Table13[[#This Row],[Signal from Matlab]]-703)/(1060.75-703)</f>
        <v>-1.9650593990216632</v>
      </c>
    </row>
    <row r="3940" spans="1:10" x14ac:dyDescent="0.2">
      <c r="A3940" s="505">
        <v>39730</v>
      </c>
      <c r="B3940" s="506">
        <v>3939</v>
      </c>
      <c r="C3940" s="507">
        <v>83.62</v>
      </c>
      <c r="E3940" s="508">
        <f>(Table13[[#This Row],[Gasoil Open]]-MIN(Table13[Gasoil Open]))/(MAX(Table13[Gasoil Open])-MIN(Table13[Gasoil Open]))</f>
        <v>0.54114202049780369</v>
      </c>
      <c r="I3940" s="130">
        <f>(Table13[[#This Row],[Alpha]]-MIN(Table13[Alpha]))/(MAX(Table13[Alpha])-MIN(Table13[Alpha]))</f>
        <v>0.41785418965510296</v>
      </c>
      <c r="J3940" s="508">
        <f>(Table13[[#This Row],[Signal from Matlab]]-703)/(1060.75-703)</f>
        <v>-1.9650593990216632</v>
      </c>
    </row>
    <row r="3941" spans="1:10" x14ac:dyDescent="0.2">
      <c r="A3941" s="505">
        <v>39731</v>
      </c>
      <c r="B3941" s="506">
        <v>3940</v>
      </c>
      <c r="C3941" s="507">
        <v>80.5</v>
      </c>
      <c r="E3941" s="508">
        <f>(Table13[[#This Row],[Gasoil Open]]-MIN(Table13[Gasoil Open]))/(MAX(Table13[Gasoil Open])-MIN(Table13[Gasoil Open]))</f>
        <v>0.51830161054172752</v>
      </c>
      <c r="I3941" s="130">
        <f>(Table13[[#This Row],[Alpha]]-MIN(Table13[Alpha]))/(MAX(Table13[Alpha])-MIN(Table13[Alpha]))</f>
        <v>0.41785418965510296</v>
      </c>
      <c r="J3941" s="508">
        <f>(Table13[[#This Row],[Signal from Matlab]]-703)/(1060.75-703)</f>
        <v>-1.9650593990216632</v>
      </c>
    </row>
    <row r="3942" spans="1:10" x14ac:dyDescent="0.2">
      <c r="A3942" s="505">
        <v>39734</v>
      </c>
      <c r="B3942" s="506">
        <v>3941</v>
      </c>
      <c r="C3942" s="507">
        <v>77</v>
      </c>
      <c r="E3942" s="508">
        <f>(Table13[[#This Row],[Gasoil Open]]-MIN(Table13[Gasoil Open]))/(MAX(Table13[Gasoil Open])-MIN(Table13[Gasoil Open]))</f>
        <v>0.49267935578330885</v>
      </c>
      <c r="I3942" s="130">
        <f>(Table13[[#This Row],[Alpha]]-MIN(Table13[Alpha]))/(MAX(Table13[Alpha])-MIN(Table13[Alpha]))</f>
        <v>0.41785418965510296</v>
      </c>
      <c r="J3942" s="508">
        <f>(Table13[[#This Row],[Signal from Matlab]]-703)/(1060.75-703)</f>
        <v>-1.9650593990216632</v>
      </c>
    </row>
    <row r="3943" spans="1:10" x14ac:dyDescent="0.2">
      <c r="A3943" s="505">
        <v>39735</v>
      </c>
      <c r="B3943" s="506">
        <v>3942</v>
      </c>
      <c r="C3943" s="507">
        <v>78.459999999999994</v>
      </c>
      <c r="E3943" s="508">
        <f>(Table13[[#This Row],[Gasoil Open]]-MIN(Table13[Gasoil Open]))/(MAX(Table13[Gasoil Open])-MIN(Table13[Gasoil Open]))</f>
        <v>0.5033674963396777</v>
      </c>
      <c r="I3943" s="130">
        <f>(Table13[[#This Row],[Alpha]]-MIN(Table13[Alpha]))/(MAX(Table13[Alpha])-MIN(Table13[Alpha]))</f>
        <v>0.41785418965510296</v>
      </c>
      <c r="J3943" s="508">
        <f>(Table13[[#This Row],[Signal from Matlab]]-703)/(1060.75-703)</f>
        <v>-1.9650593990216632</v>
      </c>
    </row>
    <row r="3944" spans="1:10" x14ac:dyDescent="0.2">
      <c r="A3944" s="505">
        <v>39736</v>
      </c>
      <c r="B3944" s="506">
        <v>3943</v>
      </c>
      <c r="C3944" s="507">
        <v>74.3</v>
      </c>
      <c r="E3944" s="508">
        <f>(Table13[[#This Row],[Gasoil Open]]-MIN(Table13[Gasoil Open]))/(MAX(Table13[Gasoil Open])-MIN(Table13[Gasoil Open]))</f>
        <v>0.47291361639824292</v>
      </c>
      <c r="I3944" s="130">
        <f>(Table13[[#This Row],[Alpha]]-MIN(Table13[Alpha]))/(MAX(Table13[Alpha])-MIN(Table13[Alpha]))</f>
        <v>0.41785418965510296</v>
      </c>
      <c r="J3944" s="508">
        <f>(Table13[[#This Row],[Signal from Matlab]]-703)/(1060.75-703)</f>
        <v>-1.9650593990216632</v>
      </c>
    </row>
    <row r="3945" spans="1:10" x14ac:dyDescent="0.2">
      <c r="A3945" s="505">
        <v>39737</v>
      </c>
      <c r="B3945" s="506">
        <v>3944</v>
      </c>
      <c r="C3945" s="507">
        <v>69.5</v>
      </c>
      <c r="E3945" s="508">
        <f>(Table13[[#This Row],[Gasoil Open]]-MIN(Table13[Gasoil Open]))/(MAX(Table13[Gasoil Open])-MIN(Table13[Gasoil Open]))</f>
        <v>0.43777452415812584</v>
      </c>
      <c r="I3945" s="130">
        <f>(Table13[[#This Row],[Alpha]]-MIN(Table13[Alpha]))/(MAX(Table13[Alpha])-MIN(Table13[Alpha]))</f>
        <v>0.41785418965510296</v>
      </c>
      <c r="J3945" s="508">
        <f>(Table13[[#This Row],[Signal from Matlab]]-703)/(1060.75-703)</f>
        <v>-1.9650593990216632</v>
      </c>
    </row>
    <row r="3946" spans="1:10" x14ac:dyDescent="0.2">
      <c r="A3946" s="505">
        <v>39738</v>
      </c>
      <c r="B3946" s="506">
        <v>3945</v>
      </c>
      <c r="C3946" s="507"/>
      <c r="E3946" s="508">
        <f>(Table13[[#This Row],[Gasoil Open]]-MIN(Table13[Gasoil Open]))/(MAX(Table13[Gasoil Open])-MIN(Table13[Gasoil Open]))</f>
        <v>-7.1010248901903356E-2</v>
      </c>
      <c r="I3946" s="130">
        <f>(Table13[[#This Row],[Alpha]]-MIN(Table13[Alpha]))/(MAX(Table13[Alpha])-MIN(Table13[Alpha]))</f>
        <v>0.41785418965510296</v>
      </c>
      <c r="J3946" s="508">
        <f>(Table13[[#This Row],[Signal from Matlab]]-703)/(1060.75-703)</f>
        <v>-1.9650593990216632</v>
      </c>
    </row>
    <row r="3947" spans="1:10" x14ac:dyDescent="0.2">
      <c r="A3947" s="505">
        <v>39741</v>
      </c>
      <c r="B3947" s="506">
        <v>3946</v>
      </c>
      <c r="C3947" s="507">
        <v>70.650000000000006</v>
      </c>
      <c r="E3947" s="508">
        <f>(Table13[[#This Row],[Gasoil Open]]-MIN(Table13[Gasoil Open]))/(MAX(Table13[Gasoil Open])-MIN(Table13[Gasoil Open]))</f>
        <v>0.44619326500732059</v>
      </c>
      <c r="I3947" s="130">
        <f>(Table13[[#This Row],[Alpha]]-MIN(Table13[Alpha]))/(MAX(Table13[Alpha])-MIN(Table13[Alpha]))</f>
        <v>0.41785418965510296</v>
      </c>
      <c r="J3947" s="508">
        <f>(Table13[[#This Row],[Signal from Matlab]]-703)/(1060.75-703)</f>
        <v>-1.9650593990216632</v>
      </c>
    </row>
    <row r="3948" spans="1:10" x14ac:dyDescent="0.2">
      <c r="A3948" s="505">
        <v>39742</v>
      </c>
      <c r="B3948" s="506">
        <v>3947</v>
      </c>
      <c r="C3948" s="507">
        <v>73.2</v>
      </c>
      <c r="E3948" s="508">
        <f>(Table13[[#This Row],[Gasoil Open]]-MIN(Table13[Gasoil Open]))/(MAX(Table13[Gasoil Open])-MIN(Table13[Gasoil Open]))</f>
        <v>0.46486090775988281</v>
      </c>
      <c r="I3948" s="130">
        <f>(Table13[[#This Row],[Alpha]]-MIN(Table13[Alpha]))/(MAX(Table13[Alpha])-MIN(Table13[Alpha]))</f>
        <v>0.41785418965510296</v>
      </c>
      <c r="J3948" s="508">
        <f>(Table13[[#This Row],[Signal from Matlab]]-703)/(1060.75-703)</f>
        <v>-1.9650593990216632</v>
      </c>
    </row>
    <row r="3949" spans="1:10" x14ac:dyDescent="0.2">
      <c r="A3949" s="505">
        <v>39743</v>
      </c>
      <c r="B3949" s="506">
        <v>3948</v>
      </c>
      <c r="C3949" s="507">
        <v>68.87</v>
      </c>
      <c r="E3949" s="508">
        <f>(Table13[[#This Row],[Gasoil Open]]-MIN(Table13[Gasoil Open]))/(MAX(Table13[Gasoil Open])-MIN(Table13[Gasoil Open]))</f>
        <v>0.43316251830161046</v>
      </c>
      <c r="I3949" s="130">
        <f>(Table13[[#This Row],[Alpha]]-MIN(Table13[Alpha]))/(MAX(Table13[Alpha])-MIN(Table13[Alpha]))</f>
        <v>0.41785418965510296</v>
      </c>
      <c r="J3949" s="508">
        <f>(Table13[[#This Row],[Signal from Matlab]]-703)/(1060.75-703)</f>
        <v>-1.9650593990216632</v>
      </c>
    </row>
    <row r="3950" spans="1:10" x14ac:dyDescent="0.2">
      <c r="A3950" s="505">
        <v>39744</v>
      </c>
      <c r="B3950" s="506">
        <v>3949</v>
      </c>
      <c r="C3950" s="507">
        <v>65.209999999999994</v>
      </c>
      <c r="E3950" s="508">
        <f>(Table13[[#This Row],[Gasoil Open]]-MIN(Table13[Gasoil Open]))/(MAX(Table13[Gasoil Open])-MIN(Table13[Gasoil Open]))</f>
        <v>0.40636896046852111</v>
      </c>
      <c r="I3950" s="130">
        <f>(Table13[[#This Row],[Alpha]]-MIN(Table13[Alpha]))/(MAX(Table13[Alpha])-MIN(Table13[Alpha]))</f>
        <v>0.41785418965510296</v>
      </c>
      <c r="J3950" s="508">
        <f>(Table13[[#This Row],[Signal from Matlab]]-703)/(1060.75-703)</f>
        <v>-1.9650593990216632</v>
      </c>
    </row>
    <row r="3951" spans="1:10" x14ac:dyDescent="0.2">
      <c r="A3951" s="505">
        <v>39745</v>
      </c>
      <c r="B3951" s="506">
        <v>3950</v>
      </c>
      <c r="C3951" s="507">
        <v>67.33</v>
      </c>
      <c r="E3951" s="508">
        <f>(Table13[[#This Row],[Gasoil Open]]-MIN(Table13[Gasoil Open]))/(MAX(Table13[Gasoil Open])-MIN(Table13[Gasoil Open]))</f>
        <v>0.42188872620790618</v>
      </c>
      <c r="I3951" s="130">
        <f>(Table13[[#This Row],[Alpha]]-MIN(Table13[Alpha]))/(MAX(Table13[Alpha])-MIN(Table13[Alpha]))</f>
        <v>0.41785418965510296</v>
      </c>
      <c r="J3951" s="508">
        <f>(Table13[[#This Row],[Signal from Matlab]]-703)/(1060.75-703)</f>
        <v>-1.9650593990216632</v>
      </c>
    </row>
    <row r="3952" spans="1:10" x14ac:dyDescent="0.2">
      <c r="A3952" s="505">
        <v>39748</v>
      </c>
      <c r="B3952" s="506">
        <v>3951</v>
      </c>
      <c r="C3952" s="507">
        <v>61.93</v>
      </c>
      <c r="E3952" s="508">
        <f>(Table13[[#This Row],[Gasoil Open]]-MIN(Table13[Gasoil Open]))/(MAX(Table13[Gasoil Open])-MIN(Table13[Gasoil Open]))</f>
        <v>0.38235724743777449</v>
      </c>
      <c r="I3952" s="130">
        <f>(Table13[[#This Row],[Alpha]]-MIN(Table13[Alpha]))/(MAX(Table13[Alpha])-MIN(Table13[Alpha]))</f>
        <v>0.41785418965510296</v>
      </c>
      <c r="J3952" s="508">
        <f>(Table13[[#This Row],[Signal from Matlab]]-703)/(1060.75-703)</f>
        <v>-1.9650593990216632</v>
      </c>
    </row>
    <row r="3953" spans="1:10" x14ac:dyDescent="0.2">
      <c r="A3953" s="505">
        <v>39749</v>
      </c>
      <c r="B3953" s="506">
        <v>3952</v>
      </c>
      <c r="C3953" s="507">
        <v>60.49</v>
      </c>
      <c r="E3953" s="508">
        <f>(Table13[[#This Row],[Gasoil Open]]-MIN(Table13[Gasoil Open]))/(MAX(Table13[Gasoil Open])-MIN(Table13[Gasoil Open]))</f>
        <v>0.37181551976573934</v>
      </c>
      <c r="I3953" s="130">
        <f>(Table13[[#This Row],[Alpha]]-MIN(Table13[Alpha]))/(MAX(Table13[Alpha])-MIN(Table13[Alpha]))</f>
        <v>0.41785418965510296</v>
      </c>
      <c r="J3953" s="508">
        <f>(Table13[[#This Row],[Signal from Matlab]]-703)/(1060.75-703)</f>
        <v>-1.9650593990216632</v>
      </c>
    </row>
    <row r="3954" spans="1:10" x14ac:dyDescent="0.2">
      <c r="A3954" s="505">
        <v>39750</v>
      </c>
      <c r="B3954" s="506">
        <v>3953</v>
      </c>
      <c r="C3954" s="507">
        <v>62.88</v>
      </c>
      <c r="E3954" s="508">
        <f>(Table13[[#This Row],[Gasoil Open]]-MIN(Table13[Gasoil Open]))/(MAX(Table13[Gasoil Open])-MIN(Table13[Gasoil Open]))</f>
        <v>0.389311859443631</v>
      </c>
      <c r="I3954" s="130">
        <f>(Table13[[#This Row],[Alpha]]-MIN(Table13[Alpha]))/(MAX(Table13[Alpha])-MIN(Table13[Alpha]))</f>
        <v>0.41785418965510296</v>
      </c>
      <c r="J3954" s="508">
        <f>(Table13[[#This Row],[Signal from Matlab]]-703)/(1060.75-703)</f>
        <v>-1.9650593990216632</v>
      </c>
    </row>
    <row r="3955" spans="1:10" x14ac:dyDescent="0.2">
      <c r="A3955" s="505">
        <v>39751</v>
      </c>
      <c r="B3955" s="506">
        <v>3954</v>
      </c>
      <c r="C3955" s="507">
        <v>66.180000000000007</v>
      </c>
      <c r="E3955" s="508">
        <f>(Table13[[#This Row],[Gasoil Open]]-MIN(Table13[Gasoil Open]))/(MAX(Table13[Gasoil Open])-MIN(Table13[Gasoil Open]))</f>
        <v>0.41346998535871154</v>
      </c>
      <c r="I3955" s="130">
        <f>(Table13[[#This Row],[Alpha]]-MIN(Table13[Alpha]))/(MAX(Table13[Alpha])-MIN(Table13[Alpha]))</f>
        <v>0.41785418965510296</v>
      </c>
      <c r="J3955" s="508">
        <f>(Table13[[#This Row],[Signal from Matlab]]-703)/(1060.75-703)</f>
        <v>-1.9650593990216632</v>
      </c>
    </row>
    <row r="3956" spans="1:10" x14ac:dyDescent="0.2">
      <c r="A3956" s="505">
        <v>39752</v>
      </c>
      <c r="B3956" s="506">
        <v>3955</v>
      </c>
      <c r="C3956" s="507">
        <v>62.52</v>
      </c>
      <c r="E3956" s="508">
        <f>(Table13[[#This Row],[Gasoil Open]]-MIN(Table13[Gasoil Open]))/(MAX(Table13[Gasoil Open])-MIN(Table13[Gasoil Open]))</f>
        <v>0.38667642752562226</v>
      </c>
      <c r="I3956" s="130">
        <f>(Table13[[#This Row],[Alpha]]-MIN(Table13[Alpha]))/(MAX(Table13[Alpha])-MIN(Table13[Alpha]))</f>
        <v>0.41785418965510296</v>
      </c>
      <c r="J3956" s="508">
        <f>(Table13[[#This Row],[Signal from Matlab]]-703)/(1060.75-703)</f>
        <v>-1.9650593990216632</v>
      </c>
    </row>
    <row r="3957" spans="1:10" x14ac:dyDescent="0.2">
      <c r="A3957" s="505">
        <v>39755</v>
      </c>
      <c r="B3957" s="506">
        <v>3956</v>
      </c>
      <c r="C3957" s="507">
        <v>64.3</v>
      </c>
      <c r="E3957" s="508">
        <f>(Table13[[#This Row],[Gasoil Open]]-MIN(Table13[Gasoil Open]))/(MAX(Table13[Gasoil Open])-MIN(Table13[Gasoil Open]))</f>
        <v>0.39970717423133223</v>
      </c>
      <c r="I3957" s="130">
        <f>(Table13[[#This Row],[Alpha]]-MIN(Table13[Alpha]))/(MAX(Table13[Alpha])-MIN(Table13[Alpha]))</f>
        <v>0.41785418965510296</v>
      </c>
      <c r="J3957" s="508">
        <f>(Table13[[#This Row],[Signal from Matlab]]-703)/(1060.75-703)</f>
        <v>-1.9650593990216632</v>
      </c>
    </row>
    <row r="3958" spans="1:10" x14ac:dyDescent="0.2">
      <c r="A3958" s="505">
        <v>39756</v>
      </c>
      <c r="B3958" s="506">
        <v>3957</v>
      </c>
      <c r="C3958" s="507">
        <v>60.5</v>
      </c>
      <c r="E3958" s="508">
        <f>(Table13[[#This Row],[Gasoil Open]]-MIN(Table13[Gasoil Open]))/(MAX(Table13[Gasoil Open])-MIN(Table13[Gasoil Open]))</f>
        <v>0.3718887262079062</v>
      </c>
      <c r="I3958" s="130">
        <f>(Table13[[#This Row],[Alpha]]-MIN(Table13[Alpha]))/(MAX(Table13[Alpha])-MIN(Table13[Alpha]))</f>
        <v>0.41785418965510296</v>
      </c>
      <c r="J3958" s="508">
        <f>(Table13[[#This Row],[Signal from Matlab]]-703)/(1060.75-703)</f>
        <v>-1.9650593990216632</v>
      </c>
    </row>
    <row r="3959" spans="1:10" x14ac:dyDescent="0.2">
      <c r="A3959" s="505">
        <v>39757</v>
      </c>
      <c r="B3959" s="506">
        <v>3958</v>
      </c>
      <c r="C3959" s="507">
        <v>65.95</v>
      </c>
      <c r="E3959" s="508">
        <f>(Table13[[#This Row],[Gasoil Open]]-MIN(Table13[Gasoil Open]))/(MAX(Table13[Gasoil Open])-MIN(Table13[Gasoil Open]))</f>
        <v>0.41178623718887253</v>
      </c>
      <c r="I3959" s="130">
        <f>(Table13[[#This Row],[Alpha]]-MIN(Table13[Alpha]))/(MAX(Table13[Alpha])-MIN(Table13[Alpha]))</f>
        <v>0.41785418965510296</v>
      </c>
      <c r="J3959" s="508">
        <f>(Table13[[#This Row],[Signal from Matlab]]-703)/(1060.75-703)</f>
        <v>-1.9650593990216632</v>
      </c>
    </row>
    <row r="3960" spans="1:10" x14ac:dyDescent="0.2">
      <c r="A3960" s="505">
        <v>39758</v>
      </c>
      <c r="B3960" s="506">
        <v>3959</v>
      </c>
      <c r="C3960" s="507">
        <v>61.56</v>
      </c>
      <c r="E3960" s="508">
        <f>(Table13[[#This Row],[Gasoil Open]]-MIN(Table13[Gasoil Open]))/(MAX(Table13[Gasoil Open])-MIN(Table13[Gasoil Open]))</f>
        <v>0.37964860907759879</v>
      </c>
      <c r="I3960" s="130">
        <f>(Table13[[#This Row],[Alpha]]-MIN(Table13[Alpha]))/(MAX(Table13[Alpha])-MIN(Table13[Alpha]))</f>
        <v>0.41785418965510296</v>
      </c>
      <c r="J3960" s="508">
        <f>(Table13[[#This Row],[Signal from Matlab]]-703)/(1060.75-703)</f>
        <v>-1.9650593990216632</v>
      </c>
    </row>
    <row r="3961" spans="1:10" x14ac:dyDescent="0.2">
      <c r="A3961" s="505">
        <v>39759</v>
      </c>
      <c r="B3961" s="506">
        <v>3960</v>
      </c>
      <c r="C3961" s="507">
        <v>56.9</v>
      </c>
      <c r="E3961" s="508">
        <f>(Table13[[#This Row],[Gasoil Open]]-MIN(Table13[Gasoil Open]))/(MAX(Table13[Gasoil Open])-MIN(Table13[Gasoil Open]))</f>
        <v>0.3455344070278184</v>
      </c>
      <c r="I3961" s="130">
        <f>(Table13[[#This Row],[Alpha]]-MIN(Table13[Alpha]))/(MAX(Table13[Alpha])-MIN(Table13[Alpha]))</f>
        <v>0.41785418965510296</v>
      </c>
      <c r="J3961" s="508">
        <f>(Table13[[#This Row],[Signal from Matlab]]-703)/(1060.75-703)</f>
        <v>-1.9650593990216632</v>
      </c>
    </row>
    <row r="3962" spans="1:10" x14ac:dyDescent="0.2">
      <c r="A3962" s="505">
        <v>39762</v>
      </c>
      <c r="B3962" s="506">
        <v>3961</v>
      </c>
      <c r="C3962" s="507">
        <v>58.38</v>
      </c>
      <c r="E3962" s="508">
        <f>(Table13[[#This Row],[Gasoil Open]]-MIN(Table13[Gasoil Open]))/(MAX(Table13[Gasoil Open])-MIN(Table13[Gasoil Open]))</f>
        <v>0.35636896046852123</v>
      </c>
      <c r="I3962" s="130">
        <f>(Table13[[#This Row],[Alpha]]-MIN(Table13[Alpha]))/(MAX(Table13[Alpha])-MIN(Table13[Alpha]))</f>
        <v>0.41785418965510296</v>
      </c>
      <c r="J3962" s="508">
        <f>(Table13[[#This Row],[Signal from Matlab]]-703)/(1060.75-703)</f>
        <v>-1.9650593990216632</v>
      </c>
    </row>
    <row r="3963" spans="1:10" x14ac:dyDescent="0.2">
      <c r="A3963" s="505">
        <v>39763</v>
      </c>
      <c r="B3963" s="506">
        <v>3962</v>
      </c>
      <c r="C3963" s="507">
        <v>57.53</v>
      </c>
      <c r="E3963" s="508">
        <f>(Table13[[#This Row],[Gasoil Open]]-MIN(Table13[Gasoil Open]))/(MAX(Table13[Gasoil Open])-MIN(Table13[Gasoil Open]))</f>
        <v>0.35014641288433374</v>
      </c>
      <c r="I3963" s="130">
        <f>(Table13[[#This Row],[Alpha]]-MIN(Table13[Alpha]))/(MAX(Table13[Alpha])-MIN(Table13[Alpha]))</f>
        <v>0.41785418965510296</v>
      </c>
      <c r="J3963" s="508">
        <f>(Table13[[#This Row],[Signal from Matlab]]-703)/(1060.75-703)</f>
        <v>-1.9650593990216632</v>
      </c>
    </row>
    <row r="3964" spans="1:10" x14ac:dyDescent="0.2">
      <c r="A3964" s="505">
        <v>39764</v>
      </c>
      <c r="B3964" s="506">
        <v>3963</v>
      </c>
      <c r="C3964" s="507">
        <v>55.62</v>
      </c>
      <c r="E3964" s="508">
        <f>(Table13[[#This Row],[Gasoil Open]]-MIN(Table13[Gasoil Open]))/(MAX(Table13[Gasoil Open])-MIN(Table13[Gasoil Open]))</f>
        <v>0.33616398243045381</v>
      </c>
      <c r="I3964" s="130">
        <f>(Table13[[#This Row],[Alpha]]-MIN(Table13[Alpha]))/(MAX(Table13[Alpha])-MIN(Table13[Alpha]))</f>
        <v>0.41785418965510296</v>
      </c>
      <c r="J3964" s="508">
        <f>(Table13[[#This Row],[Signal from Matlab]]-703)/(1060.75-703)</f>
        <v>-1.9650593990216632</v>
      </c>
    </row>
    <row r="3965" spans="1:10" x14ac:dyDescent="0.2">
      <c r="A3965" s="505">
        <v>39765</v>
      </c>
      <c r="B3965" s="506">
        <v>3964</v>
      </c>
      <c r="C3965" s="507">
        <v>51.96</v>
      </c>
      <c r="E3965" s="508">
        <f>(Table13[[#This Row],[Gasoil Open]]-MIN(Table13[Gasoil Open]))/(MAX(Table13[Gasoil Open])-MIN(Table13[Gasoil Open]))</f>
        <v>0.30937042459736458</v>
      </c>
      <c r="I3965" s="130">
        <f>(Table13[[#This Row],[Alpha]]-MIN(Table13[Alpha]))/(MAX(Table13[Alpha])-MIN(Table13[Alpha]))</f>
        <v>0.41785418965510296</v>
      </c>
      <c r="J3965" s="508">
        <f>(Table13[[#This Row],[Signal from Matlab]]-703)/(1060.75-703)</f>
        <v>-1.9650593990216632</v>
      </c>
    </row>
    <row r="3966" spans="1:10" x14ac:dyDescent="0.2">
      <c r="A3966" s="505">
        <v>39766</v>
      </c>
      <c r="B3966" s="506">
        <v>3965</v>
      </c>
      <c r="C3966" s="507"/>
      <c r="E3966" s="508">
        <f>(Table13[[#This Row],[Gasoil Open]]-MIN(Table13[Gasoil Open]))/(MAX(Table13[Gasoil Open])-MIN(Table13[Gasoil Open]))</f>
        <v>-7.1010248901903356E-2</v>
      </c>
      <c r="I3966" s="130">
        <f>(Table13[[#This Row],[Alpha]]-MIN(Table13[Alpha]))/(MAX(Table13[Alpha])-MIN(Table13[Alpha]))</f>
        <v>0.41785418965510296</v>
      </c>
      <c r="J3966" s="508">
        <f>(Table13[[#This Row],[Signal from Matlab]]-703)/(1060.75-703)</f>
        <v>-1.9650593990216632</v>
      </c>
    </row>
    <row r="3967" spans="1:10" x14ac:dyDescent="0.2">
      <c r="A3967" s="505">
        <v>39769</v>
      </c>
      <c r="B3967" s="506">
        <v>3966</v>
      </c>
      <c r="C3967" s="507">
        <v>53.37</v>
      </c>
      <c r="E3967" s="508">
        <f>(Table13[[#This Row],[Gasoil Open]]-MIN(Table13[Gasoil Open]))/(MAX(Table13[Gasoil Open])-MIN(Table13[Gasoil Open]))</f>
        <v>0.31969253294289895</v>
      </c>
      <c r="I3967" s="130">
        <f>(Table13[[#This Row],[Alpha]]-MIN(Table13[Alpha]))/(MAX(Table13[Alpha])-MIN(Table13[Alpha]))</f>
        <v>0.41785418965510296</v>
      </c>
      <c r="J3967" s="508">
        <f>(Table13[[#This Row],[Signal from Matlab]]-703)/(1060.75-703)</f>
        <v>-1.9650593990216632</v>
      </c>
    </row>
    <row r="3968" spans="1:10" x14ac:dyDescent="0.2">
      <c r="A3968" s="505">
        <v>39770</v>
      </c>
      <c r="B3968" s="506">
        <v>3967</v>
      </c>
      <c r="C3968" s="507">
        <v>52.42</v>
      </c>
      <c r="E3968" s="508">
        <f>(Table13[[#This Row],[Gasoil Open]]-MIN(Table13[Gasoil Open]))/(MAX(Table13[Gasoil Open])-MIN(Table13[Gasoil Open]))</f>
        <v>0.31273792093704239</v>
      </c>
      <c r="I3968" s="130">
        <f>(Table13[[#This Row],[Alpha]]-MIN(Table13[Alpha]))/(MAX(Table13[Alpha])-MIN(Table13[Alpha]))</f>
        <v>0.41785418965510296</v>
      </c>
      <c r="J3968" s="508">
        <f>(Table13[[#This Row],[Signal from Matlab]]-703)/(1060.75-703)</f>
        <v>-1.9650593990216632</v>
      </c>
    </row>
    <row r="3969" spans="1:10" x14ac:dyDescent="0.2">
      <c r="A3969" s="505">
        <v>39771</v>
      </c>
      <c r="B3969" s="506">
        <v>3968</v>
      </c>
      <c r="C3969" s="507">
        <v>51.88</v>
      </c>
      <c r="E3969" s="508">
        <f>(Table13[[#This Row],[Gasoil Open]]-MIN(Table13[Gasoil Open]))/(MAX(Table13[Gasoil Open])-MIN(Table13[Gasoil Open]))</f>
        <v>0.30878477306002927</v>
      </c>
      <c r="I3969" s="130">
        <f>(Table13[[#This Row],[Alpha]]-MIN(Table13[Alpha]))/(MAX(Table13[Alpha])-MIN(Table13[Alpha]))</f>
        <v>0.41785418965510296</v>
      </c>
      <c r="J3969" s="508">
        <f>(Table13[[#This Row],[Signal from Matlab]]-703)/(1060.75-703)</f>
        <v>-1.9650593990216632</v>
      </c>
    </row>
    <row r="3970" spans="1:10" x14ac:dyDescent="0.2">
      <c r="A3970" s="505">
        <v>39772</v>
      </c>
      <c r="B3970" s="506">
        <v>3969</v>
      </c>
      <c r="C3970" s="507">
        <v>51</v>
      </c>
      <c r="E3970" s="508">
        <f>(Table13[[#This Row],[Gasoil Open]]-MIN(Table13[Gasoil Open]))/(MAX(Table13[Gasoil Open])-MIN(Table13[Gasoil Open]))</f>
        <v>0.30234260614934105</v>
      </c>
      <c r="I3970" s="130">
        <f>(Table13[[#This Row],[Alpha]]-MIN(Table13[Alpha]))/(MAX(Table13[Alpha])-MIN(Table13[Alpha]))</f>
        <v>0.41785418965510296</v>
      </c>
      <c r="J3970" s="508">
        <f>(Table13[[#This Row],[Signal from Matlab]]-703)/(1060.75-703)</f>
        <v>-1.9650593990216632</v>
      </c>
    </row>
    <row r="3971" spans="1:10" x14ac:dyDescent="0.2">
      <c r="A3971" s="505">
        <v>39773</v>
      </c>
      <c r="B3971" s="506">
        <v>3970</v>
      </c>
      <c r="C3971" s="507">
        <v>47.8</v>
      </c>
      <c r="E3971" s="508">
        <f>(Table13[[#This Row],[Gasoil Open]]-MIN(Table13[Gasoil Open]))/(MAX(Table13[Gasoil Open])-MIN(Table13[Gasoil Open]))</f>
        <v>0.27891654465592963</v>
      </c>
      <c r="I3971" s="130">
        <f>(Table13[[#This Row],[Alpha]]-MIN(Table13[Alpha]))/(MAX(Table13[Alpha])-MIN(Table13[Alpha]))</f>
        <v>0.41785418965510296</v>
      </c>
      <c r="J3971" s="508">
        <f>(Table13[[#This Row],[Signal from Matlab]]-703)/(1060.75-703)</f>
        <v>-1.9650593990216632</v>
      </c>
    </row>
    <row r="3972" spans="1:10" x14ac:dyDescent="0.2">
      <c r="A3972" s="505">
        <v>39776</v>
      </c>
      <c r="B3972" s="506">
        <v>3971</v>
      </c>
      <c r="C3972" s="507">
        <v>50</v>
      </c>
      <c r="E3972" s="508">
        <f>(Table13[[#This Row],[Gasoil Open]]-MIN(Table13[Gasoil Open]))/(MAX(Table13[Gasoil Open])-MIN(Table13[Gasoil Open]))</f>
        <v>0.29502196193265001</v>
      </c>
      <c r="I3972" s="130">
        <f>(Table13[[#This Row],[Alpha]]-MIN(Table13[Alpha]))/(MAX(Table13[Alpha])-MIN(Table13[Alpha]))</f>
        <v>0.41785418965510296</v>
      </c>
      <c r="J3972" s="508">
        <f>(Table13[[#This Row],[Signal from Matlab]]-703)/(1060.75-703)</f>
        <v>-1.9650593990216632</v>
      </c>
    </row>
    <row r="3973" spans="1:10" x14ac:dyDescent="0.2">
      <c r="A3973" s="505">
        <v>39777</v>
      </c>
      <c r="B3973" s="506">
        <v>3972</v>
      </c>
      <c r="C3973" s="507">
        <v>53.7</v>
      </c>
      <c r="E3973" s="508">
        <f>(Table13[[#This Row],[Gasoil Open]]-MIN(Table13[Gasoil Open]))/(MAX(Table13[Gasoil Open])-MIN(Table13[Gasoil Open]))</f>
        <v>0.32210834553440698</v>
      </c>
      <c r="I3973" s="130">
        <f>(Table13[[#This Row],[Alpha]]-MIN(Table13[Alpha]))/(MAX(Table13[Alpha])-MIN(Table13[Alpha]))</f>
        <v>0.41785418965510296</v>
      </c>
      <c r="J3973" s="508">
        <f>(Table13[[#This Row],[Signal from Matlab]]-703)/(1060.75-703)</f>
        <v>-1.9650593990216632</v>
      </c>
    </row>
    <row r="3974" spans="1:10" x14ac:dyDescent="0.2">
      <c r="A3974" s="505">
        <v>39778</v>
      </c>
      <c r="B3974" s="506">
        <v>3973</v>
      </c>
      <c r="C3974" s="507">
        <v>50.69</v>
      </c>
      <c r="E3974" s="508">
        <f>(Table13[[#This Row],[Gasoil Open]]-MIN(Table13[Gasoil Open]))/(MAX(Table13[Gasoil Open])-MIN(Table13[Gasoil Open]))</f>
        <v>0.30007320644216684</v>
      </c>
      <c r="I3974" s="130">
        <f>(Table13[[#This Row],[Alpha]]-MIN(Table13[Alpha]))/(MAX(Table13[Alpha])-MIN(Table13[Alpha]))</f>
        <v>0.41785418965510296</v>
      </c>
      <c r="J3974" s="508">
        <f>(Table13[[#This Row],[Signal from Matlab]]-703)/(1060.75-703)</f>
        <v>-1.9650593990216632</v>
      </c>
    </row>
    <row r="3975" spans="1:10" x14ac:dyDescent="0.2">
      <c r="A3975" s="505">
        <v>39779</v>
      </c>
      <c r="B3975" s="506">
        <v>3974</v>
      </c>
      <c r="C3975" s="507">
        <v>53.75</v>
      </c>
      <c r="E3975" s="508">
        <f>(Table13[[#This Row],[Gasoil Open]]-MIN(Table13[Gasoil Open]))/(MAX(Table13[Gasoil Open])-MIN(Table13[Gasoil Open]))</f>
        <v>0.32247437774524151</v>
      </c>
      <c r="I3975" s="130">
        <f>(Table13[[#This Row],[Alpha]]-MIN(Table13[Alpha]))/(MAX(Table13[Alpha])-MIN(Table13[Alpha]))</f>
        <v>0.41785418965510296</v>
      </c>
      <c r="J3975" s="508">
        <f>(Table13[[#This Row],[Signal from Matlab]]-703)/(1060.75-703)</f>
        <v>-1.9650593990216632</v>
      </c>
    </row>
    <row r="3976" spans="1:10" x14ac:dyDescent="0.2">
      <c r="A3976" s="505">
        <v>39780</v>
      </c>
      <c r="B3976" s="506">
        <v>3975</v>
      </c>
      <c r="C3976" s="507">
        <v>53.42</v>
      </c>
      <c r="E3976" s="508">
        <f>(Table13[[#This Row],[Gasoil Open]]-MIN(Table13[Gasoil Open]))/(MAX(Table13[Gasoil Open])-MIN(Table13[Gasoil Open]))</f>
        <v>0.32005856515373349</v>
      </c>
      <c r="I3976" s="130">
        <f>(Table13[[#This Row],[Alpha]]-MIN(Table13[Alpha]))/(MAX(Table13[Alpha])-MIN(Table13[Alpha]))</f>
        <v>0.41785418965510296</v>
      </c>
      <c r="J3976" s="508">
        <f>(Table13[[#This Row],[Signal from Matlab]]-703)/(1060.75-703)</f>
        <v>-1.9650593990216632</v>
      </c>
    </row>
    <row r="3977" spans="1:10" x14ac:dyDescent="0.2">
      <c r="A3977" s="505">
        <v>39783</v>
      </c>
      <c r="B3977" s="506">
        <v>3976</v>
      </c>
      <c r="C3977" s="507">
        <v>53</v>
      </c>
      <c r="E3977" s="508">
        <f>(Table13[[#This Row],[Gasoil Open]]-MIN(Table13[Gasoil Open]))/(MAX(Table13[Gasoil Open])-MIN(Table13[Gasoil Open]))</f>
        <v>0.31698389458272319</v>
      </c>
      <c r="I3977" s="130">
        <f>(Table13[[#This Row],[Alpha]]-MIN(Table13[Alpha]))/(MAX(Table13[Alpha])-MIN(Table13[Alpha]))</f>
        <v>0.41785418965510296</v>
      </c>
      <c r="J3977" s="508">
        <f>(Table13[[#This Row],[Signal from Matlab]]-703)/(1060.75-703)</f>
        <v>-1.9650593990216632</v>
      </c>
    </row>
    <row r="3978" spans="1:10" x14ac:dyDescent="0.2">
      <c r="A3978" s="505">
        <v>39784</v>
      </c>
      <c r="B3978" s="506">
        <v>3977</v>
      </c>
      <c r="C3978" s="507">
        <v>47.7</v>
      </c>
      <c r="E3978" s="508">
        <f>(Table13[[#This Row],[Gasoil Open]]-MIN(Table13[Gasoil Open]))/(MAX(Table13[Gasoil Open])-MIN(Table13[Gasoil Open]))</f>
        <v>0.27818448023426057</v>
      </c>
      <c r="I3978" s="130">
        <f>(Table13[[#This Row],[Alpha]]-MIN(Table13[Alpha]))/(MAX(Table13[Alpha])-MIN(Table13[Alpha]))</f>
        <v>0.41785418965510296</v>
      </c>
      <c r="J3978" s="508">
        <f>(Table13[[#This Row],[Signal from Matlab]]-703)/(1060.75-703)</f>
        <v>-1.9650593990216632</v>
      </c>
    </row>
    <row r="3979" spans="1:10" x14ac:dyDescent="0.2">
      <c r="A3979" s="505">
        <v>39785</v>
      </c>
      <c r="B3979" s="506">
        <v>3978</v>
      </c>
      <c r="C3979" s="507">
        <v>45.9</v>
      </c>
      <c r="E3979" s="508">
        <f>(Table13[[#This Row],[Gasoil Open]]-MIN(Table13[Gasoil Open]))/(MAX(Table13[Gasoil Open])-MIN(Table13[Gasoil Open]))</f>
        <v>0.26500732064421667</v>
      </c>
      <c r="I3979" s="130">
        <f>(Table13[[#This Row],[Alpha]]-MIN(Table13[Alpha]))/(MAX(Table13[Alpha])-MIN(Table13[Alpha]))</f>
        <v>0.41785418965510296</v>
      </c>
      <c r="J3979" s="508">
        <f>(Table13[[#This Row],[Signal from Matlab]]-703)/(1060.75-703)</f>
        <v>-1.9650593990216632</v>
      </c>
    </row>
    <row r="3980" spans="1:10" x14ac:dyDescent="0.2">
      <c r="A3980" s="505">
        <v>39786</v>
      </c>
      <c r="B3980" s="506">
        <v>3979</v>
      </c>
      <c r="C3980" s="507">
        <v>45.1</v>
      </c>
      <c r="E3980" s="508">
        <f>(Table13[[#This Row],[Gasoil Open]]-MIN(Table13[Gasoil Open]))/(MAX(Table13[Gasoil Open])-MIN(Table13[Gasoil Open]))</f>
        <v>0.25915080527086382</v>
      </c>
      <c r="I3980" s="130">
        <f>(Table13[[#This Row],[Alpha]]-MIN(Table13[Alpha]))/(MAX(Table13[Alpha])-MIN(Table13[Alpha]))</f>
        <v>0.41785418965510296</v>
      </c>
      <c r="J3980" s="508">
        <f>(Table13[[#This Row],[Signal from Matlab]]-703)/(1060.75-703)</f>
        <v>-1.9650593990216632</v>
      </c>
    </row>
    <row r="3981" spans="1:10" x14ac:dyDescent="0.2">
      <c r="A3981" s="505">
        <v>39787</v>
      </c>
      <c r="B3981" s="506">
        <v>3980</v>
      </c>
      <c r="C3981" s="507">
        <v>42.35</v>
      </c>
      <c r="E3981" s="508">
        <f>(Table13[[#This Row],[Gasoil Open]]-MIN(Table13[Gasoil Open]))/(MAX(Table13[Gasoil Open])-MIN(Table13[Gasoil Open]))</f>
        <v>0.23901903367496341</v>
      </c>
      <c r="I3981" s="130">
        <f>(Table13[[#This Row],[Alpha]]-MIN(Table13[Alpha]))/(MAX(Table13[Alpha])-MIN(Table13[Alpha]))</f>
        <v>0.41785418965510296</v>
      </c>
      <c r="J3981" s="508">
        <f>(Table13[[#This Row],[Signal from Matlab]]-703)/(1060.75-703)</f>
        <v>-1.9650593990216632</v>
      </c>
    </row>
    <row r="3982" spans="1:10" x14ac:dyDescent="0.2">
      <c r="A3982" s="505">
        <v>39790</v>
      </c>
      <c r="B3982" s="506">
        <v>3981</v>
      </c>
      <c r="C3982" s="507">
        <v>40.479999999999997</v>
      </c>
      <c r="E3982" s="508">
        <f>(Table13[[#This Row],[Gasoil Open]]-MIN(Table13[Gasoil Open]))/(MAX(Table13[Gasoil Open])-MIN(Table13[Gasoil Open]))</f>
        <v>0.22532942898975103</v>
      </c>
      <c r="I3982" s="130">
        <f>(Table13[[#This Row],[Alpha]]-MIN(Table13[Alpha]))/(MAX(Table13[Alpha])-MIN(Table13[Alpha]))</f>
        <v>0.41785418965510296</v>
      </c>
      <c r="J3982" s="508">
        <f>(Table13[[#This Row],[Signal from Matlab]]-703)/(1060.75-703)</f>
        <v>-1.9650593990216632</v>
      </c>
    </row>
    <row r="3983" spans="1:10" x14ac:dyDescent="0.2">
      <c r="A3983" s="505">
        <v>39791</v>
      </c>
      <c r="B3983" s="506">
        <v>3982</v>
      </c>
      <c r="C3983" s="507">
        <v>43.87</v>
      </c>
      <c r="E3983" s="508">
        <f>(Table13[[#This Row],[Gasoil Open]]-MIN(Table13[Gasoil Open]))/(MAX(Table13[Gasoil Open])-MIN(Table13[Gasoil Open]))</f>
        <v>0.25014641288433381</v>
      </c>
      <c r="I3983" s="130">
        <f>(Table13[[#This Row],[Alpha]]-MIN(Table13[Alpha]))/(MAX(Table13[Alpha])-MIN(Table13[Alpha]))</f>
        <v>0.41785418965510296</v>
      </c>
      <c r="J3983" s="508">
        <f>(Table13[[#This Row],[Signal from Matlab]]-703)/(1060.75-703)</f>
        <v>-1.9650593990216632</v>
      </c>
    </row>
    <row r="3984" spans="1:10" x14ac:dyDescent="0.2">
      <c r="A3984" s="505">
        <v>39792</v>
      </c>
      <c r="B3984" s="506">
        <v>3983</v>
      </c>
      <c r="C3984" s="507">
        <v>42.44</v>
      </c>
      <c r="E3984" s="508">
        <f>(Table13[[#This Row],[Gasoil Open]]-MIN(Table13[Gasoil Open]))/(MAX(Table13[Gasoil Open])-MIN(Table13[Gasoil Open]))</f>
        <v>0.23967789165446551</v>
      </c>
      <c r="I3984" s="130">
        <f>(Table13[[#This Row],[Alpha]]-MIN(Table13[Alpha]))/(MAX(Table13[Alpha])-MIN(Table13[Alpha]))</f>
        <v>0.41785418965510296</v>
      </c>
      <c r="J3984" s="508">
        <f>(Table13[[#This Row],[Signal from Matlab]]-703)/(1060.75-703)</f>
        <v>-1.9650593990216632</v>
      </c>
    </row>
    <row r="3985" spans="1:10" x14ac:dyDescent="0.2">
      <c r="A3985" s="505">
        <v>39793</v>
      </c>
      <c r="B3985" s="506">
        <v>3984</v>
      </c>
      <c r="C3985" s="507">
        <v>42.6</v>
      </c>
      <c r="E3985" s="508">
        <f>(Table13[[#This Row],[Gasoil Open]]-MIN(Table13[Gasoil Open]))/(MAX(Table13[Gasoil Open])-MIN(Table13[Gasoil Open]))</f>
        <v>0.24084919472913616</v>
      </c>
      <c r="I3985" s="130">
        <f>(Table13[[#This Row],[Alpha]]-MIN(Table13[Alpha]))/(MAX(Table13[Alpha])-MIN(Table13[Alpha]))</f>
        <v>0.41785418965510296</v>
      </c>
      <c r="J3985" s="508">
        <f>(Table13[[#This Row],[Signal from Matlab]]-703)/(1060.75-703)</f>
        <v>-1.9650593990216632</v>
      </c>
    </row>
    <row r="3986" spans="1:10" x14ac:dyDescent="0.2">
      <c r="A3986" s="505">
        <v>39794</v>
      </c>
      <c r="B3986" s="506">
        <v>3985</v>
      </c>
      <c r="C3986" s="507">
        <v>46.63</v>
      </c>
      <c r="E3986" s="508">
        <f>(Table13[[#This Row],[Gasoil Open]]-MIN(Table13[Gasoil Open]))/(MAX(Table13[Gasoil Open])-MIN(Table13[Gasoil Open]))</f>
        <v>0.27035139092240118</v>
      </c>
      <c r="I3986" s="130">
        <f>(Table13[[#This Row],[Alpha]]-MIN(Table13[Alpha]))/(MAX(Table13[Alpha])-MIN(Table13[Alpha]))</f>
        <v>0.41785418965510296</v>
      </c>
      <c r="J3986" s="508">
        <f>(Table13[[#This Row],[Signal from Matlab]]-703)/(1060.75-703)</f>
        <v>-1.9650593990216632</v>
      </c>
    </row>
    <row r="3987" spans="1:10" x14ac:dyDescent="0.2">
      <c r="A3987" s="505">
        <v>39797</v>
      </c>
      <c r="B3987" s="506">
        <v>3986</v>
      </c>
      <c r="C3987" s="507">
        <v>46</v>
      </c>
      <c r="E3987" s="508">
        <f>(Table13[[#This Row],[Gasoil Open]]-MIN(Table13[Gasoil Open]))/(MAX(Table13[Gasoil Open])-MIN(Table13[Gasoil Open]))</f>
        <v>0.26573938506588574</v>
      </c>
      <c r="I3987" s="130">
        <f>(Table13[[#This Row],[Alpha]]-MIN(Table13[Alpha]))/(MAX(Table13[Alpha])-MIN(Table13[Alpha]))</f>
        <v>0.41785418965510296</v>
      </c>
      <c r="J3987" s="508">
        <f>(Table13[[#This Row],[Signal from Matlab]]-703)/(1060.75-703)</f>
        <v>-1.9650593990216632</v>
      </c>
    </row>
    <row r="3988" spans="1:10" x14ac:dyDescent="0.2">
      <c r="A3988" s="505">
        <v>39798</v>
      </c>
      <c r="B3988" s="506">
        <v>3987</v>
      </c>
      <c r="C3988" s="507">
        <v>44.76</v>
      </c>
      <c r="E3988" s="508">
        <f>(Table13[[#This Row],[Gasoil Open]]-MIN(Table13[Gasoil Open]))/(MAX(Table13[Gasoil Open])-MIN(Table13[Gasoil Open]))</f>
        <v>0.25666178623718883</v>
      </c>
      <c r="I3988" s="130">
        <f>(Table13[[#This Row],[Alpha]]-MIN(Table13[Alpha]))/(MAX(Table13[Alpha])-MIN(Table13[Alpha]))</f>
        <v>0.41785418965510296</v>
      </c>
      <c r="J3988" s="508">
        <f>(Table13[[#This Row],[Signal from Matlab]]-703)/(1060.75-703)</f>
        <v>-1.9650593990216632</v>
      </c>
    </row>
    <row r="3989" spans="1:10" x14ac:dyDescent="0.2">
      <c r="A3989" s="505">
        <v>39799</v>
      </c>
      <c r="B3989" s="506">
        <v>3988</v>
      </c>
      <c r="C3989" s="507"/>
      <c r="E3989" s="508">
        <f>(Table13[[#This Row],[Gasoil Open]]-MIN(Table13[Gasoil Open]))/(MAX(Table13[Gasoil Open])-MIN(Table13[Gasoil Open]))</f>
        <v>-7.1010248901903356E-2</v>
      </c>
      <c r="I3989" s="130">
        <f>(Table13[[#This Row],[Alpha]]-MIN(Table13[Alpha]))/(MAX(Table13[Alpha])-MIN(Table13[Alpha]))</f>
        <v>0.41785418965510296</v>
      </c>
      <c r="J3989" s="508">
        <f>(Table13[[#This Row],[Signal from Matlab]]-703)/(1060.75-703)</f>
        <v>-1.9650593990216632</v>
      </c>
    </row>
    <row r="3990" spans="1:10" x14ac:dyDescent="0.2">
      <c r="A3990" s="505">
        <v>39800</v>
      </c>
      <c r="B3990" s="506">
        <v>3989</v>
      </c>
      <c r="C3990" s="507">
        <v>45.35</v>
      </c>
      <c r="E3990" s="508">
        <f>(Table13[[#This Row],[Gasoil Open]]-MIN(Table13[Gasoil Open]))/(MAX(Table13[Gasoil Open])-MIN(Table13[Gasoil Open]))</f>
        <v>0.26098096632503659</v>
      </c>
      <c r="I3990" s="130">
        <f>(Table13[[#This Row],[Alpha]]-MIN(Table13[Alpha]))/(MAX(Table13[Alpha])-MIN(Table13[Alpha]))</f>
        <v>0.41785418965510296</v>
      </c>
      <c r="J3990" s="508">
        <f>(Table13[[#This Row],[Signal from Matlab]]-703)/(1060.75-703)</f>
        <v>-1.9650593990216632</v>
      </c>
    </row>
    <row r="3991" spans="1:10" x14ac:dyDescent="0.2">
      <c r="A3991" s="505">
        <v>39801</v>
      </c>
      <c r="B3991" s="506">
        <v>3990</v>
      </c>
      <c r="C3991" s="507">
        <v>43.42</v>
      </c>
      <c r="E3991" s="508">
        <f>(Table13[[#This Row],[Gasoil Open]]-MIN(Table13[Gasoil Open]))/(MAX(Table13[Gasoil Open])-MIN(Table13[Gasoil Open]))</f>
        <v>0.2468521229868228</v>
      </c>
      <c r="I3991" s="130">
        <f>(Table13[[#This Row],[Alpha]]-MIN(Table13[Alpha]))/(MAX(Table13[Alpha])-MIN(Table13[Alpha]))</f>
        <v>0.41785418965510296</v>
      </c>
      <c r="J3991" s="508">
        <f>(Table13[[#This Row],[Signal from Matlab]]-703)/(1060.75-703)</f>
        <v>-1.9650593990216632</v>
      </c>
    </row>
    <row r="3992" spans="1:10" x14ac:dyDescent="0.2">
      <c r="A3992" s="505">
        <v>39804</v>
      </c>
      <c r="B3992" s="506">
        <v>3991</v>
      </c>
      <c r="C3992" s="507">
        <v>44.65</v>
      </c>
      <c r="E3992" s="508">
        <f>(Table13[[#This Row],[Gasoil Open]]-MIN(Table13[Gasoil Open]))/(MAX(Table13[Gasoil Open])-MIN(Table13[Gasoil Open]))</f>
        <v>0.25585651537335286</v>
      </c>
      <c r="I3992" s="130">
        <f>(Table13[[#This Row],[Alpha]]-MIN(Table13[Alpha]))/(MAX(Table13[Alpha])-MIN(Table13[Alpha]))</f>
        <v>0.41785418965510296</v>
      </c>
      <c r="J3992" s="508">
        <f>(Table13[[#This Row],[Signal from Matlab]]-703)/(1060.75-703)</f>
        <v>-1.9650593990216632</v>
      </c>
    </row>
    <row r="3993" spans="1:10" x14ac:dyDescent="0.2">
      <c r="A3993" s="505">
        <v>39805</v>
      </c>
      <c r="B3993" s="506">
        <v>3992</v>
      </c>
      <c r="C3993" s="507">
        <v>41.05</v>
      </c>
      <c r="E3993" s="508">
        <f>(Table13[[#This Row],[Gasoil Open]]-MIN(Table13[Gasoil Open]))/(MAX(Table13[Gasoil Open])-MIN(Table13[Gasoil Open]))</f>
        <v>0.22950219619326495</v>
      </c>
      <c r="I3993" s="130">
        <f>(Table13[[#This Row],[Alpha]]-MIN(Table13[Alpha]))/(MAX(Table13[Alpha])-MIN(Table13[Alpha]))</f>
        <v>0.41785418965510296</v>
      </c>
      <c r="J3993" s="508">
        <f>(Table13[[#This Row],[Signal from Matlab]]-703)/(1060.75-703)</f>
        <v>-1.9650593990216632</v>
      </c>
    </row>
    <row r="3994" spans="1:10" x14ac:dyDescent="0.2">
      <c r="A3994" s="505">
        <v>39806</v>
      </c>
      <c r="B3994" s="506">
        <v>3993</v>
      </c>
      <c r="C3994" s="507">
        <v>40.6</v>
      </c>
      <c r="E3994" s="508">
        <f>(Table13[[#This Row],[Gasoil Open]]-MIN(Table13[Gasoil Open]))/(MAX(Table13[Gasoil Open])-MIN(Table13[Gasoil Open]))</f>
        <v>0.22620790629575399</v>
      </c>
      <c r="I3994" s="130">
        <f>(Table13[[#This Row],[Alpha]]-MIN(Table13[Alpha]))/(MAX(Table13[Alpha])-MIN(Table13[Alpha]))</f>
        <v>0.41785418965510296</v>
      </c>
      <c r="J3994" s="508">
        <f>(Table13[[#This Row],[Signal from Matlab]]-703)/(1060.75-703)</f>
        <v>-1.9650593990216632</v>
      </c>
    </row>
    <row r="3995" spans="1:10" x14ac:dyDescent="0.2">
      <c r="A3995" s="505">
        <v>39808</v>
      </c>
      <c r="B3995" s="506">
        <v>3994</v>
      </c>
      <c r="C3995" s="507">
        <v>36.58</v>
      </c>
      <c r="E3995" s="508">
        <f>(Table13[[#This Row],[Gasoil Open]]-MIN(Table13[Gasoil Open]))/(MAX(Table13[Gasoil Open])-MIN(Table13[Gasoil Open]))</f>
        <v>0.1967789165446559</v>
      </c>
      <c r="I3995" s="130">
        <f>(Table13[[#This Row],[Alpha]]-MIN(Table13[Alpha]))/(MAX(Table13[Alpha])-MIN(Table13[Alpha]))</f>
        <v>0.41785418965510296</v>
      </c>
      <c r="J3995" s="508">
        <f>(Table13[[#This Row],[Signal from Matlab]]-703)/(1060.75-703)</f>
        <v>-1.9650593990216632</v>
      </c>
    </row>
    <row r="3996" spans="1:10" x14ac:dyDescent="0.2">
      <c r="A3996" s="505">
        <v>39811</v>
      </c>
      <c r="B3996" s="506">
        <v>3995</v>
      </c>
      <c r="C3996" s="507">
        <v>39.78</v>
      </c>
      <c r="E3996" s="508">
        <f>(Table13[[#This Row],[Gasoil Open]]-MIN(Table13[Gasoil Open]))/(MAX(Table13[Gasoil Open])-MIN(Table13[Gasoil Open]))</f>
        <v>0.22020497803806732</v>
      </c>
      <c r="I3996" s="130">
        <f>(Table13[[#This Row],[Alpha]]-MIN(Table13[Alpha]))/(MAX(Table13[Alpha])-MIN(Table13[Alpha]))</f>
        <v>0.41785418965510296</v>
      </c>
      <c r="J3996" s="508">
        <f>(Table13[[#This Row],[Signal from Matlab]]-703)/(1060.75-703)</f>
        <v>-1.9650593990216632</v>
      </c>
    </row>
    <row r="3997" spans="1:10" x14ac:dyDescent="0.2">
      <c r="A3997" s="505">
        <v>39812</v>
      </c>
      <c r="B3997" s="506">
        <v>3996</v>
      </c>
      <c r="C3997" s="507">
        <v>40.799999999999997</v>
      </c>
      <c r="E3997" s="508">
        <f>(Table13[[#This Row],[Gasoil Open]]-MIN(Table13[Gasoil Open]))/(MAX(Table13[Gasoil Open])-MIN(Table13[Gasoil Open]))</f>
        <v>0.22767203513909218</v>
      </c>
      <c r="I3997" s="130">
        <f>(Table13[[#This Row],[Alpha]]-MIN(Table13[Alpha]))/(MAX(Table13[Alpha])-MIN(Table13[Alpha]))</f>
        <v>0.41785418965510296</v>
      </c>
      <c r="J3997" s="508">
        <f>(Table13[[#This Row],[Signal from Matlab]]-703)/(1060.75-703)</f>
        <v>-1.9650593990216632</v>
      </c>
    </row>
    <row r="3998" spans="1:10" x14ac:dyDescent="0.2">
      <c r="A3998" s="505">
        <v>39813</v>
      </c>
      <c r="B3998" s="506">
        <v>3997</v>
      </c>
      <c r="C3998" s="507">
        <v>40.11</v>
      </c>
      <c r="E3998" s="508">
        <f>(Table13[[#This Row],[Gasoil Open]]-MIN(Table13[Gasoil Open]))/(MAX(Table13[Gasoil Open])-MIN(Table13[Gasoil Open]))</f>
        <v>0.22262079062957538</v>
      </c>
      <c r="I3998" s="130">
        <f>(Table13[[#This Row],[Alpha]]-MIN(Table13[Alpha]))/(MAX(Table13[Alpha])-MIN(Table13[Alpha]))</f>
        <v>0.41785418965510296</v>
      </c>
      <c r="J3998" s="508">
        <f>(Table13[[#This Row],[Signal from Matlab]]-703)/(1060.75-703)</f>
        <v>-1.9650593990216632</v>
      </c>
    </row>
    <row r="3999" spans="1:10" x14ac:dyDescent="0.2">
      <c r="A3999" s="505">
        <v>39815</v>
      </c>
      <c r="B3999" s="506">
        <v>3998</v>
      </c>
      <c r="C3999" s="507">
        <v>43.85</v>
      </c>
      <c r="E3999" s="508">
        <f>(Table13[[#This Row],[Gasoil Open]]-MIN(Table13[Gasoil Open]))/(MAX(Table13[Gasoil Open])-MIN(Table13[Gasoil Open]))</f>
        <v>0.25</v>
      </c>
      <c r="I3999" s="130">
        <f>(Table13[[#This Row],[Alpha]]-MIN(Table13[Alpha]))/(MAX(Table13[Alpha])-MIN(Table13[Alpha]))</f>
        <v>0.41785418965510296</v>
      </c>
      <c r="J3999" s="508">
        <f>(Table13[[#This Row],[Signal from Matlab]]-703)/(1060.75-703)</f>
        <v>-1.9650593990216632</v>
      </c>
    </row>
    <row r="4000" spans="1:10" x14ac:dyDescent="0.2">
      <c r="A4000" s="505">
        <v>39818</v>
      </c>
      <c r="B4000" s="506">
        <v>3999</v>
      </c>
      <c r="C4000" s="507">
        <v>48.2</v>
      </c>
      <c r="E4000" s="508">
        <f>(Table13[[#This Row],[Gasoil Open]]-MIN(Table13[Gasoil Open]))/(MAX(Table13[Gasoil Open])-MIN(Table13[Gasoil Open]))</f>
        <v>0.28184480234260612</v>
      </c>
      <c r="I4000" s="130">
        <f>(Table13[[#This Row],[Alpha]]-MIN(Table13[Alpha]))/(MAX(Table13[Alpha])-MIN(Table13[Alpha]))</f>
        <v>0.41785418965510296</v>
      </c>
      <c r="J4000" s="508">
        <f>(Table13[[#This Row],[Signal from Matlab]]-703)/(1060.75-703)</f>
        <v>-1.9650593990216632</v>
      </c>
    </row>
    <row r="4001" spans="1:10" x14ac:dyDescent="0.2">
      <c r="A4001" s="505">
        <v>39819</v>
      </c>
      <c r="B4001" s="506">
        <v>4000</v>
      </c>
      <c r="C4001" s="507">
        <v>48.8</v>
      </c>
      <c r="E4001" s="508">
        <f>(Table13[[#This Row],[Gasoil Open]]-MIN(Table13[Gasoil Open]))/(MAX(Table13[Gasoil Open])-MIN(Table13[Gasoil Open]))</f>
        <v>0.28623718887262067</v>
      </c>
      <c r="I4001" s="130">
        <f>(Table13[[#This Row],[Alpha]]-MIN(Table13[Alpha]))/(MAX(Table13[Alpha])-MIN(Table13[Alpha]))</f>
        <v>0.41785418965510296</v>
      </c>
      <c r="J4001" s="508">
        <f>(Table13[[#This Row],[Signal from Matlab]]-703)/(1060.75-703)</f>
        <v>-1.9650593990216632</v>
      </c>
    </row>
    <row r="4002" spans="1:10" x14ac:dyDescent="0.2">
      <c r="A4002" s="505">
        <v>39820</v>
      </c>
      <c r="B4002" s="506">
        <v>4001</v>
      </c>
      <c r="C4002" s="507">
        <v>50.53</v>
      </c>
      <c r="E4002" s="508">
        <f>(Table13[[#This Row],[Gasoil Open]]-MIN(Table13[Gasoil Open]))/(MAX(Table13[Gasoil Open])-MIN(Table13[Gasoil Open]))</f>
        <v>0.29890190336749628</v>
      </c>
      <c r="I4002" s="130">
        <f>(Table13[[#This Row],[Alpha]]-MIN(Table13[Alpha]))/(MAX(Table13[Alpha])-MIN(Table13[Alpha]))</f>
        <v>0.41785418965510296</v>
      </c>
      <c r="J4002" s="508">
        <f>(Table13[[#This Row],[Signal from Matlab]]-703)/(1060.75-703)</f>
        <v>-1.9650593990216632</v>
      </c>
    </row>
    <row r="4003" spans="1:10" x14ac:dyDescent="0.2">
      <c r="A4003" s="505">
        <v>39821</v>
      </c>
      <c r="B4003" s="506">
        <v>4002</v>
      </c>
      <c r="C4003" s="507">
        <v>46.02</v>
      </c>
      <c r="E4003" s="508">
        <f>(Table13[[#This Row],[Gasoil Open]]-MIN(Table13[Gasoil Open]))/(MAX(Table13[Gasoil Open])-MIN(Table13[Gasoil Open]))</f>
        <v>0.2658857979502196</v>
      </c>
      <c r="I4003" s="130">
        <f>(Table13[[#This Row],[Alpha]]-MIN(Table13[Alpha]))/(MAX(Table13[Alpha])-MIN(Table13[Alpha]))</f>
        <v>0.41785418965510296</v>
      </c>
      <c r="J4003" s="508">
        <f>(Table13[[#This Row],[Signal from Matlab]]-703)/(1060.75-703)</f>
        <v>-1.9650593990216632</v>
      </c>
    </row>
    <row r="4004" spans="1:10" x14ac:dyDescent="0.2">
      <c r="A4004" s="505">
        <v>39822</v>
      </c>
      <c r="B4004" s="506">
        <v>4003</v>
      </c>
      <c r="C4004" s="507">
        <v>45.23</v>
      </c>
      <c r="E4004" s="508">
        <f>(Table13[[#This Row],[Gasoil Open]]-MIN(Table13[Gasoil Open]))/(MAX(Table13[Gasoil Open])-MIN(Table13[Gasoil Open]))</f>
        <v>0.26010248901903366</v>
      </c>
      <c r="I4004" s="130">
        <f>(Table13[[#This Row],[Alpha]]-MIN(Table13[Alpha]))/(MAX(Table13[Alpha])-MIN(Table13[Alpha]))</f>
        <v>0.41785418965510296</v>
      </c>
      <c r="J4004" s="508">
        <f>(Table13[[#This Row],[Signal from Matlab]]-703)/(1060.75-703)</f>
        <v>-1.9650593990216632</v>
      </c>
    </row>
    <row r="4005" spans="1:10" x14ac:dyDescent="0.2">
      <c r="A4005" s="505">
        <v>39825</v>
      </c>
      <c r="B4005" s="506">
        <v>4004</v>
      </c>
      <c r="C4005" s="507">
        <v>44.57</v>
      </c>
      <c r="E4005" s="508">
        <f>(Table13[[#This Row],[Gasoil Open]]-MIN(Table13[Gasoil Open]))/(MAX(Table13[Gasoil Open])-MIN(Table13[Gasoil Open]))</f>
        <v>0.25527086383601755</v>
      </c>
      <c r="I4005" s="130">
        <f>(Table13[[#This Row],[Alpha]]-MIN(Table13[Alpha]))/(MAX(Table13[Alpha])-MIN(Table13[Alpha]))</f>
        <v>0.41785418965510296</v>
      </c>
      <c r="J4005" s="508">
        <f>(Table13[[#This Row],[Signal from Matlab]]-703)/(1060.75-703)</f>
        <v>-1.9650593990216632</v>
      </c>
    </row>
    <row r="4006" spans="1:10" x14ac:dyDescent="0.2">
      <c r="A4006" s="505">
        <v>39826</v>
      </c>
      <c r="B4006" s="506">
        <v>4005</v>
      </c>
      <c r="C4006" s="507">
        <v>43.1</v>
      </c>
      <c r="E4006" s="508">
        <f>(Table13[[#This Row],[Gasoil Open]]-MIN(Table13[Gasoil Open]))/(MAX(Table13[Gasoil Open])-MIN(Table13[Gasoil Open]))</f>
        <v>0.24450951683748171</v>
      </c>
      <c r="I4006" s="130">
        <f>(Table13[[#This Row],[Alpha]]-MIN(Table13[Alpha]))/(MAX(Table13[Alpha])-MIN(Table13[Alpha]))</f>
        <v>0.41785418965510296</v>
      </c>
      <c r="J4006" s="508">
        <f>(Table13[[#This Row],[Signal from Matlab]]-703)/(1060.75-703)</f>
        <v>-1.9650593990216632</v>
      </c>
    </row>
    <row r="4007" spans="1:10" x14ac:dyDescent="0.2">
      <c r="A4007" s="505">
        <v>39827</v>
      </c>
      <c r="B4007" s="506">
        <v>4006</v>
      </c>
      <c r="C4007" s="507">
        <v>45.08</v>
      </c>
      <c r="E4007" s="508">
        <f>(Table13[[#This Row],[Gasoil Open]]-MIN(Table13[Gasoil Open]))/(MAX(Table13[Gasoil Open])-MIN(Table13[Gasoil Open]))</f>
        <v>0.25900439238652995</v>
      </c>
      <c r="I4007" s="130">
        <f>(Table13[[#This Row],[Alpha]]-MIN(Table13[Alpha]))/(MAX(Table13[Alpha])-MIN(Table13[Alpha]))</f>
        <v>0.41785418965510296</v>
      </c>
      <c r="J4007" s="508">
        <f>(Table13[[#This Row],[Signal from Matlab]]-703)/(1060.75-703)</f>
        <v>-1.9650593990216632</v>
      </c>
    </row>
    <row r="4008" spans="1:10" x14ac:dyDescent="0.2">
      <c r="A4008" s="505">
        <v>39828</v>
      </c>
      <c r="B4008" s="506">
        <v>4007</v>
      </c>
      <c r="C4008" s="507">
        <v>44.97</v>
      </c>
      <c r="E4008" s="508">
        <f>(Table13[[#This Row],[Gasoil Open]]-MIN(Table13[Gasoil Open]))/(MAX(Table13[Gasoil Open])-MIN(Table13[Gasoil Open]))</f>
        <v>0.25819912152269392</v>
      </c>
      <c r="I4008" s="130">
        <f>(Table13[[#This Row],[Alpha]]-MIN(Table13[Alpha]))/(MAX(Table13[Alpha])-MIN(Table13[Alpha]))</f>
        <v>0.41785418965510296</v>
      </c>
      <c r="J4008" s="508">
        <f>(Table13[[#This Row],[Signal from Matlab]]-703)/(1060.75-703)</f>
        <v>-1.9650593990216632</v>
      </c>
    </row>
    <row r="4009" spans="1:10" x14ac:dyDescent="0.2">
      <c r="A4009" s="505">
        <v>39829</v>
      </c>
      <c r="B4009" s="506">
        <v>4008</v>
      </c>
      <c r="C4009" s="507"/>
      <c r="E4009" s="508">
        <f>(Table13[[#This Row],[Gasoil Open]]-MIN(Table13[Gasoil Open]))/(MAX(Table13[Gasoil Open])-MIN(Table13[Gasoil Open]))</f>
        <v>-7.1010248901903356E-2</v>
      </c>
      <c r="I4009" s="130">
        <f>(Table13[[#This Row],[Alpha]]-MIN(Table13[Alpha]))/(MAX(Table13[Alpha])-MIN(Table13[Alpha]))</f>
        <v>0.41785418965510296</v>
      </c>
      <c r="J4009" s="508">
        <f>(Table13[[#This Row],[Signal from Matlab]]-703)/(1060.75-703)</f>
        <v>-1.9650593990216632</v>
      </c>
    </row>
    <row r="4010" spans="1:10" x14ac:dyDescent="0.2">
      <c r="A4010" s="505">
        <v>39832</v>
      </c>
      <c r="B4010" s="506">
        <v>4009</v>
      </c>
      <c r="C4010" s="507">
        <v>46.3</v>
      </c>
      <c r="E4010" s="508">
        <f>(Table13[[#This Row],[Gasoil Open]]-MIN(Table13[Gasoil Open]))/(MAX(Table13[Gasoil Open])-MIN(Table13[Gasoil Open]))</f>
        <v>0.26793557833089304</v>
      </c>
      <c r="I4010" s="130">
        <f>(Table13[[#This Row],[Alpha]]-MIN(Table13[Alpha]))/(MAX(Table13[Alpha])-MIN(Table13[Alpha]))</f>
        <v>0.41785418965510296</v>
      </c>
      <c r="J4010" s="508">
        <f>(Table13[[#This Row],[Signal from Matlab]]-703)/(1060.75-703)</f>
        <v>-1.9650593990216632</v>
      </c>
    </row>
    <row r="4011" spans="1:10" x14ac:dyDescent="0.2">
      <c r="A4011" s="505">
        <v>39833</v>
      </c>
      <c r="B4011" s="506">
        <v>4010</v>
      </c>
      <c r="C4011" s="507">
        <v>44.6</v>
      </c>
      <c r="E4011" s="508">
        <f>(Table13[[#This Row],[Gasoil Open]]-MIN(Table13[Gasoil Open]))/(MAX(Table13[Gasoil Open])-MIN(Table13[Gasoil Open]))</f>
        <v>0.25549048316251832</v>
      </c>
      <c r="I4011" s="130">
        <f>(Table13[[#This Row],[Alpha]]-MIN(Table13[Alpha]))/(MAX(Table13[Alpha])-MIN(Table13[Alpha]))</f>
        <v>0.41785418965510296</v>
      </c>
      <c r="J4011" s="508">
        <f>(Table13[[#This Row],[Signal from Matlab]]-703)/(1060.75-703)</f>
        <v>-1.9650593990216632</v>
      </c>
    </row>
    <row r="4012" spans="1:10" x14ac:dyDescent="0.2">
      <c r="A4012" s="505">
        <v>39834</v>
      </c>
      <c r="B4012" s="506">
        <v>4011</v>
      </c>
      <c r="C4012" s="507">
        <v>43.89</v>
      </c>
      <c r="E4012" s="508">
        <f>(Table13[[#This Row],[Gasoil Open]]-MIN(Table13[Gasoil Open]))/(MAX(Table13[Gasoil Open])-MIN(Table13[Gasoil Open]))</f>
        <v>0.25029282576866757</v>
      </c>
      <c r="I4012" s="130">
        <f>(Table13[[#This Row],[Alpha]]-MIN(Table13[Alpha]))/(MAX(Table13[Alpha])-MIN(Table13[Alpha]))</f>
        <v>0.41785418965510296</v>
      </c>
      <c r="J4012" s="508">
        <f>(Table13[[#This Row],[Signal from Matlab]]-703)/(1060.75-703)</f>
        <v>-1.9650593990216632</v>
      </c>
    </row>
    <row r="4013" spans="1:10" x14ac:dyDescent="0.2">
      <c r="A4013" s="505">
        <v>39835</v>
      </c>
      <c r="B4013" s="506">
        <v>4012</v>
      </c>
      <c r="C4013" s="507">
        <v>45.12</v>
      </c>
      <c r="E4013" s="508">
        <f>(Table13[[#This Row],[Gasoil Open]]-MIN(Table13[Gasoil Open]))/(MAX(Table13[Gasoil Open])-MIN(Table13[Gasoil Open]))</f>
        <v>0.25929721815519763</v>
      </c>
      <c r="I4013" s="130">
        <f>(Table13[[#This Row],[Alpha]]-MIN(Table13[Alpha]))/(MAX(Table13[Alpha])-MIN(Table13[Alpha]))</f>
        <v>0.41785418965510296</v>
      </c>
      <c r="J4013" s="508">
        <f>(Table13[[#This Row],[Signal from Matlab]]-703)/(1060.75-703)</f>
        <v>-1.9650593990216632</v>
      </c>
    </row>
    <row r="4014" spans="1:10" x14ac:dyDescent="0.2">
      <c r="A4014" s="505">
        <v>39836</v>
      </c>
      <c r="B4014" s="506">
        <v>4013</v>
      </c>
      <c r="C4014" s="507">
        <v>44.66</v>
      </c>
      <c r="E4014" s="508">
        <f>(Table13[[#This Row],[Gasoil Open]]-MIN(Table13[Gasoil Open]))/(MAX(Table13[Gasoil Open])-MIN(Table13[Gasoil Open]))</f>
        <v>0.25592972181551965</v>
      </c>
      <c r="I4014" s="130">
        <f>(Table13[[#This Row],[Alpha]]-MIN(Table13[Alpha]))/(MAX(Table13[Alpha])-MIN(Table13[Alpha]))</f>
        <v>0.41785418965510296</v>
      </c>
      <c r="J4014" s="508">
        <f>(Table13[[#This Row],[Signal from Matlab]]-703)/(1060.75-703)</f>
        <v>-1.9650593990216632</v>
      </c>
    </row>
    <row r="4015" spans="1:10" x14ac:dyDescent="0.2">
      <c r="A4015" s="505">
        <v>39839</v>
      </c>
      <c r="B4015" s="506">
        <v>4014</v>
      </c>
      <c r="C4015" s="507">
        <v>47.46</v>
      </c>
      <c r="E4015" s="508">
        <f>(Table13[[#This Row],[Gasoil Open]]-MIN(Table13[Gasoil Open]))/(MAX(Table13[Gasoil Open])-MIN(Table13[Gasoil Open]))</f>
        <v>0.27642752562225475</v>
      </c>
      <c r="I4015" s="130">
        <f>(Table13[[#This Row],[Alpha]]-MIN(Table13[Alpha]))/(MAX(Table13[Alpha])-MIN(Table13[Alpha]))</f>
        <v>0.41785418965510296</v>
      </c>
      <c r="J4015" s="508">
        <f>(Table13[[#This Row],[Signal from Matlab]]-703)/(1060.75-703)</f>
        <v>-1.9650593990216632</v>
      </c>
    </row>
    <row r="4016" spans="1:10" x14ac:dyDescent="0.2">
      <c r="A4016" s="505">
        <v>39840</v>
      </c>
      <c r="B4016" s="506">
        <v>4015</v>
      </c>
      <c r="C4016" s="507">
        <v>46.94</v>
      </c>
      <c r="E4016" s="508">
        <f>(Table13[[#This Row],[Gasoil Open]]-MIN(Table13[Gasoil Open]))/(MAX(Table13[Gasoil Open])-MIN(Table13[Gasoil Open]))</f>
        <v>0.27262079062957534</v>
      </c>
      <c r="I4016" s="130">
        <f>(Table13[[#This Row],[Alpha]]-MIN(Table13[Alpha]))/(MAX(Table13[Alpha])-MIN(Table13[Alpha]))</f>
        <v>0.41785418965510296</v>
      </c>
      <c r="J4016" s="508">
        <f>(Table13[[#This Row],[Signal from Matlab]]-703)/(1060.75-703)</f>
        <v>-1.9650593990216632</v>
      </c>
    </row>
    <row r="4017" spans="1:10" x14ac:dyDescent="0.2">
      <c r="A4017" s="505">
        <v>39841</v>
      </c>
      <c r="B4017" s="506">
        <v>4016</v>
      </c>
      <c r="C4017" s="507">
        <v>44.2</v>
      </c>
      <c r="E4017" s="508">
        <f>(Table13[[#This Row],[Gasoil Open]]-MIN(Table13[Gasoil Open]))/(MAX(Table13[Gasoil Open])-MIN(Table13[Gasoil Open]))</f>
        <v>0.25256222547584184</v>
      </c>
      <c r="I4017" s="130">
        <f>(Table13[[#This Row],[Alpha]]-MIN(Table13[Alpha]))/(MAX(Table13[Alpha])-MIN(Table13[Alpha]))</f>
        <v>0.41785418965510296</v>
      </c>
      <c r="J4017" s="508">
        <f>(Table13[[#This Row],[Signal from Matlab]]-703)/(1060.75-703)</f>
        <v>-1.9650593990216632</v>
      </c>
    </row>
    <row r="4018" spans="1:10" x14ac:dyDescent="0.2">
      <c r="A4018" s="505">
        <v>39842</v>
      </c>
      <c r="B4018" s="506">
        <v>4017</v>
      </c>
      <c r="C4018" s="507">
        <v>44.51</v>
      </c>
      <c r="E4018" s="508">
        <f>(Table13[[#This Row],[Gasoil Open]]-MIN(Table13[Gasoil Open]))/(MAX(Table13[Gasoil Open])-MIN(Table13[Gasoil Open]))</f>
        <v>0.25483162518301605</v>
      </c>
      <c r="I4018" s="130">
        <f>(Table13[[#This Row],[Alpha]]-MIN(Table13[Alpha]))/(MAX(Table13[Alpha])-MIN(Table13[Alpha]))</f>
        <v>0.41785418965510296</v>
      </c>
      <c r="J4018" s="508">
        <f>(Table13[[#This Row],[Signal from Matlab]]-703)/(1060.75-703)</f>
        <v>-1.9650593990216632</v>
      </c>
    </row>
    <row r="4019" spans="1:10" x14ac:dyDescent="0.2">
      <c r="A4019" s="505">
        <v>39843</v>
      </c>
      <c r="B4019" s="506">
        <v>4018</v>
      </c>
      <c r="C4019" s="507">
        <v>45.5</v>
      </c>
      <c r="E4019" s="508">
        <f>(Table13[[#This Row],[Gasoil Open]]-MIN(Table13[Gasoil Open]))/(MAX(Table13[Gasoil Open])-MIN(Table13[Gasoil Open]))</f>
        <v>0.26207906295754019</v>
      </c>
      <c r="I4019" s="130">
        <f>(Table13[[#This Row],[Alpha]]-MIN(Table13[Alpha]))/(MAX(Table13[Alpha])-MIN(Table13[Alpha]))</f>
        <v>0.41785418965510296</v>
      </c>
      <c r="J4019" s="508">
        <f>(Table13[[#This Row],[Signal from Matlab]]-703)/(1060.75-703)</f>
        <v>-1.9650593990216632</v>
      </c>
    </row>
    <row r="4020" spans="1:10" x14ac:dyDescent="0.2">
      <c r="A4020" s="505">
        <v>39846</v>
      </c>
      <c r="B4020" s="506">
        <v>4019</v>
      </c>
      <c r="C4020" s="507">
        <v>46.06</v>
      </c>
      <c r="E4020" s="508">
        <f>(Table13[[#This Row],[Gasoil Open]]-MIN(Table13[Gasoil Open]))/(MAX(Table13[Gasoil Open])-MIN(Table13[Gasoil Open]))</f>
        <v>0.26617862371888723</v>
      </c>
      <c r="I4020" s="130">
        <f>(Table13[[#This Row],[Alpha]]-MIN(Table13[Alpha]))/(MAX(Table13[Alpha])-MIN(Table13[Alpha]))</f>
        <v>0.41785418965510296</v>
      </c>
      <c r="J4020" s="508">
        <f>(Table13[[#This Row],[Signal from Matlab]]-703)/(1060.75-703)</f>
        <v>-1.9650593990216632</v>
      </c>
    </row>
    <row r="4021" spans="1:10" x14ac:dyDescent="0.2">
      <c r="A4021" s="505">
        <v>39847</v>
      </c>
      <c r="B4021" s="506">
        <v>4020</v>
      </c>
      <c r="C4021" s="507">
        <v>44.51</v>
      </c>
      <c r="E4021" s="508">
        <f>(Table13[[#This Row],[Gasoil Open]]-MIN(Table13[Gasoil Open]))/(MAX(Table13[Gasoil Open])-MIN(Table13[Gasoil Open]))</f>
        <v>0.25483162518301605</v>
      </c>
      <c r="I4021" s="130">
        <f>(Table13[[#This Row],[Alpha]]-MIN(Table13[Alpha]))/(MAX(Table13[Alpha])-MIN(Table13[Alpha]))</f>
        <v>0.41785418965510296</v>
      </c>
      <c r="J4021" s="508">
        <f>(Table13[[#This Row],[Signal from Matlab]]-703)/(1060.75-703)</f>
        <v>-1.9650593990216632</v>
      </c>
    </row>
    <row r="4022" spans="1:10" x14ac:dyDescent="0.2">
      <c r="A4022" s="505">
        <v>39848</v>
      </c>
      <c r="B4022" s="506">
        <v>4021</v>
      </c>
      <c r="C4022" s="507">
        <v>44.23</v>
      </c>
      <c r="E4022" s="508">
        <f>(Table13[[#This Row],[Gasoil Open]]-MIN(Table13[Gasoil Open]))/(MAX(Table13[Gasoil Open])-MIN(Table13[Gasoil Open]))</f>
        <v>0.25278184480234256</v>
      </c>
      <c r="I4022" s="130">
        <f>(Table13[[#This Row],[Alpha]]-MIN(Table13[Alpha]))/(MAX(Table13[Alpha])-MIN(Table13[Alpha]))</f>
        <v>0.41785418965510296</v>
      </c>
      <c r="J4022" s="508">
        <f>(Table13[[#This Row],[Signal from Matlab]]-703)/(1060.75-703)</f>
        <v>-1.9650593990216632</v>
      </c>
    </row>
    <row r="4023" spans="1:10" x14ac:dyDescent="0.2">
      <c r="A4023" s="505">
        <v>39849</v>
      </c>
      <c r="B4023" s="506">
        <v>4022</v>
      </c>
      <c r="C4023" s="507">
        <v>44.22</v>
      </c>
      <c r="E4023" s="508">
        <f>(Table13[[#This Row],[Gasoil Open]]-MIN(Table13[Gasoil Open]))/(MAX(Table13[Gasoil Open])-MIN(Table13[Gasoil Open]))</f>
        <v>0.2527086383601756</v>
      </c>
      <c r="I4023" s="130">
        <f>(Table13[[#This Row],[Alpha]]-MIN(Table13[Alpha]))/(MAX(Table13[Alpha])-MIN(Table13[Alpha]))</f>
        <v>0.41785418965510296</v>
      </c>
      <c r="J4023" s="508">
        <f>(Table13[[#This Row],[Signal from Matlab]]-703)/(1060.75-703)</f>
        <v>-1.9650593990216632</v>
      </c>
    </row>
    <row r="4024" spans="1:10" x14ac:dyDescent="0.2">
      <c r="A4024" s="505">
        <v>39850</v>
      </c>
      <c r="B4024" s="506">
        <v>4023</v>
      </c>
      <c r="C4024" s="507">
        <v>47</v>
      </c>
      <c r="E4024" s="508">
        <f>(Table13[[#This Row],[Gasoil Open]]-MIN(Table13[Gasoil Open]))/(MAX(Table13[Gasoil Open])-MIN(Table13[Gasoil Open]))</f>
        <v>0.27306002928257678</v>
      </c>
      <c r="I4024" s="130">
        <f>(Table13[[#This Row],[Alpha]]-MIN(Table13[Alpha]))/(MAX(Table13[Alpha])-MIN(Table13[Alpha]))</f>
        <v>0.41785418965510296</v>
      </c>
      <c r="J4024" s="508">
        <f>(Table13[[#This Row],[Signal from Matlab]]-703)/(1060.75-703)</f>
        <v>-1.9650593990216632</v>
      </c>
    </row>
    <row r="4025" spans="1:10" x14ac:dyDescent="0.2">
      <c r="A4025" s="505">
        <v>39853</v>
      </c>
      <c r="B4025" s="506">
        <v>4024</v>
      </c>
      <c r="C4025" s="507">
        <v>46.06</v>
      </c>
      <c r="E4025" s="508">
        <f>(Table13[[#This Row],[Gasoil Open]]-MIN(Table13[Gasoil Open]))/(MAX(Table13[Gasoil Open])-MIN(Table13[Gasoil Open]))</f>
        <v>0.26617862371888723</v>
      </c>
      <c r="I4025" s="130">
        <f>(Table13[[#This Row],[Alpha]]-MIN(Table13[Alpha]))/(MAX(Table13[Alpha])-MIN(Table13[Alpha]))</f>
        <v>0.41785418965510296</v>
      </c>
      <c r="J4025" s="508">
        <f>(Table13[[#This Row],[Signal from Matlab]]-703)/(1060.75-703)</f>
        <v>-1.9650593990216632</v>
      </c>
    </row>
    <row r="4026" spans="1:10" x14ac:dyDescent="0.2">
      <c r="A4026" s="505">
        <v>39854</v>
      </c>
      <c r="B4026" s="506">
        <v>4025</v>
      </c>
      <c r="C4026" s="507">
        <v>46.02</v>
      </c>
      <c r="E4026" s="508">
        <f>(Table13[[#This Row],[Gasoil Open]]-MIN(Table13[Gasoil Open]))/(MAX(Table13[Gasoil Open])-MIN(Table13[Gasoil Open]))</f>
        <v>0.2658857979502196</v>
      </c>
      <c r="I4026" s="130">
        <f>(Table13[[#This Row],[Alpha]]-MIN(Table13[Alpha]))/(MAX(Table13[Alpha])-MIN(Table13[Alpha]))</f>
        <v>0.41785418965510296</v>
      </c>
      <c r="J4026" s="508">
        <f>(Table13[[#This Row],[Signal from Matlab]]-703)/(1060.75-703)</f>
        <v>-1.9650593990216632</v>
      </c>
    </row>
    <row r="4027" spans="1:10" x14ac:dyDescent="0.2">
      <c r="A4027" s="505">
        <v>39855</v>
      </c>
      <c r="B4027" s="506">
        <v>4026</v>
      </c>
      <c r="C4027" s="507">
        <v>45.11</v>
      </c>
      <c r="E4027" s="508">
        <f>(Table13[[#This Row],[Gasoil Open]]-MIN(Table13[Gasoil Open]))/(MAX(Table13[Gasoil Open])-MIN(Table13[Gasoil Open]))</f>
        <v>0.25922401171303067</v>
      </c>
      <c r="I4027" s="130">
        <f>(Table13[[#This Row],[Alpha]]-MIN(Table13[Alpha]))/(MAX(Table13[Alpha])-MIN(Table13[Alpha]))</f>
        <v>0.41785418965510296</v>
      </c>
      <c r="J4027" s="508">
        <f>(Table13[[#This Row],[Signal from Matlab]]-703)/(1060.75-703)</f>
        <v>-1.9650593990216632</v>
      </c>
    </row>
    <row r="4028" spans="1:10" x14ac:dyDescent="0.2">
      <c r="A4028" s="505">
        <v>39856</v>
      </c>
      <c r="B4028" s="506">
        <v>4027</v>
      </c>
      <c r="C4028" s="507">
        <v>44.65</v>
      </c>
      <c r="E4028" s="508">
        <f>(Table13[[#This Row],[Gasoil Open]]-MIN(Table13[Gasoil Open]))/(MAX(Table13[Gasoil Open])-MIN(Table13[Gasoil Open]))</f>
        <v>0.25585651537335286</v>
      </c>
      <c r="I4028" s="130">
        <f>(Table13[[#This Row],[Alpha]]-MIN(Table13[Alpha]))/(MAX(Table13[Alpha])-MIN(Table13[Alpha]))</f>
        <v>0.41785418965510296</v>
      </c>
      <c r="J4028" s="508">
        <f>(Table13[[#This Row],[Signal from Matlab]]-703)/(1060.75-703)</f>
        <v>-1.9650593990216632</v>
      </c>
    </row>
    <row r="4029" spans="1:10" x14ac:dyDescent="0.2">
      <c r="A4029" s="505">
        <v>39857</v>
      </c>
      <c r="B4029" s="506">
        <v>4028</v>
      </c>
      <c r="C4029" s="507"/>
      <c r="E4029" s="508">
        <f>(Table13[[#This Row],[Gasoil Open]]-MIN(Table13[Gasoil Open]))/(MAX(Table13[Gasoil Open])-MIN(Table13[Gasoil Open]))</f>
        <v>-7.1010248901903356E-2</v>
      </c>
      <c r="I4029" s="130">
        <f>(Table13[[#This Row],[Alpha]]-MIN(Table13[Alpha]))/(MAX(Table13[Alpha])-MIN(Table13[Alpha]))</f>
        <v>0.41785418965510296</v>
      </c>
      <c r="J4029" s="508">
        <f>(Table13[[#This Row],[Signal from Matlab]]-703)/(1060.75-703)</f>
        <v>-1.9650593990216632</v>
      </c>
    </row>
    <row r="4030" spans="1:10" x14ac:dyDescent="0.2">
      <c r="A4030" s="505">
        <v>39860</v>
      </c>
      <c r="B4030" s="506">
        <v>4029</v>
      </c>
      <c r="C4030" s="507">
        <v>44.3</v>
      </c>
      <c r="E4030" s="508">
        <f>(Table13[[#This Row],[Gasoil Open]]-MIN(Table13[Gasoil Open]))/(MAX(Table13[Gasoil Open])-MIN(Table13[Gasoil Open]))</f>
        <v>0.2532942898975109</v>
      </c>
      <c r="I4030" s="130">
        <f>(Table13[[#This Row],[Alpha]]-MIN(Table13[Alpha]))/(MAX(Table13[Alpha])-MIN(Table13[Alpha]))</f>
        <v>0.41785418965510296</v>
      </c>
      <c r="J4030" s="508">
        <f>(Table13[[#This Row],[Signal from Matlab]]-703)/(1060.75-703)</f>
        <v>-1.9650593990216632</v>
      </c>
    </row>
    <row r="4031" spans="1:10" x14ac:dyDescent="0.2">
      <c r="A4031" s="505">
        <v>39861</v>
      </c>
      <c r="B4031" s="506">
        <v>4030</v>
      </c>
      <c r="C4031" s="507">
        <v>43.66</v>
      </c>
      <c r="E4031" s="508">
        <f>(Table13[[#This Row],[Gasoil Open]]-MIN(Table13[Gasoil Open]))/(MAX(Table13[Gasoil Open])-MIN(Table13[Gasoil Open]))</f>
        <v>0.24860907759882861</v>
      </c>
      <c r="I4031" s="130">
        <f>(Table13[[#This Row],[Alpha]]-MIN(Table13[Alpha]))/(MAX(Table13[Alpha])-MIN(Table13[Alpha]))</f>
        <v>0.41785418965510296</v>
      </c>
      <c r="J4031" s="508">
        <f>(Table13[[#This Row],[Signal from Matlab]]-703)/(1060.75-703)</f>
        <v>-1.9650593990216632</v>
      </c>
    </row>
    <row r="4032" spans="1:10" x14ac:dyDescent="0.2">
      <c r="A4032" s="505">
        <v>39862</v>
      </c>
      <c r="B4032" s="506">
        <v>4031</v>
      </c>
      <c r="C4032" s="507">
        <v>40.409999999999997</v>
      </c>
      <c r="E4032" s="508">
        <f>(Table13[[#This Row],[Gasoil Open]]-MIN(Table13[Gasoil Open]))/(MAX(Table13[Gasoil Open])-MIN(Table13[Gasoil Open]))</f>
        <v>0.22481698389458266</v>
      </c>
      <c r="I4032" s="130">
        <f>(Table13[[#This Row],[Alpha]]-MIN(Table13[Alpha]))/(MAX(Table13[Alpha])-MIN(Table13[Alpha]))</f>
        <v>0.41785418965510296</v>
      </c>
      <c r="J4032" s="508">
        <f>(Table13[[#This Row],[Signal from Matlab]]-703)/(1060.75-703)</f>
        <v>-1.9650593990216632</v>
      </c>
    </row>
    <row r="4033" spans="1:10" x14ac:dyDescent="0.2">
      <c r="A4033" s="505">
        <v>39863</v>
      </c>
      <c r="B4033" s="506">
        <v>4032</v>
      </c>
      <c r="C4033" s="507">
        <v>39.909999999999997</v>
      </c>
      <c r="E4033" s="508">
        <f>(Table13[[#This Row],[Gasoil Open]]-MIN(Table13[Gasoil Open]))/(MAX(Table13[Gasoil Open])-MIN(Table13[Gasoil Open]))</f>
        <v>0.22115666178623714</v>
      </c>
      <c r="I4033" s="130">
        <f>(Table13[[#This Row],[Alpha]]-MIN(Table13[Alpha]))/(MAX(Table13[Alpha])-MIN(Table13[Alpha]))</f>
        <v>0.41785418965510296</v>
      </c>
      <c r="J4033" s="508">
        <f>(Table13[[#This Row],[Signal from Matlab]]-703)/(1060.75-703)</f>
        <v>-1.9650593990216632</v>
      </c>
    </row>
    <row r="4034" spans="1:10" x14ac:dyDescent="0.2">
      <c r="A4034" s="505">
        <v>39864</v>
      </c>
      <c r="B4034" s="506">
        <v>4033</v>
      </c>
      <c r="C4034" s="507">
        <v>41.41</v>
      </c>
      <c r="E4034" s="508">
        <f>(Table13[[#This Row],[Gasoil Open]]-MIN(Table13[Gasoil Open]))/(MAX(Table13[Gasoil Open])-MIN(Table13[Gasoil Open]))</f>
        <v>0.23213762811127372</v>
      </c>
      <c r="I4034" s="130">
        <f>(Table13[[#This Row],[Alpha]]-MIN(Table13[Alpha]))/(MAX(Table13[Alpha])-MIN(Table13[Alpha]))</f>
        <v>0.41785418965510296</v>
      </c>
      <c r="J4034" s="508">
        <f>(Table13[[#This Row],[Signal from Matlab]]-703)/(1060.75-703)</f>
        <v>-1.9650593990216632</v>
      </c>
    </row>
    <row r="4035" spans="1:10" x14ac:dyDescent="0.2">
      <c r="A4035" s="505">
        <v>39867</v>
      </c>
      <c r="B4035" s="506">
        <v>4034</v>
      </c>
      <c r="C4035" s="507">
        <v>41.66</v>
      </c>
      <c r="E4035" s="508">
        <f>(Table13[[#This Row],[Gasoil Open]]-MIN(Table13[Gasoil Open]))/(MAX(Table13[Gasoil Open])-MIN(Table13[Gasoil Open]))</f>
        <v>0.2339677891654465</v>
      </c>
      <c r="I4035" s="130">
        <f>(Table13[[#This Row],[Alpha]]-MIN(Table13[Alpha]))/(MAX(Table13[Alpha])-MIN(Table13[Alpha]))</f>
        <v>0.41785418965510296</v>
      </c>
      <c r="J4035" s="508">
        <f>(Table13[[#This Row],[Signal from Matlab]]-703)/(1060.75-703)</f>
        <v>-1.9650593990216632</v>
      </c>
    </row>
    <row r="4036" spans="1:10" x14ac:dyDescent="0.2">
      <c r="A4036" s="505">
        <v>39868</v>
      </c>
      <c r="B4036" s="506">
        <v>4035</v>
      </c>
      <c r="C4036" s="507">
        <v>40.630000000000003</v>
      </c>
      <c r="E4036" s="508">
        <f>(Table13[[#This Row],[Gasoil Open]]-MIN(Table13[Gasoil Open]))/(MAX(Table13[Gasoil Open])-MIN(Table13[Gasoil Open]))</f>
        <v>0.22642752562225474</v>
      </c>
      <c r="I4036" s="130">
        <f>(Table13[[#This Row],[Alpha]]-MIN(Table13[Alpha]))/(MAX(Table13[Alpha])-MIN(Table13[Alpha]))</f>
        <v>0.41785418965510296</v>
      </c>
      <c r="J4036" s="508">
        <f>(Table13[[#This Row],[Signal from Matlab]]-703)/(1060.75-703)</f>
        <v>-1.9650593990216632</v>
      </c>
    </row>
    <row r="4037" spans="1:10" x14ac:dyDescent="0.2">
      <c r="A4037" s="505">
        <v>39869</v>
      </c>
      <c r="B4037" s="506">
        <v>4036</v>
      </c>
      <c r="C4037" s="507">
        <v>42.35</v>
      </c>
      <c r="E4037" s="508">
        <f>(Table13[[#This Row],[Gasoil Open]]-MIN(Table13[Gasoil Open]))/(MAX(Table13[Gasoil Open])-MIN(Table13[Gasoil Open]))</f>
        <v>0.23901903367496341</v>
      </c>
      <c r="I4037" s="130">
        <f>(Table13[[#This Row],[Alpha]]-MIN(Table13[Alpha]))/(MAX(Table13[Alpha])-MIN(Table13[Alpha]))</f>
        <v>0.41785418965510296</v>
      </c>
      <c r="J4037" s="508">
        <f>(Table13[[#This Row],[Signal from Matlab]]-703)/(1060.75-703)</f>
        <v>-1.9650593990216632</v>
      </c>
    </row>
    <row r="4038" spans="1:10" x14ac:dyDescent="0.2">
      <c r="A4038" s="505">
        <v>39870</v>
      </c>
      <c r="B4038" s="506">
        <v>4037</v>
      </c>
      <c r="C4038" s="507">
        <v>44.4</v>
      </c>
      <c r="E4038" s="508">
        <f>(Table13[[#This Row],[Gasoil Open]]-MIN(Table13[Gasoil Open]))/(MAX(Table13[Gasoil Open])-MIN(Table13[Gasoil Open]))</f>
        <v>0.25402635431918008</v>
      </c>
      <c r="I4038" s="130">
        <f>(Table13[[#This Row],[Alpha]]-MIN(Table13[Alpha]))/(MAX(Table13[Alpha])-MIN(Table13[Alpha]))</f>
        <v>0.41785418965510296</v>
      </c>
      <c r="J4038" s="508">
        <f>(Table13[[#This Row],[Signal from Matlab]]-703)/(1060.75-703)</f>
        <v>-1.9650593990216632</v>
      </c>
    </row>
    <row r="4039" spans="1:10" x14ac:dyDescent="0.2">
      <c r="A4039" s="505">
        <v>39871</v>
      </c>
      <c r="B4039" s="506">
        <v>4038</v>
      </c>
      <c r="C4039" s="507">
        <v>46.29</v>
      </c>
      <c r="E4039" s="508">
        <f>(Table13[[#This Row],[Gasoil Open]]-MIN(Table13[Gasoil Open]))/(MAX(Table13[Gasoil Open])-MIN(Table13[Gasoil Open]))</f>
        <v>0.26786237188872619</v>
      </c>
      <c r="I4039" s="130">
        <f>(Table13[[#This Row],[Alpha]]-MIN(Table13[Alpha]))/(MAX(Table13[Alpha])-MIN(Table13[Alpha]))</f>
        <v>0.41785418965510296</v>
      </c>
      <c r="J4039" s="508">
        <f>(Table13[[#This Row],[Signal from Matlab]]-703)/(1060.75-703)</f>
        <v>-1.9650593990216632</v>
      </c>
    </row>
    <row r="4040" spans="1:10" x14ac:dyDescent="0.2">
      <c r="A4040" s="505">
        <v>39874</v>
      </c>
      <c r="B4040" s="506">
        <v>4039</v>
      </c>
      <c r="C4040" s="507">
        <v>45.56</v>
      </c>
      <c r="E4040" s="508">
        <f>(Table13[[#This Row],[Gasoil Open]]-MIN(Table13[Gasoil Open]))/(MAX(Table13[Gasoil Open])-MIN(Table13[Gasoil Open]))</f>
        <v>0.26251830161054168</v>
      </c>
      <c r="I4040" s="130">
        <f>(Table13[[#This Row],[Alpha]]-MIN(Table13[Alpha]))/(MAX(Table13[Alpha])-MIN(Table13[Alpha]))</f>
        <v>0.41785418965510296</v>
      </c>
      <c r="J4040" s="508">
        <f>(Table13[[#This Row],[Signal from Matlab]]-703)/(1060.75-703)</f>
        <v>-1.9650593990216632</v>
      </c>
    </row>
    <row r="4041" spans="1:10" x14ac:dyDescent="0.2">
      <c r="A4041" s="505">
        <v>39875</v>
      </c>
      <c r="B4041" s="506">
        <v>4040</v>
      </c>
      <c r="C4041" s="507">
        <v>42.16</v>
      </c>
      <c r="E4041" s="508">
        <f>(Table13[[#This Row],[Gasoil Open]]-MIN(Table13[Gasoil Open]))/(MAX(Table13[Gasoil Open])-MIN(Table13[Gasoil Open]))</f>
        <v>0.23762811127379202</v>
      </c>
      <c r="I4041" s="130">
        <f>(Table13[[#This Row],[Alpha]]-MIN(Table13[Alpha]))/(MAX(Table13[Alpha])-MIN(Table13[Alpha]))</f>
        <v>0.41785418965510296</v>
      </c>
      <c r="J4041" s="508">
        <f>(Table13[[#This Row],[Signal from Matlab]]-703)/(1060.75-703)</f>
        <v>-1.9650593990216632</v>
      </c>
    </row>
    <row r="4042" spans="1:10" x14ac:dyDescent="0.2">
      <c r="A4042" s="505">
        <v>39876</v>
      </c>
      <c r="B4042" s="506">
        <v>4041</v>
      </c>
      <c r="C4042" s="507">
        <v>43.3</v>
      </c>
      <c r="E4042" s="508">
        <f>(Table13[[#This Row],[Gasoil Open]]-MIN(Table13[Gasoil Open]))/(MAX(Table13[Gasoil Open])-MIN(Table13[Gasoil Open]))</f>
        <v>0.24597364568081984</v>
      </c>
      <c r="I4042" s="130">
        <f>(Table13[[#This Row],[Alpha]]-MIN(Table13[Alpha]))/(MAX(Table13[Alpha])-MIN(Table13[Alpha]))</f>
        <v>0.41785418965510296</v>
      </c>
      <c r="J4042" s="508">
        <f>(Table13[[#This Row],[Signal from Matlab]]-703)/(1060.75-703)</f>
        <v>-1.9650593990216632</v>
      </c>
    </row>
    <row r="4043" spans="1:10" x14ac:dyDescent="0.2">
      <c r="A4043" s="505">
        <v>39877</v>
      </c>
      <c r="B4043" s="506">
        <v>4042</v>
      </c>
      <c r="C4043" s="507">
        <v>46.28</v>
      </c>
      <c r="E4043" s="508">
        <f>(Table13[[#This Row],[Gasoil Open]]-MIN(Table13[Gasoil Open]))/(MAX(Table13[Gasoil Open])-MIN(Table13[Gasoil Open]))</f>
        <v>0.26778916544655923</v>
      </c>
      <c r="I4043" s="130">
        <f>(Table13[[#This Row],[Alpha]]-MIN(Table13[Alpha]))/(MAX(Table13[Alpha])-MIN(Table13[Alpha]))</f>
        <v>0.41785418965510296</v>
      </c>
      <c r="J4043" s="508">
        <f>(Table13[[#This Row],[Signal from Matlab]]-703)/(1060.75-703)</f>
        <v>-1.9650593990216632</v>
      </c>
    </row>
    <row r="4044" spans="1:10" x14ac:dyDescent="0.2">
      <c r="A4044" s="505">
        <v>39878</v>
      </c>
      <c r="B4044" s="506">
        <v>4043</v>
      </c>
      <c r="C4044" s="507">
        <v>44.28</v>
      </c>
      <c r="E4044" s="508">
        <f>(Table13[[#This Row],[Gasoil Open]]-MIN(Table13[Gasoil Open]))/(MAX(Table13[Gasoil Open])-MIN(Table13[Gasoil Open]))</f>
        <v>0.25314787701317709</v>
      </c>
      <c r="I4044" s="130">
        <f>(Table13[[#This Row],[Alpha]]-MIN(Table13[Alpha]))/(MAX(Table13[Alpha])-MIN(Table13[Alpha]))</f>
        <v>0.41785418965510296</v>
      </c>
      <c r="J4044" s="508">
        <f>(Table13[[#This Row],[Signal from Matlab]]-703)/(1060.75-703)</f>
        <v>-1.9650593990216632</v>
      </c>
    </row>
    <row r="4045" spans="1:10" x14ac:dyDescent="0.2">
      <c r="A4045" s="505">
        <v>39881</v>
      </c>
      <c r="B4045" s="506">
        <v>4044</v>
      </c>
      <c r="C4045" s="507">
        <v>45.42</v>
      </c>
      <c r="E4045" s="508">
        <f>(Table13[[#This Row],[Gasoil Open]]-MIN(Table13[Gasoil Open]))/(MAX(Table13[Gasoil Open])-MIN(Table13[Gasoil Open]))</f>
        <v>0.26149341142020494</v>
      </c>
      <c r="I4045" s="130">
        <f>(Table13[[#This Row],[Alpha]]-MIN(Table13[Alpha]))/(MAX(Table13[Alpha])-MIN(Table13[Alpha]))</f>
        <v>0.41785418965510296</v>
      </c>
      <c r="J4045" s="508">
        <f>(Table13[[#This Row],[Signal from Matlab]]-703)/(1060.75-703)</f>
        <v>-1.9650593990216632</v>
      </c>
    </row>
    <row r="4046" spans="1:10" x14ac:dyDescent="0.2">
      <c r="A4046" s="505">
        <v>39882</v>
      </c>
      <c r="B4046" s="506">
        <v>4045</v>
      </c>
      <c r="C4046" s="507">
        <v>44.4</v>
      </c>
      <c r="E4046" s="508">
        <f>(Table13[[#This Row],[Gasoil Open]]-MIN(Table13[Gasoil Open]))/(MAX(Table13[Gasoil Open])-MIN(Table13[Gasoil Open]))</f>
        <v>0.25402635431918008</v>
      </c>
      <c r="I4046" s="130">
        <f>(Table13[[#This Row],[Alpha]]-MIN(Table13[Alpha]))/(MAX(Table13[Alpha])-MIN(Table13[Alpha]))</f>
        <v>0.41785418965510296</v>
      </c>
      <c r="J4046" s="508">
        <f>(Table13[[#This Row],[Signal from Matlab]]-703)/(1060.75-703)</f>
        <v>-1.9650593990216632</v>
      </c>
    </row>
    <row r="4047" spans="1:10" x14ac:dyDescent="0.2">
      <c r="A4047" s="505">
        <v>39883</v>
      </c>
      <c r="B4047" s="506">
        <v>4046</v>
      </c>
      <c r="C4047" s="507">
        <v>43.81</v>
      </c>
      <c r="E4047" s="508">
        <f>(Table13[[#This Row],[Gasoil Open]]-MIN(Table13[Gasoil Open]))/(MAX(Table13[Gasoil Open])-MIN(Table13[Gasoil Open]))</f>
        <v>0.24970717423133232</v>
      </c>
      <c r="I4047" s="130">
        <f>(Table13[[#This Row],[Alpha]]-MIN(Table13[Alpha]))/(MAX(Table13[Alpha])-MIN(Table13[Alpha]))</f>
        <v>0.41785418965510296</v>
      </c>
      <c r="J4047" s="508">
        <f>(Table13[[#This Row],[Signal from Matlab]]-703)/(1060.75-703)</f>
        <v>-1.9650593990216632</v>
      </c>
    </row>
    <row r="4048" spans="1:10" x14ac:dyDescent="0.2">
      <c r="A4048" s="505">
        <v>39884</v>
      </c>
      <c r="B4048" s="506">
        <v>4047</v>
      </c>
      <c r="C4048" s="507">
        <v>41.83</v>
      </c>
      <c r="E4048" s="508">
        <f>(Table13[[#This Row],[Gasoil Open]]-MIN(Table13[Gasoil Open]))/(MAX(Table13[Gasoil Open])-MIN(Table13[Gasoil Open]))</f>
        <v>0.23521229868228397</v>
      </c>
      <c r="I4048" s="130">
        <f>(Table13[[#This Row],[Alpha]]-MIN(Table13[Alpha]))/(MAX(Table13[Alpha])-MIN(Table13[Alpha]))</f>
        <v>0.41785418965510296</v>
      </c>
      <c r="J4048" s="508">
        <f>(Table13[[#This Row],[Signal from Matlab]]-703)/(1060.75-703)</f>
        <v>-1.9650593990216632</v>
      </c>
    </row>
    <row r="4049" spans="1:10" x14ac:dyDescent="0.2">
      <c r="A4049" s="505">
        <v>39885</v>
      </c>
      <c r="B4049" s="506">
        <v>4048</v>
      </c>
      <c r="C4049" s="507">
        <v>44.8</v>
      </c>
      <c r="E4049" s="508">
        <f>(Table13[[#This Row],[Gasoil Open]]-MIN(Table13[Gasoil Open]))/(MAX(Table13[Gasoil Open])-MIN(Table13[Gasoil Open]))</f>
        <v>0.25695461200585645</v>
      </c>
      <c r="I4049" s="130">
        <f>(Table13[[#This Row],[Alpha]]-MIN(Table13[Alpha]))/(MAX(Table13[Alpha])-MIN(Table13[Alpha]))</f>
        <v>0.41785418965510296</v>
      </c>
      <c r="J4049" s="508">
        <f>(Table13[[#This Row],[Signal from Matlab]]-703)/(1060.75-703)</f>
        <v>-1.9650593990216632</v>
      </c>
    </row>
    <row r="4050" spans="1:10" x14ac:dyDescent="0.2">
      <c r="A4050" s="505">
        <v>39888</v>
      </c>
      <c r="B4050" s="506">
        <v>4049</v>
      </c>
      <c r="C4050" s="507">
        <v>44.25</v>
      </c>
      <c r="E4050" s="508">
        <f>(Table13[[#This Row],[Gasoil Open]]-MIN(Table13[Gasoil Open]))/(MAX(Table13[Gasoil Open])-MIN(Table13[Gasoil Open]))</f>
        <v>0.25292825768667637</v>
      </c>
      <c r="I4050" s="130">
        <f>(Table13[[#This Row],[Alpha]]-MIN(Table13[Alpha]))/(MAX(Table13[Alpha])-MIN(Table13[Alpha]))</f>
        <v>0.41785418965510296</v>
      </c>
      <c r="J4050" s="508">
        <f>(Table13[[#This Row],[Signal from Matlab]]-703)/(1060.75-703)</f>
        <v>-1.9650593990216632</v>
      </c>
    </row>
    <row r="4051" spans="1:10" x14ac:dyDescent="0.2">
      <c r="A4051" s="505">
        <v>39889</v>
      </c>
      <c r="B4051" s="506">
        <v>4050</v>
      </c>
      <c r="C4051" s="507"/>
      <c r="E4051" s="508">
        <f>(Table13[[#This Row],[Gasoil Open]]-MIN(Table13[Gasoil Open]))/(MAX(Table13[Gasoil Open])-MIN(Table13[Gasoil Open]))</f>
        <v>-7.1010248901903356E-2</v>
      </c>
      <c r="I4051" s="130">
        <f>(Table13[[#This Row],[Alpha]]-MIN(Table13[Alpha]))/(MAX(Table13[Alpha])-MIN(Table13[Alpha]))</f>
        <v>0.41785418965510296</v>
      </c>
      <c r="J4051" s="508">
        <f>(Table13[[#This Row],[Signal from Matlab]]-703)/(1060.75-703)</f>
        <v>-1.9650593990216632</v>
      </c>
    </row>
    <row r="4052" spans="1:10" x14ac:dyDescent="0.2">
      <c r="A4052" s="505">
        <v>39890</v>
      </c>
      <c r="B4052" s="506">
        <v>4051</v>
      </c>
      <c r="C4052" s="507">
        <v>47.4</v>
      </c>
      <c r="E4052" s="508">
        <f>(Table13[[#This Row],[Gasoil Open]]-MIN(Table13[Gasoil Open]))/(MAX(Table13[Gasoil Open])-MIN(Table13[Gasoil Open]))</f>
        <v>0.27598828696925326</v>
      </c>
      <c r="I4052" s="130">
        <f>(Table13[[#This Row],[Alpha]]-MIN(Table13[Alpha]))/(MAX(Table13[Alpha])-MIN(Table13[Alpha]))</f>
        <v>0.41785418965510296</v>
      </c>
      <c r="J4052" s="508">
        <f>(Table13[[#This Row],[Signal from Matlab]]-703)/(1060.75-703)</f>
        <v>-1.9650593990216632</v>
      </c>
    </row>
    <row r="4053" spans="1:10" x14ac:dyDescent="0.2">
      <c r="A4053" s="505">
        <v>39891</v>
      </c>
      <c r="B4053" s="506">
        <v>4052</v>
      </c>
      <c r="C4053" s="507">
        <v>48.21</v>
      </c>
      <c r="E4053" s="508">
        <f>(Table13[[#This Row],[Gasoil Open]]-MIN(Table13[Gasoil Open]))/(MAX(Table13[Gasoil Open])-MIN(Table13[Gasoil Open]))</f>
        <v>0.28191800878477308</v>
      </c>
      <c r="I4053" s="130">
        <f>(Table13[[#This Row],[Alpha]]-MIN(Table13[Alpha]))/(MAX(Table13[Alpha])-MIN(Table13[Alpha]))</f>
        <v>0.41785418965510296</v>
      </c>
      <c r="J4053" s="508">
        <f>(Table13[[#This Row],[Signal from Matlab]]-703)/(1060.75-703)</f>
        <v>-1.9650593990216632</v>
      </c>
    </row>
    <row r="4054" spans="1:10" x14ac:dyDescent="0.2">
      <c r="A4054" s="505">
        <v>39892</v>
      </c>
      <c r="B4054" s="506">
        <v>4053</v>
      </c>
      <c r="C4054" s="507">
        <v>50.38</v>
      </c>
      <c r="E4054" s="508">
        <f>(Table13[[#This Row],[Gasoil Open]]-MIN(Table13[Gasoil Open]))/(MAX(Table13[Gasoil Open])-MIN(Table13[Gasoil Open]))</f>
        <v>0.29780380673499268</v>
      </c>
      <c r="I4054" s="130">
        <f>(Table13[[#This Row],[Alpha]]-MIN(Table13[Alpha]))/(MAX(Table13[Alpha])-MIN(Table13[Alpha]))</f>
        <v>0.41785418965510296</v>
      </c>
      <c r="J4054" s="508">
        <f>(Table13[[#This Row],[Signal from Matlab]]-703)/(1060.75-703)</f>
        <v>-1.9650593990216632</v>
      </c>
    </row>
    <row r="4055" spans="1:10" x14ac:dyDescent="0.2">
      <c r="A4055" s="505">
        <v>39895</v>
      </c>
      <c r="B4055" s="506">
        <v>4054</v>
      </c>
      <c r="C4055" s="507">
        <v>51.3</v>
      </c>
      <c r="E4055" s="508">
        <f>(Table13[[#This Row],[Gasoil Open]]-MIN(Table13[Gasoil Open]))/(MAX(Table13[Gasoil Open])-MIN(Table13[Gasoil Open]))</f>
        <v>0.30453879941434836</v>
      </c>
      <c r="I4055" s="130">
        <f>(Table13[[#This Row],[Alpha]]-MIN(Table13[Alpha]))/(MAX(Table13[Alpha])-MIN(Table13[Alpha]))</f>
        <v>0.41785418965510296</v>
      </c>
      <c r="J4055" s="508">
        <f>(Table13[[#This Row],[Signal from Matlab]]-703)/(1060.75-703)</f>
        <v>-1.9650593990216632</v>
      </c>
    </row>
    <row r="4056" spans="1:10" x14ac:dyDescent="0.2">
      <c r="A4056" s="505">
        <v>39896</v>
      </c>
      <c r="B4056" s="506">
        <v>4055</v>
      </c>
      <c r="C4056" s="507">
        <v>53.23</v>
      </c>
      <c r="E4056" s="508">
        <f>(Table13[[#This Row],[Gasoil Open]]-MIN(Table13[Gasoil Open]))/(MAX(Table13[Gasoil Open])-MIN(Table13[Gasoil Open]))</f>
        <v>0.31866764275256221</v>
      </c>
      <c r="I4056" s="130">
        <f>(Table13[[#This Row],[Alpha]]-MIN(Table13[Alpha]))/(MAX(Table13[Alpha])-MIN(Table13[Alpha]))</f>
        <v>0.41785418965510296</v>
      </c>
      <c r="J4056" s="508">
        <f>(Table13[[#This Row],[Signal from Matlab]]-703)/(1060.75-703)</f>
        <v>-1.9650593990216632</v>
      </c>
    </row>
    <row r="4057" spans="1:10" x14ac:dyDescent="0.2">
      <c r="A4057" s="505">
        <v>39897</v>
      </c>
      <c r="B4057" s="506">
        <v>4056</v>
      </c>
      <c r="C4057" s="507">
        <v>53.04</v>
      </c>
      <c r="E4057" s="508">
        <f>(Table13[[#This Row],[Gasoil Open]]-MIN(Table13[Gasoil Open]))/(MAX(Table13[Gasoil Open])-MIN(Table13[Gasoil Open]))</f>
        <v>0.31727672035139087</v>
      </c>
      <c r="I4057" s="130">
        <f>(Table13[[#This Row],[Alpha]]-MIN(Table13[Alpha]))/(MAX(Table13[Alpha])-MIN(Table13[Alpha]))</f>
        <v>0.41785418965510296</v>
      </c>
      <c r="J4057" s="508">
        <f>(Table13[[#This Row],[Signal from Matlab]]-703)/(1060.75-703)</f>
        <v>-1.9650593990216632</v>
      </c>
    </row>
    <row r="4058" spans="1:10" x14ac:dyDescent="0.2">
      <c r="A4058" s="505">
        <v>39898</v>
      </c>
      <c r="B4058" s="506">
        <v>4057</v>
      </c>
      <c r="C4058" s="507">
        <v>52.39</v>
      </c>
      <c r="E4058" s="508">
        <f>(Table13[[#This Row],[Gasoil Open]]-MIN(Table13[Gasoil Open]))/(MAX(Table13[Gasoil Open])-MIN(Table13[Gasoil Open]))</f>
        <v>0.31251830161054167</v>
      </c>
      <c r="I4058" s="130">
        <f>(Table13[[#This Row],[Alpha]]-MIN(Table13[Alpha]))/(MAX(Table13[Alpha])-MIN(Table13[Alpha]))</f>
        <v>0.41785418965510296</v>
      </c>
      <c r="J4058" s="508">
        <f>(Table13[[#This Row],[Signal from Matlab]]-703)/(1060.75-703)</f>
        <v>-1.9650593990216632</v>
      </c>
    </row>
    <row r="4059" spans="1:10" x14ac:dyDescent="0.2">
      <c r="A4059" s="505">
        <v>39899</v>
      </c>
      <c r="B4059" s="506">
        <v>4058</v>
      </c>
      <c r="C4059" s="507">
        <v>53.31</v>
      </c>
      <c r="E4059" s="508">
        <f>(Table13[[#This Row],[Gasoil Open]]-MIN(Table13[Gasoil Open]))/(MAX(Table13[Gasoil Open])-MIN(Table13[Gasoil Open]))</f>
        <v>0.31925329428989746</v>
      </c>
      <c r="I4059" s="130">
        <f>(Table13[[#This Row],[Alpha]]-MIN(Table13[Alpha]))/(MAX(Table13[Alpha])-MIN(Table13[Alpha]))</f>
        <v>0.41785418965510296</v>
      </c>
      <c r="J4059" s="508">
        <f>(Table13[[#This Row],[Signal from Matlab]]-703)/(1060.75-703)</f>
        <v>-1.9650593990216632</v>
      </c>
    </row>
    <row r="4060" spans="1:10" x14ac:dyDescent="0.2">
      <c r="A4060" s="505">
        <v>39902</v>
      </c>
      <c r="B4060" s="506">
        <v>4059</v>
      </c>
      <c r="C4060" s="507">
        <v>51.5</v>
      </c>
      <c r="E4060" s="508">
        <f>(Table13[[#This Row],[Gasoil Open]]-MIN(Table13[Gasoil Open]))/(MAX(Table13[Gasoil Open])-MIN(Table13[Gasoil Open]))</f>
        <v>0.3060029282576866</v>
      </c>
      <c r="I4060" s="130">
        <f>(Table13[[#This Row],[Alpha]]-MIN(Table13[Alpha]))/(MAX(Table13[Alpha])-MIN(Table13[Alpha]))</f>
        <v>0.41785418965510296</v>
      </c>
      <c r="J4060" s="508">
        <f>(Table13[[#This Row],[Signal from Matlab]]-703)/(1060.75-703)</f>
        <v>-1.9650593990216632</v>
      </c>
    </row>
    <row r="4061" spans="1:10" x14ac:dyDescent="0.2">
      <c r="A4061" s="505">
        <v>39903</v>
      </c>
      <c r="B4061" s="506">
        <v>4060</v>
      </c>
      <c r="C4061" s="507">
        <v>48.5</v>
      </c>
      <c r="E4061" s="508">
        <f>(Table13[[#This Row],[Gasoil Open]]-MIN(Table13[Gasoil Open]))/(MAX(Table13[Gasoil Open])-MIN(Table13[Gasoil Open]))</f>
        <v>0.28404099560761342</v>
      </c>
      <c r="I4061" s="130">
        <f>(Table13[[#This Row],[Alpha]]-MIN(Table13[Alpha]))/(MAX(Table13[Alpha])-MIN(Table13[Alpha]))</f>
        <v>0.41785418965510296</v>
      </c>
      <c r="J4061" s="508">
        <f>(Table13[[#This Row],[Signal from Matlab]]-703)/(1060.75-703)</f>
        <v>-1.9650593990216632</v>
      </c>
    </row>
    <row r="4062" spans="1:10" x14ac:dyDescent="0.2">
      <c r="A4062" s="505">
        <v>39904</v>
      </c>
      <c r="B4062" s="506">
        <v>4061</v>
      </c>
      <c r="C4062" s="507">
        <v>48.37</v>
      </c>
      <c r="E4062" s="508">
        <f>(Table13[[#This Row],[Gasoil Open]]-MIN(Table13[Gasoil Open]))/(MAX(Table13[Gasoil Open])-MIN(Table13[Gasoil Open]))</f>
        <v>0.28308931185944358</v>
      </c>
      <c r="I4062" s="130">
        <f>(Table13[[#This Row],[Alpha]]-MIN(Table13[Alpha]))/(MAX(Table13[Alpha])-MIN(Table13[Alpha]))</f>
        <v>0.41785418965510296</v>
      </c>
      <c r="J4062" s="508">
        <f>(Table13[[#This Row],[Signal from Matlab]]-703)/(1060.75-703)</f>
        <v>-1.9650593990216632</v>
      </c>
    </row>
    <row r="4063" spans="1:10" x14ac:dyDescent="0.2">
      <c r="A4063" s="505">
        <v>39905</v>
      </c>
      <c r="B4063" s="506">
        <v>4062</v>
      </c>
      <c r="C4063" s="507">
        <v>48.59</v>
      </c>
      <c r="E4063" s="508">
        <f>(Table13[[#This Row],[Gasoil Open]]-MIN(Table13[Gasoil Open]))/(MAX(Table13[Gasoil Open])-MIN(Table13[Gasoil Open]))</f>
        <v>0.28469985358711564</v>
      </c>
      <c r="I4063" s="130">
        <f>(Table13[[#This Row],[Alpha]]-MIN(Table13[Alpha]))/(MAX(Table13[Alpha])-MIN(Table13[Alpha]))</f>
        <v>0.41785418965510296</v>
      </c>
      <c r="J4063" s="508">
        <f>(Table13[[#This Row],[Signal from Matlab]]-703)/(1060.75-703)</f>
        <v>-1.9650593990216632</v>
      </c>
    </row>
    <row r="4064" spans="1:10" x14ac:dyDescent="0.2">
      <c r="A4064" s="505">
        <v>39906</v>
      </c>
      <c r="B4064" s="506">
        <v>4063</v>
      </c>
      <c r="C4064" s="507">
        <v>52.34</v>
      </c>
      <c r="E4064" s="508">
        <f>(Table13[[#This Row],[Gasoil Open]]-MIN(Table13[Gasoil Open]))/(MAX(Table13[Gasoil Open])-MIN(Table13[Gasoil Open]))</f>
        <v>0.31215226939970714</v>
      </c>
      <c r="I4064" s="130">
        <f>(Table13[[#This Row],[Alpha]]-MIN(Table13[Alpha]))/(MAX(Table13[Alpha])-MIN(Table13[Alpha]))</f>
        <v>0.41785418965510296</v>
      </c>
      <c r="J4064" s="508">
        <f>(Table13[[#This Row],[Signal from Matlab]]-703)/(1060.75-703)</f>
        <v>-1.9650593990216632</v>
      </c>
    </row>
    <row r="4065" spans="1:10" x14ac:dyDescent="0.2">
      <c r="A4065" s="505">
        <v>39909</v>
      </c>
      <c r="B4065" s="506">
        <v>4064</v>
      </c>
      <c r="C4065" s="507">
        <v>53.5</v>
      </c>
      <c r="E4065" s="508">
        <f>(Table13[[#This Row],[Gasoil Open]]-MIN(Table13[Gasoil Open]))/(MAX(Table13[Gasoil Open])-MIN(Table13[Gasoil Open]))</f>
        <v>0.32064421669106874</v>
      </c>
      <c r="I4065" s="130">
        <f>(Table13[[#This Row],[Alpha]]-MIN(Table13[Alpha]))/(MAX(Table13[Alpha])-MIN(Table13[Alpha]))</f>
        <v>0.41785418965510296</v>
      </c>
      <c r="J4065" s="508">
        <f>(Table13[[#This Row],[Signal from Matlab]]-703)/(1060.75-703)</f>
        <v>-1.9650593990216632</v>
      </c>
    </row>
    <row r="4066" spans="1:10" x14ac:dyDescent="0.2">
      <c r="A4066" s="505">
        <v>39910</v>
      </c>
      <c r="B4066" s="506">
        <v>4065</v>
      </c>
      <c r="C4066" s="507">
        <v>52.44</v>
      </c>
      <c r="E4066" s="508">
        <f>(Table13[[#This Row],[Gasoil Open]]-MIN(Table13[Gasoil Open]))/(MAX(Table13[Gasoil Open])-MIN(Table13[Gasoil Open]))</f>
        <v>0.3128843338213762</v>
      </c>
      <c r="I4066" s="130">
        <f>(Table13[[#This Row],[Alpha]]-MIN(Table13[Alpha]))/(MAX(Table13[Alpha])-MIN(Table13[Alpha]))</f>
        <v>0.41785418965510296</v>
      </c>
      <c r="J4066" s="508">
        <f>(Table13[[#This Row],[Signal from Matlab]]-703)/(1060.75-703)</f>
        <v>-1.9650593990216632</v>
      </c>
    </row>
    <row r="4067" spans="1:10" x14ac:dyDescent="0.2">
      <c r="A4067" s="505">
        <v>39911</v>
      </c>
      <c r="B4067" s="506">
        <v>4066</v>
      </c>
      <c r="C4067" s="507">
        <v>50.56</v>
      </c>
      <c r="E4067" s="508">
        <f>(Table13[[#This Row],[Gasoil Open]]-MIN(Table13[Gasoil Open]))/(MAX(Table13[Gasoil Open])-MIN(Table13[Gasoil Open]))</f>
        <v>0.299121522693997</v>
      </c>
      <c r="I4067" s="130">
        <f>(Table13[[#This Row],[Alpha]]-MIN(Table13[Alpha]))/(MAX(Table13[Alpha])-MIN(Table13[Alpha]))</f>
        <v>0.41785418965510296</v>
      </c>
      <c r="J4067" s="508">
        <f>(Table13[[#This Row],[Signal from Matlab]]-703)/(1060.75-703)</f>
        <v>-1.9650593990216632</v>
      </c>
    </row>
    <row r="4068" spans="1:10" x14ac:dyDescent="0.2">
      <c r="A4068" s="505">
        <v>39912</v>
      </c>
      <c r="B4068" s="506">
        <v>4067</v>
      </c>
      <c r="C4068" s="507">
        <v>52.05</v>
      </c>
      <c r="E4068" s="508">
        <f>(Table13[[#This Row],[Gasoil Open]]-MIN(Table13[Gasoil Open]))/(MAX(Table13[Gasoil Open])-MIN(Table13[Gasoil Open]))</f>
        <v>0.31002928257686668</v>
      </c>
      <c r="I4068" s="130">
        <f>(Table13[[#This Row],[Alpha]]-MIN(Table13[Alpha]))/(MAX(Table13[Alpha])-MIN(Table13[Alpha]))</f>
        <v>0.41785418965510296</v>
      </c>
      <c r="J4068" s="508">
        <f>(Table13[[#This Row],[Signal from Matlab]]-703)/(1060.75-703)</f>
        <v>-1.9650593990216632</v>
      </c>
    </row>
    <row r="4069" spans="1:10" x14ac:dyDescent="0.2">
      <c r="A4069" s="505">
        <v>39916</v>
      </c>
      <c r="B4069" s="506">
        <v>4068</v>
      </c>
      <c r="C4069" s="507">
        <v>53.98</v>
      </c>
      <c r="E4069" s="508">
        <f>(Table13[[#This Row],[Gasoil Open]]-MIN(Table13[Gasoil Open]))/(MAX(Table13[Gasoil Open])-MIN(Table13[Gasoil Open]))</f>
        <v>0.32415812591508048</v>
      </c>
      <c r="I4069" s="130">
        <f>(Table13[[#This Row],[Alpha]]-MIN(Table13[Alpha]))/(MAX(Table13[Alpha])-MIN(Table13[Alpha]))</f>
        <v>0.41785418965510296</v>
      </c>
      <c r="J4069" s="508">
        <f>(Table13[[#This Row],[Signal from Matlab]]-703)/(1060.75-703)</f>
        <v>-1.9650593990216632</v>
      </c>
    </row>
    <row r="4070" spans="1:10" x14ac:dyDescent="0.2">
      <c r="A4070" s="505">
        <v>39917</v>
      </c>
      <c r="B4070" s="506">
        <v>4069</v>
      </c>
      <c r="C4070" s="507">
        <v>52.25</v>
      </c>
      <c r="E4070" s="508">
        <f>(Table13[[#This Row],[Gasoil Open]]-MIN(Table13[Gasoil Open]))/(MAX(Table13[Gasoil Open])-MIN(Table13[Gasoil Open]))</f>
        <v>0.31149341142020492</v>
      </c>
      <c r="I4070" s="130">
        <f>(Table13[[#This Row],[Alpha]]-MIN(Table13[Alpha]))/(MAX(Table13[Alpha])-MIN(Table13[Alpha]))</f>
        <v>0.41785418965510296</v>
      </c>
      <c r="J4070" s="508">
        <f>(Table13[[#This Row],[Signal from Matlab]]-703)/(1060.75-703)</f>
        <v>-1.9650593990216632</v>
      </c>
    </row>
    <row r="4071" spans="1:10" x14ac:dyDescent="0.2">
      <c r="A4071" s="505">
        <v>39918</v>
      </c>
      <c r="B4071" s="506">
        <v>4070</v>
      </c>
      <c r="C4071" s="507">
        <v>51.86</v>
      </c>
      <c r="E4071" s="508">
        <f>(Table13[[#This Row],[Gasoil Open]]-MIN(Table13[Gasoil Open]))/(MAX(Table13[Gasoil Open])-MIN(Table13[Gasoil Open]))</f>
        <v>0.3086383601756954</v>
      </c>
      <c r="I4071" s="130">
        <f>(Table13[[#This Row],[Alpha]]-MIN(Table13[Alpha]))/(MAX(Table13[Alpha])-MIN(Table13[Alpha]))</f>
        <v>0.41785418965510296</v>
      </c>
      <c r="J4071" s="508">
        <f>(Table13[[#This Row],[Signal from Matlab]]-703)/(1060.75-703)</f>
        <v>-1.9650593990216632</v>
      </c>
    </row>
    <row r="4072" spans="1:10" x14ac:dyDescent="0.2">
      <c r="A4072" s="505">
        <v>39919</v>
      </c>
      <c r="B4072" s="506">
        <v>4071</v>
      </c>
      <c r="C4072" s="507"/>
      <c r="E4072" s="508">
        <f>(Table13[[#This Row],[Gasoil Open]]-MIN(Table13[Gasoil Open]))/(MAX(Table13[Gasoil Open])-MIN(Table13[Gasoil Open]))</f>
        <v>-7.1010248901903356E-2</v>
      </c>
      <c r="I4072" s="130">
        <f>(Table13[[#This Row],[Alpha]]-MIN(Table13[Alpha]))/(MAX(Table13[Alpha])-MIN(Table13[Alpha]))</f>
        <v>0.41785418965510296</v>
      </c>
      <c r="J4072" s="508">
        <f>(Table13[[#This Row],[Signal from Matlab]]-703)/(1060.75-703)</f>
        <v>-1.9650593990216632</v>
      </c>
    </row>
    <row r="4073" spans="1:10" x14ac:dyDescent="0.2">
      <c r="A4073" s="505">
        <v>39920</v>
      </c>
      <c r="B4073" s="506">
        <v>4072</v>
      </c>
      <c r="C4073" s="507">
        <v>53.05</v>
      </c>
      <c r="E4073" s="508">
        <f>(Table13[[#This Row],[Gasoil Open]]-MIN(Table13[Gasoil Open]))/(MAX(Table13[Gasoil Open])-MIN(Table13[Gasoil Open]))</f>
        <v>0.31734992679355772</v>
      </c>
      <c r="I4073" s="130">
        <f>(Table13[[#This Row],[Alpha]]-MIN(Table13[Alpha]))/(MAX(Table13[Alpha])-MIN(Table13[Alpha]))</f>
        <v>0.41785418965510296</v>
      </c>
      <c r="J4073" s="508">
        <f>(Table13[[#This Row],[Signal from Matlab]]-703)/(1060.75-703)</f>
        <v>-1.9650593990216632</v>
      </c>
    </row>
    <row r="4074" spans="1:10" x14ac:dyDescent="0.2">
      <c r="A4074" s="505">
        <v>39923</v>
      </c>
      <c r="B4074" s="506">
        <v>4073</v>
      </c>
      <c r="C4074" s="507">
        <v>53.06</v>
      </c>
      <c r="E4074" s="508">
        <f>(Table13[[#This Row],[Gasoil Open]]-MIN(Table13[Gasoil Open]))/(MAX(Table13[Gasoil Open])-MIN(Table13[Gasoil Open]))</f>
        <v>0.31742313323572469</v>
      </c>
      <c r="I4074" s="130">
        <f>(Table13[[#This Row],[Alpha]]-MIN(Table13[Alpha]))/(MAX(Table13[Alpha])-MIN(Table13[Alpha]))</f>
        <v>0.41785418965510296</v>
      </c>
      <c r="J4074" s="508">
        <f>(Table13[[#This Row],[Signal from Matlab]]-703)/(1060.75-703)</f>
        <v>-1.9650593990216632</v>
      </c>
    </row>
    <row r="4075" spans="1:10" x14ac:dyDescent="0.2">
      <c r="A4075" s="505">
        <v>39924</v>
      </c>
      <c r="B4075" s="506">
        <v>4074</v>
      </c>
      <c r="C4075" s="507">
        <v>49.86</v>
      </c>
      <c r="E4075" s="508">
        <f>(Table13[[#This Row],[Gasoil Open]]-MIN(Table13[Gasoil Open]))/(MAX(Table13[Gasoil Open])-MIN(Table13[Gasoil Open]))</f>
        <v>0.29399707174231327</v>
      </c>
      <c r="I4075" s="130">
        <f>(Table13[[#This Row],[Alpha]]-MIN(Table13[Alpha]))/(MAX(Table13[Alpha])-MIN(Table13[Alpha]))</f>
        <v>0.41785418965510296</v>
      </c>
      <c r="J4075" s="508">
        <f>(Table13[[#This Row],[Signal from Matlab]]-703)/(1060.75-703)</f>
        <v>-1.9650593990216632</v>
      </c>
    </row>
    <row r="4076" spans="1:10" x14ac:dyDescent="0.2">
      <c r="A4076" s="505">
        <v>39925</v>
      </c>
      <c r="B4076" s="506">
        <v>4075</v>
      </c>
      <c r="C4076" s="507">
        <v>49.82</v>
      </c>
      <c r="E4076" s="508">
        <f>(Table13[[#This Row],[Gasoil Open]]-MIN(Table13[Gasoil Open]))/(MAX(Table13[Gasoil Open])-MIN(Table13[Gasoil Open]))</f>
        <v>0.29370424597364564</v>
      </c>
      <c r="I4076" s="130">
        <f>(Table13[[#This Row],[Alpha]]-MIN(Table13[Alpha]))/(MAX(Table13[Alpha])-MIN(Table13[Alpha]))</f>
        <v>0.41785418965510296</v>
      </c>
      <c r="J4076" s="508">
        <f>(Table13[[#This Row],[Signal from Matlab]]-703)/(1060.75-703)</f>
        <v>-1.9650593990216632</v>
      </c>
    </row>
    <row r="4077" spans="1:10" x14ac:dyDescent="0.2">
      <c r="A4077" s="505">
        <v>39926</v>
      </c>
      <c r="B4077" s="506">
        <v>4076</v>
      </c>
      <c r="C4077" s="507">
        <v>49.32</v>
      </c>
      <c r="E4077" s="508">
        <f>(Table13[[#This Row],[Gasoil Open]]-MIN(Table13[Gasoil Open]))/(MAX(Table13[Gasoil Open])-MIN(Table13[Gasoil Open]))</f>
        <v>0.29004392386530015</v>
      </c>
      <c r="I4077" s="130">
        <f>(Table13[[#This Row],[Alpha]]-MIN(Table13[Alpha]))/(MAX(Table13[Alpha])-MIN(Table13[Alpha]))</f>
        <v>0.41785418965510296</v>
      </c>
      <c r="J4077" s="508">
        <f>(Table13[[#This Row],[Signal from Matlab]]-703)/(1060.75-703)</f>
        <v>-1.9650593990216632</v>
      </c>
    </row>
    <row r="4078" spans="1:10" x14ac:dyDescent="0.2">
      <c r="A4078" s="505">
        <v>39927</v>
      </c>
      <c r="B4078" s="506">
        <v>4077</v>
      </c>
      <c r="C4078" s="507">
        <v>50.13</v>
      </c>
      <c r="E4078" s="508">
        <f>(Table13[[#This Row],[Gasoil Open]]-MIN(Table13[Gasoil Open]))/(MAX(Table13[Gasoil Open])-MIN(Table13[Gasoil Open]))</f>
        <v>0.29597364568081991</v>
      </c>
      <c r="I4078" s="130">
        <f>(Table13[[#This Row],[Alpha]]-MIN(Table13[Alpha]))/(MAX(Table13[Alpha])-MIN(Table13[Alpha]))</f>
        <v>0.41785418965510296</v>
      </c>
      <c r="J4078" s="508">
        <f>(Table13[[#This Row],[Signal from Matlab]]-703)/(1060.75-703)</f>
        <v>-1.9650593990216632</v>
      </c>
    </row>
    <row r="4079" spans="1:10" x14ac:dyDescent="0.2">
      <c r="A4079" s="505">
        <v>39930</v>
      </c>
      <c r="B4079" s="506">
        <v>4078</v>
      </c>
      <c r="C4079" s="507">
        <v>51.04</v>
      </c>
      <c r="E4079" s="508">
        <f>(Table13[[#This Row],[Gasoil Open]]-MIN(Table13[Gasoil Open]))/(MAX(Table13[Gasoil Open])-MIN(Table13[Gasoil Open]))</f>
        <v>0.30263543191800873</v>
      </c>
      <c r="I4079" s="130">
        <f>(Table13[[#This Row],[Alpha]]-MIN(Table13[Alpha]))/(MAX(Table13[Alpha])-MIN(Table13[Alpha]))</f>
        <v>0.41785418965510296</v>
      </c>
      <c r="J4079" s="508">
        <f>(Table13[[#This Row],[Signal from Matlab]]-703)/(1060.75-703)</f>
        <v>-1.9650593990216632</v>
      </c>
    </row>
    <row r="4080" spans="1:10" x14ac:dyDescent="0.2">
      <c r="A4080" s="505">
        <v>39931</v>
      </c>
      <c r="B4080" s="506">
        <v>4079</v>
      </c>
      <c r="C4080" s="507">
        <v>50.08</v>
      </c>
      <c r="E4080" s="508">
        <f>(Table13[[#This Row],[Gasoil Open]]-MIN(Table13[Gasoil Open]))/(MAX(Table13[Gasoil Open])-MIN(Table13[Gasoil Open]))</f>
        <v>0.29560761346998526</v>
      </c>
      <c r="I4080" s="130">
        <f>(Table13[[#This Row],[Alpha]]-MIN(Table13[Alpha]))/(MAX(Table13[Alpha])-MIN(Table13[Alpha]))</f>
        <v>0.41785418965510296</v>
      </c>
      <c r="J4080" s="508">
        <f>(Table13[[#This Row],[Signal from Matlab]]-703)/(1060.75-703)</f>
        <v>-1.9650593990216632</v>
      </c>
    </row>
    <row r="4081" spans="1:10" x14ac:dyDescent="0.2">
      <c r="A4081" s="505">
        <v>39932</v>
      </c>
      <c r="B4081" s="506">
        <v>4080</v>
      </c>
      <c r="C4081" s="507">
        <v>49.57</v>
      </c>
      <c r="E4081" s="508">
        <f>(Table13[[#This Row],[Gasoil Open]]-MIN(Table13[Gasoil Open]))/(MAX(Table13[Gasoil Open])-MIN(Table13[Gasoil Open]))</f>
        <v>0.29187408491947292</v>
      </c>
      <c r="I4081" s="130">
        <f>(Table13[[#This Row],[Alpha]]-MIN(Table13[Alpha]))/(MAX(Table13[Alpha])-MIN(Table13[Alpha]))</f>
        <v>0.41785418965510296</v>
      </c>
      <c r="J4081" s="508">
        <f>(Table13[[#This Row],[Signal from Matlab]]-703)/(1060.75-703)</f>
        <v>-1.9650593990216632</v>
      </c>
    </row>
    <row r="4082" spans="1:10" x14ac:dyDescent="0.2">
      <c r="A4082" s="505">
        <v>39933</v>
      </c>
      <c r="B4082" s="506">
        <v>4081</v>
      </c>
      <c r="C4082" s="507">
        <v>51.17</v>
      </c>
      <c r="E4082" s="508">
        <f>(Table13[[#This Row],[Gasoil Open]]-MIN(Table13[Gasoil Open]))/(MAX(Table13[Gasoil Open])-MIN(Table13[Gasoil Open]))</f>
        <v>0.30358711566617858</v>
      </c>
      <c r="I4082" s="130">
        <f>(Table13[[#This Row],[Alpha]]-MIN(Table13[Alpha]))/(MAX(Table13[Alpha])-MIN(Table13[Alpha]))</f>
        <v>0.41785418965510296</v>
      </c>
      <c r="J4082" s="508">
        <f>(Table13[[#This Row],[Signal from Matlab]]-703)/(1060.75-703)</f>
        <v>-1.9650593990216632</v>
      </c>
    </row>
    <row r="4083" spans="1:10" x14ac:dyDescent="0.2">
      <c r="A4083" s="505">
        <v>39934</v>
      </c>
      <c r="B4083" s="506">
        <v>4082</v>
      </c>
      <c r="C4083" s="507">
        <v>50.7</v>
      </c>
      <c r="E4083" s="508">
        <f>(Table13[[#This Row],[Gasoil Open]]-MIN(Table13[Gasoil Open]))/(MAX(Table13[Gasoil Open])-MIN(Table13[Gasoil Open]))</f>
        <v>0.30014641288433375</v>
      </c>
      <c r="I4083" s="130">
        <f>(Table13[[#This Row],[Alpha]]-MIN(Table13[Alpha]))/(MAX(Table13[Alpha])-MIN(Table13[Alpha]))</f>
        <v>0.41785418965510296</v>
      </c>
      <c r="J4083" s="508">
        <f>(Table13[[#This Row],[Signal from Matlab]]-703)/(1060.75-703)</f>
        <v>-1.9650593990216632</v>
      </c>
    </row>
    <row r="4084" spans="1:10" x14ac:dyDescent="0.2">
      <c r="A4084" s="505">
        <v>39937</v>
      </c>
      <c r="B4084" s="506">
        <v>4083</v>
      </c>
      <c r="C4084" s="507">
        <v>52.6</v>
      </c>
      <c r="E4084" s="508">
        <f>(Table13[[#This Row],[Gasoil Open]]-MIN(Table13[Gasoil Open]))/(MAX(Table13[Gasoil Open])-MIN(Table13[Gasoil Open]))</f>
        <v>0.31405563689604682</v>
      </c>
      <c r="I4084" s="130">
        <f>(Table13[[#This Row],[Alpha]]-MIN(Table13[Alpha]))/(MAX(Table13[Alpha])-MIN(Table13[Alpha]))</f>
        <v>0.41785418965510296</v>
      </c>
      <c r="J4084" s="508">
        <f>(Table13[[#This Row],[Signal from Matlab]]-703)/(1060.75-703)</f>
        <v>-1.9650593990216632</v>
      </c>
    </row>
    <row r="4085" spans="1:10" x14ac:dyDescent="0.2">
      <c r="A4085" s="505">
        <v>39938</v>
      </c>
      <c r="B4085" s="506">
        <v>4084</v>
      </c>
      <c r="C4085" s="507">
        <v>54.62</v>
      </c>
      <c r="E4085" s="508">
        <f>(Table13[[#This Row],[Gasoil Open]]-MIN(Table13[Gasoil Open]))/(MAX(Table13[Gasoil Open])-MIN(Table13[Gasoil Open]))</f>
        <v>0.32884333821376277</v>
      </c>
      <c r="I4085" s="130">
        <f>(Table13[[#This Row],[Alpha]]-MIN(Table13[Alpha]))/(MAX(Table13[Alpha])-MIN(Table13[Alpha]))</f>
        <v>0.41785418965510296</v>
      </c>
      <c r="J4085" s="508">
        <f>(Table13[[#This Row],[Signal from Matlab]]-703)/(1060.75-703)</f>
        <v>-1.9650593990216632</v>
      </c>
    </row>
    <row r="4086" spans="1:10" x14ac:dyDescent="0.2">
      <c r="A4086" s="505">
        <v>39939</v>
      </c>
      <c r="B4086" s="506">
        <v>4085</v>
      </c>
      <c r="C4086" s="507">
        <v>54.38</v>
      </c>
      <c r="E4086" s="508">
        <f>(Table13[[#This Row],[Gasoil Open]]-MIN(Table13[Gasoil Open]))/(MAX(Table13[Gasoil Open])-MIN(Table13[Gasoil Open]))</f>
        <v>0.32708638360175696</v>
      </c>
      <c r="I4086" s="130">
        <f>(Table13[[#This Row],[Alpha]]-MIN(Table13[Alpha]))/(MAX(Table13[Alpha])-MIN(Table13[Alpha]))</f>
        <v>0.41785418965510296</v>
      </c>
      <c r="J4086" s="508">
        <f>(Table13[[#This Row],[Signal from Matlab]]-703)/(1060.75-703)</f>
        <v>-1.9650593990216632</v>
      </c>
    </row>
    <row r="4087" spans="1:10" x14ac:dyDescent="0.2">
      <c r="A4087" s="505">
        <v>39940</v>
      </c>
      <c r="B4087" s="506">
        <v>4086</v>
      </c>
      <c r="C4087" s="507">
        <v>56.3</v>
      </c>
      <c r="E4087" s="508">
        <f>(Table13[[#This Row],[Gasoil Open]]-MIN(Table13[Gasoil Open]))/(MAX(Table13[Gasoil Open])-MIN(Table13[Gasoil Open]))</f>
        <v>0.34114202049780373</v>
      </c>
      <c r="I4087" s="130">
        <f>(Table13[[#This Row],[Alpha]]-MIN(Table13[Alpha]))/(MAX(Table13[Alpha])-MIN(Table13[Alpha]))</f>
        <v>0.41785418965510296</v>
      </c>
      <c r="J4087" s="508">
        <f>(Table13[[#This Row],[Signal from Matlab]]-703)/(1060.75-703)</f>
        <v>-1.9650593990216632</v>
      </c>
    </row>
    <row r="4088" spans="1:10" x14ac:dyDescent="0.2">
      <c r="A4088" s="505">
        <v>39941</v>
      </c>
      <c r="B4088" s="506">
        <v>4087</v>
      </c>
      <c r="C4088" s="507">
        <v>56.64</v>
      </c>
      <c r="E4088" s="508">
        <f>(Table13[[#This Row],[Gasoil Open]]-MIN(Table13[Gasoil Open]))/(MAX(Table13[Gasoil Open])-MIN(Table13[Gasoil Open]))</f>
        <v>0.34363103953147872</v>
      </c>
      <c r="I4088" s="130">
        <f>(Table13[[#This Row],[Alpha]]-MIN(Table13[Alpha]))/(MAX(Table13[Alpha])-MIN(Table13[Alpha]))</f>
        <v>0.41785418965510296</v>
      </c>
      <c r="J4088" s="508">
        <f>(Table13[[#This Row],[Signal from Matlab]]-703)/(1060.75-703)</f>
        <v>-1.9650593990216632</v>
      </c>
    </row>
    <row r="4089" spans="1:10" x14ac:dyDescent="0.2">
      <c r="A4089" s="505">
        <v>39944</v>
      </c>
      <c r="B4089" s="506">
        <v>4088</v>
      </c>
      <c r="C4089" s="507">
        <v>57.8</v>
      </c>
      <c r="E4089" s="508">
        <f>(Table13[[#This Row],[Gasoil Open]]-MIN(Table13[Gasoil Open]))/(MAX(Table13[Gasoil Open])-MIN(Table13[Gasoil Open]))</f>
        <v>0.35212298682284032</v>
      </c>
      <c r="I4089" s="130">
        <f>(Table13[[#This Row],[Alpha]]-MIN(Table13[Alpha]))/(MAX(Table13[Alpha])-MIN(Table13[Alpha]))</f>
        <v>0.41785418965510296</v>
      </c>
      <c r="J4089" s="508">
        <f>(Table13[[#This Row],[Signal from Matlab]]-703)/(1060.75-703)</f>
        <v>-1.9650593990216632</v>
      </c>
    </row>
    <row r="4090" spans="1:10" x14ac:dyDescent="0.2">
      <c r="A4090" s="505">
        <v>39945</v>
      </c>
      <c r="B4090" s="506">
        <v>4089</v>
      </c>
      <c r="C4090" s="507">
        <v>57.3</v>
      </c>
      <c r="E4090" s="508">
        <f>(Table13[[#This Row],[Gasoil Open]]-MIN(Table13[Gasoil Open]))/(MAX(Table13[Gasoil Open])-MIN(Table13[Gasoil Open]))</f>
        <v>0.34846266471449477</v>
      </c>
      <c r="I4090" s="130">
        <f>(Table13[[#This Row],[Alpha]]-MIN(Table13[Alpha]))/(MAX(Table13[Alpha])-MIN(Table13[Alpha]))</f>
        <v>0.41785418965510296</v>
      </c>
      <c r="J4090" s="508">
        <f>(Table13[[#This Row],[Signal from Matlab]]-703)/(1060.75-703)</f>
        <v>-1.9650593990216632</v>
      </c>
    </row>
    <row r="4091" spans="1:10" x14ac:dyDescent="0.2">
      <c r="A4091" s="505">
        <v>39946</v>
      </c>
      <c r="B4091" s="506">
        <v>4090</v>
      </c>
      <c r="C4091" s="507">
        <v>58.36</v>
      </c>
      <c r="E4091" s="508">
        <f>(Table13[[#This Row],[Gasoil Open]]-MIN(Table13[Gasoil Open]))/(MAX(Table13[Gasoil Open])-MIN(Table13[Gasoil Open]))</f>
        <v>0.35622254758418731</v>
      </c>
      <c r="I4091" s="130">
        <f>(Table13[[#This Row],[Alpha]]-MIN(Table13[Alpha]))/(MAX(Table13[Alpha])-MIN(Table13[Alpha]))</f>
        <v>0.41785418965510296</v>
      </c>
      <c r="J4091" s="508">
        <f>(Table13[[#This Row],[Signal from Matlab]]-703)/(1060.75-703)</f>
        <v>-1.9650593990216632</v>
      </c>
    </row>
    <row r="4092" spans="1:10" x14ac:dyDescent="0.2">
      <c r="A4092" s="505">
        <v>39947</v>
      </c>
      <c r="B4092" s="506">
        <v>4091</v>
      </c>
      <c r="C4092" s="507">
        <v>57.21</v>
      </c>
      <c r="E4092" s="508">
        <f>(Table13[[#This Row],[Gasoil Open]]-MIN(Table13[Gasoil Open]))/(MAX(Table13[Gasoil Open])-MIN(Table13[Gasoil Open]))</f>
        <v>0.34780380673499267</v>
      </c>
      <c r="I4092" s="130">
        <f>(Table13[[#This Row],[Alpha]]-MIN(Table13[Alpha]))/(MAX(Table13[Alpha])-MIN(Table13[Alpha]))</f>
        <v>0.41785418965510296</v>
      </c>
      <c r="J4092" s="508">
        <f>(Table13[[#This Row],[Signal from Matlab]]-703)/(1060.75-703)</f>
        <v>-1.9650593990216632</v>
      </c>
    </row>
    <row r="4093" spans="1:10" x14ac:dyDescent="0.2">
      <c r="A4093" s="505">
        <v>39948</v>
      </c>
      <c r="B4093" s="506">
        <v>4092</v>
      </c>
      <c r="C4093" s="507"/>
      <c r="E4093" s="508">
        <f>(Table13[[#This Row],[Gasoil Open]]-MIN(Table13[Gasoil Open]))/(MAX(Table13[Gasoil Open])-MIN(Table13[Gasoil Open]))</f>
        <v>-7.1010248901903356E-2</v>
      </c>
      <c r="I4093" s="130">
        <f>(Table13[[#This Row],[Alpha]]-MIN(Table13[Alpha]))/(MAX(Table13[Alpha])-MIN(Table13[Alpha]))</f>
        <v>0.41785418965510296</v>
      </c>
      <c r="J4093" s="508">
        <f>(Table13[[#This Row],[Signal from Matlab]]-703)/(1060.75-703)</f>
        <v>-1.9650593990216632</v>
      </c>
    </row>
    <row r="4094" spans="1:10" x14ac:dyDescent="0.2">
      <c r="A4094" s="505">
        <v>39951</v>
      </c>
      <c r="B4094" s="506">
        <v>4093</v>
      </c>
      <c r="C4094" s="507">
        <v>56.17</v>
      </c>
      <c r="E4094" s="508">
        <f>(Table13[[#This Row],[Gasoil Open]]-MIN(Table13[Gasoil Open]))/(MAX(Table13[Gasoil Open])-MIN(Table13[Gasoil Open]))</f>
        <v>0.34019033674963389</v>
      </c>
      <c r="I4094" s="130">
        <f>(Table13[[#This Row],[Alpha]]-MIN(Table13[Alpha]))/(MAX(Table13[Alpha])-MIN(Table13[Alpha]))</f>
        <v>0.41785418965510296</v>
      </c>
      <c r="J4094" s="508">
        <f>(Table13[[#This Row],[Signal from Matlab]]-703)/(1060.75-703)</f>
        <v>-1.9650593990216632</v>
      </c>
    </row>
    <row r="4095" spans="1:10" x14ac:dyDescent="0.2">
      <c r="A4095" s="505">
        <v>39952</v>
      </c>
      <c r="B4095" s="506">
        <v>4094</v>
      </c>
      <c r="C4095" s="507">
        <v>58.5</v>
      </c>
      <c r="E4095" s="508">
        <f>(Table13[[#This Row],[Gasoil Open]]-MIN(Table13[Gasoil Open]))/(MAX(Table13[Gasoil Open])-MIN(Table13[Gasoil Open]))</f>
        <v>0.35724743777452406</v>
      </c>
      <c r="I4095" s="130">
        <f>(Table13[[#This Row],[Alpha]]-MIN(Table13[Alpha]))/(MAX(Table13[Alpha])-MIN(Table13[Alpha]))</f>
        <v>0.41785418965510296</v>
      </c>
      <c r="J4095" s="508">
        <f>(Table13[[#This Row],[Signal from Matlab]]-703)/(1060.75-703)</f>
        <v>-1.9650593990216632</v>
      </c>
    </row>
    <row r="4096" spans="1:10" x14ac:dyDescent="0.2">
      <c r="A4096" s="505">
        <v>39953</v>
      </c>
      <c r="B4096" s="506">
        <v>4095</v>
      </c>
      <c r="C4096" s="507">
        <v>58.9</v>
      </c>
      <c r="E4096" s="508">
        <f>(Table13[[#This Row],[Gasoil Open]]-MIN(Table13[Gasoil Open]))/(MAX(Table13[Gasoil Open])-MIN(Table13[Gasoil Open]))</f>
        <v>0.36017569546120054</v>
      </c>
      <c r="I4096" s="130">
        <f>(Table13[[#This Row],[Alpha]]-MIN(Table13[Alpha]))/(MAX(Table13[Alpha])-MIN(Table13[Alpha]))</f>
        <v>0.41785418965510296</v>
      </c>
      <c r="J4096" s="508">
        <f>(Table13[[#This Row],[Signal from Matlab]]-703)/(1060.75-703)</f>
        <v>-1.9650593990216632</v>
      </c>
    </row>
    <row r="4097" spans="1:10" x14ac:dyDescent="0.2">
      <c r="A4097" s="505">
        <v>39954</v>
      </c>
      <c r="B4097" s="506">
        <v>4096</v>
      </c>
      <c r="C4097" s="507">
        <v>60.37</v>
      </c>
      <c r="E4097" s="508">
        <f>(Table13[[#This Row],[Gasoil Open]]-MIN(Table13[Gasoil Open]))/(MAX(Table13[Gasoil Open])-MIN(Table13[Gasoil Open]))</f>
        <v>0.37093704245973641</v>
      </c>
      <c r="I4097" s="130">
        <f>(Table13[[#This Row],[Alpha]]-MIN(Table13[Alpha]))/(MAX(Table13[Alpha])-MIN(Table13[Alpha]))</f>
        <v>0.41785418965510296</v>
      </c>
      <c r="J4097" s="508">
        <f>(Table13[[#This Row],[Signal from Matlab]]-703)/(1060.75-703)</f>
        <v>-1.9650593990216632</v>
      </c>
    </row>
    <row r="4098" spans="1:10" x14ac:dyDescent="0.2">
      <c r="A4098" s="505">
        <v>39955</v>
      </c>
      <c r="B4098" s="506">
        <v>4097</v>
      </c>
      <c r="C4098" s="507">
        <v>60.12</v>
      </c>
      <c r="E4098" s="508">
        <f>(Table13[[#This Row],[Gasoil Open]]-MIN(Table13[Gasoil Open]))/(MAX(Table13[Gasoil Open])-MIN(Table13[Gasoil Open]))</f>
        <v>0.36910688140556364</v>
      </c>
      <c r="I4098" s="130">
        <f>(Table13[[#This Row],[Alpha]]-MIN(Table13[Alpha]))/(MAX(Table13[Alpha])-MIN(Table13[Alpha]))</f>
        <v>0.41785418965510296</v>
      </c>
      <c r="J4098" s="508">
        <f>(Table13[[#This Row],[Signal from Matlab]]-703)/(1060.75-703)</f>
        <v>-1.9650593990216632</v>
      </c>
    </row>
    <row r="4099" spans="1:10" x14ac:dyDescent="0.2">
      <c r="A4099" s="505">
        <v>39958</v>
      </c>
      <c r="B4099" s="506">
        <v>4098</v>
      </c>
      <c r="C4099" s="507">
        <v>61</v>
      </c>
      <c r="E4099" s="508">
        <f>(Table13[[#This Row],[Gasoil Open]]-MIN(Table13[Gasoil Open]))/(MAX(Table13[Gasoil Open])-MIN(Table13[Gasoil Open]))</f>
        <v>0.37554904831625174</v>
      </c>
      <c r="I4099" s="130">
        <f>(Table13[[#This Row],[Alpha]]-MIN(Table13[Alpha]))/(MAX(Table13[Alpha])-MIN(Table13[Alpha]))</f>
        <v>0.41785418965510296</v>
      </c>
      <c r="J4099" s="508">
        <f>(Table13[[#This Row],[Signal from Matlab]]-703)/(1060.75-703)</f>
        <v>-1.9650593990216632</v>
      </c>
    </row>
    <row r="4100" spans="1:10" x14ac:dyDescent="0.2">
      <c r="A4100" s="505">
        <v>39959</v>
      </c>
      <c r="B4100" s="506">
        <v>4099</v>
      </c>
      <c r="C4100" s="507">
        <v>60.03</v>
      </c>
      <c r="E4100" s="508">
        <f>(Table13[[#This Row],[Gasoil Open]]-MIN(Table13[Gasoil Open]))/(MAX(Table13[Gasoil Open])-MIN(Table13[Gasoil Open]))</f>
        <v>0.36844802342606142</v>
      </c>
      <c r="I4100" s="130">
        <f>(Table13[[#This Row],[Alpha]]-MIN(Table13[Alpha]))/(MAX(Table13[Alpha])-MIN(Table13[Alpha]))</f>
        <v>0.41785418965510296</v>
      </c>
      <c r="J4100" s="508">
        <f>(Table13[[#This Row],[Signal from Matlab]]-703)/(1060.75-703)</f>
        <v>-1.9650593990216632</v>
      </c>
    </row>
    <row r="4101" spans="1:10" x14ac:dyDescent="0.2">
      <c r="A4101" s="505">
        <v>39960</v>
      </c>
      <c r="B4101" s="506">
        <v>4100</v>
      </c>
      <c r="C4101" s="507">
        <v>61.43</v>
      </c>
      <c r="E4101" s="508">
        <f>(Table13[[#This Row],[Gasoil Open]]-MIN(Table13[Gasoil Open]))/(MAX(Table13[Gasoil Open])-MIN(Table13[Gasoil Open]))</f>
        <v>0.37869692532942895</v>
      </c>
      <c r="I4101" s="130">
        <f>(Table13[[#This Row],[Alpha]]-MIN(Table13[Alpha]))/(MAX(Table13[Alpha])-MIN(Table13[Alpha]))</f>
        <v>0.41785418965510296</v>
      </c>
      <c r="J4101" s="508">
        <f>(Table13[[#This Row],[Signal from Matlab]]-703)/(1060.75-703)</f>
        <v>-1.9650593990216632</v>
      </c>
    </row>
    <row r="4102" spans="1:10" x14ac:dyDescent="0.2">
      <c r="A4102" s="505">
        <v>39961</v>
      </c>
      <c r="B4102" s="506">
        <v>4101</v>
      </c>
      <c r="C4102" s="507">
        <v>61.86</v>
      </c>
      <c r="E4102" s="508">
        <f>(Table13[[#This Row],[Gasoil Open]]-MIN(Table13[Gasoil Open]))/(MAX(Table13[Gasoil Open])-MIN(Table13[Gasoil Open]))</f>
        <v>0.38184480234260604</v>
      </c>
      <c r="I4102" s="130">
        <f>(Table13[[#This Row],[Alpha]]-MIN(Table13[Alpha]))/(MAX(Table13[Alpha])-MIN(Table13[Alpha]))</f>
        <v>0.41785418965510296</v>
      </c>
      <c r="J4102" s="508">
        <f>(Table13[[#This Row],[Signal from Matlab]]-703)/(1060.75-703)</f>
        <v>-1.9650593990216632</v>
      </c>
    </row>
    <row r="4103" spans="1:10" x14ac:dyDescent="0.2">
      <c r="A4103" s="505">
        <v>39962</v>
      </c>
      <c r="B4103" s="506">
        <v>4102</v>
      </c>
      <c r="C4103" s="507">
        <v>64.02</v>
      </c>
      <c r="E4103" s="508">
        <f>(Table13[[#This Row],[Gasoil Open]]-MIN(Table13[Gasoil Open]))/(MAX(Table13[Gasoil Open])-MIN(Table13[Gasoil Open]))</f>
        <v>0.39765739385065874</v>
      </c>
      <c r="I4103" s="130">
        <f>(Table13[[#This Row],[Alpha]]-MIN(Table13[Alpha]))/(MAX(Table13[Alpha])-MIN(Table13[Alpha]))</f>
        <v>0.41785418965510296</v>
      </c>
      <c r="J4103" s="508">
        <f>(Table13[[#This Row],[Signal from Matlab]]-703)/(1060.75-703)</f>
        <v>-1.9650593990216632</v>
      </c>
    </row>
    <row r="4104" spans="1:10" x14ac:dyDescent="0.2">
      <c r="A4104" s="505">
        <v>39965</v>
      </c>
      <c r="B4104" s="506">
        <v>4103</v>
      </c>
      <c r="C4104" s="507">
        <v>65.77</v>
      </c>
      <c r="E4104" s="508">
        <f>(Table13[[#This Row],[Gasoil Open]]-MIN(Table13[Gasoil Open]))/(MAX(Table13[Gasoil Open])-MIN(Table13[Gasoil Open]))</f>
        <v>0.4104685212298681</v>
      </c>
      <c r="I4104" s="130">
        <f>(Table13[[#This Row],[Alpha]]-MIN(Table13[Alpha]))/(MAX(Table13[Alpha])-MIN(Table13[Alpha]))</f>
        <v>0.41785418965510296</v>
      </c>
      <c r="J4104" s="508">
        <f>(Table13[[#This Row],[Signal from Matlab]]-703)/(1060.75-703)</f>
        <v>-1.9650593990216632</v>
      </c>
    </row>
    <row r="4105" spans="1:10" x14ac:dyDescent="0.2">
      <c r="A4105" s="505">
        <v>39966</v>
      </c>
      <c r="B4105" s="506">
        <v>4104</v>
      </c>
      <c r="C4105" s="507">
        <v>67.44</v>
      </c>
      <c r="E4105" s="508">
        <f>(Table13[[#This Row],[Gasoil Open]]-MIN(Table13[Gasoil Open]))/(MAX(Table13[Gasoil Open])-MIN(Table13[Gasoil Open]))</f>
        <v>0.42269399707174221</v>
      </c>
      <c r="I4105" s="130">
        <f>(Table13[[#This Row],[Alpha]]-MIN(Table13[Alpha]))/(MAX(Table13[Alpha])-MIN(Table13[Alpha]))</f>
        <v>0.41785418965510296</v>
      </c>
      <c r="J4105" s="508">
        <f>(Table13[[#This Row],[Signal from Matlab]]-703)/(1060.75-703)</f>
        <v>-1.9650593990216632</v>
      </c>
    </row>
    <row r="4106" spans="1:10" x14ac:dyDescent="0.2">
      <c r="A4106" s="505">
        <v>39967</v>
      </c>
      <c r="B4106" s="506">
        <v>4105</v>
      </c>
      <c r="C4106" s="507">
        <v>67.75</v>
      </c>
      <c r="E4106" s="508">
        <f>(Table13[[#This Row],[Gasoil Open]]-MIN(Table13[Gasoil Open]))/(MAX(Table13[Gasoil Open])-MIN(Table13[Gasoil Open]))</f>
        <v>0.42496339677891648</v>
      </c>
      <c r="I4106" s="130">
        <f>(Table13[[#This Row],[Alpha]]-MIN(Table13[Alpha]))/(MAX(Table13[Alpha])-MIN(Table13[Alpha]))</f>
        <v>0.41785418965510296</v>
      </c>
      <c r="J4106" s="508">
        <f>(Table13[[#This Row],[Signal from Matlab]]-703)/(1060.75-703)</f>
        <v>-1.9650593990216632</v>
      </c>
    </row>
    <row r="4107" spans="1:10" x14ac:dyDescent="0.2">
      <c r="A4107" s="505">
        <v>39968</v>
      </c>
      <c r="B4107" s="506">
        <v>4106</v>
      </c>
      <c r="C4107" s="507">
        <v>65.94</v>
      </c>
      <c r="E4107" s="508">
        <f>(Table13[[#This Row],[Gasoil Open]]-MIN(Table13[Gasoil Open]))/(MAX(Table13[Gasoil Open])-MIN(Table13[Gasoil Open]))</f>
        <v>0.41171303074670562</v>
      </c>
      <c r="I4107" s="130">
        <f>(Table13[[#This Row],[Alpha]]-MIN(Table13[Alpha]))/(MAX(Table13[Alpha])-MIN(Table13[Alpha]))</f>
        <v>0.41785418965510296</v>
      </c>
      <c r="J4107" s="508">
        <f>(Table13[[#This Row],[Signal from Matlab]]-703)/(1060.75-703)</f>
        <v>-1.9650593990216632</v>
      </c>
    </row>
    <row r="4108" spans="1:10" x14ac:dyDescent="0.2">
      <c r="A4108" s="505">
        <v>39969</v>
      </c>
      <c r="B4108" s="506">
        <v>4107</v>
      </c>
      <c r="C4108" s="507">
        <v>68.66</v>
      </c>
      <c r="E4108" s="508">
        <f>(Table13[[#This Row],[Gasoil Open]]-MIN(Table13[Gasoil Open]))/(MAX(Table13[Gasoil Open])-MIN(Table13[Gasoil Open]))</f>
        <v>0.43162518301610531</v>
      </c>
      <c r="I4108" s="130">
        <f>(Table13[[#This Row],[Alpha]]-MIN(Table13[Alpha]))/(MAX(Table13[Alpha])-MIN(Table13[Alpha]))</f>
        <v>0.41785418965510296</v>
      </c>
      <c r="J4108" s="508">
        <f>(Table13[[#This Row],[Signal from Matlab]]-703)/(1060.75-703)</f>
        <v>-1.9650593990216632</v>
      </c>
    </row>
    <row r="4109" spans="1:10" x14ac:dyDescent="0.2">
      <c r="A4109" s="505">
        <v>39972</v>
      </c>
      <c r="B4109" s="506">
        <v>4108</v>
      </c>
      <c r="C4109" s="507">
        <v>67.790000000000006</v>
      </c>
      <c r="E4109" s="508">
        <f>(Table13[[#This Row],[Gasoil Open]]-MIN(Table13[Gasoil Open]))/(MAX(Table13[Gasoil Open])-MIN(Table13[Gasoil Open]))</f>
        <v>0.42525622254758416</v>
      </c>
      <c r="I4109" s="130">
        <f>(Table13[[#This Row],[Alpha]]-MIN(Table13[Alpha]))/(MAX(Table13[Alpha])-MIN(Table13[Alpha]))</f>
        <v>0.41785418965510296</v>
      </c>
      <c r="J4109" s="508">
        <f>(Table13[[#This Row],[Signal from Matlab]]-703)/(1060.75-703)</f>
        <v>-1.9650593990216632</v>
      </c>
    </row>
    <row r="4110" spans="1:10" x14ac:dyDescent="0.2">
      <c r="A4110" s="505">
        <v>39973</v>
      </c>
      <c r="B4110" s="506">
        <v>4109</v>
      </c>
      <c r="C4110" s="507">
        <v>68.66</v>
      </c>
      <c r="E4110" s="508">
        <f>(Table13[[#This Row],[Gasoil Open]]-MIN(Table13[Gasoil Open]))/(MAX(Table13[Gasoil Open])-MIN(Table13[Gasoil Open]))</f>
        <v>0.43162518301610531</v>
      </c>
      <c r="I4110" s="130">
        <f>(Table13[[#This Row],[Alpha]]-MIN(Table13[Alpha]))/(MAX(Table13[Alpha])-MIN(Table13[Alpha]))</f>
        <v>0.41785418965510296</v>
      </c>
      <c r="J4110" s="508">
        <f>(Table13[[#This Row],[Signal from Matlab]]-703)/(1060.75-703)</f>
        <v>-1.9650593990216632</v>
      </c>
    </row>
    <row r="4111" spans="1:10" x14ac:dyDescent="0.2">
      <c r="A4111" s="505">
        <v>39974</v>
      </c>
      <c r="B4111" s="506">
        <v>4110</v>
      </c>
      <c r="C4111" s="507">
        <v>70</v>
      </c>
      <c r="E4111" s="508">
        <f>(Table13[[#This Row],[Gasoil Open]]-MIN(Table13[Gasoil Open]))/(MAX(Table13[Gasoil Open])-MIN(Table13[Gasoil Open]))</f>
        <v>0.44143484626647134</v>
      </c>
      <c r="I4111" s="130">
        <f>(Table13[[#This Row],[Alpha]]-MIN(Table13[Alpha]))/(MAX(Table13[Alpha])-MIN(Table13[Alpha]))</f>
        <v>0.41785418965510296</v>
      </c>
      <c r="J4111" s="508">
        <f>(Table13[[#This Row],[Signal from Matlab]]-703)/(1060.75-703)</f>
        <v>-1.9650593990216632</v>
      </c>
    </row>
    <row r="4112" spans="1:10" x14ac:dyDescent="0.2">
      <c r="A4112" s="505">
        <v>39975</v>
      </c>
      <c r="B4112" s="506">
        <v>4111</v>
      </c>
      <c r="C4112" s="507">
        <v>70.87</v>
      </c>
      <c r="E4112" s="508">
        <f>(Table13[[#This Row],[Gasoil Open]]-MIN(Table13[Gasoil Open]))/(MAX(Table13[Gasoil Open])-MIN(Table13[Gasoil Open]))</f>
        <v>0.44780380673499259</v>
      </c>
      <c r="I4112" s="130">
        <f>(Table13[[#This Row],[Alpha]]-MIN(Table13[Alpha]))/(MAX(Table13[Alpha])-MIN(Table13[Alpha]))</f>
        <v>0.41785418965510296</v>
      </c>
      <c r="J4112" s="508">
        <f>(Table13[[#This Row],[Signal from Matlab]]-703)/(1060.75-703)</f>
        <v>-1.9650593990216632</v>
      </c>
    </row>
    <row r="4113" spans="1:10" x14ac:dyDescent="0.2">
      <c r="A4113" s="505">
        <v>39976</v>
      </c>
      <c r="B4113" s="506">
        <v>4112</v>
      </c>
      <c r="C4113" s="507">
        <v>71.64</v>
      </c>
      <c r="E4113" s="508">
        <f>(Table13[[#This Row],[Gasoil Open]]-MIN(Table13[Gasoil Open]))/(MAX(Table13[Gasoil Open])-MIN(Table13[Gasoil Open]))</f>
        <v>0.45344070278184473</v>
      </c>
      <c r="I4113" s="130">
        <f>(Table13[[#This Row],[Alpha]]-MIN(Table13[Alpha]))/(MAX(Table13[Alpha])-MIN(Table13[Alpha]))</f>
        <v>0.41785418965510296</v>
      </c>
      <c r="J4113" s="508">
        <f>(Table13[[#This Row],[Signal from Matlab]]-703)/(1060.75-703)</f>
        <v>-1.9650593990216632</v>
      </c>
    </row>
    <row r="4114" spans="1:10" x14ac:dyDescent="0.2">
      <c r="A4114" s="505">
        <v>39979</v>
      </c>
      <c r="B4114" s="506">
        <v>4113</v>
      </c>
      <c r="C4114" s="507">
        <v>70.930000000000007</v>
      </c>
      <c r="E4114" s="508">
        <f>(Table13[[#This Row],[Gasoil Open]]-MIN(Table13[Gasoil Open]))/(MAX(Table13[Gasoil Open])-MIN(Table13[Gasoil Open]))</f>
        <v>0.44824304538799409</v>
      </c>
      <c r="I4114" s="130">
        <f>(Table13[[#This Row],[Alpha]]-MIN(Table13[Alpha]))/(MAX(Table13[Alpha])-MIN(Table13[Alpha]))</f>
        <v>0.41785418965510296</v>
      </c>
      <c r="J4114" s="508">
        <f>(Table13[[#This Row],[Signal from Matlab]]-703)/(1060.75-703)</f>
        <v>-1.9650593990216632</v>
      </c>
    </row>
    <row r="4115" spans="1:10" x14ac:dyDescent="0.2">
      <c r="A4115" s="505">
        <v>39980</v>
      </c>
      <c r="B4115" s="506">
        <v>4114</v>
      </c>
      <c r="C4115" s="507"/>
      <c r="E4115" s="508">
        <f>(Table13[[#This Row],[Gasoil Open]]-MIN(Table13[Gasoil Open]))/(MAX(Table13[Gasoil Open])-MIN(Table13[Gasoil Open]))</f>
        <v>-7.1010248901903356E-2</v>
      </c>
      <c r="I4115" s="130">
        <f>(Table13[[#This Row],[Alpha]]-MIN(Table13[Alpha]))/(MAX(Table13[Alpha])-MIN(Table13[Alpha]))</f>
        <v>0.41785418965510296</v>
      </c>
      <c r="J4115" s="508">
        <f>(Table13[[#This Row],[Signal from Matlab]]-703)/(1060.75-703)</f>
        <v>-1.9650593990216632</v>
      </c>
    </row>
    <row r="4116" spans="1:10" x14ac:dyDescent="0.2">
      <c r="A4116" s="505">
        <v>39981</v>
      </c>
      <c r="B4116" s="506">
        <v>4115</v>
      </c>
      <c r="C4116" s="507">
        <v>70</v>
      </c>
      <c r="E4116" s="508">
        <f>(Table13[[#This Row],[Gasoil Open]]-MIN(Table13[Gasoil Open]))/(MAX(Table13[Gasoil Open])-MIN(Table13[Gasoil Open]))</f>
        <v>0.44143484626647134</v>
      </c>
      <c r="I4116" s="130">
        <f>(Table13[[#This Row],[Alpha]]-MIN(Table13[Alpha]))/(MAX(Table13[Alpha])-MIN(Table13[Alpha]))</f>
        <v>0.41785418965510296</v>
      </c>
      <c r="J4116" s="508">
        <f>(Table13[[#This Row],[Signal from Matlab]]-703)/(1060.75-703)</f>
        <v>-1.9650593990216632</v>
      </c>
    </row>
    <row r="4117" spans="1:10" x14ac:dyDescent="0.2">
      <c r="A4117" s="505">
        <v>39982</v>
      </c>
      <c r="B4117" s="506">
        <v>4116</v>
      </c>
      <c r="C4117" s="507">
        <v>70.989999999999995</v>
      </c>
      <c r="E4117" s="508">
        <f>(Table13[[#This Row],[Gasoil Open]]-MIN(Table13[Gasoil Open]))/(MAX(Table13[Gasoil Open])-MIN(Table13[Gasoil Open]))</f>
        <v>0.44868228404099547</v>
      </c>
      <c r="I4117" s="130">
        <f>(Table13[[#This Row],[Alpha]]-MIN(Table13[Alpha]))/(MAX(Table13[Alpha])-MIN(Table13[Alpha]))</f>
        <v>0.41785418965510296</v>
      </c>
      <c r="J4117" s="508">
        <f>(Table13[[#This Row],[Signal from Matlab]]-703)/(1060.75-703)</f>
        <v>-1.9650593990216632</v>
      </c>
    </row>
    <row r="4118" spans="1:10" x14ac:dyDescent="0.2">
      <c r="A4118" s="505">
        <v>39983</v>
      </c>
      <c r="B4118" s="506">
        <v>4117</v>
      </c>
      <c r="C4118" s="507">
        <v>71.37</v>
      </c>
      <c r="E4118" s="508">
        <f>(Table13[[#This Row],[Gasoil Open]]-MIN(Table13[Gasoil Open]))/(MAX(Table13[Gasoil Open])-MIN(Table13[Gasoil Open]))</f>
        <v>0.45146412884333814</v>
      </c>
      <c r="I4118" s="130">
        <f>(Table13[[#This Row],[Alpha]]-MIN(Table13[Alpha]))/(MAX(Table13[Alpha])-MIN(Table13[Alpha]))</f>
        <v>0.41785418965510296</v>
      </c>
      <c r="J4118" s="508">
        <f>(Table13[[#This Row],[Signal from Matlab]]-703)/(1060.75-703)</f>
        <v>-1.9650593990216632</v>
      </c>
    </row>
    <row r="4119" spans="1:10" x14ac:dyDescent="0.2">
      <c r="A4119" s="505">
        <v>39986</v>
      </c>
      <c r="B4119" s="506">
        <v>4118</v>
      </c>
      <c r="C4119" s="507">
        <v>69.47</v>
      </c>
      <c r="E4119" s="508">
        <f>(Table13[[#This Row],[Gasoil Open]]-MIN(Table13[Gasoil Open]))/(MAX(Table13[Gasoil Open])-MIN(Table13[Gasoil Open]))</f>
        <v>0.43755490483162507</v>
      </c>
      <c r="I4119" s="130">
        <f>(Table13[[#This Row],[Alpha]]-MIN(Table13[Alpha]))/(MAX(Table13[Alpha])-MIN(Table13[Alpha]))</f>
        <v>0.41785418965510296</v>
      </c>
      <c r="J4119" s="508">
        <f>(Table13[[#This Row],[Signal from Matlab]]-703)/(1060.75-703)</f>
        <v>-1.9650593990216632</v>
      </c>
    </row>
    <row r="4120" spans="1:10" x14ac:dyDescent="0.2">
      <c r="A4120" s="505">
        <v>39987</v>
      </c>
      <c r="B4120" s="506">
        <v>4119</v>
      </c>
      <c r="C4120" s="507">
        <v>66.89</v>
      </c>
      <c r="E4120" s="508">
        <f>(Table13[[#This Row],[Gasoil Open]]-MIN(Table13[Gasoil Open]))/(MAX(Table13[Gasoil Open])-MIN(Table13[Gasoil Open]))</f>
        <v>0.41866764275256213</v>
      </c>
      <c r="I4120" s="130">
        <f>(Table13[[#This Row],[Alpha]]-MIN(Table13[Alpha]))/(MAX(Table13[Alpha])-MIN(Table13[Alpha]))</f>
        <v>0.41785418965510296</v>
      </c>
      <c r="J4120" s="508">
        <f>(Table13[[#This Row],[Signal from Matlab]]-703)/(1060.75-703)</f>
        <v>-1.9650593990216632</v>
      </c>
    </row>
    <row r="4121" spans="1:10" x14ac:dyDescent="0.2">
      <c r="A4121" s="505">
        <v>39988</v>
      </c>
      <c r="B4121" s="506">
        <v>4120</v>
      </c>
      <c r="C4121" s="507">
        <v>68.41</v>
      </c>
      <c r="E4121" s="508">
        <f>(Table13[[#This Row],[Gasoil Open]]-MIN(Table13[Gasoil Open]))/(MAX(Table13[Gasoil Open])-MIN(Table13[Gasoil Open]))</f>
        <v>0.42979502196193253</v>
      </c>
      <c r="I4121" s="130">
        <f>(Table13[[#This Row],[Alpha]]-MIN(Table13[Alpha]))/(MAX(Table13[Alpha])-MIN(Table13[Alpha]))</f>
        <v>0.41785418965510296</v>
      </c>
      <c r="J4121" s="508">
        <f>(Table13[[#This Row],[Signal from Matlab]]-703)/(1060.75-703)</f>
        <v>-1.9650593990216632</v>
      </c>
    </row>
    <row r="4122" spans="1:10" x14ac:dyDescent="0.2">
      <c r="A4122" s="505">
        <v>39989</v>
      </c>
      <c r="B4122" s="506">
        <v>4121</v>
      </c>
      <c r="C4122" s="507">
        <v>68.11</v>
      </c>
      <c r="E4122" s="508">
        <f>(Table13[[#This Row],[Gasoil Open]]-MIN(Table13[Gasoil Open]))/(MAX(Table13[Gasoil Open])-MIN(Table13[Gasoil Open]))</f>
        <v>0.42759882869692523</v>
      </c>
      <c r="I4122" s="130">
        <f>(Table13[[#This Row],[Alpha]]-MIN(Table13[Alpha]))/(MAX(Table13[Alpha])-MIN(Table13[Alpha]))</f>
        <v>0.41785418965510296</v>
      </c>
      <c r="J4122" s="508">
        <f>(Table13[[#This Row],[Signal from Matlab]]-703)/(1060.75-703)</f>
        <v>-1.9650593990216632</v>
      </c>
    </row>
    <row r="4123" spans="1:10" x14ac:dyDescent="0.2">
      <c r="A4123" s="505">
        <v>39990</v>
      </c>
      <c r="B4123" s="506">
        <v>4122</v>
      </c>
      <c r="C4123" s="507">
        <v>70</v>
      </c>
      <c r="E4123" s="508">
        <f>(Table13[[#This Row],[Gasoil Open]]-MIN(Table13[Gasoil Open]))/(MAX(Table13[Gasoil Open])-MIN(Table13[Gasoil Open]))</f>
        <v>0.44143484626647134</v>
      </c>
      <c r="I4123" s="130">
        <f>(Table13[[#This Row],[Alpha]]-MIN(Table13[Alpha]))/(MAX(Table13[Alpha])-MIN(Table13[Alpha]))</f>
        <v>0.41785418965510296</v>
      </c>
      <c r="J4123" s="508">
        <f>(Table13[[#This Row],[Signal from Matlab]]-703)/(1060.75-703)</f>
        <v>-1.9650593990216632</v>
      </c>
    </row>
    <row r="4124" spans="1:10" x14ac:dyDescent="0.2">
      <c r="A4124" s="505">
        <v>39993</v>
      </c>
      <c r="B4124" s="506">
        <v>4123</v>
      </c>
      <c r="C4124" s="507">
        <v>68.95</v>
      </c>
      <c r="E4124" s="508">
        <f>(Table13[[#This Row],[Gasoil Open]]-MIN(Table13[Gasoil Open]))/(MAX(Table13[Gasoil Open])-MIN(Table13[Gasoil Open]))</f>
        <v>0.43374816983894576</v>
      </c>
      <c r="I4124" s="130">
        <f>(Table13[[#This Row],[Alpha]]-MIN(Table13[Alpha]))/(MAX(Table13[Alpha])-MIN(Table13[Alpha]))</f>
        <v>0.41785418965510296</v>
      </c>
      <c r="J4124" s="508">
        <f>(Table13[[#This Row],[Signal from Matlab]]-703)/(1060.75-703)</f>
        <v>-1.9650593990216632</v>
      </c>
    </row>
    <row r="4125" spans="1:10" x14ac:dyDescent="0.2">
      <c r="A4125" s="505">
        <v>39994</v>
      </c>
      <c r="B4125" s="506">
        <v>4124</v>
      </c>
      <c r="C4125" s="507">
        <v>71.3</v>
      </c>
      <c r="E4125" s="508">
        <f>(Table13[[#This Row],[Gasoil Open]]-MIN(Table13[Gasoil Open]))/(MAX(Table13[Gasoil Open])-MIN(Table13[Gasoil Open]))</f>
        <v>0.45095168374816974</v>
      </c>
      <c r="I4125" s="130">
        <f>(Table13[[#This Row],[Alpha]]-MIN(Table13[Alpha]))/(MAX(Table13[Alpha])-MIN(Table13[Alpha]))</f>
        <v>0.41785418965510296</v>
      </c>
      <c r="J4125" s="508">
        <f>(Table13[[#This Row],[Signal from Matlab]]-703)/(1060.75-703)</f>
        <v>-1.9650593990216632</v>
      </c>
    </row>
    <row r="4126" spans="1:10" x14ac:dyDescent="0.2">
      <c r="A4126" s="505">
        <v>39995</v>
      </c>
      <c r="B4126" s="506">
        <v>4125</v>
      </c>
      <c r="C4126" s="507">
        <v>69.900000000000006</v>
      </c>
      <c r="E4126" s="508">
        <f>(Table13[[#This Row],[Gasoil Open]]-MIN(Table13[Gasoil Open]))/(MAX(Table13[Gasoil Open])-MIN(Table13[Gasoil Open]))</f>
        <v>0.44070278184480227</v>
      </c>
      <c r="I4126" s="130">
        <f>(Table13[[#This Row],[Alpha]]-MIN(Table13[Alpha]))/(MAX(Table13[Alpha])-MIN(Table13[Alpha]))</f>
        <v>0.41785418965510296</v>
      </c>
      <c r="J4126" s="508">
        <f>(Table13[[#This Row],[Signal from Matlab]]-703)/(1060.75-703)</f>
        <v>-1.9650593990216632</v>
      </c>
    </row>
    <row r="4127" spans="1:10" x14ac:dyDescent="0.2">
      <c r="A4127" s="505">
        <v>39996</v>
      </c>
      <c r="B4127" s="506">
        <v>4126</v>
      </c>
      <c r="C4127" s="507">
        <v>68.900000000000006</v>
      </c>
      <c r="E4127" s="508">
        <f>(Table13[[#This Row],[Gasoil Open]]-MIN(Table13[Gasoil Open]))/(MAX(Table13[Gasoil Open])-MIN(Table13[Gasoil Open]))</f>
        <v>0.43338213762811123</v>
      </c>
      <c r="I4127" s="130">
        <f>(Table13[[#This Row],[Alpha]]-MIN(Table13[Alpha]))/(MAX(Table13[Alpha])-MIN(Table13[Alpha]))</f>
        <v>0.41785418965510296</v>
      </c>
      <c r="J4127" s="508">
        <f>(Table13[[#This Row],[Signal from Matlab]]-703)/(1060.75-703)</f>
        <v>-1.9650593990216632</v>
      </c>
    </row>
    <row r="4128" spans="1:10" x14ac:dyDescent="0.2">
      <c r="A4128" s="505">
        <v>39997</v>
      </c>
      <c r="B4128" s="506">
        <v>4127</v>
      </c>
      <c r="C4128" s="507">
        <v>66.25</v>
      </c>
      <c r="E4128" s="508">
        <f>(Table13[[#This Row],[Gasoil Open]]-MIN(Table13[Gasoil Open]))/(MAX(Table13[Gasoil Open])-MIN(Table13[Gasoil Open]))</f>
        <v>0.41398243045387983</v>
      </c>
      <c r="I4128" s="130">
        <f>(Table13[[#This Row],[Alpha]]-MIN(Table13[Alpha]))/(MAX(Table13[Alpha])-MIN(Table13[Alpha]))</f>
        <v>0.41785418965510296</v>
      </c>
      <c r="J4128" s="508">
        <f>(Table13[[#This Row],[Signal from Matlab]]-703)/(1060.75-703)</f>
        <v>-1.9650593990216632</v>
      </c>
    </row>
    <row r="4129" spans="1:10" x14ac:dyDescent="0.2">
      <c r="A4129" s="505">
        <v>40000</v>
      </c>
      <c r="B4129" s="506">
        <v>4128</v>
      </c>
      <c r="C4129" s="507">
        <v>65.2</v>
      </c>
      <c r="E4129" s="508">
        <f>(Table13[[#This Row],[Gasoil Open]]-MIN(Table13[Gasoil Open]))/(MAX(Table13[Gasoil Open])-MIN(Table13[Gasoil Open]))</f>
        <v>0.40629575402635426</v>
      </c>
      <c r="I4129" s="130">
        <f>(Table13[[#This Row],[Alpha]]-MIN(Table13[Alpha]))/(MAX(Table13[Alpha])-MIN(Table13[Alpha]))</f>
        <v>0.41785418965510296</v>
      </c>
      <c r="J4129" s="508">
        <f>(Table13[[#This Row],[Signal from Matlab]]-703)/(1060.75-703)</f>
        <v>-1.9650593990216632</v>
      </c>
    </row>
    <row r="4130" spans="1:10" x14ac:dyDescent="0.2">
      <c r="A4130" s="505">
        <v>40001</v>
      </c>
      <c r="B4130" s="506">
        <v>4129</v>
      </c>
      <c r="C4130" s="507">
        <v>64.36</v>
      </c>
      <c r="E4130" s="508">
        <f>(Table13[[#This Row],[Gasoil Open]]-MIN(Table13[Gasoil Open]))/(MAX(Table13[Gasoil Open])-MIN(Table13[Gasoil Open]))</f>
        <v>0.40014641288433372</v>
      </c>
      <c r="I4130" s="130">
        <f>(Table13[[#This Row],[Alpha]]-MIN(Table13[Alpha]))/(MAX(Table13[Alpha])-MIN(Table13[Alpha]))</f>
        <v>0.41785418965510296</v>
      </c>
      <c r="J4130" s="508">
        <f>(Table13[[#This Row],[Signal from Matlab]]-703)/(1060.75-703)</f>
        <v>-1.9650593990216632</v>
      </c>
    </row>
    <row r="4131" spans="1:10" x14ac:dyDescent="0.2">
      <c r="A4131" s="505">
        <v>40002</v>
      </c>
      <c r="B4131" s="506">
        <v>4130</v>
      </c>
      <c r="C4131" s="507">
        <v>62.5</v>
      </c>
      <c r="E4131" s="508">
        <f>(Table13[[#This Row],[Gasoil Open]]-MIN(Table13[Gasoil Open]))/(MAX(Table13[Gasoil Open])-MIN(Table13[Gasoil Open]))</f>
        <v>0.38653001464128833</v>
      </c>
      <c r="I4131" s="130">
        <f>(Table13[[#This Row],[Alpha]]-MIN(Table13[Alpha]))/(MAX(Table13[Alpha])-MIN(Table13[Alpha]))</f>
        <v>0.41785418965510296</v>
      </c>
      <c r="J4131" s="508">
        <f>(Table13[[#This Row],[Signal from Matlab]]-703)/(1060.75-703)</f>
        <v>-1.9650593990216632</v>
      </c>
    </row>
    <row r="4132" spans="1:10" x14ac:dyDescent="0.2">
      <c r="A4132" s="505">
        <v>40003</v>
      </c>
      <c r="B4132" s="506">
        <v>4131</v>
      </c>
      <c r="C4132" s="507">
        <v>60.9</v>
      </c>
      <c r="E4132" s="508">
        <f>(Table13[[#This Row],[Gasoil Open]]-MIN(Table13[Gasoil Open]))/(MAX(Table13[Gasoil Open])-MIN(Table13[Gasoil Open]))</f>
        <v>0.37481698389458268</v>
      </c>
      <c r="I4132" s="130">
        <f>(Table13[[#This Row],[Alpha]]-MIN(Table13[Alpha]))/(MAX(Table13[Alpha])-MIN(Table13[Alpha]))</f>
        <v>0.41785418965510296</v>
      </c>
      <c r="J4132" s="508">
        <f>(Table13[[#This Row],[Signal from Matlab]]-703)/(1060.75-703)</f>
        <v>-1.9650593990216632</v>
      </c>
    </row>
    <row r="4133" spans="1:10" x14ac:dyDescent="0.2">
      <c r="A4133" s="505">
        <v>40004</v>
      </c>
      <c r="B4133" s="506">
        <v>4132</v>
      </c>
      <c r="C4133" s="507">
        <v>61.43</v>
      </c>
      <c r="E4133" s="508">
        <f>(Table13[[#This Row],[Gasoil Open]]-MIN(Table13[Gasoil Open]))/(MAX(Table13[Gasoil Open])-MIN(Table13[Gasoil Open]))</f>
        <v>0.37869692532942895</v>
      </c>
      <c r="I4133" s="130">
        <f>(Table13[[#This Row],[Alpha]]-MIN(Table13[Alpha]))/(MAX(Table13[Alpha])-MIN(Table13[Alpha]))</f>
        <v>0.41785418965510296</v>
      </c>
      <c r="J4133" s="508">
        <f>(Table13[[#This Row],[Signal from Matlab]]-703)/(1060.75-703)</f>
        <v>-1.9650593990216632</v>
      </c>
    </row>
    <row r="4134" spans="1:10" x14ac:dyDescent="0.2">
      <c r="A4134" s="505">
        <v>40007</v>
      </c>
      <c r="B4134" s="506">
        <v>4133</v>
      </c>
      <c r="C4134" s="507">
        <v>60.66</v>
      </c>
      <c r="E4134" s="508">
        <f>(Table13[[#This Row],[Gasoil Open]]-MIN(Table13[Gasoil Open]))/(MAX(Table13[Gasoil Open])-MIN(Table13[Gasoil Open]))</f>
        <v>0.37306002928257675</v>
      </c>
      <c r="I4134" s="130">
        <f>(Table13[[#This Row],[Alpha]]-MIN(Table13[Alpha]))/(MAX(Table13[Alpha])-MIN(Table13[Alpha]))</f>
        <v>0.41785418965510296</v>
      </c>
      <c r="J4134" s="508">
        <f>(Table13[[#This Row],[Signal from Matlab]]-703)/(1060.75-703)</f>
        <v>-1.9650593990216632</v>
      </c>
    </row>
    <row r="4135" spans="1:10" x14ac:dyDescent="0.2">
      <c r="A4135" s="505">
        <v>40008</v>
      </c>
      <c r="B4135" s="506">
        <v>4134</v>
      </c>
      <c r="C4135" s="507">
        <v>61.09</v>
      </c>
      <c r="E4135" s="508">
        <f>(Table13[[#This Row],[Gasoil Open]]-MIN(Table13[Gasoil Open]))/(MAX(Table13[Gasoil Open])-MIN(Table13[Gasoil Open]))</f>
        <v>0.37620790629575396</v>
      </c>
      <c r="I4135" s="130">
        <f>(Table13[[#This Row],[Alpha]]-MIN(Table13[Alpha]))/(MAX(Table13[Alpha])-MIN(Table13[Alpha]))</f>
        <v>0.41785418965510296</v>
      </c>
      <c r="J4135" s="508">
        <f>(Table13[[#This Row],[Signal from Matlab]]-703)/(1060.75-703)</f>
        <v>-1.9650593990216632</v>
      </c>
    </row>
    <row r="4136" spans="1:10" x14ac:dyDescent="0.2">
      <c r="A4136" s="505">
        <v>40009</v>
      </c>
      <c r="B4136" s="506">
        <v>4135</v>
      </c>
      <c r="C4136" s="507">
        <v>61.35</v>
      </c>
      <c r="E4136" s="508">
        <f>(Table13[[#This Row],[Gasoil Open]]-MIN(Table13[Gasoil Open]))/(MAX(Table13[Gasoil Open])-MIN(Table13[Gasoil Open]))</f>
        <v>0.37811127379209369</v>
      </c>
      <c r="I4136" s="130">
        <f>(Table13[[#This Row],[Alpha]]-MIN(Table13[Alpha]))/(MAX(Table13[Alpha])-MIN(Table13[Alpha]))</f>
        <v>0.41785418965510296</v>
      </c>
      <c r="J4136" s="508">
        <f>(Table13[[#This Row],[Signal from Matlab]]-703)/(1060.75-703)</f>
        <v>-1.9650593990216632</v>
      </c>
    </row>
    <row r="4137" spans="1:10" x14ac:dyDescent="0.2">
      <c r="A4137" s="505">
        <v>40010</v>
      </c>
      <c r="B4137" s="506">
        <v>4136</v>
      </c>
      <c r="C4137" s="507">
        <v>63.23</v>
      </c>
      <c r="E4137" s="508">
        <f>(Table13[[#This Row],[Gasoil Open]]-MIN(Table13[Gasoil Open]))/(MAX(Table13[Gasoil Open])-MIN(Table13[Gasoil Open]))</f>
        <v>0.39187408491947284</v>
      </c>
      <c r="I4137" s="130">
        <f>(Table13[[#This Row],[Alpha]]-MIN(Table13[Alpha]))/(MAX(Table13[Alpha])-MIN(Table13[Alpha]))</f>
        <v>0.41785418965510296</v>
      </c>
      <c r="J4137" s="508">
        <f>(Table13[[#This Row],[Signal from Matlab]]-703)/(1060.75-703)</f>
        <v>-1.9650593990216632</v>
      </c>
    </row>
    <row r="4138" spans="1:10" x14ac:dyDescent="0.2">
      <c r="A4138" s="505">
        <v>40011</v>
      </c>
      <c r="B4138" s="506">
        <v>4137</v>
      </c>
      <c r="C4138" s="507"/>
      <c r="E4138" s="508">
        <f>(Table13[[#This Row],[Gasoil Open]]-MIN(Table13[Gasoil Open]))/(MAX(Table13[Gasoil Open])-MIN(Table13[Gasoil Open]))</f>
        <v>-7.1010248901903356E-2</v>
      </c>
      <c r="I4138" s="130">
        <f>(Table13[[#This Row],[Alpha]]-MIN(Table13[Alpha]))/(MAX(Table13[Alpha])-MIN(Table13[Alpha]))</f>
        <v>0.41785418965510296</v>
      </c>
      <c r="J4138" s="508">
        <f>(Table13[[#This Row],[Signal from Matlab]]-703)/(1060.75-703)</f>
        <v>-1.9650593990216632</v>
      </c>
    </row>
    <row r="4139" spans="1:10" x14ac:dyDescent="0.2">
      <c r="A4139" s="505">
        <v>40014</v>
      </c>
      <c r="B4139" s="506">
        <v>4138</v>
      </c>
      <c r="C4139" s="507">
        <v>65.03</v>
      </c>
      <c r="E4139" s="508">
        <f>(Table13[[#This Row],[Gasoil Open]]-MIN(Table13[Gasoil Open]))/(MAX(Table13[Gasoil Open])-MIN(Table13[Gasoil Open]))</f>
        <v>0.40505124450951674</v>
      </c>
      <c r="I4139" s="130">
        <f>(Table13[[#This Row],[Alpha]]-MIN(Table13[Alpha]))/(MAX(Table13[Alpha])-MIN(Table13[Alpha]))</f>
        <v>0.41785418965510296</v>
      </c>
      <c r="J4139" s="508">
        <f>(Table13[[#This Row],[Signal from Matlab]]-703)/(1060.75-703)</f>
        <v>-1.9650593990216632</v>
      </c>
    </row>
    <row r="4140" spans="1:10" x14ac:dyDescent="0.2">
      <c r="A4140" s="505">
        <v>40015</v>
      </c>
      <c r="B4140" s="506">
        <v>4139</v>
      </c>
      <c r="C4140" s="507">
        <v>66.63</v>
      </c>
      <c r="E4140" s="508">
        <f>(Table13[[#This Row],[Gasoil Open]]-MIN(Table13[Gasoil Open]))/(MAX(Table13[Gasoil Open])-MIN(Table13[Gasoil Open]))</f>
        <v>0.41676427525622245</v>
      </c>
      <c r="I4140" s="130">
        <f>(Table13[[#This Row],[Alpha]]-MIN(Table13[Alpha]))/(MAX(Table13[Alpha])-MIN(Table13[Alpha]))</f>
        <v>0.41785418965510296</v>
      </c>
      <c r="J4140" s="508">
        <f>(Table13[[#This Row],[Signal from Matlab]]-703)/(1060.75-703)</f>
        <v>-1.9650593990216632</v>
      </c>
    </row>
    <row r="4141" spans="1:10" x14ac:dyDescent="0.2">
      <c r="A4141" s="505">
        <v>40016</v>
      </c>
      <c r="B4141" s="506">
        <v>4140</v>
      </c>
      <c r="C4141" s="507">
        <v>66.37</v>
      </c>
      <c r="E4141" s="508">
        <f>(Table13[[#This Row],[Gasoil Open]]-MIN(Table13[Gasoil Open]))/(MAX(Table13[Gasoil Open])-MIN(Table13[Gasoil Open]))</f>
        <v>0.41486090775988282</v>
      </c>
      <c r="I4141" s="130">
        <f>(Table13[[#This Row],[Alpha]]-MIN(Table13[Alpha]))/(MAX(Table13[Alpha])-MIN(Table13[Alpha]))</f>
        <v>0.41785418965510296</v>
      </c>
      <c r="J4141" s="508">
        <f>(Table13[[#This Row],[Signal from Matlab]]-703)/(1060.75-703)</f>
        <v>-1.9650593990216632</v>
      </c>
    </row>
    <row r="4142" spans="1:10" x14ac:dyDescent="0.2">
      <c r="A4142" s="505">
        <v>40017</v>
      </c>
      <c r="B4142" s="506">
        <v>4141</v>
      </c>
      <c r="C4142" s="507">
        <v>66.87</v>
      </c>
      <c r="E4142" s="508">
        <f>(Table13[[#This Row],[Gasoil Open]]-MIN(Table13[Gasoil Open]))/(MAX(Table13[Gasoil Open])-MIN(Table13[Gasoil Open]))</f>
        <v>0.41852122986822837</v>
      </c>
      <c r="I4142" s="130">
        <f>(Table13[[#This Row],[Alpha]]-MIN(Table13[Alpha]))/(MAX(Table13[Alpha])-MIN(Table13[Alpha]))</f>
        <v>0.41785418965510296</v>
      </c>
      <c r="J4142" s="508">
        <f>(Table13[[#This Row],[Signal from Matlab]]-703)/(1060.75-703)</f>
        <v>-1.9650593990216632</v>
      </c>
    </row>
    <row r="4143" spans="1:10" x14ac:dyDescent="0.2">
      <c r="A4143" s="505">
        <v>40018</v>
      </c>
      <c r="B4143" s="506">
        <v>4142</v>
      </c>
      <c r="C4143" s="507">
        <v>68.78</v>
      </c>
      <c r="E4143" s="508">
        <f>(Table13[[#This Row],[Gasoil Open]]-MIN(Table13[Gasoil Open]))/(MAX(Table13[Gasoil Open])-MIN(Table13[Gasoil Open]))</f>
        <v>0.43250366032210824</v>
      </c>
      <c r="I4143" s="130">
        <f>(Table13[[#This Row],[Alpha]]-MIN(Table13[Alpha]))/(MAX(Table13[Alpha])-MIN(Table13[Alpha]))</f>
        <v>0.41785418965510296</v>
      </c>
      <c r="J4143" s="508">
        <f>(Table13[[#This Row],[Signal from Matlab]]-703)/(1060.75-703)</f>
        <v>-1.9650593990216632</v>
      </c>
    </row>
    <row r="4144" spans="1:10" x14ac:dyDescent="0.2">
      <c r="A4144" s="505">
        <v>40021</v>
      </c>
      <c r="B4144" s="506">
        <v>4143</v>
      </c>
      <c r="C4144" s="507">
        <v>70.06</v>
      </c>
      <c r="E4144" s="508">
        <f>(Table13[[#This Row],[Gasoil Open]]-MIN(Table13[Gasoil Open]))/(MAX(Table13[Gasoil Open])-MIN(Table13[Gasoil Open]))</f>
        <v>0.44187408491947283</v>
      </c>
      <c r="I4144" s="130">
        <f>(Table13[[#This Row],[Alpha]]-MIN(Table13[Alpha]))/(MAX(Table13[Alpha])-MIN(Table13[Alpha]))</f>
        <v>0.41785418965510296</v>
      </c>
      <c r="J4144" s="508">
        <f>(Table13[[#This Row],[Signal from Matlab]]-703)/(1060.75-703)</f>
        <v>-1.9650593990216632</v>
      </c>
    </row>
    <row r="4145" spans="1:10" x14ac:dyDescent="0.2">
      <c r="A4145" s="505">
        <v>40022</v>
      </c>
      <c r="B4145" s="506">
        <v>4144</v>
      </c>
      <c r="C4145" s="507">
        <v>70.569999999999993</v>
      </c>
      <c r="E4145" s="508">
        <f>(Table13[[#This Row],[Gasoil Open]]-MIN(Table13[Gasoil Open]))/(MAX(Table13[Gasoil Open])-MIN(Table13[Gasoil Open]))</f>
        <v>0.44560761346998523</v>
      </c>
      <c r="I4145" s="130">
        <f>(Table13[[#This Row],[Alpha]]-MIN(Table13[Alpha]))/(MAX(Table13[Alpha])-MIN(Table13[Alpha]))</f>
        <v>0.41785418965510296</v>
      </c>
      <c r="J4145" s="508">
        <f>(Table13[[#This Row],[Signal from Matlab]]-703)/(1060.75-703)</f>
        <v>-1.9650593990216632</v>
      </c>
    </row>
    <row r="4146" spans="1:10" x14ac:dyDescent="0.2">
      <c r="A4146" s="505">
        <v>40023</v>
      </c>
      <c r="B4146" s="506">
        <v>4145</v>
      </c>
      <c r="C4146" s="507">
        <v>69.42</v>
      </c>
      <c r="E4146" s="508">
        <f>(Table13[[#This Row],[Gasoil Open]]-MIN(Table13[Gasoil Open]))/(MAX(Table13[Gasoil Open])-MIN(Table13[Gasoil Open]))</f>
        <v>0.43718887262079054</v>
      </c>
      <c r="I4146" s="130">
        <f>(Table13[[#This Row],[Alpha]]-MIN(Table13[Alpha]))/(MAX(Table13[Alpha])-MIN(Table13[Alpha]))</f>
        <v>0.41785418965510296</v>
      </c>
      <c r="J4146" s="508">
        <f>(Table13[[#This Row],[Signal from Matlab]]-703)/(1060.75-703)</f>
        <v>-1.9650593990216632</v>
      </c>
    </row>
    <row r="4147" spans="1:10" x14ac:dyDescent="0.2">
      <c r="A4147" s="505">
        <v>40024</v>
      </c>
      <c r="B4147" s="506">
        <v>4146</v>
      </c>
      <c r="C4147" s="507">
        <v>66.37</v>
      </c>
      <c r="E4147" s="508">
        <f>(Table13[[#This Row],[Gasoil Open]]-MIN(Table13[Gasoil Open]))/(MAX(Table13[Gasoil Open])-MIN(Table13[Gasoil Open]))</f>
        <v>0.41486090775988282</v>
      </c>
      <c r="I4147" s="130">
        <f>(Table13[[#This Row],[Alpha]]-MIN(Table13[Alpha]))/(MAX(Table13[Alpha])-MIN(Table13[Alpha]))</f>
        <v>0.41785418965510296</v>
      </c>
      <c r="J4147" s="508">
        <f>(Table13[[#This Row],[Signal from Matlab]]-703)/(1060.75-703)</f>
        <v>-1.9650593990216632</v>
      </c>
    </row>
    <row r="4148" spans="1:10" x14ac:dyDescent="0.2">
      <c r="A4148" s="505">
        <v>40025</v>
      </c>
      <c r="B4148" s="506">
        <v>4147</v>
      </c>
      <c r="C4148" s="507">
        <v>69.790000000000006</v>
      </c>
      <c r="E4148" s="508">
        <f>(Table13[[#This Row],[Gasoil Open]]-MIN(Table13[Gasoil Open]))/(MAX(Table13[Gasoil Open])-MIN(Table13[Gasoil Open]))</f>
        <v>0.4398975109809663</v>
      </c>
      <c r="I4148" s="130">
        <f>(Table13[[#This Row],[Alpha]]-MIN(Table13[Alpha]))/(MAX(Table13[Alpha])-MIN(Table13[Alpha]))</f>
        <v>0.41785418965510296</v>
      </c>
      <c r="J4148" s="508">
        <f>(Table13[[#This Row],[Signal from Matlab]]-703)/(1060.75-703)</f>
        <v>-1.9650593990216632</v>
      </c>
    </row>
    <row r="4149" spans="1:10" x14ac:dyDescent="0.2">
      <c r="A4149" s="505">
        <v>40028</v>
      </c>
      <c r="B4149" s="506">
        <v>4148</v>
      </c>
      <c r="C4149" s="507">
        <v>71.98</v>
      </c>
      <c r="E4149" s="508">
        <f>(Table13[[#This Row],[Gasoil Open]]-MIN(Table13[Gasoil Open]))/(MAX(Table13[Gasoil Open])-MIN(Table13[Gasoil Open]))</f>
        <v>0.45592972181551972</v>
      </c>
      <c r="I4149" s="130">
        <f>(Table13[[#This Row],[Alpha]]-MIN(Table13[Alpha]))/(MAX(Table13[Alpha])-MIN(Table13[Alpha]))</f>
        <v>0.41785418965510296</v>
      </c>
      <c r="J4149" s="508">
        <f>(Table13[[#This Row],[Signal from Matlab]]-703)/(1060.75-703)</f>
        <v>-1.9650593990216632</v>
      </c>
    </row>
    <row r="4150" spans="1:10" x14ac:dyDescent="0.2">
      <c r="A4150" s="505">
        <v>40029</v>
      </c>
      <c r="B4150" s="506">
        <v>4149</v>
      </c>
      <c r="C4150" s="507">
        <v>73.31</v>
      </c>
      <c r="E4150" s="508">
        <f>(Table13[[#This Row],[Gasoil Open]]-MIN(Table13[Gasoil Open]))/(MAX(Table13[Gasoil Open])-MIN(Table13[Gasoil Open]))</f>
        <v>0.46566617862371879</v>
      </c>
      <c r="I4150" s="130">
        <f>(Table13[[#This Row],[Alpha]]-MIN(Table13[Alpha]))/(MAX(Table13[Alpha])-MIN(Table13[Alpha]))</f>
        <v>0.41785418965510296</v>
      </c>
      <c r="J4150" s="508">
        <f>(Table13[[#This Row],[Signal from Matlab]]-703)/(1060.75-703)</f>
        <v>-1.9650593990216632</v>
      </c>
    </row>
    <row r="4151" spans="1:10" x14ac:dyDescent="0.2">
      <c r="A4151" s="505">
        <v>40030</v>
      </c>
      <c r="B4151" s="506">
        <v>4150</v>
      </c>
      <c r="C4151" s="507">
        <v>74.650000000000006</v>
      </c>
      <c r="E4151" s="508">
        <f>(Table13[[#This Row],[Gasoil Open]]-MIN(Table13[Gasoil Open]))/(MAX(Table13[Gasoil Open])-MIN(Table13[Gasoil Open]))</f>
        <v>0.47547584187408487</v>
      </c>
      <c r="I4151" s="130">
        <f>(Table13[[#This Row],[Alpha]]-MIN(Table13[Alpha]))/(MAX(Table13[Alpha])-MIN(Table13[Alpha]))</f>
        <v>0.41785418965510296</v>
      </c>
      <c r="J4151" s="508">
        <f>(Table13[[#This Row],[Signal from Matlab]]-703)/(1060.75-703)</f>
        <v>-1.9650593990216632</v>
      </c>
    </row>
    <row r="4152" spans="1:10" x14ac:dyDescent="0.2">
      <c r="A4152" s="505">
        <v>40031</v>
      </c>
      <c r="B4152" s="506">
        <v>4151</v>
      </c>
      <c r="C4152" s="507">
        <v>75.180000000000007</v>
      </c>
      <c r="E4152" s="508">
        <f>(Table13[[#This Row],[Gasoil Open]]-MIN(Table13[Gasoil Open]))/(MAX(Table13[Gasoil Open])-MIN(Table13[Gasoil Open]))</f>
        <v>0.47935578330893114</v>
      </c>
      <c r="I4152" s="130">
        <f>(Table13[[#This Row],[Alpha]]-MIN(Table13[Alpha]))/(MAX(Table13[Alpha])-MIN(Table13[Alpha]))</f>
        <v>0.41785418965510296</v>
      </c>
      <c r="J4152" s="508">
        <f>(Table13[[#This Row],[Signal from Matlab]]-703)/(1060.75-703)</f>
        <v>-1.9650593990216632</v>
      </c>
    </row>
    <row r="4153" spans="1:10" x14ac:dyDescent="0.2">
      <c r="A4153" s="505">
        <v>40032</v>
      </c>
      <c r="B4153" s="506">
        <v>4152</v>
      </c>
      <c r="C4153" s="507">
        <v>74.69</v>
      </c>
      <c r="E4153" s="508">
        <f>(Table13[[#This Row],[Gasoil Open]]-MIN(Table13[Gasoil Open]))/(MAX(Table13[Gasoil Open])-MIN(Table13[Gasoil Open]))</f>
        <v>0.47576866764275244</v>
      </c>
      <c r="I4153" s="130">
        <f>(Table13[[#This Row],[Alpha]]-MIN(Table13[Alpha]))/(MAX(Table13[Alpha])-MIN(Table13[Alpha]))</f>
        <v>0.41785418965510296</v>
      </c>
      <c r="J4153" s="508">
        <f>(Table13[[#This Row],[Signal from Matlab]]-703)/(1060.75-703)</f>
        <v>-1.9650593990216632</v>
      </c>
    </row>
    <row r="4154" spans="1:10" x14ac:dyDescent="0.2">
      <c r="A4154" s="505">
        <v>40035</v>
      </c>
      <c r="B4154" s="506">
        <v>4153</v>
      </c>
      <c r="C4154" s="507">
        <v>73.23</v>
      </c>
      <c r="E4154" s="508">
        <f>(Table13[[#This Row],[Gasoil Open]]-MIN(Table13[Gasoil Open]))/(MAX(Table13[Gasoil Open])-MIN(Table13[Gasoil Open]))</f>
        <v>0.46508052708638353</v>
      </c>
      <c r="I4154" s="130">
        <f>(Table13[[#This Row],[Alpha]]-MIN(Table13[Alpha]))/(MAX(Table13[Alpha])-MIN(Table13[Alpha]))</f>
        <v>0.41785418965510296</v>
      </c>
      <c r="J4154" s="508">
        <f>(Table13[[#This Row],[Signal from Matlab]]-703)/(1060.75-703)</f>
        <v>-1.9650593990216632</v>
      </c>
    </row>
    <row r="4155" spans="1:10" x14ac:dyDescent="0.2">
      <c r="A4155" s="505">
        <v>40036</v>
      </c>
      <c r="B4155" s="506">
        <v>4154</v>
      </c>
      <c r="C4155" s="507">
        <v>73.5</v>
      </c>
      <c r="E4155" s="508">
        <f>(Table13[[#This Row],[Gasoil Open]]-MIN(Table13[Gasoil Open]))/(MAX(Table13[Gasoil Open])-MIN(Table13[Gasoil Open]))</f>
        <v>0.46705710102489006</v>
      </c>
      <c r="I4155" s="130">
        <f>(Table13[[#This Row],[Alpha]]-MIN(Table13[Alpha]))/(MAX(Table13[Alpha])-MIN(Table13[Alpha]))</f>
        <v>0.41785418965510296</v>
      </c>
      <c r="J4155" s="508">
        <f>(Table13[[#This Row],[Signal from Matlab]]-703)/(1060.75-703)</f>
        <v>-1.9650593990216632</v>
      </c>
    </row>
    <row r="4156" spans="1:10" x14ac:dyDescent="0.2">
      <c r="A4156" s="505">
        <v>40037</v>
      </c>
      <c r="B4156" s="506">
        <v>4155</v>
      </c>
      <c r="C4156" s="507">
        <v>72.489999999999995</v>
      </c>
      <c r="E4156" s="508">
        <f>(Table13[[#This Row],[Gasoil Open]]-MIN(Table13[Gasoil Open]))/(MAX(Table13[Gasoil Open])-MIN(Table13[Gasoil Open]))</f>
        <v>0.45966325036603206</v>
      </c>
      <c r="I4156" s="130">
        <f>(Table13[[#This Row],[Alpha]]-MIN(Table13[Alpha]))/(MAX(Table13[Alpha])-MIN(Table13[Alpha]))</f>
        <v>0.41785418965510296</v>
      </c>
      <c r="J4156" s="508">
        <f>(Table13[[#This Row],[Signal from Matlab]]-703)/(1060.75-703)</f>
        <v>-1.9650593990216632</v>
      </c>
    </row>
    <row r="4157" spans="1:10" x14ac:dyDescent="0.2">
      <c r="A4157" s="505">
        <v>40038</v>
      </c>
      <c r="B4157" s="506">
        <v>4156</v>
      </c>
      <c r="C4157" s="507">
        <v>73.239999999999995</v>
      </c>
      <c r="E4157" s="508">
        <f>(Table13[[#This Row],[Gasoil Open]]-MIN(Table13[Gasoil Open]))/(MAX(Table13[Gasoil Open])-MIN(Table13[Gasoil Open]))</f>
        <v>0.46515373352855038</v>
      </c>
      <c r="I4157" s="130">
        <f>(Table13[[#This Row],[Alpha]]-MIN(Table13[Alpha]))/(MAX(Table13[Alpha])-MIN(Table13[Alpha]))</f>
        <v>0.41785418965510296</v>
      </c>
      <c r="J4157" s="508">
        <f>(Table13[[#This Row],[Signal from Matlab]]-703)/(1060.75-703)</f>
        <v>-1.9650593990216632</v>
      </c>
    </row>
    <row r="4158" spans="1:10" x14ac:dyDescent="0.2">
      <c r="A4158" s="505">
        <v>40039</v>
      </c>
      <c r="B4158" s="506">
        <v>4157</v>
      </c>
      <c r="C4158" s="507">
        <v>74.28</v>
      </c>
      <c r="E4158" s="508">
        <f>(Table13[[#This Row],[Gasoil Open]]-MIN(Table13[Gasoil Open]))/(MAX(Table13[Gasoil Open])-MIN(Table13[Gasoil Open]))</f>
        <v>0.47276720351390911</v>
      </c>
      <c r="I4158" s="130">
        <f>(Table13[[#This Row],[Alpha]]-MIN(Table13[Alpha]))/(MAX(Table13[Alpha])-MIN(Table13[Alpha]))</f>
        <v>0.41785418965510296</v>
      </c>
      <c r="J4158" s="508">
        <f>(Table13[[#This Row],[Signal from Matlab]]-703)/(1060.75-703)</f>
        <v>-1.9650593990216632</v>
      </c>
    </row>
    <row r="4159" spans="1:10" x14ac:dyDescent="0.2">
      <c r="A4159" s="505">
        <v>40042</v>
      </c>
      <c r="B4159" s="506">
        <v>4158</v>
      </c>
      <c r="C4159" s="507"/>
      <c r="E4159" s="508">
        <f>(Table13[[#This Row],[Gasoil Open]]-MIN(Table13[Gasoil Open]))/(MAX(Table13[Gasoil Open])-MIN(Table13[Gasoil Open]))</f>
        <v>-7.1010248901903356E-2</v>
      </c>
      <c r="I4159" s="130">
        <f>(Table13[[#This Row],[Alpha]]-MIN(Table13[Alpha]))/(MAX(Table13[Alpha])-MIN(Table13[Alpha]))</f>
        <v>0.41785418965510296</v>
      </c>
      <c r="J4159" s="508">
        <f>(Table13[[#This Row],[Signal from Matlab]]-703)/(1060.75-703)</f>
        <v>-1.9650593990216632</v>
      </c>
    </row>
    <row r="4160" spans="1:10" x14ac:dyDescent="0.2">
      <c r="A4160" s="505">
        <v>40043</v>
      </c>
      <c r="B4160" s="506">
        <v>4159</v>
      </c>
      <c r="C4160" s="507">
        <v>70.61</v>
      </c>
      <c r="E4160" s="508">
        <f>(Table13[[#This Row],[Gasoil Open]]-MIN(Table13[Gasoil Open]))/(MAX(Table13[Gasoil Open])-MIN(Table13[Gasoil Open]))</f>
        <v>0.44590043923865291</v>
      </c>
      <c r="I4160" s="130">
        <f>(Table13[[#This Row],[Alpha]]-MIN(Table13[Alpha]))/(MAX(Table13[Alpha])-MIN(Table13[Alpha]))</f>
        <v>0.41785418965510296</v>
      </c>
      <c r="J4160" s="508">
        <f>(Table13[[#This Row],[Signal from Matlab]]-703)/(1060.75-703)</f>
        <v>-1.9650593990216632</v>
      </c>
    </row>
    <row r="4161" spans="1:10" x14ac:dyDescent="0.2">
      <c r="A4161" s="505">
        <v>40044</v>
      </c>
      <c r="B4161" s="506">
        <v>4160</v>
      </c>
      <c r="C4161" s="507">
        <v>73.13</v>
      </c>
      <c r="E4161" s="508">
        <f>(Table13[[#This Row],[Gasoil Open]]-MIN(Table13[Gasoil Open]))/(MAX(Table13[Gasoil Open])-MIN(Table13[Gasoil Open]))</f>
        <v>0.46434846266471436</v>
      </c>
      <c r="I4161" s="130">
        <f>(Table13[[#This Row],[Alpha]]-MIN(Table13[Alpha]))/(MAX(Table13[Alpha])-MIN(Table13[Alpha]))</f>
        <v>0.41785418965510296</v>
      </c>
      <c r="J4161" s="508">
        <f>(Table13[[#This Row],[Signal from Matlab]]-703)/(1060.75-703)</f>
        <v>-1.9650593990216632</v>
      </c>
    </row>
    <row r="4162" spans="1:10" x14ac:dyDescent="0.2">
      <c r="A4162" s="505">
        <v>40045</v>
      </c>
      <c r="B4162" s="506">
        <v>4161</v>
      </c>
      <c r="C4162" s="507">
        <v>74.739999999999995</v>
      </c>
      <c r="E4162" s="508">
        <f>(Table13[[#This Row],[Gasoil Open]]-MIN(Table13[Gasoil Open]))/(MAX(Table13[Gasoil Open])-MIN(Table13[Gasoil Open]))</f>
        <v>0.47613469985358697</v>
      </c>
      <c r="I4162" s="130">
        <f>(Table13[[#This Row],[Alpha]]-MIN(Table13[Alpha]))/(MAX(Table13[Alpha])-MIN(Table13[Alpha]))</f>
        <v>0.41785418965510296</v>
      </c>
      <c r="J4162" s="508">
        <f>(Table13[[#This Row],[Signal from Matlab]]-703)/(1060.75-703)</f>
        <v>-1.9650593990216632</v>
      </c>
    </row>
    <row r="4163" spans="1:10" x14ac:dyDescent="0.2">
      <c r="A4163" s="505">
        <v>40046</v>
      </c>
      <c r="B4163" s="506">
        <v>4162</v>
      </c>
      <c r="C4163" s="507">
        <v>73.55</v>
      </c>
      <c r="E4163" s="508">
        <f>(Table13[[#This Row],[Gasoil Open]]-MIN(Table13[Gasoil Open]))/(MAX(Table13[Gasoil Open])-MIN(Table13[Gasoil Open]))</f>
        <v>0.4674231332357246</v>
      </c>
      <c r="I4163" s="130">
        <f>(Table13[[#This Row],[Alpha]]-MIN(Table13[Alpha]))/(MAX(Table13[Alpha])-MIN(Table13[Alpha]))</f>
        <v>0.41785418965510296</v>
      </c>
      <c r="J4163" s="508">
        <f>(Table13[[#This Row],[Signal from Matlab]]-703)/(1060.75-703)</f>
        <v>-1.9650593990216632</v>
      </c>
    </row>
    <row r="4164" spans="1:10" x14ac:dyDescent="0.2">
      <c r="A4164" s="505">
        <v>40049</v>
      </c>
      <c r="B4164" s="506">
        <v>4163</v>
      </c>
      <c r="C4164" s="507">
        <v>74.209999999999994</v>
      </c>
      <c r="E4164" s="508">
        <f>(Table13[[#This Row],[Gasoil Open]]-MIN(Table13[Gasoil Open]))/(MAX(Table13[Gasoil Open])-MIN(Table13[Gasoil Open]))</f>
        <v>0.47225475841874071</v>
      </c>
      <c r="I4164" s="130">
        <f>(Table13[[#This Row],[Alpha]]-MIN(Table13[Alpha]))/(MAX(Table13[Alpha])-MIN(Table13[Alpha]))</f>
        <v>0.41785418965510296</v>
      </c>
      <c r="J4164" s="508">
        <f>(Table13[[#This Row],[Signal from Matlab]]-703)/(1060.75-703)</f>
        <v>-1.9650593990216632</v>
      </c>
    </row>
    <row r="4165" spans="1:10" x14ac:dyDescent="0.2">
      <c r="A4165" s="505">
        <v>40050</v>
      </c>
      <c r="B4165" s="506">
        <v>4164</v>
      </c>
      <c r="C4165" s="507">
        <v>73.95</v>
      </c>
      <c r="E4165" s="508">
        <f>(Table13[[#This Row],[Gasoil Open]]-MIN(Table13[Gasoil Open]))/(MAX(Table13[Gasoil Open])-MIN(Table13[Gasoil Open]))</f>
        <v>0.47035139092240108</v>
      </c>
      <c r="I4165" s="130">
        <f>(Table13[[#This Row],[Alpha]]-MIN(Table13[Alpha]))/(MAX(Table13[Alpha])-MIN(Table13[Alpha]))</f>
        <v>0.41785418965510296</v>
      </c>
      <c r="J4165" s="508">
        <f>(Table13[[#This Row],[Signal from Matlab]]-703)/(1060.75-703)</f>
        <v>-1.9650593990216632</v>
      </c>
    </row>
    <row r="4166" spans="1:10" x14ac:dyDescent="0.2">
      <c r="A4166" s="505">
        <v>40051</v>
      </c>
      <c r="B4166" s="506">
        <v>4165</v>
      </c>
      <c r="C4166" s="507">
        <v>71.28</v>
      </c>
      <c r="E4166" s="508">
        <f>(Table13[[#This Row],[Gasoil Open]]-MIN(Table13[Gasoil Open]))/(MAX(Table13[Gasoil Open])-MIN(Table13[Gasoil Open]))</f>
        <v>0.45080527086383593</v>
      </c>
      <c r="I4166" s="130">
        <f>(Table13[[#This Row],[Alpha]]-MIN(Table13[Alpha]))/(MAX(Table13[Alpha])-MIN(Table13[Alpha]))</f>
        <v>0.41785418965510296</v>
      </c>
      <c r="J4166" s="508">
        <f>(Table13[[#This Row],[Signal from Matlab]]-703)/(1060.75-703)</f>
        <v>-1.9650593990216632</v>
      </c>
    </row>
    <row r="4167" spans="1:10" x14ac:dyDescent="0.2">
      <c r="A4167" s="505">
        <v>40052</v>
      </c>
      <c r="B4167" s="506">
        <v>4166</v>
      </c>
      <c r="C4167" s="507">
        <v>71.55</v>
      </c>
      <c r="E4167" s="508">
        <f>(Table13[[#This Row],[Gasoil Open]]-MIN(Table13[Gasoil Open]))/(MAX(Table13[Gasoil Open])-MIN(Table13[Gasoil Open]))</f>
        <v>0.45278184480234251</v>
      </c>
      <c r="I4167" s="130">
        <f>(Table13[[#This Row],[Alpha]]-MIN(Table13[Alpha]))/(MAX(Table13[Alpha])-MIN(Table13[Alpha]))</f>
        <v>0.41785418965510296</v>
      </c>
      <c r="J4167" s="508">
        <f>(Table13[[#This Row],[Signal from Matlab]]-703)/(1060.75-703)</f>
        <v>-1.9650593990216632</v>
      </c>
    </row>
    <row r="4168" spans="1:10" x14ac:dyDescent="0.2">
      <c r="A4168" s="505">
        <v>40053</v>
      </c>
      <c r="B4168" s="506">
        <v>4167</v>
      </c>
      <c r="C4168" s="507">
        <v>72.959999999999994</v>
      </c>
      <c r="E4168" s="508">
        <f>(Table13[[#This Row],[Gasoil Open]]-MIN(Table13[Gasoil Open]))/(MAX(Table13[Gasoil Open])-MIN(Table13[Gasoil Open]))</f>
        <v>0.46310395314787689</v>
      </c>
      <c r="I4168" s="130">
        <f>(Table13[[#This Row],[Alpha]]-MIN(Table13[Alpha]))/(MAX(Table13[Alpha])-MIN(Table13[Alpha]))</f>
        <v>0.41785418965510296</v>
      </c>
      <c r="J4168" s="508">
        <f>(Table13[[#This Row],[Signal from Matlab]]-703)/(1060.75-703)</f>
        <v>-1.9650593990216632</v>
      </c>
    </row>
    <row r="4169" spans="1:10" x14ac:dyDescent="0.2">
      <c r="A4169" s="505">
        <v>40056</v>
      </c>
      <c r="B4169" s="506">
        <v>4168</v>
      </c>
      <c r="C4169" s="507">
        <v>72.790000000000006</v>
      </c>
      <c r="E4169" s="508">
        <f>(Table13[[#This Row],[Gasoil Open]]-MIN(Table13[Gasoil Open]))/(MAX(Table13[Gasoil Open])-MIN(Table13[Gasoil Open]))</f>
        <v>0.46185944363103948</v>
      </c>
      <c r="I4169" s="130">
        <f>(Table13[[#This Row],[Alpha]]-MIN(Table13[Alpha]))/(MAX(Table13[Alpha])-MIN(Table13[Alpha]))</f>
        <v>0.41785418965510296</v>
      </c>
      <c r="J4169" s="508">
        <f>(Table13[[#This Row],[Signal from Matlab]]-703)/(1060.75-703)</f>
        <v>-1.9650593990216632</v>
      </c>
    </row>
    <row r="4170" spans="1:10" x14ac:dyDescent="0.2">
      <c r="A4170" s="505">
        <v>40057</v>
      </c>
      <c r="B4170" s="506">
        <v>4169</v>
      </c>
      <c r="C4170" s="507">
        <v>69.650000000000006</v>
      </c>
      <c r="E4170" s="508">
        <f>(Table13[[#This Row],[Gasoil Open]]-MIN(Table13[Gasoil Open]))/(MAX(Table13[Gasoil Open])-MIN(Table13[Gasoil Open]))</f>
        <v>0.4388726207906295</v>
      </c>
      <c r="I4170" s="130">
        <f>(Table13[[#This Row],[Alpha]]-MIN(Table13[Alpha]))/(MAX(Table13[Alpha])-MIN(Table13[Alpha]))</f>
        <v>0.41785418965510296</v>
      </c>
      <c r="J4170" s="508">
        <f>(Table13[[#This Row],[Signal from Matlab]]-703)/(1060.75-703)</f>
        <v>-1.9650593990216632</v>
      </c>
    </row>
    <row r="4171" spans="1:10" x14ac:dyDescent="0.2">
      <c r="A4171" s="505">
        <v>40058</v>
      </c>
      <c r="B4171" s="506">
        <v>4170</v>
      </c>
      <c r="C4171" s="507">
        <v>67.989999999999995</v>
      </c>
      <c r="E4171" s="508">
        <f>(Table13[[#This Row],[Gasoil Open]]-MIN(Table13[Gasoil Open]))/(MAX(Table13[Gasoil Open])-MIN(Table13[Gasoil Open]))</f>
        <v>0.42672035139092229</v>
      </c>
      <c r="I4171" s="130">
        <f>(Table13[[#This Row],[Alpha]]-MIN(Table13[Alpha]))/(MAX(Table13[Alpha])-MIN(Table13[Alpha]))</f>
        <v>0.41785418965510296</v>
      </c>
      <c r="J4171" s="508">
        <f>(Table13[[#This Row],[Signal from Matlab]]-703)/(1060.75-703)</f>
        <v>-1.9650593990216632</v>
      </c>
    </row>
    <row r="4172" spans="1:10" x14ac:dyDescent="0.2">
      <c r="A4172" s="505">
        <v>40059</v>
      </c>
      <c r="B4172" s="506">
        <v>4171</v>
      </c>
      <c r="C4172" s="507">
        <v>67.510000000000005</v>
      </c>
      <c r="E4172" s="508">
        <f>(Table13[[#This Row],[Gasoil Open]]-MIN(Table13[Gasoil Open]))/(MAX(Table13[Gasoil Open])-MIN(Table13[Gasoil Open]))</f>
        <v>0.42320644216691061</v>
      </c>
      <c r="I4172" s="130">
        <f>(Table13[[#This Row],[Alpha]]-MIN(Table13[Alpha]))/(MAX(Table13[Alpha])-MIN(Table13[Alpha]))</f>
        <v>0.41785418965510296</v>
      </c>
      <c r="J4172" s="508">
        <f>(Table13[[#This Row],[Signal from Matlab]]-703)/(1060.75-703)</f>
        <v>-1.9650593990216632</v>
      </c>
    </row>
    <row r="4173" spans="1:10" x14ac:dyDescent="0.2">
      <c r="A4173" s="505">
        <v>40060</v>
      </c>
      <c r="B4173" s="506">
        <v>4172</v>
      </c>
      <c r="C4173" s="507">
        <v>67.400000000000006</v>
      </c>
      <c r="E4173" s="508">
        <f>(Table13[[#This Row],[Gasoil Open]]-MIN(Table13[Gasoil Open]))/(MAX(Table13[Gasoil Open])-MIN(Table13[Gasoil Open]))</f>
        <v>0.42240117130307464</v>
      </c>
      <c r="I4173" s="130">
        <f>(Table13[[#This Row],[Alpha]]-MIN(Table13[Alpha]))/(MAX(Table13[Alpha])-MIN(Table13[Alpha]))</f>
        <v>0.41785418965510296</v>
      </c>
      <c r="J4173" s="508">
        <f>(Table13[[#This Row],[Signal from Matlab]]-703)/(1060.75-703)</f>
        <v>-1.9650593990216632</v>
      </c>
    </row>
    <row r="4174" spans="1:10" x14ac:dyDescent="0.2">
      <c r="A4174" s="505">
        <v>40063</v>
      </c>
      <c r="B4174" s="506">
        <v>4173</v>
      </c>
      <c r="C4174" s="507">
        <v>66.69</v>
      </c>
      <c r="E4174" s="508">
        <f>(Table13[[#This Row],[Gasoil Open]]-MIN(Table13[Gasoil Open]))/(MAX(Table13[Gasoil Open])-MIN(Table13[Gasoil Open]))</f>
        <v>0.41720351390922389</v>
      </c>
      <c r="I4174" s="130">
        <f>(Table13[[#This Row],[Alpha]]-MIN(Table13[Alpha]))/(MAX(Table13[Alpha])-MIN(Table13[Alpha]))</f>
        <v>0.41785418965510296</v>
      </c>
      <c r="J4174" s="508">
        <f>(Table13[[#This Row],[Signal from Matlab]]-703)/(1060.75-703)</f>
        <v>-1.9650593990216632</v>
      </c>
    </row>
    <row r="4175" spans="1:10" x14ac:dyDescent="0.2">
      <c r="A4175" s="505">
        <v>40064</v>
      </c>
      <c r="B4175" s="506">
        <v>4174</v>
      </c>
      <c r="C4175" s="507">
        <v>66.790000000000006</v>
      </c>
      <c r="E4175" s="508">
        <f>(Table13[[#This Row],[Gasoil Open]]-MIN(Table13[Gasoil Open]))/(MAX(Table13[Gasoil Open])-MIN(Table13[Gasoil Open]))</f>
        <v>0.41793557833089306</v>
      </c>
      <c r="I4175" s="130">
        <f>(Table13[[#This Row],[Alpha]]-MIN(Table13[Alpha]))/(MAX(Table13[Alpha])-MIN(Table13[Alpha]))</f>
        <v>0.41785418965510296</v>
      </c>
      <c r="J4175" s="508">
        <f>(Table13[[#This Row],[Signal from Matlab]]-703)/(1060.75-703)</f>
        <v>-1.9650593990216632</v>
      </c>
    </row>
    <row r="4176" spans="1:10" x14ac:dyDescent="0.2">
      <c r="A4176" s="505">
        <v>40065</v>
      </c>
      <c r="B4176" s="506">
        <v>4175</v>
      </c>
      <c r="C4176" s="507">
        <v>69.45</v>
      </c>
      <c r="E4176" s="508">
        <f>(Table13[[#This Row],[Gasoil Open]]-MIN(Table13[Gasoil Open]))/(MAX(Table13[Gasoil Open])-MIN(Table13[Gasoil Open]))</f>
        <v>0.43740849194729131</v>
      </c>
      <c r="I4176" s="130">
        <f>(Table13[[#This Row],[Alpha]]-MIN(Table13[Alpha]))/(MAX(Table13[Alpha])-MIN(Table13[Alpha]))</f>
        <v>0.41785418965510296</v>
      </c>
      <c r="J4176" s="508">
        <f>(Table13[[#This Row],[Signal from Matlab]]-703)/(1060.75-703)</f>
        <v>-1.9650593990216632</v>
      </c>
    </row>
    <row r="4177" spans="1:10" x14ac:dyDescent="0.2">
      <c r="A4177" s="505">
        <v>40066</v>
      </c>
      <c r="B4177" s="506">
        <v>4176</v>
      </c>
      <c r="C4177" s="507">
        <v>70.06</v>
      </c>
      <c r="E4177" s="508">
        <f>(Table13[[#This Row],[Gasoil Open]]-MIN(Table13[Gasoil Open]))/(MAX(Table13[Gasoil Open])-MIN(Table13[Gasoil Open]))</f>
        <v>0.44187408491947283</v>
      </c>
      <c r="I4177" s="130">
        <f>(Table13[[#This Row],[Alpha]]-MIN(Table13[Alpha]))/(MAX(Table13[Alpha])-MIN(Table13[Alpha]))</f>
        <v>0.41785418965510296</v>
      </c>
      <c r="J4177" s="508">
        <f>(Table13[[#This Row],[Signal from Matlab]]-703)/(1060.75-703)</f>
        <v>-1.9650593990216632</v>
      </c>
    </row>
    <row r="4178" spans="1:10" x14ac:dyDescent="0.2">
      <c r="A4178" s="505">
        <v>40067</v>
      </c>
      <c r="B4178" s="506">
        <v>4177</v>
      </c>
      <c r="C4178" s="507">
        <v>69.95</v>
      </c>
      <c r="E4178" s="508">
        <f>(Table13[[#This Row],[Gasoil Open]]-MIN(Table13[Gasoil Open]))/(MAX(Table13[Gasoil Open])-MIN(Table13[Gasoil Open]))</f>
        <v>0.4410688140556368</v>
      </c>
      <c r="I4178" s="130">
        <f>(Table13[[#This Row],[Alpha]]-MIN(Table13[Alpha]))/(MAX(Table13[Alpha])-MIN(Table13[Alpha]))</f>
        <v>0.41785418965510296</v>
      </c>
      <c r="J4178" s="508">
        <f>(Table13[[#This Row],[Signal from Matlab]]-703)/(1060.75-703)</f>
        <v>-1.9650593990216632</v>
      </c>
    </row>
    <row r="4179" spans="1:10" x14ac:dyDescent="0.2">
      <c r="A4179" s="505">
        <v>40070</v>
      </c>
      <c r="B4179" s="506">
        <v>4178</v>
      </c>
      <c r="C4179" s="507">
        <v>67.680000000000007</v>
      </c>
      <c r="E4179" s="508">
        <f>(Table13[[#This Row],[Gasoil Open]]-MIN(Table13[Gasoil Open]))/(MAX(Table13[Gasoil Open])-MIN(Table13[Gasoil Open]))</f>
        <v>0.42445095168374813</v>
      </c>
      <c r="I4179" s="130">
        <f>(Table13[[#This Row],[Alpha]]-MIN(Table13[Alpha]))/(MAX(Table13[Alpha])-MIN(Table13[Alpha]))</f>
        <v>0.41785418965510296</v>
      </c>
      <c r="J4179" s="508">
        <f>(Table13[[#This Row],[Signal from Matlab]]-703)/(1060.75-703)</f>
        <v>-1.9650593990216632</v>
      </c>
    </row>
    <row r="4180" spans="1:10" x14ac:dyDescent="0.2">
      <c r="A4180" s="505">
        <v>40071</v>
      </c>
      <c r="B4180" s="506">
        <v>4179</v>
      </c>
      <c r="C4180" s="507">
        <v>67.55</v>
      </c>
      <c r="E4180" s="508">
        <f>(Table13[[#This Row],[Gasoil Open]]-MIN(Table13[Gasoil Open]))/(MAX(Table13[Gasoil Open])-MIN(Table13[Gasoil Open]))</f>
        <v>0.42349926793557824</v>
      </c>
      <c r="I4180" s="130">
        <f>(Table13[[#This Row],[Alpha]]-MIN(Table13[Alpha]))/(MAX(Table13[Alpha])-MIN(Table13[Alpha]))</f>
        <v>0.41785418965510296</v>
      </c>
      <c r="J4180" s="508">
        <f>(Table13[[#This Row],[Signal from Matlab]]-703)/(1060.75-703)</f>
        <v>-1.9650593990216632</v>
      </c>
    </row>
    <row r="4181" spans="1:10" x14ac:dyDescent="0.2">
      <c r="A4181" s="505">
        <v>40072</v>
      </c>
      <c r="B4181" s="506">
        <v>4180</v>
      </c>
      <c r="C4181" s="507"/>
      <c r="E4181" s="508">
        <f>(Table13[[#This Row],[Gasoil Open]]-MIN(Table13[Gasoil Open]))/(MAX(Table13[Gasoil Open])-MIN(Table13[Gasoil Open]))</f>
        <v>-7.1010248901903356E-2</v>
      </c>
      <c r="I4181" s="130">
        <f>(Table13[[#This Row],[Alpha]]-MIN(Table13[Alpha]))/(MAX(Table13[Alpha])-MIN(Table13[Alpha]))</f>
        <v>0.41785418965510296</v>
      </c>
      <c r="J4181" s="508">
        <f>(Table13[[#This Row],[Signal from Matlab]]-703)/(1060.75-703)</f>
        <v>-1.9650593990216632</v>
      </c>
    </row>
    <row r="4182" spans="1:10" x14ac:dyDescent="0.2">
      <c r="A4182" s="505">
        <v>40073</v>
      </c>
      <c r="B4182" s="506">
        <v>4181</v>
      </c>
      <c r="C4182" s="507">
        <v>71.63</v>
      </c>
      <c r="E4182" s="508">
        <f>(Table13[[#This Row],[Gasoil Open]]-MIN(Table13[Gasoil Open]))/(MAX(Table13[Gasoil Open])-MIN(Table13[Gasoil Open]))</f>
        <v>0.45336749633967777</v>
      </c>
      <c r="I4182" s="130">
        <f>(Table13[[#This Row],[Alpha]]-MIN(Table13[Alpha]))/(MAX(Table13[Alpha])-MIN(Table13[Alpha]))</f>
        <v>0.41785418965510296</v>
      </c>
      <c r="J4182" s="508">
        <f>(Table13[[#This Row],[Signal from Matlab]]-703)/(1060.75-703)</f>
        <v>-1.9650593990216632</v>
      </c>
    </row>
    <row r="4183" spans="1:10" x14ac:dyDescent="0.2">
      <c r="A4183" s="505">
        <v>40074</v>
      </c>
      <c r="B4183" s="506">
        <v>4182</v>
      </c>
      <c r="C4183" s="507">
        <v>71.53</v>
      </c>
      <c r="E4183" s="508">
        <f>(Table13[[#This Row],[Gasoil Open]]-MIN(Table13[Gasoil Open]))/(MAX(Table13[Gasoil Open])-MIN(Table13[Gasoil Open]))</f>
        <v>0.4526354319180087</v>
      </c>
      <c r="I4183" s="130">
        <f>(Table13[[#This Row],[Alpha]]-MIN(Table13[Alpha]))/(MAX(Table13[Alpha])-MIN(Table13[Alpha]))</f>
        <v>0.41785418965510296</v>
      </c>
      <c r="J4183" s="508">
        <f>(Table13[[#This Row],[Signal from Matlab]]-703)/(1060.75-703)</f>
        <v>-1.9650593990216632</v>
      </c>
    </row>
    <row r="4184" spans="1:10" x14ac:dyDescent="0.2">
      <c r="A4184" s="505">
        <v>40077</v>
      </c>
      <c r="B4184" s="506">
        <v>4183</v>
      </c>
      <c r="C4184" s="507">
        <v>71.17</v>
      </c>
      <c r="E4184" s="508">
        <f>(Table13[[#This Row],[Gasoil Open]]-MIN(Table13[Gasoil Open]))/(MAX(Table13[Gasoil Open])-MIN(Table13[Gasoil Open]))</f>
        <v>0.4499999999999999</v>
      </c>
      <c r="I4184" s="130">
        <f>(Table13[[#This Row],[Alpha]]-MIN(Table13[Alpha]))/(MAX(Table13[Alpha])-MIN(Table13[Alpha]))</f>
        <v>0.41785418965510296</v>
      </c>
      <c r="J4184" s="508">
        <f>(Table13[[#This Row],[Signal from Matlab]]-703)/(1060.75-703)</f>
        <v>-1.9650593990216632</v>
      </c>
    </row>
    <row r="4185" spans="1:10" x14ac:dyDescent="0.2">
      <c r="A4185" s="505">
        <v>40078</v>
      </c>
      <c r="B4185" s="506">
        <v>4184</v>
      </c>
      <c r="C4185" s="507">
        <v>68.84</v>
      </c>
      <c r="E4185" s="508">
        <f>(Table13[[#This Row],[Gasoil Open]]-MIN(Table13[Gasoil Open]))/(MAX(Table13[Gasoil Open])-MIN(Table13[Gasoil Open]))</f>
        <v>0.43294289897510974</v>
      </c>
      <c r="I4185" s="130">
        <f>(Table13[[#This Row],[Alpha]]-MIN(Table13[Alpha]))/(MAX(Table13[Alpha])-MIN(Table13[Alpha]))</f>
        <v>0.41785418965510296</v>
      </c>
      <c r="J4185" s="508">
        <f>(Table13[[#This Row],[Signal from Matlab]]-703)/(1060.75-703)</f>
        <v>-1.9650593990216632</v>
      </c>
    </row>
    <row r="4186" spans="1:10" x14ac:dyDescent="0.2">
      <c r="A4186" s="505">
        <v>40079</v>
      </c>
      <c r="B4186" s="506">
        <v>4185</v>
      </c>
      <c r="C4186" s="507">
        <v>70.39</v>
      </c>
      <c r="E4186" s="508">
        <f>(Table13[[#This Row],[Gasoil Open]]-MIN(Table13[Gasoil Open]))/(MAX(Table13[Gasoil Open])-MIN(Table13[Gasoil Open]))</f>
        <v>0.44428989751098086</v>
      </c>
      <c r="I4186" s="130">
        <f>(Table13[[#This Row],[Alpha]]-MIN(Table13[Alpha]))/(MAX(Table13[Alpha])-MIN(Table13[Alpha]))</f>
        <v>0.41785418965510296</v>
      </c>
      <c r="J4186" s="508">
        <f>(Table13[[#This Row],[Signal from Matlab]]-703)/(1060.75-703)</f>
        <v>-1.9650593990216632</v>
      </c>
    </row>
    <row r="4187" spans="1:10" x14ac:dyDescent="0.2">
      <c r="A4187" s="505">
        <v>40080</v>
      </c>
      <c r="B4187" s="506">
        <v>4186</v>
      </c>
      <c r="C4187" s="507">
        <v>67.56</v>
      </c>
      <c r="E4187" s="508">
        <f>(Table13[[#This Row],[Gasoil Open]]-MIN(Table13[Gasoil Open]))/(MAX(Table13[Gasoil Open])-MIN(Table13[Gasoil Open]))</f>
        <v>0.42357247437774515</v>
      </c>
      <c r="I4187" s="130">
        <f>(Table13[[#This Row],[Alpha]]-MIN(Table13[Alpha]))/(MAX(Table13[Alpha])-MIN(Table13[Alpha]))</f>
        <v>0.41785418965510296</v>
      </c>
      <c r="J4187" s="508">
        <f>(Table13[[#This Row],[Signal from Matlab]]-703)/(1060.75-703)</f>
        <v>-1.9650593990216632</v>
      </c>
    </row>
    <row r="4188" spans="1:10" x14ac:dyDescent="0.2">
      <c r="A4188" s="505">
        <v>40081</v>
      </c>
      <c r="B4188" s="506">
        <v>4187</v>
      </c>
      <c r="C4188" s="507">
        <v>64.81</v>
      </c>
      <c r="E4188" s="508">
        <f>(Table13[[#This Row],[Gasoil Open]]-MIN(Table13[Gasoil Open]))/(MAX(Table13[Gasoil Open])-MIN(Table13[Gasoil Open]))</f>
        <v>0.40344070278184474</v>
      </c>
      <c r="I4188" s="130">
        <f>(Table13[[#This Row],[Alpha]]-MIN(Table13[Alpha]))/(MAX(Table13[Alpha])-MIN(Table13[Alpha]))</f>
        <v>0.41785418965510296</v>
      </c>
      <c r="J4188" s="508">
        <f>(Table13[[#This Row],[Signal from Matlab]]-703)/(1060.75-703)</f>
        <v>-1.9650593990216632</v>
      </c>
    </row>
    <row r="4189" spans="1:10" x14ac:dyDescent="0.2">
      <c r="A4189" s="505">
        <v>40084</v>
      </c>
      <c r="B4189" s="506">
        <v>4188</v>
      </c>
      <c r="C4189" s="507">
        <v>65.42</v>
      </c>
      <c r="E4189" s="508">
        <f>(Table13[[#This Row],[Gasoil Open]]-MIN(Table13[Gasoil Open]))/(MAX(Table13[Gasoil Open])-MIN(Table13[Gasoil Open]))</f>
        <v>0.40790629575402626</v>
      </c>
      <c r="I4189" s="130">
        <f>(Table13[[#This Row],[Alpha]]-MIN(Table13[Alpha]))/(MAX(Table13[Alpha])-MIN(Table13[Alpha]))</f>
        <v>0.41785418965510296</v>
      </c>
      <c r="J4189" s="508">
        <f>(Table13[[#This Row],[Signal from Matlab]]-703)/(1060.75-703)</f>
        <v>-1.9650593990216632</v>
      </c>
    </row>
    <row r="4190" spans="1:10" x14ac:dyDescent="0.2">
      <c r="A4190" s="505">
        <v>40085</v>
      </c>
      <c r="B4190" s="506">
        <v>4189</v>
      </c>
      <c r="C4190" s="507">
        <v>65.930000000000007</v>
      </c>
      <c r="E4190" s="508">
        <f>(Table13[[#This Row],[Gasoil Open]]-MIN(Table13[Gasoil Open]))/(MAX(Table13[Gasoil Open])-MIN(Table13[Gasoil Open]))</f>
        <v>0.41163982430453877</v>
      </c>
      <c r="I4190" s="130">
        <f>(Table13[[#This Row],[Alpha]]-MIN(Table13[Alpha]))/(MAX(Table13[Alpha])-MIN(Table13[Alpha]))</f>
        <v>0.41785418965510296</v>
      </c>
      <c r="J4190" s="508">
        <f>(Table13[[#This Row],[Signal from Matlab]]-703)/(1060.75-703)</f>
        <v>-1.9650593990216632</v>
      </c>
    </row>
    <row r="4191" spans="1:10" x14ac:dyDescent="0.2">
      <c r="A4191" s="505">
        <v>40086</v>
      </c>
      <c r="B4191" s="506">
        <v>4190</v>
      </c>
      <c r="C4191" s="507">
        <v>65.349999999999994</v>
      </c>
      <c r="E4191" s="508">
        <f>(Table13[[#This Row],[Gasoil Open]]-MIN(Table13[Gasoil Open]))/(MAX(Table13[Gasoil Open])-MIN(Table13[Gasoil Open]))</f>
        <v>0.40739385065885786</v>
      </c>
      <c r="I4191" s="130">
        <f>(Table13[[#This Row],[Alpha]]-MIN(Table13[Alpha]))/(MAX(Table13[Alpha])-MIN(Table13[Alpha]))</f>
        <v>0.41785418965510296</v>
      </c>
      <c r="J4191" s="508">
        <f>(Table13[[#This Row],[Signal from Matlab]]-703)/(1060.75-703)</f>
        <v>-1.9650593990216632</v>
      </c>
    </row>
    <row r="4192" spans="1:10" x14ac:dyDescent="0.2">
      <c r="A4192" s="505">
        <v>40087</v>
      </c>
      <c r="B4192" s="506">
        <v>4191</v>
      </c>
      <c r="C4192" s="507">
        <v>68.92</v>
      </c>
      <c r="E4192" s="508">
        <f>(Table13[[#This Row],[Gasoil Open]]-MIN(Table13[Gasoil Open]))/(MAX(Table13[Gasoil Open])-MIN(Table13[Gasoil Open]))</f>
        <v>0.43352855051244499</v>
      </c>
      <c r="I4192" s="130">
        <f>(Table13[[#This Row],[Alpha]]-MIN(Table13[Alpha]))/(MAX(Table13[Alpha])-MIN(Table13[Alpha]))</f>
        <v>0.41785418965510296</v>
      </c>
      <c r="J4192" s="508">
        <f>(Table13[[#This Row],[Signal from Matlab]]-703)/(1060.75-703)</f>
        <v>-1.9650593990216632</v>
      </c>
    </row>
    <row r="4193" spans="1:10" x14ac:dyDescent="0.2">
      <c r="A4193" s="505">
        <v>40088</v>
      </c>
      <c r="B4193" s="506">
        <v>4192</v>
      </c>
      <c r="C4193" s="507">
        <v>68.650000000000006</v>
      </c>
      <c r="E4193" s="508">
        <f>(Table13[[#This Row],[Gasoil Open]]-MIN(Table13[Gasoil Open]))/(MAX(Table13[Gasoil Open])-MIN(Table13[Gasoil Open]))</f>
        <v>0.43155197657393846</v>
      </c>
      <c r="I4193" s="130">
        <f>(Table13[[#This Row],[Alpha]]-MIN(Table13[Alpha]))/(MAX(Table13[Alpha])-MIN(Table13[Alpha]))</f>
        <v>0.41785418965510296</v>
      </c>
      <c r="J4193" s="508">
        <f>(Table13[[#This Row],[Signal from Matlab]]-703)/(1060.75-703)</f>
        <v>-1.9650593990216632</v>
      </c>
    </row>
    <row r="4194" spans="1:10" x14ac:dyDescent="0.2">
      <c r="A4194" s="505">
        <v>40091</v>
      </c>
      <c r="B4194" s="506">
        <v>4193</v>
      </c>
      <c r="C4194" s="507">
        <v>67.45</v>
      </c>
      <c r="E4194" s="508">
        <f>(Table13[[#This Row],[Gasoil Open]]-MIN(Table13[Gasoil Open]))/(MAX(Table13[Gasoil Open])-MIN(Table13[Gasoil Open]))</f>
        <v>0.42276720351390917</v>
      </c>
      <c r="I4194" s="130">
        <f>(Table13[[#This Row],[Alpha]]-MIN(Table13[Alpha]))/(MAX(Table13[Alpha])-MIN(Table13[Alpha]))</f>
        <v>0.41785418965510296</v>
      </c>
      <c r="J4194" s="508">
        <f>(Table13[[#This Row],[Signal from Matlab]]-703)/(1060.75-703)</f>
        <v>-1.9650593990216632</v>
      </c>
    </row>
    <row r="4195" spans="1:10" x14ac:dyDescent="0.2">
      <c r="A4195" s="505">
        <v>40092</v>
      </c>
      <c r="B4195" s="506">
        <v>4194</v>
      </c>
      <c r="C4195" s="507">
        <v>68.11</v>
      </c>
      <c r="E4195" s="508">
        <f>(Table13[[#This Row],[Gasoil Open]]-MIN(Table13[Gasoil Open]))/(MAX(Table13[Gasoil Open])-MIN(Table13[Gasoil Open]))</f>
        <v>0.42759882869692523</v>
      </c>
      <c r="I4195" s="130">
        <f>(Table13[[#This Row],[Alpha]]-MIN(Table13[Alpha]))/(MAX(Table13[Alpha])-MIN(Table13[Alpha]))</f>
        <v>0.41785418965510296</v>
      </c>
      <c r="J4195" s="508">
        <f>(Table13[[#This Row],[Signal from Matlab]]-703)/(1060.75-703)</f>
        <v>-1.9650593990216632</v>
      </c>
    </row>
    <row r="4196" spans="1:10" x14ac:dyDescent="0.2">
      <c r="A4196" s="505">
        <v>40093</v>
      </c>
      <c r="B4196" s="506">
        <v>4195</v>
      </c>
      <c r="C4196" s="507">
        <v>69.12</v>
      </c>
      <c r="E4196" s="508">
        <f>(Table13[[#This Row],[Gasoil Open]]-MIN(Table13[Gasoil Open]))/(MAX(Table13[Gasoil Open])-MIN(Table13[Gasoil Open]))</f>
        <v>0.43499267935578323</v>
      </c>
      <c r="I4196" s="130">
        <f>(Table13[[#This Row],[Alpha]]-MIN(Table13[Alpha]))/(MAX(Table13[Alpha])-MIN(Table13[Alpha]))</f>
        <v>0.41785418965510296</v>
      </c>
      <c r="J4196" s="508">
        <f>(Table13[[#This Row],[Signal from Matlab]]-703)/(1060.75-703)</f>
        <v>-1.9650593990216632</v>
      </c>
    </row>
    <row r="4197" spans="1:10" x14ac:dyDescent="0.2">
      <c r="A4197" s="505">
        <v>40094</v>
      </c>
      <c r="B4197" s="506">
        <v>4196</v>
      </c>
      <c r="C4197" s="507">
        <v>67.400000000000006</v>
      </c>
      <c r="E4197" s="508">
        <f>(Table13[[#This Row],[Gasoil Open]]-MIN(Table13[Gasoil Open]))/(MAX(Table13[Gasoil Open])-MIN(Table13[Gasoil Open]))</f>
        <v>0.42240117130307464</v>
      </c>
      <c r="I4197" s="130">
        <f>(Table13[[#This Row],[Alpha]]-MIN(Table13[Alpha]))/(MAX(Table13[Alpha])-MIN(Table13[Alpha]))</f>
        <v>0.41785418965510296</v>
      </c>
      <c r="J4197" s="508">
        <f>(Table13[[#This Row],[Signal from Matlab]]-703)/(1060.75-703)</f>
        <v>-1.9650593990216632</v>
      </c>
    </row>
    <row r="4198" spans="1:10" x14ac:dyDescent="0.2">
      <c r="A4198" s="505">
        <v>40095</v>
      </c>
      <c r="B4198" s="506">
        <v>4197</v>
      </c>
      <c r="C4198" s="507">
        <v>69.349999999999994</v>
      </c>
      <c r="E4198" s="508">
        <f>(Table13[[#This Row],[Gasoil Open]]-MIN(Table13[Gasoil Open]))/(MAX(Table13[Gasoil Open])-MIN(Table13[Gasoil Open]))</f>
        <v>0.43667642752562214</v>
      </c>
      <c r="I4198" s="130">
        <f>(Table13[[#This Row],[Alpha]]-MIN(Table13[Alpha]))/(MAX(Table13[Alpha])-MIN(Table13[Alpha]))</f>
        <v>0.41785418965510296</v>
      </c>
      <c r="J4198" s="508">
        <f>(Table13[[#This Row],[Signal from Matlab]]-703)/(1060.75-703)</f>
        <v>-1.9650593990216632</v>
      </c>
    </row>
    <row r="4199" spans="1:10" x14ac:dyDescent="0.2">
      <c r="A4199" s="505">
        <v>40098</v>
      </c>
      <c r="B4199" s="506">
        <v>4198</v>
      </c>
      <c r="C4199" s="507">
        <v>70.290000000000006</v>
      </c>
      <c r="E4199" s="508">
        <f>(Table13[[#This Row],[Gasoil Open]]-MIN(Table13[Gasoil Open]))/(MAX(Table13[Gasoil Open])-MIN(Table13[Gasoil Open]))</f>
        <v>0.44355783308931179</v>
      </c>
      <c r="I4199" s="130">
        <f>(Table13[[#This Row],[Alpha]]-MIN(Table13[Alpha]))/(MAX(Table13[Alpha])-MIN(Table13[Alpha]))</f>
        <v>0.41785418965510296</v>
      </c>
      <c r="J4199" s="508">
        <f>(Table13[[#This Row],[Signal from Matlab]]-703)/(1060.75-703)</f>
        <v>-1.9650593990216632</v>
      </c>
    </row>
    <row r="4200" spans="1:10" x14ac:dyDescent="0.2">
      <c r="A4200" s="505">
        <v>40099</v>
      </c>
      <c r="B4200" s="506">
        <v>4199</v>
      </c>
      <c r="C4200" s="507">
        <v>71.13</v>
      </c>
      <c r="E4200" s="508">
        <f>(Table13[[#This Row],[Gasoil Open]]-MIN(Table13[Gasoil Open]))/(MAX(Table13[Gasoil Open])-MIN(Table13[Gasoil Open]))</f>
        <v>0.44970717423133222</v>
      </c>
      <c r="I4200" s="130">
        <f>(Table13[[#This Row],[Alpha]]-MIN(Table13[Alpha]))/(MAX(Table13[Alpha])-MIN(Table13[Alpha]))</f>
        <v>0.41785418965510296</v>
      </c>
      <c r="J4200" s="508">
        <f>(Table13[[#This Row],[Signal from Matlab]]-703)/(1060.75-703)</f>
        <v>-1.9650593990216632</v>
      </c>
    </row>
    <row r="4201" spans="1:10" x14ac:dyDescent="0.2">
      <c r="A4201" s="505">
        <v>40100</v>
      </c>
      <c r="B4201" s="506">
        <v>4200</v>
      </c>
      <c r="C4201" s="507">
        <v>72.75</v>
      </c>
      <c r="E4201" s="508">
        <f>(Table13[[#This Row],[Gasoil Open]]-MIN(Table13[Gasoil Open]))/(MAX(Table13[Gasoil Open])-MIN(Table13[Gasoil Open]))</f>
        <v>0.4615666178623718</v>
      </c>
      <c r="I4201" s="130">
        <f>(Table13[[#This Row],[Alpha]]-MIN(Table13[Alpha]))/(MAX(Table13[Alpha])-MIN(Table13[Alpha]))</f>
        <v>0.41785418965510296</v>
      </c>
      <c r="J4201" s="508">
        <f>(Table13[[#This Row],[Signal from Matlab]]-703)/(1060.75-703)</f>
        <v>-1.9650593990216632</v>
      </c>
    </row>
    <row r="4202" spans="1:10" x14ac:dyDescent="0.2">
      <c r="A4202" s="505">
        <v>40101</v>
      </c>
      <c r="B4202" s="506">
        <v>4201</v>
      </c>
      <c r="C4202" s="507">
        <v>73.400000000000006</v>
      </c>
      <c r="E4202" s="508">
        <f>(Table13[[#This Row],[Gasoil Open]]-MIN(Table13[Gasoil Open]))/(MAX(Table13[Gasoil Open])-MIN(Table13[Gasoil Open]))</f>
        <v>0.466325036603221</v>
      </c>
      <c r="I4202" s="130">
        <f>(Table13[[#This Row],[Alpha]]-MIN(Table13[Alpha]))/(MAX(Table13[Alpha])-MIN(Table13[Alpha]))</f>
        <v>0.41785418965510296</v>
      </c>
      <c r="J4202" s="508">
        <f>(Table13[[#This Row],[Signal from Matlab]]-703)/(1060.75-703)</f>
        <v>-1.9650593990216632</v>
      </c>
    </row>
    <row r="4203" spans="1:10" x14ac:dyDescent="0.2">
      <c r="A4203" s="505">
        <v>40102</v>
      </c>
      <c r="B4203" s="506">
        <v>4202</v>
      </c>
      <c r="C4203" s="507"/>
      <c r="E4203" s="508">
        <f>(Table13[[#This Row],[Gasoil Open]]-MIN(Table13[Gasoil Open]))/(MAX(Table13[Gasoil Open])-MIN(Table13[Gasoil Open]))</f>
        <v>-7.1010248901903356E-2</v>
      </c>
      <c r="I4203" s="130">
        <f>(Table13[[#This Row],[Alpha]]-MIN(Table13[Alpha]))/(MAX(Table13[Alpha])-MIN(Table13[Alpha]))</f>
        <v>0.41785418965510296</v>
      </c>
      <c r="J4203" s="508">
        <f>(Table13[[#This Row],[Signal from Matlab]]-703)/(1060.75-703)</f>
        <v>-1.9650593990216632</v>
      </c>
    </row>
    <row r="4204" spans="1:10" x14ac:dyDescent="0.2">
      <c r="A4204" s="505">
        <v>40105</v>
      </c>
      <c r="B4204" s="506">
        <v>4203</v>
      </c>
      <c r="C4204" s="507">
        <v>77.09</v>
      </c>
      <c r="E4204" s="508">
        <f>(Table13[[#This Row],[Gasoil Open]]-MIN(Table13[Gasoil Open]))/(MAX(Table13[Gasoil Open])-MIN(Table13[Gasoil Open]))</f>
        <v>0.49333821376281106</v>
      </c>
      <c r="I4204" s="130">
        <f>(Table13[[#This Row],[Alpha]]-MIN(Table13[Alpha]))/(MAX(Table13[Alpha])-MIN(Table13[Alpha]))</f>
        <v>0.41785418965510296</v>
      </c>
      <c r="J4204" s="508">
        <f>(Table13[[#This Row],[Signal from Matlab]]-703)/(1060.75-703)</f>
        <v>-1.9650593990216632</v>
      </c>
    </row>
    <row r="4205" spans="1:10" x14ac:dyDescent="0.2">
      <c r="A4205" s="505">
        <v>40106</v>
      </c>
      <c r="B4205" s="506">
        <v>4204</v>
      </c>
      <c r="C4205" s="507">
        <v>77.72</v>
      </c>
      <c r="E4205" s="508">
        <f>(Table13[[#This Row],[Gasoil Open]]-MIN(Table13[Gasoil Open]))/(MAX(Table13[Gasoil Open])-MIN(Table13[Gasoil Open]))</f>
        <v>0.4979502196193264</v>
      </c>
      <c r="I4205" s="130">
        <f>(Table13[[#This Row],[Alpha]]-MIN(Table13[Alpha]))/(MAX(Table13[Alpha])-MIN(Table13[Alpha]))</f>
        <v>0.41785418965510296</v>
      </c>
      <c r="J4205" s="508">
        <f>(Table13[[#This Row],[Signal from Matlab]]-703)/(1060.75-703)</f>
        <v>-1.9650593990216632</v>
      </c>
    </row>
    <row r="4206" spans="1:10" x14ac:dyDescent="0.2">
      <c r="A4206" s="505">
        <v>40107</v>
      </c>
      <c r="B4206" s="506">
        <v>4205</v>
      </c>
      <c r="C4206" s="507">
        <v>76.92</v>
      </c>
      <c r="E4206" s="508">
        <f>(Table13[[#This Row],[Gasoil Open]]-MIN(Table13[Gasoil Open]))/(MAX(Table13[Gasoil Open])-MIN(Table13[Gasoil Open]))</f>
        <v>0.49209370424597354</v>
      </c>
      <c r="I4206" s="130">
        <f>(Table13[[#This Row],[Alpha]]-MIN(Table13[Alpha]))/(MAX(Table13[Alpha])-MIN(Table13[Alpha]))</f>
        <v>0.41785418965510296</v>
      </c>
      <c r="J4206" s="508">
        <f>(Table13[[#This Row],[Signal from Matlab]]-703)/(1060.75-703)</f>
        <v>-1.9650593990216632</v>
      </c>
    </row>
    <row r="4207" spans="1:10" x14ac:dyDescent="0.2">
      <c r="A4207" s="505">
        <v>40108</v>
      </c>
      <c r="B4207" s="506">
        <v>4206</v>
      </c>
      <c r="C4207" s="507">
        <v>79.41</v>
      </c>
      <c r="E4207" s="508">
        <f>(Table13[[#This Row],[Gasoil Open]]-MIN(Table13[Gasoil Open]))/(MAX(Table13[Gasoil Open])-MIN(Table13[Gasoil Open]))</f>
        <v>0.51032210834553426</v>
      </c>
      <c r="I4207" s="130">
        <f>(Table13[[#This Row],[Alpha]]-MIN(Table13[Alpha]))/(MAX(Table13[Alpha])-MIN(Table13[Alpha]))</f>
        <v>0.41785418965510296</v>
      </c>
      <c r="J4207" s="508">
        <f>(Table13[[#This Row],[Signal from Matlab]]-703)/(1060.75-703)</f>
        <v>-1.9650593990216632</v>
      </c>
    </row>
    <row r="4208" spans="1:10" x14ac:dyDescent="0.2">
      <c r="A4208" s="505">
        <v>40109</v>
      </c>
      <c r="B4208" s="506">
        <v>4207</v>
      </c>
      <c r="C4208" s="507">
        <v>79.73</v>
      </c>
      <c r="E4208" s="508">
        <f>(Table13[[#This Row],[Gasoil Open]]-MIN(Table13[Gasoil Open]))/(MAX(Table13[Gasoil Open])-MIN(Table13[Gasoil Open]))</f>
        <v>0.5126647144948755</v>
      </c>
      <c r="I4208" s="130">
        <f>(Table13[[#This Row],[Alpha]]-MIN(Table13[Alpha]))/(MAX(Table13[Alpha])-MIN(Table13[Alpha]))</f>
        <v>0.41785418965510296</v>
      </c>
      <c r="J4208" s="508">
        <f>(Table13[[#This Row],[Signal from Matlab]]-703)/(1060.75-703)</f>
        <v>-1.9650593990216632</v>
      </c>
    </row>
    <row r="4209" spans="1:10" x14ac:dyDescent="0.2">
      <c r="A4209" s="505">
        <v>40112</v>
      </c>
      <c r="B4209" s="506">
        <v>4208</v>
      </c>
      <c r="C4209" s="507">
        <v>78.489999999999995</v>
      </c>
      <c r="E4209" s="508">
        <f>(Table13[[#This Row],[Gasoil Open]]-MIN(Table13[Gasoil Open]))/(MAX(Table13[Gasoil Open])-MIN(Table13[Gasoil Open]))</f>
        <v>0.50358711566617853</v>
      </c>
      <c r="I4209" s="130">
        <f>(Table13[[#This Row],[Alpha]]-MIN(Table13[Alpha]))/(MAX(Table13[Alpha])-MIN(Table13[Alpha]))</f>
        <v>0.41785418965510296</v>
      </c>
      <c r="J4209" s="508">
        <f>(Table13[[#This Row],[Signal from Matlab]]-703)/(1060.75-703)</f>
        <v>-1.9650593990216632</v>
      </c>
    </row>
    <row r="4210" spans="1:10" x14ac:dyDescent="0.2">
      <c r="A4210" s="505">
        <v>40113</v>
      </c>
      <c r="B4210" s="506">
        <v>4209</v>
      </c>
      <c r="C4210" s="507">
        <v>77.23</v>
      </c>
      <c r="E4210" s="508">
        <f>(Table13[[#This Row],[Gasoil Open]]-MIN(Table13[Gasoil Open]))/(MAX(Table13[Gasoil Open])-MIN(Table13[Gasoil Open]))</f>
        <v>0.49436310395314781</v>
      </c>
      <c r="I4210" s="130">
        <f>(Table13[[#This Row],[Alpha]]-MIN(Table13[Alpha]))/(MAX(Table13[Alpha])-MIN(Table13[Alpha]))</f>
        <v>0.41785418965510296</v>
      </c>
      <c r="J4210" s="508">
        <f>(Table13[[#This Row],[Signal from Matlab]]-703)/(1060.75-703)</f>
        <v>-1.9650593990216632</v>
      </c>
    </row>
    <row r="4211" spans="1:10" x14ac:dyDescent="0.2">
      <c r="A4211" s="505">
        <v>40114</v>
      </c>
      <c r="B4211" s="506">
        <v>4210</v>
      </c>
      <c r="C4211" s="507">
        <v>78</v>
      </c>
      <c r="E4211" s="508">
        <f>(Table13[[#This Row],[Gasoil Open]]-MIN(Table13[Gasoil Open]))/(MAX(Table13[Gasoil Open])-MIN(Table13[Gasoil Open]))</f>
        <v>0.49999999999999989</v>
      </c>
      <c r="I4211" s="130">
        <f>(Table13[[#This Row],[Alpha]]-MIN(Table13[Alpha]))/(MAX(Table13[Alpha])-MIN(Table13[Alpha]))</f>
        <v>0.41785418965510296</v>
      </c>
      <c r="J4211" s="508">
        <f>(Table13[[#This Row],[Signal from Matlab]]-703)/(1060.75-703)</f>
        <v>-1.9650593990216632</v>
      </c>
    </row>
    <row r="4212" spans="1:10" x14ac:dyDescent="0.2">
      <c r="A4212" s="505">
        <v>40115</v>
      </c>
      <c r="B4212" s="506">
        <v>4211</v>
      </c>
      <c r="C4212" s="507">
        <v>75.72</v>
      </c>
      <c r="E4212" s="508">
        <f>(Table13[[#This Row],[Gasoil Open]]-MIN(Table13[Gasoil Open]))/(MAX(Table13[Gasoil Open])-MIN(Table13[Gasoil Open]))</f>
        <v>0.48330893118594426</v>
      </c>
      <c r="I4212" s="130">
        <f>(Table13[[#This Row],[Alpha]]-MIN(Table13[Alpha]))/(MAX(Table13[Alpha])-MIN(Table13[Alpha]))</f>
        <v>0.41785418965510296</v>
      </c>
      <c r="J4212" s="508">
        <f>(Table13[[#This Row],[Signal from Matlab]]-703)/(1060.75-703)</f>
        <v>-1.9650593990216632</v>
      </c>
    </row>
    <row r="4213" spans="1:10" x14ac:dyDescent="0.2">
      <c r="A4213" s="505">
        <v>40116</v>
      </c>
      <c r="B4213" s="506">
        <v>4212</v>
      </c>
      <c r="C4213" s="507">
        <v>78.19</v>
      </c>
      <c r="E4213" s="508">
        <f>(Table13[[#This Row],[Gasoil Open]]-MIN(Table13[Gasoil Open]))/(MAX(Table13[Gasoil Open])-MIN(Table13[Gasoil Open]))</f>
        <v>0.50139092240117122</v>
      </c>
      <c r="I4213" s="130">
        <f>(Table13[[#This Row],[Alpha]]-MIN(Table13[Alpha]))/(MAX(Table13[Alpha])-MIN(Table13[Alpha]))</f>
        <v>0.41785418965510296</v>
      </c>
      <c r="J4213" s="508">
        <f>(Table13[[#This Row],[Signal from Matlab]]-703)/(1060.75-703)</f>
        <v>-1.9650593990216632</v>
      </c>
    </row>
    <row r="4214" spans="1:10" x14ac:dyDescent="0.2">
      <c r="A4214" s="505">
        <v>40119</v>
      </c>
      <c r="B4214" s="506">
        <v>4213</v>
      </c>
      <c r="C4214" s="507">
        <v>75.239999999999995</v>
      </c>
      <c r="E4214" s="508">
        <f>(Table13[[#This Row],[Gasoil Open]]-MIN(Table13[Gasoil Open]))/(MAX(Table13[Gasoil Open])-MIN(Table13[Gasoil Open]))</f>
        <v>0.47979502196193252</v>
      </c>
      <c r="I4214" s="130">
        <f>(Table13[[#This Row],[Alpha]]-MIN(Table13[Alpha]))/(MAX(Table13[Alpha])-MIN(Table13[Alpha]))</f>
        <v>0.41785418965510296</v>
      </c>
      <c r="J4214" s="508">
        <f>(Table13[[#This Row],[Signal from Matlab]]-703)/(1060.75-703)</f>
        <v>-1.9650593990216632</v>
      </c>
    </row>
    <row r="4215" spans="1:10" x14ac:dyDescent="0.2">
      <c r="A4215" s="505">
        <v>40120</v>
      </c>
      <c r="B4215" s="506">
        <v>4214</v>
      </c>
      <c r="C4215" s="507">
        <v>76.55</v>
      </c>
      <c r="E4215" s="508">
        <f>(Table13[[#This Row],[Gasoil Open]]-MIN(Table13[Gasoil Open]))/(MAX(Table13[Gasoil Open])-MIN(Table13[Gasoil Open]))</f>
        <v>0.48938506588579783</v>
      </c>
      <c r="I4215" s="130">
        <f>(Table13[[#This Row],[Alpha]]-MIN(Table13[Alpha]))/(MAX(Table13[Alpha])-MIN(Table13[Alpha]))</f>
        <v>0.41785418965510296</v>
      </c>
      <c r="J4215" s="508">
        <f>(Table13[[#This Row],[Signal from Matlab]]-703)/(1060.75-703)</f>
        <v>-1.9650593990216632</v>
      </c>
    </row>
    <row r="4216" spans="1:10" x14ac:dyDescent="0.2">
      <c r="A4216" s="505">
        <v>40121</v>
      </c>
      <c r="B4216" s="506">
        <v>4215</v>
      </c>
      <c r="C4216" s="507">
        <v>77.790000000000006</v>
      </c>
      <c r="E4216" s="508">
        <f>(Table13[[#This Row],[Gasoil Open]]-MIN(Table13[Gasoil Open]))/(MAX(Table13[Gasoil Open])-MIN(Table13[Gasoil Open]))</f>
        <v>0.4984626647144948</v>
      </c>
      <c r="I4216" s="130">
        <f>(Table13[[#This Row],[Alpha]]-MIN(Table13[Alpha]))/(MAX(Table13[Alpha])-MIN(Table13[Alpha]))</f>
        <v>0.41785418965510296</v>
      </c>
      <c r="J4216" s="508">
        <f>(Table13[[#This Row],[Signal from Matlab]]-703)/(1060.75-703)</f>
        <v>-1.9650593990216632</v>
      </c>
    </row>
    <row r="4217" spans="1:10" x14ac:dyDescent="0.2">
      <c r="A4217" s="505">
        <v>40122</v>
      </c>
      <c r="B4217" s="506">
        <v>4216</v>
      </c>
      <c r="C4217" s="507">
        <v>78.31</v>
      </c>
      <c r="E4217" s="508">
        <f>(Table13[[#This Row],[Gasoil Open]]-MIN(Table13[Gasoil Open]))/(MAX(Table13[Gasoil Open])-MIN(Table13[Gasoil Open]))</f>
        <v>0.5022693997071741</v>
      </c>
      <c r="I4217" s="130">
        <f>(Table13[[#This Row],[Alpha]]-MIN(Table13[Alpha]))/(MAX(Table13[Alpha])-MIN(Table13[Alpha]))</f>
        <v>0.41785418965510296</v>
      </c>
      <c r="J4217" s="508">
        <f>(Table13[[#This Row],[Signal from Matlab]]-703)/(1060.75-703)</f>
        <v>-1.9650593990216632</v>
      </c>
    </row>
    <row r="4218" spans="1:10" x14ac:dyDescent="0.2">
      <c r="A4218" s="505">
        <v>40123</v>
      </c>
      <c r="B4218" s="506">
        <v>4217</v>
      </c>
      <c r="C4218" s="507">
        <v>78.290000000000006</v>
      </c>
      <c r="E4218" s="508">
        <f>(Table13[[#This Row],[Gasoil Open]]-MIN(Table13[Gasoil Open]))/(MAX(Table13[Gasoil Open])-MIN(Table13[Gasoil Open]))</f>
        <v>0.5021229868228404</v>
      </c>
      <c r="I4218" s="130">
        <f>(Table13[[#This Row],[Alpha]]-MIN(Table13[Alpha]))/(MAX(Table13[Alpha])-MIN(Table13[Alpha]))</f>
        <v>0.41785418965510296</v>
      </c>
      <c r="J4218" s="508">
        <f>(Table13[[#This Row],[Signal from Matlab]]-703)/(1060.75-703)</f>
        <v>-1.9650593990216632</v>
      </c>
    </row>
    <row r="4219" spans="1:10" x14ac:dyDescent="0.2">
      <c r="A4219" s="505">
        <v>40126</v>
      </c>
      <c r="B4219" s="506">
        <v>4218</v>
      </c>
      <c r="C4219" s="507">
        <v>76.260000000000005</v>
      </c>
      <c r="E4219" s="508">
        <f>(Table13[[#This Row],[Gasoil Open]]-MIN(Table13[Gasoil Open]))/(MAX(Table13[Gasoil Open])-MIN(Table13[Gasoil Open]))</f>
        <v>0.48726207906295749</v>
      </c>
      <c r="I4219" s="130">
        <f>(Table13[[#This Row],[Alpha]]-MIN(Table13[Alpha]))/(MAX(Table13[Alpha])-MIN(Table13[Alpha]))</f>
        <v>0.41785418965510296</v>
      </c>
      <c r="J4219" s="508">
        <f>(Table13[[#This Row],[Signal from Matlab]]-703)/(1060.75-703)</f>
        <v>-1.9650593990216632</v>
      </c>
    </row>
    <row r="4220" spans="1:10" x14ac:dyDescent="0.2">
      <c r="A4220" s="505">
        <v>40127</v>
      </c>
      <c r="B4220" s="506">
        <v>4219</v>
      </c>
      <c r="C4220" s="507">
        <v>77.5</v>
      </c>
      <c r="E4220" s="508">
        <f>(Table13[[#This Row],[Gasoil Open]]-MIN(Table13[Gasoil Open]))/(MAX(Table13[Gasoil Open])-MIN(Table13[Gasoil Open]))</f>
        <v>0.49633967789165434</v>
      </c>
      <c r="I4220" s="130">
        <f>(Table13[[#This Row],[Alpha]]-MIN(Table13[Alpha]))/(MAX(Table13[Alpha])-MIN(Table13[Alpha]))</f>
        <v>0.41785418965510296</v>
      </c>
      <c r="J4220" s="508">
        <f>(Table13[[#This Row],[Signal from Matlab]]-703)/(1060.75-703)</f>
        <v>-1.9650593990216632</v>
      </c>
    </row>
    <row r="4221" spans="1:10" x14ac:dyDescent="0.2">
      <c r="A4221" s="505">
        <v>40128</v>
      </c>
      <c r="B4221" s="506">
        <v>4220</v>
      </c>
      <c r="C4221" s="507">
        <v>77.7</v>
      </c>
      <c r="E4221" s="508">
        <f>(Table13[[#This Row],[Gasoil Open]]-MIN(Table13[Gasoil Open]))/(MAX(Table13[Gasoil Open])-MIN(Table13[Gasoil Open]))</f>
        <v>0.49780380673499258</v>
      </c>
      <c r="I4221" s="130">
        <f>(Table13[[#This Row],[Alpha]]-MIN(Table13[Alpha]))/(MAX(Table13[Alpha])-MIN(Table13[Alpha]))</f>
        <v>0.41785418965510296</v>
      </c>
      <c r="J4221" s="508">
        <f>(Table13[[#This Row],[Signal from Matlab]]-703)/(1060.75-703)</f>
        <v>-1.9650593990216632</v>
      </c>
    </row>
    <row r="4222" spans="1:10" x14ac:dyDescent="0.2">
      <c r="A4222" s="505">
        <v>40129</v>
      </c>
      <c r="B4222" s="506">
        <v>4221</v>
      </c>
      <c r="C4222" s="507">
        <v>77.95</v>
      </c>
      <c r="E4222" s="508">
        <f>(Table13[[#This Row],[Gasoil Open]]-MIN(Table13[Gasoil Open]))/(MAX(Table13[Gasoil Open])-MIN(Table13[Gasoil Open]))</f>
        <v>0.49963396778916536</v>
      </c>
      <c r="I4222" s="130">
        <f>(Table13[[#This Row],[Alpha]]-MIN(Table13[Alpha]))/(MAX(Table13[Alpha])-MIN(Table13[Alpha]))</f>
        <v>0.41785418965510296</v>
      </c>
      <c r="J4222" s="508">
        <f>(Table13[[#This Row],[Signal from Matlab]]-703)/(1060.75-703)</f>
        <v>-1.9650593990216632</v>
      </c>
    </row>
    <row r="4223" spans="1:10" x14ac:dyDescent="0.2">
      <c r="A4223" s="505">
        <v>40130</v>
      </c>
      <c r="B4223" s="506">
        <v>4222</v>
      </c>
      <c r="C4223" s="507">
        <v>75.73</v>
      </c>
      <c r="E4223" s="508">
        <f>(Table13[[#This Row],[Gasoil Open]]-MIN(Table13[Gasoil Open]))/(MAX(Table13[Gasoil Open])-MIN(Table13[Gasoil Open]))</f>
        <v>0.48338213762811122</v>
      </c>
      <c r="I4223" s="130">
        <f>(Table13[[#This Row],[Alpha]]-MIN(Table13[Alpha]))/(MAX(Table13[Alpha])-MIN(Table13[Alpha]))</f>
        <v>0.41785418965510296</v>
      </c>
      <c r="J4223" s="508">
        <f>(Table13[[#This Row],[Signal from Matlab]]-703)/(1060.75-703)</f>
        <v>-1.9650593990216632</v>
      </c>
    </row>
    <row r="4224" spans="1:10" x14ac:dyDescent="0.2">
      <c r="A4224" s="505">
        <v>40133</v>
      </c>
      <c r="B4224" s="506">
        <v>4223</v>
      </c>
      <c r="C4224" s="507"/>
      <c r="E4224" s="508">
        <f>(Table13[[#This Row],[Gasoil Open]]-MIN(Table13[Gasoil Open]))/(MAX(Table13[Gasoil Open])-MIN(Table13[Gasoil Open]))</f>
        <v>-7.1010248901903356E-2</v>
      </c>
      <c r="I4224" s="130">
        <f>(Table13[[#This Row],[Alpha]]-MIN(Table13[Alpha]))/(MAX(Table13[Alpha])-MIN(Table13[Alpha]))</f>
        <v>0.41785418965510296</v>
      </c>
      <c r="J4224" s="508">
        <f>(Table13[[#This Row],[Signal from Matlab]]-703)/(1060.75-703)</f>
        <v>-1.9650593990216632</v>
      </c>
    </row>
    <row r="4225" spans="1:10" x14ac:dyDescent="0.2">
      <c r="A4225" s="505">
        <v>40134</v>
      </c>
      <c r="B4225" s="506">
        <v>4224</v>
      </c>
      <c r="C4225" s="507">
        <v>78.8</v>
      </c>
      <c r="E4225" s="508">
        <f>(Table13[[#This Row],[Gasoil Open]]-MIN(Table13[Gasoil Open]))/(MAX(Table13[Gasoil Open])-MIN(Table13[Gasoil Open]))</f>
        <v>0.50585651537335274</v>
      </c>
      <c r="I4225" s="130">
        <f>(Table13[[#This Row],[Alpha]]-MIN(Table13[Alpha]))/(MAX(Table13[Alpha])-MIN(Table13[Alpha]))</f>
        <v>0.41785418965510296</v>
      </c>
      <c r="J4225" s="508">
        <f>(Table13[[#This Row],[Signal from Matlab]]-703)/(1060.75-703)</f>
        <v>-1.9650593990216632</v>
      </c>
    </row>
    <row r="4226" spans="1:10" x14ac:dyDescent="0.2">
      <c r="A4226" s="505">
        <v>40135</v>
      </c>
      <c r="B4226" s="506">
        <v>4225</v>
      </c>
      <c r="C4226" s="507">
        <v>79.45</v>
      </c>
      <c r="E4226" s="508">
        <f>(Table13[[#This Row],[Gasoil Open]]-MIN(Table13[Gasoil Open]))/(MAX(Table13[Gasoil Open])-MIN(Table13[Gasoil Open]))</f>
        <v>0.510614934114202</v>
      </c>
      <c r="I4226" s="130">
        <f>(Table13[[#This Row],[Alpha]]-MIN(Table13[Alpha]))/(MAX(Table13[Alpha])-MIN(Table13[Alpha]))</f>
        <v>0.41785418965510296</v>
      </c>
      <c r="J4226" s="508">
        <f>(Table13[[#This Row],[Signal from Matlab]]-703)/(1060.75-703)</f>
        <v>-1.9650593990216632</v>
      </c>
    </row>
    <row r="4227" spans="1:10" x14ac:dyDescent="0.2">
      <c r="A4227" s="505">
        <v>40136</v>
      </c>
      <c r="B4227" s="506">
        <v>4226</v>
      </c>
      <c r="C4227" s="507">
        <v>79.400000000000006</v>
      </c>
      <c r="E4227" s="508">
        <f>(Table13[[#This Row],[Gasoil Open]]-MIN(Table13[Gasoil Open]))/(MAX(Table13[Gasoil Open])-MIN(Table13[Gasoil Open]))</f>
        <v>0.51024890190336747</v>
      </c>
      <c r="I4227" s="130">
        <f>(Table13[[#This Row],[Alpha]]-MIN(Table13[Alpha]))/(MAX(Table13[Alpha])-MIN(Table13[Alpha]))</f>
        <v>0.41785418965510296</v>
      </c>
      <c r="J4227" s="508">
        <f>(Table13[[#This Row],[Signal from Matlab]]-703)/(1060.75-703)</f>
        <v>-1.9650593990216632</v>
      </c>
    </row>
    <row r="4228" spans="1:10" x14ac:dyDescent="0.2">
      <c r="A4228" s="505">
        <v>40137</v>
      </c>
      <c r="B4228" s="506">
        <v>4227</v>
      </c>
      <c r="C4228" s="507">
        <v>77.930000000000007</v>
      </c>
      <c r="E4228" s="508">
        <f>(Table13[[#This Row],[Gasoil Open]]-MIN(Table13[Gasoil Open]))/(MAX(Table13[Gasoil Open])-MIN(Table13[Gasoil Open]))</f>
        <v>0.4994875549048316</v>
      </c>
      <c r="I4228" s="130">
        <f>(Table13[[#This Row],[Alpha]]-MIN(Table13[Alpha]))/(MAX(Table13[Alpha])-MIN(Table13[Alpha]))</f>
        <v>0.41785418965510296</v>
      </c>
      <c r="J4228" s="508">
        <f>(Table13[[#This Row],[Signal from Matlab]]-703)/(1060.75-703)</f>
        <v>-1.9650593990216632</v>
      </c>
    </row>
    <row r="4229" spans="1:10" x14ac:dyDescent="0.2">
      <c r="A4229" s="505">
        <v>40140</v>
      </c>
      <c r="B4229" s="506">
        <v>4228</v>
      </c>
      <c r="C4229" s="507">
        <v>77.55</v>
      </c>
      <c r="E4229" s="508">
        <f>(Table13[[#This Row],[Gasoil Open]]-MIN(Table13[Gasoil Open]))/(MAX(Table13[Gasoil Open])-MIN(Table13[Gasoil Open]))</f>
        <v>0.49670571010248887</v>
      </c>
      <c r="I4229" s="130">
        <f>(Table13[[#This Row],[Alpha]]-MIN(Table13[Alpha]))/(MAX(Table13[Alpha])-MIN(Table13[Alpha]))</f>
        <v>0.41785418965510296</v>
      </c>
      <c r="J4229" s="508">
        <f>(Table13[[#This Row],[Signal from Matlab]]-703)/(1060.75-703)</f>
        <v>-1.9650593990216632</v>
      </c>
    </row>
    <row r="4230" spans="1:10" x14ac:dyDescent="0.2">
      <c r="A4230" s="505">
        <v>40141</v>
      </c>
      <c r="B4230" s="506">
        <v>4229</v>
      </c>
      <c r="C4230" s="507">
        <v>77.459999999999994</v>
      </c>
      <c r="E4230" s="508">
        <f>(Table13[[#This Row],[Gasoil Open]]-MIN(Table13[Gasoil Open]))/(MAX(Table13[Gasoil Open])-MIN(Table13[Gasoil Open]))</f>
        <v>0.49604685212298666</v>
      </c>
      <c r="I4230" s="130">
        <f>(Table13[[#This Row],[Alpha]]-MIN(Table13[Alpha]))/(MAX(Table13[Alpha])-MIN(Table13[Alpha]))</f>
        <v>0.41785418965510296</v>
      </c>
      <c r="J4230" s="508">
        <f>(Table13[[#This Row],[Signal from Matlab]]-703)/(1060.75-703)</f>
        <v>-1.9650593990216632</v>
      </c>
    </row>
    <row r="4231" spans="1:10" x14ac:dyDescent="0.2">
      <c r="A4231" s="505">
        <v>40142</v>
      </c>
      <c r="B4231" s="506">
        <v>4230</v>
      </c>
      <c r="C4231" s="507">
        <v>76.599999999999994</v>
      </c>
      <c r="E4231" s="508">
        <f>(Table13[[#This Row],[Gasoil Open]]-MIN(Table13[Gasoil Open]))/(MAX(Table13[Gasoil Open])-MIN(Table13[Gasoil Open]))</f>
        <v>0.48975109809663236</v>
      </c>
      <c r="I4231" s="130">
        <f>(Table13[[#This Row],[Alpha]]-MIN(Table13[Alpha]))/(MAX(Table13[Alpha])-MIN(Table13[Alpha]))</f>
        <v>0.41785418965510296</v>
      </c>
      <c r="J4231" s="508">
        <f>(Table13[[#This Row],[Signal from Matlab]]-703)/(1060.75-703)</f>
        <v>-1.9650593990216632</v>
      </c>
    </row>
    <row r="4232" spans="1:10" x14ac:dyDescent="0.2">
      <c r="A4232" s="505">
        <v>40143</v>
      </c>
      <c r="B4232" s="506">
        <v>4231</v>
      </c>
      <c r="C4232" s="507">
        <v>78.31</v>
      </c>
      <c r="E4232" s="508">
        <f>(Table13[[#This Row],[Gasoil Open]]-MIN(Table13[Gasoil Open]))/(MAX(Table13[Gasoil Open])-MIN(Table13[Gasoil Open]))</f>
        <v>0.5022693997071741</v>
      </c>
      <c r="I4232" s="130">
        <f>(Table13[[#This Row],[Alpha]]-MIN(Table13[Alpha]))/(MAX(Table13[Alpha])-MIN(Table13[Alpha]))</f>
        <v>0.41785418965510296</v>
      </c>
      <c r="J4232" s="508">
        <f>(Table13[[#This Row],[Signal from Matlab]]-703)/(1060.75-703)</f>
        <v>-1.9650593990216632</v>
      </c>
    </row>
    <row r="4233" spans="1:10" x14ac:dyDescent="0.2">
      <c r="A4233" s="505">
        <v>40144</v>
      </c>
      <c r="B4233" s="506">
        <v>4232</v>
      </c>
      <c r="C4233" s="507">
        <v>77.180000000000007</v>
      </c>
      <c r="E4233" s="508">
        <f>(Table13[[#This Row],[Gasoil Open]]-MIN(Table13[Gasoil Open]))/(MAX(Table13[Gasoil Open])-MIN(Table13[Gasoil Open]))</f>
        <v>0.49399707174231328</v>
      </c>
      <c r="I4233" s="130">
        <f>(Table13[[#This Row],[Alpha]]-MIN(Table13[Alpha]))/(MAX(Table13[Alpha])-MIN(Table13[Alpha]))</f>
        <v>0.41785418965510296</v>
      </c>
      <c r="J4233" s="508">
        <f>(Table13[[#This Row],[Signal from Matlab]]-703)/(1060.75-703)</f>
        <v>-1.9650593990216632</v>
      </c>
    </row>
    <row r="4234" spans="1:10" x14ac:dyDescent="0.2">
      <c r="A4234" s="505">
        <v>40147</v>
      </c>
      <c r="B4234" s="506">
        <v>4233</v>
      </c>
      <c r="C4234" s="507">
        <v>77.459999999999994</v>
      </c>
      <c r="E4234" s="508">
        <f>(Table13[[#This Row],[Gasoil Open]]-MIN(Table13[Gasoil Open]))/(MAX(Table13[Gasoil Open])-MIN(Table13[Gasoil Open]))</f>
        <v>0.49604685212298666</v>
      </c>
      <c r="I4234" s="130">
        <f>(Table13[[#This Row],[Alpha]]-MIN(Table13[Alpha]))/(MAX(Table13[Alpha])-MIN(Table13[Alpha]))</f>
        <v>0.41785418965510296</v>
      </c>
      <c r="J4234" s="508">
        <f>(Table13[[#This Row],[Signal from Matlab]]-703)/(1060.75-703)</f>
        <v>-1.9650593990216632</v>
      </c>
    </row>
    <row r="4235" spans="1:10" x14ac:dyDescent="0.2">
      <c r="A4235" s="505">
        <v>40148</v>
      </c>
      <c r="B4235" s="506">
        <v>4234</v>
      </c>
      <c r="C4235" s="507">
        <v>78.42</v>
      </c>
      <c r="E4235" s="508">
        <f>(Table13[[#This Row],[Gasoil Open]]-MIN(Table13[Gasoil Open]))/(MAX(Table13[Gasoil Open])-MIN(Table13[Gasoil Open]))</f>
        <v>0.50307467057101019</v>
      </c>
      <c r="I4235" s="130">
        <f>(Table13[[#This Row],[Alpha]]-MIN(Table13[Alpha]))/(MAX(Table13[Alpha])-MIN(Table13[Alpha]))</f>
        <v>0.41785418965510296</v>
      </c>
      <c r="J4235" s="508">
        <f>(Table13[[#This Row],[Signal from Matlab]]-703)/(1060.75-703)</f>
        <v>-1.9650593990216632</v>
      </c>
    </row>
    <row r="4236" spans="1:10" x14ac:dyDescent="0.2">
      <c r="A4236" s="505">
        <v>40149</v>
      </c>
      <c r="B4236" s="506">
        <v>4235</v>
      </c>
      <c r="C4236" s="507">
        <v>79.34</v>
      </c>
      <c r="E4236" s="508">
        <f>(Table13[[#This Row],[Gasoil Open]]-MIN(Table13[Gasoil Open]))/(MAX(Table13[Gasoil Open])-MIN(Table13[Gasoil Open]))</f>
        <v>0.50980966325036592</v>
      </c>
      <c r="I4236" s="130">
        <f>(Table13[[#This Row],[Alpha]]-MIN(Table13[Alpha]))/(MAX(Table13[Alpha])-MIN(Table13[Alpha]))</f>
        <v>0.41785418965510296</v>
      </c>
      <c r="J4236" s="508">
        <f>(Table13[[#This Row],[Signal from Matlab]]-703)/(1060.75-703)</f>
        <v>-1.9650593990216632</v>
      </c>
    </row>
    <row r="4237" spans="1:10" x14ac:dyDescent="0.2">
      <c r="A4237" s="505">
        <v>40150</v>
      </c>
      <c r="B4237" s="506">
        <v>4236</v>
      </c>
      <c r="C4237" s="507">
        <v>78.09</v>
      </c>
      <c r="E4237" s="508">
        <f>(Table13[[#This Row],[Gasoil Open]]-MIN(Table13[Gasoil Open]))/(MAX(Table13[Gasoil Open])-MIN(Table13[Gasoil Open]))</f>
        <v>0.50065885797950216</v>
      </c>
      <c r="I4237" s="130">
        <f>(Table13[[#This Row],[Alpha]]-MIN(Table13[Alpha]))/(MAX(Table13[Alpha])-MIN(Table13[Alpha]))</f>
        <v>0.41785418965510296</v>
      </c>
      <c r="J4237" s="508">
        <f>(Table13[[#This Row],[Signal from Matlab]]-703)/(1060.75-703)</f>
        <v>-1.9650593990216632</v>
      </c>
    </row>
    <row r="4238" spans="1:10" x14ac:dyDescent="0.2">
      <c r="A4238" s="505">
        <v>40151</v>
      </c>
      <c r="B4238" s="506">
        <v>4237</v>
      </c>
      <c r="C4238" s="507">
        <v>77.59</v>
      </c>
      <c r="E4238" s="508">
        <f>(Table13[[#This Row],[Gasoil Open]]-MIN(Table13[Gasoil Open]))/(MAX(Table13[Gasoil Open])-MIN(Table13[Gasoil Open]))</f>
        <v>0.49699853587115661</v>
      </c>
      <c r="I4238" s="130">
        <f>(Table13[[#This Row],[Alpha]]-MIN(Table13[Alpha]))/(MAX(Table13[Alpha])-MIN(Table13[Alpha]))</f>
        <v>0.41785418965510296</v>
      </c>
      <c r="J4238" s="508">
        <f>(Table13[[#This Row],[Signal from Matlab]]-703)/(1060.75-703)</f>
        <v>-1.9650593990216632</v>
      </c>
    </row>
    <row r="4239" spans="1:10" x14ac:dyDescent="0.2">
      <c r="A4239" s="505">
        <v>40154</v>
      </c>
      <c r="B4239" s="506">
        <v>4238</v>
      </c>
      <c r="C4239" s="507">
        <v>77.83</v>
      </c>
      <c r="E4239" s="508">
        <f>(Table13[[#This Row],[Gasoil Open]]-MIN(Table13[Gasoil Open]))/(MAX(Table13[Gasoil Open])-MIN(Table13[Gasoil Open]))</f>
        <v>0.49875549048316242</v>
      </c>
      <c r="I4239" s="130">
        <f>(Table13[[#This Row],[Alpha]]-MIN(Table13[Alpha]))/(MAX(Table13[Alpha])-MIN(Table13[Alpha]))</f>
        <v>0.41785418965510296</v>
      </c>
      <c r="J4239" s="508">
        <f>(Table13[[#This Row],[Signal from Matlab]]-703)/(1060.75-703)</f>
        <v>-1.9650593990216632</v>
      </c>
    </row>
    <row r="4240" spans="1:10" x14ac:dyDescent="0.2">
      <c r="A4240" s="505">
        <v>40155</v>
      </c>
      <c r="B4240" s="506">
        <v>4239</v>
      </c>
      <c r="C4240" s="507">
        <v>76.78</v>
      </c>
      <c r="E4240" s="508">
        <f>(Table13[[#This Row],[Gasoil Open]]-MIN(Table13[Gasoil Open]))/(MAX(Table13[Gasoil Open])-MIN(Table13[Gasoil Open]))</f>
        <v>0.49106881405563679</v>
      </c>
      <c r="I4240" s="130">
        <f>(Table13[[#This Row],[Alpha]]-MIN(Table13[Alpha]))/(MAX(Table13[Alpha])-MIN(Table13[Alpha]))</f>
        <v>0.41785418965510296</v>
      </c>
      <c r="J4240" s="508">
        <f>(Table13[[#This Row],[Signal from Matlab]]-703)/(1060.75-703)</f>
        <v>-1.9650593990216632</v>
      </c>
    </row>
    <row r="4241" spans="1:10" x14ac:dyDescent="0.2">
      <c r="A4241" s="505">
        <v>40156</v>
      </c>
      <c r="B4241" s="506">
        <v>4240</v>
      </c>
      <c r="C4241" s="507">
        <v>75.47</v>
      </c>
      <c r="E4241" s="508">
        <f>(Table13[[#This Row],[Gasoil Open]]-MIN(Table13[Gasoil Open]))/(MAX(Table13[Gasoil Open])-MIN(Table13[Gasoil Open]))</f>
        <v>0.48147877013177148</v>
      </c>
      <c r="I4241" s="130">
        <f>(Table13[[#This Row],[Alpha]]-MIN(Table13[Alpha]))/(MAX(Table13[Alpha])-MIN(Table13[Alpha]))</f>
        <v>0.41785418965510296</v>
      </c>
      <c r="J4241" s="508">
        <f>(Table13[[#This Row],[Signal from Matlab]]-703)/(1060.75-703)</f>
        <v>-1.9650593990216632</v>
      </c>
    </row>
    <row r="4242" spans="1:10" x14ac:dyDescent="0.2">
      <c r="A4242" s="505">
        <v>40157</v>
      </c>
      <c r="B4242" s="506">
        <v>4241</v>
      </c>
      <c r="C4242" s="507">
        <v>72.75</v>
      </c>
      <c r="E4242" s="508">
        <f>(Table13[[#This Row],[Gasoil Open]]-MIN(Table13[Gasoil Open]))/(MAX(Table13[Gasoil Open])-MIN(Table13[Gasoil Open]))</f>
        <v>0.4615666178623718</v>
      </c>
      <c r="I4242" s="130">
        <f>(Table13[[#This Row],[Alpha]]-MIN(Table13[Alpha]))/(MAX(Table13[Alpha])-MIN(Table13[Alpha]))</f>
        <v>0.41785418965510296</v>
      </c>
      <c r="J4242" s="508">
        <f>(Table13[[#This Row],[Signal from Matlab]]-703)/(1060.75-703)</f>
        <v>-1.9650593990216632</v>
      </c>
    </row>
    <row r="4243" spans="1:10" x14ac:dyDescent="0.2">
      <c r="A4243" s="505">
        <v>40158</v>
      </c>
      <c r="B4243" s="506">
        <v>4242</v>
      </c>
      <c r="C4243" s="507">
        <v>71.849999999999994</v>
      </c>
      <c r="E4243" s="508">
        <f>(Table13[[#This Row],[Gasoil Open]]-MIN(Table13[Gasoil Open]))/(MAX(Table13[Gasoil Open])-MIN(Table13[Gasoil Open]))</f>
        <v>0.45497803806734977</v>
      </c>
      <c r="I4243" s="130">
        <f>(Table13[[#This Row],[Alpha]]-MIN(Table13[Alpha]))/(MAX(Table13[Alpha])-MIN(Table13[Alpha]))</f>
        <v>0.41785418965510296</v>
      </c>
      <c r="J4243" s="508">
        <f>(Table13[[#This Row],[Signal from Matlab]]-703)/(1060.75-703)</f>
        <v>-1.9650593990216632</v>
      </c>
    </row>
    <row r="4244" spans="1:10" x14ac:dyDescent="0.2">
      <c r="A4244" s="505">
        <v>40161</v>
      </c>
      <c r="B4244" s="506">
        <v>4243</v>
      </c>
      <c r="C4244" s="507">
        <v>71.47</v>
      </c>
      <c r="E4244" s="508">
        <f>(Table13[[#This Row],[Gasoil Open]]-MIN(Table13[Gasoil Open]))/(MAX(Table13[Gasoil Open])-MIN(Table13[Gasoil Open]))</f>
        <v>0.45219619326500721</v>
      </c>
      <c r="I4244" s="130">
        <f>(Table13[[#This Row],[Alpha]]-MIN(Table13[Alpha]))/(MAX(Table13[Alpha])-MIN(Table13[Alpha]))</f>
        <v>0.41785418965510296</v>
      </c>
      <c r="J4244" s="508">
        <f>(Table13[[#This Row],[Signal from Matlab]]-703)/(1060.75-703)</f>
        <v>-1.9650593990216632</v>
      </c>
    </row>
    <row r="4245" spans="1:10" x14ac:dyDescent="0.2">
      <c r="A4245" s="505">
        <v>40162</v>
      </c>
      <c r="B4245" s="506">
        <v>4244</v>
      </c>
      <c r="C4245" s="507">
        <v>72.040000000000006</v>
      </c>
      <c r="E4245" s="508">
        <f>(Table13[[#This Row],[Gasoil Open]]-MIN(Table13[Gasoil Open]))/(MAX(Table13[Gasoil Open])-MIN(Table13[Gasoil Open]))</f>
        <v>0.45636896046852116</v>
      </c>
      <c r="I4245" s="130">
        <f>(Table13[[#This Row],[Alpha]]-MIN(Table13[Alpha]))/(MAX(Table13[Alpha])-MIN(Table13[Alpha]))</f>
        <v>0.41785418965510296</v>
      </c>
      <c r="J4245" s="508">
        <f>(Table13[[#This Row],[Signal from Matlab]]-703)/(1060.75-703)</f>
        <v>-1.9650593990216632</v>
      </c>
    </row>
    <row r="4246" spans="1:10" x14ac:dyDescent="0.2">
      <c r="A4246" s="505">
        <v>40163</v>
      </c>
      <c r="B4246" s="506">
        <v>4245</v>
      </c>
      <c r="C4246" s="507">
        <v>72.290000000000006</v>
      </c>
      <c r="E4246" s="508">
        <f>(Table13[[#This Row],[Gasoil Open]]-MIN(Table13[Gasoil Open]))/(MAX(Table13[Gasoil Open])-MIN(Table13[Gasoil Open]))</f>
        <v>0.45819912152269393</v>
      </c>
      <c r="I4246" s="130">
        <f>(Table13[[#This Row],[Alpha]]-MIN(Table13[Alpha]))/(MAX(Table13[Alpha])-MIN(Table13[Alpha]))</f>
        <v>0.41785418965510296</v>
      </c>
      <c r="J4246" s="508">
        <f>(Table13[[#This Row],[Signal from Matlab]]-703)/(1060.75-703)</f>
        <v>-1.9650593990216632</v>
      </c>
    </row>
    <row r="4247" spans="1:10" x14ac:dyDescent="0.2">
      <c r="A4247" s="505">
        <v>40164</v>
      </c>
      <c r="B4247" s="506">
        <v>4246</v>
      </c>
      <c r="C4247" s="507"/>
      <c r="E4247" s="508">
        <f>(Table13[[#This Row],[Gasoil Open]]-MIN(Table13[Gasoil Open]))/(MAX(Table13[Gasoil Open])-MIN(Table13[Gasoil Open]))</f>
        <v>-7.1010248901903356E-2</v>
      </c>
      <c r="I4247" s="130">
        <f>(Table13[[#This Row],[Alpha]]-MIN(Table13[Alpha]))/(MAX(Table13[Alpha])-MIN(Table13[Alpha]))</f>
        <v>0.41785418965510296</v>
      </c>
      <c r="J4247" s="508">
        <f>(Table13[[#This Row],[Signal from Matlab]]-703)/(1060.75-703)</f>
        <v>-1.9650593990216632</v>
      </c>
    </row>
    <row r="4248" spans="1:10" x14ac:dyDescent="0.2">
      <c r="A4248" s="505">
        <v>40165</v>
      </c>
      <c r="B4248" s="506">
        <v>4247</v>
      </c>
      <c r="C4248" s="507">
        <v>73.2</v>
      </c>
      <c r="E4248" s="508">
        <f>(Table13[[#This Row],[Gasoil Open]]-MIN(Table13[Gasoil Open]))/(MAX(Table13[Gasoil Open])-MIN(Table13[Gasoil Open]))</f>
        <v>0.46486090775988281</v>
      </c>
      <c r="I4248" s="130">
        <f>(Table13[[#This Row],[Alpha]]-MIN(Table13[Alpha]))/(MAX(Table13[Alpha])-MIN(Table13[Alpha]))</f>
        <v>0.41785418965510296</v>
      </c>
      <c r="J4248" s="508">
        <f>(Table13[[#This Row],[Signal from Matlab]]-703)/(1060.75-703)</f>
        <v>-1.9650593990216632</v>
      </c>
    </row>
    <row r="4249" spans="1:10" x14ac:dyDescent="0.2">
      <c r="A4249" s="505">
        <v>40168</v>
      </c>
      <c r="B4249" s="506">
        <v>4248</v>
      </c>
      <c r="C4249" s="507">
        <v>73.62</v>
      </c>
      <c r="E4249" s="508">
        <f>(Table13[[#This Row],[Gasoil Open]]-MIN(Table13[Gasoil Open]))/(MAX(Table13[Gasoil Open])-MIN(Table13[Gasoil Open]))</f>
        <v>0.46793557833089305</v>
      </c>
      <c r="I4249" s="130">
        <f>(Table13[[#This Row],[Alpha]]-MIN(Table13[Alpha]))/(MAX(Table13[Alpha])-MIN(Table13[Alpha]))</f>
        <v>0.41785418965510296</v>
      </c>
      <c r="J4249" s="508">
        <f>(Table13[[#This Row],[Signal from Matlab]]-703)/(1060.75-703)</f>
        <v>-1.9650593990216632</v>
      </c>
    </row>
    <row r="4250" spans="1:10" x14ac:dyDescent="0.2">
      <c r="A4250" s="505">
        <v>40169</v>
      </c>
      <c r="B4250" s="506">
        <v>4249</v>
      </c>
      <c r="C4250" s="507">
        <v>72.989999999999995</v>
      </c>
      <c r="E4250" s="508">
        <f>(Table13[[#This Row],[Gasoil Open]]-MIN(Table13[Gasoil Open]))/(MAX(Table13[Gasoil Open])-MIN(Table13[Gasoil Open]))</f>
        <v>0.46332357247437761</v>
      </c>
      <c r="I4250" s="130">
        <f>(Table13[[#This Row],[Alpha]]-MIN(Table13[Alpha]))/(MAX(Table13[Alpha])-MIN(Table13[Alpha]))</f>
        <v>0.41785418965510296</v>
      </c>
      <c r="J4250" s="508">
        <f>(Table13[[#This Row],[Signal from Matlab]]-703)/(1060.75-703)</f>
        <v>-1.9650593990216632</v>
      </c>
    </row>
    <row r="4251" spans="1:10" x14ac:dyDescent="0.2">
      <c r="A4251" s="505">
        <v>40170</v>
      </c>
      <c r="B4251" s="506">
        <v>4250</v>
      </c>
      <c r="C4251" s="507">
        <v>73.61</v>
      </c>
      <c r="E4251" s="508">
        <f>(Table13[[#This Row],[Gasoil Open]]-MIN(Table13[Gasoil Open]))/(MAX(Table13[Gasoil Open])-MIN(Table13[Gasoil Open]))</f>
        <v>0.46786237188872609</v>
      </c>
      <c r="I4251" s="130">
        <f>(Table13[[#This Row],[Alpha]]-MIN(Table13[Alpha]))/(MAX(Table13[Alpha])-MIN(Table13[Alpha]))</f>
        <v>0.41785418965510296</v>
      </c>
      <c r="J4251" s="508">
        <f>(Table13[[#This Row],[Signal from Matlab]]-703)/(1060.75-703)</f>
        <v>-1.9650593990216632</v>
      </c>
    </row>
    <row r="4252" spans="1:10" x14ac:dyDescent="0.2">
      <c r="A4252" s="505">
        <v>40171</v>
      </c>
      <c r="B4252" s="506">
        <v>4251</v>
      </c>
      <c r="C4252" s="507">
        <v>75.53</v>
      </c>
      <c r="E4252" s="508">
        <f>(Table13[[#This Row],[Gasoil Open]]-MIN(Table13[Gasoil Open]))/(MAX(Table13[Gasoil Open])-MIN(Table13[Gasoil Open]))</f>
        <v>0.48191800878477298</v>
      </c>
      <c r="I4252" s="130">
        <f>(Table13[[#This Row],[Alpha]]-MIN(Table13[Alpha]))/(MAX(Table13[Alpha])-MIN(Table13[Alpha]))</f>
        <v>0.41785418965510296</v>
      </c>
      <c r="J4252" s="508">
        <f>(Table13[[#This Row],[Signal from Matlab]]-703)/(1060.75-703)</f>
        <v>-1.9650593990216632</v>
      </c>
    </row>
    <row r="4253" spans="1:10" x14ac:dyDescent="0.2">
      <c r="A4253" s="505">
        <v>40175</v>
      </c>
      <c r="B4253" s="506">
        <v>4252</v>
      </c>
      <c r="C4253" s="507">
        <v>76.3</v>
      </c>
      <c r="E4253" s="508">
        <f>(Table13[[#This Row],[Gasoil Open]]-MIN(Table13[Gasoil Open]))/(MAX(Table13[Gasoil Open])-MIN(Table13[Gasoil Open]))</f>
        <v>0.48755490483162506</v>
      </c>
      <c r="I4253" s="130">
        <f>(Table13[[#This Row],[Alpha]]-MIN(Table13[Alpha]))/(MAX(Table13[Alpha])-MIN(Table13[Alpha]))</f>
        <v>0.41785418965510296</v>
      </c>
      <c r="J4253" s="508">
        <f>(Table13[[#This Row],[Signal from Matlab]]-703)/(1060.75-703)</f>
        <v>-1.9650593990216632</v>
      </c>
    </row>
    <row r="4254" spans="1:10" x14ac:dyDescent="0.2">
      <c r="A4254" s="505">
        <v>40176</v>
      </c>
      <c r="B4254" s="506">
        <v>4253</v>
      </c>
      <c r="C4254" s="507">
        <v>77.42</v>
      </c>
      <c r="E4254" s="508">
        <f>(Table13[[#This Row],[Gasoil Open]]-MIN(Table13[Gasoil Open]))/(MAX(Table13[Gasoil Open])-MIN(Table13[Gasoil Open]))</f>
        <v>0.49575402635431909</v>
      </c>
      <c r="I4254" s="130">
        <f>(Table13[[#This Row],[Alpha]]-MIN(Table13[Alpha]))/(MAX(Table13[Alpha])-MIN(Table13[Alpha]))</f>
        <v>0.41785418965510296</v>
      </c>
      <c r="J4254" s="508">
        <f>(Table13[[#This Row],[Signal from Matlab]]-703)/(1060.75-703)</f>
        <v>-1.9650593990216632</v>
      </c>
    </row>
    <row r="4255" spans="1:10" x14ac:dyDescent="0.2">
      <c r="A4255" s="505">
        <v>40177</v>
      </c>
      <c r="B4255" s="506">
        <v>4254</v>
      </c>
      <c r="C4255" s="507">
        <v>77.53</v>
      </c>
      <c r="E4255" s="508">
        <f>(Table13[[#This Row],[Gasoil Open]]-MIN(Table13[Gasoil Open]))/(MAX(Table13[Gasoil Open])-MIN(Table13[Gasoil Open]))</f>
        <v>0.49655929721815512</v>
      </c>
      <c r="I4255" s="130">
        <f>(Table13[[#This Row],[Alpha]]-MIN(Table13[Alpha]))/(MAX(Table13[Alpha])-MIN(Table13[Alpha]))</f>
        <v>0.41785418965510296</v>
      </c>
      <c r="J4255" s="508">
        <f>(Table13[[#This Row],[Signal from Matlab]]-703)/(1060.75-703)</f>
        <v>-1.9650593990216632</v>
      </c>
    </row>
    <row r="4256" spans="1:10" x14ac:dyDescent="0.2">
      <c r="A4256" s="505">
        <v>40178</v>
      </c>
      <c r="B4256" s="506">
        <v>4255</v>
      </c>
      <c r="C4256" s="507">
        <v>78.650000000000006</v>
      </c>
      <c r="E4256" s="508">
        <f>(Table13[[#This Row],[Gasoil Open]]-MIN(Table13[Gasoil Open]))/(MAX(Table13[Gasoil Open])-MIN(Table13[Gasoil Open]))</f>
        <v>0.50475841874084915</v>
      </c>
      <c r="I4256" s="130">
        <f>(Table13[[#This Row],[Alpha]]-MIN(Table13[Alpha]))/(MAX(Table13[Alpha])-MIN(Table13[Alpha]))</f>
        <v>0.41785418965510296</v>
      </c>
      <c r="J4256" s="508">
        <f>(Table13[[#This Row],[Signal from Matlab]]-703)/(1060.75-703)</f>
        <v>-1.9650593990216632</v>
      </c>
    </row>
    <row r="4257" spans="1:10" x14ac:dyDescent="0.2">
      <c r="A4257" s="505">
        <v>40182</v>
      </c>
      <c r="B4257" s="506">
        <v>4256</v>
      </c>
      <c r="C4257" s="507">
        <v>78.489999999999995</v>
      </c>
      <c r="E4257" s="508">
        <f>(Table13[[#This Row],[Gasoil Open]]-MIN(Table13[Gasoil Open]))/(MAX(Table13[Gasoil Open])-MIN(Table13[Gasoil Open]))</f>
        <v>0.50358711566617853</v>
      </c>
      <c r="I4257" s="130">
        <f>(Table13[[#This Row],[Alpha]]-MIN(Table13[Alpha]))/(MAX(Table13[Alpha])-MIN(Table13[Alpha]))</f>
        <v>0.41785418965510296</v>
      </c>
      <c r="J4257" s="508">
        <f>(Table13[[#This Row],[Signal from Matlab]]-703)/(1060.75-703)</f>
        <v>-1.9650593990216632</v>
      </c>
    </row>
    <row r="4258" spans="1:10" x14ac:dyDescent="0.2">
      <c r="A4258" s="505">
        <v>40183</v>
      </c>
      <c r="B4258" s="506">
        <v>4257</v>
      </c>
      <c r="C4258" s="507">
        <v>80.290000000000006</v>
      </c>
      <c r="E4258" s="508">
        <f>(Table13[[#This Row],[Gasoil Open]]-MIN(Table13[Gasoil Open]))/(MAX(Table13[Gasoil Open])-MIN(Table13[Gasoil Open]))</f>
        <v>0.51676427525622248</v>
      </c>
      <c r="I4258" s="130">
        <f>(Table13[[#This Row],[Alpha]]-MIN(Table13[Alpha]))/(MAX(Table13[Alpha])-MIN(Table13[Alpha]))</f>
        <v>0.41785418965510296</v>
      </c>
      <c r="J4258" s="508">
        <f>(Table13[[#This Row],[Signal from Matlab]]-703)/(1060.75-703)</f>
        <v>-1.9650593990216632</v>
      </c>
    </row>
    <row r="4259" spans="1:10" x14ac:dyDescent="0.2">
      <c r="A4259" s="505">
        <v>40184</v>
      </c>
      <c r="B4259" s="506">
        <v>4258</v>
      </c>
      <c r="C4259" s="507">
        <v>80.38</v>
      </c>
      <c r="E4259" s="508">
        <f>(Table13[[#This Row],[Gasoil Open]]-MIN(Table13[Gasoil Open]))/(MAX(Table13[Gasoil Open])-MIN(Table13[Gasoil Open]))</f>
        <v>0.51742313323572464</v>
      </c>
      <c r="I4259" s="130">
        <f>(Table13[[#This Row],[Alpha]]-MIN(Table13[Alpha]))/(MAX(Table13[Alpha])-MIN(Table13[Alpha]))</f>
        <v>0.41785418965510296</v>
      </c>
      <c r="J4259" s="508">
        <f>(Table13[[#This Row],[Signal from Matlab]]-703)/(1060.75-703)</f>
        <v>-1.9650593990216632</v>
      </c>
    </row>
    <row r="4260" spans="1:10" x14ac:dyDescent="0.2">
      <c r="A4260" s="505">
        <v>40185</v>
      </c>
      <c r="B4260" s="506">
        <v>4259</v>
      </c>
      <c r="C4260" s="507">
        <v>82</v>
      </c>
      <c r="E4260" s="508">
        <f>(Table13[[#This Row],[Gasoil Open]]-MIN(Table13[Gasoil Open]))/(MAX(Table13[Gasoil Open])-MIN(Table13[Gasoil Open]))</f>
        <v>0.52928257686676417</v>
      </c>
      <c r="I4260" s="130">
        <f>(Table13[[#This Row],[Alpha]]-MIN(Table13[Alpha]))/(MAX(Table13[Alpha])-MIN(Table13[Alpha]))</f>
        <v>0.41785418965510296</v>
      </c>
      <c r="J4260" s="508">
        <f>(Table13[[#This Row],[Signal from Matlab]]-703)/(1060.75-703)</f>
        <v>-1.9650593990216632</v>
      </c>
    </row>
    <row r="4261" spans="1:10" x14ac:dyDescent="0.2">
      <c r="A4261" s="505">
        <v>40186</v>
      </c>
      <c r="B4261" s="506">
        <v>4260</v>
      </c>
      <c r="C4261" s="507">
        <v>81.510000000000005</v>
      </c>
      <c r="E4261" s="508">
        <f>(Table13[[#This Row],[Gasoil Open]]-MIN(Table13[Gasoil Open]))/(MAX(Table13[Gasoil Open])-MIN(Table13[Gasoil Open]))</f>
        <v>0.52569546120058563</v>
      </c>
      <c r="I4261" s="130">
        <f>(Table13[[#This Row],[Alpha]]-MIN(Table13[Alpha]))/(MAX(Table13[Alpha])-MIN(Table13[Alpha]))</f>
        <v>0.41785418965510296</v>
      </c>
      <c r="J4261" s="508">
        <f>(Table13[[#This Row],[Signal from Matlab]]-703)/(1060.75-703)</f>
        <v>-1.9650593990216632</v>
      </c>
    </row>
    <row r="4262" spans="1:10" x14ac:dyDescent="0.2">
      <c r="A4262" s="505">
        <v>40189</v>
      </c>
      <c r="B4262" s="506">
        <v>4261</v>
      </c>
      <c r="C4262" s="507">
        <v>81.53</v>
      </c>
      <c r="E4262" s="508">
        <f>(Table13[[#This Row],[Gasoil Open]]-MIN(Table13[Gasoil Open]))/(MAX(Table13[Gasoil Open])-MIN(Table13[Gasoil Open]))</f>
        <v>0.52584187408491934</v>
      </c>
      <c r="I4262" s="130">
        <f>(Table13[[#This Row],[Alpha]]-MIN(Table13[Alpha]))/(MAX(Table13[Alpha])-MIN(Table13[Alpha]))</f>
        <v>0.41785418965510296</v>
      </c>
      <c r="J4262" s="508">
        <f>(Table13[[#This Row],[Signal from Matlab]]-703)/(1060.75-703)</f>
        <v>-1.9650593990216632</v>
      </c>
    </row>
    <row r="4263" spans="1:10" x14ac:dyDescent="0.2">
      <c r="A4263" s="505">
        <v>40190</v>
      </c>
      <c r="B4263" s="506">
        <v>4262</v>
      </c>
      <c r="C4263" s="507">
        <v>80.55</v>
      </c>
      <c r="E4263" s="508">
        <f>(Table13[[#This Row],[Gasoil Open]]-MIN(Table13[Gasoil Open]))/(MAX(Table13[Gasoil Open])-MIN(Table13[Gasoil Open]))</f>
        <v>0.51866764275256205</v>
      </c>
      <c r="I4263" s="130">
        <f>(Table13[[#This Row],[Alpha]]-MIN(Table13[Alpha]))/(MAX(Table13[Alpha])-MIN(Table13[Alpha]))</f>
        <v>0.41785418965510296</v>
      </c>
      <c r="J4263" s="508">
        <f>(Table13[[#This Row],[Signal from Matlab]]-703)/(1060.75-703)</f>
        <v>-1.9650593990216632</v>
      </c>
    </row>
    <row r="4264" spans="1:10" x14ac:dyDescent="0.2">
      <c r="A4264" s="505">
        <v>40191</v>
      </c>
      <c r="B4264" s="506">
        <v>4263</v>
      </c>
      <c r="C4264" s="507">
        <v>78.489999999999995</v>
      </c>
      <c r="E4264" s="508">
        <f>(Table13[[#This Row],[Gasoil Open]]-MIN(Table13[Gasoil Open]))/(MAX(Table13[Gasoil Open])-MIN(Table13[Gasoil Open]))</f>
        <v>0.50358711566617853</v>
      </c>
      <c r="I4264" s="130">
        <f>(Table13[[#This Row],[Alpha]]-MIN(Table13[Alpha]))/(MAX(Table13[Alpha])-MIN(Table13[Alpha]))</f>
        <v>0.41785418965510296</v>
      </c>
      <c r="J4264" s="508">
        <f>(Table13[[#This Row],[Signal from Matlab]]-703)/(1060.75-703)</f>
        <v>-1.9650593990216632</v>
      </c>
    </row>
    <row r="4265" spans="1:10" x14ac:dyDescent="0.2">
      <c r="A4265" s="505">
        <v>40192</v>
      </c>
      <c r="B4265" s="506">
        <v>4264</v>
      </c>
      <c r="C4265" s="507">
        <v>78.55</v>
      </c>
      <c r="E4265" s="508">
        <f>(Table13[[#This Row],[Gasoil Open]]-MIN(Table13[Gasoil Open]))/(MAX(Table13[Gasoil Open])-MIN(Table13[Gasoil Open]))</f>
        <v>0.50402635431917997</v>
      </c>
      <c r="I4265" s="130">
        <f>(Table13[[#This Row],[Alpha]]-MIN(Table13[Alpha]))/(MAX(Table13[Alpha])-MIN(Table13[Alpha]))</f>
        <v>0.41785418965510296</v>
      </c>
      <c r="J4265" s="508">
        <f>(Table13[[#This Row],[Signal from Matlab]]-703)/(1060.75-703)</f>
        <v>-1.9650593990216632</v>
      </c>
    </row>
    <row r="4266" spans="1:10" x14ac:dyDescent="0.2">
      <c r="A4266" s="505">
        <v>40193</v>
      </c>
      <c r="B4266" s="506">
        <v>4265</v>
      </c>
      <c r="C4266" s="507"/>
      <c r="E4266" s="508">
        <f>(Table13[[#This Row],[Gasoil Open]]-MIN(Table13[Gasoil Open]))/(MAX(Table13[Gasoil Open])-MIN(Table13[Gasoil Open]))</f>
        <v>-7.1010248901903356E-2</v>
      </c>
      <c r="I4266" s="130">
        <f>(Table13[[#This Row],[Alpha]]-MIN(Table13[Alpha]))/(MAX(Table13[Alpha])-MIN(Table13[Alpha]))</f>
        <v>0.41785418965510296</v>
      </c>
      <c r="J4266" s="508">
        <f>(Table13[[#This Row],[Signal from Matlab]]-703)/(1060.75-703)</f>
        <v>-1.9650593990216632</v>
      </c>
    </row>
    <row r="4267" spans="1:10" x14ac:dyDescent="0.2">
      <c r="A4267" s="505">
        <v>40196</v>
      </c>
      <c r="B4267" s="506">
        <v>4266</v>
      </c>
      <c r="C4267" s="507">
        <v>76.91</v>
      </c>
      <c r="E4267" s="508">
        <f>(Table13[[#This Row],[Gasoil Open]]-MIN(Table13[Gasoil Open]))/(MAX(Table13[Gasoil Open])-MIN(Table13[Gasoil Open]))</f>
        <v>0.49202049780380663</v>
      </c>
      <c r="I4267" s="130">
        <f>(Table13[[#This Row],[Alpha]]-MIN(Table13[Alpha]))/(MAX(Table13[Alpha])-MIN(Table13[Alpha]))</f>
        <v>0.41785418965510296</v>
      </c>
      <c r="J4267" s="508">
        <f>(Table13[[#This Row],[Signal from Matlab]]-703)/(1060.75-703)</f>
        <v>-1.9650593990216632</v>
      </c>
    </row>
    <row r="4268" spans="1:10" x14ac:dyDescent="0.2">
      <c r="A4268" s="505">
        <v>40197</v>
      </c>
      <c r="B4268" s="506">
        <v>4267</v>
      </c>
      <c r="C4268" s="507">
        <v>77.23</v>
      </c>
      <c r="E4268" s="508">
        <f>(Table13[[#This Row],[Gasoil Open]]-MIN(Table13[Gasoil Open]))/(MAX(Table13[Gasoil Open])-MIN(Table13[Gasoil Open]))</f>
        <v>0.49436310395314781</v>
      </c>
      <c r="I4268" s="130">
        <f>(Table13[[#This Row],[Alpha]]-MIN(Table13[Alpha]))/(MAX(Table13[Alpha])-MIN(Table13[Alpha]))</f>
        <v>0.41785418965510296</v>
      </c>
      <c r="J4268" s="508">
        <f>(Table13[[#This Row],[Signal from Matlab]]-703)/(1060.75-703)</f>
        <v>-1.9650593990216632</v>
      </c>
    </row>
    <row r="4269" spans="1:10" x14ac:dyDescent="0.2">
      <c r="A4269" s="505">
        <v>40198</v>
      </c>
      <c r="B4269" s="506">
        <v>4268</v>
      </c>
      <c r="C4269" s="507">
        <v>77.5</v>
      </c>
      <c r="E4269" s="508">
        <f>(Table13[[#This Row],[Gasoil Open]]-MIN(Table13[Gasoil Open]))/(MAX(Table13[Gasoil Open])-MIN(Table13[Gasoil Open]))</f>
        <v>0.49633967789165434</v>
      </c>
      <c r="I4269" s="130">
        <f>(Table13[[#This Row],[Alpha]]-MIN(Table13[Alpha]))/(MAX(Table13[Alpha])-MIN(Table13[Alpha]))</f>
        <v>0.41785418965510296</v>
      </c>
      <c r="J4269" s="508">
        <f>(Table13[[#This Row],[Signal from Matlab]]-703)/(1060.75-703)</f>
        <v>-1.9650593990216632</v>
      </c>
    </row>
    <row r="4270" spans="1:10" x14ac:dyDescent="0.2">
      <c r="A4270" s="505">
        <v>40199</v>
      </c>
      <c r="B4270" s="506">
        <v>4269</v>
      </c>
      <c r="C4270" s="507">
        <v>76.06</v>
      </c>
      <c r="E4270" s="508">
        <f>(Table13[[#This Row],[Gasoil Open]]-MIN(Table13[Gasoil Open]))/(MAX(Table13[Gasoil Open])-MIN(Table13[Gasoil Open]))</f>
        <v>0.48579795021961925</v>
      </c>
      <c r="I4270" s="130">
        <f>(Table13[[#This Row],[Alpha]]-MIN(Table13[Alpha]))/(MAX(Table13[Alpha])-MIN(Table13[Alpha]))</f>
        <v>0.41785418965510296</v>
      </c>
      <c r="J4270" s="508">
        <f>(Table13[[#This Row],[Signal from Matlab]]-703)/(1060.75-703)</f>
        <v>-1.9650593990216632</v>
      </c>
    </row>
    <row r="4271" spans="1:10" x14ac:dyDescent="0.2">
      <c r="A4271" s="505">
        <v>40200</v>
      </c>
      <c r="B4271" s="506">
        <v>4270</v>
      </c>
      <c r="C4271" s="507">
        <v>74.400000000000006</v>
      </c>
      <c r="E4271" s="508">
        <f>(Table13[[#This Row],[Gasoil Open]]-MIN(Table13[Gasoil Open]))/(MAX(Table13[Gasoil Open])-MIN(Table13[Gasoil Open]))</f>
        <v>0.4736456808199121</v>
      </c>
      <c r="I4271" s="130">
        <f>(Table13[[#This Row],[Alpha]]-MIN(Table13[Alpha]))/(MAX(Table13[Alpha])-MIN(Table13[Alpha]))</f>
        <v>0.41785418965510296</v>
      </c>
      <c r="J4271" s="508">
        <f>(Table13[[#This Row],[Signal from Matlab]]-703)/(1060.75-703)</f>
        <v>-1.9650593990216632</v>
      </c>
    </row>
    <row r="4272" spans="1:10" x14ac:dyDescent="0.2">
      <c r="A4272" s="505">
        <v>40203</v>
      </c>
      <c r="B4272" s="506">
        <v>4271</v>
      </c>
      <c r="C4272" s="507">
        <v>72.459999999999994</v>
      </c>
      <c r="E4272" s="508">
        <f>(Table13[[#This Row],[Gasoil Open]]-MIN(Table13[Gasoil Open]))/(MAX(Table13[Gasoil Open])-MIN(Table13[Gasoil Open]))</f>
        <v>0.45944363103953134</v>
      </c>
      <c r="I4272" s="130">
        <f>(Table13[[#This Row],[Alpha]]-MIN(Table13[Alpha]))/(MAX(Table13[Alpha])-MIN(Table13[Alpha]))</f>
        <v>0.41785418965510296</v>
      </c>
      <c r="J4272" s="508">
        <f>(Table13[[#This Row],[Signal from Matlab]]-703)/(1060.75-703)</f>
        <v>-1.9650593990216632</v>
      </c>
    </row>
    <row r="4273" spans="1:10" x14ac:dyDescent="0.2">
      <c r="A4273" s="505">
        <v>40204</v>
      </c>
      <c r="B4273" s="506">
        <v>4272</v>
      </c>
      <c r="C4273" s="507">
        <v>73.69</v>
      </c>
      <c r="E4273" s="508">
        <f>(Table13[[#This Row],[Gasoil Open]]-MIN(Table13[Gasoil Open]))/(MAX(Table13[Gasoil Open])-MIN(Table13[Gasoil Open]))</f>
        <v>0.4684480234260614</v>
      </c>
      <c r="I4273" s="130">
        <f>(Table13[[#This Row],[Alpha]]-MIN(Table13[Alpha]))/(MAX(Table13[Alpha])-MIN(Table13[Alpha]))</f>
        <v>0.41785418965510296</v>
      </c>
      <c r="J4273" s="508">
        <f>(Table13[[#This Row],[Signal from Matlab]]-703)/(1060.75-703)</f>
        <v>-1.9650593990216632</v>
      </c>
    </row>
    <row r="4274" spans="1:10" x14ac:dyDescent="0.2">
      <c r="A4274" s="505">
        <v>40205</v>
      </c>
      <c r="B4274" s="506">
        <v>4273</v>
      </c>
      <c r="C4274" s="507">
        <v>73.2</v>
      </c>
      <c r="E4274" s="508">
        <f>(Table13[[#This Row],[Gasoil Open]]-MIN(Table13[Gasoil Open]))/(MAX(Table13[Gasoil Open])-MIN(Table13[Gasoil Open]))</f>
        <v>0.46486090775988281</v>
      </c>
      <c r="I4274" s="130">
        <f>(Table13[[#This Row],[Alpha]]-MIN(Table13[Alpha]))/(MAX(Table13[Alpha])-MIN(Table13[Alpha]))</f>
        <v>0.41785418965510296</v>
      </c>
      <c r="J4274" s="508">
        <f>(Table13[[#This Row],[Signal from Matlab]]-703)/(1060.75-703)</f>
        <v>-1.9650593990216632</v>
      </c>
    </row>
    <row r="4275" spans="1:10" x14ac:dyDescent="0.2">
      <c r="A4275" s="505">
        <v>40206</v>
      </c>
      <c r="B4275" s="506">
        <v>4274</v>
      </c>
      <c r="C4275" s="507">
        <v>72.36</v>
      </c>
      <c r="E4275" s="508">
        <f>(Table13[[#This Row],[Gasoil Open]]-MIN(Table13[Gasoil Open]))/(MAX(Table13[Gasoil Open])-MIN(Table13[Gasoil Open]))</f>
        <v>0.45871156661786228</v>
      </c>
      <c r="I4275" s="130">
        <f>(Table13[[#This Row],[Alpha]]-MIN(Table13[Alpha]))/(MAX(Table13[Alpha])-MIN(Table13[Alpha]))</f>
        <v>0.41785418965510296</v>
      </c>
      <c r="J4275" s="508">
        <f>(Table13[[#This Row],[Signal from Matlab]]-703)/(1060.75-703)</f>
        <v>-1.9650593990216632</v>
      </c>
    </row>
    <row r="4276" spans="1:10" x14ac:dyDescent="0.2">
      <c r="A4276" s="505">
        <v>40207</v>
      </c>
      <c r="B4276" s="506">
        <v>4275</v>
      </c>
      <c r="C4276" s="507">
        <v>72.2</v>
      </c>
      <c r="E4276" s="508">
        <f>(Table13[[#This Row],[Gasoil Open]]-MIN(Table13[Gasoil Open]))/(MAX(Table13[Gasoil Open])-MIN(Table13[Gasoil Open]))</f>
        <v>0.45754026354319172</v>
      </c>
      <c r="I4276" s="130">
        <f>(Table13[[#This Row],[Alpha]]-MIN(Table13[Alpha]))/(MAX(Table13[Alpha])-MIN(Table13[Alpha]))</f>
        <v>0.41785418965510296</v>
      </c>
      <c r="J4276" s="508">
        <f>(Table13[[#This Row],[Signal from Matlab]]-703)/(1060.75-703)</f>
        <v>-1.9650593990216632</v>
      </c>
    </row>
    <row r="4277" spans="1:10" x14ac:dyDescent="0.2">
      <c r="A4277" s="505">
        <v>40210</v>
      </c>
      <c r="B4277" s="506">
        <v>4276</v>
      </c>
      <c r="C4277" s="507">
        <v>71.349999999999994</v>
      </c>
      <c r="E4277" s="508">
        <f>(Table13[[#This Row],[Gasoil Open]]-MIN(Table13[Gasoil Open]))/(MAX(Table13[Gasoil Open])-MIN(Table13[Gasoil Open]))</f>
        <v>0.45131771595900427</v>
      </c>
      <c r="I4277" s="130">
        <f>(Table13[[#This Row],[Alpha]]-MIN(Table13[Alpha]))/(MAX(Table13[Alpha])-MIN(Table13[Alpha]))</f>
        <v>0.41785418965510296</v>
      </c>
      <c r="J4277" s="508">
        <f>(Table13[[#This Row],[Signal from Matlab]]-703)/(1060.75-703)</f>
        <v>-1.9650593990216632</v>
      </c>
    </row>
    <row r="4278" spans="1:10" x14ac:dyDescent="0.2">
      <c r="A4278" s="505">
        <v>40211</v>
      </c>
      <c r="B4278" s="506">
        <v>4277</v>
      </c>
      <c r="C4278" s="507">
        <v>73.599999999999994</v>
      </c>
      <c r="E4278" s="508">
        <f>(Table13[[#This Row],[Gasoil Open]]-MIN(Table13[Gasoil Open]))/(MAX(Table13[Gasoil Open])-MIN(Table13[Gasoil Open]))</f>
        <v>0.46778916544655913</v>
      </c>
      <c r="I4278" s="130">
        <f>(Table13[[#This Row],[Alpha]]-MIN(Table13[Alpha]))/(MAX(Table13[Alpha])-MIN(Table13[Alpha]))</f>
        <v>0.41785418965510296</v>
      </c>
      <c r="J4278" s="508">
        <f>(Table13[[#This Row],[Signal from Matlab]]-703)/(1060.75-703)</f>
        <v>-1.9650593990216632</v>
      </c>
    </row>
    <row r="4279" spans="1:10" x14ac:dyDescent="0.2">
      <c r="A4279" s="505">
        <v>40212</v>
      </c>
      <c r="B4279" s="506">
        <v>4278</v>
      </c>
      <c r="C4279" s="507">
        <v>75.8</v>
      </c>
      <c r="E4279" s="508">
        <f>(Table13[[#This Row],[Gasoil Open]]-MIN(Table13[Gasoil Open]))/(MAX(Table13[Gasoil Open])-MIN(Table13[Gasoil Open]))</f>
        <v>0.48389458272327951</v>
      </c>
      <c r="I4279" s="130">
        <f>(Table13[[#This Row],[Alpha]]-MIN(Table13[Alpha]))/(MAX(Table13[Alpha])-MIN(Table13[Alpha]))</f>
        <v>0.41785418965510296</v>
      </c>
      <c r="J4279" s="508">
        <f>(Table13[[#This Row],[Signal from Matlab]]-703)/(1060.75-703)</f>
        <v>-1.9650593990216632</v>
      </c>
    </row>
    <row r="4280" spans="1:10" x14ac:dyDescent="0.2">
      <c r="A4280" s="505">
        <v>40213</v>
      </c>
      <c r="B4280" s="506">
        <v>4279</v>
      </c>
      <c r="C4280" s="507">
        <v>75.900000000000006</v>
      </c>
      <c r="E4280" s="508">
        <f>(Table13[[#This Row],[Gasoil Open]]-MIN(Table13[Gasoil Open]))/(MAX(Table13[Gasoil Open])-MIN(Table13[Gasoil Open]))</f>
        <v>0.48462664714494869</v>
      </c>
      <c r="I4280" s="130">
        <f>(Table13[[#This Row],[Alpha]]-MIN(Table13[Alpha]))/(MAX(Table13[Alpha])-MIN(Table13[Alpha]))</f>
        <v>0.41785418965510296</v>
      </c>
      <c r="J4280" s="508">
        <f>(Table13[[#This Row],[Signal from Matlab]]-703)/(1060.75-703)</f>
        <v>-1.9650593990216632</v>
      </c>
    </row>
    <row r="4281" spans="1:10" x14ac:dyDescent="0.2">
      <c r="A4281" s="505">
        <v>40214</v>
      </c>
      <c r="B4281" s="506">
        <v>4280</v>
      </c>
      <c r="C4281" s="507">
        <v>72.13</v>
      </c>
      <c r="E4281" s="508">
        <f>(Table13[[#This Row],[Gasoil Open]]-MIN(Table13[Gasoil Open]))/(MAX(Table13[Gasoil Open])-MIN(Table13[Gasoil Open]))</f>
        <v>0.45702781844802332</v>
      </c>
      <c r="I4281" s="130">
        <f>(Table13[[#This Row],[Alpha]]-MIN(Table13[Alpha]))/(MAX(Table13[Alpha])-MIN(Table13[Alpha]))</f>
        <v>0.41785418965510296</v>
      </c>
      <c r="J4281" s="508">
        <f>(Table13[[#This Row],[Signal from Matlab]]-703)/(1060.75-703)</f>
        <v>-1.9650593990216632</v>
      </c>
    </row>
    <row r="4282" spans="1:10" x14ac:dyDescent="0.2">
      <c r="A4282" s="505">
        <v>40217</v>
      </c>
      <c r="B4282" s="506">
        <v>4281</v>
      </c>
      <c r="C4282" s="507">
        <v>70.36</v>
      </c>
      <c r="E4282" s="508">
        <f>(Table13[[#This Row],[Gasoil Open]]-MIN(Table13[Gasoil Open]))/(MAX(Table13[Gasoil Open])-MIN(Table13[Gasoil Open]))</f>
        <v>0.44407027818448014</v>
      </c>
      <c r="I4282" s="130">
        <f>(Table13[[#This Row],[Alpha]]-MIN(Table13[Alpha]))/(MAX(Table13[Alpha])-MIN(Table13[Alpha]))</f>
        <v>0.41785418965510296</v>
      </c>
      <c r="J4282" s="508">
        <f>(Table13[[#This Row],[Signal from Matlab]]-703)/(1060.75-703)</f>
        <v>-1.9650593990216632</v>
      </c>
    </row>
    <row r="4283" spans="1:10" x14ac:dyDescent="0.2">
      <c r="A4283" s="505">
        <v>40218</v>
      </c>
      <c r="B4283" s="506">
        <v>4282</v>
      </c>
      <c r="C4283" s="507">
        <v>69.63</v>
      </c>
      <c r="E4283" s="508">
        <f>(Table13[[#This Row],[Gasoil Open]]-MIN(Table13[Gasoil Open]))/(MAX(Table13[Gasoil Open])-MIN(Table13[Gasoil Open]))</f>
        <v>0.43872620790629563</v>
      </c>
      <c r="I4283" s="130">
        <f>(Table13[[#This Row],[Alpha]]-MIN(Table13[Alpha]))/(MAX(Table13[Alpha])-MIN(Table13[Alpha]))</f>
        <v>0.41785418965510296</v>
      </c>
      <c r="J4283" s="508">
        <f>(Table13[[#This Row],[Signal from Matlab]]-703)/(1060.75-703)</f>
        <v>-1.9650593990216632</v>
      </c>
    </row>
    <row r="4284" spans="1:10" x14ac:dyDescent="0.2">
      <c r="A4284" s="505">
        <v>40219</v>
      </c>
      <c r="B4284" s="506">
        <v>4283</v>
      </c>
      <c r="C4284" s="507">
        <v>71.89</v>
      </c>
      <c r="E4284" s="508">
        <f>(Table13[[#This Row],[Gasoil Open]]-MIN(Table13[Gasoil Open]))/(MAX(Table13[Gasoil Open])-MIN(Table13[Gasoil Open]))</f>
        <v>0.4552708638360175</v>
      </c>
      <c r="I4284" s="130">
        <f>(Table13[[#This Row],[Alpha]]-MIN(Table13[Alpha]))/(MAX(Table13[Alpha])-MIN(Table13[Alpha]))</f>
        <v>0.41785418965510296</v>
      </c>
      <c r="J4284" s="508">
        <f>(Table13[[#This Row],[Signal from Matlab]]-703)/(1060.75-703)</f>
        <v>-1.9650593990216632</v>
      </c>
    </row>
    <row r="4285" spans="1:10" x14ac:dyDescent="0.2">
      <c r="A4285" s="505">
        <v>40220</v>
      </c>
      <c r="B4285" s="506">
        <v>4284</v>
      </c>
      <c r="C4285" s="507">
        <v>72.8</v>
      </c>
      <c r="E4285" s="508">
        <f>(Table13[[#This Row],[Gasoil Open]]-MIN(Table13[Gasoil Open]))/(MAX(Table13[Gasoil Open])-MIN(Table13[Gasoil Open]))</f>
        <v>0.46193265007320633</v>
      </c>
      <c r="I4285" s="130">
        <f>(Table13[[#This Row],[Alpha]]-MIN(Table13[Alpha]))/(MAX(Table13[Alpha])-MIN(Table13[Alpha]))</f>
        <v>0.41785418965510296</v>
      </c>
      <c r="J4285" s="508">
        <f>(Table13[[#This Row],[Signal from Matlab]]-703)/(1060.75-703)</f>
        <v>-1.9650593990216632</v>
      </c>
    </row>
    <row r="4286" spans="1:10" x14ac:dyDescent="0.2">
      <c r="A4286" s="505">
        <v>40221</v>
      </c>
      <c r="B4286" s="506">
        <v>4285</v>
      </c>
      <c r="C4286" s="507"/>
      <c r="E4286" s="508">
        <f>(Table13[[#This Row],[Gasoil Open]]-MIN(Table13[Gasoil Open]))/(MAX(Table13[Gasoil Open])-MIN(Table13[Gasoil Open]))</f>
        <v>-7.1010248901903356E-2</v>
      </c>
      <c r="I4286" s="130">
        <f>(Table13[[#This Row],[Alpha]]-MIN(Table13[Alpha]))/(MAX(Table13[Alpha])-MIN(Table13[Alpha]))</f>
        <v>0.41785418965510296</v>
      </c>
      <c r="J4286" s="508">
        <f>(Table13[[#This Row],[Signal from Matlab]]-703)/(1060.75-703)</f>
        <v>-1.9650593990216632</v>
      </c>
    </row>
    <row r="4287" spans="1:10" x14ac:dyDescent="0.2">
      <c r="A4287" s="505">
        <v>40224</v>
      </c>
      <c r="B4287" s="506">
        <v>4286</v>
      </c>
      <c r="C4287" s="507">
        <v>73.12</v>
      </c>
      <c r="E4287" s="508">
        <f>(Table13[[#This Row],[Gasoil Open]]-MIN(Table13[Gasoil Open]))/(MAX(Table13[Gasoil Open])-MIN(Table13[Gasoil Open]))</f>
        <v>0.46427525622254751</v>
      </c>
      <c r="I4287" s="130">
        <f>(Table13[[#This Row],[Alpha]]-MIN(Table13[Alpha]))/(MAX(Table13[Alpha])-MIN(Table13[Alpha]))</f>
        <v>0.41785418965510296</v>
      </c>
      <c r="J4287" s="508">
        <f>(Table13[[#This Row],[Signal from Matlab]]-703)/(1060.75-703)</f>
        <v>-1.9650593990216632</v>
      </c>
    </row>
    <row r="4288" spans="1:10" x14ac:dyDescent="0.2">
      <c r="A4288" s="505">
        <v>40225</v>
      </c>
      <c r="B4288" s="506">
        <v>4287</v>
      </c>
      <c r="C4288" s="507">
        <v>72.62</v>
      </c>
      <c r="E4288" s="508">
        <f>(Table13[[#This Row],[Gasoil Open]]-MIN(Table13[Gasoil Open]))/(MAX(Table13[Gasoil Open])-MIN(Table13[Gasoil Open]))</f>
        <v>0.46061493411420201</v>
      </c>
      <c r="I4288" s="130">
        <f>(Table13[[#This Row],[Alpha]]-MIN(Table13[Alpha]))/(MAX(Table13[Alpha])-MIN(Table13[Alpha]))</f>
        <v>0.41785418965510296</v>
      </c>
      <c r="J4288" s="508">
        <f>(Table13[[#This Row],[Signal from Matlab]]-703)/(1060.75-703)</f>
        <v>-1.9650593990216632</v>
      </c>
    </row>
    <row r="4289" spans="1:10" x14ac:dyDescent="0.2">
      <c r="A4289" s="505">
        <v>40226</v>
      </c>
      <c r="B4289" s="506">
        <v>4288</v>
      </c>
      <c r="C4289" s="507">
        <v>75.75</v>
      </c>
      <c r="E4289" s="508">
        <f>(Table13[[#This Row],[Gasoil Open]]-MIN(Table13[Gasoil Open]))/(MAX(Table13[Gasoil Open])-MIN(Table13[Gasoil Open]))</f>
        <v>0.48352855051244498</v>
      </c>
      <c r="I4289" s="130">
        <f>(Table13[[#This Row],[Alpha]]-MIN(Table13[Alpha]))/(MAX(Table13[Alpha])-MIN(Table13[Alpha]))</f>
        <v>0.41785418965510296</v>
      </c>
      <c r="J4289" s="508">
        <f>(Table13[[#This Row],[Signal from Matlab]]-703)/(1060.75-703)</f>
        <v>-1.9650593990216632</v>
      </c>
    </row>
    <row r="4290" spans="1:10" x14ac:dyDescent="0.2">
      <c r="A4290" s="505">
        <v>40227</v>
      </c>
      <c r="B4290" s="506">
        <v>4289</v>
      </c>
      <c r="C4290" s="507">
        <v>75.849999999999994</v>
      </c>
      <c r="E4290" s="508">
        <f>(Table13[[#This Row],[Gasoil Open]]-MIN(Table13[Gasoil Open]))/(MAX(Table13[Gasoil Open])-MIN(Table13[Gasoil Open]))</f>
        <v>0.48426061493411404</v>
      </c>
      <c r="I4290" s="130">
        <f>(Table13[[#This Row],[Alpha]]-MIN(Table13[Alpha]))/(MAX(Table13[Alpha])-MIN(Table13[Alpha]))</f>
        <v>0.41785418965510296</v>
      </c>
      <c r="J4290" s="508">
        <f>(Table13[[#This Row],[Signal from Matlab]]-703)/(1060.75-703)</f>
        <v>-1.9650593990216632</v>
      </c>
    </row>
    <row r="4291" spans="1:10" x14ac:dyDescent="0.2">
      <c r="A4291" s="505">
        <v>40228</v>
      </c>
      <c r="B4291" s="506">
        <v>4290</v>
      </c>
      <c r="C4291" s="507">
        <v>76.989999999999995</v>
      </c>
      <c r="E4291" s="508">
        <f>(Table13[[#This Row],[Gasoil Open]]-MIN(Table13[Gasoil Open]))/(MAX(Table13[Gasoil Open])-MIN(Table13[Gasoil Open]))</f>
        <v>0.49260614934114189</v>
      </c>
      <c r="I4291" s="130">
        <f>(Table13[[#This Row],[Alpha]]-MIN(Table13[Alpha]))/(MAX(Table13[Alpha])-MIN(Table13[Alpha]))</f>
        <v>0.41785418965510296</v>
      </c>
      <c r="J4291" s="508">
        <f>(Table13[[#This Row],[Signal from Matlab]]-703)/(1060.75-703)</f>
        <v>-1.9650593990216632</v>
      </c>
    </row>
    <row r="4292" spans="1:10" x14ac:dyDescent="0.2">
      <c r="A4292" s="505">
        <v>40231</v>
      </c>
      <c r="B4292" s="506">
        <v>4291</v>
      </c>
      <c r="C4292" s="507">
        <v>78.44</v>
      </c>
      <c r="E4292" s="508">
        <f>(Table13[[#This Row],[Gasoil Open]]-MIN(Table13[Gasoil Open]))/(MAX(Table13[Gasoil Open])-MIN(Table13[Gasoil Open]))</f>
        <v>0.503221083455344</v>
      </c>
      <c r="I4292" s="130">
        <f>(Table13[[#This Row],[Alpha]]-MIN(Table13[Alpha]))/(MAX(Table13[Alpha])-MIN(Table13[Alpha]))</f>
        <v>0.41785418965510296</v>
      </c>
      <c r="J4292" s="508">
        <f>(Table13[[#This Row],[Signal from Matlab]]-703)/(1060.75-703)</f>
        <v>-1.9650593990216632</v>
      </c>
    </row>
    <row r="4293" spans="1:10" x14ac:dyDescent="0.2">
      <c r="A4293" s="505">
        <v>40232</v>
      </c>
      <c r="B4293" s="506">
        <v>4292</v>
      </c>
      <c r="C4293" s="507">
        <v>78.400000000000006</v>
      </c>
      <c r="E4293" s="508">
        <f>(Table13[[#This Row],[Gasoil Open]]-MIN(Table13[Gasoil Open]))/(MAX(Table13[Gasoil Open])-MIN(Table13[Gasoil Open]))</f>
        <v>0.50292825768667637</v>
      </c>
      <c r="I4293" s="130">
        <f>(Table13[[#This Row],[Alpha]]-MIN(Table13[Alpha]))/(MAX(Table13[Alpha])-MIN(Table13[Alpha]))</f>
        <v>0.41785418965510296</v>
      </c>
      <c r="J4293" s="508">
        <f>(Table13[[#This Row],[Signal from Matlab]]-703)/(1060.75-703)</f>
        <v>-1.9650593990216632</v>
      </c>
    </row>
    <row r="4294" spans="1:10" x14ac:dyDescent="0.2">
      <c r="A4294" s="505">
        <v>40233</v>
      </c>
      <c r="B4294" s="506">
        <v>4293</v>
      </c>
      <c r="C4294" s="507">
        <v>77.349999999999994</v>
      </c>
      <c r="E4294" s="508">
        <f>(Table13[[#This Row],[Gasoil Open]]-MIN(Table13[Gasoil Open]))/(MAX(Table13[Gasoil Open])-MIN(Table13[Gasoil Open]))</f>
        <v>0.49524158125915069</v>
      </c>
      <c r="I4294" s="130">
        <f>(Table13[[#This Row],[Alpha]]-MIN(Table13[Alpha]))/(MAX(Table13[Alpha])-MIN(Table13[Alpha]))</f>
        <v>0.41785418965510296</v>
      </c>
      <c r="J4294" s="508">
        <f>(Table13[[#This Row],[Signal from Matlab]]-703)/(1060.75-703)</f>
        <v>-1.9650593990216632</v>
      </c>
    </row>
    <row r="4295" spans="1:10" x14ac:dyDescent="0.2">
      <c r="A4295" s="505">
        <v>40234</v>
      </c>
      <c r="B4295" s="506">
        <v>4294</v>
      </c>
      <c r="C4295" s="507">
        <v>77.739999999999995</v>
      </c>
      <c r="E4295" s="508">
        <f>(Table13[[#This Row],[Gasoil Open]]-MIN(Table13[Gasoil Open]))/(MAX(Table13[Gasoil Open])-MIN(Table13[Gasoil Open]))</f>
        <v>0.49809663250366021</v>
      </c>
      <c r="I4295" s="130">
        <f>(Table13[[#This Row],[Alpha]]-MIN(Table13[Alpha]))/(MAX(Table13[Alpha])-MIN(Table13[Alpha]))</f>
        <v>0.41785418965510296</v>
      </c>
      <c r="J4295" s="508">
        <f>(Table13[[#This Row],[Signal from Matlab]]-703)/(1060.75-703)</f>
        <v>-1.9650593990216632</v>
      </c>
    </row>
    <row r="4296" spans="1:10" x14ac:dyDescent="0.2">
      <c r="A4296" s="505">
        <v>40235</v>
      </c>
      <c r="B4296" s="506">
        <v>4295</v>
      </c>
      <c r="C4296" s="507">
        <v>76.45</v>
      </c>
      <c r="E4296" s="508">
        <f>(Table13[[#This Row],[Gasoil Open]]-MIN(Table13[Gasoil Open]))/(MAX(Table13[Gasoil Open])-MIN(Table13[Gasoil Open]))</f>
        <v>0.48865300146412877</v>
      </c>
      <c r="I4296" s="130">
        <f>(Table13[[#This Row],[Alpha]]-MIN(Table13[Alpha]))/(MAX(Table13[Alpha])-MIN(Table13[Alpha]))</f>
        <v>0.41785418965510296</v>
      </c>
      <c r="J4296" s="508">
        <f>(Table13[[#This Row],[Signal from Matlab]]-703)/(1060.75-703)</f>
        <v>-1.9650593990216632</v>
      </c>
    </row>
    <row r="4297" spans="1:10" x14ac:dyDescent="0.2">
      <c r="A4297" s="505">
        <v>40238</v>
      </c>
      <c r="B4297" s="506">
        <v>4296</v>
      </c>
      <c r="C4297" s="507">
        <v>77.69</v>
      </c>
      <c r="E4297" s="508">
        <f>(Table13[[#This Row],[Gasoil Open]]-MIN(Table13[Gasoil Open]))/(MAX(Table13[Gasoil Open])-MIN(Table13[Gasoil Open]))</f>
        <v>0.49773060029282568</v>
      </c>
      <c r="I4297" s="130">
        <f>(Table13[[#This Row],[Alpha]]-MIN(Table13[Alpha]))/(MAX(Table13[Alpha])-MIN(Table13[Alpha]))</f>
        <v>0.41785418965510296</v>
      </c>
      <c r="J4297" s="508">
        <f>(Table13[[#This Row],[Signal from Matlab]]-703)/(1060.75-703)</f>
        <v>-1.9650593990216632</v>
      </c>
    </row>
    <row r="4298" spans="1:10" x14ac:dyDescent="0.2">
      <c r="A4298" s="505">
        <v>40239</v>
      </c>
      <c r="B4298" s="506">
        <v>4297</v>
      </c>
      <c r="C4298" s="507">
        <v>77.05</v>
      </c>
      <c r="E4298" s="508">
        <f>(Table13[[#This Row],[Gasoil Open]]-MIN(Table13[Gasoil Open]))/(MAX(Table13[Gasoil Open])-MIN(Table13[Gasoil Open]))</f>
        <v>0.49304538799414338</v>
      </c>
      <c r="I4298" s="130">
        <f>(Table13[[#This Row],[Alpha]]-MIN(Table13[Alpha]))/(MAX(Table13[Alpha])-MIN(Table13[Alpha]))</f>
        <v>0.41785418965510296</v>
      </c>
      <c r="J4298" s="508">
        <f>(Table13[[#This Row],[Signal from Matlab]]-703)/(1060.75-703)</f>
        <v>-1.9650593990216632</v>
      </c>
    </row>
    <row r="4299" spans="1:10" x14ac:dyDescent="0.2">
      <c r="A4299" s="505">
        <v>40240</v>
      </c>
      <c r="B4299" s="506">
        <v>4298</v>
      </c>
      <c r="C4299" s="507">
        <v>78.27</v>
      </c>
      <c r="E4299" s="508">
        <f>(Table13[[#This Row],[Gasoil Open]]-MIN(Table13[Gasoil Open]))/(MAX(Table13[Gasoil Open])-MIN(Table13[Gasoil Open]))</f>
        <v>0.50197657393850648</v>
      </c>
      <c r="I4299" s="130">
        <f>(Table13[[#This Row],[Alpha]]-MIN(Table13[Alpha]))/(MAX(Table13[Alpha])-MIN(Table13[Alpha]))</f>
        <v>0.41785418965510296</v>
      </c>
      <c r="J4299" s="508">
        <f>(Table13[[#This Row],[Signal from Matlab]]-703)/(1060.75-703)</f>
        <v>-1.9650593990216632</v>
      </c>
    </row>
    <row r="4300" spans="1:10" x14ac:dyDescent="0.2">
      <c r="A4300" s="505">
        <v>40241</v>
      </c>
      <c r="B4300" s="506">
        <v>4299</v>
      </c>
      <c r="C4300" s="507">
        <v>79.319999999999993</v>
      </c>
      <c r="E4300" s="508">
        <f>(Table13[[#This Row],[Gasoil Open]]-MIN(Table13[Gasoil Open]))/(MAX(Table13[Gasoil Open])-MIN(Table13[Gasoil Open]))</f>
        <v>0.50966325036603211</v>
      </c>
      <c r="I4300" s="130">
        <f>(Table13[[#This Row],[Alpha]]-MIN(Table13[Alpha]))/(MAX(Table13[Alpha])-MIN(Table13[Alpha]))</f>
        <v>0.41785418965510296</v>
      </c>
      <c r="J4300" s="508">
        <f>(Table13[[#This Row],[Signal from Matlab]]-703)/(1060.75-703)</f>
        <v>-1.9650593990216632</v>
      </c>
    </row>
    <row r="4301" spans="1:10" x14ac:dyDescent="0.2">
      <c r="A4301" s="505">
        <v>40242</v>
      </c>
      <c r="B4301" s="506">
        <v>4300</v>
      </c>
      <c r="C4301" s="507">
        <v>78.930000000000007</v>
      </c>
      <c r="E4301" s="508">
        <f>(Table13[[#This Row],[Gasoil Open]]-MIN(Table13[Gasoil Open]))/(MAX(Table13[Gasoil Open])-MIN(Table13[Gasoil Open]))</f>
        <v>0.50680819912152264</v>
      </c>
      <c r="I4301" s="130">
        <f>(Table13[[#This Row],[Alpha]]-MIN(Table13[Alpha]))/(MAX(Table13[Alpha])-MIN(Table13[Alpha]))</f>
        <v>0.41785418965510296</v>
      </c>
      <c r="J4301" s="508">
        <f>(Table13[[#This Row],[Signal from Matlab]]-703)/(1060.75-703)</f>
        <v>-1.9650593990216632</v>
      </c>
    </row>
    <row r="4302" spans="1:10" x14ac:dyDescent="0.2">
      <c r="A4302" s="505">
        <v>40245</v>
      </c>
      <c r="B4302" s="506">
        <v>4301</v>
      </c>
      <c r="C4302" s="507">
        <v>80.209999999999994</v>
      </c>
      <c r="E4302" s="508">
        <f>(Table13[[#This Row],[Gasoil Open]]-MIN(Table13[Gasoil Open]))/(MAX(Table13[Gasoil Open])-MIN(Table13[Gasoil Open]))</f>
        <v>0.51617862371888712</v>
      </c>
      <c r="I4302" s="130">
        <f>(Table13[[#This Row],[Alpha]]-MIN(Table13[Alpha]))/(MAX(Table13[Alpha])-MIN(Table13[Alpha]))</f>
        <v>0.41785418965510296</v>
      </c>
      <c r="J4302" s="508">
        <f>(Table13[[#This Row],[Signal from Matlab]]-703)/(1060.75-703)</f>
        <v>-1.9650593990216632</v>
      </c>
    </row>
    <row r="4303" spans="1:10" x14ac:dyDescent="0.2">
      <c r="A4303" s="505">
        <v>40246</v>
      </c>
      <c r="B4303" s="506">
        <v>4302</v>
      </c>
      <c r="C4303" s="507">
        <v>80.260000000000005</v>
      </c>
      <c r="E4303" s="508">
        <f>(Table13[[#This Row],[Gasoil Open]]-MIN(Table13[Gasoil Open]))/(MAX(Table13[Gasoil Open])-MIN(Table13[Gasoil Open]))</f>
        <v>0.51654465592972176</v>
      </c>
      <c r="I4303" s="130">
        <f>(Table13[[#This Row],[Alpha]]-MIN(Table13[Alpha]))/(MAX(Table13[Alpha])-MIN(Table13[Alpha]))</f>
        <v>0.41785418965510296</v>
      </c>
      <c r="J4303" s="508">
        <f>(Table13[[#This Row],[Signal from Matlab]]-703)/(1060.75-703)</f>
        <v>-1.9650593990216632</v>
      </c>
    </row>
    <row r="4304" spans="1:10" x14ac:dyDescent="0.2">
      <c r="A4304" s="505">
        <v>40247</v>
      </c>
      <c r="B4304" s="506">
        <v>4303</v>
      </c>
      <c r="C4304" s="507">
        <v>79.7</v>
      </c>
      <c r="E4304" s="508">
        <f>(Table13[[#This Row],[Gasoil Open]]-MIN(Table13[Gasoil Open]))/(MAX(Table13[Gasoil Open])-MIN(Table13[Gasoil Open]))</f>
        <v>0.51244509516837478</v>
      </c>
      <c r="I4304" s="130">
        <f>(Table13[[#This Row],[Alpha]]-MIN(Table13[Alpha]))/(MAX(Table13[Alpha])-MIN(Table13[Alpha]))</f>
        <v>0.41785418965510296</v>
      </c>
      <c r="J4304" s="508">
        <f>(Table13[[#This Row],[Signal from Matlab]]-703)/(1060.75-703)</f>
        <v>-1.9650593990216632</v>
      </c>
    </row>
    <row r="4305" spans="1:10" x14ac:dyDescent="0.2">
      <c r="A4305" s="505">
        <v>40248</v>
      </c>
      <c r="B4305" s="506">
        <v>4304</v>
      </c>
      <c r="C4305" s="507">
        <v>80.25</v>
      </c>
      <c r="E4305" s="508">
        <f>(Table13[[#This Row],[Gasoil Open]]-MIN(Table13[Gasoil Open]))/(MAX(Table13[Gasoil Open])-MIN(Table13[Gasoil Open]))</f>
        <v>0.51647144948755475</v>
      </c>
      <c r="I4305" s="130">
        <f>(Table13[[#This Row],[Alpha]]-MIN(Table13[Alpha]))/(MAX(Table13[Alpha])-MIN(Table13[Alpha]))</f>
        <v>0.41785418965510296</v>
      </c>
      <c r="J4305" s="508">
        <f>(Table13[[#This Row],[Signal from Matlab]]-703)/(1060.75-703)</f>
        <v>-1.9650593990216632</v>
      </c>
    </row>
    <row r="4306" spans="1:10" x14ac:dyDescent="0.2">
      <c r="A4306" s="505">
        <v>40249</v>
      </c>
      <c r="B4306" s="506">
        <v>4305</v>
      </c>
      <c r="C4306" s="507">
        <v>80.41</v>
      </c>
      <c r="E4306" s="508">
        <f>(Table13[[#This Row],[Gasoil Open]]-MIN(Table13[Gasoil Open]))/(MAX(Table13[Gasoil Open])-MIN(Table13[Gasoil Open]))</f>
        <v>0.51764275256222536</v>
      </c>
      <c r="I4306" s="130">
        <f>(Table13[[#This Row],[Alpha]]-MIN(Table13[Alpha]))/(MAX(Table13[Alpha])-MIN(Table13[Alpha]))</f>
        <v>0.41785418965510296</v>
      </c>
      <c r="J4306" s="508">
        <f>(Table13[[#This Row],[Signal from Matlab]]-703)/(1060.75-703)</f>
        <v>-1.9650593990216632</v>
      </c>
    </row>
    <row r="4307" spans="1:10" x14ac:dyDescent="0.2">
      <c r="A4307" s="505">
        <v>40252</v>
      </c>
      <c r="B4307" s="506">
        <v>4306</v>
      </c>
      <c r="C4307" s="507">
        <v>79.09</v>
      </c>
      <c r="E4307" s="508">
        <f>(Table13[[#This Row],[Gasoil Open]]-MIN(Table13[Gasoil Open]))/(MAX(Table13[Gasoil Open])-MIN(Table13[Gasoil Open]))</f>
        <v>0.50797950219619314</v>
      </c>
      <c r="I4307" s="130">
        <f>(Table13[[#This Row],[Alpha]]-MIN(Table13[Alpha]))/(MAX(Table13[Alpha])-MIN(Table13[Alpha]))</f>
        <v>0.41785418965510296</v>
      </c>
      <c r="J4307" s="508">
        <f>(Table13[[#This Row],[Signal from Matlab]]-703)/(1060.75-703)</f>
        <v>-1.9650593990216632</v>
      </c>
    </row>
    <row r="4308" spans="1:10" x14ac:dyDescent="0.2">
      <c r="A4308" s="505">
        <v>40253</v>
      </c>
      <c r="B4308" s="506">
        <v>4307</v>
      </c>
      <c r="C4308" s="507">
        <v>77.599999999999994</v>
      </c>
      <c r="E4308" s="508">
        <f>(Table13[[#This Row],[Gasoil Open]]-MIN(Table13[Gasoil Open]))/(MAX(Table13[Gasoil Open])-MIN(Table13[Gasoil Open]))</f>
        <v>0.49707174231332341</v>
      </c>
      <c r="I4308" s="130">
        <f>(Table13[[#This Row],[Alpha]]-MIN(Table13[Alpha]))/(MAX(Table13[Alpha])-MIN(Table13[Alpha]))</f>
        <v>0.41785418965510296</v>
      </c>
      <c r="J4308" s="508">
        <f>(Table13[[#This Row],[Signal from Matlab]]-703)/(1060.75-703)</f>
        <v>-1.9650593990216632</v>
      </c>
    </row>
    <row r="4309" spans="1:10" x14ac:dyDescent="0.2">
      <c r="A4309" s="505">
        <v>40254</v>
      </c>
      <c r="B4309" s="506">
        <v>4308</v>
      </c>
      <c r="C4309" s="507"/>
      <c r="E4309" s="508">
        <f>(Table13[[#This Row],[Gasoil Open]]-MIN(Table13[Gasoil Open]))/(MAX(Table13[Gasoil Open])-MIN(Table13[Gasoil Open]))</f>
        <v>-7.1010248901903356E-2</v>
      </c>
      <c r="I4309" s="130">
        <f>(Table13[[#This Row],[Alpha]]-MIN(Table13[Alpha]))/(MAX(Table13[Alpha])-MIN(Table13[Alpha]))</f>
        <v>0.41785418965510296</v>
      </c>
      <c r="J4309" s="508">
        <f>(Table13[[#This Row],[Signal from Matlab]]-703)/(1060.75-703)</f>
        <v>-1.9650593990216632</v>
      </c>
    </row>
    <row r="4310" spans="1:10" x14ac:dyDescent="0.2">
      <c r="A4310" s="505">
        <v>40255</v>
      </c>
      <c r="B4310" s="506">
        <v>4309</v>
      </c>
      <c r="C4310" s="507">
        <v>81.900000000000006</v>
      </c>
      <c r="E4310" s="508">
        <f>(Table13[[#This Row],[Gasoil Open]]-MIN(Table13[Gasoil Open]))/(MAX(Table13[Gasoil Open])-MIN(Table13[Gasoil Open]))</f>
        <v>0.5285505124450951</v>
      </c>
      <c r="I4310" s="130">
        <f>(Table13[[#This Row],[Alpha]]-MIN(Table13[Alpha]))/(MAX(Table13[Alpha])-MIN(Table13[Alpha]))</f>
        <v>0.41785418965510296</v>
      </c>
      <c r="J4310" s="508">
        <f>(Table13[[#This Row],[Signal from Matlab]]-703)/(1060.75-703)</f>
        <v>-1.9650593990216632</v>
      </c>
    </row>
    <row r="4311" spans="1:10" x14ac:dyDescent="0.2">
      <c r="A4311" s="505">
        <v>40256</v>
      </c>
      <c r="B4311" s="506">
        <v>4310</v>
      </c>
      <c r="C4311" s="507">
        <v>81.42</v>
      </c>
      <c r="E4311" s="508">
        <f>(Table13[[#This Row],[Gasoil Open]]-MIN(Table13[Gasoil Open]))/(MAX(Table13[Gasoil Open])-MIN(Table13[Gasoil Open]))</f>
        <v>0.52503660322108336</v>
      </c>
      <c r="I4311" s="130">
        <f>(Table13[[#This Row],[Alpha]]-MIN(Table13[Alpha]))/(MAX(Table13[Alpha])-MIN(Table13[Alpha]))</f>
        <v>0.41785418965510296</v>
      </c>
      <c r="J4311" s="508">
        <f>(Table13[[#This Row],[Signal from Matlab]]-703)/(1060.75-703)</f>
        <v>-1.9650593990216632</v>
      </c>
    </row>
    <row r="4312" spans="1:10" x14ac:dyDescent="0.2">
      <c r="A4312" s="505">
        <v>40259</v>
      </c>
      <c r="B4312" s="506">
        <v>4311</v>
      </c>
      <c r="C4312" s="507">
        <v>79.61</v>
      </c>
      <c r="E4312" s="508">
        <f>(Table13[[#This Row],[Gasoil Open]]-MIN(Table13[Gasoil Open]))/(MAX(Table13[Gasoil Open])-MIN(Table13[Gasoil Open]))</f>
        <v>0.51178623718887251</v>
      </c>
      <c r="I4312" s="130">
        <f>(Table13[[#This Row],[Alpha]]-MIN(Table13[Alpha]))/(MAX(Table13[Alpha])-MIN(Table13[Alpha]))</f>
        <v>0.41785418965510296</v>
      </c>
      <c r="J4312" s="508">
        <f>(Table13[[#This Row],[Signal from Matlab]]-703)/(1060.75-703)</f>
        <v>-1.9650593990216632</v>
      </c>
    </row>
    <row r="4313" spans="1:10" x14ac:dyDescent="0.2">
      <c r="A4313" s="505">
        <v>40260</v>
      </c>
      <c r="B4313" s="506">
        <v>4312</v>
      </c>
      <c r="C4313" s="507">
        <v>80.739999999999995</v>
      </c>
      <c r="E4313" s="508">
        <f>(Table13[[#This Row],[Gasoil Open]]-MIN(Table13[Gasoil Open]))/(MAX(Table13[Gasoil Open])-MIN(Table13[Gasoil Open]))</f>
        <v>0.52005856515373339</v>
      </c>
      <c r="I4313" s="130">
        <f>(Table13[[#This Row],[Alpha]]-MIN(Table13[Alpha]))/(MAX(Table13[Alpha])-MIN(Table13[Alpha]))</f>
        <v>0.41785418965510296</v>
      </c>
      <c r="J4313" s="508">
        <f>(Table13[[#This Row],[Signal from Matlab]]-703)/(1060.75-703)</f>
        <v>-1.9650593990216632</v>
      </c>
    </row>
    <row r="4314" spans="1:10" x14ac:dyDescent="0.2">
      <c r="A4314" s="505">
        <v>40261</v>
      </c>
      <c r="B4314" s="506">
        <v>4313</v>
      </c>
      <c r="C4314" s="507">
        <v>80.37</v>
      </c>
      <c r="E4314" s="508">
        <f>(Table13[[#This Row],[Gasoil Open]]-MIN(Table13[Gasoil Open]))/(MAX(Table13[Gasoil Open])-MIN(Table13[Gasoil Open]))</f>
        <v>0.51734992679355774</v>
      </c>
      <c r="I4314" s="130">
        <f>(Table13[[#This Row],[Alpha]]-MIN(Table13[Alpha]))/(MAX(Table13[Alpha])-MIN(Table13[Alpha]))</f>
        <v>0.41785418965510296</v>
      </c>
      <c r="J4314" s="508">
        <f>(Table13[[#This Row],[Signal from Matlab]]-703)/(1060.75-703)</f>
        <v>-1.9650593990216632</v>
      </c>
    </row>
    <row r="4315" spans="1:10" x14ac:dyDescent="0.2">
      <c r="A4315" s="505">
        <v>40262</v>
      </c>
      <c r="B4315" s="506">
        <v>4314</v>
      </c>
      <c r="C4315" s="507">
        <v>79.430000000000007</v>
      </c>
      <c r="E4315" s="508">
        <f>(Table13[[#This Row],[Gasoil Open]]-MIN(Table13[Gasoil Open]))/(MAX(Table13[Gasoil Open])-MIN(Table13[Gasoil Open]))</f>
        <v>0.51046852122986819</v>
      </c>
      <c r="I4315" s="130">
        <f>(Table13[[#This Row],[Alpha]]-MIN(Table13[Alpha]))/(MAX(Table13[Alpha])-MIN(Table13[Alpha]))</f>
        <v>0.41785418965510296</v>
      </c>
      <c r="J4315" s="508">
        <f>(Table13[[#This Row],[Signal from Matlab]]-703)/(1060.75-703)</f>
        <v>-1.9650593990216632</v>
      </c>
    </row>
    <row r="4316" spans="1:10" x14ac:dyDescent="0.2">
      <c r="A4316" s="505">
        <v>40263</v>
      </c>
      <c r="B4316" s="506">
        <v>4315</v>
      </c>
      <c r="C4316" s="507">
        <v>79.36</v>
      </c>
      <c r="E4316" s="508">
        <f>(Table13[[#This Row],[Gasoil Open]]-MIN(Table13[Gasoil Open]))/(MAX(Table13[Gasoil Open])-MIN(Table13[Gasoil Open]))</f>
        <v>0.50995607613469973</v>
      </c>
      <c r="I4316" s="130">
        <f>(Table13[[#This Row],[Alpha]]-MIN(Table13[Alpha]))/(MAX(Table13[Alpha])-MIN(Table13[Alpha]))</f>
        <v>0.41785418965510296</v>
      </c>
      <c r="J4316" s="508">
        <f>(Table13[[#This Row],[Signal from Matlab]]-703)/(1060.75-703)</f>
        <v>-1.9650593990216632</v>
      </c>
    </row>
    <row r="4317" spans="1:10" x14ac:dyDescent="0.2">
      <c r="A4317" s="505">
        <v>40266</v>
      </c>
      <c r="B4317" s="506">
        <v>4316</v>
      </c>
      <c r="C4317" s="507">
        <v>79.48</v>
      </c>
      <c r="E4317" s="508">
        <f>(Table13[[#This Row],[Gasoil Open]]-MIN(Table13[Gasoil Open]))/(MAX(Table13[Gasoil Open])-MIN(Table13[Gasoil Open]))</f>
        <v>0.51083455344070272</v>
      </c>
      <c r="I4317" s="130">
        <f>(Table13[[#This Row],[Alpha]]-MIN(Table13[Alpha]))/(MAX(Table13[Alpha])-MIN(Table13[Alpha]))</f>
        <v>0.41785418965510296</v>
      </c>
      <c r="J4317" s="508">
        <f>(Table13[[#This Row],[Signal from Matlab]]-703)/(1060.75-703)</f>
        <v>-1.9650593990216632</v>
      </c>
    </row>
    <row r="4318" spans="1:10" x14ac:dyDescent="0.2">
      <c r="A4318" s="505">
        <v>40267</v>
      </c>
      <c r="B4318" s="506">
        <v>4317</v>
      </c>
      <c r="C4318" s="507">
        <v>81.319999999999993</v>
      </c>
      <c r="E4318" s="508">
        <f>(Table13[[#This Row],[Gasoil Open]]-MIN(Table13[Gasoil Open]))/(MAX(Table13[Gasoil Open])-MIN(Table13[Gasoil Open]))</f>
        <v>0.52430453879941419</v>
      </c>
      <c r="I4318" s="130">
        <f>(Table13[[#This Row],[Alpha]]-MIN(Table13[Alpha]))/(MAX(Table13[Alpha])-MIN(Table13[Alpha]))</f>
        <v>0.41785418965510296</v>
      </c>
      <c r="J4318" s="508">
        <f>(Table13[[#This Row],[Signal from Matlab]]-703)/(1060.75-703)</f>
        <v>-1.9650593990216632</v>
      </c>
    </row>
    <row r="4319" spans="1:10" x14ac:dyDescent="0.2">
      <c r="A4319" s="505">
        <v>40268</v>
      </c>
      <c r="B4319" s="506">
        <v>4318</v>
      </c>
      <c r="C4319" s="507">
        <v>81.14</v>
      </c>
      <c r="E4319" s="508">
        <f>(Table13[[#This Row],[Gasoil Open]]-MIN(Table13[Gasoil Open]))/(MAX(Table13[Gasoil Open])-MIN(Table13[Gasoil Open]))</f>
        <v>0.52298682284040987</v>
      </c>
      <c r="I4319" s="130">
        <f>(Table13[[#This Row],[Alpha]]-MIN(Table13[Alpha]))/(MAX(Table13[Alpha])-MIN(Table13[Alpha]))</f>
        <v>0.41785418965510296</v>
      </c>
      <c r="J4319" s="508">
        <f>(Table13[[#This Row],[Signal from Matlab]]-703)/(1060.75-703)</f>
        <v>-1.9650593990216632</v>
      </c>
    </row>
    <row r="4320" spans="1:10" x14ac:dyDescent="0.2">
      <c r="A4320" s="505">
        <v>40269</v>
      </c>
      <c r="B4320" s="506">
        <v>4319</v>
      </c>
      <c r="C4320" s="507">
        <v>82.44</v>
      </c>
      <c r="E4320" s="508">
        <f>(Table13[[#This Row],[Gasoil Open]]-MIN(Table13[Gasoil Open]))/(MAX(Table13[Gasoil Open])-MIN(Table13[Gasoil Open]))</f>
        <v>0.53250366032210827</v>
      </c>
      <c r="I4320" s="130">
        <f>(Table13[[#This Row],[Alpha]]-MIN(Table13[Alpha]))/(MAX(Table13[Alpha])-MIN(Table13[Alpha]))</f>
        <v>0.41785418965510296</v>
      </c>
      <c r="J4320" s="508">
        <f>(Table13[[#This Row],[Signal from Matlab]]-703)/(1060.75-703)</f>
        <v>-1.9650593990216632</v>
      </c>
    </row>
    <row r="4321" spans="1:10" x14ac:dyDescent="0.2">
      <c r="A4321" s="505">
        <v>40273</v>
      </c>
      <c r="B4321" s="506">
        <v>4320</v>
      </c>
      <c r="C4321" s="507">
        <v>84.47</v>
      </c>
      <c r="E4321" s="508">
        <f>(Table13[[#This Row],[Gasoil Open]]-MIN(Table13[Gasoil Open]))/(MAX(Table13[Gasoil Open])-MIN(Table13[Gasoil Open]))</f>
        <v>0.54736456808199108</v>
      </c>
      <c r="I4321" s="130">
        <f>(Table13[[#This Row],[Alpha]]-MIN(Table13[Alpha]))/(MAX(Table13[Alpha])-MIN(Table13[Alpha]))</f>
        <v>0.41785418965510296</v>
      </c>
      <c r="J4321" s="508">
        <f>(Table13[[#This Row],[Signal from Matlab]]-703)/(1060.75-703)</f>
        <v>-1.9650593990216632</v>
      </c>
    </row>
    <row r="4322" spans="1:10" x14ac:dyDescent="0.2">
      <c r="A4322" s="505">
        <v>40274</v>
      </c>
      <c r="B4322" s="506">
        <v>4321</v>
      </c>
      <c r="C4322" s="507">
        <v>85.9</v>
      </c>
      <c r="E4322" s="508">
        <f>(Table13[[#This Row],[Gasoil Open]]-MIN(Table13[Gasoil Open]))/(MAX(Table13[Gasoil Open])-MIN(Table13[Gasoil Open]))</f>
        <v>0.55783308931185938</v>
      </c>
      <c r="I4322" s="130">
        <f>(Table13[[#This Row],[Alpha]]-MIN(Table13[Alpha]))/(MAX(Table13[Alpha])-MIN(Table13[Alpha]))</f>
        <v>0.41785418965510296</v>
      </c>
      <c r="J4322" s="508">
        <f>(Table13[[#This Row],[Signal from Matlab]]-703)/(1060.75-703)</f>
        <v>-1.9650593990216632</v>
      </c>
    </row>
    <row r="4323" spans="1:10" x14ac:dyDescent="0.2">
      <c r="A4323" s="505">
        <v>40275</v>
      </c>
      <c r="B4323" s="506">
        <v>4322</v>
      </c>
      <c r="C4323" s="507">
        <v>85.97</v>
      </c>
      <c r="E4323" s="508">
        <f>(Table13[[#This Row],[Gasoil Open]]-MIN(Table13[Gasoil Open]))/(MAX(Table13[Gasoil Open])-MIN(Table13[Gasoil Open]))</f>
        <v>0.55834553440702772</v>
      </c>
      <c r="I4323" s="130">
        <f>(Table13[[#This Row],[Alpha]]-MIN(Table13[Alpha]))/(MAX(Table13[Alpha])-MIN(Table13[Alpha]))</f>
        <v>0.41785418965510296</v>
      </c>
      <c r="J4323" s="508">
        <f>(Table13[[#This Row],[Signal from Matlab]]-703)/(1060.75-703)</f>
        <v>-1.9650593990216632</v>
      </c>
    </row>
    <row r="4324" spans="1:10" x14ac:dyDescent="0.2">
      <c r="A4324" s="505">
        <v>40276</v>
      </c>
      <c r="B4324" s="506">
        <v>4323</v>
      </c>
      <c r="C4324" s="507">
        <v>85.35</v>
      </c>
      <c r="E4324" s="508">
        <f>(Table13[[#This Row],[Gasoil Open]]-MIN(Table13[Gasoil Open]))/(MAX(Table13[Gasoil Open])-MIN(Table13[Gasoil Open]))</f>
        <v>0.55380673499267918</v>
      </c>
      <c r="I4324" s="130">
        <f>(Table13[[#This Row],[Alpha]]-MIN(Table13[Alpha]))/(MAX(Table13[Alpha])-MIN(Table13[Alpha]))</f>
        <v>0.41785418965510296</v>
      </c>
      <c r="J4324" s="508">
        <f>(Table13[[#This Row],[Signal from Matlab]]-703)/(1060.75-703)</f>
        <v>-1.9650593990216632</v>
      </c>
    </row>
    <row r="4325" spans="1:10" x14ac:dyDescent="0.2">
      <c r="A4325" s="505">
        <v>40277</v>
      </c>
      <c r="B4325" s="506">
        <v>4324</v>
      </c>
      <c r="C4325" s="507">
        <v>85.18</v>
      </c>
      <c r="E4325" s="508">
        <f>(Table13[[#This Row],[Gasoil Open]]-MIN(Table13[Gasoil Open]))/(MAX(Table13[Gasoil Open])-MIN(Table13[Gasoil Open]))</f>
        <v>0.55256222547584177</v>
      </c>
      <c r="I4325" s="130">
        <f>(Table13[[#This Row],[Alpha]]-MIN(Table13[Alpha]))/(MAX(Table13[Alpha])-MIN(Table13[Alpha]))</f>
        <v>0.41785418965510296</v>
      </c>
      <c r="J4325" s="508">
        <f>(Table13[[#This Row],[Signal from Matlab]]-703)/(1060.75-703)</f>
        <v>-1.9650593990216632</v>
      </c>
    </row>
    <row r="4326" spans="1:10" x14ac:dyDescent="0.2">
      <c r="A4326" s="505">
        <v>40280</v>
      </c>
      <c r="B4326" s="506">
        <v>4325</v>
      </c>
      <c r="C4326" s="507">
        <v>84.87</v>
      </c>
      <c r="E4326" s="508">
        <f>(Table13[[#This Row],[Gasoil Open]]-MIN(Table13[Gasoil Open]))/(MAX(Table13[Gasoil Open])-MIN(Table13[Gasoil Open]))</f>
        <v>0.55029282576866756</v>
      </c>
      <c r="I4326" s="130">
        <f>(Table13[[#This Row],[Alpha]]-MIN(Table13[Alpha]))/(MAX(Table13[Alpha])-MIN(Table13[Alpha]))</f>
        <v>0.41785418965510296</v>
      </c>
      <c r="J4326" s="508">
        <f>(Table13[[#This Row],[Signal from Matlab]]-703)/(1060.75-703)</f>
        <v>-1.9650593990216632</v>
      </c>
    </row>
    <row r="4327" spans="1:10" x14ac:dyDescent="0.2">
      <c r="A4327" s="505">
        <v>40281</v>
      </c>
      <c r="B4327" s="506">
        <v>4326</v>
      </c>
      <c r="C4327" s="507">
        <v>84.66</v>
      </c>
      <c r="E4327" s="508">
        <f>(Table13[[#This Row],[Gasoil Open]]-MIN(Table13[Gasoil Open]))/(MAX(Table13[Gasoil Open])-MIN(Table13[Gasoil Open]))</f>
        <v>0.54875549048316241</v>
      </c>
      <c r="I4327" s="130">
        <f>(Table13[[#This Row],[Alpha]]-MIN(Table13[Alpha]))/(MAX(Table13[Alpha])-MIN(Table13[Alpha]))</f>
        <v>0.41785418965510296</v>
      </c>
      <c r="J4327" s="508">
        <f>(Table13[[#This Row],[Signal from Matlab]]-703)/(1060.75-703)</f>
        <v>-1.9650593990216632</v>
      </c>
    </row>
    <row r="4328" spans="1:10" x14ac:dyDescent="0.2">
      <c r="A4328" s="505">
        <v>40282</v>
      </c>
      <c r="B4328" s="506">
        <v>4327</v>
      </c>
      <c r="C4328" s="507">
        <v>84.68</v>
      </c>
      <c r="E4328" s="508">
        <f>(Table13[[#This Row],[Gasoil Open]]-MIN(Table13[Gasoil Open]))/(MAX(Table13[Gasoil Open])-MIN(Table13[Gasoil Open]))</f>
        <v>0.54890190336749622</v>
      </c>
      <c r="I4328" s="130">
        <f>(Table13[[#This Row],[Alpha]]-MIN(Table13[Alpha]))/(MAX(Table13[Alpha])-MIN(Table13[Alpha]))</f>
        <v>0.41785418965510296</v>
      </c>
      <c r="J4328" s="508">
        <f>(Table13[[#This Row],[Signal from Matlab]]-703)/(1060.75-703)</f>
        <v>-1.9650593990216632</v>
      </c>
    </row>
    <row r="4329" spans="1:10" x14ac:dyDescent="0.2">
      <c r="A4329" s="505">
        <v>40283</v>
      </c>
      <c r="B4329" s="506">
        <v>4328</v>
      </c>
      <c r="C4329" s="507">
        <v>86.28</v>
      </c>
      <c r="E4329" s="508">
        <f>(Table13[[#This Row],[Gasoil Open]]-MIN(Table13[Gasoil Open]))/(MAX(Table13[Gasoil Open])-MIN(Table13[Gasoil Open]))</f>
        <v>0.56061493411420193</v>
      </c>
      <c r="I4329" s="130">
        <f>(Table13[[#This Row],[Alpha]]-MIN(Table13[Alpha]))/(MAX(Table13[Alpha])-MIN(Table13[Alpha]))</f>
        <v>0.41785418965510296</v>
      </c>
      <c r="J4329" s="508">
        <f>(Table13[[#This Row],[Signal from Matlab]]-703)/(1060.75-703)</f>
        <v>-1.9650593990216632</v>
      </c>
    </row>
    <row r="4330" spans="1:10" x14ac:dyDescent="0.2">
      <c r="A4330" s="505">
        <v>40284</v>
      </c>
      <c r="B4330" s="506">
        <v>4329</v>
      </c>
      <c r="C4330" s="507"/>
      <c r="E4330" s="508">
        <f>(Table13[[#This Row],[Gasoil Open]]-MIN(Table13[Gasoil Open]))/(MAX(Table13[Gasoil Open])-MIN(Table13[Gasoil Open]))</f>
        <v>-7.1010248901903356E-2</v>
      </c>
      <c r="I4330" s="130">
        <f>(Table13[[#This Row],[Alpha]]-MIN(Table13[Alpha]))/(MAX(Table13[Alpha])-MIN(Table13[Alpha]))</f>
        <v>0.41785418965510296</v>
      </c>
      <c r="J4330" s="508">
        <f>(Table13[[#This Row],[Signal from Matlab]]-703)/(1060.75-703)</f>
        <v>-1.9650593990216632</v>
      </c>
    </row>
    <row r="4331" spans="1:10" x14ac:dyDescent="0.2">
      <c r="A4331" s="505">
        <v>40287</v>
      </c>
      <c r="B4331" s="506">
        <v>4330</v>
      </c>
      <c r="C4331" s="507">
        <v>85.74</v>
      </c>
      <c r="E4331" s="508">
        <f>(Table13[[#This Row],[Gasoil Open]]-MIN(Table13[Gasoil Open]))/(MAX(Table13[Gasoil Open])-MIN(Table13[Gasoil Open]))</f>
        <v>0.55666178623718876</v>
      </c>
      <c r="I4331" s="130">
        <f>(Table13[[#This Row],[Alpha]]-MIN(Table13[Alpha]))/(MAX(Table13[Alpha])-MIN(Table13[Alpha]))</f>
        <v>0.41785418965510296</v>
      </c>
      <c r="J4331" s="508">
        <f>(Table13[[#This Row],[Signal from Matlab]]-703)/(1060.75-703)</f>
        <v>-1.9650593990216632</v>
      </c>
    </row>
    <row r="4332" spans="1:10" x14ac:dyDescent="0.2">
      <c r="A4332" s="505">
        <v>40288</v>
      </c>
      <c r="B4332" s="506">
        <v>4331</v>
      </c>
      <c r="C4332" s="507">
        <v>84.51</v>
      </c>
      <c r="E4332" s="508">
        <f>(Table13[[#This Row],[Gasoil Open]]-MIN(Table13[Gasoil Open]))/(MAX(Table13[Gasoil Open])-MIN(Table13[Gasoil Open]))</f>
        <v>0.54765739385065881</v>
      </c>
      <c r="I4332" s="130">
        <f>(Table13[[#This Row],[Alpha]]-MIN(Table13[Alpha]))/(MAX(Table13[Alpha])-MIN(Table13[Alpha]))</f>
        <v>0.41785418965510296</v>
      </c>
      <c r="J4332" s="508">
        <f>(Table13[[#This Row],[Signal from Matlab]]-703)/(1060.75-703)</f>
        <v>-1.9650593990216632</v>
      </c>
    </row>
    <row r="4333" spans="1:10" x14ac:dyDescent="0.2">
      <c r="A4333" s="505">
        <v>40289</v>
      </c>
      <c r="B4333" s="506">
        <v>4332</v>
      </c>
      <c r="C4333" s="507">
        <v>85.17</v>
      </c>
      <c r="E4333" s="508">
        <f>(Table13[[#This Row],[Gasoil Open]]-MIN(Table13[Gasoil Open]))/(MAX(Table13[Gasoil Open])-MIN(Table13[Gasoil Open]))</f>
        <v>0.55248901903367487</v>
      </c>
      <c r="I4333" s="130">
        <f>(Table13[[#This Row],[Alpha]]-MIN(Table13[Alpha]))/(MAX(Table13[Alpha])-MIN(Table13[Alpha]))</f>
        <v>0.41785418965510296</v>
      </c>
      <c r="J4333" s="508">
        <f>(Table13[[#This Row],[Signal from Matlab]]-703)/(1060.75-703)</f>
        <v>-1.9650593990216632</v>
      </c>
    </row>
    <row r="4334" spans="1:10" x14ac:dyDescent="0.2">
      <c r="A4334" s="505">
        <v>40290</v>
      </c>
      <c r="B4334" s="506">
        <v>4333</v>
      </c>
      <c r="C4334" s="507">
        <v>85.68</v>
      </c>
      <c r="E4334" s="508">
        <f>(Table13[[#This Row],[Gasoil Open]]-MIN(Table13[Gasoil Open]))/(MAX(Table13[Gasoil Open])-MIN(Table13[Gasoil Open]))</f>
        <v>0.55622254758418732</v>
      </c>
      <c r="I4334" s="130">
        <f>(Table13[[#This Row],[Alpha]]-MIN(Table13[Alpha]))/(MAX(Table13[Alpha])-MIN(Table13[Alpha]))</f>
        <v>0.41785418965510296</v>
      </c>
      <c r="J4334" s="508">
        <f>(Table13[[#This Row],[Signal from Matlab]]-703)/(1060.75-703)</f>
        <v>-1.9650593990216632</v>
      </c>
    </row>
    <row r="4335" spans="1:10" x14ac:dyDescent="0.2">
      <c r="A4335" s="505">
        <v>40291</v>
      </c>
      <c r="B4335" s="506">
        <v>4334</v>
      </c>
      <c r="C4335" s="507">
        <v>85.5</v>
      </c>
      <c r="E4335" s="508">
        <f>(Table13[[#This Row],[Gasoil Open]]-MIN(Table13[Gasoil Open]))/(MAX(Table13[Gasoil Open])-MIN(Table13[Gasoil Open]))</f>
        <v>0.55490483162518289</v>
      </c>
      <c r="I4335" s="130">
        <f>(Table13[[#This Row],[Alpha]]-MIN(Table13[Alpha]))/(MAX(Table13[Alpha])-MIN(Table13[Alpha]))</f>
        <v>0.41785418965510296</v>
      </c>
      <c r="J4335" s="508">
        <f>(Table13[[#This Row],[Signal from Matlab]]-703)/(1060.75-703)</f>
        <v>-1.9650593990216632</v>
      </c>
    </row>
    <row r="4336" spans="1:10" x14ac:dyDescent="0.2">
      <c r="A4336" s="505">
        <v>40294</v>
      </c>
      <c r="B4336" s="506">
        <v>4335</v>
      </c>
      <c r="C4336" s="507">
        <v>87.27</v>
      </c>
      <c r="E4336" s="508">
        <f>(Table13[[#This Row],[Gasoil Open]]-MIN(Table13[Gasoil Open]))/(MAX(Table13[Gasoil Open])-MIN(Table13[Gasoil Open]))</f>
        <v>0.56786237188872601</v>
      </c>
      <c r="I4336" s="130">
        <f>(Table13[[#This Row],[Alpha]]-MIN(Table13[Alpha]))/(MAX(Table13[Alpha])-MIN(Table13[Alpha]))</f>
        <v>0.41785418965510296</v>
      </c>
      <c r="J4336" s="508">
        <f>(Table13[[#This Row],[Signal from Matlab]]-703)/(1060.75-703)</f>
        <v>-1.9650593990216632</v>
      </c>
    </row>
    <row r="4337" spans="1:10" x14ac:dyDescent="0.2">
      <c r="A4337" s="505">
        <v>40295</v>
      </c>
      <c r="B4337" s="506">
        <v>4336</v>
      </c>
      <c r="C4337" s="507">
        <v>86.83</v>
      </c>
      <c r="E4337" s="508">
        <f>(Table13[[#This Row],[Gasoil Open]]-MIN(Table13[Gasoil Open]))/(MAX(Table13[Gasoil Open])-MIN(Table13[Gasoil Open]))</f>
        <v>0.56464128843338202</v>
      </c>
      <c r="I4337" s="130">
        <f>(Table13[[#This Row],[Alpha]]-MIN(Table13[Alpha]))/(MAX(Table13[Alpha])-MIN(Table13[Alpha]))</f>
        <v>0.41785418965510296</v>
      </c>
      <c r="J4337" s="508">
        <f>(Table13[[#This Row],[Signal from Matlab]]-703)/(1060.75-703)</f>
        <v>-1.9650593990216632</v>
      </c>
    </row>
    <row r="4338" spans="1:10" x14ac:dyDescent="0.2">
      <c r="A4338" s="505">
        <v>40296</v>
      </c>
      <c r="B4338" s="506">
        <v>4337</v>
      </c>
      <c r="C4338" s="507">
        <v>85.29</v>
      </c>
      <c r="E4338" s="508">
        <f>(Table13[[#This Row],[Gasoil Open]]-MIN(Table13[Gasoil Open]))/(MAX(Table13[Gasoil Open])-MIN(Table13[Gasoil Open]))</f>
        <v>0.55336749633967786</v>
      </c>
      <c r="I4338" s="130">
        <f>(Table13[[#This Row],[Alpha]]-MIN(Table13[Alpha]))/(MAX(Table13[Alpha])-MIN(Table13[Alpha]))</f>
        <v>0.41785418965510296</v>
      </c>
      <c r="J4338" s="508">
        <f>(Table13[[#This Row],[Signal from Matlab]]-703)/(1060.75-703)</f>
        <v>-1.9650593990216632</v>
      </c>
    </row>
    <row r="4339" spans="1:10" x14ac:dyDescent="0.2">
      <c r="A4339" s="505">
        <v>40297</v>
      </c>
      <c r="B4339" s="506">
        <v>4338</v>
      </c>
      <c r="C4339" s="507">
        <v>86.24</v>
      </c>
      <c r="E4339" s="508">
        <f>(Table13[[#This Row],[Gasoil Open]]-MIN(Table13[Gasoil Open]))/(MAX(Table13[Gasoil Open])-MIN(Table13[Gasoil Open]))</f>
        <v>0.56032210834553431</v>
      </c>
      <c r="I4339" s="130">
        <f>(Table13[[#This Row],[Alpha]]-MIN(Table13[Alpha]))/(MAX(Table13[Alpha])-MIN(Table13[Alpha]))</f>
        <v>0.41785418965510296</v>
      </c>
      <c r="J4339" s="508">
        <f>(Table13[[#This Row],[Signal from Matlab]]-703)/(1060.75-703)</f>
        <v>-1.9650593990216632</v>
      </c>
    </row>
    <row r="4340" spans="1:10" x14ac:dyDescent="0.2">
      <c r="A4340" s="505">
        <v>40298</v>
      </c>
      <c r="B4340" s="506">
        <v>4339</v>
      </c>
      <c r="C4340" s="507">
        <v>87.09</v>
      </c>
      <c r="E4340" s="508">
        <f>(Table13[[#This Row],[Gasoil Open]]-MIN(Table13[Gasoil Open]))/(MAX(Table13[Gasoil Open])-MIN(Table13[Gasoil Open]))</f>
        <v>0.5665446559297217</v>
      </c>
      <c r="I4340" s="130">
        <f>(Table13[[#This Row],[Alpha]]-MIN(Table13[Alpha]))/(MAX(Table13[Alpha])-MIN(Table13[Alpha]))</f>
        <v>0.41785418965510296</v>
      </c>
      <c r="J4340" s="508">
        <f>(Table13[[#This Row],[Signal from Matlab]]-703)/(1060.75-703)</f>
        <v>-1.9650593990216632</v>
      </c>
    </row>
    <row r="4341" spans="1:10" x14ac:dyDescent="0.2">
      <c r="A4341" s="505">
        <v>40301</v>
      </c>
      <c r="B4341" s="506">
        <v>4340</v>
      </c>
      <c r="C4341" s="507">
        <v>87.44</v>
      </c>
      <c r="E4341" s="508">
        <f>(Table13[[#This Row],[Gasoil Open]]-MIN(Table13[Gasoil Open]))/(MAX(Table13[Gasoil Open])-MIN(Table13[Gasoil Open]))</f>
        <v>0.56910688140556354</v>
      </c>
      <c r="I4341" s="130">
        <f>(Table13[[#This Row],[Alpha]]-MIN(Table13[Alpha]))/(MAX(Table13[Alpha])-MIN(Table13[Alpha]))</f>
        <v>0.41785418965510296</v>
      </c>
      <c r="J4341" s="508">
        <f>(Table13[[#This Row],[Signal from Matlab]]-703)/(1060.75-703)</f>
        <v>-1.9650593990216632</v>
      </c>
    </row>
    <row r="4342" spans="1:10" x14ac:dyDescent="0.2">
      <c r="A4342" s="505">
        <v>40302</v>
      </c>
      <c r="B4342" s="506">
        <v>4341</v>
      </c>
      <c r="C4342" s="507">
        <v>88.76</v>
      </c>
      <c r="E4342" s="508">
        <f>(Table13[[#This Row],[Gasoil Open]]-MIN(Table13[Gasoil Open]))/(MAX(Table13[Gasoil Open])-MIN(Table13[Gasoil Open]))</f>
        <v>0.57877013177159586</v>
      </c>
      <c r="I4342" s="130">
        <f>(Table13[[#This Row],[Alpha]]-MIN(Table13[Alpha]))/(MAX(Table13[Alpha])-MIN(Table13[Alpha]))</f>
        <v>0.41785418965510296</v>
      </c>
      <c r="J4342" s="508">
        <f>(Table13[[#This Row],[Signal from Matlab]]-703)/(1060.75-703)</f>
        <v>-1.9650593990216632</v>
      </c>
    </row>
    <row r="4343" spans="1:10" x14ac:dyDescent="0.2">
      <c r="A4343" s="505">
        <v>40303</v>
      </c>
      <c r="B4343" s="506">
        <v>4342</v>
      </c>
      <c r="C4343" s="507">
        <v>85.2</v>
      </c>
      <c r="E4343" s="508">
        <f>(Table13[[#This Row],[Gasoil Open]]-MIN(Table13[Gasoil Open]))/(MAX(Table13[Gasoil Open])-MIN(Table13[Gasoil Open]))</f>
        <v>0.55270863836017559</v>
      </c>
      <c r="I4343" s="130">
        <f>(Table13[[#This Row],[Alpha]]-MIN(Table13[Alpha]))/(MAX(Table13[Alpha])-MIN(Table13[Alpha]))</f>
        <v>0.41785418965510296</v>
      </c>
      <c r="J4343" s="508">
        <f>(Table13[[#This Row],[Signal from Matlab]]-703)/(1060.75-703)</f>
        <v>-1.9650593990216632</v>
      </c>
    </row>
    <row r="4344" spans="1:10" x14ac:dyDescent="0.2">
      <c r="A4344" s="505">
        <v>40304</v>
      </c>
      <c r="B4344" s="506">
        <v>4343</v>
      </c>
      <c r="C4344" s="507">
        <v>82.65</v>
      </c>
      <c r="E4344" s="508">
        <f>(Table13[[#This Row],[Gasoil Open]]-MIN(Table13[Gasoil Open]))/(MAX(Table13[Gasoil Open])-MIN(Table13[Gasoil Open]))</f>
        <v>0.53404099560761342</v>
      </c>
      <c r="I4344" s="130">
        <f>(Table13[[#This Row],[Alpha]]-MIN(Table13[Alpha]))/(MAX(Table13[Alpha])-MIN(Table13[Alpha]))</f>
        <v>0.41785418965510296</v>
      </c>
      <c r="J4344" s="508">
        <f>(Table13[[#This Row],[Signal from Matlab]]-703)/(1060.75-703)</f>
        <v>-1.9650593990216632</v>
      </c>
    </row>
    <row r="4345" spans="1:10" x14ac:dyDescent="0.2">
      <c r="A4345" s="505">
        <v>40305</v>
      </c>
      <c r="B4345" s="506">
        <v>4344</v>
      </c>
      <c r="C4345" s="507">
        <v>79.87</v>
      </c>
      <c r="E4345" s="508">
        <f>(Table13[[#This Row],[Gasoil Open]]-MIN(Table13[Gasoil Open]))/(MAX(Table13[Gasoil Open])-MIN(Table13[Gasoil Open]))</f>
        <v>0.51368960468521219</v>
      </c>
      <c r="I4345" s="130">
        <f>(Table13[[#This Row],[Alpha]]-MIN(Table13[Alpha]))/(MAX(Table13[Alpha])-MIN(Table13[Alpha]))</f>
        <v>0.41785418965510296</v>
      </c>
      <c r="J4345" s="508">
        <f>(Table13[[#This Row],[Signal from Matlab]]-703)/(1060.75-703)</f>
        <v>-1.9650593990216632</v>
      </c>
    </row>
    <row r="4346" spans="1:10" x14ac:dyDescent="0.2">
      <c r="A4346" s="505">
        <v>40308</v>
      </c>
      <c r="B4346" s="506">
        <v>4345</v>
      </c>
      <c r="C4346" s="507">
        <v>78.900000000000006</v>
      </c>
      <c r="E4346" s="508">
        <f>(Table13[[#This Row],[Gasoil Open]]-MIN(Table13[Gasoil Open]))/(MAX(Table13[Gasoil Open])-MIN(Table13[Gasoil Open]))</f>
        <v>0.50658857979502192</v>
      </c>
      <c r="I4346" s="130">
        <f>(Table13[[#This Row],[Alpha]]-MIN(Table13[Alpha]))/(MAX(Table13[Alpha])-MIN(Table13[Alpha]))</f>
        <v>0.41785418965510296</v>
      </c>
      <c r="J4346" s="508">
        <f>(Table13[[#This Row],[Signal from Matlab]]-703)/(1060.75-703)</f>
        <v>-1.9650593990216632</v>
      </c>
    </row>
    <row r="4347" spans="1:10" x14ac:dyDescent="0.2">
      <c r="A4347" s="505">
        <v>40309</v>
      </c>
      <c r="B4347" s="506">
        <v>4346</v>
      </c>
      <c r="C4347" s="507">
        <v>80.22</v>
      </c>
      <c r="E4347" s="508">
        <f>(Table13[[#This Row],[Gasoil Open]]-MIN(Table13[Gasoil Open]))/(MAX(Table13[Gasoil Open])-MIN(Table13[Gasoil Open]))</f>
        <v>0.51625183016105403</v>
      </c>
      <c r="I4347" s="130">
        <f>(Table13[[#This Row],[Alpha]]-MIN(Table13[Alpha]))/(MAX(Table13[Alpha])-MIN(Table13[Alpha]))</f>
        <v>0.41785418965510296</v>
      </c>
      <c r="J4347" s="508">
        <f>(Table13[[#This Row],[Signal from Matlab]]-703)/(1060.75-703)</f>
        <v>-1.9650593990216632</v>
      </c>
    </row>
    <row r="4348" spans="1:10" x14ac:dyDescent="0.2">
      <c r="A4348" s="505">
        <v>40310</v>
      </c>
      <c r="B4348" s="506">
        <v>4347</v>
      </c>
      <c r="C4348" s="507">
        <v>80.2</v>
      </c>
      <c r="E4348" s="508">
        <f>(Table13[[#This Row],[Gasoil Open]]-MIN(Table13[Gasoil Open]))/(MAX(Table13[Gasoil Open])-MIN(Table13[Gasoil Open]))</f>
        <v>0.51610541727672021</v>
      </c>
      <c r="I4348" s="130">
        <f>(Table13[[#This Row],[Alpha]]-MIN(Table13[Alpha]))/(MAX(Table13[Alpha])-MIN(Table13[Alpha]))</f>
        <v>0.41785418965510296</v>
      </c>
      <c r="J4348" s="508">
        <f>(Table13[[#This Row],[Signal from Matlab]]-703)/(1060.75-703)</f>
        <v>-1.9650593990216632</v>
      </c>
    </row>
    <row r="4349" spans="1:10" x14ac:dyDescent="0.2">
      <c r="A4349" s="505">
        <v>40311</v>
      </c>
      <c r="B4349" s="506">
        <v>4348</v>
      </c>
      <c r="C4349" s="507">
        <v>81.180000000000007</v>
      </c>
      <c r="E4349" s="508">
        <f>(Table13[[#This Row],[Gasoil Open]]-MIN(Table13[Gasoil Open]))/(MAX(Table13[Gasoil Open])-MIN(Table13[Gasoil Open]))</f>
        <v>0.5232796486090775</v>
      </c>
      <c r="I4349" s="130">
        <f>(Table13[[#This Row],[Alpha]]-MIN(Table13[Alpha]))/(MAX(Table13[Alpha])-MIN(Table13[Alpha]))</f>
        <v>0.41785418965510296</v>
      </c>
      <c r="J4349" s="508">
        <f>(Table13[[#This Row],[Signal from Matlab]]-703)/(1060.75-703)</f>
        <v>-1.9650593990216632</v>
      </c>
    </row>
    <row r="4350" spans="1:10" x14ac:dyDescent="0.2">
      <c r="A4350" s="505">
        <v>40312</v>
      </c>
      <c r="B4350" s="506">
        <v>4349</v>
      </c>
      <c r="C4350" s="507">
        <v>79.73</v>
      </c>
      <c r="E4350" s="508">
        <f>(Table13[[#This Row],[Gasoil Open]]-MIN(Table13[Gasoil Open]))/(MAX(Table13[Gasoil Open])-MIN(Table13[Gasoil Open]))</f>
        <v>0.5126647144948755</v>
      </c>
      <c r="I4350" s="130">
        <f>(Table13[[#This Row],[Alpha]]-MIN(Table13[Alpha]))/(MAX(Table13[Alpha])-MIN(Table13[Alpha]))</f>
        <v>0.41785418965510296</v>
      </c>
      <c r="J4350" s="508">
        <f>(Table13[[#This Row],[Signal from Matlab]]-703)/(1060.75-703)</f>
        <v>-1.9650593990216632</v>
      </c>
    </row>
    <row r="4351" spans="1:10" x14ac:dyDescent="0.2">
      <c r="A4351" s="505">
        <v>40315</v>
      </c>
      <c r="B4351" s="506">
        <v>4350</v>
      </c>
      <c r="C4351" s="507"/>
      <c r="E4351" s="508">
        <f>(Table13[[#This Row],[Gasoil Open]]-MIN(Table13[Gasoil Open]))/(MAX(Table13[Gasoil Open])-MIN(Table13[Gasoil Open]))</f>
        <v>-7.1010248901903356E-2</v>
      </c>
      <c r="I4351" s="130">
        <f>(Table13[[#This Row],[Alpha]]-MIN(Table13[Alpha]))/(MAX(Table13[Alpha])-MIN(Table13[Alpha]))</f>
        <v>0.41785418965510296</v>
      </c>
      <c r="J4351" s="508">
        <f>(Table13[[#This Row],[Signal from Matlab]]-703)/(1060.75-703)</f>
        <v>-1.9650593990216632</v>
      </c>
    </row>
    <row r="4352" spans="1:10" x14ac:dyDescent="0.2">
      <c r="A4352" s="505">
        <v>40316</v>
      </c>
      <c r="B4352" s="506">
        <v>4351</v>
      </c>
      <c r="C4352" s="507">
        <v>75.77</v>
      </c>
      <c r="E4352" s="508">
        <f>(Table13[[#This Row],[Gasoil Open]]-MIN(Table13[Gasoil Open]))/(MAX(Table13[Gasoil Open])-MIN(Table13[Gasoil Open]))</f>
        <v>0.48367496339677879</v>
      </c>
      <c r="I4352" s="130">
        <f>(Table13[[#This Row],[Alpha]]-MIN(Table13[Alpha]))/(MAX(Table13[Alpha])-MIN(Table13[Alpha]))</f>
        <v>0.41785418965510296</v>
      </c>
      <c r="J4352" s="508">
        <f>(Table13[[#This Row],[Signal from Matlab]]-703)/(1060.75-703)</f>
        <v>-1.9650593990216632</v>
      </c>
    </row>
    <row r="4353" spans="1:10" x14ac:dyDescent="0.2">
      <c r="A4353" s="505">
        <v>40317</v>
      </c>
      <c r="B4353" s="506">
        <v>4352</v>
      </c>
      <c r="C4353" s="507">
        <v>74.05</v>
      </c>
      <c r="E4353" s="508">
        <f>(Table13[[#This Row],[Gasoil Open]]-MIN(Table13[Gasoil Open]))/(MAX(Table13[Gasoil Open])-MIN(Table13[Gasoil Open]))</f>
        <v>0.47108345534407015</v>
      </c>
      <c r="I4353" s="130">
        <f>(Table13[[#This Row],[Alpha]]-MIN(Table13[Alpha]))/(MAX(Table13[Alpha])-MIN(Table13[Alpha]))</f>
        <v>0.41785418965510296</v>
      </c>
      <c r="J4353" s="508">
        <f>(Table13[[#This Row],[Signal from Matlab]]-703)/(1060.75-703)</f>
        <v>-1.9650593990216632</v>
      </c>
    </row>
    <row r="4354" spans="1:10" x14ac:dyDescent="0.2">
      <c r="A4354" s="505">
        <v>40318</v>
      </c>
      <c r="B4354" s="506">
        <v>4353</v>
      </c>
      <c r="C4354" s="507">
        <v>73.75</v>
      </c>
      <c r="E4354" s="508">
        <f>(Table13[[#This Row],[Gasoil Open]]-MIN(Table13[Gasoil Open]))/(MAX(Table13[Gasoil Open])-MIN(Table13[Gasoil Open]))</f>
        <v>0.46888726207906284</v>
      </c>
      <c r="I4354" s="130">
        <f>(Table13[[#This Row],[Alpha]]-MIN(Table13[Alpha]))/(MAX(Table13[Alpha])-MIN(Table13[Alpha]))</f>
        <v>0.41785418965510296</v>
      </c>
      <c r="J4354" s="508">
        <f>(Table13[[#This Row],[Signal from Matlab]]-703)/(1060.75-703)</f>
        <v>-1.9650593990216632</v>
      </c>
    </row>
    <row r="4355" spans="1:10" x14ac:dyDescent="0.2">
      <c r="A4355" s="505">
        <v>40319</v>
      </c>
      <c r="B4355" s="506">
        <v>4354</v>
      </c>
      <c r="C4355" s="507">
        <v>70.83</v>
      </c>
      <c r="E4355" s="508">
        <f>(Table13[[#This Row],[Gasoil Open]]-MIN(Table13[Gasoil Open]))/(MAX(Table13[Gasoil Open])-MIN(Table13[Gasoil Open]))</f>
        <v>0.44751098096632491</v>
      </c>
      <c r="I4355" s="130">
        <f>(Table13[[#This Row],[Alpha]]-MIN(Table13[Alpha]))/(MAX(Table13[Alpha])-MIN(Table13[Alpha]))</f>
        <v>0.41785418965510296</v>
      </c>
      <c r="J4355" s="508">
        <f>(Table13[[#This Row],[Signal from Matlab]]-703)/(1060.75-703)</f>
        <v>-1.9650593990216632</v>
      </c>
    </row>
    <row r="4356" spans="1:10" x14ac:dyDescent="0.2">
      <c r="A4356" s="505">
        <v>40322</v>
      </c>
      <c r="B4356" s="506">
        <v>4355</v>
      </c>
      <c r="C4356" s="507">
        <v>71.8</v>
      </c>
      <c r="E4356" s="508">
        <f>(Table13[[#This Row],[Gasoil Open]]-MIN(Table13[Gasoil Open]))/(MAX(Table13[Gasoil Open])-MIN(Table13[Gasoil Open]))</f>
        <v>0.45461200585651523</v>
      </c>
      <c r="I4356" s="130">
        <f>(Table13[[#This Row],[Alpha]]-MIN(Table13[Alpha]))/(MAX(Table13[Alpha])-MIN(Table13[Alpha]))</f>
        <v>0.41785418965510296</v>
      </c>
      <c r="J4356" s="508">
        <f>(Table13[[#This Row],[Signal from Matlab]]-703)/(1060.75-703)</f>
        <v>-1.9650593990216632</v>
      </c>
    </row>
    <row r="4357" spans="1:10" x14ac:dyDescent="0.2">
      <c r="A4357" s="505">
        <v>40323</v>
      </c>
      <c r="B4357" s="506">
        <v>4356</v>
      </c>
      <c r="C4357" s="507">
        <v>70.92</v>
      </c>
      <c r="E4357" s="508">
        <f>(Table13[[#This Row],[Gasoil Open]]-MIN(Table13[Gasoil Open]))/(MAX(Table13[Gasoil Open])-MIN(Table13[Gasoil Open]))</f>
        <v>0.44816983894582713</v>
      </c>
      <c r="I4357" s="130">
        <f>(Table13[[#This Row],[Alpha]]-MIN(Table13[Alpha]))/(MAX(Table13[Alpha])-MIN(Table13[Alpha]))</f>
        <v>0.41785418965510296</v>
      </c>
      <c r="J4357" s="508">
        <f>(Table13[[#This Row],[Signal from Matlab]]-703)/(1060.75-703)</f>
        <v>-1.9650593990216632</v>
      </c>
    </row>
    <row r="4358" spans="1:10" x14ac:dyDescent="0.2">
      <c r="A4358" s="505">
        <v>40324</v>
      </c>
      <c r="B4358" s="506">
        <v>4357</v>
      </c>
      <c r="C4358" s="507">
        <v>70.55</v>
      </c>
      <c r="E4358" s="508">
        <f>(Table13[[#This Row],[Gasoil Open]]-MIN(Table13[Gasoil Open]))/(MAX(Table13[Gasoil Open])-MIN(Table13[Gasoil Open]))</f>
        <v>0.44546120058565142</v>
      </c>
      <c r="I4358" s="130">
        <f>(Table13[[#This Row],[Alpha]]-MIN(Table13[Alpha]))/(MAX(Table13[Alpha])-MIN(Table13[Alpha]))</f>
        <v>0.41785418965510296</v>
      </c>
      <c r="J4358" s="508">
        <f>(Table13[[#This Row],[Signal from Matlab]]-703)/(1060.75-703)</f>
        <v>-1.9650593990216632</v>
      </c>
    </row>
    <row r="4359" spans="1:10" x14ac:dyDescent="0.2">
      <c r="A4359" s="505">
        <v>40325</v>
      </c>
      <c r="B4359" s="506">
        <v>4358</v>
      </c>
      <c r="C4359" s="507">
        <v>71.14</v>
      </c>
      <c r="E4359" s="508">
        <f>(Table13[[#This Row],[Gasoil Open]]-MIN(Table13[Gasoil Open]))/(MAX(Table13[Gasoil Open])-MIN(Table13[Gasoil Open]))</f>
        <v>0.44978038067349918</v>
      </c>
      <c r="I4359" s="130">
        <f>(Table13[[#This Row],[Alpha]]-MIN(Table13[Alpha]))/(MAX(Table13[Alpha])-MIN(Table13[Alpha]))</f>
        <v>0.41785418965510296</v>
      </c>
      <c r="J4359" s="508">
        <f>(Table13[[#This Row],[Signal from Matlab]]-703)/(1060.75-703)</f>
        <v>-1.9650593990216632</v>
      </c>
    </row>
    <row r="4360" spans="1:10" x14ac:dyDescent="0.2">
      <c r="A4360" s="505">
        <v>40326</v>
      </c>
      <c r="B4360" s="506">
        <v>4359</v>
      </c>
      <c r="C4360" s="507">
        <v>74.7</v>
      </c>
      <c r="E4360" s="508">
        <f>(Table13[[#This Row],[Gasoil Open]]-MIN(Table13[Gasoil Open]))/(MAX(Table13[Gasoil Open])-MIN(Table13[Gasoil Open]))</f>
        <v>0.4758418740849194</v>
      </c>
      <c r="I4360" s="130">
        <f>(Table13[[#This Row],[Alpha]]-MIN(Table13[Alpha]))/(MAX(Table13[Alpha])-MIN(Table13[Alpha]))</f>
        <v>0.41785418965510296</v>
      </c>
      <c r="J4360" s="508">
        <f>(Table13[[#This Row],[Signal from Matlab]]-703)/(1060.75-703)</f>
        <v>-1.9650593990216632</v>
      </c>
    </row>
    <row r="4361" spans="1:10" x14ac:dyDescent="0.2">
      <c r="A4361" s="505">
        <v>40329</v>
      </c>
      <c r="B4361" s="506">
        <v>4360</v>
      </c>
      <c r="C4361" s="507">
        <v>74.02</v>
      </c>
      <c r="E4361" s="508">
        <f>(Table13[[#This Row],[Gasoil Open]]-MIN(Table13[Gasoil Open]))/(MAX(Table13[Gasoil Open])-MIN(Table13[Gasoil Open]))</f>
        <v>0.47086383601756943</v>
      </c>
      <c r="I4361" s="130">
        <f>(Table13[[#This Row],[Alpha]]-MIN(Table13[Alpha]))/(MAX(Table13[Alpha])-MIN(Table13[Alpha]))</f>
        <v>0.41785418965510296</v>
      </c>
      <c r="J4361" s="508">
        <f>(Table13[[#This Row],[Signal from Matlab]]-703)/(1060.75-703)</f>
        <v>-1.9650593990216632</v>
      </c>
    </row>
    <row r="4362" spans="1:10" x14ac:dyDescent="0.2">
      <c r="A4362" s="505">
        <v>40330</v>
      </c>
      <c r="B4362" s="506">
        <v>4361</v>
      </c>
      <c r="C4362" s="507">
        <v>74.819999999999993</v>
      </c>
      <c r="E4362" s="508">
        <f>(Table13[[#This Row],[Gasoil Open]]-MIN(Table13[Gasoil Open]))/(MAX(Table13[Gasoil Open])-MIN(Table13[Gasoil Open]))</f>
        <v>0.47672035139092223</v>
      </c>
      <c r="I4362" s="130">
        <f>(Table13[[#This Row],[Alpha]]-MIN(Table13[Alpha]))/(MAX(Table13[Alpha])-MIN(Table13[Alpha]))</f>
        <v>0.41785418965510296</v>
      </c>
      <c r="J4362" s="508">
        <f>(Table13[[#This Row],[Signal from Matlab]]-703)/(1060.75-703)</f>
        <v>-1.9650593990216632</v>
      </c>
    </row>
    <row r="4363" spans="1:10" x14ac:dyDescent="0.2">
      <c r="A4363" s="505">
        <v>40331</v>
      </c>
      <c r="B4363" s="506">
        <v>4362</v>
      </c>
      <c r="C4363" s="507">
        <v>72.319999999999993</v>
      </c>
      <c r="E4363" s="508">
        <f>(Table13[[#This Row],[Gasoil Open]]-MIN(Table13[Gasoil Open]))/(MAX(Table13[Gasoil Open])-MIN(Table13[Gasoil Open]))</f>
        <v>0.45841874084919459</v>
      </c>
      <c r="I4363" s="130">
        <f>(Table13[[#This Row],[Alpha]]-MIN(Table13[Alpha]))/(MAX(Table13[Alpha])-MIN(Table13[Alpha]))</f>
        <v>0.41785418965510296</v>
      </c>
      <c r="J4363" s="508">
        <f>(Table13[[#This Row],[Signal from Matlab]]-703)/(1060.75-703)</f>
        <v>-1.9650593990216632</v>
      </c>
    </row>
    <row r="4364" spans="1:10" x14ac:dyDescent="0.2">
      <c r="A4364" s="505">
        <v>40332</v>
      </c>
      <c r="B4364" s="506">
        <v>4363</v>
      </c>
      <c r="C4364" s="507">
        <v>74.5</v>
      </c>
      <c r="E4364" s="508">
        <f>(Table13[[#This Row],[Gasoil Open]]-MIN(Table13[Gasoil Open]))/(MAX(Table13[Gasoil Open])-MIN(Table13[Gasoil Open]))</f>
        <v>0.47437774524158116</v>
      </c>
      <c r="I4364" s="130">
        <f>(Table13[[#This Row],[Alpha]]-MIN(Table13[Alpha]))/(MAX(Table13[Alpha])-MIN(Table13[Alpha]))</f>
        <v>0.41785418965510296</v>
      </c>
      <c r="J4364" s="508">
        <f>(Table13[[#This Row],[Signal from Matlab]]-703)/(1060.75-703)</f>
        <v>-1.9650593990216632</v>
      </c>
    </row>
    <row r="4365" spans="1:10" x14ac:dyDescent="0.2">
      <c r="A4365" s="505">
        <v>40333</v>
      </c>
      <c r="B4365" s="506">
        <v>4364</v>
      </c>
      <c r="C4365" s="507">
        <v>75.25</v>
      </c>
      <c r="E4365" s="508">
        <f>(Table13[[#This Row],[Gasoil Open]]-MIN(Table13[Gasoil Open]))/(MAX(Table13[Gasoil Open])-MIN(Table13[Gasoil Open]))</f>
        <v>0.47986822840409948</v>
      </c>
      <c r="I4365" s="130">
        <f>(Table13[[#This Row],[Alpha]]-MIN(Table13[Alpha]))/(MAX(Table13[Alpha])-MIN(Table13[Alpha]))</f>
        <v>0.41785418965510296</v>
      </c>
      <c r="J4365" s="508">
        <f>(Table13[[#This Row],[Signal from Matlab]]-703)/(1060.75-703)</f>
        <v>-1.9650593990216632</v>
      </c>
    </row>
    <row r="4366" spans="1:10" x14ac:dyDescent="0.2">
      <c r="A4366" s="505">
        <v>40336</v>
      </c>
      <c r="B4366" s="506">
        <v>4365</v>
      </c>
      <c r="C4366" s="507">
        <v>71.55</v>
      </c>
      <c r="E4366" s="508">
        <f>(Table13[[#This Row],[Gasoil Open]]-MIN(Table13[Gasoil Open]))/(MAX(Table13[Gasoil Open])-MIN(Table13[Gasoil Open]))</f>
        <v>0.45278184480234251</v>
      </c>
      <c r="I4366" s="130">
        <f>(Table13[[#This Row],[Alpha]]-MIN(Table13[Alpha]))/(MAX(Table13[Alpha])-MIN(Table13[Alpha]))</f>
        <v>0.41785418965510296</v>
      </c>
      <c r="J4366" s="508">
        <f>(Table13[[#This Row],[Signal from Matlab]]-703)/(1060.75-703)</f>
        <v>-1.9650593990216632</v>
      </c>
    </row>
    <row r="4367" spans="1:10" x14ac:dyDescent="0.2">
      <c r="A4367" s="505">
        <v>40337</v>
      </c>
      <c r="B4367" s="506">
        <v>4366</v>
      </c>
      <c r="C4367" s="507">
        <v>71.510000000000005</v>
      </c>
      <c r="E4367" s="508">
        <f>(Table13[[#This Row],[Gasoil Open]]-MIN(Table13[Gasoil Open]))/(MAX(Table13[Gasoil Open])-MIN(Table13[Gasoil Open]))</f>
        <v>0.45248901903367489</v>
      </c>
      <c r="I4367" s="130">
        <f>(Table13[[#This Row],[Alpha]]-MIN(Table13[Alpha]))/(MAX(Table13[Alpha])-MIN(Table13[Alpha]))</f>
        <v>0.41785418965510296</v>
      </c>
      <c r="J4367" s="508">
        <f>(Table13[[#This Row],[Signal from Matlab]]-703)/(1060.75-703)</f>
        <v>-1.9650593990216632</v>
      </c>
    </row>
    <row r="4368" spans="1:10" x14ac:dyDescent="0.2">
      <c r="A4368" s="505">
        <v>40338</v>
      </c>
      <c r="B4368" s="506">
        <v>4367</v>
      </c>
      <c r="C4368" s="507">
        <v>72.5</v>
      </c>
      <c r="E4368" s="508">
        <f>(Table13[[#This Row],[Gasoil Open]]-MIN(Table13[Gasoil Open]))/(MAX(Table13[Gasoil Open])-MIN(Table13[Gasoil Open]))</f>
        <v>0.45973645680819902</v>
      </c>
      <c r="I4368" s="130">
        <f>(Table13[[#This Row],[Alpha]]-MIN(Table13[Alpha]))/(MAX(Table13[Alpha])-MIN(Table13[Alpha]))</f>
        <v>0.41785418965510296</v>
      </c>
      <c r="J4368" s="508">
        <f>(Table13[[#This Row],[Signal from Matlab]]-703)/(1060.75-703)</f>
        <v>-1.9650593990216632</v>
      </c>
    </row>
    <row r="4369" spans="1:10" x14ac:dyDescent="0.2">
      <c r="A4369" s="505">
        <v>40339</v>
      </c>
      <c r="B4369" s="506">
        <v>4368</v>
      </c>
      <c r="C4369" s="507">
        <v>73.92</v>
      </c>
      <c r="E4369" s="508">
        <f>(Table13[[#This Row],[Gasoil Open]]-MIN(Table13[Gasoil Open]))/(MAX(Table13[Gasoil Open])-MIN(Table13[Gasoil Open]))</f>
        <v>0.47013177159590036</v>
      </c>
      <c r="I4369" s="130">
        <f>(Table13[[#This Row],[Alpha]]-MIN(Table13[Alpha]))/(MAX(Table13[Alpha])-MIN(Table13[Alpha]))</f>
        <v>0.41785418965510296</v>
      </c>
      <c r="J4369" s="508">
        <f>(Table13[[#This Row],[Signal from Matlab]]-703)/(1060.75-703)</f>
        <v>-1.9650593990216632</v>
      </c>
    </row>
    <row r="4370" spans="1:10" x14ac:dyDescent="0.2">
      <c r="A4370" s="505">
        <v>40340</v>
      </c>
      <c r="B4370" s="506">
        <v>4369</v>
      </c>
      <c r="C4370" s="507">
        <v>75.38</v>
      </c>
      <c r="E4370" s="508">
        <f>(Table13[[#This Row],[Gasoil Open]]-MIN(Table13[Gasoil Open]))/(MAX(Table13[Gasoil Open])-MIN(Table13[Gasoil Open]))</f>
        <v>0.48081991215226927</v>
      </c>
      <c r="I4370" s="130">
        <f>(Table13[[#This Row],[Alpha]]-MIN(Table13[Alpha]))/(MAX(Table13[Alpha])-MIN(Table13[Alpha]))</f>
        <v>0.41785418965510296</v>
      </c>
      <c r="J4370" s="508">
        <f>(Table13[[#This Row],[Signal from Matlab]]-703)/(1060.75-703)</f>
        <v>-1.9650593990216632</v>
      </c>
    </row>
    <row r="4371" spans="1:10" x14ac:dyDescent="0.2">
      <c r="A4371" s="505">
        <v>40343</v>
      </c>
      <c r="B4371" s="506">
        <v>4370</v>
      </c>
      <c r="C4371" s="507">
        <v>74.510000000000005</v>
      </c>
      <c r="E4371" s="508">
        <f>(Table13[[#This Row],[Gasoil Open]]-MIN(Table13[Gasoil Open]))/(MAX(Table13[Gasoil Open])-MIN(Table13[Gasoil Open]))</f>
        <v>0.47445095168374812</v>
      </c>
      <c r="I4371" s="130">
        <f>(Table13[[#This Row],[Alpha]]-MIN(Table13[Alpha]))/(MAX(Table13[Alpha])-MIN(Table13[Alpha]))</f>
        <v>0.41785418965510296</v>
      </c>
      <c r="J4371" s="508">
        <f>(Table13[[#This Row],[Signal from Matlab]]-703)/(1060.75-703)</f>
        <v>-1.9650593990216632</v>
      </c>
    </row>
    <row r="4372" spans="1:10" x14ac:dyDescent="0.2">
      <c r="A4372" s="505">
        <v>40344</v>
      </c>
      <c r="B4372" s="506">
        <v>4371</v>
      </c>
      <c r="C4372" s="507">
        <v>75.11</v>
      </c>
      <c r="E4372" s="508">
        <f>(Table13[[#This Row],[Gasoil Open]]-MIN(Table13[Gasoil Open]))/(MAX(Table13[Gasoil Open])-MIN(Table13[Gasoil Open]))</f>
        <v>0.47884333821376268</v>
      </c>
      <c r="I4372" s="130">
        <f>(Table13[[#This Row],[Alpha]]-MIN(Table13[Alpha]))/(MAX(Table13[Alpha])-MIN(Table13[Alpha]))</f>
        <v>0.41785418965510296</v>
      </c>
      <c r="J4372" s="508">
        <f>(Table13[[#This Row],[Signal from Matlab]]-703)/(1060.75-703)</f>
        <v>-1.9650593990216632</v>
      </c>
    </row>
    <row r="4373" spans="1:10" x14ac:dyDescent="0.2">
      <c r="A4373" s="505">
        <v>40345</v>
      </c>
      <c r="B4373" s="506">
        <v>4372</v>
      </c>
      <c r="C4373" s="507"/>
      <c r="E4373" s="508">
        <f>(Table13[[#This Row],[Gasoil Open]]-MIN(Table13[Gasoil Open]))/(MAX(Table13[Gasoil Open])-MIN(Table13[Gasoil Open]))</f>
        <v>-7.1010248901903356E-2</v>
      </c>
      <c r="I4373" s="130">
        <f>(Table13[[#This Row],[Alpha]]-MIN(Table13[Alpha]))/(MAX(Table13[Alpha])-MIN(Table13[Alpha]))</f>
        <v>0.41785418965510296</v>
      </c>
      <c r="J4373" s="508">
        <f>(Table13[[#This Row],[Signal from Matlab]]-703)/(1060.75-703)</f>
        <v>-1.9650593990216632</v>
      </c>
    </row>
    <row r="4374" spans="1:10" x14ac:dyDescent="0.2">
      <c r="A4374" s="505">
        <v>40346</v>
      </c>
      <c r="B4374" s="506">
        <v>4373</v>
      </c>
      <c r="C4374" s="507">
        <v>78.099999999999994</v>
      </c>
      <c r="E4374" s="508">
        <f>(Table13[[#This Row],[Gasoil Open]]-MIN(Table13[Gasoil Open]))/(MAX(Table13[Gasoil Open])-MIN(Table13[Gasoil Open]))</f>
        <v>0.50073206442166895</v>
      </c>
      <c r="I4374" s="130">
        <f>(Table13[[#This Row],[Alpha]]-MIN(Table13[Alpha]))/(MAX(Table13[Alpha])-MIN(Table13[Alpha]))</f>
        <v>0.41785418965510296</v>
      </c>
      <c r="J4374" s="508">
        <f>(Table13[[#This Row],[Signal from Matlab]]-703)/(1060.75-703)</f>
        <v>-1.9650593990216632</v>
      </c>
    </row>
    <row r="4375" spans="1:10" x14ac:dyDescent="0.2">
      <c r="A4375" s="505">
        <v>40347</v>
      </c>
      <c r="B4375" s="506">
        <v>4374</v>
      </c>
      <c r="C4375" s="507">
        <v>78.459999999999994</v>
      </c>
      <c r="E4375" s="508">
        <f>(Table13[[#This Row],[Gasoil Open]]-MIN(Table13[Gasoil Open]))/(MAX(Table13[Gasoil Open])-MIN(Table13[Gasoil Open]))</f>
        <v>0.5033674963396777</v>
      </c>
      <c r="I4375" s="130">
        <f>(Table13[[#This Row],[Alpha]]-MIN(Table13[Alpha]))/(MAX(Table13[Alpha])-MIN(Table13[Alpha]))</f>
        <v>0.41785418965510296</v>
      </c>
      <c r="J4375" s="508">
        <f>(Table13[[#This Row],[Signal from Matlab]]-703)/(1060.75-703)</f>
        <v>-1.9650593990216632</v>
      </c>
    </row>
    <row r="4376" spans="1:10" x14ac:dyDescent="0.2">
      <c r="A4376" s="505">
        <v>40350</v>
      </c>
      <c r="B4376" s="506">
        <v>4375</v>
      </c>
      <c r="C4376" s="507">
        <v>78.489999999999995</v>
      </c>
      <c r="E4376" s="508">
        <f>(Table13[[#This Row],[Gasoil Open]]-MIN(Table13[Gasoil Open]))/(MAX(Table13[Gasoil Open])-MIN(Table13[Gasoil Open]))</f>
        <v>0.50358711566617853</v>
      </c>
      <c r="I4376" s="130">
        <f>(Table13[[#This Row],[Alpha]]-MIN(Table13[Alpha]))/(MAX(Table13[Alpha])-MIN(Table13[Alpha]))</f>
        <v>0.41785418965510296</v>
      </c>
      <c r="J4376" s="508">
        <f>(Table13[[#This Row],[Signal from Matlab]]-703)/(1060.75-703)</f>
        <v>-1.9650593990216632</v>
      </c>
    </row>
    <row r="4377" spans="1:10" x14ac:dyDescent="0.2">
      <c r="A4377" s="505">
        <v>40351</v>
      </c>
      <c r="B4377" s="506">
        <v>4376</v>
      </c>
      <c r="C4377" s="507">
        <v>78.760000000000005</v>
      </c>
      <c r="E4377" s="508">
        <f>(Table13[[#This Row],[Gasoil Open]]-MIN(Table13[Gasoil Open]))/(MAX(Table13[Gasoil Open])-MIN(Table13[Gasoil Open]))</f>
        <v>0.50556368960468512</v>
      </c>
      <c r="I4377" s="130">
        <f>(Table13[[#This Row],[Alpha]]-MIN(Table13[Alpha]))/(MAX(Table13[Alpha])-MIN(Table13[Alpha]))</f>
        <v>0.41785418965510296</v>
      </c>
      <c r="J4377" s="508">
        <f>(Table13[[#This Row],[Signal from Matlab]]-703)/(1060.75-703)</f>
        <v>-1.9650593990216632</v>
      </c>
    </row>
    <row r="4378" spans="1:10" x14ac:dyDescent="0.2">
      <c r="A4378" s="505">
        <v>40352</v>
      </c>
      <c r="B4378" s="506">
        <v>4377</v>
      </c>
      <c r="C4378" s="507">
        <v>77.989999999999995</v>
      </c>
      <c r="E4378" s="508">
        <f>(Table13[[#This Row],[Gasoil Open]]-MIN(Table13[Gasoil Open]))/(MAX(Table13[Gasoil Open])-MIN(Table13[Gasoil Open]))</f>
        <v>0.49992679355783293</v>
      </c>
      <c r="I4378" s="130">
        <f>(Table13[[#This Row],[Alpha]]-MIN(Table13[Alpha]))/(MAX(Table13[Alpha])-MIN(Table13[Alpha]))</f>
        <v>0.41785418965510296</v>
      </c>
      <c r="J4378" s="508">
        <f>(Table13[[#This Row],[Signal from Matlab]]-703)/(1060.75-703)</f>
        <v>-1.9650593990216632</v>
      </c>
    </row>
    <row r="4379" spans="1:10" x14ac:dyDescent="0.2">
      <c r="A4379" s="505">
        <v>40353</v>
      </c>
      <c r="B4379" s="506">
        <v>4378</v>
      </c>
      <c r="C4379" s="507">
        <v>76.03</v>
      </c>
      <c r="E4379" s="508">
        <f>(Table13[[#This Row],[Gasoil Open]]-MIN(Table13[Gasoil Open]))/(MAX(Table13[Gasoil Open])-MIN(Table13[Gasoil Open]))</f>
        <v>0.48557833089311853</v>
      </c>
      <c r="I4379" s="130">
        <f>(Table13[[#This Row],[Alpha]]-MIN(Table13[Alpha]))/(MAX(Table13[Alpha])-MIN(Table13[Alpha]))</f>
        <v>0.41785418965510296</v>
      </c>
      <c r="J4379" s="508">
        <f>(Table13[[#This Row],[Signal from Matlab]]-703)/(1060.75-703)</f>
        <v>-1.9650593990216632</v>
      </c>
    </row>
    <row r="4380" spans="1:10" x14ac:dyDescent="0.2">
      <c r="A4380" s="505">
        <v>40354</v>
      </c>
      <c r="B4380" s="506">
        <v>4379</v>
      </c>
      <c r="C4380" s="507">
        <v>76.42</v>
      </c>
      <c r="E4380" s="508">
        <f>(Table13[[#This Row],[Gasoil Open]]-MIN(Table13[Gasoil Open]))/(MAX(Table13[Gasoil Open])-MIN(Table13[Gasoil Open]))</f>
        <v>0.48843338213762805</v>
      </c>
      <c r="I4380" s="130">
        <f>(Table13[[#This Row],[Alpha]]-MIN(Table13[Alpha]))/(MAX(Table13[Alpha])-MIN(Table13[Alpha]))</f>
        <v>0.41785418965510296</v>
      </c>
      <c r="J4380" s="508">
        <f>(Table13[[#This Row],[Signal from Matlab]]-703)/(1060.75-703)</f>
        <v>-1.9650593990216632</v>
      </c>
    </row>
    <row r="4381" spans="1:10" x14ac:dyDescent="0.2">
      <c r="A4381" s="505">
        <v>40357</v>
      </c>
      <c r="B4381" s="506">
        <v>4380</v>
      </c>
      <c r="C4381" s="507">
        <v>78.14</v>
      </c>
      <c r="E4381" s="508">
        <f>(Table13[[#This Row],[Gasoil Open]]-MIN(Table13[Gasoil Open]))/(MAX(Table13[Gasoil Open])-MIN(Table13[Gasoil Open]))</f>
        <v>0.50102489019033669</v>
      </c>
      <c r="I4381" s="130">
        <f>(Table13[[#This Row],[Alpha]]-MIN(Table13[Alpha]))/(MAX(Table13[Alpha])-MIN(Table13[Alpha]))</f>
        <v>0.41785418965510296</v>
      </c>
      <c r="J4381" s="508">
        <f>(Table13[[#This Row],[Signal from Matlab]]-703)/(1060.75-703)</f>
        <v>-1.9650593990216632</v>
      </c>
    </row>
    <row r="4382" spans="1:10" x14ac:dyDescent="0.2">
      <c r="A4382" s="505">
        <v>40358</v>
      </c>
      <c r="B4382" s="506">
        <v>4381</v>
      </c>
      <c r="C4382" s="507">
        <v>77.75</v>
      </c>
      <c r="E4382" s="508">
        <f>(Table13[[#This Row],[Gasoil Open]]-MIN(Table13[Gasoil Open]))/(MAX(Table13[Gasoil Open])-MIN(Table13[Gasoil Open]))</f>
        <v>0.49816983894582711</v>
      </c>
      <c r="I4382" s="130">
        <f>(Table13[[#This Row],[Alpha]]-MIN(Table13[Alpha]))/(MAX(Table13[Alpha])-MIN(Table13[Alpha]))</f>
        <v>0.41785418965510296</v>
      </c>
      <c r="J4382" s="508">
        <f>(Table13[[#This Row],[Signal from Matlab]]-703)/(1060.75-703)</f>
        <v>-1.9650593990216632</v>
      </c>
    </row>
    <row r="4383" spans="1:10" x14ac:dyDescent="0.2">
      <c r="A4383" s="505">
        <v>40359</v>
      </c>
      <c r="B4383" s="506">
        <v>4382</v>
      </c>
      <c r="C4383" s="507">
        <v>74.900000000000006</v>
      </c>
      <c r="E4383" s="508">
        <f>(Table13[[#This Row],[Gasoil Open]]-MIN(Table13[Gasoil Open]))/(MAX(Table13[Gasoil Open])-MIN(Table13[Gasoil Open]))</f>
        <v>0.47730600292825764</v>
      </c>
      <c r="I4383" s="130">
        <f>(Table13[[#This Row],[Alpha]]-MIN(Table13[Alpha]))/(MAX(Table13[Alpha])-MIN(Table13[Alpha]))</f>
        <v>0.41785418965510296</v>
      </c>
      <c r="J4383" s="508">
        <f>(Table13[[#This Row],[Signal from Matlab]]-703)/(1060.75-703)</f>
        <v>-1.9650593990216632</v>
      </c>
    </row>
    <row r="4384" spans="1:10" x14ac:dyDescent="0.2">
      <c r="A4384" s="505">
        <v>40360</v>
      </c>
      <c r="B4384" s="506">
        <v>4383</v>
      </c>
      <c r="C4384" s="507">
        <v>74.650000000000006</v>
      </c>
      <c r="E4384" s="508">
        <f>(Table13[[#This Row],[Gasoil Open]]-MIN(Table13[Gasoil Open]))/(MAX(Table13[Gasoil Open])-MIN(Table13[Gasoil Open]))</f>
        <v>0.47547584187408487</v>
      </c>
      <c r="I4384" s="130">
        <f>(Table13[[#This Row],[Alpha]]-MIN(Table13[Alpha]))/(MAX(Table13[Alpha])-MIN(Table13[Alpha]))</f>
        <v>0.41785418965510296</v>
      </c>
      <c r="J4384" s="508">
        <f>(Table13[[#This Row],[Signal from Matlab]]-703)/(1060.75-703)</f>
        <v>-1.9650593990216632</v>
      </c>
    </row>
    <row r="4385" spans="1:10" x14ac:dyDescent="0.2">
      <c r="A4385" s="505">
        <v>40361</v>
      </c>
      <c r="B4385" s="506">
        <v>4384</v>
      </c>
      <c r="C4385" s="507">
        <v>71.75</v>
      </c>
      <c r="E4385" s="508">
        <f>(Table13[[#This Row],[Gasoil Open]]-MIN(Table13[Gasoil Open]))/(MAX(Table13[Gasoil Open])-MIN(Table13[Gasoil Open]))</f>
        <v>0.4542459736456807</v>
      </c>
      <c r="I4385" s="130">
        <f>(Table13[[#This Row],[Alpha]]-MIN(Table13[Alpha]))/(MAX(Table13[Alpha])-MIN(Table13[Alpha]))</f>
        <v>0.41785418965510296</v>
      </c>
      <c r="J4385" s="508">
        <f>(Table13[[#This Row],[Signal from Matlab]]-703)/(1060.75-703)</f>
        <v>-1.9650593990216632</v>
      </c>
    </row>
    <row r="4386" spans="1:10" x14ac:dyDescent="0.2">
      <c r="A4386" s="505">
        <v>40364</v>
      </c>
      <c r="B4386" s="506">
        <v>4385</v>
      </c>
      <c r="C4386" s="507">
        <v>71.56</v>
      </c>
      <c r="E4386" s="508">
        <f>(Table13[[#This Row],[Gasoil Open]]-MIN(Table13[Gasoil Open]))/(MAX(Table13[Gasoil Open])-MIN(Table13[Gasoil Open]))</f>
        <v>0.45285505124450942</v>
      </c>
      <c r="I4386" s="130">
        <f>(Table13[[#This Row],[Alpha]]-MIN(Table13[Alpha]))/(MAX(Table13[Alpha])-MIN(Table13[Alpha]))</f>
        <v>0.41785418965510296</v>
      </c>
      <c r="J4386" s="508">
        <f>(Table13[[#This Row],[Signal from Matlab]]-703)/(1060.75-703)</f>
        <v>-1.9650593990216632</v>
      </c>
    </row>
    <row r="4387" spans="1:10" x14ac:dyDescent="0.2">
      <c r="A4387" s="505">
        <v>40365</v>
      </c>
      <c r="B4387" s="506">
        <v>4386</v>
      </c>
      <c r="C4387" s="507">
        <v>71.47</v>
      </c>
      <c r="E4387" s="508">
        <f>(Table13[[#This Row],[Gasoil Open]]-MIN(Table13[Gasoil Open]))/(MAX(Table13[Gasoil Open])-MIN(Table13[Gasoil Open]))</f>
        <v>0.45219619326500721</v>
      </c>
      <c r="I4387" s="130">
        <f>(Table13[[#This Row],[Alpha]]-MIN(Table13[Alpha]))/(MAX(Table13[Alpha])-MIN(Table13[Alpha]))</f>
        <v>0.41785418965510296</v>
      </c>
      <c r="J4387" s="508">
        <f>(Table13[[#This Row],[Signal from Matlab]]-703)/(1060.75-703)</f>
        <v>-1.9650593990216632</v>
      </c>
    </row>
    <row r="4388" spans="1:10" x14ac:dyDescent="0.2">
      <c r="A4388" s="505">
        <v>40366</v>
      </c>
      <c r="B4388" s="506">
        <v>4387</v>
      </c>
      <c r="C4388" s="507">
        <v>71.61</v>
      </c>
      <c r="E4388" s="508">
        <f>(Table13[[#This Row],[Gasoil Open]]-MIN(Table13[Gasoil Open]))/(MAX(Table13[Gasoil Open])-MIN(Table13[Gasoil Open]))</f>
        <v>0.45322108345534395</v>
      </c>
      <c r="I4388" s="130">
        <f>(Table13[[#This Row],[Alpha]]-MIN(Table13[Alpha]))/(MAX(Table13[Alpha])-MIN(Table13[Alpha]))</f>
        <v>0.41785418965510296</v>
      </c>
      <c r="J4388" s="508">
        <f>(Table13[[#This Row],[Signal from Matlab]]-703)/(1060.75-703)</f>
        <v>-1.9650593990216632</v>
      </c>
    </row>
    <row r="4389" spans="1:10" x14ac:dyDescent="0.2">
      <c r="A4389" s="505">
        <v>40367</v>
      </c>
      <c r="B4389" s="506">
        <v>4388</v>
      </c>
      <c r="C4389" s="507">
        <v>74.2</v>
      </c>
      <c r="E4389" s="508">
        <f>(Table13[[#This Row],[Gasoil Open]]-MIN(Table13[Gasoil Open]))/(MAX(Table13[Gasoil Open])-MIN(Table13[Gasoil Open]))</f>
        <v>0.47218155197657385</v>
      </c>
      <c r="I4389" s="130">
        <f>(Table13[[#This Row],[Alpha]]-MIN(Table13[Alpha]))/(MAX(Table13[Alpha])-MIN(Table13[Alpha]))</f>
        <v>0.41785418965510296</v>
      </c>
      <c r="J4389" s="508">
        <f>(Table13[[#This Row],[Signal from Matlab]]-703)/(1060.75-703)</f>
        <v>-1.9650593990216632</v>
      </c>
    </row>
    <row r="4390" spans="1:10" x14ac:dyDescent="0.2">
      <c r="A4390" s="505">
        <v>40368</v>
      </c>
      <c r="B4390" s="506">
        <v>4389</v>
      </c>
      <c r="C4390" s="507">
        <v>75.08</v>
      </c>
      <c r="E4390" s="508">
        <f>(Table13[[#This Row],[Gasoil Open]]-MIN(Table13[Gasoil Open]))/(MAX(Table13[Gasoil Open])-MIN(Table13[Gasoil Open]))</f>
        <v>0.47862371888726196</v>
      </c>
      <c r="I4390" s="130">
        <f>(Table13[[#This Row],[Alpha]]-MIN(Table13[Alpha]))/(MAX(Table13[Alpha])-MIN(Table13[Alpha]))</f>
        <v>0.41785418965510296</v>
      </c>
      <c r="J4390" s="508">
        <f>(Table13[[#This Row],[Signal from Matlab]]-703)/(1060.75-703)</f>
        <v>-1.9650593990216632</v>
      </c>
    </row>
    <row r="4391" spans="1:10" x14ac:dyDescent="0.2">
      <c r="A4391" s="505">
        <v>40371</v>
      </c>
      <c r="B4391" s="506">
        <v>4390</v>
      </c>
      <c r="C4391" s="507">
        <v>75.19</v>
      </c>
      <c r="E4391" s="508">
        <f>(Table13[[#This Row],[Gasoil Open]]-MIN(Table13[Gasoil Open]))/(MAX(Table13[Gasoil Open])-MIN(Table13[Gasoil Open]))</f>
        <v>0.47942898975109799</v>
      </c>
      <c r="I4391" s="130">
        <f>(Table13[[#This Row],[Alpha]]-MIN(Table13[Alpha]))/(MAX(Table13[Alpha])-MIN(Table13[Alpha]))</f>
        <v>0.41785418965510296</v>
      </c>
      <c r="J4391" s="508">
        <f>(Table13[[#This Row],[Signal from Matlab]]-703)/(1060.75-703)</f>
        <v>-1.9650593990216632</v>
      </c>
    </row>
    <row r="4392" spans="1:10" x14ac:dyDescent="0.2">
      <c r="A4392" s="505">
        <v>40372</v>
      </c>
      <c r="B4392" s="506">
        <v>4391</v>
      </c>
      <c r="C4392" s="507">
        <v>74.489999999999995</v>
      </c>
      <c r="E4392" s="508">
        <f>(Table13[[#This Row],[Gasoil Open]]-MIN(Table13[Gasoil Open]))/(MAX(Table13[Gasoil Open])-MIN(Table13[Gasoil Open]))</f>
        <v>0.4743045387994142</v>
      </c>
      <c r="I4392" s="130">
        <f>(Table13[[#This Row],[Alpha]]-MIN(Table13[Alpha]))/(MAX(Table13[Alpha])-MIN(Table13[Alpha]))</f>
        <v>0.41785418965510296</v>
      </c>
      <c r="J4392" s="508">
        <f>(Table13[[#This Row],[Signal from Matlab]]-703)/(1060.75-703)</f>
        <v>-1.9650593990216632</v>
      </c>
    </row>
    <row r="4393" spans="1:10" x14ac:dyDescent="0.2">
      <c r="A4393" s="505">
        <v>40373</v>
      </c>
      <c r="B4393" s="506">
        <v>4392</v>
      </c>
      <c r="C4393" s="507">
        <v>76.959999999999994</v>
      </c>
      <c r="E4393" s="508">
        <f>(Table13[[#This Row],[Gasoil Open]]-MIN(Table13[Gasoil Open]))/(MAX(Table13[Gasoil Open])-MIN(Table13[Gasoil Open]))</f>
        <v>0.49238653001464117</v>
      </c>
      <c r="I4393" s="130">
        <f>(Table13[[#This Row],[Alpha]]-MIN(Table13[Alpha]))/(MAX(Table13[Alpha])-MIN(Table13[Alpha]))</f>
        <v>0.41785418965510296</v>
      </c>
      <c r="J4393" s="508">
        <f>(Table13[[#This Row],[Signal from Matlab]]-703)/(1060.75-703)</f>
        <v>-1.9650593990216632</v>
      </c>
    </row>
    <row r="4394" spans="1:10" x14ac:dyDescent="0.2">
      <c r="A4394" s="505">
        <v>40374</v>
      </c>
      <c r="B4394" s="506">
        <v>4393</v>
      </c>
      <c r="C4394" s="507">
        <v>76.239999999999995</v>
      </c>
      <c r="E4394" s="508">
        <f>(Table13[[#This Row],[Gasoil Open]]-MIN(Table13[Gasoil Open]))/(MAX(Table13[Gasoil Open])-MIN(Table13[Gasoil Open]))</f>
        <v>0.48711566617862356</v>
      </c>
      <c r="I4394" s="130">
        <f>(Table13[[#This Row],[Alpha]]-MIN(Table13[Alpha]))/(MAX(Table13[Alpha])-MIN(Table13[Alpha]))</f>
        <v>0.41785418965510296</v>
      </c>
      <c r="J4394" s="508">
        <f>(Table13[[#This Row],[Signal from Matlab]]-703)/(1060.75-703)</f>
        <v>-1.9650593990216632</v>
      </c>
    </row>
    <row r="4395" spans="1:10" x14ac:dyDescent="0.2">
      <c r="A4395" s="505">
        <v>40375</v>
      </c>
      <c r="B4395" s="506">
        <v>4394</v>
      </c>
      <c r="C4395" s="507"/>
      <c r="E4395" s="508">
        <f>(Table13[[#This Row],[Gasoil Open]]-MIN(Table13[Gasoil Open]))/(MAX(Table13[Gasoil Open])-MIN(Table13[Gasoil Open]))</f>
        <v>-7.1010248901903356E-2</v>
      </c>
      <c r="I4395" s="130">
        <f>(Table13[[#This Row],[Alpha]]-MIN(Table13[Alpha]))/(MAX(Table13[Alpha])-MIN(Table13[Alpha]))</f>
        <v>0.41785418965510296</v>
      </c>
      <c r="J4395" s="508">
        <f>(Table13[[#This Row],[Signal from Matlab]]-703)/(1060.75-703)</f>
        <v>-1.9650593990216632</v>
      </c>
    </row>
    <row r="4396" spans="1:10" x14ac:dyDescent="0.2">
      <c r="A4396" s="505">
        <v>40378</v>
      </c>
      <c r="B4396" s="506">
        <v>4395</v>
      </c>
      <c r="C4396" s="507">
        <v>75.13</v>
      </c>
      <c r="E4396" s="508">
        <f>(Table13[[#This Row],[Gasoil Open]]-MIN(Table13[Gasoil Open]))/(MAX(Table13[Gasoil Open])-MIN(Table13[Gasoil Open]))</f>
        <v>0.47898975109809649</v>
      </c>
      <c r="I4396" s="130">
        <f>(Table13[[#This Row],[Alpha]]-MIN(Table13[Alpha]))/(MAX(Table13[Alpha])-MIN(Table13[Alpha]))</f>
        <v>0.41785418965510296</v>
      </c>
      <c r="J4396" s="508">
        <f>(Table13[[#This Row],[Signal from Matlab]]-703)/(1060.75-703)</f>
        <v>-1.9650593990216632</v>
      </c>
    </row>
    <row r="4397" spans="1:10" x14ac:dyDescent="0.2">
      <c r="A4397" s="505">
        <v>40379</v>
      </c>
      <c r="B4397" s="506">
        <v>4396</v>
      </c>
      <c r="C4397" s="507">
        <v>75.8</v>
      </c>
      <c r="E4397" s="508">
        <f>(Table13[[#This Row],[Gasoil Open]]-MIN(Table13[Gasoil Open]))/(MAX(Table13[Gasoil Open])-MIN(Table13[Gasoil Open]))</f>
        <v>0.48389458272327951</v>
      </c>
      <c r="I4397" s="130">
        <f>(Table13[[#This Row],[Alpha]]-MIN(Table13[Alpha]))/(MAX(Table13[Alpha])-MIN(Table13[Alpha]))</f>
        <v>0.41785418965510296</v>
      </c>
      <c r="J4397" s="508">
        <f>(Table13[[#This Row],[Signal from Matlab]]-703)/(1060.75-703)</f>
        <v>-1.9650593990216632</v>
      </c>
    </row>
    <row r="4398" spans="1:10" x14ac:dyDescent="0.2">
      <c r="A4398" s="505">
        <v>40380</v>
      </c>
      <c r="B4398" s="506">
        <v>4397</v>
      </c>
      <c r="C4398" s="507">
        <v>76.33</v>
      </c>
      <c r="E4398" s="508">
        <f>(Table13[[#This Row],[Gasoil Open]]-MIN(Table13[Gasoil Open]))/(MAX(Table13[Gasoil Open])-MIN(Table13[Gasoil Open]))</f>
        <v>0.48777452415812578</v>
      </c>
      <c r="I4398" s="130">
        <f>(Table13[[#This Row],[Alpha]]-MIN(Table13[Alpha]))/(MAX(Table13[Alpha])-MIN(Table13[Alpha]))</f>
        <v>0.41785418965510296</v>
      </c>
      <c r="J4398" s="508">
        <f>(Table13[[#This Row],[Signal from Matlab]]-703)/(1060.75-703)</f>
        <v>-1.9650593990216632</v>
      </c>
    </row>
    <row r="4399" spans="1:10" x14ac:dyDescent="0.2">
      <c r="A4399" s="505">
        <v>40381</v>
      </c>
      <c r="B4399" s="506">
        <v>4398</v>
      </c>
      <c r="C4399" s="507">
        <v>75.44</v>
      </c>
      <c r="E4399" s="508">
        <f>(Table13[[#This Row],[Gasoil Open]]-MIN(Table13[Gasoil Open]))/(MAX(Table13[Gasoil Open])-MIN(Table13[Gasoil Open]))</f>
        <v>0.48125915080527076</v>
      </c>
      <c r="I4399" s="130">
        <f>(Table13[[#This Row],[Alpha]]-MIN(Table13[Alpha]))/(MAX(Table13[Alpha])-MIN(Table13[Alpha]))</f>
        <v>0.41785418965510296</v>
      </c>
      <c r="J4399" s="508">
        <f>(Table13[[#This Row],[Signal from Matlab]]-703)/(1060.75-703)</f>
        <v>-1.9650593990216632</v>
      </c>
    </row>
    <row r="4400" spans="1:10" x14ac:dyDescent="0.2">
      <c r="A4400" s="505">
        <v>40382</v>
      </c>
      <c r="B4400" s="506">
        <v>4399</v>
      </c>
      <c r="C4400" s="507">
        <v>77.66</v>
      </c>
      <c r="E4400" s="508">
        <f>(Table13[[#This Row],[Gasoil Open]]-MIN(Table13[Gasoil Open]))/(MAX(Table13[Gasoil Open])-MIN(Table13[Gasoil Open]))</f>
        <v>0.4975109809663249</v>
      </c>
      <c r="I4400" s="130">
        <f>(Table13[[#This Row],[Alpha]]-MIN(Table13[Alpha]))/(MAX(Table13[Alpha])-MIN(Table13[Alpha]))</f>
        <v>0.41785418965510296</v>
      </c>
      <c r="J4400" s="508">
        <f>(Table13[[#This Row],[Signal from Matlab]]-703)/(1060.75-703)</f>
        <v>-1.9650593990216632</v>
      </c>
    </row>
    <row r="4401" spans="1:10" x14ac:dyDescent="0.2">
      <c r="A4401" s="505">
        <v>40385</v>
      </c>
      <c r="B4401" s="506">
        <v>4400</v>
      </c>
      <c r="C4401" s="507">
        <v>77.45</v>
      </c>
      <c r="E4401" s="508">
        <f>(Table13[[#This Row],[Gasoil Open]]-MIN(Table13[Gasoil Open]))/(MAX(Table13[Gasoil Open])-MIN(Table13[Gasoil Open]))</f>
        <v>0.49597364568081981</v>
      </c>
      <c r="I4401" s="130">
        <f>(Table13[[#This Row],[Alpha]]-MIN(Table13[Alpha]))/(MAX(Table13[Alpha])-MIN(Table13[Alpha]))</f>
        <v>0.41785418965510296</v>
      </c>
      <c r="J4401" s="508">
        <f>(Table13[[#This Row],[Signal from Matlab]]-703)/(1060.75-703)</f>
        <v>-1.9650593990216632</v>
      </c>
    </row>
    <row r="4402" spans="1:10" x14ac:dyDescent="0.2">
      <c r="A4402" s="505">
        <v>40386</v>
      </c>
      <c r="B4402" s="506">
        <v>4401</v>
      </c>
      <c r="C4402" s="507">
        <v>77.45</v>
      </c>
      <c r="E4402" s="508">
        <f>(Table13[[#This Row],[Gasoil Open]]-MIN(Table13[Gasoil Open]))/(MAX(Table13[Gasoil Open])-MIN(Table13[Gasoil Open]))</f>
        <v>0.49597364568081981</v>
      </c>
      <c r="I4402" s="130">
        <f>(Table13[[#This Row],[Alpha]]-MIN(Table13[Alpha]))/(MAX(Table13[Alpha])-MIN(Table13[Alpha]))</f>
        <v>0.41785418965510296</v>
      </c>
      <c r="J4402" s="508">
        <f>(Table13[[#This Row],[Signal from Matlab]]-703)/(1060.75-703)</f>
        <v>-1.9650593990216632</v>
      </c>
    </row>
    <row r="4403" spans="1:10" x14ac:dyDescent="0.2">
      <c r="A4403" s="505">
        <v>40387</v>
      </c>
      <c r="B4403" s="506">
        <v>4402</v>
      </c>
      <c r="C4403" s="507">
        <v>75.86</v>
      </c>
      <c r="E4403" s="508">
        <f>(Table13[[#This Row],[Gasoil Open]]-MIN(Table13[Gasoil Open]))/(MAX(Table13[Gasoil Open])-MIN(Table13[Gasoil Open]))</f>
        <v>0.484333821376281</v>
      </c>
      <c r="I4403" s="130">
        <f>(Table13[[#This Row],[Alpha]]-MIN(Table13[Alpha]))/(MAX(Table13[Alpha])-MIN(Table13[Alpha]))</f>
        <v>0.41785418965510296</v>
      </c>
      <c r="J4403" s="508">
        <f>(Table13[[#This Row],[Signal from Matlab]]-703)/(1060.75-703)</f>
        <v>-1.9650593990216632</v>
      </c>
    </row>
    <row r="4404" spans="1:10" x14ac:dyDescent="0.2">
      <c r="A4404" s="505">
        <v>40388</v>
      </c>
      <c r="B4404" s="506">
        <v>4403</v>
      </c>
      <c r="C4404" s="507">
        <v>75.98</v>
      </c>
      <c r="E4404" s="508">
        <f>(Table13[[#This Row],[Gasoil Open]]-MIN(Table13[Gasoil Open]))/(MAX(Table13[Gasoil Open])-MIN(Table13[Gasoil Open]))</f>
        <v>0.48521229868228399</v>
      </c>
      <c r="I4404" s="130">
        <f>(Table13[[#This Row],[Alpha]]-MIN(Table13[Alpha]))/(MAX(Table13[Alpha])-MIN(Table13[Alpha]))</f>
        <v>0.41785418965510296</v>
      </c>
      <c r="J4404" s="508">
        <f>(Table13[[#This Row],[Signal from Matlab]]-703)/(1060.75-703)</f>
        <v>-1.9650593990216632</v>
      </c>
    </row>
    <row r="4405" spans="1:10" x14ac:dyDescent="0.2">
      <c r="A4405" s="505">
        <v>40389</v>
      </c>
      <c r="B4405" s="506">
        <v>4404</v>
      </c>
      <c r="C4405" s="507">
        <v>77.42</v>
      </c>
      <c r="E4405" s="508">
        <f>(Table13[[#This Row],[Gasoil Open]]-MIN(Table13[Gasoil Open]))/(MAX(Table13[Gasoil Open])-MIN(Table13[Gasoil Open]))</f>
        <v>0.49575402635431909</v>
      </c>
      <c r="I4405" s="130">
        <f>(Table13[[#This Row],[Alpha]]-MIN(Table13[Alpha]))/(MAX(Table13[Alpha])-MIN(Table13[Alpha]))</f>
        <v>0.41785418965510296</v>
      </c>
      <c r="J4405" s="508">
        <f>(Table13[[#This Row],[Signal from Matlab]]-703)/(1060.75-703)</f>
        <v>-1.9650593990216632</v>
      </c>
    </row>
    <row r="4406" spans="1:10" x14ac:dyDescent="0.2">
      <c r="A4406" s="505">
        <v>40392</v>
      </c>
      <c r="B4406" s="506">
        <v>4405</v>
      </c>
      <c r="C4406" s="507">
        <v>78.11</v>
      </c>
      <c r="E4406" s="508">
        <f>(Table13[[#This Row],[Gasoil Open]]-MIN(Table13[Gasoil Open]))/(MAX(Table13[Gasoil Open])-MIN(Table13[Gasoil Open]))</f>
        <v>0.50080527086383586</v>
      </c>
      <c r="I4406" s="130">
        <f>(Table13[[#This Row],[Alpha]]-MIN(Table13[Alpha]))/(MAX(Table13[Alpha])-MIN(Table13[Alpha]))</f>
        <v>0.41785418965510296</v>
      </c>
      <c r="J4406" s="508">
        <f>(Table13[[#This Row],[Signal from Matlab]]-703)/(1060.75-703)</f>
        <v>-1.9650593990216632</v>
      </c>
    </row>
    <row r="4407" spans="1:10" x14ac:dyDescent="0.2">
      <c r="A4407" s="505">
        <v>40393</v>
      </c>
      <c r="B4407" s="506">
        <v>4406</v>
      </c>
      <c r="C4407" s="507">
        <v>81.05</v>
      </c>
      <c r="E4407" s="508">
        <f>(Table13[[#This Row],[Gasoil Open]]-MIN(Table13[Gasoil Open]))/(MAX(Table13[Gasoil Open])-MIN(Table13[Gasoil Open]))</f>
        <v>0.5223279648609076</v>
      </c>
      <c r="I4407" s="130">
        <f>(Table13[[#This Row],[Alpha]]-MIN(Table13[Alpha]))/(MAX(Table13[Alpha])-MIN(Table13[Alpha]))</f>
        <v>0.41785418965510296</v>
      </c>
      <c r="J4407" s="508">
        <f>(Table13[[#This Row],[Signal from Matlab]]-703)/(1060.75-703)</f>
        <v>-1.9650593990216632</v>
      </c>
    </row>
    <row r="4408" spans="1:10" x14ac:dyDescent="0.2">
      <c r="A4408" s="505">
        <v>40394</v>
      </c>
      <c r="B4408" s="506">
        <v>4407</v>
      </c>
      <c r="C4408" s="507">
        <v>82.52</v>
      </c>
      <c r="E4408" s="508">
        <f>(Table13[[#This Row],[Gasoil Open]]-MIN(Table13[Gasoil Open]))/(MAX(Table13[Gasoil Open])-MIN(Table13[Gasoil Open]))</f>
        <v>0.53308931185944353</v>
      </c>
      <c r="I4408" s="130">
        <f>(Table13[[#This Row],[Alpha]]-MIN(Table13[Alpha]))/(MAX(Table13[Alpha])-MIN(Table13[Alpha]))</f>
        <v>0.41785418965510296</v>
      </c>
      <c r="J4408" s="508">
        <f>(Table13[[#This Row],[Signal from Matlab]]-703)/(1060.75-703)</f>
        <v>-1.9650593990216632</v>
      </c>
    </row>
    <row r="4409" spans="1:10" x14ac:dyDescent="0.2">
      <c r="A4409" s="505">
        <v>40395</v>
      </c>
      <c r="B4409" s="506">
        <v>4408</v>
      </c>
      <c r="C4409" s="507">
        <v>82.2</v>
      </c>
      <c r="E4409" s="508">
        <f>(Table13[[#This Row],[Gasoil Open]]-MIN(Table13[Gasoil Open]))/(MAX(Table13[Gasoil Open])-MIN(Table13[Gasoil Open]))</f>
        <v>0.53074670571010241</v>
      </c>
      <c r="I4409" s="130">
        <f>(Table13[[#This Row],[Alpha]]-MIN(Table13[Alpha]))/(MAX(Table13[Alpha])-MIN(Table13[Alpha]))</f>
        <v>0.41785418965510296</v>
      </c>
      <c r="J4409" s="508">
        <f>(Table13[[#This Row],[Signal from Matlab]]-703)/(1060.75-703)</f>
        <v>-1.9650593990216632</v>
      </c>
    </row>
    <row r="4410" spans="1:10" x14ac:dyDescent="0.2">
      <c r="A4410" s="505">
        <v>40396</v>
      </c>
      <c r="B4410" s="506">
        <v>4409</v>
      </c>
      <c r="C4410" s="507">
        <v>81.61</v>
      </c>
      <c r="E4410" s="508">
        <f>(Table13[[#This Row],[Gasoil Open]]-MIN(Table13[Gasoil Open]))/(MAX(Table13[Gasoil Open])-MIN(Table13[Gasoil Open]))</f>
        <v>0.5264275256222547</v>
      </c>
      <c r="I4410" s="130">
        <f>(Table13[[#This Row],[Alpha]]-MIN(Table13[Alpha]))/(MAX(Table13[Alpha])-MIN(Table13[Alpha]))</f>
        <v>0.41785418965510296</v>
      </c>
      <c r="J4410" s="508">
        <f>(Table13[[#This Row],[Signal from Matlab]]-703)/(1060.75-703)</f>
        <v>-1.9650593990216632</v>
      </c>
    </row>
    <row r="4411" spans="1:10" x14ac:dyDescent="0.2">
      <c r="A4411" s="505">
        <v>40399</v>
      </c>
      <c r="B4411" s="506">
        <v>4410</v>
      </c>
      <c r="C4411" s="507">
        <v>80.489999999999995</v>
      </c>
      <c r="E4411" s="508">
        <f>(Table13[[#This Row],[Gasoil Open]]-MIN(Table13[Gasoil Open]))/(MAX(Table13[Gasoil Open])-MIN(Table13[Gasoil Open]))</f>
        <v>0.51822840409956061</v>
      </c>
      <c r="I4411" s="130">
        <f>(Table13[[#This Row],[Alpha]]-MIN(Table13[Alpha]))/(MAX(Table13[Alpha])-MIN(Table13[Alpha]))</f>
        <v>0.41785418965510296</v>
      </c>
      <c r="J4411" s="508">
        <f>(Table13[[#This Row],[Signal from Matlab]]-703)/(1060.75-703)</f>
        <v>-1.9650593990216632</v>
      </c>
    </row>
    <row r="4412" spans="1:10" x14ac:dyDescent="0.2">
      <c r="A4412" s="505">
        <v>40400</v>
      </c>
      <c r="B4412" s="506">
        <v>4411</v>
      </c>
      <c r="C4412" s="507">
        <v>81</v>
      </c>
      <c r="E4412" s="508">
        <f>(Table13[[#This Row],[Gasoil Open]]-MIN(Table13[Gasoil Open]))/(MAX(Table13[Gasoil Open])-MIN(Table13[Gasoil Open]))</f>
        <v>0.52196193265007307</v>
      </c>
      <c r="I4412" s="130">
        <f>(Table13[[#This Row],[Alpha]]-MIN(Table13[Alpha]))/(MAX(Table13[Alpha])-MIN(Table13[Alpha]))</f>
        <v>0.41785418965510296</v>
      </c>
      <c r="J4412" s="508">
        <f>(Table13[[#This Row],[Signal from Matlab]]-703)/(1060.75-703)</f>
        <v>-1.9650593990216632</v>
      </c>
    </row>
    <row r="4413" spans="1:10" x14ac:dyDescent="0.2">
      <c r="A4413" s="505">
        <v>40401</v>
      </c>
      <c r="B4413" s="506">
        <v>4412</v>
      </c>
      <c r="C4413" s="507">
        <v>79.489999999999995</v>
      </c>
      <c r="E4413" s="508">
        <f>(Table13[[#This Row],[Gasoil Open]]-MIN(Table13[Gasoil Open]))/(MAX(Table13[Gasoil Open])-MIN(Table13[Gasoil Open]))</f>
        <v>0.51090775988286952</v>
      </c>
      <c r="I4413" s="130">
        <f>(Table13[[#This Row],[Alpha]]-MIN(Table13[Alpha]))/(MAX(Table13[Alpha])-MIN(Table13[Alpha]))</f>
        <v>0.41785418965510296</v>
      </c>
      <c r="J4413" s="508">
        <f>(Table13[[#This Row],[Signal from Matlab]]-703)/(1060.75-703)</f>
        <v>-1.9650593990216632</v>
      </c>
    </row>
    <row r="4414" spans="1:10" x14ac:dyDescent="0.2">
      <c r="A4414" s="505">
        <v>40402</v>
      </c>
      <c r="B4414" s="506">
        <v>4413</v>
      </c>
      <c r="C4414" s="507">
        <v>77.099999999999994</v>
      </c>
      <c r="E4414" s="508">
        <f>(Table13[[#This Row],[Gasoil Open]]-MIN(Table13[Gasoil Open]))/(MAX(Table13[Gasoil Open])-MIN(Table13[Gasoil Open]))</f>
        <v>0.49341142020497791</v>
      </c>
      <c r="I4414" s="130">
        <f>(Table13[[#This Row],[Alpha]]-MIN(Table13[Alpha]))/(MAX(Table13[Alpha])-MIN(Table13[Alpha]))</f>
        <v>0.41785418965510296</v>
      </c>
      <c r="J4414" s="508">
        <f>(Table13[[#This Row],[Signal from Matlab]]-703)/(1060.75-703)</f>
        <v>-1.9650593990216632</v>
      </c>
    </row>
    <row r="4415" spans="1:10" x14ac:dyDescent="0.2">
      <c r="A4415" s="505">
        <v>40403</v>
      </c>
      <c r="B4415" s="506">
        <v>4414</v>
      </c>
      <c r="C4415" s="507">
        <v>75.680000000000007</v>
      </c>
      <c r="E4415" s="508">
        <f>(Table13[[#This Row],[Gasoil Open]]-MIN(Table13[Gasoil Open]))/(MAX(Table13[Gasoil Open])-MIN(Table13[Gasoil Open]))</f>
        <v>0.48301610541727669</v>
      </c>
      <c r="I4415" s="130">
        <f>(Table13[[#This Row],[Alpha]]-MIN(Table13[Alpha]))/(MAX(Table13[Alpha])-MIN(Table13[Alpha]))</f>
        <v>0.41785418965510296</v>
      </c>
      <c r="J4415" s="508">
        <f>(Table13[[#This Row],[Signal from Matlab]]-703)/(1060.75-703)</f>
        <v>-1.9650593990216632</v>
      </c>
    </row>
    <row r="4416" spans="1:10" x14ac:dyDescent="0.2">
      <c r="A4416" s="505">
        <v>40406</v>
      </c>
      <c r="B4416" s="506">
        <v>4415</v>
      </c>
      <c r="C4416" s="507">
        <v>75.12</v>
      </c>
      <c r="E4416" s="508">
        <f>(Table13[[#This Row],[Gasoil Open]]-MIN(Table13[Gasoil Open]))/(MAX(Table13[Gasoil Open])-MIN(Table13[Gasoil Open]))</f>
        <v>0.47891654465592964</v>
      </c>
      <c r="I4416" s="130">
        <f>(Table13[[#This Row],[Alpha]]-MIN(Table13[Alpha]))/(MAX(Table13[Alpha])-MIN(Table13[Alpha]))</f>
        <v>0.41785418965510296</v>
      </c>
      <c r="J4416" s="508">
        <f>(Table13[[#This Row],[Signal from Matlab]]-703)/(1060.75-703)</f>
        <v>-1.9650593990216632</v>
      </c>
    </row>
    <row r="4417" spans="1:10" x14ac:dyDescent="0.2">
      <c r="A4417" s="505">
        <v>40407</v>
      </c>
      <c r="B4417" s="506">
        <v>4416</v>
      </c>
      <c r="C4417" s="507"/>
      <c r="E4417" s="508">
        <f>(Table13[[#This Row],[Gasoil Open]]-MIN(Table13[Gasoil Open]))/(MAX(Table13[Gasoil Open])-MIN(Table13[Gasoil Open]))</f>
        <v>-7.1010248901903356E-2</v>
      </c>
      <c r="I4417" s="130">
        <f>(Table13[[#This Row],[Alpha]]-MIN(Table13[Alpha]))/(MAX(Table13[Alpha])-MIN(Table13[Alpha]))</f>
        <v>0.41785418965510296</v>
      </c>
      <c r="J4417" s="508">
        <f>(Table13[[#This Row],[Signal from Matlab]]-703)/(1060.75-703)</f>
        <v>-1.9650593990216632</v>
      </c>
    </row>
    <row r="4418" spans="1:10" x14ac:dyDescent="0.2">
      <c r="A4418" s="505">
        <v>40408</v>
      </c>
      <c r="B4418" s="506">
        <v>4417</v>
      </c>
      <c r="C4418" s="507">
        <v>76.77</v>
      </c>
      <c r="E4418" s="508">
        <f>(Table13[[#This Row],[Gasoil Open]]-MIN(Table13[Gasoil Open]))/(MAX(Table13[Gasoil Open])-MIN(Table13[Gasoil Open]))</f>
        <v>0.49099560761346983</v>
      </c>
      <c r="I4418" s="130">
        <f>(Table13[[#This Row],[Alpha]]-MIN(Table13[Alpha]))/(MAX(Table13[Alpha])-MIN(Table13[Alpha]))</f>
        <v>0.41785418965510296</v>
      </c>
      <c r="J4418" s="508">
        <f>(Table13[[#This Row],[Signal from Matlab]]-703)/(1060.75-703)</f>
        <v>-1.9650593990216632</v>
      </c>
    </row>
    <row r="4419" spans="1:10" x14ac:dyDescent="0.2">
      <c r="A4419" s="505">
        <v>40409</v>
      </c>
      <c r="B4419" s="506">
        <v>4418</v>
      </c>
      <c r="C4419" s="507">
        <v>76.3</v>
      </c>
      <c r="E4419" s="508">
        <f>(Table13[[#This Row],[Gasoil Open]]-MIN(Table13[Gasoil Open]))/(MAX(Table13[Gasoil Open])-MIN(Table13[Gasoil Open]))</f>
        <v>0.48755490483162506</v>
      </c>
      <c r="I4419" s="130">
        <f>(Table13[[#This Row],[Alpha]]-MIN(Table13[Alpha]))/(MAX(Table13[Alpha])-MIN(Table13[Alpha]))</f>
        <v>0.41785418965510296</v>
      </c>
      <c r="J4419" s="508">
        <f>(Table13[[#This Row],[Signal from Matlab]]-703)/(1060.75-703)</f>
        <v>-1.9650593990216632</v>
      </c>
    </row>
    <row r="4420" spans="1:10" x14ac:dyDescent="0.2">
      <c r="A4420" s="505">
        <v>40410</v>
      </c>
      <c r="B4420" s="506">
        <v>4419</v>
      </c>
      <c r="C4420" s="507">
        <v>75.3</v>
      </c>
      <c r="E4420" s="508">
        <f>(Table13[[#This Row],[Gasoil Open]]-MIN(Table13[Gasoil Open]))/(MAX(Table13[Gasoil Open])-MIN(Table13[Gasoil Open]))</f>
        <v>0.48023426061493402</v>
      </c>
      <c r="I4420" s="130">
        <f>(Table13[[#This Row],[Alpha]]-MIN(Table13[Alpha]))/(MAX(Table13[Alpha])-MIN(Table13[Alpha]))</f>
        <v>0.41785418965510296</v>
      </c>
      <c r="J4420" s="508">
        <f>(Table13[[#This Row],[Signal from Matlab]]-703)/(1060.75-703)</f>
        <v>-1.9650593990216632</v>
      </c>
    </row>
    <row r="4421" spans="1:10" x14ac:dyDescent="0.2">
      <c r="A4421" s="505">
        <v>40413</v>
      </c>
      <c r="B4421" s="506">
        <v>4420</v>
      </c>
      <c r="C4421" s="507">
        <v>74.459999999999994</v>
      </c>
      <c r="E4421" s="508">
        <f>(Table13[[#This Row],[Gasoil Open]]-MIN(Table13[Gasoil Open]))/(MAX(Table13[Gasoil Open])-MIN(Table13[Gasoil Open]))</f>
        <v>0.47408491947291348</v>
      </c>
      <c r="I4421" s="130">
        <f>(Table13[[#This Row],[Alpha]]-MIN(Table13[Alpha]))/(MAX(Table13[Alpha])-MIN(Table13[Alpha]))</f>
        <v>0.41785418965510296</v>
      </c>
      <c r="J4421" s="508">
        <f>(Table13[[#This Row],[Signal from Matlab]]-703)/(1060.75-703)</f>
        <v>-1.9650593990216632</v>
      </c>
    </row>
    <row r="4422" spans="1:10" x14ac:dyDescent="0.2">
      <c r="A4422" s="505">
        <v>40414</v>
      </c>
      <c r="B4422" s="506">
        <v>4421</v>
      </c>
      <c r="C4422" s="507">
        <v>73.31</v>
      </c>
      <c r="E4422" s="508">
        <f>(Table13[[#This Row],[Gasoil Open]]-MIN(Table13[Gasoil Open]))/(MAX(Table13[Gasoil Open])-MIN(Table13[Gasoil Open]))</f>
        <v>0.46566617862371879</v>
      </c>
      <c r="I4422" s="130">
        <f>(Table13[[#This Row],[Alpha]]-MIN(Table13[Alpha]))/(MAX(Table13[Alpha])-MIN(Table13[Alpha]))</f>
        <v>0.41785418965510296</v>
      </c>
      <c r="J4422" s="508">
        <f>(Table13[[#This Row],[Signal from Matlab]]-703)/(1060.75-703)</f>
        <v>-1.9650593990216632</v>
      </c>
    </row>
    <row r="4423" spans="1:10" x14ac:dyDescent="0.2">
      <c r="A4423" s="505">
        <v>40415</v>
      </c>
      <c r="B4423" s="506">
        <v>4422</v>
      </c>
      <c r="C4423" s="507">
        <v>72.33</v>
      </c>
      <c r="E4423" s="508">
        <f>(Table13[[#This Row],[Gasoil Open]]-MIN(Table13[Gasoil Open]))/(MAX(Table13[Gasoil Open])-MIN(Table13[Gasoil Open]))</f>
        <v>0.45849194729136156</v>
      </c>
      <c r="I4423" s="130">
        <f>(Table13[[#This Row],[Alpha]]-MIN(Table13[Alpha]))/(MAX(Table13[Alpha])-MIN(Table13[Alpha]))</f>
        <v>0.41785418965510296</v>
      </c>
      <c r="J4423" s="508">
        <f>(Table13[[#This Row],[Signal from Matlab]]-703)/(1060.75-703)</f>
        <v>-1.9650593990216632</v>
      </c>
    </row>
    <row r="4424" spans="1:10" x14ac:dyDescent="0.2">
      <c r="A4424" s="505">
        <v>40416</v>
      </c>
      <c r="B4424" s="506">
        <v>4423</v>
      </c>
      <c r="C4424" s="507">
        <v>73.73</v>
      </c>
      <c r="E4424" s="508">
        <f>(Table13[[#This Row],[Gasoil Open]]-MIN(Table13[Gasoil Open]))/(MAX(Table13[Gasoil Open])-MIN(Table13[Gasoil Open]))</f>
        <v>0.46874084919472908</v>
      </c>
      <c r="I4424" s="130">
        <f>(Table13[[#This Row],[Alpha]]-MIN(Table13[Alpha]))/(MAX(Table13[Alpha])-MIN(Table13[Alpha]))</f>
        <v>0.41785418965510296</v>
      </c>
      <c r="J4424" s="508">
        <f>(Table13[[#This Row],[Signal from Matlab]]-703)/(1060.75-703)</f>
        <v>-1.9650593990216632</v>
      </c>
    </row>
    <row r="4425" spans="1:10" x14ac:dyDescent="0.2">
      <c r="A4425" s="505">
        <v>40417</v>
      </c>
      <c r="B4425" s="506">
        <v>4424</v>
      </c>
      <c r="C4425" s="507">
        <v>74.81</v>
      </c>
      <c r="E4425" s="508">
        <f>(Table13[[#This Row],[Gasoil Open]]-MIN(Table13[Gasoil Open]))/(MAX(Table13[Gasoil Open])-MIN(Table13[Gasoil Open]))</f>
        <v>0.47664714494875543</v>
      </c>
      <c r="I4425" s="130">
        <f>(Table13[[#This Row],[Alpha]]-MIN(Table13[Alpha]))/(MAX(Table13[Alpha])-MIN(Table13[Alpha]))</f>
        <v>0.41785418965510296</v>
      </c>
      <c r="J4425" s="508">
        <f>(Table13[[#This Row],[Signal from Matlab]]-703)/(1060.75-703)</f>
        <v>-1.9650593990216632</v>
      </c>
    </row>
    <row r="4426" spans="1:10" x14ac:dyDescent="0.2">
      <c r="A4426" s="505">
        <v>40420</v>
      </c>
      <c r="B4426" s="506">
        <v>4425</v>
      </c>
      <c r="C4426" s="507">
        <v>76.650000000000006</v>
      </c>
      <c r="E4426" s="508">
        <f>(Table13[[#This Row],[Gasoil Open]]-MIN(Table13[Gasoil Open]))/(MAX(Table13[Gasoil Open])-MIN(Table13[Gasoil Open]))</f>
        <v>0.49011713030746701</v>
      </c>
      <c r="I4426" s="130">
        <f>(Table13[[#This Row],[Alpha]]-MIN(Table13[Alpha]))/(MAX(Table13[Alpha])-MIN(Table13[Alpha]))</f>
        <v>0.41785418965510296</v>
      </c>
      <c r="J4426" s="508">
        <f>(Table13[[#This Row],[Signal from Matlab]]-703)/(1060.75-703)</f>
        <v>-1.9650593990216632</v>
      </c>
    </row>
    <row r="4427" spans="1:10" x14ac:dyDescent="0.2">
      <c r="A4427" s="505">
        <v>40421</v>
      </c>
      <c r="B4427" s="506">
        <v>4426</v>
      </c>
      <c r="C4427" s="507">
        <v>76.099999999999994</v>
      </c>
      <c r="E4427" s="508">
        <f>(Table13[[#This Row],[Gasoil Open]]-MIN(Table13[Gasoil Open]))/(MAX(Table13[Gasoil Open])-MIN(Table13[Gasoil Open]))</f>
        <v>0.48609077598828682</v>
      </c>
      <c r="I4427" s="130">
        <f>(Table13[[#This Row],[Alpha]]-MIN(Table13[Alpha]))/(MAX(Table13[Alpha])-MIN(Table13[Alpha]))</f>
        <v>0.41785418965510296</v>
      </c>
      <c r="J4427" s="508">
        <f>(Table13[[#This Row],[Signal from Matlab]]-703)/(1060.75-703)</f>
        <v>-1.9650593990216632</v>
      </c>
    </row>
    <row r="4428" spans="1:10" x14ac:dyDescent="0.2">
      <c r="A4428" s="505">
        <v>40422</v>
      </c>
      <c r="B4428" s="506">
        <v>4427</v>
      </c>
      <c r="C4428" s="507">
        <v>74.459999999999994</v>
      </c>
      <c r="E4428" s="508">
        <f>(Table13[[#This Row],[Gasoil Open]]-MIN(Table13[Gasoil Open]))/(MAX(Table13[Gasoil Open])-MIN(Table13[Gasoil Open]))</f>
        <v>0.47408491947291348</v>
      </c>
      <c r="I4428" s="130">
        <f>(Table13[[#This Row],[Alpha]]-MIN(Table13[Alpha]))/(MAX(Table13[Alpha])-MIN(Table13[Alpha]))</f>
        <v>0.41785418965510296</v>
      </c>
      <c r="J4428" s="508">
        <f>(Table13[[#This Row],[Signal from Matlab]]-703)/(1060.75-703)</f>
        <v>-1.9650593990216632</v>
      </c>
    </row>
    <row r="4429" spans="1:10" x14ac:dyDescent="0.2">
      <c r="A4429" s="505">
        <v>40423</v>
      </c>
      <c r="B4429" s="506">
        <v>4428</v>
      </c>
      <c r="C4429" s="507">
        <v>76.180000000000007</v>
      </c>
      <c r="E4429" s="508">
        <f>(Table13[[#This Row],[Gasoil Open]]-MIN(Table13[Gasoil Open]))/(MAX(Table13[Gasoil Open])-MIN(Table13[Gasoil Open]))</f>
        <v>0.48667642752562218</v>
      </c>
      <c r="I4429" s="130">
        <f>(Table13[[#This Row],[Alpha]]-MIN(Table13[Alpha]))/(MAX(Table13[Alpha])-MIN(Table13[Alpha]))</f>
        <v>0.41785418965510296</v>
      </c>
      <c r="J4429" s="508">
        <f>(Table13[[#This Row],[Signal from Matlab]]-703)/(1060.75-703)</f>
        <v>-1.9650593990216632</v>
      </c>
    </row>
    <row r="4430" spans="1:10" x14ac:dyDescent="0.2">
      <c r="A4430" s="505">
        <v>40424</v>
      </c>
      <c r="B4430" s="506">
        <v>4429</v>
      </c>
      <c r="C4430" s="507">
        <v>76.709999999999994</v>
      </c>
      <c r="E4430" s="508">
        <f>(Table13[[#This Row],[Gasoil Open]]-MIN(Table13[Gasoil Open]))/(MAX(Table13[Gasoil Open])-MIN(Table13[Gasoil Open]))</f>
        <v>0.49055636896046839</v>
      </c>
      <c r="I4430" s="130">
        <f>(Table13[[#This Row],[Alpha]]-MIN(Table13[Alpha]))/(MAX(Table13[Alpha])-MIN(Table13[Alpha]))</f>
        <v>0.41785418965510296</v>
      </c>
      <c r="J4430" s="508">
        <f>(Table13[[#This Row],[Signal from Matlab]]-703)/(1060.75-703)</f>
        <v>-1.9650593990216632</v>
      </c>
    </row>
    <row r="4431" spans="1:10" x14ac:dyDescent="0.2">
      <c r="A4431" s="505">
        <v>40427</v>
      </c>
      <c r="B4431" s="506">
        <v>4430</v>
      </c>
      <c r="C4431" s="507">
        <v>76.62</v>
      </c>
      <c r="E4431" s="508">
        <f>(Table13[[#This Row],[Gasoil Open]]-MIN(Table13[Gasoil Open]))/(MAX(Table13[Gasoil Open])-MIN(Table13[Gasoil Open]))</f>
        <v>0.48989751098096623</v>
      </c>
      <c r="I4431" s="130">
        <f>(Table13[[#This Row],[Alpha]]-MIN(Table13[Alpha]))/(MAX(Table13[Alpha])-MIN(Table13[Alpha]))</f>
        <v>0.41785418965510296</v>
      </c>
      <c r="J4431" s="508">
        <f>(Table13[[#This Row],[Signal from Matlab]]-703)/(1060.75-703)</f>
        <v>-1.9650593990216632</v>
      </c>
    </row>
    <row r="4432" spans="1:10" x14ac:dyDescent="0.2">
      <c r="A4432" s="505">
        <v>40428</v>
      </c>
      <c r="B4432" s="506">
        <v>4431</v>
      </c>
      <c r="C4432" s="507">
        <v>76.989999999999995</v>
      </c>
      <c r="E4432" s="508">
        <f>(Table13[[#This Row],[Gasoil Open]]-MIN(Table13[Gasoil Open]))/(MAX(Table13[Gasoil Open])-MIN(Table13[Gasoil Open]))</f>
        <v>0.49260614934114189</v>
      </c>
      <c r="I4432" s="130">
        <f>(Table13[[#This Row],[Alpha]]-MIN(Table13[Alpha]))/(MAX(Table13[Alpha])-MIN(Table13[Alpha]))</f>
        <v>0.41785418965510296</v>
      </c>
      <c r="J4432" s="508">
        <f>(Table13[[#This Row],[Signal from Matlab]]-703)/(1060.75-703)</f>
        <v>-1.9650593990216632</v>
      </c>
    </row>
    <row r="4433" spans="1:10" x14ac:dyDescent="0.2">
      <c r="A4433" s="505">
        <v>40429</v>
      </c>
      <c r="B4433" s="506">
        <v>4432</v>
      </c>
      <c r="C4433" s="507">
        <v>77.7</v>
      </c>
      <c r="E4433" s="508">
        <f>(Table13[[#This Row],[Gasoil Open]]-MIN(Table13[Gasoil Open]))/(MAX(Table13[Gasoil Open])-MIN(Table13[Gasoil Open]))</f>
        <v>0.49780380673499258</v>
      </c>
      <c r="I4433" s="130">
        <f>(Table13[[#This Row],[Alpha]]-MIN(Table13[Alpha]))/(MAX(Table13[Alpha])-MIN(Table13[Alpha]))</f>
        <v>0.41785418965510296</v>
      </c>
      <c r="J4433" s="508">
        <f>(Table13[[#This Row],[Signal from Matlab]]-703)/(1060.75-703)</f>
        <v>-1.9650593990216632</v>
      </c>
    </row>
    <row r="4434" spans="1:10" x14ac:dyDescent="0.2">
      <c r="A4434" s="505">
        <v>40430</v>
      </c>
      <c r="B4434" s="506">
        <v>4433</v>
      </c>
      <c r="C4434" s="507">
        <v>78.33</v>
      </c>
      <c r="E4434" s="508">
        <f>(Table13[[#This Row],[Gasoil Open]]-MIN(Table13[Gasoil Open]))/(MAX(Table13[Gasoil Open])-MIN(Table13[Gasoil Open]))</f>
        <v>0.50241581259150792</v>
      </c>
      <c r="I4434" s="130">
        <f>(Table13[[#This Row],[Alpha]]-MIN(Table13[Alpha]))/(MAX(Table13[Alpha])-MIN(Table13[Alpha]))</f>
        <v>0.41785418965510296</v>
      </c>
      <c r="J4434" s="508">
        <f>(Table13[[#This Row],[Signal from Matlab]]-703)/(1060.75-703)</f>
        <v>-1.9650593990216632</v>
      </c>
    </row>
    <row r="4435" spans="1:10" x14ac:dyDescent="0.2">
      <c r="A4435" s="505">
        <v>40431</v>
      </c>
      <c r="B4435" s="506">
        <v>4434</v>
      </c>
      <c r="C4435" s="507">
        <v>77.41</v>
      </c>
      <c r="E4435" s="508">
        <f>(Table13[[#This Row],[Gasoil Open]]-MIN(Table13[Gasoil Open]))/(MAX(Table13[Gasoil Open])-MIN(Table13[Gasoil Open]))</f>
        <v>0.49568081991215213</v>
      </c>
      <c r="I4435" s="130">
        <f>(Table13[[#This Row],[Alpha]]-MIN(Table13[Alpha]))/(MAX(Table13[Alpha])-MIN(Table13[Alpha]))</f>
        <v>0.41785418965510296</v>
      </c>
      <c r="J4435" s="508">
        <f>(Table13[[#This Row],[Signal from Matlab]]-703)/(1060.75-703)</f>
        <v>-1.9650593990216632</v>
      </c>
    </row>
    <row r="4436" spans="1:10" x14ac:dyDescent="0.2">
      <c r="A4436" s="505">
        <v>40434</v>
      </c>
      <c r="B4436" s="506">
        <v>4435</v>
      </c>
      <c r="C4436" s="507">
        <v>78.23</v>
      </c>
      <c r="E4436" s="508">
        <f>(Table13[[#This Row],[Gasoil Open]]-MIN(Table13[Gasoil Open]))/(MAX(Table13[Gasoil Open])-MIN(Table13[Gasoil Open]))</f>
        <v>0.50168374816983885</v>
      </c>
      <c r="I4436" s="130">
        <f>(Table13[[#This Row],[Alpha]]-MIN(Table13[Alpha]))/(MAX(Table13[Alpha])-MIN(Table13[Alpha]))</f>
        <v>0.41785418965510296</v>
      </c>
      <c r="J4436" s="508">
        <f>(Table13[[#This Row],[Signal from Matlab]]-703)/(1060.75-703)</f>
        <v>-1.9650593990216632</v>
      </c>
    </row>
    <row r="4437" spans="1:10" x14ac:dyDescent="0.2">
      <c r="A4437" s="505">
        <v>40435</v>
      </c>
      <c r="B4437" s="506">
        <v>4436</v>
      </c>
      <c r="C4437" s="507">
        <v>78.930000000000007</v>
      </c>
      <c r="E4437" s="508">
        <f>(Table13[[#This Row],[Gasoil Open]]-MIN(Table13[Gasoil Open]))/(MAX(Table13[Gasoil Open])-MIN(Table13[Gasoil Open]))</f>
        <v>0.50680819912152264</v>
      </c>
      <c r="I4437" s="130">
        <f>(Table13[[#This Row],[Alpha]]-MIN(Table13[Alpha]))/(MAX(Table13[Alpha])-MIN(Table13[Alpha]))</f>
        <v>0.41785418965510296</v>
      </c>
      <c r="J4437" s="508">
        <f>(Table13[[#This Row],[Signal from Matlab]]-703)/(1060.75-703)</f>
        <v>-1.9650593990216632</v>
      </c>
    </row>
    <row r="4438" spans="1:10" x14ac:dyDescent="0.2">
      <c r="A4438" s="505">
        <v>40436</v>
      </c>
      <c r="B4438" s="506">
        <v>4437</v>
      </c>
      <c r="C4438" s="507">
        <v>79.12</v>
      </c>
      <c r="E4438" s="508">
        <f>(Table13[[#This Row],[Gasoil Open]]-MIN(Table13[Gasoil Open]))/(MAX(Table13[Gasoil Open])-MIN(Table13[Gasoil Open]))</f>
        <v>0.50819912152269398</v>
      </c>
      <c r="I4438" s="130">
        <f>(Table13[[#This Row],[Alpha]]-MIN(Table13[Alpha]))/(MAX(Table13[Alpha])-MIN(Table13[Alpha]))</f>
        <v>0.41785418965510296</v>
      </c>
      <c r="J4438" s="508">
        <f>(Table13[[#This Row],[Signal from Matlab]]-703)/(1060.75-703)</f>
        <v>-1.9650593990216632</v>
      </c>
    </row>
    <row r="4439" spans="1:10" x14ac:dyDescent="0.2">
      <c r="A4439" s="505">
        <v>40437</v>
      </c>
      <c r="B4439" s="506">
        <v>4438</v>
      </c>
      <c r="C4439" s="507"/>
      <c r="E4439" s="508">
        <f>(Table13[[#This Row],[Gasoil Open]]-MIN(Table13[Gasoil Open]))/(MAX(Table13[Gasoil Open])-MIN(Table13[Gasoil Open]))</f>
        <v>-7.1010248901903356E-2</v>
      </c>
      <c r="I4439" s="130">
        <f>(Table13[[#This Row],[Alpha]]-MIN(Table13[Alpha]))/(MAX(Table13[Alpha])-MIN(Table13[Alpha]))</f>
        <v>0.41785418965510296</v>
      </c>
      <c r="J4439" s="508">
        <f>(Table13[[#This Row],[Signal from Matlab]]-703)/(1060.75-703)</f>
        <v>-1.9650593990216632</v>
      </c>
    </row>
    <row r="4440" spans="1:10" x14ac:dyDescent="0.2">
      <c r="A4440" s="505">
        <v>40438</v>
      </c>
      <c r="B4440" s="506">
        <v>4439</v>
      </c>
      <c r="C4440" s="507">
        <v>78.459999999999994</v>
      </c>
      <c r="E4440" s="508">
        <f>(Table13[[#This Row],[Gasoil Open]]-MIN(Table13[Gasoil Open]))/(MAX(Table13[Gasoil Open])-MIN(Table13[Gasoil Open]))</f>
        <v>0.5033674963396777</v>
      </c>
      <c r="I4440" s="130">
        <f>(Table13[[#This Row],[Alpha]]-MIN(Table13[Alpha]))/(MAX(Table13[Alpha])-MIN(Table13[Alpha]))</f>
        <v>0.41785418965510296</v>
      </c>
      <c r="J4440" s="508">
        <f>(Table13[[#This Row],[Signal from Matlab]]-703)/(1060.75-703)</f>
        <v>-1.9650593990216632</v>
      </c>
    </row>
    <row r="4441" spans="1:10" x14ac:dyDescent="0.2">
      <c r="A4441" s="505">
        <v>40441</v>
      </c>
      <c r="B4441" s="506">
        <v>4440</v>
      </c>
      <c r="C4441" s="507">
        <v>78.2</v>
      </c>
      <c r="E4441" s="508">
        <f>(Table13[[#This Row],[Gasoil Open]]-MIN(Table13[Gasoil Open]))/(MAX(Table13[Gasoil Open])-MIN(Table13[Gasoil Open]))</f>
        <v>0.50146412884333813</v>
      </c>
      <c r="I4441" s="130">
        <f>(Table13[[#This Row],[Alpha]]-MIN(Table13[Alpha]))/(MAX(Table13[Alpha])-MIN(Table13[Alpha]))</f>
        <v>0.41785418965510296</v>
      </c>
      <c r="J4441" s="508">
        <f>(Table13[[#This Row],[Signal from Matlab]]-703)/(1060.75-703)</f>
        <v>-1.9650593990216632</v>
      </c>
    </row>
    <row r="4442" spans="1:10" x14ac:dyDescent="0.2">
      <c r="A4442" s="505">
        <v>40442</v>
      </c>
      <c r="B4442" s="506">
        <v>4441</v>
      </c>
      <c r="C4442" s="507">
        <v>79.25</v>
      </c>
      <c r="E4442" s="508">
        <f>(Table13[[#This Row],[Gasoil Open]]-MIN(Table13[Gasoil Open]))/(MAX(Table13[Gasoil Open])-MIN(Table13[Gasoil Open]))</f>
        <v>0.50915080527086376</v>
      </c>
      <c r="I4442" s="130">
        <f>(Table13[[#This Row],[Alpha]]-MIN(Table13[Alpha]))/(MAX(Table13[Alpha])-MIN(Table13[Alpha]))</f>
        <v>0.41785418965510296</v>
      </c>
      <c r="J4442" s="508">
        <f>(Table13[[#This Row],[Signal from Matlab]]-703)/(1060.75-703)</f>
        <v>-1.9650593990216632</v>
      </c>
    </row>
    <row r="4443" spans="1:10" x14ac:dyDescent="0.2">
      <c r="A4443" s="505">
        <v>40443</v>
      </c>
      <c r="B4443" s="506">
        <v>4442</v>
      </c>
      <c r="C4443" s="507">
        <v>78.2</v>
      </c>
      <c r="E4443" s="508">
        <f>(Table13[[#This Row],[Gasoil Open]]-MIN(Table13[Gasoil Open]))/(MAX(Table13[Gasoil Open])-MIN(Table13[Gasoil Open]))</f>
        <v>0.50146412884333813</v>
      </c>
      <c r="I4443" s="130">
        <f>(Table13[[#This Row],[Alpha]]-MIN(Table13[Alpha]))/(MAX(Table13[Alpha])-MIN(Table13[Alpha]))</f>
        <v>0.41785418965510296</v>
      </c>
      <c r="J4443" s="508">
        <f>(Table13[[#This Row],[Signal from Matlab]]-703)/(1060.75-703)</f>
        <v>-1.9650593990216632</v>
      </c>
    </row>
    <row r="4444" spans="1:10" x14ac:dyDescent="0.2">
      <c r="A4444" s="505">
        <v>40444</v>
      </c>
      <c r="B4444" s="506">
        <v>4443</v>
      </c>
      <c r="C4444" s="507">
        <v>77.930000000000007</v>
      </c>
      <c r="E4444" s="508">
        <f>(Table13[[#This Row],[Gasoil Open]]-MIN(Table13[Gasoil Open]))/(MAX(Table13[Gasoil Open])-MIN(Table13[Gasoil Open]))</f>
        <v>0.4994875549048316</v>
      </c>
      <c r="I4444" s="130">
        <f>(Table13[[#This Row],[Alpha]]-MIN(Table13[Alpha]))/(MAX(Table13[Alpha])-MIN(Table13[Alpha]))</f>
        <v>0.41785418965510296</v>
      </c>
      <c r="J4444" s="508">
        <f>(Table13[[#This Row],[Signal from Matlab]]-703)/(1060.75-703)</f>
        <v>-1.9650593990216632</v>
      </c>
    </row>
    <row r="4445" spans="1:10" x14ac:dyDescent="0.2">
      <c r="A4445" s="505">
        <v>40445</v>
      </c>
      <c r="B4445" s="506">
        <v>4444</v>
      </c>
      <c r="C4445" s="507">
        <v>78</v>
      </c>
      <c r="E4445" s="508">
        <f>(Table13[[#This Row],[Gasoil Open]]-MIN(Table13[Gasoil Open]))/(MAX(Table13[Gasoil Open])-MIN(Table13[Gasoil Open]))</f>
        <v>0.49999999999999989</v>
      </c>
      <c r="I4445" s="130">
        <f>(Table13[[#This Row],[Alpha]]-MIN(Table13[Alpha]))/(MAX(Table13[Alpha])-MIN(Table13[Alpha]))</f>
        <v>0.41785418965510296</v>
      </c>
      <c r="J4445" s="508">
        <f>(Table13[[#This Row],[Signal from Matlab]]-703)/(1060.75-703)</f>
        <v>-1.9650593990216632</v>
      </c>
    </row>
    <row r="4446" spans="1:10" x14ac:dyDescent="0.2">
      <c r="A4446" s="505">
        <v>40448</v>
      </c>
      <c r="B4446" s="506">
        <v>4445</v>
      </c>
      <c r="C4446" s="507">
        <v>79.010000000000005</v>
      </c>
      <c r="E4446" s="508">
        <f>(Table13[[#This Row],[Gasoil Open]]-MIN(Table13[Gasoil Open]))/(MAX(Table13[Gasoil Open])-MIN(Table13[Gasoil Open]))</f>
        <v>0.50739385065885789</v>
      </c>
      <c r="I4446" s="130">
        <f>(Table13[[#This Row],[Alpha]]-MIN(Table13[Alpha]))/(MAX(Table13[Alpha])-MIN(Table13[Alpha]))</f>
        <v>0.41785418965510296</v>
      </c>
      <c r="J4446" s="508">
        <f>(Table13[[#This Row],[Signal from Matlab]]-703)/(1060.75-703)</f>
        <v>-1.9650593990216632</v>
      </c>
    </row>
    <row r="4447" spans="1:10" x14ac:dyDescent="0.2">
      <c r="A4447" s="505">
        <v>40449</v>
      </c>
      <c r="B4447" s="506">
        <v>4446</v>
      </c>
      <c r="C4447" s="507">
        <v>78.33</v>
      </c>
      <c r="E4447" s="508">
        <f>(Table13[[#This Row],[Gasoil Open]]-MIN(Table13[Gasoil Open]))/(MAX(Table13[Gasoil Open])-MIN(Table13[Gasoil Open]))</f>
        <v>0.50241581259150792</v>
      </c>
      <c r="I4447" s="130">
        <f>(Table13[[#This Row],[Alpha]]-MIN(Table13[Alpha]))/(MAX(Table13[Alpha])-MIN(Table13[Alpha]))</f>
        <v>0.41785418965510296</v>
      </c>
      <c r="J4447" s="508">
        <f>(Table13[[#This Row],[Signal from Matlab]]-703)/(1060.75-703)</f>
        <v>-1.9650593990216632</v>
      </c>
    </row>
    <row r="4448" spans="1:10" x14ac:dyDescent="0.2">
      <c r="A4448" s="505">
        <v>40450</v>
      </c>
      <c r="B4448" s="506">
        <v>4447</v>
      </c>
      <c r="C4448" s="507">
        <v>78.88</v>
      </c>
      <c r="E4448" s="508">
        <f>(Table13[[#This Row],[Gasoil Open]]-MIN(Table13[Gasoil Open]))/(MAX(Table13[Gasoil Open])-MIN(Table13[Gasoil Open]))</f>
        <v>0.506442166910688</v>
      </c>
      <c r="I4448" s="130">
        <f>(Table13[[#This Row],[Alpha]]-MIN(Table13[Alpha]))/(MAX(Table13[Alpha])-MIN(Table13[Alpha]))</f>
        <v>0.41785418965510296</v>
      </c>
      <c r="J4448" s="508">
        <f>(Table13[[#This Row],[Signal from Matlab]]-703)/(1060.75-703)</f>
        <v>-1.9650593990216632</v>
      </c>
    </row>
    <row r="4449" spans="1:10" x14ac:dyDescent="0.2">
      <c r="A4449" s="505">
        <v>40451</v>
      </c>
      <c r="B4449" s="506">
        <v>4448</v>
      </c>
      <c r="C4449" s="507">
        <v>80.790000000000006</v>
      </c>
      <c r="E4449" s="508">
        <f>(Table13[[#This Row],[Gasoil Open]]-MIN(Table13[Gasoil Open]))/(MAX(Table13[Gasoil Open])-MIN(Table13[Gasoil Open]))</f>
        <v>0.52042459736456803</v>
      </c>
      <c r="I4449" s="130">
        <f>(Table13[[#This Row],[Alpha]]-MIN(Table13[Alpha]))/(MAX(Table13[Alpha])-MIN(Table13[Alpha]))</f>
        <v>0.41785418965510296</v>
      </c>
      <c r="J4449" s="508">
        <f>(Table13[[#This Row],[Signal from Matlab]]-703)/(1060.75-703)</f>
        <v>-1.9650593990216632</v>
      </c>
    </row>
    <row r="4450" spans="1:10" x14ac:dyDescent="0.2">
      <c r="A4450" s="505">
        <v>40452</v>
      </c>
      <c r="B4450" s="506">
        <v>4449</v>
      </c>
      <c r="C4450" s="507">
        <v>82.21</v>
      </c>
      <c r="E4450" s="508">
        <f>(Table13[[#This Row],[Gasoil Open]]-MIN(Table13[Gasoil Open]))/(MAX(Table13[Gasoil Open])-MIN(Table13[Gasoil Open]))</f>
        <v>0.5308199121522692</v>
      </c>
      <c r="I4450" s="130">
        <f>(Table13[[#This Row],[Alpha]]-MIN(Table13[Alpha]))/(MAX(Table13[Alpha])-MIN(Table13[Alpha]))</f>
        <v>0.41785418965510296</v>
      </c>
      <c r="J4450" s="508">
        <f>(Table13[[#This Row],[Signal from Matlab]]-703)/(1060.75-703)</f>
        <v>-1.9650593990216632</v>
      </c>
    </row>
    <row r="4451" spans="1:10" x14ac:dyDescent="0.2">
      <c r="A4451" s="505">
        <v>40455</v>
      </c>
      <c r="B4451" s="506">
        <v>4450</v>
      </c>
      <c r="C4451" s="507">
        <v>83.81</v>
      </c>
      <c r="E4451" s="508">
        <f>(Table13[[#This Row],[Gasoil Open]]-MIN(Table13[Gasoil Open]))/(MAX(Table13[Gasoil Open])-MIN(Table13[Gasoil Open]))</f>
        <v>0.54253294289897502</v>
      </c>
      <c r="I4451" s="130">
        <f>(Table13[[#This Row],[Alpha]]-MIN(Table13[Alpha]))/(MAX(Table13[Alpha])-MIN(Table13[Alpha]))</f>
        <v>0.41785418965510296</v>
      </c>
      <c r="J4451" s="508">
        <f>(Table13[[#This Row],[Signal from Matlab]]-703)/(1060.75-703)</f>
        <v>-1.9650593990216632</v>
      </c>
    </row>
    <row r="4452" spans="1:10" x14ac:dyDescent="0.2">
      <c r="A4452" s="505">
        <v>40456</v>
      </c>
      <c r="B4452" s="506">
        <v>4451</v>
      </c>
      <c r="C4452" s="507">
        <v>83.19</v>
      </c>
      <c r="E4452" s="508">
        <f>(Table13[[#This Row],[Gasoil Open]]-MIN(Table13[Gasoil Open]))/(MAX(Table13[Gasoil Open])-MIN(Table13[Gasoil Open]))</f>
        <v>0.53799414348462649</v>
      </c>
      <c r="I4452" s="130">
        <f>(Table13[[#This Row],[Alpha]]-MIN(Table13[Alpha]))/(MAX(Table13[Alpha])-MIN(Table13[Alpha]))</f>
        <v>0.41785418965510296</v>
      </c>
      <c r="J4452" s="508">
        <f>(Table13[[#This Row],[Signal from Matlab]]-703)/(1060.75-703)</f>
        <v>-1.9650593990216632</v>
      </c>
    </row>
    <row r="4453" spans="1:10" x14ac:dyDescent="0.2">
      <c r="A4453" s="505">
        <v>40457</v>
      </c>
      <c r="B4453" s="506">
        <v>4452</v>
      </c>
      <c r="C4453" s="507">
        <v>84.78</v>
      </c>
      <c r="E4453" s="508">
        <f>(Table13[[#This Row],[Gasoil Open]]-MIN(Table13[Gasoil Open]))/(MAX(Table13[Gasoil Open])-MIN(Table13[Gasoil Open]))</f>
        <v>0.54963396778916529</v>
      </c>
      <c r="I4453" s="130">
        <f>(Table13[[#This Row],[Alpha]]-MIN(Table13[Alpha]))/(MAX(Table13[Alpha])-MIN(Table13[Alpha]))</f>
        <v>0.41785418965510296</v>
      </c>
      <c r="J4453" s="508">
        <f>(Table13[[#This Row],[Signal from Matlab]]-703)/(1060.75-703)</f>
        <v>-1.9650593990216632</v>
      </c>
    </row>
    <row r="4454" spans="1:10" x14ac:dyDescent="0.2">
      <c r="A4454" s="505">
        <v>40458</v>
      </c>
      <c r="B4454" s="506">
        <v>4453</v>
      </c>
      <c r="C4454" s="507">
        <v>85.3</v>
      </c>
      <c r="E4454" s="508">
        <f>(Table13[[#This Row],[Gasoil Open]]-MIN(Table13[Gasoil Open]))/(MAX(Table13[Gasoil Open])-MIN(Table13[Gasoil Open]))</f>
        <v>0.55344070278184465</v>
      </c>
      <c r="I4454" s="130">
        <f>(Table13[[#This Row],[Alpha]]-MIN(Table13[Alpha]))/(MAX(Table13[Alpha])-MIN(Table13[Alpha]))</f>
        <v>0.41785418965510296</v>
      </c>
      <c r="J4454" s="508">
        <f>(Table13[[#This Row],[Signal from Matlab]]-703)/(1060.75-703)</f>
        <v>-1.9650593990216632</v>
      </c>
    </row>
    <row r="4455" spans="1:10" x14ac:dyDescent="0.2">
      <c r="A4455" s="505">
        <v>40459</v>
      </c>
      <c r="B4455" s="506">
        <v>4454</v>
      </c>
      <c r="C4455" s="507">
        <v>83.03</v>
      </c>
      <c r="E4455" s="508">
        <f>(Table13[[#This Row],[Gasoil Open]]-MIN(Table13[Gasoil Open]))/(MAX(Table13[Gasoil Open])-MIN(Table13[Gasoil Open]))</f>
        <v>0.53682284040995598</v>
      </c>
      <c r="I4455" s="130">
        <f>(Table13[[#This Row],[Alpha]]-MIN(Table13[Alpha]))/(MAX(Table13[Alpha])-MIN(Table13[Alpha]))</f>
        <v>0.41785418965510296</v>
      </c>
      <c r="J4455" s="508">
        <f>(Table13[[#This Row],[Signal from Matlab]]-703)/(1060.75-703)</f>
        <v>-1.9650593990216632</v>
      </c>
    </row>
    <row r="4456" spans="1:10" x14ac:dyDescent="0.2">
      <c r="A4456" s="505">
        <v>40462</v>
      </c>
      <c r="B4456" s="506">
        <v>4455</v>
      </c>
      <c r="C4456" s="507">
        <v>84.33</v>
      </c>
      <c r="E4456" s="508">
        <f>(Table13[[#This Row],[Gasoil Open]]-MIN(Table13[Gasoil Open]))/(MAX(Table13[Gasoil Open])-MIN(Table13[Gasoil Open]))</f>
        <v>0.54633967789165439</v>
      </c>
      <c r="I4456" s="130">
        <f>(Table13[[#This Row],[Alpha]]-MIN(Table13[Alpha]))/(MAX(Table13[Alpha])-MIN(Table13[Alpha]))</f>
        <v>0.41785418965510296</v>
      </c>
      <c r="J4456" s="508">
        <f>(Table13[[#This Row],[Signal from Matlab]]-703)/(1060.75-703)</f>
        <v>-1.9650593990216632</v>
      </c>
    </row>
    <row r="4457" spans="1:10" x14ac:dyDescent="0.2">
      <c r="A4457" s="505">
        <v>40463</v>
      </c>
      <c r="B4457" s="506">
        <v>4456</v>
      </c>
      <c r="C4457" s="507">
        <v>83.41</v>
      </c>
      <c r="E4457" s="508">
        <f>(Table13[[#This Row],[Gasoil Open]]-MIN(Table13[Gasoil Open]))/(MAX(Table13[Gasoil Open])-MIN(Table13[Gasoil Open]))</f>
        <v>0.53960468521229854</v>
      </c>
      <c r="I4457" s="130">
        <f>(Table13[[#This Row],[Alpha]]-MIN(Table13[Alpha]))/(MAX(Table13[Alpha])-MIN(Table13[Alpha]))</f>
        <v>0.41785418965510296</v>
      </c>
      <c r="J4457" s="508">
        <f>(Table13[[#This Row],[Signal from Matlab]]-703)/(1060.75-703)</f>
        <v>-1.9650593990216632</v>
      </c>
    </row>
    <row r="4458" spans="1:10" x14ac:dyDescent="0.2">
      <c r="A4458" s="505">
        <v>40464</v>
      </c>
      <c r="B4458" s="506">
        <v>4457</v>
      </c>
      <c r="C4458" s="507">
        <v>83.46</v>
      </c>
      <c r="E4458" s="508">
        <f>(Table13[[#This Row],[Gasoil Open]]-MIN(Table13[Gasoil Open]))/(MAX(Table13[Gasoil Open])-MIN(Table13[Gasoil Open]))</f>
        <v>0.53997071742313307</v>
      </c>
      <c r="I4458" s="130">
        <f>(Table13[[#This Row],[Alpha]]-MIN(Table13[Alpha]))/(MAX(Table13[Alpha])-MIN(Table13[Alpha]))</f>
        <v>0.41785418965510296</v>
      </c>
      <c r="J4458" s="508">
        <f>(Table13[[#This Row],[Signal from Matlab]]-703)/(1060.75-703)</f>
        <v>-1.9650593990216632</v>
      </c>
    </row>
    <row r="4459" spans="1:10" x14ac:dyDescent="0.2">
      <c r="A4459" s="505">
        <v>40465</v>
      </c>
      <c r="B4459" s="506">
        <v>4458</v>
      </c>
      <c r="C4459" s="507">
        <v>84.75</v>
      </c>
      <c r="E4459" s="508">
        <f>(Table13[[#This Row],[Gasoil Open]]-MIN(Table13[Gasoil Open]))/(MAX(Table13[Gasoil Open])-MIN(Table13[Gasoil Open]))</f>
        <v>0.54941434846266457</v>
      </c>
      <c r="I4459" s="130">
        <f>(Table13[[#This Row],[Alpha]]-MIN(Table13[Alpha]))/(MAX(Table13[Alpha])-MIN(Table13[Alpha]))</f>
        <v>0.41785418965510296</v>
      </c>
      <c r="J4459" s="508">
        <f>(Table13[[#This Row],[Signal from Matlab]]-703)/(1060.75-703)</f>
        <v>-1.9650593990216632</v>
      </c>
    </row>
    <row r="4460" spans="1:10" x14ac:dyDescent="0.2">
      <c r="A4460" s="505">
        <v>40466</v>
      </c>
      <c r="B4460" s="506">
        <v>4459</v>
      </c>
      <c r="C4460" s="507"/>
      <c r="E4460" s="508">
        <f>(Table13[[#This Row],[Gasoil Open]]-MIN(Table13[Gasoil Open]))/(MAX(Table13[Gasoil Open])-MIN(Table13[Gasoil Open]))</f>
        <v>-7.1010248901903356E-2</v>
      </c>
      <c r="I4460" s="130">
        <f>(Table13[[#This Row],[Alpha]]-MIN(Table13[Alpha]))/(MAX(Table13[Alpha])-MIN(Table13[Alpha]))</f>
        <v>0.41785418965510296</v>
      </c>
      <c r="J4460" s="508">
        <f>(Table13[[#This Row],[Signal from Matlab]]-703)/(1060.75-703)</f>
        <v>-1.9650593990216632</v>
      </c>
    </row>
    <row r="4461" spans="1:10" x14ac:dyDescent="0.2">
      <c r="A4461" s="505">
        <v>40469</v>
      </c>
      <c r="B4461" s="506">
        <v>4460</v>
      </c>
      <c r="C4461" s="507">
        <v>83.05</v>
      </c>
      <c r="E4461" s="508">
        <f>(Table13[[#This Row],[Gasoil Open]]-MIN(Table13[Gasoil Open]))/(MAX(Table13[Gasoil Open])-MIN(Table13[Gasoil Open]))</f>
        <v>0.53696925329428979</v>
      </c>
      <c r="I4461" s="130">
        <f>(Table13[[#This Row],[Alpha]]-MIN(Table13[Alpha]))/(MAX(Table13[Alpha])-MIN(Table13[Alpha]))</f>
        <v>0.41785418965510296</v>
      </c>
      <c r="J4461" s="508">
        <f>(Table13[[#This Row],[Signal from Matlab]]-703)/(1060.75-703)</f>
        <v>-1.9650593990216632</v>
      </c>
    </row>
    <row r="4462" spans="1:10" x14ac:dyDescent="0.2">
      <c r="A4462" s="505">
        <v>40470</v>
      </c>
      <c r="B4462" s="506">
        <v>4461</v>
      </c>
      <c r="C4462" s="507">
        <v>84.36</v>
      </c>
      <c r="E4462" s="508">
        <f>(Table13[[#This Row],[Gasoil Open]]-MIN(Table13[Gasoil Open]))/(MAX(Table13[Gasoil Open])-MIN(Table13[Gasoil Open]))</f>
        <v>0.5465592972181551</v>
      </c>
      <c r="I4462" s="130">
        <f>(Table13[[#This Row],[Alpha]]-MIN(Table13[Alpha]))/(MAX(Table13[Alpha])-MIN(Table13[Alpha]))</f>
        <v>0.41785418965510296</v>
      </c>
      <c r="J4462" s="508">
        <f>(Table13[[#This Row],[Signal from Matlab]]-703)/(1060.75-703)</f>
        <v>-1.9650593990216632</v>
      </c>
    </row>
    <row r="4463" spans="1:10" x14ac:dyDescent="0.2">
      <c r="A4463" s="505">
        <v>40471</v>
      </c>
      <c r="B4463" s="506">
        <v>4462</v>
      </c>
      <c r="C4463" s="507">
        <v>80.92</v>
      </c>
      <c r="E4463" s="508">
        <f>(Table13[[#This Row],[Gasoil Open]]-MIN(Table13[Gasoil Open]))/(MAX(Table13[Gasoil Open])-MIN(Table13[Gasoil Open]))</f>
        <v>0.52137628111273782</v>
      </c>
      <c r="I4463" s="130">
        <f>(Table13[[#This Row],[Alpha]]-MIN(Table13[Alpha]))/(MAX(Table13[Alpha])-MIN(Table13[Alpha]))</f>
        <v>0.41785418965510296</v>
      </c>
      <c r="J4463" s="508">
        <f>(Table13[[#This Row],[Signal from Matlab]]-703)/(1060.75-703)</f>
        <v>-1.9650593990216632</v>
      </c>
    </row>
    <row r="4464" spans="1:10" x14ac:dyDescent="0.2">
      <c r="A4464" s="505">
        <v>40472</v>
      </c>
      <c r="B4464" s="506">
        <v>4463</v>
      </c>
      <c r="C4464" s="507">
        <v>83.69</v>
      </c>
      <c r="E4464" s="508">
        <f>(Table13[[#This Row],[Gasoil Open]]-MIN(Table13[Gasoil Open]))/(MAX(Table13[Gasoil Open])-MIN(Table13[Gasoil Open]))</f>
        <v>0.54165446559297203</v>
      </c>
      <c r="I4464" s="130">
        <f>(Table13[[#This Row],[Alpha]]-MIN(Table13[Alpha]))/(MAX(Table13[Alpha])-MIN(Table13[Alpha]))</f>
        <v>0.41785418965510296</v>
      </c>
      <c r="J4464" s="508">
        <f>(Table13[[#This Row],[Signal from Matlab]]-703)/(1060.75-703)</f>
        <v>-1.9650593990216632</v>
      </c>
    </row>
    <row r="4465" spans="1:10" x14ac:dyDescent="0.2">
      <c r="A4465" s="505">
        <v>40473</v>
      </c>
      <c r="B4465" s="506">
        <v>4464</v>
      </c>
      <c r="C4465" s="507">
        <v>82.05</v>
      </c>
      <c r="E4465" s="508">
        <f>(Table13[[#This Row],[Gasoil Open]]-MIN(Table13[Gasoil Open]))/(MAX(Table13[Gasoil Open])-MIN(Table13[Gasoil Open]))</f>
        <v>0.5296486090775987</v>
      </c>
      <c r="I4465" s="130">
        <f>(Table13[[#This Row],[Alpha]]-MIN(Table13[Alpha]))/(MAX(Table13[Alpha])-MIN(Table13[Alpha]))</f>
        <v>0.41785418965510296</v>
      </c>
      <c r="J4465" s="508">
        <f>(Table13[[#This Row],[Signal from Matlab]]-703)/(1060.75-703)</f>
        <v>-1.9650593990216632</v>
      </c>
    </row>
    <row r="4466" spans="1:10" x14ac:dyDescent="0.2">
      <c r="A4466" s="505">
        <v>40476</v>
      </c>
      <c r="B4466" s="506">
        <v>4465</v>
      </c>
      <c r="C4466" s="507">
        <v>83.15</v>
      </c>
      <c r="E4466" s="508">
        <f>(Table13[[#This Row],[Gasoil Open]]-MIN(Table13[Gasoil Open]))/(MAX(Table13[Gasoil Open])-MIN(Table13[Gasoil Open]))</f>
        <v>0.53770131771595897</v>
      </c>
      <c r="I4466" s="130">
        <f>(Table13[[#This Row],[Alpha]]-MIN(Table13[Alpha]))/(MAX(Table13[Alpha])-MIN(Table13[Alpha]))</f>
        <v>0.41785418965510296</v>
      </c>
      <c r="J4466" s="508">
        <f>(Table13[[#This Row],[Signal from Matlab]]-703)/(1060.75-703)</f>
        <v>-1.9650593990216632</v>
      </c>
    </row>
    <row r="4467" spans="1:10" x14ac:dyDescent="0.2">
      <c r="A4467" s="505">
        <v>40477</v>
      </c>
      <c r="B4467" s="506">
        <v>4466</v>
      </c>
      <c r="C4467" s="507">
        <v>83.3</v>
      </c>
      <c r="E4467" s="508">
        <f>(Table13[[#This Row],[Gasoil Open]]-MIN(Table13[Gasoil Open]))/(MAX(Table13[Gasoil Open])-MIN(Table13[Gasoil Open]))</f>
        <v>0.53879941434846257</v>
      </c>
      <c r="I4467" s="130">
        <f>(Table13[[#This Row],[Alpha]]-MIN(Table13[Alpha]))/(MAX(Table13[Alpha])-MIN(Table13[Alpha]))</f>
        <v>0.41785418965510296</v>
      </c>
      <c r="J4467" s="508">
        <f>(Table13[[#This Row],[Signal from Matlab]]-703)/(1060.75-703)</f>
        <v>-1.9650593990216632</v>
      </c>
    </row>
    <row r="4468" spans="1:10" x14ac:dyDescent="0.2">
      <c r="A4468" s="505">
        <v>40478</v>
      </c>
      <c r="B4468" s="506">
        <v>4467</v>
      </c>
      <c r="C4468" s="507">
        <v>83.59</v>
      </c>
      <c r="E4468" s="508">
        <f>(Table13[[#This Row],[Gasoil Open]]-MIN(Table13[Gasoil Open]))/(MAX(Table13[Gasoil Open])-MIN(Table13[Gasoil Open]))</f>
        <v>0.54092240117130297</v>
      </c>
      <c r="I4468" s="130">
        <f>(Table13[[#This Row],[Alpha]]-MIN(Table13[Alpha]))/(MAX(Table13[Alpha])-MIN(Table13[Alpha]))</f>
        <v>0.41785418965510296</v>
      </c>
      <c r="J4468" s="508">
        <f>(Table13[[#This Row],[Signal from Matlab]]-703)/(1060.75-703)</f>
        <v>-1.9650593990216632</v>
      </c>
    </row>
    <row r="4469" spans="1:10" x14ac:dyDescent="0.2">
      <c r="A4469" s="505">
        <v>40479</v>
      </c>
      <c r="B4469" s="506">
        <v>4468</v>
      </c>
      <c r="C4469" s="507">
        <v>83.35</v>
      </c>
      <c r="E4469" s="508">
        <f>(Table13[[#This Row],[Gasoil Open]]-MIN(Table13[Gasoil Open]))/(MAX(Table13[Gasoil Open])-MIN(Table13[Gasoil Open]))</f>
        <v>0.5391654465592971</v>
      </c>
      <c r="I4469" s="130">
        <f>(Table13[[#This Row],[Alpha]]-MIN(Table13[Alpha]))/(MAX(Table13[Alpha])-MIN(Table13[Alpha]))</f>
        <v>0.41785418965510296</v>
      </c>
      <c r="J4469" s="508">
        <f>(Table13[[#This Row],[Signal from Matlab]]-703)/(1060.75-703)</f>
        <v>-1.9650593990216632</v>
      </c>
    </row>
    <row r="4470" spans="1:10" x14ac:dyDescent="0.2">
      <c r="A4470" s="505">
        <v>40480</v>
      </c>
      <c r="B4470" s="506">
        <v>4469</v>
      </c>
      <c r="C4470" s="507">
        <v>83.47</v>
      </c>
      <c r="E4470" s="508">
        <f>(Table13[[#This Row],[Gasoil Open]]-MIN(Table13[Gasoil Open]))/(MAX(Table13[Gasoil Open])-MIN(Table13[Gasoil Open]))</f>
        <v>0.54004392386529998</v>
      </c>
      <c r="I4470" s="130">
        <f>(Table13[[#This Row],[Alpha]]-MIN(Table13[Alpha]))/(MAX(Table13[Alpha])-MIN(Table13[Alpha]))</f>
        <v>0.41785418965510296</v>
      </c>
      <c r="J4470" s="508">
        <f>(Table13[[#This Row],[Signal from Matlab]]-703)/(1060.75-703)</f>
        <v>-1.9650593990216632</v>
      </c>
    </row>
    <row r="4471" spans="1:10" x14ac:dyDescent="0.2">
      <c r="A4471" s="505">
        <v>40483</v>
      </c>
      <c r="B4471" s="506">
        <v>4470</v>
      </c>
      <c r="C4471" s="507">
        <v>83.13</v>
      </c>
      <c r="E4471" s="508">
        <f>(Table13[[#This Row],[Gasoil Open]]-MIN(Table13[Gasoil Open]))/(MAX(Table13[Gasoil Open])-MIN(Table13[Gasoil Open]))</f>
        <v>0.53755490483162505</v>
      </c>
      <c r="I4471" s="130">
        <f>(Table13[[#This Row],[Alpha]]-MIN(Table13[Alpha]))/(MAX(Table13[Alpha])-MIN(Table13[Alpha]))</f>
        <v>0.41785418965510296</v>
      </c>
      <c r="J4471" s="508">
        <f>(Table13[[#This Row],[Signal from Matlab]]-703)/(1060.75-703)</f>
        <v>-1.9650593990216632</v>
      </c>
    </row>
    <row r="4472" spans="1:10" x14ac:dyDescent="0.2">
      <c r="A4472" s="505">
        <v>40484</v>
      </c>
      <c r="B4472" s="506">
        <v>4471</v>
      </c>
      <c r="C4472" s="507">
        <v>84.62</v>
      </c>
      <c r="E4472" s="508">
        <f>(Table13[[#This Row],[Gasoil Open]]-MIN(Table13[Gasoil Open]))/(MAX(Table13[Gasoil Open])-MIN(Table13[Gasoil Open]))</f>
        <v>0.54846266471449479</v>
      </c>
      <c r="I4472" s="130">
        <f>(Table13[[#This Row],[Alpha]]-MIN(Table13[Alpha]))/(MAX(Table13[Alpha])-MIN(Table13[Alpha]))</f>
        <v>0.41785418965510296</v>
      </c>
      <c r="J4472" s="508">
        <f>(Table13[[#This Row],[Signal from Matlab]]-703)/(1060.75-703)</f>
        <v>-1.9650593990216632</v>
      </c>
    </row>
    <row r="4473" spans="1:10" x14ac:dyDescent="0.2">
      <c r="A4473" s="505">
        <v>40485</v>
      </c>
      <c r="B4473" s="506">
        <v>4472</v>
      </c>
      <c r="C4473" s="507">
        <v>85.88</v>
      </c>
      <c r="E4473" s="508">
        <f>(Table13[[#This Row],[Gasoil Open]]-MIN(Table13[Gasoil Open]))/(MAX(Table13[Gasoil Open])-MIN(Table13[Gasoil Open]))</f>
        <v>0.55768667642752545</v>
      </c>
      <c r="I4473" s="130">
        <f>(Table13[[#This Row],[Alpha]]-MIN(Table13[Alpha]))/(MAX(Table13[Alpha])-MIN(Table13[Alpha]))</f>
        <v>0.41785418965510296</v>
      </c>
      <c r="J4473" s="508">
        <f>(Table13[[#This Row],[Signal from Matlab]]-703)/(1060.75-703)</f>
        <v>-1.9650593990216632</v>
      </c>
    </row>
    <row r="4474" spans="1:10" x14ac:dyDescent="0.2">
      <c r="A4474" s="505">
        <v>40486</v>
      </c>
      <c r="B4474" s="506">
        <v>4473</v>
      </c>
      <c r="C4474" s="507">
        <v>86.75</v>
      </c>
      <c r="E4474" s="508">
        <f>(Table13[[#This Row],[Gasoil Open]]-MIN(Table13[Gasoil Open]))/(MAX(Table13[Gasoil Open])-MIN(Table13[Gasoil Open]))</f>
        <v>0.56405563689604676</v>
      </c>
      <c r="I4474" s="130">
        <f>(Table13[[#This Row],[Alpha]]-MIN(Table13[Alpha]))/(MAX(Table13[Alpha])-MIN(Table13[Alpha]))</f>
        <v>0.41785418965510296</v>
      </c>
      <c r="J4474" s="508">
        <f>(Table13[[#This Row],[Signal from Matlab]]-703)/(1060.75-703)</f>
        <v>-1.9650593990216632</v>
      </c>
    </row>
    <row r="4475" spans="1:10" x14ac:dyDescent="0.2">
      <c r="A4475" s="505">
        <v>40487</v>
      </c>
      <c r="B4475" s="506">
        <v>4474</v>
      </c>
      <c r="C4475" s="507">
        <v>88.28</v>
      </c>
      <c r="E4475" s="508">
        <f>(Table13[[#This Row],[Gasoil Open]]-MIN(Table13[Gasoil Open]))/(MAX(Table13[Gasoil Open])-MIN(Table13[Gasoil Open]))</f>
        <v>0.57525622254758413</v>
      </c>
      <c r="I4475" s="130">
        <f>(Table13[[#This Row],[Alpha]]-MIN(Table13[Alpha]))/(MAX(Table13[Alpha])-MIN(Table13[Alpha]))</f>
        <v>0.41785418965510296</v>
      </c>
      <c r="J4475" s="508">
        <f>(Table13[[#This Row],[Signal from Matlab]]-703)/(1060.75-703)</f>
        <v>-1.9650593990216632</v>
      </c>
    </row>
    <row r="4476" spans="1:10" x14ac:dyDescent="0.2">
      <c r="A4476" s="505">
        <v>40490</v>
      </c>
      <c r="B4476" s="506">
        <v>4475</v>
      </c>
      <c r="C4476" s="507">
        <v>88.3</v>
      </c>
      <c r="E4476" s="508">
        <f>(Table13[[#This Row],[Gasoil Open]]-MIN(Table13[Gasoil Open]))/(MAX(Table13[Gasoil Open])-MIN(Table13[Gasoil Open]))</f>
        <v>0.57540263543191783</v>
      </c>
      <c r="I4476" s="130">
        <f>(Table13[[#This Row],[Alpha]]-MIN(Table13[Alpha]))/(MAX(Table13[Alpha])-MIN(Table13[Alpha]))</f>
        <v>0.41785418965510296</v>
      </c>
      <c r="J4476" s="508">
        <f>(Table13[[#This Row],[Signal from Matlab]]-703)/(1060.75-703)</f>
        <v>-1.9650593990216632</v>
      </c>
    </row>
    <row r="4477" spans="1:10" x14ac:dyDescent="0.2">
      <c r="A4477" s="505">
        <v>40491</v>
      </c>
      <c r="B4477" s="506">
        <v>4476</v>
      </c>
      <c r="C4477" s="507">
        <v>88.01</v>
      </c>
      <c r="E4477" s="508">
        <f>(Table13[[#This Row],[Gasoil Open]]-MIN(Table13[Gasoil Open]))/(MAX(Table13[Gasoil Open])-MIN(Table13[Gasoil Open]))</f>
        <v>0.57327964860907754</v>
      </c>
      <c r="I4477" s="130">
        <f>(Table13[[#This Row],[Alpha]]-MIN(Table13[Alpha]))/(MAX(Table13[Alpha])-MIN(Table13[Alpha]))</f>
        <v>0.41785418965510296</v>
      </c>
      <c r="J4477" s="508">
        <f>(Table13[[#This Row],[Signal from Matlab]]-703)/(1060.75-703)</f>
        <v>-1.9650593990216632</v>
      </c>
    </row>
    <row r="4478" spans="1:10" x14ac:dyDescent="0.2">
      <c r="A4478" s="505">
        <v>40492</v>
      </c>
      <c r="B4478" s="506">
        <v>4477</v>
      </c>
      <c r="C4478" s="507">
        <v>88.05</v>
      </c>
      <c r="E4478" s="508">
        <f>(Table13[[#This Row],[Gasoil Open]]-MIN(Table13[Gasoil Open]))/(MAX(Table13[Gasoil Open])-MIN(Table13[Gasoil Open]))</f>
        <v>0.57357247437774506</v>
      </c>
      <c r="I4478" s="130">
        <f>(Table13[[#This Row],[Alpha]]-MIN(Table13[Alpha]))/(MAX(Table13[Alpha])-MIN(Table13[Alpha]))</f>
        <v>0.41785418965510296</v>
      </c>
      <c r="J4478" s="508">
        <f>(Table13[[#This Row],[Signal from Matlab]]-703)/(1060.75-703)</f>
        <v>-1.9650593990216632</v>
      </c>
    </row>
    <row r="4479" spans="1:10" x14ac:dyDescent="0.2">
      <c r="A4479" s="505">
        <v>40493</v>
      </c>
      <c r="B4479" s="506">
        <v>4478</v>
      </c>
      <c r="C4479" s="507">
        <v>89.16</v>
      </c>
      <c r="E4479" s="508">
        <f>(Table13[[#This Row],[Gasoil Open]]-MIN(Table13[Gasoil Open]))/(MAX(Table13[Gasoil Open])-MIN(Table13[Gasoil Open]))</f>
        <v>0.58169838945827224</v>
      </c>
      <c r="I4479" s="130">
        <f>(Table13[[#This Row],[Alpha]]-MIN(Table13[Alpha]))/(MAX(Table13[Alpha])-MIN(Table13[Alpha]))</f>
        <v>0.41785418965510296</v>
      </c>
      <c r="J4479" s="508">
        <f>(Table13[[#This Row],[Signal from Matlab]]-703)/(1060.75-703)</f>
        <v>-1.9650593990216632</v>
      </c>
    </row>
    <row r="4480" spans="1:10" x14ac:dyDescent="0.2">
      <c r="A4480" s="505">
        <v>40494</v>
      </c>
      <c r="B4480" s="506">
        <v>4479</v>
      </c>
      <c r="C4480" s="507">
        <v>88.69</v>
      </c>
      <c r="E4480" s="508">
        <f>(Table13[[#This Row],[Gasoil Open]]-MIN(Table13[Gasoil Open]))/(MAX(Table13[Gasoil Open])-MIN(Table13[Gasoil Open]))</f>
        <v>0.57825768667642741</v>
      </c>
      <c r="I4480" s="130">
        <f>(Table13[[#This Row],[Alpha]]-MIN(Table13[Alpha]))/(MAX(Table13[Alpha])-MIN(Table13[Alpha]))</f>
        <v>0.41785418965510296</v>
      </c>
      <c r="J4480" s="508">
        <f>(Table13[[#This Row],[Signal from Matlab]]-703)/(1060.75-703)</f>
        <v>-1.9650593990216632</v>
      </c>
    </row>
    <row r="4481" spans="1:10" x14ac:dyDescent="0.2">
      <c r="A4481" s="505">
        <v>40497</v>
      </c>
      <c r="B4481" s="506">
        <v>4480</v>
      </c>
      <c r="C4481" s="507">
        <v>86.44</v>
      </c>
      <c r="E4481" s="508">
        <f>(Table13[[#This Row],[Gasoil Open]]-MIN(Table13[Gasoil Open]))/(MAX(Table13[Gasoil Open])-MIN(Table13[Gasoil Open]))</f>
        <v>0.56178623718887244</v>
      </c>
      <c r="I4481" s="130">
        <f>(Table13[[#This Row],[Alpha]]-MIN(Table13[Alpha]))/(MAX(Table13[Alpha])-MIN(Table13[Alpha]))</f>
        <v>0.41785418965510296</v>
      </c>
      <c r="J4481" s="508">
        <f>(Table13[[#This Row],[Signal from Matlab]]-703)/(1060.75-703)</f>
        <v>-1.9650593990216632</v>
      </c>
    </row>
    <row r="4482" spans="1:10" x14ac:dyDescent="0.2">
      <c r="A4482" s="505">
        <v>40498</v>
      </c>
      <c r="B4482" s="506">
        <v>4481</v>
      </c>
      <c r="C4482" s="507"/>
      <c r="E4482" s="508">
        <f>(Table13[[#This Row],[Gasoil Open]]-MIN(Table13[Gasoil Open]))/(MAX(Table13[Gasoil Open])-MIN(Table13[Gasoil Open]))</f>
        <v>-7.1010248901903356E-2</v>
      </c>
      <c r="I4482" s="130">
        <f>(Table13[[#This Row],[Alpha]]-MIN(Table13[Alpha]))/(MAX(Table13[Alpha])-MIN(Table13[Alpha]))</f>
        <v>0.41785418965510296</v>
      </c>
      <c r="J4482" s="508">
        <f>(Table13[[#This Row],[Signal from Matlab]]-703)/(1060.75-703)</f>
        <v>-1.9650593990216632</v>
      </c>
    </row>
    <row r="4483" spans="1:10" x14ac:dyDescent="0.2">
      <c r="A4483" s="505">
        <v>40499</v>
      </c>
      <c r="B4483" s="506">
        <v>4482</v>
      </c>
      <c r="C4483" s="507">
        <v>84.7</v>
      </c>
      <c r="E4483" s="508">
        <f>(Table13[[#This Row],[Gasoil Open]]-MIN(Table13[Gasoil Open]))/(MAX(Table13[Gasoil Open])-MIN(Table13[Gasoil Open]))</f>
        <v>0.54904831625183004</v>
      </c>
      <c r="I4483" s="130">
        <f>(Table13[[#This Row],[Alpha]]-MIN(Table13[Alpha]))/(MAX(Table13[Alpha])-MIN(Table13[Alpha]))</f>
        <v>0.41785418965510296</v>
      </c>
      <c r="J4483" s="508">
        <f>(Table13[[#This Row],[Signal from Matlab]]-703)/(1060.75-703)</f>
        <v>-1.9650593990216632</v>
      </c>
    </row>
    <row r="4484" spans="1:10" x14ac:dyDescent="0.2">
      <c r="A4484" s="505">
        <v>40500</v>
      </c>
      <c r="B4484" s="506">
        <v>4483</v>
      </c>
      <c r="C4484" s="507">
        <v>83.5</v>
      </c>
      <c r="E4484" s="508">
        <f>(Table13[[#This Row],[Gasoil Open]]-MIN(Table13[Gasoil Open]))/(MAX(Table13[Gasoil Open])-MIN(Table13[Gasoil Open]))</f>
        <v>0.54026354319180081</v>
      </c>
      <c r="I4484" s="130">
        <f>(Table13[[#This Row],[Alpha]]-MIN(Table13[Alpha]))/(MAX(Table13[Alpha])-MIN(Table13[Alpha]))</f>
        <v>0.41785418965510296</v>
      </c>
      <c r="J4484" s="508">
        <f>(Table13[[#This Row],[Signal from Matlab]]-703)/(1060.75-703)</f>
        <v>-1.9650593990216632</v>
      </c>
    </row>
    <row r="4485" spans="1:10" x14ac:dyDescent="0.2">
      <c r="A4485" s="505">
        <v>40501</v>
      </c>
      <c r="B4485" s="506">
        <v>4484</v>
      </c>
      <c r="C4485" s="507">
        <v>85.2</v>
      </c>
      <c r="E4485" s="508">
        <f>(Table13[[#This Row],[Gasoil Open]]-MIN(Table13[Gasoil Open]))/(MAX(Table13[Gasoil Open])-MIN(Table13[Gasoil Open]))</f>
        <v>0.55270863836017559</v>
      </c>
      <c r="I4485" s="130">
        <f>(Table13[[#This Row],[Alpha]]-MIN(Table13[Alpha]))/(MAX(Table13[Alpha])-MIN(Table13[Alpha]))</f>
        <v>0.41785418965510296</v>
      </c>
      <c r="J4485" s="508">
        <f>(Table13[[#This Row],[Signal from Matlab]]-703)/(1060.75-703)</f>
        <v>-1.9650593990216632</v>
      </c>
    </row>
    <row r="4486" spans="1:10" x14ac:dyDescent="0.2">
      <c r="A4486" s="505">
        <v>40504</v>
      </c>
      <c r="B4486" s="506">
        <v>4485</v>
      </c>
      <c r="C4486" s="507">
        <v>84.34</v>
      </c>
      <c r="E4486" s="508">
        <f>(Table13[[#This Row],[Gasoil Open]]-MIN(Table13[Gasoil Open]))/(MAX(Table13[Gasoil Open])-MIN(Table13[Gasoil Open]))</f>
        <v>0.54641288433382129</v>
      </c>
      <c r="I4486" s="130">
        <f>(Table13[[#This Row],[Alpha]]-MIN(Table13[Alpha]))/(MAX(Table13[Alpha])-MIN(Table13[Alpha]))</f>
        <v>0.41785418965510296</v>
      </c>
      <c r="J4486" s="508">
        <f>(Table13[[#This Row],[Signal from Matlab]]-703)/(1060.75-703)</f>
        <v>-1.9650593990216632</v>
      </c>
    </row>
    <row r="4487" spans="1:10" x14ac:dyDescent="0.2">
      <c r="A4487" s="505">
        <v>40505</v>
      </c>
      <c r="B4487" s="506">
        <v>4486</v>
      </c>
      <c r="C4487" s="507">
        <v>83.75</v>
      </c>
      <c r="E4487" s="508">
        <f>(Table13[[#This Row],[Gasoil Open]]-MIN(Table13[Gasoil Open]))/(MAX(Table13[Gasoil Open])-MIN(Table13[Gasoil Open]))</f>
        <v>0.54209370424597358</v>
      </c>
      <c r="I4487" s="130">
        <f>(Table13[[#This Row],[Alpha]]-MIN(Table13[Alpha]))/(MAX(Table13[Alpha])-MIN(Table13[Alpha]))</f>
        <v>0.41785418965510296</v>
      </c>
      <c r="J4487" s="508">
        <f>(Table13[[#This Row],[Signal from Matlab]]-703)/(1060.75-703)</f>
        <v>-1.9650593990216632</v>
      </c>
    </row>
    <row r="4488" spans="1:10" x14ac:dyDescent="0.2">
      <c r="A4488" s="505">
        <v>40506</v>
      </c>
      <c r="B4488" s="506">
        <v>4487</v>
      </c>
      <c r="C4488" s="507">
        <v>83.3</v>
      </c>
      <c r="E4488" s="508">
        <f>(Table13[[#This Row],[Gasoil Open]]-MIN(Table13[Gasoil Open]))/(MAX(Table13[Gasoil Open])-MIN(Table13[Gasoil Open]))</f>
        <v>0.53879941434846257</v>
      </c>
      <c r="I4488" s="130">
        <f>(Table13[[#This Row],[Alpha]]-MIN(Table13[Alpha]))/(MAX(Table13[Alpha])-MIN(Table13[Alpha]))</f>
        <v>0.41785418965510296</v>
      </c>
      <c r="J4488" s="508">
        <f>(Table13[[#This Row],[Signal from Matlab]]-703)/(1060.75-703)</f>
        <v>-1.9650593990216632</v>
      </c>
    </row>
    <row r="4489" spans="1:10" x14ac:dyDescent="0.2">
      <c r="A4489" s="505">
        <v>40507</v>
      </c>
      <c r="B4489" s="506">
        <v>4488</v>
      </c>
      <c r="C4489" s="507">
        <v>85.83</v>
      </c>
      <c r="E4489" s="508">
        <f>(Table13[[#This Row],[Gasoil Open]]-MIN(Table13[Gasoil Open]))/(MAX(Table13[Gasoil Open])-MIN(Table13[Gasoil Open]))</f>
        <v>0.55732064421669092</v>
      </c>
      <c r="I4489" s="130">
        <f>(Table13[[#This Row],[Alpha]]-MIN(Table13[Alpha]))/(MAX(Table13[Alpha])-MIN(Table13[Alpha]))</f>
        <v>0.41785418965510296</v>
      </c>
      <c r="J4489" s="508">
        <f>(Table13[[#This Row],[Signal from Matlab]]-703)/(1060.75-703)</f>
        <v>-1.9650593990216632</v>
      </c>
    </row>
    <row r="4490" spans="1:10" x14ac:dyDescent="0.2">
      <c r="A4490" s="505">
        <v>40508</v>
      </c>
      <c r="B4490" s="506">
        <v>4489</v>
      </c>
      <c r="C4490" s="507">
        <v>85.89</v>
      </c>
      <c r="E4490" s="508">
        <f>(Table13[[#This Row],[Gasoil Open]]-MIN(Table13[Gasoil Open]))/(MAX(Table13[Gasoil Open])-MIN(Table13[Gasoil Open]))</f>
        <v>0.55775988286969247</v>
      </c>
      <c r="I4490" s="130">
        <f>(Table13[[#This Row],[Alpha]]-MIN(Table13[Alpha]))/(MAX(Table13[Alpha])-MIN(Table13[Alpha]))</f>
        <v>0.41785418965510296</v>
      </c>
      <c r="J4490" s="508">
        <f>(Table13[[#This Row],[Signal from Matlab]]-703)/(1060.75-703)</f>
        <v>-1.9650593990216632</v>
      </c>
    </row>
    <row r="4491" spans="1:10" x14ac:dyDescent="0.2">
      <c r="A4491" s="505">
        <v>40511</v>
      </c>
      <c r="B4491" s="506">
        <v>4490</v>
      </c>
      <c r="C4491" s="507">
        <v>85.5</v>
      </c>
      <c r="E4491" s="508">
        <f>(Table13[[#This Row],[Gasoil Open]]-MIN(Table13[Gasoil Open]))/(MAX(Table13[Gasoil Open])-MIN(Table13[Gasoil Open]))</f>
        <v>0.55490483162518289</v>
      </c>
      <c r="I4491" s="130">
        <f>(Table13[[#This Row],[Alpha]]-MIN(Table13[Alpha]))/(MAX(Table13[Alpha])-MIN(Table13[Alpha]))</f>
        <v>0.41785418965510296</v>
      </c>
      <c r="J4491" s="508">
        <f>(Table13[[#This Row],[Signal from Matlab]]-703)/(1060.75-703)</f>
        <v>-1.9650593990216632</v>
      </c>
    </row>
    <row r="4492" spans="1:10" x14ac:dyDescent="0.2">
      <c r="A4492" s="505">
        <v>40512</v>
      </c>
      <c r="B4492" s="506">
        <v>4491</v>
      </c>
      <c r="C4492" s="507">
        <v>87.55</v>
      </c>
      <c r="E4492" s="508">
        <f>(Table13[[#This Row],[Gasoil Open]]-MIN(Table13[Gasoil Open]))/(MAX(Table13[Gasoil Open])-MIN(Table13[Gasoil Open]))</f>
        <v>0.56991215226939962</v>
      </c>
      <c r="I4492" s="130">
        <f>(Table13[[#This Row],[Alpha]]-MIN(Table13[Alpha]))/(MAX(Table13[Alpha])-MIN(Table13[Alpha]))</f>
        <v>0.41785418965510296</v>
      </c>
      <c r="J4492" s="508">
        <f>(Table13[[#This Row],[Signal from Matlab]]-703)/(1060.75-703)</f>
        <v>-1.9650593990216632</v>
      </c>
    </row>
    <row r="4493" spans="1:10" x14ac:dyDescent="0.2">
      <c r="A4493" s="505">
        <v>40513</v>
      </c>
      <c r="B4493" s="506">
        <v>4492</v>
      </c>
      <c r="C4493" s="507">
        <v>85.71</v>
      </c>
      <c r="E4493" s="508">
        <f>(Table13[[#This Row],[Gasoil Open]]-MIN(Table13[Gasoil Open]))/(MAX(Table13[Gasoil Open])-MIN(Table13[Gasoil Open]))</f>
        <v>0.55644216691068793</v>
      </c>
      <c r="I4493" s="130">
        <f>(Table13[[#This Row],[Alpha]]-MIN(Table13[Alpha]))/(MAX(Table13[Alpha])-MIN(Table13[Alpha]))</f>
        <v>0.41785418965510296</v>
      </c>
      <c r="J4493" s="508">
        <f>(Table13[[#This Row],[Signal from Matlab]]-703)/(1060.75-703)</f>
        <v>-1.9650593990216632</v>
      </c>
    </row>
    <row r="4494" spans="1:10" x14ac:dyDescent="0.2">
      <c r="A4494" s="505">
        <v>40514</v>
      </c>
      <c r="B4494" s="506">
        <v>4493</v>
      </c>
      <c r="C4494" s="507">
        <v>88.81</v>
      </c>
      <c r="E4494" s="508">
        <f>(Table13[[#This Row],[Gasoil Open]]-MIN(Table13[Gasoil Open]))/(MAX(Table13[Gasoil Open])-MIN(Table13[Gasoil Open]))</f>
        <v>0.5791361639824304</v>
      </c>
      <c r="I4494" s="130">
        <f>(Table13[[#This Row],[Alpha]]-MIN(Table13[Alpha]))/(MAX(Table13[Alpha])-MIN(Table13[Alpha]))</f>
        <v>0.41785418965510296</v>
      </c>
      <c r="J4494" s="508">
        <f>(Table13[[#This Row],[Signal from Matlab]]-703)/(1060.75-703)</f>
        <v>-1.9650593990216632</v>
      </c>
    </row>
    <row r="4495" spans="1:10" x14ac:dyDescent="0.2">
      <c r="A4495" s="505">
        <v>40515</v>
      </c>
      <c r="B4495" s="506">
        <v>4494</v>
      </c>
      <c r="C4495" s="507">
        <v>90.47</v>
      </c>
      <c r="E4495" s="508">
        <f>(Table13[[#This Row],[Gasoil Open]]-MIN(Table13[Gasoil Open]))/(MAX(Table13[Gasoil Open])-MIN(Table13[Gasoil Open]))</f>
        <v>0.59128843338213755</v>
      </c>
      <c r="I4495" s="130">
        <f>(Table13[[#This Row],[Alpha]]-MIN(Table13[Alpha]))/(MAX(Table13[Alpha])-MIN(Table13[Alpha]))</f>
        <v>0.41785418965510296</v>
      </c>
      <c r="J4495" s="508">
        <f>(Table13[[#This Row],[Signal from Matlab]]-703)/(1060.75-703)</f>
        <v>-1.9650593990216632</v>
      </c>
    </row>
    <row r="4496" spans="1:10" x14ac:dyDescent="0.2">
      <c r="A4496" s="505">
        <v>40518</v>
      </c>
      <c r="B4496" s="506">
        <v>4495</v>
      </c>
      <c r="C4496" s="507">
        <v>91.46</v>
      </c>
      <c r="E4496" s="508">
        <f>(Table13[[#This Row],[Gasoil Open]]-MIN(Table13[Gasoil Open]))/(MAX(Table13[Gasoil Open])-MIN(Table13[Gasoil Open]))</f>
        <v>0.59853587115666163</v>
      </c>
      <c r="I4496" s="130">
        <f>(Table13[[#This Row],[Alpha]]-MIN(Table13[Alpha]))/(MAX(Table13[Alpha])-MIN(Table13[Alpha]))</f>
        <v>0.41785418965510296</v>
      </c>
      <c r="J4496" s="508">
        <f>(Table13[[#This Row],[Signal from Matlab]]-703)/(1060.75-703)</f>
        <v>-1.9650593990216632</v>
      </c>
    </row>
    <row r="4497" spans="1:10" x14ac:dyDescent="0.2">
      <c r="A4497" s="505">
        <v>40519</v>
      </c>
      <c r="B4497" s="506">
        <v>4496</v>
      </c>
      <c r="C4497" s="507">
        <v>90.97</v>
      </c>
      <c r="E4497" s="508">
        <f>(Table13[[#This Row],[Gasoil Open]]-MIN(Table13[Gasoil Open]))/(MAX(Table13[Gasoil Open])-MIN(Table13[Gasoil Open]))</f>
        <v>0.59494875549048298</v>
      </c>
      <c r="I4497" s="130">
        <f>(Table13[[#This Row],[Alpha]]-MIN(Table13[Alpha]))/(MAX(Table13[Alpha])-MIN(Table13[Alpha]))</f>
        <v>0.41785418965510296</v>
      </c>
      <c r="J4497" s="508">
        <f>(Table13[[#This Row],[Signal from Matlab]]-703)/(1060.75-703)</f>
        <v>-1.9650593990216632</v>
      </c>
    </row>
    <row r="4498" spans="1:10" x14ac:dyDescent="0.2">
      <c r="A4498" s="505">
        <v>40520</v>
      </c>
      <c r="B4498" s="506">
        <v>4497</v>
      </c>
      <c r="C4498" s="507">
        <v>90.85</v>
      </c>
      <c r="E4498" s="508">
        <f>(Table13[[#This Row],[Gasoil Open]]-MIN(Table13[Gasoil Open]))/(MAX(Table13[Gasoil Open])-MIN(Table13[Gasoil Open]))</f>
        <v>0.59407027818448011</v>
      </c>
      <c r="I4498" s="130">
        <f>(Table13[[#This Row],[Alpha]]-MIN(Table13[Alpha]))/(MAX(Table13[Alpha])-MIN(Table13[Alpha]))</f>
        <v>0.41785418965510296</v>
      </c>
      <c r="J4498" s="508">
        <f>(Table13[[#This Row],[Signal from Matlab]]-703)/(1060.75-703)</f>
        <v>-1.9650593990216632</v>
      </c>
    </row>
    <row r="4499" spans="1:10" x14ac:dyDescent="0.2">
      <c r="A4499" s="505">
        <v>40521</v>
      </c>
      <c r="B4499" s="506">
        <v>4498</v>
      </c>
      <c r="C4499" s="507">
        <v>91.27</v>
      </c>
      <c r="E4499" s="508">
        <f>(Table13[[#This Row],[Gasoil Open]]-MIN(Table13[Gasoil Open]))/(MAX(Table13[Gasoil Open])-MIN(Table13[Gasoil Open]))</f>
        <v>0.59714494875549029</v>
      </c>
      <c r="I4499" s="130">
        <f>(Table13[[#This Row],[Alpha]]-MIN(Table13[Alpha]))/(MAX(Table13[Alpha])-MIN(Table13[Alpha]))</f>
        <v>0.41785418965510296</v>
      </c>
      <c r="J4499" s="508">
        <f>(Table13[[#This Row],[Signal from Matlab]]-703)/(1060.75-703)</f>
        <v>-1.9650593990216632</v>
      </c>
    </row>
    <row r="4500" spans="1:10" x14ac:dyDescent="0.2">
      <c r="A4500" s="505">
        <v>40522</v>
      </c>
      <c r="B4500" s="506">
        <v>4499</v>
      </c>
      <c r="C4500" s="507">
        <v>91.06</v>
      </c>
      <c r="E4500" s="508">
        <f>(Table13[[#This Row],[Gasoil Open]]-MIN(Table13[Gasoil Open]))/(MAX(Table13[Gasoil Open])-MIN(Table13[Gasoil Open]))</f>
        <v>0.59560761346998525</v>
      </c>
      <c r="I4500" s="130">
        <f>(Table13[[#This Row],[Alpha]]-MIN(Table13[Alpha]))/(MAX(Table13[Alpha])-MIN(Table13[Alpha]))</f>
        <v>0.41785418965510296</v>
      </c>
      <c r="J4500" s="508">
        <f>(Table13[[#This Row],[Signal from Matlab]]-703)/(1060.75-703)</f>
        <v>-1.9650593990216632</v>
      </c>
    </row>
    <row r="4501" spans="1:10" x14ac:dyDescent="0.2">
      <c r="A4501" s="505">
        <v>40525</v>
      </c>
      <c r="B4501" s="506">
        <v>4500</v>
      </c>
      <c r="C4501" s="507">
        <v>90.65</v>
      </c>
      <c r="E4501" s="508">
        <f>(Table13[[#This Row],[Gasoil Open]]-MIN(Table13[Gasoil Open]))/(MAX(Table13[Gasoil Open])-MIN(Table13[Gasoil Open]))</f>
        <v>0.59260614934114197</v>
      </c>
      <c r="I4501" s="130">
        <f>(Table13[[#This Row],[Alpha]]-MIN(Table13[Alpha]))/(MAX(Table13[Alpha])-MIN(Table13[Alpha]))</f>
        <v>0.41785418965510296</v>
      </c>
      <c r="J4501" s="508">
        <f>(Table13[[#This Row],[Signal from Matlab]]-703)/(1060.75-703)</f>
        <v>-1.9650593990216632</v>
      </c>
    </row>
    <row r="4502" spans="1:10" x14ac:dyDescent="0.2">
      <c r="A4502" s="505">
        <v>40526</v>
      </c>
      <c r="B4502" s="506">
        <v>4501</v>
      </c>
      <c r="C4502" s="507">
        <v>91.05</v>
      </c>
      <c r="E4502" s="508">
        <f>(Table13[[#This Row],[Gasoil Open]]-MIN(Table13[Gasoil Open]))/(MAX(Table13[Gasoil Open])-MIN(Table13[Gasoil Open]))</f>
        <v>0.59553440702781835</v>
      </c>
      <c r="I4502" s="130">
        <f>(Table13[[#This Row],[Alpha]]-MIN(Table13[Alpha]))/(MAX(Table13[Alpha])-MIN(Table13[Alpha]))</f>
        <v>0.41785418965510296</v>
      </c>
      <c r="J4502" s="508">
        <f>(Table13[[#This Row],[Signal from Matlab]]-703)/(1060.75-703)</f>
        <v>-1.9650593990216632</v>
      </c>
    </row>
    <row r="4503" spans="1:10" x14ac:dyDescent="0.2">
      <c r="A4503" s="505">
        <v>40527</v>
      </c>
      <c r="B4503" s="506">
        <v>4502</v>
      </c>
      <c r="C4503" s="507">
        <v>90.98</v>
      </c>
      <c r="E4503" s="508">
        <f>(Table13[[#This Row],[Gasoil Open]]-MIN(Table13[Gasoil Open]))/(MAX(Table13[Gasoil Open])-MIN(Table13[Gasoil Open]))</f>
        <v>0.59502196193265</v>
      </c>
      <c r="I4503" s="130">
        <f>(Table13[[#This Row],[Alpha]]-MIN(Table13[Alpha]))/(MAX(Table13[Alpha])-MIN(Table13[Alpha]))</f>
        <v>0.41785418965510296</v>
      </c>
      <c r="J4503" s="508">
        <f>(Table13[[#This Row],[Signal from Matlab]]-703)/(1060.75-703)</f>
        <v>-1.9650593990216632</v>
      </c>
    </row>
    <row r="4504" spans="1:10" x14ac:dyDescent="0.2">
      <c r="A4504" s="505">
        <v>40528</v>
      </c>
      <c r="B4504" s="506">
        <v>4503</v>
      </c>
      <c r="C4504" s="507">
        <v>92.04</v>
      </c>
      <c r="E4504" s="508">
        <f>(Table13[[#This Row],[Gasoil Open]]-MIN(Table13[Gasoil Open]))/(MAX(Table13[Gasoil Open])-MIN(Table13[Gasoil Open]))</f>
        <v>0.60278184480234254</v>
      </c>
      <c r="I4504" s="130">
        <f>(Table13[[#This Row],[Alpha]]-MIN(Table13[Alpha]))/(MAX(Table13[Alpha])-MIN(Table13[Alpha]))</f>
        <v>0.41785418965510296</v>
      </c>
      <c r="J4504" s="508">
        <f>(Table13[[#This Row],[Signal from Matlab]]-703)/(1060.75-703)</f>
        <v>-1.9650593990216632</v>
      </c>
    </row>
    <row r="4505" spans="1:10" x14ac:dyDescent="0.2">
      <c r="A4505" s="505">
        <v>40529</v>
      </c>
      <c r="B4505" s="506">
        <v>4504</v>
      </c>
      <c r="C4505" s="507"/>
      <c r="E4505" s="508">
        <f>(Table13[[#This Row],[Gasoil Open]]-MIN(Table13[Gasoil Open]))/(MAX(Table13[Gasoil Open])-MIN(Table13[Gasoil Open]))</f>
        <v>-7.1010248901903356E-2</v>
      </c>
      <c r="I4505" s="130">
        <f>(Table13[[#This Row],[Alpha]]-MIN(Table13[Alpha]))/(MAX(Table13[Alpha])-MIN(Table13[Alpha]))</f>
        <v>0.41785418965510296</v>
      </c>
      <c r="J4505" s="508">
        <f>(Table13[[#This Row],[Signal from Matlab]]-703)/(1060.75-703)</f>
        <v>-1.9650593990216632</v>
      </c>
    </row>
    <row r="4506" spans="1:10" x14ac:dyDescent="0.2">
      <c r="A4506" s="505">
        <v>40532</v>
      </c>
      <c r="B4506" s="506">
        <v>4505</v>
      </c>
      <c r="C4506" s="507">
        <v>91.65</v>
      </c>
      <c r="E4506" s="508">
        <f>(Table13[[#This Row],[Gasoil Open]]-MIN(Table13[Gasoil Open]))/(MAX(Table13[Gasoil Open])-MIN(Table13[Gasoil Open]))</f>
        <v>0.59992679355783296</v>
      </c>
      <c r="I4506" s="130">
        <f>(Table13[[#This Row],[Alpha]]-MIN(Table13[Alpha]))/(MAX(Table13[Alpha])-MIN(Table13[Alpha]))</f>
        <v>0.41785418965510296</v>
      </c>
      <c r="J4506" s="508">
        <f>(Table13[[#This Row],[Signal from Matlab]]-703)/(1060.75-703)</f>
        <v>-1.9650593990216632</v>
      </c>
    </row>
    <row r="4507" spans="1:10" x14ac:dyDescent="0.2">
      <c r="A4507" s="505">
        <v>40533</v>
      </c>
      <c r="B4507" s="506">
        <v>4506</v>
      </c>
      <c r="C4507" s="507">
        <v>92.7</v>
      </c>
      <c r="E4507" s="508">
        <f>(Table13[[#This Row],[Gasoil Open]]-MIN(Table13[Gasoil Open]))/(MAX(Table13[Gasoil Open])-MIN(Table13[Gasoil Open]))</f>
        <v>0.60761346998535859</v>
      </c>
      <c r="I4507" s="130">
        <f>(Table13[[#This Row],[Alpha]]-MIN(Table13[Alpha]))/(MAX(Table13[Alpha])-MIN(Table13[Alpha]))</f>
        <v>0.41785418965510296</v>
      </c>
      <c r="J4507" s="508">
        <f>(Table13[[#This Row],[Signal from Matlab]]-703)/(1060.75-703)</f>
        <v>-1.9650593990216632</v>
      </c>
    </row>
    <row r="4508" spans="1:10" x14ac:dyDescent="0.2">
      <c r="A4508" s="505">
        <v>40534</v>
      </c>
      <c r="B4508" s="506">
        <v>4507</v>
      </c>
      <c r="C4508" s="507">
        <v>93.48</v>
      </c>
      <c r="E4508" s="508">
        <f>(Table13[[#This Row],[Gasoil Open]]-MIN(Table13[Gasoil Open]))/(MAX(Table13[Gasoil Open])-MIN(Table13[Gasoil Open]))</f>
        <v>0.61332357247437763</v>
      </c>
      <c r="I4508" s="130">
        <f>(Table13[[#This Row],[Alpha]]-MIN(Table13[Alpha]))/(MAX(Table13[Alpha])-MIN(Table13[Alpha]))</f>
        <v>0.41785418965510296</v>
      </c>
      <c r="J4508" s="508">
        <f>(Table13[[#This Row],[Signal from Matlab]]-703)/(1060.75-703)</f>
        <v>-1.9650593990216632</v>
      </c>
    </row>
    <row r="4509" spans="1:10" x14ac:dyDescent="0.2">
      <c r="A4509" s="505">
        <v>40535</v>
      </c>
      <c r="B4509" s="506">
        <v>4508</v>
      </c>
      <c r="C4509" s="507">
        <v>93.8</v>
      </c>
      <c r="E4509" s="508">
        <f>(Table13[[#This Row],[Gasoil Open]]-MIN(Table13[Gasoil Open]))/(MAX(Table13[Gasoil Open])-MIN(Table13[Gasoil Open]))</f>
        <v>0.61566617862371875</v>
      </c>
      <c r="I4509" s="130">
        <f>(Table13[[#This Row],[Alpha]]-MIN(Table13[Alpha]))/(MAX(Table13[Alpha])-MIN(Table13[Alpha]))</f>
        <v>0.41785418965510296</v>
      </c>
      <c r="J4509" s="508">
        <f>(Table13[[#This Row],[Signal from Matlab]]-703)/(1060.75-703)</f>
        <v>-1.9650593990216632</v>
      </c>
    </row>
    <row r="4510" spans="1:10" x14ac:dyDescent="0.2">
      <c r="A4510" s="505">
        <v>40536</v>
      </c>
      <c r="B4510" s="506">
        <v>4509</v>
      </c>
      <c r="C4510" s="507">
        <v>94.45</v>
      </c>
      <c r="E4510" s="508">
        <f>(Table13[[#This Row],[Gasoil Open]]-MIN(Table13[Gasoil Open]))/(MAX(Table13[Gasoil Open])-MIN(Table13[Gasoil Open]))</f>
        <v>0.62042459736456801</v>
      </c>
      <c r="I4510" s="130">
        <f>(Table13[[#This Row],[Alpha]]-MIN(Table13[Alpha]))/(MAX(Table13[Alpha])-MIN(Table13[Alpha]))</f>
        <v>0.41785418965510296</v>
      </c>
      <c r="J4510" s="508">
        <f>(Table13[[#This Row],[Signal from Matlab]]-703)/(1060.75-703)</f>
        <v>-1.9650593990216632</v>
      </c>
    </row>
    <row r="4511" spans="1:10" x14ac:dyDescent="0.2">
      <c r="A4511" s="505">
        <v>40539</v>
      </c>
      <c r="B4511" s="506">
        <v>4510</v>
      </c>
      <c r="C4511" s="507">
        <v>93.76</v>
      </c>
      <c r="E4511" s="508">
        <f>(Table13[[#This Row],[Gasoil Open]]-MIN(Table13[Gasoil Open]))/(MAX(Table13[Gasoil Open])-MIN(Table13[Gasoil Open]))</f>
        <v>0.61537335285505113</v>
      </c>
      <c r="I4511" s="130">
        <f>(Table13[[#This Row],[Alpha]]-MIN(Table13[Alpha]))/(MAX(Table13[Alpha])-MIN(Table13[Alpha]))</f>
        <v>0.41785418965510296</v>
      </c>
      <c r="J4511" s="508">
        <f>(Table13[[#This Row],[Signal from Matlab]]-703)/(1060.75-703)</f>
        <v>-1.9650593990216632</v>
      </c>
    </row>
    <row r="4512" spans="1:10" x14ac:dyDescent="0.2">
      <c r="A4512" s="505">
        <v>40540</v>
      </c>
      <c r="B4512" s="506">
        <v>4511</v>
      </c>
      <c r="C4512" s="507">
        <v>93.9</v>
      </c>
      <c r="E4512" s="508">
        <f>(Table13[[#This Row],[Gasoil Open]]-MIN(Table13[Gasoil Open]))/(MAX(Table13[Gasoil Open])-MIN(Table13[Gasoil Open]))</f>
        <v>0.61639824304538793</v>
      </c>
      <c r="I4512" s="130">
        <f>(Table13[[#This Row],[Alpha]]-MIN(Table13[Alpha]))/(MAX(Table13[Alpha])-MIN(Table13[Alpha]))</f>
        <v>0.41785418965510296</v>
      </c>
      <c r="J4512" s="508">
        <f>(Table13[[#This Row],[Signal from Matlab]]-703)/(1060.75-703)</f>
        <v>-1.9650593990216632</v>
      </c>
    </row>
    <row r="4513" spans="1:10" x14ac:dyDescent="0.2">
      <c r="A4513" s="505">
        <v>40541</v>
      </c>
      <c r="B4513" s="506">
        <v>4512</v>
      </c>
      <c r="C4513" s="507">
        <v>94.34</v>
      </c>
      <c r="E4513" s="508">
        <f>(Table13[[#This Row],[Gasoil Open]]-MIN(Table13[Gasoil Open]))/(MAX(Table13[Gasoil Open])-MIN(Table13[Gasoil Open]))</f>
        <v>0.61961932650073193</v>
      </c>
      <c r="I4513" s="130">
        <f>(Table13[[#This Row],[Alpha]]-MIN(Table13[Alpha]))/(MAX(Table13[Alpha])-MIN(Table13[Alpha]))</f>
        <v>0.41785418965510296</v>
      </c>
      <c r="J4513" s="508">
        <f>(Table13[[#This Row],[Signal from Matlab]]-703)/(1060.75-703)</f>
        <v>-1.9650593990216632</v>
      </c>
    </row>
    <row r="4514" spans="1:10" x14ac:dyDescent="0.2">
      <c r="A4514" s="505">
        <v>40542</v>
      </c>
      <c r="B4514" s="506">
        <v>4513</v>
      </c>
      <c r="C4514" s="507">
        <v>94.18</v>
      </c>
      <c r="E4514" s="508">
        <f>(Table13[[#This Row],[Gasoil Open]]-MIN(Table13[Gasoil Open]))/(MAX(Table13[Gasoil Open])-MIN(Table13[Gasoil Open]))</f>
        <v>0.61844802342606142</v>
      </c>
      <c r="I4514" s="130">
        <f>(Table13[[#This Row],[Alpha]]-MIN(Table13[Alpha]))/(MAX(Table13[Alpha])-MIN(Table13[Alpha]))</f>
        <v>0.41785418965510296</v>
      </c>
      <c r="J4514" s="508">
        <f>(Table13[[#This Row],[Signal from Matlab]]-703)/(1060.75-703)</f>
        <v>-1.9650593990216632</v>
      </c>
    </row>
    <row r="4515" spans="1:10" x14ac:dyDescent="0.2">
      <c r="A4515" s="505">
        <v>40543</v>
      </c>
      <c r="B4515" s="506">
        <v>4514</v>
      </c>
      <c r="C4515" s="507">
        <v>92.87</v>
      </c>
      <c r="E4515" s="508">
        <f>(Table13[[#This Row],[Gasoil Open]]-MIN(Table13[Gasoil Open]))/(MAX(Table13[Gasoil Open])-MIN(Table13[Gasoil Open]))</f>
        <v>0.60885797950219611</v>
      </c>
      <c r="I4515" s="130">
        <f>(Table13[[#This Row],[Alpha]]-MIN(Table13[Alpha]))/(MAX(Table13[Alpha])-MIN(Table13[Alpha]))</f>
        <v>0.41785418965510296</v>
      </c>
      <c r="J4515" s="508">
        <f>(Table13[[#This Row],[Signal from Matlab]]-703)/(1060.75-703)</f>
        <v>-1.9650593990216632</v>
      </c>
    </row>
    <row r="4516" spans="1:10" x14ac:dyDescent="0.2">
      <c r="A4516" s="505">
        <v>40546</v>
      </c>
      <c r="B4516" s="506">
        <v>4515</v>
      </c>
      <c r="C4516" s="507">
        <v>94.75</v>
      </c>
      <c r="E4516" s="508">
        <f>(Table13[[#This Row],[Gasoil Open]]-MIN(Table13[Gasoil Open]))/(MAX(Table13[Gasoil Open])-MIN(Table13[Gasoil Open]))</f>
        <v>0.62262079062957532</v>
      </c>
      <c r="I4516" s="130">
        <f>(Table13[[#This Row],[Alpha]]-MIN(Table13[Alpha]))/(MAX(Table13[Alpha])-MIN(Table13[Alpha]))</f>
        <v>0.41785418965510296</v>
      </c>
      <c r="J4516" s="508">
        <f>(Table13[[#This Row],[Signal from Matlab]]-703)/(1060.75-703)</f>
        <v>-1.9650593990216632</v>
      </c>
    </row>
    <row r="4517" spans="1:10" x14ac:dyDescent="0.2">
      <c r="A4517" s="505">
        <v>40547</v>
      </c>
      <c r="B4517" s="506">
        <v>4516</v>
      </c>
      <c r="C4517" s="507">
        <v>94.92</v>
      </c>
      <c r="E4517" s="508">
        <f>(Table13[[#This Row],[Gasoil Open]]-MIN(Table13[Gasoil Open]))/(MAX(Table13[Gasoil Open])-MIN(Table13[Gasoil Open]))</f>
        <v>0.62386530014641273</v>
      </c>
      <c r="I4517" s="130">
        <f>(Table13[[#This Row],[Alpha]]-MIN(Table13[Alpha]))/(MAX(Table13[Alpha])-MIN(Table13[Alpha]))</f>
        <v>0.41785418965510296</v>
      </c>
      <c r="J4517" s="508">
        <f>(Table13[[#This Row],[Signal from Matlab]]-703)/(1060.75-703)</f>
        <v>-1.9650593990216632</v>
      </c>
    </row>
    <row r="4518" spans="1:10" x14ac:dyDescent="0.2">
      <c r="A4518" s="505">
        <v>40548</v>
      </c>
      <c r="B4518" s="506">
        <v>4517</v>
      </c>
      <c r="C4518" s="507">
        <v>93.35</v>
      </c>
      <c r="E4518" s="508">
        <f>(Table13[[#This Row],[Gasoil Open]]-MIN(Table13[Gasoil Open]))/(MAX(Table13[Gasoil Open])-MIN(Table13[Gasoil Open]))</f>
        <v>0.61237188872620774</v>
      </c>
      <c r="I4518" s="130">
        <f>(Table13[[#This Row],[Alpha]]-MIN(Table13[Alpha]))/(MAX(Table13[Alpha])-MIN(Table13[Alpha]))</f>
        <v>0.41785418965510296</v>
      </c>
      <c r="J4518" s="508">
        <f>(Table13[[#This Row],[Signal from Matlab]]-703)/(1060.75-703)</f>
        <v>-1.9650593990216632</v>
      </c>
    </row>
    <row r="4519" spans="1:10" x14ac:dyDescent="0.2">
      <c r="A4519" s="505">
        <v>40549</v>
      </c>
      <c r="B4519" s="506">
        <v>4518</v>
      </c>
      <c r="C4519" s="507">
        <v>95.7</v>
      </c>
      <c r="E4519" s="508">
        <f>(Table13[[#This Row],[Gasoil Open]]-MIN(Table13[Gasoil Open]))/(MAX(Table13[Gasoil Open])-MIN(Table13[Gasoil Open]))</f>
        <v>0.62957540263543177</v>
      </c>
      <c r="I4519" s="130">
        <f>(Table13[[#This Row],[Alpha]]-MIN(Table13[Alpha]))/(MAX(Table13[Alpha])-MIN(Table13[Alpha]))</f>
        <v>0.41785418965510296</v>
      </c>
      <c r="J4519" s="508">
        <f>(Table13[[#This Row],[Signal from Matlab]]-703)/(1060.75-703)</f>
        <v>-1.9650593990216632</v>
      </c>
    </row>
    <row r="4520" spans="1:10" x14ac:dyDescent="0.2">
      <c r="A4520" s="505">
        <v>40550</v>
      </c>
      <c r="B4520" s="506">
        <v>4519</v>
      </c>
      <c r="C4520" s="507">
        <v>94.38</v>
      </c>
      <c r="E4520" s="508">
        <f>(Table13[[#This Row],[Gasoil Open]]-MIN(Table13[Gasoil Open]))/(MAX(Table13[Gasoil Open])-MIN(Table13[Gasoil Open]))</f>
        <v>0.61991215226939955</v>
      </c>
      <c r="I4520" s="130">
        <f>(Table13[[#This Row],[Alpha]]-MIN(Table13[Alpha]))/(MAX(Table13[Alpha])-MIN(Table13[Alpha]))</f>
        <v>0.41785418965510296</v>
      </c>
      <c r="J4520" s="508">
        <f>(Table13[[#This Row],[Signal from Matlab]]-703)/(1060.75-703)</f>
        <v>-1.9650593990216632</v>
      </c>
    </row>
    <row r="4521" spans="1:10" x14ac:dyDescent="0.2">
      <c r="A4521" s="505">
        <v>40553</v>
      </c>
      <c r="B4521" s="506">
        <v>4520</v>
      </c>
      <c r="C4521" s="507">
        <v>93.8</v>
      </c>
      <c r="E4521" s="508">
        <f>(Table13[[#This Row],[Gasoil Open]]-MIN(Table13[Gasoil Open]))/(MAX(Table13[Gasoil Open])-MIN(Table13[Gasoil Open]))</f>
        <v>0.61566617862371875</v>
      </c>
      <c r="I4521" s="130">
        <f>(Table13[[#This Row],[Alpha]]-MIN(Table13[Alpha]))/(MAX(Table13[Alpha])-MIN(Table13[Alpha]))</f>
        <v>0.41785418965510296</v>
      </c>
      <c r="J4521" s="508">
        <f>(Table13[[#This Row],[Signal from Matlab]]-703)/(1060.75-703)</f>
        <v>-1.9650593990216632</v>
      </c>
    </row>
    <row r="4522" spans="1:10" x14ac:dyDescent="0.2">
      <c r="A4522" s="505">
        <v>40554</v>
      </c>
      <c r="B4522" s="506">
        <v>4521</v>
      </c>
      <c r="C4522" s="507">
        <v>95.63</v>
      </c>
      <c r="E4522" s="508">
        <f>(Table13[[#This Row],[Gasoil Open]]-MIN(Table13[Gasoil Open]))/(MAX(Table13[Gasoil Open])-MIN(Table13[Gasoil Open]))</f>
        <v>0.62906295754026342</v>
      </c>
      <c r="I4522" s="130">
        <f>(Table13[[#This Row],[Alpha]]-MIN(Table13[Alpha]))/(MAX(Table13[Alpha])-MIN(Table13[Alpha]))</f>
        <v>0.41785418965510296</v>
      </c>
      <c r="J4522" s="508">
        <f>(Table13[[#This Row],[Signal from Matlab]]-703)/(1060.75-703)</f>
        <v>-1.9650593990216632</v>
      </c>
    </row>
    <row r="4523" spans="1:10" x14ac:dyDescent="0.2">
      <c r="A4523" s="505">
        <v>40555</v>
      </c>
      <c r="B4523" s="506">
        <v>4522</v>
      </c>
      <c r="C4523" s="507">
        <v>97.64</v>
      </c>
      <c r="E4523" s="508">
        <f>(Table13[[#This Row],[Gasoil Open]]-MIN(Table13[Gasoil Open]))/(MAX(Table13[Gasoil Open])-MIN(Table13[Gasoil Open]))</f>
        <v>0.64377745241581241</v>
      </c>
      <c r="I4523" s="130">
        <f>(Table13[[#This Row],[Alpha]]-MIN(Table13[Alpha]))/(MAX(Table13[Alpha])-MIN(Table13[Alpha]))</f>
        <v>0.41785418965510296</v>
      </c>
      <c r="J4523" s="508">
        <f>(Table13[[#This Row],[Signal from Matlab]]-703)/(1060.75-703)</f>
        <v>-1.9650593990216632</v>
      </c>
    </row>
    <row r="4524" spans="1:10" x14ac:dyDescent="0.2">
      <c r="A4524" s="505">
        <v>40556</v>
      </c>
      <c r="B4524" s="506">
        <v>4523</v>
      </c>
      <c r="C4524" s="507">
        <v>98.22</v>
      </c>
      <c r="E4524" s="508">
        <f>(Table13[[#This Row],[Gasoil Open]]-MIN(Table13[Gasoil Open]))/(MAX(Table13[Gasoil Open])-MIN(Table13[Gasoil Open]))</f>
        <v>0.64802342606149332</v>
      </c>
      <c r="I4524" s="130">
        <f>(Table13[[#This Row],[Alpha]]-MIN(Table13[Alpha]))/(MAX(Table13[Alpha])-MIN(Table13[Alpha]))</f>
        <v>0.41785418965510296</v>
      </c>
      <c r="J4524" s="508">
        <f>(Table13[[#This Row],[Signal from Matlab]]-703)/(1060.75-703)</f>
        <v>-1.9650593990216632</v>
      </c>
    </row>
    <row r="4525" spans="1:10" x14ac:dyDescent="0.2">
      <c r="A4525" s="505">
        <v>40557</v>
      </c>
      <c r="B4525" s="506">
        <v>4524</v>
      </c>
      <c r="C4525" s="507">
        <v>98.44</v>
      </c>
      <c r="E4525" s="508">
        <f>(Table13[[#This Row],[Gasoil Open]]-MIN(Table13[Gasoil Open]))/(MAX(Table13[Gasoil Open])-MIN(Table13[Gasoil Open]))</f>
        <v>0.64963396778916527</v>
      </c>
      <c r="I4525" s="130">
        <f>(Table13[[#This Row],[Alpha]]-MIN(Table13[Alpha]))/(MAX(Table13[Alpha])-MIN(Table13[Alpha]))</f>
        <v>0.41785418965510296</v>
      </c>
      <c r="J4525" s="508">
        <f>(Table13[[#This Row],[Signal from Matlab]]-703)/(1060.75-703)</f>
        <v>-1.9650593990216632</v>
      </c>
    </row>
    <row r="4526" spans="1:10" x14ac:dyDescent="0.2">
      <c r="A4526" s="505">
        <v>40560</v>
      </c>
      <c r="B4526" s="506">
        <v>4525</v>
      </c>
      <c r="C4526" s="507"/>
      <c r="E4526" s="508">
        <f>(Table13[[#This Row],[Gasoil Open]]-MIN(Table13[Gasoil Open]))/(MAX(Table13[Gasoil Open])-MIN(Table13[Gasoil Open]))</f>
        <v>-7.1010248901903356E-2</v>
      </c>
      <c r="I4526" s="130">
        <f>(Table13[[#This Row],[Alpha]]-MIN(Table13[Alpha]))/(MAX(Table13[Alpha])-MIN(Table13[Alpha]))</f>
        <v>0.41785418965510296</v>
      </c>
      <c r="J4526" s="508">
        <f>(Table13[[#This Row],[Signal from Matlab]]-703)/(1060.75-703)</f>
        <v>-1.9650593990216632</v>
      </c>
    </row>
    <row r="4527" spans="1:10" x14ac:dyDescent="0.2">
      <c r="A4527" s="505">
        <v>40561</v>
      </c>
      <c r="B4527" s="506">
        <v>4526</v>
      </c>
      <c r="C4527" s="507">
        <v>97.4</v>
      </c>
      <c r="E4527" s="508">
        <f>(Table13[[#This Row],[Gasoil Open]]-MIN(Table13[Gasoil Open]))/(MAX(Table13[Gasoil Open])-MIN(Table13[Gasoil Open]))</f>
        <v>0.64202049780380666</v>
      </c>
      <c r="I4527" s="130">
        <f>(Table13[[#This Row],[Alpha]]-MIN(Table13[Alpha]))/(MAX(Table13[Alpha])-MIN(Table13[Alpha]))</f>
        <v>0.41785418965510296</v>
      </c>
      <c r="J4527" s="508">
        <f>(Table13[[#This Row],[Signal from Matlab]]-703)/(1060.75-703)</f>
        <v>-1.9650593990216632</v>
      </c>
    </row>
    <row r="4528" spans="1:10" x14ac:dyDescent="0.2">
      <c r="A4528" s="505">
        <v>40562</v>
      </c>
      <c r="B4528" s="506">
        <v>4527</v>
      </c>
      <c r="C4528" s="507">
        <v>97.75</v>
      </c>
      <c r="E4528" s="508">
        <f>(Table13[[#This Row],[Gasoil Open]]-MIN(Table13[Gasoil Open]))/(MAX(Table13[Gasoil Open])-MIN(Table13[Gasoil Open]))</f>
        <v>0.6445827232796485</v>
      </c>
      <c r="I4528" s="130">
        <f>(Table13[[#This Row],[Alpha]]-MIN(Table13[Alpha]))/(MAX(Table13[Alpha])-MIN(Table13[Alpha]))</f>
        <v>0.41785418965510296</v>
      </c>
      <c r="J4528" s="508">
        <f>(Table13[[#This Row],[Signal from Matlab]]-703)/(1060.75-703)</f>
        <v>-1.9650593990216632</v>
      </c>
    </row>
    <row r="4529" spans="1:10" x14ac:dyDescent="0.2">
      <c r="A4529" s="505">
        <v>40563</v>
      </c>
      <c r="B4529" s="506">
        <v>4528</v>
      </c>
      <c r="C4529" s="507">
        <v>97.88</v>
      </c>
      <c r="E4529" s="508">
        <f>(Table13[[#This Row],[Gasoil Open]]-MIN(Table13[Gasoil Open]))/(MAX(Table13[Gasoil Open])-MIN(Table13[Gasoil Open]))</f>
        <v>0.64553440702781828</v>
      </c>
      <c r="I4529" s="130">
        <f>(Table13[[#This Row],[Alpha]]-MIN(Table13[Alpha]))/(MAX(Table13[Alpha])-MIN(Table13[Alpha]))</f>
        <v>0.41785418965510296</v>
      </c>
      <c r="J4529" s="508">
        <f>(Table13[[#This Row],[Signal from Matlab]]-703)/(1060.75-703)</f>
        <v>-1.9650593990216632</v>
      </c>
    </row>
    <row r="4530" spans="1:10" x14ac:dyDescent="0.2">
      <c r="A4530" s="505">
        <v>40564</v>
      </c>
      <c r="B4530" s="506">
        <v>4529</v>
      </c>
      <c r="C4530" s="507">
        <v>96.34</v>
      </c>
      <c r="E4530" s="508">
        <f>(Table13[[#This Row],[Gasoil Open]]-MIN(Table13[Gasoil Open]))/(MAX(Table13[Gasoil Open])-MIN(Table13[Gasoil Open]))</f>
        <v>0.63426061493411412</v>
      </c>
      <c r="I4530" s="130">
        <f>(Table13[[#This Row],[Alpha]]-MIN(Table13[Alpha]))/(MAX(Table13[Alpha])-MIN(Table13[Alpha]))</f>
        <v>0.41785418965510296</v>
      </c>
      <c r="J4530" s="508">
        <f>(Table13[[#This Row],[Signal from Matlab]]-703)/(1060.75-703)</f>
        <v>-1.9650593990216632</v>
      </c>
    </row>
    <row r="4531" spans="1:10" x14ac:dyDescent="0.2">
      <c r="A4531" s="505">
        <v>40567</v>
      </c>
      <c r="B4531" s="506">
        <v>4530</v>
      </c>
      <c r="C4531" s="507">
        <v>97.59</v>
      </c>
      <c r="E4531" s="508">
        <f>(Table13[[#This Row],[Gasoil Open]]-MIN(Table13[Gasoil Open]))/(MAX(Table13[Gasoil Open])-MIN(Table13[Gasoil Open]))</f>
        <v>0.64341142020497788</v>
      </c>
      <c r="I4531" s="130">
        <f>(Table13[[#This Row],[Alpha]]-MIN(Table13[Alpha]))/(MAX(Table13[Alpha])-MIN(Table13[Alpha]))</f>
        <v>0.41785418965510296</v>
      </c>
      <c r="J4531" s="508">
        <f>(Table13[[#This Row],[Signal from Matlab]]-703)/(1060.75-703)</f>
        <v>-1.9650593990216632</v>
      </c>
    </row>
    <row r="4532" spans="1:10" x14ac:dyDescent="0.2">
      <c r="A4532" s="505">
        <v>40568</v>
      </c>
      <c r="B4532" s="506">
        <v>4531</v>
      </c>
      <c r="C4532" s="507">
        <v>96.39</v>
      </c>
      <c r="E4532" s="508">
        <f>(Table13[[#This Row],[Gasoil Open]]-MIN(Table13[Gasoil Open]))/(MAX(Table13[Gasoil Open])-MIN(Table13[Gasoil Open]))</f>
        <v>0.63462664714494865</v>
      </c>
      <c r="I4532" s="130">
        <f>(Table13[[#This Row],[Alpha]]-MIN(Table13[Alpha]))/(MAX(Table13[Alpha])-MIN(Table13[Alpha]))</f>
        <v>0.41785418965510296</v>
      </c>
      <c r="J4532" s="508">
        <f>(Table13[[#This Row],[Signal from Matlab]]-703)/(1060.75-703)</f>
        <v>-1.9650593990216632</v>
      </c>
    </row>
    <row r="4533" spans="1:10" x14ac:dyDescent="0.2">
      <c r="A4533" s="505">
        <v>40569</v>
      </c>
      <c r="B4533" s="506">
        <v>4532</v>
      </c>
      <c r="C4533" s="507">
        <v>95.39</v>
      </c>
      <c r="E4533" s="508">
        <f>(Table13[[#This Row],[Gasoil Open]]-MIN(Table13[Gasoil Open]))/(MAX(Table13[Gasoil Open])-MIN(Table13[Gasoil Open]))</f>
        <v>0.62730600292825756</v>
      </c>
      <c r="I4533" s="130">
        <f>(Table13[[#This Row],[Alpha]]-MIN(Table13[Alpha]))/(MAX(Table13[Alpha])-MIN(Table13[Alpha]))</f>
        <v>0.41785418965510296</v>
      </c>
      <c r="J4533" s="508">
        <f>(Table13[[#This Row],[Signal from Matlab]]-703)/(1060.75-703)</f>
        <v>-1.9650593990216632</v>
      </c>
    </row>
    <row r="4534" spans="1:10" x14ac:dyDescent="0.2">
      <c r="A4534" s="505">
        <v>40570</v>
      </c>
      <c r="B4534" s="506">
        <v>4533</v>
      </c>
      <c r="C4534" s="507">
        <v>98.15</v>
      </c>
      <c r="E4534" s="508">
        <f>(Table13[[#This Row],[Gasoil Open]]-MIN(Table13[Gasoil Open]))/(MAX(Table13[Gasoil Open])-MIN(Table13[Gasoil Open]))</f>
        <v>0.64751098096632498</v>
      </c>
      <c r="I4534" s="130">
        <f>(Table13[[#This Row],[Alpha]]-MIN(Table13[Alpha]))/(MAX(Table13[Alpha])-MIN(Table13[Alpha]))</f>
        <v>0.41785418965510296</v>
      </c>
      <c r="J4534" s="508">
        <f>(Table13[[#This Row],[Signal from Matlab]]-703)/(1060.75-703)</f>
        <v>-1.9650593990216632</v>
      </c>
    </row>
    <row r="4535" spans="1:10" x14ac:dyDescent="0.2">
      <c r="A4535" s="505">
        <v>40571</v>
      </c>
      <c r="B4535" s="506">
        <v>4534</v>
      </c>
      <c r="C4535" s="507">
        <v>97.44</v>
      </c>
      <c r="E4535" s="508">
        <f>(Table13[[#This Row],[Gasoil Open]]-MIN(Table13[Gasoil Open]))/(MAX(Table13[Gasoil Open])-MIN(Table13[Gasoil Open]))</f>
        <v>0.64231332357247428</v>
      </c>
      <c r="I4535" s="130">
        <f>(Table13[[#This Row],[Alpha]]-MIN(Table13[Alpha]))/(MAX(Table13[Alpha])-MIN(Table13[Alpha]))</f>
        <v>0.41785418965510296</v>
      </c>
      <c r="J4535" s="508">
        <f>(Table13[[#This Row],[Signal from Matlab]]-703)/(1060.75-703)</f>
        <v>-1.9650593990216632</v>
      </c>
    </row>
    <row r="4536" spans="1:10" x14ac:dyDescent="0.2">
      <c r="A4536" s="505">
        <v>40574</v>
      </c>
      <c r="B4536" s="506">
        <v>4535</v>
      </c>
      <c r="C4536" s="507">
        <v>99.61</v>
      </c>
      <c r="E4536" s="508">
        <f>(Table13[[#This Row],[Gasoil Open]]-MIN(Table13[Gasoil Open]))/(MAX(Table13[Gasoil Open])-MIN(Table13[Gasoil Open]))</f>
        <v>0.65819912152269389</v>
      </c>
      <c r="I4536" s="130">
        <f>(Table13[[#This Row],[Alpha]]-MIN(Table13[Alpha]))/(MAX(Table13[Alpha])-MIN(Table13[Alpha]))</f>
        <v>0.41785418965510296</v>
      </c>
      <c r="J4536" s="508">
        <f>(Table13[[#This Row],[Signal from Matlab]]-703)/(1060.75-703)</f>
        <v>-1.9650593990216632</v>
      </c>
    </row>
    <row r="4537" spans="1:10" x14ac:dyDescent="0.2">
      <c r="A4537" s="505">
        <v>40575</v>
      </c>
      <c r="B4537" s="506">
        <v>4536</v>
      </c>
      <c r="C4537" s="507">
        <v>101.01</v>
      </c>
      <c r="E4537" s="508">
        <f>(Table13[[#This Row],[Gasoil Open]]-MIN(Table13[Gasoil Open]))/(MAX(Table13[Gasoil Open])-MIN(Table13[Gasoil Open]))</f>
        <v>0.66844802342606136</v>
      </c>
      <c r="I4537" s="130">
        <f>(Table13[[#This Row],[Alpha]]-MIN(Table13[Alpha]))/(MAX(Table13[Alpha])-MIN(Table13[Alpha]))</f>
        <v>0.41785418965510296</v>
      </c>
      <c r="J4537" s="508">
        <f>(Table13[[#This Row],[Signal from Matlab]]-703)/(1060.75-703)</f>
        <v>-1.9650593990216632</v>
      </c>
    </row>
    <row r="4538" spans="1:10" x14ac:dyDescent="0.2">
      <c r="A4538" s="505">
        <v>40576</v>
      </c>
      <c r="B4538" s="506">
        <v>4537</v>
      </c>
      <c r="C4538" s="507">
        <v>101.7</v>
      </c>
      <c r="E4538" s="508">
        <f>(Table13[[#This Row],[Gasoil Open]]-MIN(Table13[Gasoil Open]))/(MAX(Table13[Gasoil Open])-MIN(Table13[Gasoil Open]))</f>
        <v>0.67349926793557824</v>
      </c>
      <c r="I4538" s="130">
        <f>(Table13[[#This Row],[Alpha]]-MIN(Table13[Alpha]))/(MAX(Table13[Alpha])-MIN(Table13[Alpha]))</f>
        <v>0.41785418965510296</v>
      </c>
      <c r="J4538" s="508">
        <f>(Table13[[#This Row],[Signal from Matlab]]-703)/(1060.75-703)</f>
        <v>-1.9650593990216632</v>
      </c>
    </row>
    <row r="4539" spans="1:10" x14ac:dyDescent="0.2">
      <c r="A4539" s="505">
        <v>40577</v>
      </c>
      <c r="B4539" s="506">
        <v>4538</v>
      </c>
      <c r="C4539" s="507">
        <v>102.62</v>
      </c>
      <c r="E4539" s="508">
        <f>(Table13[[#This Row],[Gasoil Open]]-MIN(Table13[Gasoil Open]))/(MAX(Table13[Gasoil Open])-MIN(Table13[Gasoil Open]))</f>
        <v>0.68023426061493397</v>
      </c>
      <c r="I4539" s="130">
        <f>(Table13[[#This Row],[Alpha]]-MIN(Table13[Alpha]))/(MAX(Table13[Alpha])-MIN(Table13[Alpha]))</f>
        <v>0.41785418965510296</v>
      </c>
      <c r="J4539" s="508">
        <f>(Table13[[#This Row],[Signal from Matlab]]-703)/(1060.75-703)</f>
        <v>-1.9650593990216632</v>
      </c>
    </row>
    <row r="4540" spans="1:10" x14ac:dyDescent="0.2">
      <c r="A4540" s="505">
        <v>40578</v>
      </c>
      <c r="B4540" s="506">
        <v>4539</v>
      </c>
      <c r="C4540" s="507">
        <v>101.86</v>
      </c>
      <c r="E4540" s="508">
        <f>(Table13[[#This Row],[Gasoil Open]]-MIN(Table13[Gasoil Open]))/(MAX(Table13[Gasoil Open])-MIN(Table13[Gasoil Open]))</f>
        <v>0.67467057101024874</v>
      </c>
      <c r="I4540" s="130">
        <f>(Table13[[#This Row],[Alpha]]-MIN(Table13[Alpha]))/(MAX(Table13[Alpha])-MIN(Table13[Alpha]))</f>
        <v>0.41785418965510296</v>
      </c>
      <c r="J4540" s="508">
        <f>(Table13[[#This Row],[Signal from Matlab]]-703)/(1060.75-703)</f>
        <v>-1.9650593990216632</v>
      </c>
    </row>
    <row r="4541" spans="1:10" x14ac:dyDescent="0.2">
      <c r="A4541" s="505">
        <v>40581</v>
      </c>
      <c r="B4541" s="506">
        <v>4540</v>
      </c>
      <c r="C4541" s="507">
        <v>99.83</v>
      </c>
      <c r="E4541" s="508">
        <f>(Table13[[#This Row],[Gasoil Open]]-MIN(Table13[Gasoil Open]))/(MAX(Table13[Gasoil Open])-MIN(Table13[Gasoil Open]))</f>
        <v>0.65980966325036594</v>
      </c>
      <c r="I4541" s="130">
        <f>(Table13[[#This Row],[Alpha]]-MIN(Table13[Alpha]))/(MAX(Table13[Alpha])-MIN(Table13[Alpha]))</f>
        <v>0.41785418965510296</v>
      </c>
      <c r="J4541" s="508">
        <f>(Table13[[#This Row],[Signal from Matlab]]-703)/(1060.75-703)</f>
        <v>-1.9650593990216632</v>
      </c>
    </row>
    <row r="4542" spans="1:10" x14ac:dyDescent="0.2">
      <c r="A4542" s="505">
        <v>40582</v>
      </c>
      <c r="B4542" s="506">
        <v>4541</v>
      </c>
      <c r="C4542" s="507">
        <v>99.3</v>
      </c>
      <c r="E4542" s="508">
        <f>(Table13[[#This Row],[Gasoil Open]]-MIN(Table13[Gasoil Open]))/(MAX(Table13[Gasoil Open])-MIN(Table13[Gasoil Open]))</f>
        <v>0.65592972181551956</v>
      </c>
      <c r="I4542" s="130">
        <f>(Table13[[#This Row],[Alpha]]-MIN(Table13[Alpha]))/(MAX(Table13[Alpha])-MIN(Table13[Alpha]))</f>
        <v>0.41785418965510296</v>
      </c>
      <c r="J4542" s="508">
        <f>(Table13[[#This Row],[Signal from Matlab]]-703)/(1060.75-703)</f>
        <v>-1.9650593990216632</v>
      </c>
    </row>
    <row r="4543" spans="1:10" x14ac:dyDescent="0.2">
      <c r="A4543" s="505">
        <v>40583</v>
      </c>
      <c r="B4543" s="506">
        <v>4542</v>
      </c>
      <c r="C4543" s="507">
        <v>100.34</v>
      </c>
      <c r="E4543" s="508">
        <f>(Table13[[#This Row],[Gasoil Open]]-MIN(Table13[Gasoil Open]))/(MAX(Table13[Gasoil Open])-MIN(Table13[Gasoil Open]))</f>
        <v>0.6635431918008784</v>
      </c>
      <c r="I4543" s="130">
        <f>(Table13[[#This Row],[Alpha]]-MIN(Table13[Alpha]))/(MAX(Table13[Alpha])-MIN(Table13[Alpha]))</f>
        <v>0.41785418965510296</v>
      </c>
      <c r="J4543" s="508">
        <f>(Table13[[#This Row],[Signal from Matlab]]-703)/(1060.75-703)</f>
        <v>-1.9650593990216632</v>
      </c>
    </row>
    <row r="4544" spans="1:10" x14ac:dyDescent="0.2">
      <c r="A4544" s="505">
        <v>40584</v>
      </c>
      <c r="B4544" s="506">
        <v>4543</v>
      </c>
      <c r="C4544" s="507">
        <v>101.95</v>
      </c>
      <c r="E4544" s="508">
        <f>(Table13[[#This Row],[Gasoil Open]]-MIN(Table13[Gasoil Open]))/(MAX(Table13[Gasoil Open])-MIN(Table13[Gasoil Open]))</f>
        <v>0.67532942898975101</v>
      </c>
      <c r="I4544" s="130">
        <f>(Table13[[#This Row],[Alpha]]-MIN(Table13[Alpha]))/(MAX(Table13[Alpha])-MIN(Table13[Alpha]))</f>
        <v>0.41785418965510296</v>
      </c>
      <c r="J4544" s="508">
        <f>(Table13[[#This Row],[Signal from Matlab]]-703)/(1060.75-703)</f>
        <v>-1.9650593990216632</v>
      </c>
    </row>
    <row r="4545" spans="1:10" x14ac:dyDescent="0.2">
      <c r="A4545" s="505">
        <v>40585</v>
      </c>
      <c r="B4545" s="506">
        <v>4544</v>
      </c>
      <c r="C4545" s="507">
        <v>101.56</v>
      </c>
      <c r="E4545" s="508">
        <f>(Table13[[#This Row],[Gasoil Open]]-MIN(Table13[Gasoil Open]))/(MAX(Table13[Gasoil Open])-MIN(Table13[Gasoil Open]))</f>
        <v>0.67247437774524144</v>
      </c>
      <c r="I4545" s="130">
        <f>(Table13[[#This Row],[Alpha]]-MIN(Table13[Alpha]))/(MAX(Table13[Alpha])-MIN(Table13[Alpha]))</f>
        <v>0.41785418965510296</v>
      </c>
      <c r="J4545" s="508">
        <f>(Table13[[#This Row],[Signal from Matlab]]-703)/(1060.75-703)</f>
        <v>-1.9650593990216632</v>
      </c>
    </row>
    <row r="4546" spans="1:10" x14ac:dyDescent="0.2">
      <c r="A4546" s="505">
        <v>40588</v>
      </c>
      <c r="B4546" s="506">
        <v>4545</v>
      </c>
      <c r="C4546" s="507"/>
      <c r="E4546" s="508">
        <f>(Table13[[#This Row],[Gasoil Open]]-MIN(Table13[Gasoil Open]))/(MAX(Table13[Gasoil Open])-MIN(Table13[Gasoil Open]))</f>
        <v>-7.1010248901903356E-2</v>
      </c>
      <c r="I4546" s="130">
        <f>(Table13[[#This Row],[Alpha]]-MIN(Table13[Alpha]))/(MAX(Table13[Alpha])-MIN(Table13[Alpha]))</f>
        <v>0.41785418965510296</v>
      </c>
      <c r="J4546" s="508">
        <f>(Table13[[#This Row],[Signal from Matlab]]-703)/(1060.75-703)</f>
        <v>-1.9650593990216632</v>
      </c>
    </row>
    <row r="4547" spans="1:10" x14ac:dyDescent="0.2">
      <c r="A4547" s="505">
        <v>40589</v>
      </c>
      <c r="B4547" s="506">
        <v>4546</v>
      </c>
      <c r="C4547" s="507">
        <v>103.11</v>
      </c>
      <c r="E4547" s="508">
        <f>(Table13[[#This Row],[Gasoil Open]]-MIN(Table13[Gasoil Open]))/(MAX(Table13[Gasoil Open])-MIN(Table13[Gasoil Open]))</f>
        <v>0.68382137628111261</v>
      </c>
      <c r="I4547" s="130">
        <f>(Table13[[#This Row],[Alpha]]-MIN(Table13[Alpha]))/(MAX(Table13[Alpha])-MIN(Table13[Alpha]))</f>
        <v>0.41785418965510296</v>
      </c>
      <c r="J4547" s="508">
        <f>(Table13[[#This Row],[Signal from Matlab]]-703)/(1060.75-703)</f>
        <v>-1.9650593990216632</v>
      </c>
    </row>
    <row r="4548" spans="1:10" x14ac:dyDescent="0.2">
      <c r="A4548" s="505">
        <v>40590</v>
      </c>
      <c r="B4548" s="506">
        <v>4547</v>
      </c>
      <c r="C4548" s="507">
        <v>101.75</v>
      </c>
      <c r="E4548" s="508">
        <f>(Table13[[#This Row],[Gasoil Open]]-MIN(Table13[Gasoil Open]))/(MAX(Table13[Gasoil Open])-MIN(Table13[Gasoil Open]))</f>
        <v>0.67386530014641277</v>
      </c>
      <c r="I4548" s="130">
        <f>(Table13[[#This Row],[Alpha]]-MIN(Table13[Alpha]))/(MAX(Table13[Alpha])-MIN(Table13[Alpha]))</f>
        <v>0.41785418965510296</v>
      </c>
      <c r="J4548" s="508">
        <f>(Table13[[#This Row],[Signal from Matlab]]-703)/(1060.75-703)</f>
        <v>-1.9650593990216632</v>
      </c>
    </row>
    <row r="4549" spans="1:10" x14ac:dyDescent="0.2">
      <c r="A4549" s="505">
        <v>40591</v>
      </c>
      <c r="B4549" s="506">
        <v>4548</v>
      </c>
      <c r="C4549" s="507">
        <v>104.16</v>
      </c>
      <c r="E4549" s="508">
        <f>(Table13[[#This Row],[Gasoil Open]]-MIN(Table13[Gasoil Open]))/(MAX(Table13[Gasoil Open])-MIN(Table13[Gasoil Open]))</f>
        <v>0.69150805270863824</v>
      </c>
      <c r="I4549" s="130">
        <f>(Table13[[#This Row],[Alpha]]-MIN(Table13[Alpha]))/(MAX(Table13[Alpha])-MIN(Table13[Alpha]))</f>
        <v>0.41785418965510296</v>
      </c>
      <c r="J4549" s="508">
        <f>(Table13[[#This Row],[Signal from Matlab]]-703)/(1060.75-703)</f>
        <v>-1.9650593990216632</v>
      </c>
    </row>
    <row r="4550" spans="1:10" x14ac:dyDescent="0.2">
      <c r="A4550" s="505">
        <v>40592</v>
      </c>
      <c r="B4550" s="506">
        <v>4549</v>
      </c>
      <c r="C4550" s="507">
        <v>102.97</v>
      </c>
      <c r="E4550" s="508">
        <f>(Table13[[#This Row],[Gasoil Open]]-MIN(Table13[Gasoil Open]))/(MAX(Table13[Gasoil Open])-MIN(Table13[Gasoil Open]))</f>
        <v>0.68279648609077581</v>
      </c>
      <c r="I4550" s="130">
        <f>(Table13[[#This Row],[Alpha]]-MIN(Table13[Alpha]))/(MAX(Table13[Alpha])-MIN(Table13[Alpha]))</f>
        <v>0.41785418965510296</v>
      </c>
      <c r="J4550" s="508">
        <f>(Table13[[#This Row],[Signal from Matlab]]-703)/(1060.75-703)</f>
        <v>-1.9650593990216632</v>
      </c>
    </row>
    <row r="4551" spans="1:10" x14ac:dyDescent="0.2">
      <c r="A4551" s="505">
        <v>40595</v>
      </c>
      <c r="B4551" s="506">
        <v>4550</v>
      </c>
      <c r="C4551" s="507">
        <v>102.96</v>
      </c>
      <c r="E4551" s="508">
        <f>(Table13[[#This Row],[Gasoil Open]]-MIN(Table13[Gasoil Open]))/(MAX(Table13[Gasoil Open])-MIN(Table13[Gasoil Open]))</f>
        <v>0.68272327964860891</v>
      </c>
      <c r="I4551" s="130">
        <f>(Table13[[#This Row],[Alpha]]-MIN(Table13[Alpha]))/(MAX(Table13[Alpha])-MIN(Table13[Alpha]))</f>
        <v>0.41785418965510296</v>
      </c>
      <c r="J4551" s="508">
        <f>(Table13[[#This Row],[Signal from Matlab]]-703)/(1060.75-703)</f>
        <v>-1.9650593990216632</v>
      </c>
    </row>
    <row r="4552" spans="1:10" x14ac:dyDescent="0.2">
      <c r="A4552" s="505">
        <v>40596</v>
      </c>
      <c r="B4552" s="506">
        <v>4551</v>
      </c>
      <c r="C4552" s="507">
        <v>107.9</v>
      </c>
      <c r="E4552" s="508">
        <f>(Table13[[#This Row],[Gasoil Open]]-MIN(Table13[Gasoil Open]))/(MAX(Table13[Gasoil Open])-MIN(Table13[Gasoil Open]))</f>
        <v>0.71888726207906284</v>
      </c>
      <c r="I4552" s="130">
        <f>(Table13[[#This Row],[Alpha]]-MIN(Table13[Alpha]))/(MAX(Table13[Alpha])-MIN(Table13[Alpha]))</f>
        <v>0.41785418965510296</v>
      </c>
      <c r="J4552" s="508">
        <f>(Table13[[#This Row],[Signal from Matlab]]-703)/(1060.75-703)</f>
        <v>-1.9650593990216632</v>
      </c>
    </row>
    <row r="4553" spans="1:10" x14ac:dyDescent="0.2">
      <c r="A4553" s="505">
        <v>40597</v>
      </c>
      <c r="B4553" s="506">
        <v>4552</v>
      </c>
      <c r="C4553" s="507">
        <v>106.1</v>
      </c>
      <c r="E4553" s="508">
        <f>(Table13[[#This Row],[Gasoil Open]]-MIN(Table13[Gasoil Open]))/(MAX(Table13[Gasoil Open])-MIN(Table13[Gasoil Open]))</f>
        <v>0.70571010248901889</v>
      </c>
      <c r="I4553" s="130">
        <f>(Table13[[#This Row],[Alpha]]-MIN(Table13[Alpha]))/(MAX(Table13[Alpha])-MIN(Table13[Alpha]))</f>
        <v>0.41785418965510296</v>
      </c>
      <c r="J4553" s="508">
        <f>(Table13[[#This Row],[Signal from Matlab]]-703)/(1060.75-703)</f>
        <v>-1.9650593990216632</v>
      </c>
    </row>
    <row r="4554" spans="1:10" x14ac:dyDescent="0.2">
      <c r="A4554" s="505">
        <v>40598</v>
      </c>
      <c r="B4554" s="506">
        <v>4553</v>
      </c>
      <c r="C4554" s="507">
        <v>111.98</v>
      </c>
      <c r="E4554" s="508">
        <f>(Table13[[#This Row],[Gasoil Open]]-MIN(Table13[Gasoil Open]))/(MAX(Table13[Gasoil Open])-MIN(Table13[Gasoil Open]))</f>
        <v>0.74875549048316237</v>
      </c>
      <c r="I4554" s="130">
        <f>(Table13[[#This Row],[Alpha]]-MIN(Table13[Alpha]))/(MAX(Table13[Alpha])-MIN(Table13[Alpha]))</f>
        <v>0.41785418965510296</v>
      </c>
      <c r="J4554" s="508">
        <f>(Table13[[#This Row],[Signal from Matlab]]-703)/(1060.75-703)</f>
        <v>-1.9650593990216632</v>
      </c>
    </row>
    <row r="4555" spans="1:10" x14ac:dyDescent="0.2">
      <c r="A4555" s="505">
        <v>40599</v>
      </c>
      <c r="B4555" s="506">
        <v>4554</v>
      </c>
      <c r="C4555" s="507">
        <v>111.4</v>
      </c>
      <c r="E4555" s="508">
        <f>(Table13[[#This Row],[Gasoil Open]]-MIN(Table13[Gasoil Open]))/(MAX(Table13[Gasoil Open])-MIN(Table13[Gasoil Open]))</f>
        <v>0.74450951683748157</v>
      </c>
      <c r="I4555" s="130">
        <f>(Table13[[#This Row],[Alpha]]-MIN(Table13[Alpha]))/(MAX(Table13[Alpha])-MIN(Table13[Alpha]))</f>
        <v>0.41785418965510296</v>
      </c>
      <c r="J4555" s="508">
        <f>(Table13[[#This Row],[Signal from Matlab]]-703)/(1060.75-703)</f>
        <v>-1.9650593990216632</v>
      </c>
    </row>
    <row r="4556" spans="1:10" x14ac:dyDescent="0.2">
      <c r="A4556" s="505">
        <v>40602</v>
      </c>
      <c r="B4556" s="506">
        <v>4555</v>
      </c>
      <c r="C4556" s="507">
        <v>112.5</v>
      </c>
      <c r="E4556" s="508">
        <f>(Table13[[#This Row],[Gasoil Open]]-MIN(Table13[Gasoil Open]))/(MAX(Table13[Gasoil Open])-MIN(Table13[Gasoil Open]))</f>
        <v>0.75256222547584173</v>
      </c>
      <c r="I4556" s="130">
        <f>(Table13[[#This Row],[Alpha]]-MIN(Table13[Alpha]))/(MAX(Table13[Alpha])-MIN(Table13[Alpha]))</f>
        <v>0.41785418965510296</v>
      </c>
      <c r="J4556" s="508">
        <f>(Table13[[#This Row],[Signal from Matlab]]-703)/(1060.75-703)</f>
        <v>-1.9650593990216632</v>
      </c>
    </row>
    <row r="4557" spans="1:10" x14ac:dyDescent="0.2">
      <c r="A4557" s="505">
        <v>40603</v>
      </c>
      <c r="B4557" s="506">
        <v>4556</v>
      </c>
      <c r="C4557" s="507">
        <v>111.9</v>
      </c>
      <c r="E4557" s="508">
        <f>(Table13[[#This Row],[Gasoil Open]]-MIN(Table13[Gasoil Open]))/(MAX(Table13[Gasoil Open])-MIN(Table13[Gasoil Open]))</f>
        <v>0.74816983894582711</v>
      </c>
      <c r="I4557" s="130">
        <f>(Table13[[#This Row],[Alpha]]-MIN(Table13[Alpha]))/(MAX(Table13[Alpha])-MIN(Table13[Alpha]))</f>
        <v>0.41785418965510296</v>
      </c>
      <c r="J4557" s="508">
        <f>(Table13[[#This Row],[Signal from Matlab]]-703)/(1060.75-703)</f>
        <v>-1.9650593990216632</v>
      </c>
    </row>
    <row r="4558" spans="1:10" x14ac:dyDescent="0.2">
      <c r="A4558" s="505">
        <v>40604</v>
      </c>
      <c r="B4558" s="506">
        <v>4557</v>
      </c>
      <c r="C4558" s="507">
        <v>116.2</v>
      </c>
      <c r="E4558" s="508">
        <f>(Table13[[#This Row],[Gasoil Open]]-MIN(Table13[Gasoil Open]))/(MAX(Table13[Gasoil Open])-MIN(Table13[Gasoil Open]))</f>
        <v>0.7796486090775987</v>
      </c>
      <c r="I4558" s="130">
        <f>(Table13[[#This Row],[Alpha]]-MIN(Table13[Alpha]))/(MAX(Table13[Alpha])-MIN(Table13[Alpha]))</f>
        <v>0.41785418965510296</v>
      </c>
      <c r="J4558" s="508">
        <f>(Table13[[#This Row],[Signal from Matlab]]-703)/(1060.75-703)</f>
        <v>-1.9650593990216632</v>
      </c>
    </row>
    <row r="4559" spans="1:10" x14ac:dyDescent="0.2">
      <c r="A4559" s="505">
        <v>40605</v>
      </c>
      <c r="B4559" s="506">
        <v>4558</v>
      </c>
      <c r="C4559" s="507">
        <v>116.65</v>
      </c>
      <c r="E4559" s="508">
        <f>(Table13[[#This Row],[Gasoil Open]]-MIN(Table13[Gasoil Open]))/(MAX(Table13[Gasoil Open])-MIN(Table13[Gasoil Open]))</f>
        <v>0.78294289897510971</v>
      </c>
      <c r="I4559" s="130">
        <f>(Table13[[#This Row],[Alpha]]-MIN(Table13[Alpha]))/(MAX(Table13[Alpha])-MIN(Table13[Alpha]))</f>
        <v>0.41785418965510296</v>
      </c>
      <c r="J4559" s="508">
        <f>(Table13[[#This Row],[Signal from Matlab]]-703)/(1060.75-703)</f>
        <v>-1.9650593990216632</v>
      </c>
    </row>
    <row r="4560" spans="1:10" x14ac:dyDescent="0.2">
      <c r="A4560" s="505">
        <v>40606</v>
      </c>
      <c r="B4560" s="506">
        <v>4559</v>
      </c>
      <c r="C4560" s="507">
        <v>114.85</v>
      </c>
      <c r="E4560" s="508">
        <f>(Table13[[#This Row],[Gasoil Open]]-MIN(Table13[Gasoil Open]))/(MAX(Table13[Gasoil Open])-MIN(Table13[Gasoil Open]))</f>
        <v>0.76976573938506565</v>
      </c>
      <c r="I4560" s="130">
        <f>(Table13[[#This Row],[Alpha]]-MIN(Table13[Alpha]))/(MAX(Table13[Alpha])-MIN(Table13[Alpha]))</f>
        <v>0.41785418965510296</v>
      </c>
      <c r="J4560" s="508">
        <f>(Table13[[#This Row],[Signal from Matlab]]-703)/(1060.75-703)</f>
        <v>-1.9650593990216632</v>
      </c>
    </row>
    <row r="4561" spans="1:10" x14ac:dyDescent="0.2">
      <c r="A4561" s="505">
        <v>40609</v>
      </c>
      <c r="B4561" s="506">
        <v>4560</v>
      </c>
      <c r="C4561" s="507">
        <v>116.12</v>
      </c>
      <c r="E4561" s="508">
        <f>(Table13[[#This Row],[Gasoil Open]]-MIN(Table13[Gasoil Open]))/(MAX(Table13[Gasoil Open])-MIN(Table13[Gasoil Open]))</f>
        <v>0.77906295754026345</v>
      </c>
      <c r="I4561" s="130">
        <f>(Table13[[#This Row],[Alpha]]-MIN(Table13[Alpha]))/(MAX(Table13[Alpha])-MIN(Table13[Alpha]))</f>
        <v>0.41785418965510296</v>
      </c>
      <c r="J4561" s="508">
        <f>(Table13[[#This Row],[Signal from Matlab]]-703)/(1060.75-703)</f>
        <v>-1.9650593990216632</v>
      </c>
    </row>
    <row r="4562" spans="1:10" x14ac:dyDescent="0.2">
      <c r="A4562" s="505">
        <v>40610</v>
      </c>
      <c r="B4562" s="506">
        <v>4561</v>
      </c>
      <c r="C4562" s="507">
        <v>114.8</v>
      </c>
      <c r="E4562" s="508">
        <f>(Table13[[#This Row],[Gasoil Open]]-MIN(Table13[Gasoil Open]))/(MAX(Table13[Gasoil Open])-MIN(Table13[Gasoil Open]))</f>
        <v>0.76939970717423112</v>
      </c>
      <c r="I4562" s="130">
        <f>(Table13[[#This Row],[Alpha]]-MIN(Table13[Alpha]))/(MAX(Table13[Alpha])-MIN(Table13[Alpha]))</f>
        <v>0.41785418965510296</v>
      </c>
      <c r="J4562" s="508">
        <f>(Table13[[#This Row],[Signal from Matlab]]-703)/(1060.75-703)</f>
        <v>-1.9650593990216632</v>
      </c>
    </row>
    <row r="4563" spans="1:10" x14ac:dyDescent="0.2">
      <c r="A4563" s="505">
        <v>40611</v>
      </c>
      <c r="B4563" s="506">
        <v>4562</v>
      </c>
      <c r="C4563" s="507">
        <v>112.95</v>
      </c>
      <c r="E4563" s="508">
        <f>(Table13[[#This Row],[Gasoil Open]]-MIN(Table13[Gasoil Open]))/(MAX(Table13[Gasoil Open])-MIN(Table13[Gasoil Open]))</f>
        <v>0.75585651537335274</v>
      </c>
      <c r="I4563" s="130">
        <f>(Table13[[#This Row],[Alpha]]-MIN(Table13[Alpha]))/(MAX(Table13[Alpha])-MIN(Table13[Alpha]))</f>
        <v>0.41785418965510296</v>
      </c>
      <c r="J4563" s="508">
        <f>(Table13[[#This Row],[Signal from Matlab]]-703)/(1060.75-703)</f>
        <v>-1.9650593990216632</v>
      </c>
    </row>
    <row r="4564" spans="1:10" x14ac:dyDescent="0.2">
      <c r="A4564" s="505">
        <v>40612</v>
      </c>
      <c r="B4564" s="506">
        <v>4563</v>
      </c>
      <c r="C4564" s="507">
        <v>116.12</v>
      </c>
      <c r="E4564" s="508">
        <f>(Table13[[#This Row],[Gasoil Open]]-MIN(Table13[Gasoil Open]))/(MAX(Table13[Gasoil Open])-MIN(Table13[Gasoil Open]))</f>
        <v>0.77906295754026345</v>
      </c>
      <c r="I4564" s="130">
        <f>(Table13[[#This Row],[Alpha]]-MIN(Table13[Alpha]))/(MAX(Table13[Alpha])-MIN(Table13[Alpha]))</f>
        <v>0.41785418965510296</v>
      </c>
      <c r="J4564" s="508">
        <f>(Table13[[#This Row],[Signal from Matlab]]-703)/(1060.75-703)</f>
        <v>-1.9650593990216632</v>
      </c>
    </row>
    <row r="4565" spans="1:10" x14ac:dyDescent="0.2">
      <c r="A4565" s="505">
        <v>40613</v>
      </c>
      <c r="B4565" s="506">
        <v>4564</v>
      </c>
      <c r="C4565" s="507">
        <v>115.01</v>
      </c>
      <c r="E4565" s="508">
        <f>(Table13[[#This Row],[Gasoil Open]]-MIN(Table13[Gasoil Open]))/(MAX(Table13[Gasoil Open])-MIN(Table13[Gasoil Open]))</f>
        <v>0.77093704245973638</v>
      </c>
      <c r="I4565" s="130">
        <f>(Table13[[#This Row],[Alpha]]-MIN(Table13[Alpha]))/(MAX(Table13[Alpha])-MIN(Table13[Alpha]))</f>
        <v>0.41785418965510296</v>
      </c>
      <c r="J4565" s="508">
        <f>(Table13[[#This Row],[Signal from Matlab]]-703)/(1060.75-703)</f>
        <v>-1.9650593990216632</v>
      </c>
    </row>
    <row r="4566" spans="1:10" x14ac:dyDescent="0.2">
      <c r="A4566" s="505">
        <v>40616</v>
      </c>
      <c r="B4566" s="506">
        <v>4565</v>
      </c>
      <c r="C4566" s="507">
        <v>113.6</v>
      </c>
      <c r="E4566" s="508">
        <f>(Table13[[#This Row],[Gasoil Open]]-MIN(Table13[Gasoil Open]))/(MAX(Table13[Gasoil Open])-MIN(Table13[Gasoil Open]))</f>
        <v>0.76061493411420189</v>
      </c>
      <c r="I4566" s="130">
        <f>(Table13[[#This Row],[Alpha]]-MIN(Table13[Alpha]))/(MAX(Table13[Alpha])-MIN(Table13[Alpha]))</f>
        <v>0.41785418965510296</v>
      </c>
      <c r="J4566" s="508">
        <f>(Table13[[#This Row],[Signal from Matlab]]-703)/(1060.75-703)</f>
        <v>-1.9650593990216632</v>
      </c>
    </row>
    <row r="4567" spans="1:10" x14ac:dyDescent="0.2">
      <c r="A4567" s="505">
        <v>40617</v>
      </c>
      <c r="B4567" s="506">
        <v>4566</v>
      </c>
      <c r="C4567" s="507">
        <v>113.82</v>
      </c>
      <c r="E4567" s="508">
        <f>(Table13[[#This Row],[Gasoil Open]]-MIN(Table13[Gasoil Open]))/(MAX(Table13[Gasoil Open])-MIN(Table13[Gasoil Open]))</f>
        <v>0.76222547584187383</v>
      </c>
      <c r="I4567" s="130">
        <f>(Table13[[#This Row],[Alpha]]-MIN(Table13[Alpha]))/(MAX(Table13[Alpha])-MIN(Table13[Alpha]))</f>
        <v>0.41785418965510296</v>
      </c>
      <c r="J4567" s="508">
        <f>(Table13[[#This Row],[Signal from Matlab]]-703)/(1060.75-703)</f>
        <v>-1.9650593990216632</v>
      </c>
    </row>
    <row r="4568" spans="1:10" x14ac:dyDescent="0.2">
      <c r="A4568" s="505">
        <v>40618</v>
      </c>
      <c r="B4568" s="506">
        <v>4567</v>
      </c>
      <c r="C4568" s="507">
        <v>108.25</v>
      </c>
      <c r="E4568" s="508">
        <f>(Table13[[#This Row],[Gasoil Open]]-MIN(Table13[Gasoil Open]))/(MAX(Table13[Gasoil Open])-MIN(Table13[Gasoil Open]))</f>
        <v>0.72144948755490468</v>
      </c>
      <c r="I4568" s="130">
        <f>(Table13[[#This Row],[Alpha]]-MIN(Table13[Alpha]))/(MAX(Table13[Alpha])-MIN(Table13[Alpha]))</f>
        <v>0.41785418965510296</v>
      </c>
      <c r="J4568" s="508">
        <f>(Table13[[#This Row],[Signal from Matlab]]-703)/(1060.75-703)</f>
        <v>-1.9650593990216632</v>
      </c>
    </row>
    <row r="4569" spans="1:10" x14ac:dyDescent="0.2">
      <c r="A4569" s="505">
        <v>40619</v>
      </c>
      <c r="B4569" s="506">
        <v>4568</v>
      </c>
      <c r="C4569" s="507"/>
      <c r="E4569" s="508">
        <f>(Table13[[#This Row],[Gasoil Open]]-MIN(Table13[Gasoil Open]))/(MAX(Table13[Gasoil Open])-MIN(Table13[Gasoil Open]))</f>
        <v>-7.1010248901903356E-2</v>
      </c>
      <c r="I4569" s="130">
        <f>(Table13[[#This Row],[Alpha]]-MIN(Table13[Alpha]))/(MAX(Table13[Alpha])-MIN(Table13[Alpha]))</f>
        <v>0.41785418965510296</v>
      </c>
      <c r="J4569" s="508">
        <f>(Table13[[#This Row],[Signal from Matlab]]-703)/(1060.75-703)</f>
        <v>-1.9650593990216632</v>
      </c>
    </row>
    <row r="4570" spans="1:10" x14ac:dyDescent="0.2">
      <c r="A4570" s="505">
        <v>40620</v>
      </c>
      <c r="B4570" s="506">
        <v>4569</v>
      </c>
      <c r="C4570" s="507">
        <v>115.5</v>
      </c>
      <c r="E4570" s="508">
        <f>(Table13[[#This Row],[Gasoil Open]]-MIN(Table13[Gasoil Open]))/(MAX(Table13[Gasoil Open])-MIN(Table13[Gasoil Open]))</f>
        <v>0.77452415812591491</v>
      </c>
      <c r="I4570" s="130">
        <f>(Table13[[#This Row],[Alpha]]-MIN(Table13[Alpha]))/(MAX(Table13[Alpha])-MIN(Table13[Alpha]))</f>
        <v>0.41785418965510296</v>
      </c>
      <c r="J4570" s="508">
        <f>(Table13[[#This Row],[Signal from Matlab]]-703)/(1060.75-703)</f>
        <v>-1.9650593990216632</v>
      </c>
    </row>
    <row r="4571" spans="1:10" x14ac:dyDescent="0.2">
      <c r="A4571" s="505">
        <v>40623</v>
      </c>
      <c r="B4571" s="506">
        <v>4570</v>
      </c>
      <c r="C4571" s="507">
        <v>114.75</v>
      </c>
      <c r="E4571" s="508">
        <f>(Table13[[#This Row],[Gasoil Open]]-MIN(Table13[Gasoil Open]))/(MAX(Table13[Gasoil Open])-MIN(Table13[Gasoil Open]))</f>
        <v>0.76903367496339659</v>
      </c>
      <c r="I4571" s="130">
        <f>(Table13[[#This Row],[Alpha]]-MIN(Table13[Alpha]))/(MAX(Table13[Alpha])-MIN(Table13[Alpha]))</f>
        <v>0.41785418965510296</v>
      </c>
      <c r="J4571" s="508">
        <f>(Table13[[#This Row],[Signal from Matlab]]-703)/(1060.75-703)</f>
        <v>-1.9650593990216632</v>
      </c>
    </row>
    <row r="4572" spans="1:10" x14ac:dyDescent="0.2">
      <c r="A4572" s="505">
        <v>40624</v>
      </c>
      <c r="B4572" s="506">
        <v>4571</v>
      </c>
      <c r="C4572" s="507">
        <v>114.98</v>
      </c>
      <c r="E4572" s="508">
        <f>(Table13[[#This Row],[Gasoil Open]]-MIN(Table13[Gasoil Open]))/(MAX(Table13[Gasoil Open])-MIN(Table13[Gasoil Open]))</f>
        <v>0.77071742313323566</v>
      </c>
      <c r="I4572" s="130">
        <f>(Table13[[#This Row],[Alpha]]-MIN(Table13[Alpha]))/(MAX(Table13[Alpha])-MIN(Table13[Alpha]))</f>
        <v>0.41785418965510296</v>
      </c>
      <c r="J4572" s="508">
        <f>(Table13[[#This Row],[Signal from Matlab]]-703)/(1060.75-703)</f>
        <v>-1.9650593990216632</v>
      </c>
    </row>
    <row r="4573" spans="1:10" x14ac:dyDescent="0.2">
      <c r="A4573" s="505">
        <v>40625</v>
      </c>
      <c r="B4573" s="506">
        <v>4572</v>
      </c>
      <c r="C4573" s="507">
        <v>115.9</v>
      </c>
      <c r="E4573" s="508">
        <f>(Table13[[#This Row],[Gasoil Open]]-MIN(Table13[Gasoil Open]))/(MAX(Table13[Gasoil Open])-MIN(Table13[Gasoil Open]))</f>
        <v>0.77745241581259139</v>
      </c>
      <c r="I4573" s="130">
        <f>(Table13[[#This Row],[Alpha]]-MIN(Table13[Alpha]))/(MAX(Table13[Alpha])-MIN(Table13[Alpha]))</f>
        <v>0.41785418965510296</v>
      </c>
      <c r="J4573" s="508">
        <f>(Table13[[#This Row],[Signal from Matlab]]-703)/(1060.75-703)</f>
        <v>-1.9650593990216632</v>
      </c>
    </row>
    <row r="4574" spans="1:10" x14ac:dyDescent="0.2">
      <c r="A4574" s="505">
        <v>40626</v>
      </c>
      <c r="B4574" s="506">
        <v>4573</v>
      </c>
      <c r="C4574" s="507">
        <v>115.38</v>
      </c>
      <c r="E4574" s="508">
        <f>(Table13[[#This Row],[Gasoil Open]]-MIN(Table13[Gasoil Open]))/(MAX(Table13[Gasoil Open])-MIN(Table13[Gasoil Open]))</f>
        <v>0.77364568081991192</v>
      </c>
      <c r="I4574" s="130">
        <f>(Table13[[#This Row],[Alpha]]-MIN(Table13[Alpha]))/(MAX(Table13[Alpha])-MIN(Table13[Alpha]))</f>
        <v>0.41785418965510296</v>
      </c>
      <c r="J4574" s="508">
        <f>(Table13[[#This Row],[Signal from Matlab]]-703)/(1060.75-703)</f>
        <v>-1.9650593990216632</v>
      </c>
    </row>
    <row r="4575" spans="1:10" x14ac:dyDescent="0.2">
      <c r="A4575" s="505">
        <v>40627</v>
      </c>
      <c r="B4575" s="506">
        <v>4574</v>
      </c>
      <c r="C4575" s="507">
        <v>115.73</v>
      </c>
      <c r="E4575" s="508">
        <f>(Table13[[#This Row],[Gasoil Open]]-MIN(Table13[Gasoil Open]))/(MAX(Table13[Gasoil Open])-MIN(Table13[Gasoil Open]))</f>
        <v>0.77620790629575387</v>
      </c>
      <c r="I4575" s="130">
        <f>(Table13[[#This Row],[Alpha]]-MIN(Table13[Alpha]))/(MAX(Table13[Alpha])-MIN(Table13[Alpha]))</f>
        <v>0.41785418965510296</v>
      </c>
      <c r="J4575" s="508">
        <f>(Table13[[#This Row],[Signal from Matlab]]-703)/(1060.75-703)</f>
        <v>-1.9650593990216632</v>
      </c>
    </row>
    <row r="4576" spans="1:10" x14ac:dyDescent="0.2">
      <c r="A4576" s="505">
        <v>40630</v>
      </c>
      <c r="B4576" s="506">
        <v>4575</v>
      </c>
      <c r="C4576" s="507">
        <v>115.75</v>
      </c>
      <c r="E4576" s="508">
        <f>(Table13[[#This Row],[Gasoil Open]]-MIN(Table13[Gasoil Open]))/(MAX(Table13[Gasoil Open])-MIN(Table13[Gasoil Open]))</f>
        <v>0.77635431918008768</v>
      </c>
      <c r="I4576" s="130">
        <f>(Table13[[#This Row],[Alpha]]-MIN(Table13[Alpha]))/(MAX(Table13[Alpha])-MIN(Table13[Alpha]))</f>
        <v>0.41785418965510296</v>
      </c>
      <c r="J4576" s="508">
        <f>(Table13[[#This Row],[Signal from Matlab]]-703)/(1060.75-703)</f>
        <v>-1.9650593990216632</v>
      </c>
    </row>
    <row r="4577" spans="1:10" x14ac:dyDescent="0.2">
      <c r="A4577" s="505">
        <v>40631</v>
      </c>
      <c r="B4577" s="506">
        <v>4576</v>
      </c>
      <c r="C4577" s="507">
        <v>114.68</v>
      </c>
      <c r="E4577" s="508">
        <f>(Table13[[#This Row],[Gasoil Open]]-MIN(Table13[Gasoil Open]))/(MAX(Table13[Gasoil Open])-MIN(Table13[Gasoil Open]))</f>
        <v>0.76852122986822835</v>
      </c>
      <c r="I4577" s="130">
        <f>(Table13[[#This Row],[Alpha]]-MIN(Table13[Alpha]))/(MAX(Table13[Alpha])-MIN(Table13[Alpha]))</f>
        <v>0.41785418965510296</v>
      </c>
      <c r="J4577" s="508">
        <f>(Table13[[#This Row],[Signal from Matlab]]-703)/(1060.75-703)</f>
        <v>-1.9650593990216632</v>
      </c>
    </row>
    <row r="4578" spans="1:10" x14ac:dyDescent="0.2">
      <c r="A4578" s="505">
        <v>40632</v>
      </c>
      <c r="B4578" s="506">
        <v>4577</v>
      </c>
      <c r="C4578" s="507">
        <v>115.11</v>
      </c>
      <c r="E4578" s="508">
        <f>(Table13[[#This Row],[Gasoil Open]]-MIN(Table13[Gasoil Open]))/(MAX(Table13[Gasoil Open])-MIN(Table13[Gasoil Open]))</f>
        <v>0.77166910688140544</v>
      </c>
      <c r="I4578" s="130">
        <f>(Table13[[#This Row],[Alpha]]-MIN(Table13[Alpha]))/(MAX(Table13[Alpha])-MIN(Table13[Alpha]))</f>
        <v>0.41785418965510296</v>
      </c>
      <c r="J4578" s="508">
        <f>(Table13[[#This Row],[Signal from Matlab]]-703)/(1060.75-703)</f>
        <v>-1.9650593990216632</v>
      </c>
    </row>
    <row r="4579" spans="1:10" x14ac:dyDescent="0.2">
      <c r="A4579" s="505">
        <v>40633</v>
      </c>
      <c r="B4579" s="506">
        <v>4578</v>
      </c>
      <c r="C4579" s="507">
        <v>115.3</v>
      </c>
      <c r="E4579" s="508">
        <f>(Table13[[#This Row],[Gasoil Open]]-MIN(Table13[Gasoil Open]))/(MAX(Table13[Gasoil Open])-MIN(Table13[Gasoil Open]))</f>
        <v>0.77306002928257667</v>
      </c>
      <c r="I4579" s="130">
        <f>(Table13[[#This Row],[Alpha]]-MIN(Table13[Alpha]))/(MAX(Table13[Alpha])-MIN(Table13[Alpha]))</f>
        <v>0.41785418965510296</v>
      </c>
      <c r="J4579" s="508">
        <f>(Table13[[#This Row],[Signal from Matlab]]-703)/(1060.75-703)</f>
        <v>-1.9650593990216632</v>
      </c>
    </row>
    <row r="4580" spans="1:10" x14ac:dyDescent="0.2">
      <c r="A4580" s="505">
        <v>40634</v>
      </c>
      <c r="B4580" s="506">
        <v>4579</v>
      </c>
      <c r="C4580" s="507">
        <v>117.61</v>
      </c>
      <c r="E4580" s="508">
        <f>(Table13[[#This Row],[Gasoil Open]]-MIN(Table13[Gasoil Open]))/(MAX(Table13[Gasoil Open])-MIN(Table13[Gasoil Open]))</f>
        <v>0.78997071742313307</v>
      </c>
      <c r="I4580" s="130">
        <f>(Table13[[#This Row],[Alpha]]-MIN(Table13[Alpha]))/(MAX(Table13[Alpha])-MIN(Table13[Alpha]))</f>
        <v>0.41785418965510296</v>
      </c>
      <c r="J4580" s="508">
        <f>(Table13[[#This Row],[Signal from Matlab]]-703)/(1060.75-703)</f>
        <v>-1.9650593990216632</v>
      </c>
    </row>
    <row r="4581" spans="1:10" x14ac:dyDescent="0.2">
      <c r="A4581" s="505">
        <v>40637</v>
      </c>
      <c r="B4581" s="506">
        <v>4580</v>
      </c>
      <c r="C4581" s="507">
        <v>119.05</v>
      </c>
      <c r="E4581" s="508">
        <f>(Table13[[#This Row],[Gasoil Open]]-MIN(Table13[Gasoil Open]))/(MAX(Table13[Gasoil Open])-MIN(Table13[Gasoil Open]))</f>
        <v>0.80051244509516817</v>
      </c>
      <c r="I4581" s="130">
        <f>(Table13[[#This Row],[Alpha]]-MIN(Table13[Alpha]))/(MAX(Table13[Alpha])-MIN(Table13[Alpha]))</f>
        <v>0.41785418965510296</v>
      </c>
      <c r="J4581" s="508">
        <f>(Table13[[#This Row],[Signal from Matlab]]-703)/(1060.75-703)</f>
        <v>-1.9650593990216632</v>
      </c>
    </row>
    <row r="4582" spans="1:10" x14ac:dyDescent="0.2">
      <c r="A4582" s="505">
        <v>40638</v>
      </c>
      <c r="B4582" s="506">
        <v>4581</v>
      </c>
      <c r="C4582" s="507">
        <v>120.81</v>
      </c>
      <c r="E4582" s="508">
        <f>(Table13[[#This Row],[Gasoil Open]]-MIN(Table13[Gasoil Open]))/(MAX(Table13[Gasoil Open])-MIN(Table13[Gasoil Open]))</f>
        <v>0.81339677891654449</v>
      </c>
      <c r="I4582" s="130">
        <f>(Table13[[#This Row],[Alpha]]-MIN(Table13[Alpha]))/(MAX(Table13[Alpha])-MIN(Table13[Alpha]))</f>
        <v>0.41785418965510296</v>
      </c>
      <c r="J4582" s="508">
        <f>(Table13[[#This Row],[Signal from Matlab]]-703)/(1060.75-703)</f>
        <v>-1.9650593990216632</v>
      </c>
    </row>
    <row r="4583" spans="1:10" x14ac:dyDescent="0.2">
      <c r="A4583" s="505">
        <v>40639</v>
      </c>
      <c r="B4583" s="506">
        <v>4582</v>
      </c>
      <c r="C4583" s="507">
        <v>121.72</v>
      </c>
      <c r="E4583" s="508">
        <f>(Table13[[#This Row],[Gasoil Open]]-MIN(Table13[Gasoil Open]))/(MAX(Table13[Gasoil Open])-MIN(Table13[Gasoil Open]))</f>
        <v>0.82005856515373332</v>
      </c>
      <c r="I4583" s="130">
        <f>(Table13[[#This Row],[Alpha]]-MIN(Table13[Alpha]))/(MAX(Table13[Alpha])-MIN(Table13[Alpha]))</f>
        <v>0.41785418965510296</v>
      </c>
      <c r="J4583" s="508">
        <f>(Table13[[#This Row],[Signal from Matlab]]-703)/(1060.75-703)</f>
        <v>-1.9650593990216632</v>
      </c>
    </row>
    <row r="4584" spans="1:10" x14ac:dyDescent="0.2">
      <c r="A4584" s="505">
        <v>40640</v>
      </c>
      <c r="B4584" s="506">
        <v>4583</v>
      </c>
      <c r="C4584" s="507">
        <v>122.35</v>
      </c>
      <c r="E4584" s="508">
        <f>(Table13[[#This Row],[Gasoil Open]]-MIN(Table13[Gasoil Open]))/(MAX(Table13[Gasoil Open])-MIN(Table13[Gasoil Open]))</f>
        <v>0.82467057101024865</v>
      </c>
      <c r="I4584" s="130">
        <f>(Table13[[#This Row],[Alpha]]-MIN(Table13[Alpha]))/(MAX(Table13[Alpha])-MIN(Table13[Alpha]))</f>
        <v>0.41785418965510296</v>
      </c>
      <c r="J4584" s="508">
        <f>(Table13[[#This Row],[Signal from Matlab]]-703)/(1060.75-703)</f>
        <v>-1.9650593990216632</v>
      </c>
    </row>
    <row r="4585" spans="1:10" x14ac:dyDescent="0.2">
      <c r="A4585" s="505">
        <v>40641</v>
      </c>
      <c r="B4585" s="506">
        <v>4584</v>
      </c>
      <c r="C4585" s="507">
        <v>122.45</v>
      </c>
      <c r="E4585" s="508">
        <f>(Table13[[#This Row],[Gasoil Open]]-MIN(Table13[Gasoil Open]))/(MAX(Table13[Gasoil Open])-MIN(Table13[Gasoil Open]))</f>
        <v>0.82540263543191783</v>
      </c>
      <c r="I4585" s="130">
        <f>(Table13[[#This Row],[Alpha]]-MIN(Table13[Alpha]))/(MAX(Table13[Alpha])-MIN(Table13[Alpha]))</f>
        <v>0.41785418965510296</v>
      </c>
      <c r="J4585" s="508">
        <f>(Table13[[#This Row],[Signal from Matlab]]-703)/(1060.75-703)</f>
        <v>-1.9650593990216632</v>
      </c>
    </row>
    <row r="4586" spans="1:10" x14ac:dyDescent="0.2">
      <c r="A4586" s="505">
        <v>40644</v>
      </c>
      <c r="B4586" s="506">
        <v>4585</v>
      </c>
      <c r="C4586" s="507">
        <v>126.58</v>
      </c>
      <c r="E4586" s="508">
        <f>(Table13[[#This Row],[Gasoil Open]]-MIN(Table13[Gasoil Open]))/(MAX(Table13[Gasoil Open])-MIN(Table13[Gasoil Open]))</f>
        <v>0.855636896046852</v>
      </c>
      <c r="I4586" s="130">
        <f>(Table13[[#This Row],[Alpha]]-MIN(Table13[Alpha]))/(MAX(Table13[Alpha])-MIN(Table13[Alpha]))</f>
        <v>0.41785418965510296</v>
      </c>
      <c r="J4586" s="508">
        <f>(Table13[[#This Row],[Signal from Matlab]]-703)/(1060.75-703)</f>
        <v>-1.9650593990216632</v>
      </c>
    </row>
    <row r="4587" spans="1:10" x14ac:dyDescent="0.2">
      <c r="A4587" s="505">
        <v>40645</v>
      </c>
      <c r="B4587" s="506">
        <v>4586</v>
      </c>
      <c r="C4587" s="507">
        <v>123.34</v>
      </c>
      <c r="E4587" s="508">
        <f>(Table13[[#This Row],[Gasoil Open]]-MIN(Table13[Gasoil Open]))/(MAX(Table13[Gasoil Open])-MIN(Table13[Gasoil Open]))</f>
        <v>0.83191800878477296</v>
      </c>
      <c r="I4587" s="130">
        <f>(Table13[[#This Row],[Alpha]]-MIN(Table13[Alpha]))/(MAX(Table13[Alpha])-MIN(Table13[Alpha]))</f>
        <v>0.41785418965510296</v>
      </c>
      <c r="J4587" s="508">
        <f>(Table13[[#This Row],[Signal from Matlab]]-703)/(1060.75-703)</f>
        <v>-1.9650593990216632</v>
      </c>
    </row>
    <row r="4588" spans="1:10" x14ac:dyDescent="0.2">
      <c r="A4588" s="505">
        <v>40646</v>
      </c>
      <c r="B4588" s="506">
        <v>4587</v>
      </c>
      <c r="C4588" s="507">
        <v>120.8</v>
      </c>
      <c r="E4588" s="508">
        <f>(Table13[[#This Row],[Gasoil Open]]-MIN(Table13[Gasoil Open]))/(MAX(Table13[Gasoil Open])-MIN(Table13[Gasoil Open]))</f>
        <v>0.81332357247437759</v>
      </c>
      <c r="I4588" s="130">
        <f>(Table13[[#This Row],[Alpha]]-MIN(Table13[Alpha]))/(MAX(Table13[Alpha])-MIN(Table13[Alpha]))</f>
        <v>0.41785418965510296</v>
      </c>
      <c r="J4588" s="508">
        <f>(Table13[[#This Row],[Signal from Matlab]]-703)/(1060.75-703)</f>
        <v>-1.9650593990216632</v>
      </c>
    </row>
    <row r="4589" spans="1:10" x14ac:dyDescent="0.2">
      <c r="A4589" s="505">
        <v>40647</v>
      </c>
      <c r="B4589" s="506">
        <v>4588</v>
      </c>
      <c r="C4589" s="507">
        <v>123.21</v>
      </c>
      <c r="E4589" s="508">
        <f>(Table13[[#This Row],[Gasoil Open]]-MIN(Table13[Gasoil Open]))/(MAX(Table13[Gasoil Open])-MIN(Table13[Gasoil Open]))</f>
        <v>0.83096632503660306</v>
      </c>
      <c r="I4589" s="130">
        <f>(Table13[[#This Row],[Alpha]]-MIN(Table13[Alpha]))/(MAX(Table13[Alpha])-MIN(Table13[Alpha]))</f>
        <v>0.41785418965510296</v>
      </c>
      <c r="J4589" s="508">
        <f>(Table13[[#This Row],[Signal from Matlab]]-703)/(1060.75-703)</f>
        <v>-1.9650593990216632</v>
      </c>
    </row>
    <row r="4590" spans="1:10" x14ac:dyDescent="0.2">
      <c r="A4590" s="505">
        <v>40648</v>
      </c>
      <c r="B4590" s="506">
        <v>4589</v>
      </c>
      <c r="C4590" s="507"/>
      <c r="E4590" s="508">
        <f>(Table13[[#This Row],[Gasoil Open]]-MIN(Table13[Gasoil Open]))/(MAX(Table13[Gasoil Open])-MIN(Table13[Gasoil Open]))</f>
        <v>-7.1010248901903356E-2</v>
      </c>
      <c r="I4590" s="130">
        <f>(Table13[[#This Row],[Alpha]]-MIN(Table13[Alpha]))/(MAX(Table13[Alpha])-MIN(Table13[Alpha]))</f>
        <v>0.41785418965510296</v>
      </c>
      <c r="J4590" s="508">
        <f>(Table13[[#This Row],[Signal from Matlab]]-703)/(1060.75-703)</f>
        <v>-1.9650593990216632</v>
      </c>
    </row>
    <row r="4591" spans="1:10" x14ac:dyDescent="0.2">
      <c r="A4591" s="505">
        <v>40651</v>
      </c>
      <c r="B4591" s="506">
        <v>4590</v>
      </c>
      <c r="C4591" s="507">
        <v>123.15</v>
      </c>
      <c r="E4591" s="508">
        <f>(Table13[[#This Row],[Gasoil Open]]-MIN(Table13[Gasoil Open]))/(MAX(Table13[Gasoil Open])-MIN(Table13[Gasoil Open]))</f>
        <v>0.83052708638360162</v>
      </c>
      <c r="I4591" s="130">
        <f>(Table13[[#This Row],[Alpha]]-MIN(Table13[Alpha]))/(MAX(Table13[Alpha])-MIN(Table13[Alpha]))</f>
        <v>0.41785418965510296</v>
      </c>
      <c r="J4591" s="508">
        <f>(Table13[[#This Row],[Signal from Matlab]]-703)/(1060.75-703)</f>
        <v>-1.9650593990216632</v>
      </c>
    </row>
    <row r="4592" spans="1:10" x14ac:dyDescent="0.2">
      <c r="A4592" s="505">
        <v>40652</v>
      </c>
      <c r="B4592" s="506">
        <v>4591</v>
      </c>
      <c r="C4592" s="507">
        <v>121.77</v>
      </c>
      <c r="E4592" s="508">
        <f>(Table13[[#This Row],[Gasoil Open]]-MIN(Table13[Gasoil Open]))/(MAX(Table13[Gasoil Open])-MIN(Table13[Gasoil Open]))</f>
        <v>0.82042459736456785</v>
      </c>
      <c r="I4592" s="130">
        <f>(Table13[[#This Row],[Alpha]]-MIN(Table13[Alpha]))/(MAX(Table13[Alpha])-MIN(Table13[Alpha]))</f>
        <v>0.41785418965510296</v>
      </c>
      <c r="J4592" s="508">
        <f>(Table13[[#This Row],[Signal from Matlab]]-703)/(1060.75-703)</f>
        <v>-1.9650593990216632</v>
      </c>
    </row>
    <row r="4593" spans="1:10" x14ac:dyDescent="0.2">
      <c r="A4593" s="505">
        <v>40653</v>
      </c>
      <c r="B4593" s="506">
        <v>4592</v>
      </c>
      <c r="C4593" s="507">
        <v>121.22</v>
      </c>
      <c r="E4593" s="508">
        <f>(Table13[[#This Row],[Gasoil Open]]-MIN(Table13[Gasoil Open]))/(MAX(Table13[Gasoil Open])-MIN(Table13[Gasoil Open]))</f>
        <v>0.81639824304538788</v>
      </c>
      <c r="I4593" s="130">
        <f>(Table13[[#This Row],[Alpha]]-MIN(Table13[Alpha]))/(MAX(Table13[Alpha])-MIN(Table13[Alpha]))</f>
        <v>0.41785418965510296</v>
      </c>
      <c r="J4593" s="508">
        <f>(Table13[[#This Row],[Signal from Matlab]]-703)/(1060.75-703)</f>
        <v>-1.9650593990216632</v>
      </c>
    </row>
    <row r="4594" spans="1:10" x14ac:dyDescent="0.2">
      <c r="A4594" s="505">
        <v>40654</v>
      </c>
      <c r="B4594" s="506">
        <v>4593</v>
      </c>
      <c r="C4594" s="507">
        <v>123.85</v>
      </c>
      <c r="E4594" s="508">
        <f>(Table13[[#This Row],[Gasoil Open]]-MIN(Table13[Gasoil Open]))/(MAX(Table13[Gasoil Open])-MIN(Table13[Gasoil Open]))</f>
        <v>0.8356515373352853</v>
      </c>
      <c r="I4594" s="130">
        <f>(Table13[[#This Row],[Alpha]]-MIN(Table13[Alpha]))/(MAX(Table13[Alpha])-MIN(Table13[Alpha]))</f>
        <v>0.41785418965510296</v>
      </c>
      <c r="J4594" s="508">
        <f>(Table13[[#This Row],[Signal from Matlab]]-703)/(1060.75-703)</f>
        <v>-1.9650593990216632</v>
      </c>
    </row>
    <row r="4595" spans="1:10" x14ac:dyDescent="0.2">
      <c r="A4595" s="505">
        <v>40658</v>
      </c>
      <c r="B4595" s="506">
        <v>4594</v>
      </c>
      <c r="C4595" s="507">
        <v>123.99</v>
      </c>
      <c r="E4595" s="508">
        <f>(Table13[[#This Row],[Gasoil Open]]-MIN(Table13[Gasoil Open]))/(MAX(Table13[Gasoil Open])-MIN(Table13[Gasoil Open]))</f>
        <v>0.8366764275256221</v>
      </c>
      <c r="I4595" s="130">
        <f>(Table13[[#This Row],[Alpha]]-MIN(Table13[Alpha]))/(MAX(Table13[Alpha])-MIN(Table13[Alpha]))</f>
        <v>0.41785418965510296</v>
      </c>
      <c r="J4595" s="508">
        <f>(Table13[[#This Row],[Signal from Matlab]]-703)/(1060.75-703)</f>
        <v>-1.9650593990216632</v>
      </c>
    </row>
    <row r="4596" spans="1:10" x14ac:dyDescent="0.2">
      <c r="A4596" s="505">
        <v>40659</v>
      </c>
      <c r="B4596" s="506">
        <v>4595</v>
      </c>
      <c r="C4596" s="507">
        <v>123.45</v>
      </c>
      <c r="E4596" s="508">
        <f>(Table13[[#This Row],[Gasoil Open]]-MIN(Table13[Gasoil Open]))/(MAX(Table13[Gasoil Open])-MIN(Table13[Gasoil Open]))</f>
        <v>0.83272327964860893</v>
      </c>
      <c r="I4596" s="130">
        <f>(Table13[[#This Row],[Alpha]]-MIN(Table13[Alpha]))/(MAX(Table13[Alpha])-MIN(Table13[Alpha]))</f>
        <v>0.41785418965510296</v>
      </c>
      <c r="J4596" s="508">
        <f>(Table13[[#This Row],[Signal from Matlab]]-703)/(1060.75-703)</f>
        <v>-1.9650593990216632</v>
      </c>
    </row>
    <row r="4597" spans="1:10" x14ac:dyDescent="0.2">
      <c r="A4597" s="505">
        <v>40660</v>
      </c>
      <c r="B4597" s="506">
        <v>4596</v>
      </c>
      <c r="C4597" s="507">
        <v>123.9</v>
      </c>
      <c r="E4597" s="508">
        <f>(Table13[[#This Row],[Gasoil Open]]-MIN(Table13[Gasoil Open]))/(MAX(Table13[Gasoil Open])-MIN(Table13[Gasoil Open]))</f>
        <v>0.83601756954611994</v>
      </c>
      <c r="I4597" s="130">
        <f>(Table13[[#This Row],[Alpha]]-MIN(Table13[Alpha]))/(MAX(Table13[Alpha])-MIN(Table13[Alpha]))</f>
        <v>0.41785418965510296</v>
      </c>
      <c r="J4597" s="508">
        <f>(Table13[[#This Row],[Signal from Matlab]]-703)/(1060.75-703)</f>
        <v>-1.9650593990216632</v>
      </c>
    </row>
    <row r="4598" spans="1:10" x14ac:dyDescent="0.2">
      <c r="A4598" s="505">
        <v>40661</v>
      </c>
      <c r="B4598" s="506">
        <v>4597</v>
      </c>
      <c r="C4598" s="507">
        <v>125.3</v>
      </c>
      <c r="E4598" s="508">
        <f>(Table13[[#This Row],[Gasoil Open]]-MIN(Table13[Gasoil Open]))/(MAX(Table13[Gasoil Open])-MIN(Table13[Gasoil Open]))</f>
        <v>0.84626647144948741</v>
      </c>
      <c r="I4598" s="130">
        <f>(Table13[[#This Row],[Alpha]]-MIN(Table13[Alpha]))/(MAX(Table13[Alpha])-MIN(Table13[Alpha]))</f>
        <v>0.41785418965510296</v>
      </c>
      <c r="J4598" s="508">
        <f>(Table13[[#This Row],[Signal from Matlab]]-703)/(1060.75-703)</f>
        <v>-1.9650593990216632</v>
      </c>
    </row>
    <row r="4599" spans="1:10" x14ac:dyDescent="0.2">
      <c r="A4599" s="505">
        <v>40662</v>
      </c>
      <c r="B4599" s="506">
        <v>4598</v>
      </c>
      <c r="C4599" s="507">
        <v>124.9</v>
      </c>
      <c r="E4599" s="508">
        <f>(Table13[[#This Row],[Gasoil Open]]-MIN(Table13[Gasoil Open]))/(MAX(Table13[Gasoil Open])-MIN(Table13[Gasoil Open]))</f>
        <v>0.84333821376281104</v>
      </c>
      <c r="I4599" s="130">
        <f>(Table13[[#This Row],[Alpha]]-MIN(Table13[Alpha]))/(MAX(Table13[Alpha])-MIN(Table13[Alpha]))</f>
        <v>0.41785418965510296</v>
      </c>
      <c r="J4599" s="508">
        <f>(Table13[[#This Row],[Signal from Matlab]]-703)/(1060.75-703)</f>
        <v>-1.9650593990216632</v>
      </c>
    </row>
    <row r="4600" spans="1:10" x14ac:dyDescent="0.2">
      <c r="A4600" s="505">
        <v>40665</v>
      </c>
      <c r="B4600" s="506">
        <v>4599</v>
      </c>
      <c r="C4600" s="507">
        <v>126.1</v>
      </c>
      <c r="E4600" s="508">
        <f>(Table13[[#This Row],[Gasoil Open]]-MIN(Table13[Gasoil Open]))/(MAX(Table13[Gasoil Open])-MIN(Table13[Gasoil Open]))</f>
        <v>0.85212298682284016</v>
      </c>
      <c r="I4600" s="130">
        <f>(Table13[[#This Row],[Alpha]]-MIN(Table13[Alpha]))/(MAX(Table13[Alpha])-MIN(Table13[Alpha]))</f>
        <v>0.41785418965510296</v>
      </c>
      <c r="J4600" s="508">
        <f>(Table13[[#This Row],[Signal from Matlab]]-703)/(1060.75-703)</f>
        <v>-1.9650593990216632</v>
      </c>
    </row>
    <row r="4601" spans="1:10" x14ac:dyDescent="0.2">
      <c r="A4601" s="505">
        <v>40666</v>
      </c>
      <c r="B4601" s="506">
        <v>4600</v>
      </c>
      <c r="C4601" s="507">
        <v>124.3</v>
      </c>
      <c r="E4601" s="508">
        <f>(Table13[[#This Row],[Gasoil Open]]-MIN(Table13[Gasoil Open]))/(MAX(Table13[Gasoil Open])-MIN(Table13[Gasoil Open]))</f>
        <v>0.83894582723279632</v>
      </c>
      <c r="I4601" s="130">
        <f>(Table13[[#This Row],[Alpha]]-MIN(Table13[Alpha]))/(MAX(Table13[Alpha])-MIN(Table13[Alpha]))</f>
        <v>0.41785418965510296</v>
      </c>
      <c r="J4601" s="508">
        <f>(Table13[[#This Row],[Signal from Matlab]]-703)/(1060.75-703)</f>
        <v>-1.9650593990216632</v>
      </c>
    </row>
    <row r="4602" spans="1:10" x14ac:dyDescent="0.2">
      <c r="A4602" s="505">
        <v>40667</v>
      </c>
      <c r="B4602" s="506">
        <v>4601</v>
      </c>
      <c r="C4602" s="507">
        <v>122.14</v>
      </c>
      <c r="E4602" s="508">
        <f>(Table13[[#This Row],[Gasoil Open]]-MIN(Table13[Gasoil Open]))/(MAX(Table13[Gasoil Open])-MIN(Table13[Gasoil Open]))</f>
        <v>0.82313323572474362</v>
      </c>
      <c r="I4602" s="130">
        <f>(Table13[[#This Row],[Alpha]]-MIN(Table13[Alpha]))/(MAX(Table13[Alpha])-MIN(Table13[Alpha]))</f>
        <v>0.41785418965510296</v>
      </c>
      <c r="J4602" s="508">
        <f>(Table13[[#This Row],[Signal from Matlab]]-703)/(1060.75-703)</f>
        <v>-1.9650593990216632</v>
      </c>
    </row>
    <row r="4603" spans="1:10" x14ac:dyDescent="0.2">
      <c r="A4603" s="505">
        <v>40668</v>
      </c>
      <c r="B4603" s="506">
        <v>4602</v>
      </c>
      <c r="C4603" s="507">
        <v>120.5</v>
      </c>
      <c r="E4603" s="508">
        <f>(Table13[[#This Row],[Gasoil Open]]-MIN(Table13[Gasoil Open]))/(MAX(Table13[Gasoil Open])-MIN(Table13[Gasoil Open]))</f>
        <v>0.81112737920937028</v>
      </c>
      <c r="I4603" s="130">
        <f>(Table13[[#This Row],[Alpha]]-MIN(Table13[Alpha]))/(MAX(Table13[Alpha])-MIN(Table13[Alpha]))</f>
        <v>0.41785418965510296</v>
      </c>
      <c r="J4603" s="508">
        <f>(Table13[[#This Row],[Signal from Matlab]]-703)/(1060.75-703)</f>
        <v>-1.9650593990216632</v>
      </c>
    </row>
    <row r="4604" spans="1:10" x14ac:dyDescent="0.2">
      <c r="A4604" s="505">
        <v>40669</v>
      </c>
      <c r="B4604" s="506">
        <v>4603</v>
      </c>
      <c r="C4604" s="507">
        <v>111.77</v>
      </c>
      <c r="E4604" s="508">
        <f>(Table13[[#This Row],[Gasoil Open]]-MIN(Table13[Gasoil Open]))/(MAX(Table13[Gasoil Open])-MIN(Table13[Gasoil Open]))</f>
        <v>0.74721815519765722</v>
      </c>
      <c r="I4604" s="130">
        <f>(Table13[[#This Row],[Alpha]]-MIN(Table13[Alpha]))/(MAX(Table13[Alpha])-MIN(Table13[Alpha]))</f>
        <v>0.41785418965510296</v>
      </c>
      <c r="J4604" s="508">
        <f>(Table13[[#This Row],[Signal from Matlab]]-703)/(1060.75-703)</f>
        <v>-1.9650593990216632</v>
      </c>
    </row>
    <row r="4605" spans="1:10" x14ac:dyDescent="0.2">
      <c r="A4605" s="505">
        <v>40672</v>
      </c>
      <c r="B4605" s="506">
        <v>4604</v>
      </c>
      <c r="C4605" s="507">
        <v>110.2</v>
      </c>
      <c r="E4605" s="508">
        <f>(Table13[[#This Row],[Gasoil Open]]-MIN(Table13[Gasoil Open]))/(MAX(Table13[Gasoil Open])-MIN(Table13[Gasoil Open]))</f>
        <v>0.73572474377745234</v>
      </c>
      <c r="I4605" s="130">
        <f>(Table13[[#This Row],[Alpha]]-MIN(Table13[Alpha]))/(MAX(Table13[Alpha])-MIN(Table13[Alpha]))</f>
        <v>0.41785418965510296</v>
      </c>
      <c r="J4605" s="508">
        <f>(Table13[[#This Row],[Signal from Matlab]]-703)/(1060.75-703)</f>
        <v>-1.9650593990216632</v>
      </c>
    </row>
    <row r="4606" spans="1:10" x14ac:dyDescent="0.2">
      <c r="A4606" s="505">
        <v>40673</v>
      </c>
      <c r="B4606" s="506">
        <v>4605</v>
      </c>
      <c r="C4606" s="507">
        <v>115.4</v>
      </c>
      <c r="E4606" s="508">
        <f>(Table13[[#This Row],[Gasoil Open]]-MIN(Table13[Gasoil Open]))/(MAX(Table13[Gasoil Open])-MIN(Table13[Gasoil Open]))</f>
        <v>0.77379209370424584</v>
      </c>
      <c r="I4606" s="130">
        <f>(Table13[[#This Row],[Alpha]]-MIN(Table13[Alpha]))/(MAX(Table13[Alpha])-MIN(Table13[Alpha]))</f>
        <v>0.41785418965510296</v>
      </c>
      <c r="J4606" s="508">
        <f>(Table13[[#This Row],[Signal from Matlab]]-703)/(1060.75-703)</f>
        <v>-1.9650593990216632</v>
      </c>
    </row>
    <row r="4607" spans="1:10" x14ac:dyDescent="0.2">
      <c r="A4607" s="505">
        <v>40674</v>
      </c>
      <c r="B4607" s="506">
        <v>4606</v>
      </c>
      <c r="C4607" s="507">
        <v>117.87</v>
      </c>
      <c r="E4607" s="508">
        <f>(Table13[[#This Row],[Gasoil Open]]-MIN(Table13[Gasoil Open]))/(MAX(Table13[Gasoil Open])-MIN(Table13[Gasoil Open]))</f>
        <v>0.79187408491947275</v>
      </c>
      <c r="I4607" s="130">
        <f>(Table13[[#This Row],[Alpha]]-MIN(Table13[Alpha]))/(MAX(Table13[Alpha])-MIN(Table13[Alpha]))</f>
        <v>0.41785418965510296</v>
      </c>
      <c r="J4607" s="508">
        <f>(Table13[[#This Row],[Signal from Matlab]]-703)/(1060.75-703)</f>
        <v>-1.9650593990216632</v>
      </c>
    </row>
    <row r="4608" spans="1:10" x14ac:dyDescent="0.2">
      <c r="A4608" s="505">
        <v>40675</v>
      </c>
      <c r="B4608" s="506">
        <v>4607</v>
      </c>
      <c r="C4608" s="507">
        <v>113.23</v>
      </c>
      <c r="E4608" s="508">
        <f>(Table13[[#This Row],[Gasoil Open]]-MIN(Table13[Gasoil Open]))/(MAX(Table13[Gasoil Open])-MIN(Table13[Gasoil Open]))</f>
        <v>0.75790629575402624</v>
      </c>
      <c r="I4608" s="130">
        <f>(Table13[[#This Row],[Alpha]]-MIN(Table13[Alpha]))/(MAX(Table13[Alpha])-MIN(Table13[Alpha]))</f>
        <v>0.41785418965510296</v>
      </c>
      <c r="J4608" s="508">
        <f>(Table13[[#This Row],[Signal from Matlab]]-703)/(1060.75-703)</f>
        <v>-1.9650593990216632</v>
      </c>
    </row>
    <row r="4609" spans="1:10" x14ac:dyDescent="0.2">
      <c r="A4609" s="505">
        <v>40676</v>
      </c>
      <c r="B4609" s="506">
        <v>4608</v>
      </c>
      <c r="C4609" s="507">
        <v>113.1</v>
      </c>
      <c r="E4609" s="508">
        <f>(Table13[[#This Row],[Gasoil Open]]-MIN(Table13[Gasoil Open]))/(MAX(Table13[Gasoil Open])-MIN(Table13[Gasoil Open]))</f>
        <v>0.75695461200585634</v>
      </c>
      <c r="I4609" s="130">
        <f>(Table13[[#This Row],[Alpha]]-MIN(Table13[Alpha]))/(MAX(Table13[Alpha])-MIN(Table13[Alpha]))</f>
        <v>0.41785418965510296</v>
      </c>
      <c r="J4609" s="508">
        <f>(Table13[[#This Row],[Signal from Matlab]]-703)/(1060.75-703)</f>
        <v>-1.9650593990216632</v>
      </c>
    </row>
    <row r="4610" spans="1:10" x14ac:dyDescent="0.2">
      <c r="A4610" s="505">
        <v>40679</v>
      </c>
      <c r="B4610" s="506">
        <v>4609</v>
      </c>
      <c r="C4610" s="507">
        <v>113.56</v>
      </c>
      <c r="E4610" s="508">
        <f>(Table13[[#This Row],[Gasoil Open]]-MIN(Table13[Gasoil Open]))/(MAX(Table13[Gasoil Open])-MIN(Table13[Gasoil Open]))</f>
        <v>0.76032210834553426</v>
      </c>
      <c r="I4610" s="130">
        <f>(Table13[[#This Row],[Alpha]]-MIN(Table13[Alpha]))/(MAX(Table13[Alpha])-MIN(Table13[Alpha]))</f>
        <v>0.41785418965510296</v>
      </c>
      <c r="J4610" s="508">
        <f>(Table13[[#This Row],[Signal from Matlab]]-703)/(1060.75-703)</f>
        <v>-1.9650593990216632</v>
      </c>
    </row>
    <row r="4611" spans="1:10" x14ac:dyDescent="0.2">
      <c r="A4611" s="505">
        <v>40680</v>
      </c>
      <c r="B4611" s="506">
        <v>4610</v>
      </c>
      <c r="C4611" s="507"/>
      <c r="E4611" s="508">
        <f>(Table13[[#This Row],[Gasoil Open]]-MIN(Table13[Gasoil Open]))/(MAX(Table13[Gasoil Open])-MIN(Table13[Gasoil Open]))</f>
        <v>-7.1010248901903356E-2</v>
      </c>
      <c r="I4611" s="130">
        <f>(Table13[[#This Row],[Alpha]]-MIN(Table13[Alpha]))/(MAX(Table13[Alpha])-MIN(Table13[Alpha]))</f>
        <v>0.41785418965510296</v>
      </c>
      <c r="J4611" s="508">
        <f>(Table13[[#This Row],[Signal from Matlab]]-703)/(1060.75-703)</f>
        <v>-1.9650593990216632</v>
      </c>
    </row>
    <row r="4612" spans="1:10" x14ac:dyDescent="0.2">
      <c r="A4612" s="505">
        <v>40681</v>
      </c>
      <c r="B4612" s="506">
        <v>4611</v>
      </c>
      <c r="C4612" s="507">
        <v>110.56</v>
      </c>
      <c r="E4612" s="508">
        <f>(Table13[[#This Row],[Gasoil Open]]-MIN(Table13[Gasoil Open]))/(MAX(Table13[Gasoil Open])-MIN(Table13[Gasoil Open]))</f>
        <v>0.73836017569546109</v>
      </c>
      <c r="I4612" s="130">
        <f>(Table13[[#This Row],[Alpha]]-MIN(Table13[Alpha]))/(MAX(Table13[Alpha])-MIN(Table13[Alpha]))</f>
        <v>0.41785418965510296</v>
      </c>
      <c r="J4612" s="508">
        <f>(Table13[[#This Row],[Signal from Matlab]]-703)/(1060.75-703)</f>
        <v>-1.9650593990216632</v>
      </c>
    </row>
    <row r="4613" spans="1:10" x14ac:dyDescent="0.2">
      <c r="A4613" s="505">
        <v>40682</v>
      </c>
      <c r="B4613" s="506">
        <v>4612</v>
      </c>
      <c r="C4613" s="507">
        <v>112.5</v>
      </c>
      <c r="E4613" s="508">
        <f>(Table13[[#This Row],[Gasoil Open]]-MIN(Table13[Gasoil Open]))/(MAX(Table13[Gasoil Open])-MIN(Table13[Gasoil Open]))</f>
        <v>0.75256222547584173</v>
      </c>
      <c r="I4613" s="130">
        <f>(Table13[[#This Row],[Alpha]]-MIN(Table13[Alpha]))/(MAX(Table13[Alpha])-MIN(Table13[Alpha]))</f>
        <v>0.41785418965510296</v>
      </c>
      <c r="J4613" s="508">
        <f>(Table13[[#This Row],[Signal from Matlab]]-703)/(1060.75-703)</f>
        <v>-1.9650593990216632</v>
      </c>
    </row>
    <row r="4614" spans="1:10" x14ac:dyDescent="0.2">
      <c r="A4614" s="505">
        <v>40683</v>
      </c>
      <c r="B4614" s="506">
        <v>4613</v>
      </c>
      <c r="C4614" s="507">
        <v>111.66</v>
      </c>
      <c r="E4614" s="508">
        <f>(Table13[[#This Row],[Gasoil Open]]-MIN(Table13[Gasoil Open]))/(MAX(Table13[Gasoil Open])-MIN(Table13[Gasoil Open]))</f>
        <v>0.74641288433382125</v>
      </c>
      <c r="I4614" s="130">
        <f>(Table13[[#This Row],[Alpha]]-MIN(Table13[Alpha]))/(MAX(Table13[Alpha])-MIN(Table13[Alpha]))</f>
        <v>0.41785418965510296</v>
      </c>
      <c r="J4614" s="508">
        <f>(Table13[[#This Row],[Signal from Matlab]]-703)/(1060.75-703)</f>
        <v>-1.9650593990216632</v>
      </c>
    </row>
    <row r="4615" spans="1:10" x14ac:dyDescent="0.2">
      <c r="A4615" s="505">
        <v>40686</v>
      </c>
      <c r="B4615" s="506">
        <v>4614</v>
      </c>
      <c r="C4615" s="507">
        <v>112.12</v>
      </c>
      <c r="E4615" s="508">
        <f>(Table13[[#This Row],[Gasoil Open]]-MIN(Table13[Gasoil Open]))/(MAX(Table13[Gasoil Open])-MIN(Table13[Gasoil Open]))</f>
        <v>0.74978038067349917</v>
      </c>
      <c r="I4615" s="130">
        <f>(Table13[[#This Row],[Alpha]]-MIN(Table13[Alpha]))/(MAX(Table13[Alpha])-MIN(Table13[Alpha]))</f>
        <v>0.41785418965510296</v>
      </c>
      <c r="J4615" s="508">
        <f>(Table13[[#This Row],[Signal from Matlab]]-703)/(1060.75-703)</f>
        <v>-1.9650593990216632</v>
      </c>
    </row>
    <row r="4616" spans="1:10" x14ac:dyDescent="0.2">
      <c r="A4616" s="505">
        <v>40687</v>
      </c>
      <c r="B4616" s="506">
        <v>4615</v>
      </c>
      <c r="C4616" s="507">
        <v>109.54</v>
      </c>
      <c r="E4616" s="508">
        <f>(Table13[[#This Row],[Gasoil Open]]-MIN(Table13[Gasoil Open]))/(MAX(Table13[Gasoil Open])-MIN(Table13[Gasoil Open]))</f>
        <v>0.73089311859443618</v>
      </c>
      <c r="I4616" s="130">
        <f>(Table13[[#This Row],[Alpha]]-MIN(Table13[Alpha]))/(MAX(Table13[Alpha])-MIN(Table13[Alpha]))</f>
        <v>0.41785418965510296</v>
      </c>
      <c r="J4616" s="508">
        <f>(Table13[[#This Row],[Signal from Matlab]]-703)/(1060.75-703)</f>
        <v>-1.9650593990216632</v>
      </c>
    </row>
    <row r="4617" spans="1:10" x14ac:dyDescent="0.2">
      <c r="A4617" s="505">
        <v>40688</v>
      </c>
      <c r="B4617" s="506">
        <v>4616</v>
      </c>
      <c r="C4617" s="507">
        <v>112</v>
      </c>
      <c r="E4617" s="508">
        <f>(Table13[[#This Row],[Gasoil Open]]-MIN(Table13[Gasoil Open]))/(MAX(Table13[Gasoil Open])-MIN(Table13[Gasoil Open]))</f>
        <v>0.74890190336749618</v>
      </c>
      <c r="I4617" s="130">
        <f>(Table13[[#This Row],[Alpha]]-MIN(Table13[Alpha]))/(MAX(Table13[Alpha])-MIN(Table13[Alpha]))</f>
        <v>0.41785418965510296</v>
      </c>
      <c r="J4617" s="508">
        <f>(Table13[[#This Row],[Signal from Matlab]]-703)/(1060.75-703)</f>
        <v>-1.9650593990216632</v>
      </c>
    </row>
    <row r="4618" spans="1:10" x14ac:dyDescent="0.2">
      <c r="A4618" s="505">
        <v>40689</v>
      </c>
      <c r="B4618" s="506">
        <v>4617</v>
      </c>
      <c r="C4618" s="507">
        <v>114.73</v>
      </c>
      <c r="E4618" s="508">
        <f>(Table13[[#This Row],[Gasoil Open]]-MIN(Table13[Gasoil Open]))/(MAX(Table13[Gasoil Open])-MIN(Table13[Gasoil Open]))</f>
        <v>0.76888726207906288</v>
      </c>
      <c r="I4618" s="130">
        <f>(Table13[[#This Row],[Alpha]]-MIN(Table13[Alpha]))/(MAX(Table13[Alpha])-MIN(Table13[Alpha]))</f>
        <v>0.41785418965510296</v>
      </c>
      <c r="J4618" s="508">
        <f>(Table13[[#This Row],[Signal from Matlab]]-703)/(1060.75-703)</f>
        <v>-1.9650593990216632</v>
      </c>
    </row>
    <row r="4619" spans="1:10" x14ac:dyDescent="0.2">
      <c r="A4619" s="505">
        <v>40690</v>
      </c>
      <c r="B4619" s="506">
        <v>4618</v>
      </c>
      <c r="C4619" s="507">
        <v>114.94</v>
      </c>
      <c r="E4619" s="508">
        <f>(Table13[[#This Row],[Gasoil Open]]-MIN(Table13[Gasoil Open]))/(MAX(Table13[Gasoil Open])-MIN(Table13[Gasoil Open]))</f>
        <v>0.77042459736456792</v>
      </c>
      <c r="I4619" s="130">
        <f>(Table13[[#This Row],[Alpha]]-MIN(Table13[Alpha]))/(MAX(Table13[Alpha])-MIN(Table13[Alpha]))</f>
        <v>0.41785418965510296</v>
      </c>
      <c r="J4619" s="508">
        <f>(Table13[[#This Row],[Signal from Matlab]]-703)/(1060.75-703)</f>
        <v>-1.9650593990216632</v>
      </c>
    </row>
    <row r="4620" spans="1:10" x14ac:dyDescent="0.2">
      <c r="A4620" s="505">
        <v>40693</v>
      </c>
      <c r="B4620" s="506">
        <v>4619</v>
      </c>
      <c r="C4620" s="507">
        <v>114.87</v>
      </c>
      <c r="E4620" s="508">
        <f>(Table13[[#This Row],[Gasoil Open]]-MIN(Table13[Gasoil Open]))/(MAX(Table13[Gasoil Open])-MIN(Table13[Gasoil Open]))</f>
        <v>0.76991215226939957</v>
      </c>
      <c r="I4620" s="130">
        <f>(Table13[[#This Row],[Alpha]]-MIN(Table13[Alpha]))/(MAX(Table13[Alpha])-MIN(Table13[Alpha]))</f>
        <v>0.41785418965510296</v>
      </c>
      <c r="J4620" s="508">
        <f>(Table13[[#This Row],[Signal from Matlab]]-703)/(1060.75-703)</f>
        <v>-1.9650593990216632</v>
      </c>
    </row>
    <row r="4621" spans="1:10" x14ac:dyDescent="0.2">
      <c r="A4621" s="505">
        <v>40694</v>
      </c>
      <c r="B4621" s="506">
        <v>4620</v>
      </c>
      <c r="C4621" s="507">
        <v>114.52</v>
      </c>
      <c r="E4621" s="508">
        <f>(Table13[[#This Row],[Gasoil Open]]-MIN(Table13[Gasoil Open]))/(MAX(Table13[Gasoil Open])-MIN(Table13[Gasoil Open]))</f>
        <v>0.76734992679355762</v>
      </c>
      <c r="I4621" s="130">
        <f>(Table13[[#This Row],[Alpha]]-MIN(Table13[Alpha]))/(MAX(Table13[Alpha])-MIN(Table13[Alpha]))</f>
        <v>0.41785418965510296</v>
      </c>
      <c r="J4621" s="508">
        <f>(Table13[[#This Row],[Signal from Matlab]]-703)/(1060.75-703)</f>
        <v>-1.9650593990216632</v>
      </c>
    </row>
    <row r="4622" spans="1:10" x14ac:dyDescent="0.2">
      <c r="A4622" s="505">
        <v>40695</v>
      </c>
      <c r="B4622" s="506">
        <v>4621</v>
      </c>
      <c r="C4622" s="507">
        <v>117.07</v>
      </c>
      <c r="E4622" s="508">
        <f>(Table13[[#This Row],[Gasoil Open]]-MIN(Table13[Gasoil Open]))/(MAX(Table13[Gasoil Open])-MIN(Table13[Gasoil Open]))</f>
        <v>0.7860175695461199</v>
      </c>
      <c r="I4622" s="130">
        <f>(Table13[[#This Row],[Alpha]]-MIN(Table13[Alpha]))/(MAX(Table13[Alpha])-MIN(Table13[Alpha]))</f>
        <v>0.41785418965510296</v>
      </c>
      <c r="J4622" s="508">
        <f>(Table13[[#This Row],[Signal from Matlab]]-703)/(1060.75-703)</f>
        <v>-1.9650593990216632</v>
      </c>
    </row>
    <row r="4623" spans="1:10" x14ac:dyDescent="0.2">
      <c r="A4623" s="505">
        <v>40696</v>
      </c>
      <c r="B4623" s="506">
        <v>4622</v>
      </c>
      <c r="C4623" s="507">
        <v>114.33</v>
      </c>
      <c r="E4623" s="508">
        <f>(Table13[[#This Row],[Gasoil Open]]-MIN(Table13[Gasoil Open]))/(MAX(Table13[Gasoil Open])-MIN(Table13[Gasoil Open]))</f>
        <v>0.7659590043923864</v>
      </c>
      <c r="I4623" s="130">
        <f>(Table13[[#This Row],[Alpha]]-MIN(Table13[Alpha]))/(MAX(Table13[Alpha])-MIN(Table13[Alpha]))</f>
        <v>0.41785418965510296</v>
      </c>
      <c r="J4623" s="508">
        <f>(Table13[[#This Row],[Signal from Matlab]]-703)/(1060.75-703)</f>
        <v>-1.9650593990216632</v>
      </c>
    </row>
    <row r="4624" spans="1:10" x14ac:dyDescent="0.2">
      <c r="A4624" s="505">
        <v>40697</v>
      </c>
      <c r="B4624" s="506">
        <v>4623</v>
      </c>
      <c r="C4624" s="507">
        <v>115.66</v>
      </c>
      <c r="E4624" s="508">
        <f>(Table13[[#This Row],[Gasoil Open]]-MIN(Table13[Gasoil Open]))/(MAX(Table13[Gasoil Open])-MIN(Table13[Gasoil Open]))</f>
        <v>0.77569546120058552</v>
      </c>
      <c r="I4624" s="130">
        <f>(Table13[[#This Row],[Alpha]]-MIN(Table13[Alpha]))/(MAX(Table13[Alpha])-MIN(Table13[Alpha]))</f>
        <v>0.41785418965510296</v>
      </c>
      <c r="J4624" s="508">
        <f>(Table13[[#This Row],[Signal from Matlab]]-703)/(1060.75-703)</f>
        <v>-1.9650593990216632</v>
      </c>
    </row>
    <row r="4625" spans="1:10" x14ac:dyDescent="0.2">
      <c r="A4625" s="505">
        <v>40700</v>
      </c>
      <c r="B4625" s="506">
        <v>4624</v>
      </c>
      <c r="C4625" s="507">
        <v>115.96</v>
      </c>
      <c r="E4625" s="508">
        <f>(Table13[[#This Row],[Gasoil Open]]-MIN(Table13[Gasoil Open]))/(MAX(Table13[Gasoil Open])-MIN(Table13[Gasoil Open]))</f>
        <v>0.77789165446559283</v>
      </c>
      <c r="I4625" s="130">
        <f>(Table13[[#This Row],[Alpha]]-MIN(Table13[Alpha]))/(MAX(Table13[Alpha])-MIN(Table13[Alpha]))</f>
        <v>0.41785418965510296</v>
      </c>
      <c r="J4625" s="508">
        <f>(Table13[[#This Row],[Signal from Matlab]]-703)/(1060.75-703)</f>
        <v>-1.9650593990216632</v>
      </c>
    </row>
    <row r="4626" spans="1:10" x14ac:dyDescent="0.2">
      <c r="A4626" s="505">
        <v>40701</v>
      </c>
      <c r="B4626" s="506">
        <v>4625</v>
      </c>
      <c r="C4626" s="507">
        <v>114.3</v>
      </c>
      <c r="E4626" s="508">
        <f>(Table13[[#This Row],[Gasoil Open]]-MIN(Table13[Gasoil Open]))/(MAX(Table13[Gasoil Open])-MIN(Table13[Gasoil Open]))</f>
        <v>0.76573938506588568</v>
      </c>
      <c r="I4626" s="130">
        <f>(Table13[[#This Row],[Alpha]]-MIN(Table13[Alpha]))/(MAX(Table13[Alpha])-MIN(Table13[Alpha]))</f>
        <v>0.41785418965510296</v>
      </c>
      <c r="J4626" s="508">
        <f>(Table13[[#This Row],[Signal from Matlab]]-703)/(1060.75-703)</f>
        <v>-1.9650593990216632</v>
      </c>
    </row>
    <row r="4627" spans="1:10" x14ac:dyDescent="0.2">
      <c r="A4627" s="505">
        <v>40702</v>
      </c>
      <c r="B4627" s="506">
        <v>4626</v>
      </c>
      <c r="C4627" s="507">
        <v>116.89</v>
      </c>
      <c r="E4627" s="508">
        <f>(Table13[[#This Row],[Gasoil Open]]-MIN(Table13[Gasoil Open]))/(MAX(Table13[Gasoil Open])-MIN(Table13[Gasoil Open]))</f>
        <v>0.78469985358711547</v>
      </c>
      <c r="I4627" s="130">
        <f>(Table13[[#This Row],[Alpha]]-MIN(Table13[Alpha]))/(MAX(Table13[Alpha])-MIN(Table13[Alpha]))</f>
        <v>0.41785418965510296</v>
      </c>
      <c r="J4627" s="508">
        <f>(Table13[[#This Row],[Signal from Matlab]]-703)/(1060.75-703)</f>
        <v>-1.9650593990216632</v>
      </c>
    </row>
    <row r="4628" spans="1:10" x14ac:dyDescent="0.2">
      <c r="A4628" s="505">
        <v>40703</v>
      </c>
      <c r="B4628" s="506">
        <v>4627</v>
      </c>
      <c r="C4628" s="507">
        <v>117.8</v>
      </c>
      <c r="E4628" s="508">
        <f>(Table13[[#This Row],[Gasoil Open]]-MIN(Table13[Gasoil Open]))/(MAX(Table13[Gasoil Open])-MIN(Table13[Gasoil Open]))</f>
        <v>0.79136163982430441</v>
      </c>
      <c r="I4628" s="130">
        <f>(Table13[[#This Row],[Alpha]]-MIN(Table13[Alpha]))/(MAX(Table13[Alpha])-MIN(Table13[Alpha]))</f>
        <v>0.41785418965510296</v>
      </c>
      <c r="J4628" s="508">
        <f>(Table13[[#This Row],[Signal from Matlab]]-703)/(1060.75-703)</f>
        <v>-1.9650593990216632</v>
      </c>
    </row>
    <row r="4629" spans="1:10" x14ac:dyDescent="0.2">
      <c r="A4629" s="505">
        <v>40704</v>
      </c>
      <c r="B4629" s="506">
        <v>4628</v>
      </c>
      <c r="C4629" s="507">
        <v>119.53</v>
      </c>
      <c r="E4629" s="508">
        <f>(Table13[[#This Row],[Gasoil Open]]-MIN(Table13[Gasoil Open]))/(MAX(Table13[Gasoil Open])-MIN(Table13[Gasoil Open]))</f>
        <v>0.8040263543191799</v>
      </c>
      <c r="I4629" s="130">
        <f>(Table13[[#This Row],[Alpha]]-MIN(Table13[Alpha]))/(MAX(Table13[Alpha])-MIN(Table13[Alpha]))</f>
        <v>0.41785418965510296</v>
      </c>
      <c r="J4629" s="508">
        <f>(Table13[[#This Row],[Signal from Matlab]]-703)/(1060.75-703)</f>
        <v>-1.9650593990216632</v>
      </c>
    </row>
    <row r="4630" spans="1:10" x14ac:dyDescent="0.2">
      <c r="A4630" s="505">
        <v>40707</v>
      </c>
      <c r="B4630" s="506">
        <v>4629</v>
      </c>
      <c r="C4630" s="507">
        <v>118.46</v>
      </c>
      <c r="E4630" s="508">
        <f>(Table13[[#This Row],[Gasoil Open]]-MIN(Table13[Gasoil Open]))/(MAX(Table13[Gasoil Open])-MIN(Table13[Gasoil Open]))</f>
        <v>0.79619326500732046</v>
      </c>
      <c r="I4630" s="130">
        <f>(Table13[[#This Row],[Alpha]]-MIN(Table13[Alpha]))/(MAX(Table13[Alpha])-MIN(Table13[Alpha]))</f>
        <v>0.41785418965510296</v>
      </c>
      <c r="J4630" s="508">
        <f>(Table13[[#This Row],[Signal from Matlab]]-703)/(1060.75-703)</f>
        <v>-1.9650593990216632</v>
      </c>
    </row>
    <row r="4631" spans="1:10" x14ac:dyDescent="0.2">
      <c r="A4631" s="505">
        <v>40708</v>
      </c>
      <c r="B4631" s="506">
        <v>4630</v>
      </c>
      <c r="C4631" s="507">
        <v>118.7</v>
      </c>
      <c r="E4631" s="508">
        <f>(Table13[[#This Row],[Gasoil Open]]-MIN(Table13[Gasoil Open]))/(MAX(Table13[Gasoil Open])-MIN(Table13[Gasoil Open]))</f>
        <v>0.79795021961932633</v>
      </c>
      <c r="I4631" s="130">
        <f>(Table13[[#This Row],[Alpha]]-MIN(Table13[Alpha]))/(MAX(Table13[Alpha])-MIN(Table13[Alpha]))</f>
        <v>0.41785418965510296</v>
      </c>
      <c r="J4631" s="508">
        <f>(Table13[[#This Row],[Signal from Matlab]]-703)/(1060.75-703)</f>
        <v>-1.9650593990216632</v>
      </c>
    </row>
    <row r="4632" spans="1:10" x14ac:dyDescent="0.2">
      <c r="A4632" s="505">
        <v>40709</v>
      </c>
      <c r="B4632" s="506">
        <v>4631</v>
      </c>
      <c r="C4632" s="507">
        <v>120.22</v>
      </c>
      <c r="E4632" s="508">
        <f>(Table13[[#This Row],[Gasoil Open]]-MIN(Table13[Gasoil Open]))/(MAX(Table13[Gasoil Open])-MIN(Table13[Gasoil Open]))</f>
        <v>0.80907759882869679</v>
      </c>
      <c r="I4632" s="130">
        <f>(Table13[[#This Row],[Alpha]]-MIN(Table13[Alpha]))/(MAX(Table13[Alpha])-MIN(Table13[Alpha]))</f>
        <v>0.41785418965510296</v>
      </c>
      <c r="J4632" s="508">
        <f>(Table13[[#This Row],[Signal from Matlab]]-703)/(1060.75-703)</f>
        <v>-1.9650593990216632</v>
      </c>
    </row>
    <row r="4633" spans="1:10" x14ac:dyDescent="0.2">
      <c r="A4633" s="505">
        <v>40710</v>
      </c>
      <c r="B4633" s="506">
        <v>4632</v>
      </c>
      <c r="C4633" s="507"/>
      <c r="E4633" s="508">
        <f>(Table13[[#This Row],[Gasoil Open]]-MIN(Table13[Gasoil Open]))/(MAX(Table13[Gasoil Open])-MIN(Table13[Gasoil Open]))</f>
        <v>-7.1010248901903356E-2</v>
      </c>
      <c r="I4633" s="130">
        <f>(Table13[[#This Row],[Alpha]]-MIN(Table13[Alpha]))/(MAX(Table13[Alpha])-MIN(Table13[Alpha]))</f>
        <v>0.41785418965510296</v>
      </c>
      <c r="J4633" s="508">
        <f>(Table13[[#This Row],[Signal from Matlab]]-703)/(1060.75-703)</f>
        <v>-1.9650593990216632</v>
      </c>
    </row>
    <row r="4634" spans="1:10" x14ac:dyDescent="0.2">
      <c r="A4634" s="505">
        <v>40711</v>
      </c>
      <c r="B4634" s="506">
        <v>4633</v>
      </c>
      <c r="C4634" s="507">
        <v>114.21</v>
      </c>
      <c r="E4634" s="508">
        <f>(Table13[[#This Row],[Gasoil Open]]-MIN(Table13[Gasoil Open]))/(MAX(Table13[Gasoil Open])-MIN(Table13[Gasoil Open]))</f>
        <v>0.76508052708638341</v>
      </c>
      <c r="I4634" s="130">
        <f>(Table13[[#This Row],[Alpha]]-MIN(Table13[Alpha]))/(MAX(Table13[Alpha])-MIN(Table13[Alpha]))</f>
        <v>0.41785418965510296</v>
      </c>
      <c r="J4634" s="508">
        <f>(Table13[[#This Row],[Signal from Matlab]]-703)/(1060.75-703)</f>
        <v>-1.9650593990216632</v>
      </c>
    </row>
    <row r="4635" spans="1:10" x14ac:dyDescent="0.2">
      <c r="A4635" s="505">
        <v>40714</v>
      </c>
      <c r="B4635" s="506">
        <v>4634</v>
      </c>
      <c r="C4635" s="507">
        <v>112.96</v>
      </c>
      <c r="E4635" s="508">
        <f>(Table13[[#This Row],[Gasoil Open]]-MIN(Table13[Gasoil Open]))/(MAX(Table13[Gasoil Open])-MIN(Table13[Gasoil Open]))</f>
        <v>0.75592972181551954</v>
      </c>
      <c r="I4635" s="130">
        <f>(Table13[[#This Row],[Alpha]]-MIN(Table13[Alpha]))/(MAX(Table13[Alpha])-MIN(Table13[Alpha]))</f>
        <v>0.41785418965510296</v>
      </c>
      <c r="J4635" s="508">
        <f>(Table13[[#This Row],[Signal from Matlab]]-703)/(1060.75-703)</f>
        <v>-1.9650593990216632</v>
      </c>
    </row>
    <row r="4636" spans="1:10" x14ac:dyDescent="0.2">
      <c r="A4636" s="505">
        <v>40715</v>
      </c>
      <c r="B4636" s="506">
        <v>4635</v>
      </c>
      <c r="C4636" s="507">
        <v>111.54</v>
      </c>
      <c r="E4636" s="508">
        <f>(Table13[[#This Row],[Gasoil Open]]-MIN(Table13[Gasoil Open]))/(MAX(Table13[Gasoil Open])-MIN(Table13[Gasoil Open]))</f>
        <v>0.74553440702781837</v>
      </c>
      <c r="I4636" s="130">
        <f>(Table13[[#This Row],[Alpha]]-MIN(Table13[Alpha]))/(MAX(Table13[Alpha])-MIN(Table13[Alpha]))</f>
        <v>0.41785418965510296</v>
      </c>
      <c r="J4636" s="508">
        <f>(Table13[[#This Row],[Signal from Matlab]]-703)/(1060.75-703)</f>
        <v>-1.9650593990216632</v>
      </c>
    </row>
    <row r="4637" spans="1:10" x14ac:dyDescent="0.2">
      <c r="A4637" s="505">
        <v>40716</v>
      </c>
      <c r="B4637" s="506">
        <v>4636</v>
      </c>
      <c r="C4637" s="507">
        <v>110.97</v>
      </c>
      <c r="E4637" s="508">
        <f>(Table13[[#This Row],[Gasoil Open]]-MIN(Table13[Gasoil Open]))/(MAX(Table13[Gasoil Open])-MIN(Table13[Gasoil Open]))</f>
        <v>0.74136163982430436</v>
      </c>
      <c r="I4637" s="130">
        <f>(Table13[[#This Row],[Alpha]]-MIN(Table13[Alpha]))/(MAX(Table13[Alpha])-MIN(Table13[Alpha]))</f>
        <v>0.41785418965510296</v>
      </c>
      <c r="J4637" s="508">
        <f>(Table13[[#This Row],[Signal from Matlab]]-703)/(1060.75-703)</f>
        <v>-1.9650593990216632</v>
      </c>
    </row>
    <row r="4638" spans="1:10" x14ac:dyDescent="0.2">
      <c r="A4638" s="505">
        <v>40717</v>
      </c>
      <c r="B4638" s="506">
        <v>4637</v>
      </c>
      <c r="C4638" s="507">
        <v>113.19</v>
      </c>
      <c r="E4638" s="508">
        <f>(Table13[[#This Row],[Gasoil Open]]-MIN(Table13[Gasoil Open]))/(MAX(Table13[Gasoil Open])-MIN(Table13[Gasoil Open]))</f>
        <v>0.7576134699853585</v>
      </c>
      <c r="I4638" s="130">
        <f>(Table13[[#This Row],[Alpha]]-MIN(Table13[Alpha]))/(MAX(Table13[Alpha])-MIN(Table13[Alpha]))</f>
        <v>0.41785418965510296</v>
      </c>
      <c r="J4638" s="508">
        <f>(Table13[[#This Row],[Signal from Matlab]]-703)/(1060.75-703)</f>
        <v>-1.9650593990216632</v>
      </c>
    </row>
    <row r="4639" spans="1:10" x14ac:dyDescent="0.2">
      <c r="A4639" s="505">
        <v>40718</v>
      </c>
      <c r="B4639" s="506">
        <v>4638</v>
      </c>
      <c r="C4639" s="507">
        <v>108.59</v>
      </c>
      <c r="E4639" s="508">
        <f>(Table13[[#This Row],[Gasoil Open]]-MIN(Table13[Gasoil Open]))/(MAX(Table13[Gasoil Open])-MIN(Table13[Gasoil Open]))</f>
        <v>0.72393850658857972</v>
      </c>
      <c r="I4639" s="130">
        <f>(Table13[[#This Row],[Alpha]]-MIN(Table13[Alpha]))/(MAX(Table13[Alpha])-MIN(Table13[Alpha]))</f>
        <v>0.41785418965510296</v>
      </c>
      <c r="J4639" s="508">
        <f>(Table13[[#This Row],[Signal from Matlab]]-703)/(1060.75-703)</f>
        <v>-1.9650593990216632</v>
      </c>
    </row>
    <row r="4640" spans="1:10" x14ac:dyDescent="0.2">
      <c r="A4640" s="505">
        <v>40721</v>
      </c>
      <c r="B4640" s="506">
        <v>4639</v>
      </c>
      <c r="C4640" s="507">
        <v>105.36</v>
      </c>
      <c r="E4640" s="508">
        <f>(Table13[[#This Row],[Gasoil Open]]-MIN(Table13[Gasoil Open]))/(MAX(Table13[Gasoil Open])-MIN(Table13[Gasoil Open]))</f>
        <v>0.70029282576866747</v>
      </c>
      <c r="I4640" s="130">
        <f>(Table13[[#This Row],[Alpha]]-MIN(Table13[Alpha]))/(MAX(Table13[Alpha])-MIN(Table13[Alpha]))</f>
        <v>0.41785418965510296</v>
      </c>
      <c r="J4640" s="508">
        <f>(Table13[[#This Row],[Signal from Matlab]]-703)/(1060.75-703)</f>
        <v>-1.9650593990216632</v>
      </c>
    </row>
    <row r="4641" spans="1:10" x14ac:dyDescent="0.2">
      <c r="A4641" s="505">
        <v>40722</v>
      </c>
      <c r="B4641" s="506">
        <v>4640</v>
      </c>
      <c r="C4641" s="507">
        <v>106.76</v>
      </c>
      <c r="E4641" s="508">
        <f>(Table13[[#This Row],[Gasoil Open]]-MIN(Table13[Gasoil Open]))/(MAX(Table13[Gasoil Open])-MIN(Table13[Gasoil Open]))</f>
        <v>0.71054172767203505</v>
      </c>
      <c r="I4641" s="130">
        <f>(Table13[[#This Row],[Alpha]]-MIN(Table13[Alpha]))/(MAX(Table13[Alpha])-MIN(Table13[Alpha]))</f>
        <v>0.41785418965510296</v>
      </c>
      <c r="J4641" s="508">
        <f>(Table13[[#This Row],[Signal from Matlab]]-703)/(1060.75-703)</f>
        <v>-1.9650593990216632</v>
      </c>
    </row>
    <row r="4642" spans="1:10" x14ac:dyDescent="0.2">
      <c r="A4642" s="505">
        <v>40723</v>
      </c>
      <c r="B4642" s="506">
        <v>4641</v>
      </c>
      <c r="C4642" s="507">
        <v>108.65</v>
      </c>
      <c r="E4642" s="508">
        <f>(Table13[[#This Row],[Gasoil Open]]-MIN(Table13[Gasoil Open]))/(MAX(Table13[Gasoil Open])-MIN(Table13[Gasoil Open]))</f>
        <v>0.72437774524158116</v>
      </c>
      <c r="I4642" s="130">
        <f>(Table13[[#This Row],[Alpha]]-MIN(Table13[Alpha]))/(MAX(Table13[Alpha])-MIN(Table13[Alpha]))</f>
        <v>0.41785418965510296</v>
      </c>
      <c r="J4642" s="508">
        <f>(Table13[[#This Row],[Signal from Matlab]]-703)/(1060.75-703)</f>
        <v>-1.9650593990216632</v>
      </c>
    </row>
    <row r="4643" spans="1:10" x14ac:dyDescent="0.2">
      <c r="A4643" s="505">
        <v>40724</v>
      </c>
      <c r="B4643" s="506">
        <v>4642</v>
      </c>
      <c r="C4643" s="507">
        <v>112.3</v>
      </c>
      <c r="E4643" s="508">
        <f>(Table13[[#This Row],[Gasoil Open]]-MIN(Table13[Gasoil Open]))/(MAX(Table13[Gasoil Open])-MIN(Table13[Gasoil Open]))</f>
        <v>0.75109809663250349</v>
      </c>
      <c r="I4643" s="130">
        <f>(Table13[[#This Row],[Alpha]]-MIN(Table13[Alpha]))/(MAX(Table13[Alpha])-MIN(Table13[Alpha]))</f>
        <v>0.41785418965510296</v>
      </c>
      <c r="J4643" s="508">
        <f>(Table13[[#This Row],[Signal from Matlab]]-703)/(1060.75-703)</f>
        <v>-1.9650593990216632</v>
      </c>
    </row>
    <row r="4644" spans="1:10" x14ac:dyDescent="0.2">
      <c r="A4644" s="505">
        <v>40725</v>
      </c>
      <c r="B4644" s="506">
        <v>4643</v>
      </c>
      <c r="C4644" s="507">
        <v>111.8</v>
      </c>
      <c r="E4644" s="508">
        <f>(Table13[[#This Row],[Gasoil Open]]-MIN(Table13[Gasoil Open]))/(MAX(Table13[Gasoil Open])-MIN(Table13[Gasoil Open]))</f>
        <v>0.74743777452415794</v>
      </c>
      <c r="I4644" s="130">
        <f>(Table13[[#This Row],[Alpha]]-MIN(Table13[Alpha]))/(MAX(Table13[Alpha])-MIN(Table13[Alpha]))</f>
        <v>0.41785418965510296</v>
      </c>
      <c r="J4644" s="508">
        <f>(Table13[[#This Row],[Signal from Matlab]]-703)/(1060.75-703)</f>
        <v>-1.9650593990216632</v>
      </c>
    </row>
    <row r="4645" spans="1:10" x14ac:dyDescent="0.2">
      <c r="A4645" s="505">
        <v>40728</v>
      </c>
      <c r="B4645" s="506">
        <v>4644</v>
      </c>
      <c r="C4645" s="507">
        <v>111.3</v>
      </c>
      <c r="E4645" s="508">
        <f>(Table13[[#This Row],[Gasoil Open]]-MIN(Table13[Gasoil Open]))/(MAX(Table13[Gasoil Open])-MIN(Table13[Gasoil Open]))</f>
        <v>0.74377745241581239</v>
      </c>
      <c r="I4645" s="130">
        <f>(Table13[[#This Row],[Alpha]]-MIN(Table13[Alpha]))/(MAX(Table13[Alpha])-MIN(Table13[Alpha]))</f>
        <v>0.41785418965510296</v>
      </c>
      <c r="J4645" s="508">
        <f>(Table13[[#This Row],[Signal from Matlab]]-703)/(1060.75-703)</f>
        <v>-1.9650593990216632</v>
      </c>
    </row>
    <row r="4646" spans="1:10" x14ac:dyDescent="0.2">
      <c r="A4646" s="505">
        <v>40729</v>
      </c>
      <c r="B4646" s="506">
        <v>4645</v>
      </c>
      <c r="C4646" s="507">
        <v>111.55</v>
      </c>
      <c r="E4646" s="508">
        <f>(Table13[[#This Row],[Gasoil Open]]-MIN(Table13[Gasoil Open]))/(MAX(Table13[Gasoil Open])-MIN(Table13[Gasoil Open]))</f>
        <v>0.74560761346998516</v>
      </c>
      <c r="I4646" s="130">
        <f>(Table13[[#This Row],[Alpha]]-MIN(Table13[Alpha]))/(MAX(Table13[Alpha])-MIN(Table13[Alpha]))</f>
        <v>0.41785418965510296</v>
      </c>
      <c r="J4646" s="508">
        <f>(Table13[[#This Row],[Signal from Matlab]]-703)/(1060.75-703)</f>
        <v>-1.9650593990216632</v>
      </c>
    </row>
    <row r="4647" spans="1:10" x14ac:dyDescent="0.2">
      <c r="A4647" s="505">
        <v>40730</v>
      </c>
      <c r="B4647" s="506">
        <v>4646</v>
      </c>
      <c r="C4647" s="507">
        <v>113.51</v>
      </c>
      <c r="E4647" s="508">
        <f>(Table13[[#This Row],[Gasoil Open]]-MIN(Table13[Gasoil Open]))/(MAX(Table13[Gasoil Open])-MIN(Table13[Gasoil Open]))</f>
        <v>0.75995607613469973</v>
      </c>
      <c r="I4647" s="130">
        <f>(Table13[[#This Row],[Alpha]]-MIN(Table13[Alpha]))/(MAX(Table13[Alpha])-MIN(Table13[Alpha]))</f>
        <v>0.41785418965510296</v>
      </c>
      <c r="J4647" s="508">
        <f>(Table13[[#This Row],[Signal from Matlab]]-703)/(1060.75-703)</f>
        <v>-1.9650593990216632</v>
      </c>
    </row>
    <row r="4648" spans="1:10" x14ac:dyDescent="0.2">
      <c r="A4648" s="505">
        <v>40731</v>
      </c>
      <c r="B4648" s="506">
        <v>4647</v>
      </c>
      <c r="C4648" s="507">
        <v>114.4</v>
      </c>
      <c r="E4648" s="508">
        <f>(Table13[[#This Row],[Gasoil Open]]-MIN(Table13[Gasoil Open]))/(MAX(Table13[Gasoil Open])-MIN(Table13[Gasoil Open]))</f>
        <v>0.76647144948755475</v>
      </c>
      <c r="I4648" s="130">
        <f>(Table13[[#This Row],[Alpha]]-MIN(Table13[Alpha]))/(MAX(Table13[Alpha])-MIN(Table13[Alpha]))</f>
        <v>0.41785418965510296</v>
      </c>
      <c r="J4648" s="508">
        <f>(Table13[[#This Row],[Signal from Matlab]]-703)/(1060.75-703)</f>
        <v>-1.9650593990216632</v>
      </c>
    </row>
    <row r="4649" spans="1:10" x14ac:dyDescent="0.2">
      <c r="A4649" s="505">
        <v>40732</v>
      </c>
      <c r="B4649" s="506">
        <v>4648</v>
      </c>
      <c r="C4649" s="507">
        <v>118.51</v>
      </c>
      <c r="E4649" s="508">
        <f>(Table13[[#This Row],[Gasoil Open]]-MIN(Table13[Gasoil Open]))/(MAX(Table13[Gasoil Open])-MIN(Table13[Gasoil Open]))</f>
        <v>0.7965592972181551</v>
      </c>
      <c r="I4649" s="130">
        <f>(Table13[[#This Row],[Alpha]]-MIN(Table13[Alpha]))/(MAX(Table13[Alpha])-MIN(Table13[Alpha]))</f>
        <v>0.41785418965510296</v>
      </c>
      <c r="J4649" s="508">
        <f>(Table13[[#This Row],[Signal from Matlab]]-703)/(1060.75-703)</f>
        <v>-1.9650593990216632</v>
      </c>
    </row>
    <row r="4650" spans="1:10" x14ac:dyDescent="0.2">
      <c r="A4650" s="505">
        <v>40735</v>
      </c>
      <c r="B4650" s="506">
        <v>4649</v>
      </c>
      <c r="C4650" s="507">
        <v>118.27</v>
      </c>
      <c r="E4650" s="508">
        <f>(Table13[[#This Row],[Gasoil Open]]-MIN(Table13[Gasoil Open]))/(MAX(Table13[Gasoil Open])-MIN(Table13[Gasoil Open]))</f>
        <v>0.79480234260614913</v>
      </c>
      <c r="I4650" s="130">
        <f>(Table13[[#This Row],[Alpha]]-MIN(Table13[Alpha]))/(MAX(Table13[Alpha])-MIN(Table13[Alpha]))</f>
        <v>0.41785418965510296</v>
      </c>
      <c r="J4650" s="508">
        <f>(Table13[[#This Row],[Signal from Matlab]]-703)/(1060.75-703)</f>
        <v>-1.9650593990216632</v>
      </c>
    </row>
    <row r="4651" spans="1:10" x14ac:dyDescent="0.2">
      <c r="A4651" s="505">
        <v>40736</v>
      </c>
      <c r="B4651" s="506">
        <v>4650</v>
      </c>
      <c r="C4651" s="507">
        <v>117.22</v>
      </c>
      <c r="E4651" s="508">
        <f>(Table13[[#This Row],[Gasoil Open]]-MIN(Table13[Gasoil Open]))/(MAX(Table13[Gasoil Open])-MIN(Table13[Gasoil Open]))</f>
        <v>0.78711566617862361</v>
      </c>
      <c r="I4651" s="130">
        <f>(Table13[[#This Row],[Alpha]]-MIN(Table13[Alpha]))/(MAX(Table13[Alpha])-MIN(Table13[Alpha]))</f>
        <v>0.41785418965510296</v>
      </c>
      <c r="J4651" s="508">
        <f>(Table13[[#This Row],[Signal from Matlab]]-703)/(1060.75-703)</f>
        <v>-1.9650593990216632</v>
      </c>
    </row>
    <row r="4652" spans="1:10" x14ac:dyDescent="0.2">
      <c r="A4652" s="505">
        <v>40737</v>
      </c>
      <c r="B4652" s="506">
        <v>4651</v>
      </c>
      <c r="C4652" s="507">
        <v>116.95</v>
      </c>
      <c r="E4652" s="508">
        <f>(Table13[[#This Row],[Gasoil Open]]-MIN(Table13[Gasoil Open]))/(MAX(Table13[Gasoil Open])-MIN(Table13[Gasoil Open]))</f>
        <v>0.78513909224011702</v>
      </c>
      <c r="I4652" s="130">
        <f>(Table13[[#This Row],[Alpha]]-MIN(Table13[Alpha]))/(MAX(Table13[Alpha])-MIN(Table13[Alpha]))</f>
        <v>0.41785418965510296</v>
      </c>
      <c r="J4652" s="508">
        <f>(Table13[[#This Row],[Signal from Matlab]]-703)/(1060.75-703)</f>
        <v>-1.9650593990216632</v>
      </c>
    </row>
    <row r="4653" spans="1:10" x14ac:dyDescent="0.2">
      <c r="A4653" s="505">
        <v>40738</v>
      </c>
      <c r="B4653" s="506">
        <v>4652</v>
      </c>
      <c r="C4653" s="507">
        <v>118.53</v>
      </c>
      <c r="E4653" s="508">
        <f>(Table13[[#This Row],[Gasoil Open]]-MIN(Table13[Gasoil Open]))/(MAX(Table13[Gasoil Open])-MIN(Table13[Gasoil Open]))</f>
        <v>0.79670571010248892</v>
      </c>
      <c r="I4653" s="130">
        <f>(Table13[[#This Row],[Alpha]]-MIN(Table13[Alpha]))/(MAX(Table13[Alpha])-MIN(Table13[Alpha]))</f>
        <v>0.41785418965510296</v>
      </c>
      <c r="J4653" s="508">
        <f>(Table13[[#This Row],[Signal from Matlab]]-703)/(1060.75-703)</f>
        <v>-1.9650593990216632</v>
      </c>
    </row>
    <row r="4654" spans="1:10" x14ac:dyDescent="0.2">
      <c r="A4654" s="505">
        <v>40739</v>
      </c>
      <c r="B4654" s="506">
        <v>4653</v>
      </c>
      <c r="C4654" s="507"/>
      <c r="E4654" s="508">
        <f>(Table13[[#This Row],[Gasoil Open]]-MIN(Table13[Gasoil Open]))/(MAX(Table13[Gasoil Open])-MIN(Table13[Gasoil Open]))</f>
        <v>-7.1010248901903356E-2</v>
      </c>
      <c r="I4654" s="130">
        <f>(Table13[[#This Row],[Alpha]]-MIN(Table13[Alpha]))/(MAX(Table13[Alpha])-MIN(Table13[Alpha]))</f>
        <v>0.41785418965510296</v>
      </c>
      <c r="J4654" s="508">
        <f>(Table13[[#This Row],[Signal from Matlab]]-703)/(1060.75-703)</f>
        <v>-1.9650593990216632</v>
      </c>
    </row>
    <row r="4655" spans="1:10" x14ac:dyDescent="0.2">
      <c r="A4655" s="505">
        <v>40742</v>
      </c>
      <c r="B4655" s="506">
        <v>4654</v>
      </c>
      <c r="C4655" s="507">
        <v>117.55</v>
      </c>
      <c r="E4655" s="508">
        <f>(Table13[[#This Row],[Gasoil Open]]-MIN(Table13[Gasoil Open]))/(MAX(Table13[Gasoil Open])-MIN(Table13[Gasoil Open]))</f>
        <v>0.78953147877013163</v>
      </c>
      <c r="I4655" s="130">
        <f>(Table13[[#This Row],[Alpha]]-MIN(Table13[Alpha]))/(MAX(Table13[Alpha])-MIN(Table13[Alpha]))</f>
        <v>0.41785418965510296</v>
      </c>
      <c r="J4655" s="508">
        <f>(Table13[[#This Row],[Signal from Matlab]]-703)/(1060.75-703)</f>
        <v>-1.9650593990216632</v>
      </c>
    </row>
    <row r="4656" spans="1:10" x14ac:dyDescent="0.2">
      <c r="A4656" s="505">
        <v>40743</v>
      </c>
      <c r="B4656" s="506">
        <v>4655</v>
      </c>
      <c r="C4656" s="507">
        <v>116.5</v>
      </c>
      <c r="E4656" s="508">
        <f>(Table13[[#This Row],[Gasoil Open]]-MIN(Table13[Gasoil Open]))/(MAX(Table13[Gasoil Open])-MIN(Table13[Gasoil Open]))</f>
        <v>0.781844802342606</v>
      </c>
      <c r="I4656" s="130">
        <f>(Table13[[#This Row],[Alpha]]-MIN(Table13[Alpha]))/(MAX(Table13[Alpha])-MIN(Table13[Alpha]))</f>
        <v>0.41785418965510296</v>
      </c>
      <c r="J4656" s="508">
        <f>(Table13[[#This Row],[Signal from Matlab]]-703)/(1060.75-703)</f>
        <v>-1.9650593990216632</v>
      </c>
    </row>
    <row r="4657" spans="1:10" x14ac:dyDescent="0.2">
      <c r="A4657" s="505">
        <v>40744</v>
      </c>
      <c r="B4657" s="506">
        <v>4656</v>
      </c>
      <c r="C4657" s="507">
        <v>117.45</v>
      </c>
      <c r="E4657" s="508">
        <f>(Table13[[#This Row],[Gasoil Open]]-MIN(Table13[Gasoil Open]))/(MAX(Table13[Gasoil Open])-MIN(Table13[Gasoil Open]))</f>
        <v>0.78879941434846257</v>
      </c>
      <c r="I4657" s="130">
        <f>(Table13[[#This Row],[Alpha]]-MIN(Table13[Alpha]))/(MAX(Table13[Alpha])-MIN(Table13[Alpha]))</f>
        <v>0.41785418965510296</v>
      </c>
      <c r="J4657" s="508">
        <f>(Table13[[#This Row],[Signal from Matlab]]-703)/(1060.75-703)</f>
        <v>-1.9650593990216632</v>
      </c>
    </row>
    <row r="4658" spans="1:10" x14ac:dyDescent="0.2">
      <c r="A4658" s="505">
        <v>40745</v>
      </c>
      <c r="B4658" s="506">
        <v>4657</v>
      </c>
      <c r="C4658" s="507">
        <v>118.35</v>
      </c>
      <c r="E4658" s="508">
        <f>(Table13[[#This Row],[Gasoil Open]]-MIN(Table13[Gasoil Open]))/(MAX(Table13[Gasoil Open])-MIN(Table13[Gasoil Open]))</f>
        <v>0.79538799414348438</v>
      </c>
      <c r="I4658" s="130">
        <f>(Table13[[#This Row],[Alpha]]-MIN(Table13[Alpha]))/(MAX(Table13[Alpha])-MIN(Table13[Alpha]))</f>
        <v>0.41785418965510296</v>
      </c>
      <c r="J4658" s="508">
        <f>(Table13[[#This Row],[Signal from Matlab]]-703)/(1060.75-703)</f>
        <v>-1.9650593990216632</v>
      </c>
    </row>
    <row r="4659" spans="1:10" x14ac:dyDescent="0.2">
      <c r="A4659" s="505">
        <v>40746</v>
      </c>
      <c r="B4659" s="506">
        <v>4658</v>
      </c>
      <c r="C4659" s="507">
        <v>118.03</v>
      </c>
      <c r="E4659" s="508">
        <f>(Table13[[#This Row],[Gasoil Open]]-MIN(Table13[Gasoil Open]))/(MAX(Table13[Gasoil Open])-MIN(Table13[Gasoil Open]))</f>
        <v>0.79304538799414337</v>
      </c>
      <c r="I4659" s="130">
        <f>(Table13[[#This Row],[Alpha]]-MIN(Table13[Alpha]))/(MAX(Table13[Alpha])-MIN(Table13[Alpha]))</f>
        <v>0.41785418965510296</v>
      </c>
      <c r="J4659" s="508">
        <f>(Table13[[#This Row],[Signal from Matlab]]-703)/(1060.75-703)</f>
        <v>-1.9650593990216632</v>
      </c>
    </row>
    <row r="4660" spans="1:10" x14ac:dyDescent="0.2">
      <c r="A4660" s="505">
        <v>40749</v>
      </c>
      <c r="B4660" s="506">
        <v>4659</v>
      </c>
      <c r="C4660" s="507">
        <v>118.36</v>
      </c>
      <c r="E4660" s="508">
        <f>(Table13[[#This Row],[Gasoil Open]]-MIN(Table13[Gasoil Open]))/(MAX(Table13[Gasoil Open])-MIN(Table13[Gasoil Open]))</f>
        <v>0.7954612005856514</v>
      </c>
      <c r="I4660" s="130">
        <f>(Table13[[#This Row],[Alpha]]-MIN(Table13[Alpha]))/(MAX(Table13[Alpha])-MIN(Table13[Alpha]))</f>
        <v>0.41785418965510296</v>
      </c>
      <c r="J4660" s="508">
        <f>(Table13[[#This Row],[Signal from Matlab]]-703)/(1060.75-703)</f>
        <v>-1.9650593990216632</v>
      </c>
    </row>
    <row r="4661" spans="1:10" x14ac:dyDescent="0.2">
      <c r="A4661" s="505">
        <v>40750</v>
      </c>
      <c r="B4661" s="506">
        <v>4660</v>
      </c>
      <c r="C4661" s="507">
        <v>117.65</v>
      </c>
      <c r="E4661" s="508">
        <f>(Table13[[#This Row],[Gasoil Open]]-MIN(Table13[Gasoil Open]))/(MAX(Table13[Gasoil Open])-MIN(Table13[Gasoil Open]))</f>
        <v>0.79026354319180081</v>
      </c>
      <c r="I4661" s="130">
        <f>(Table13[[#This Row],[Alpha]]-MIN(Table13[Alpha]))/(MAX(Table13[Alpha])-MIN(Table13[Alpha]))</f>
        <v>0.41785418965510296</v>
      </c>
      <c r="J4661" s="508">
        <f>(Table13[[#This Row],[Signal from Matlab]]-703)/(1060.75-703)</f>
        <v>-1.9650593990216632</v>
      </c>
    </row>
    <row r="4662" spans="1:10" x14ac:dyDescent="0.2">
      <c r="A4662" s="505">
        <v>40751</v>
      </c>
      <c r="B4662" s="506">
        <v>4661</v>
      </c>
      <c r="C4662" s="507">
        <v>118.15</v>
      </c>
      <c r="E4662" s="508">
        <f>(Table13[[#This Row],[Gasoil Open]]-MIN(Table13[Gasoil Open]))/(MAX(Table13[Gasoil Open])-MIN(Table13[Gasoil Open]))</f>
        <v>0.79392386530014625</v>
      </c>
      <c r="I4662" s="130">
        <f>(Table13[[#This Row],[Alpha]]-MIN(Table13[Alpha]))/(MAX(Table13[Alpha])-MIN(Table13[Alpha]))</f>
        <v>0.41785418965510296</v>
      </c>
      <c r="J4662" s="508">
        <f>(Table13[[#This Row],[Signal from Matlab]]-703)/(1060.75-703)</f>
        <v>-1.9650593990216632</v>
      </c>
    </row>
    <row r="4663" spans="1:10" x14ac:dyDescent="0.2">
      <c r="A4663" s="505">
        <v>40752</v>
      </c>
      <c r="B4663" s="506">
        <v>4662</v>
      </c>
      <c r="C4663" s="507">
        <v>117.3</v>
      </c>
      <c r="E4663" s="508">
        <f>(Table13[[#This Row],[Gasoil Open]]-MIN(Table13[Gasoil Open]))/(MAX(Table13[Gasoil Open])-MIN(Table13[Gasoil Open]))</f>
        <v>0.78770131771595886</v>
      </c>
      <c r="I4663" s="130">
        <f>(Table13[[#This Row],[Alpha]]-MIN(Table13[Alpha]))/(MAX(Table13[Alpha])-MIN(Table13[Alpha]))</f>
        <v>0.41785418965510296</v>
      </c>
      <c r="J4663" s="508">
        <f>(Table13[[#This Row],[Signal from Matlab]]-703)/(1060.75-703)</f>
        <v>-1.9650593990216632</v>
      </c>
    </row>
    <row r="4664" spans="1:10" x14ac:dyDescent="0.2">
      <c r="A4664" s="505">
        <v>40753</v>
      </c>
      <c r="B4664" s="506">
        <v>4663</v>
      </c>
      <c r="C4664" s="507">
        <v>117.17</v>
      </c>
      <c r="E4664" s="508">
        <f>(Table13[[#This Row],[Gasoil Open]]-MIN(Table13[Gasoil Open]))/(MAX(Table13[Gasoil Open])-MIN(Table13[Gasoil Open]))</f>
        <v>0.78674963396778907</v>
      </c>
      <c r="I4664" s="130">
        <f>(Table13[[#This Row],[Alpha]]-MIN(Table13[Alpha]))/(MAX(Table13[Alpha])-MIN(Table13[Alpha]))</f>
        <v>0.41785418965510296</v>
      </c>
      <c r="J4664" s="508">
        <f>(Table13[[#This Row],[Signal from Matlab]]-703)/(1060.75-703)</f>
        <v>-1.9650593990216632</v>
      </c>
    </row>
    <row r="4665" spans="1:10" x14ac:dyDescent="0.2">
      <c r="A4665" s="505">
        <v>40756</v>
      </c>
      <c r="B4665" s="506">
        <v>4664</v>
      </c>
      <c r="C4665" s="507">
        <v>117</v>
      </c>
      <c r="E4665" s="508">
        <f>(Table13[[#This Row],[Gasoil Open]]-MIN(Table13[Gasoil Open]))/(MAX(Table13[Gasoil Open])-MIN(Table13[Gasoil Open]))</f>
        <v>0.78550512445095155</v>
      </c>
      <c r="I4665" s="130">
        <f>(Table13[[#This Row],[Alpha]]-MIN(Table13[Alpha]))/(MAX(Table13[Alpha])-MIN(Table13[Alpha]))</f>
        <v>0.41785418965510296</v>
      </c>
      <c r="J4665" s="508">
        <f>(Table13[[#This Row],[Signal from Matlab]]-703)/(1060.75-703)</f>
        <v>-1.9650593990216632</v>
      </c>
    </row>
    <row r="4666" spans="1:10" x14ac:dyDescent="0.2">
      <c r="A4666" s="505">
        <v>40757</v>
      </c>
      <c r="B4666" s="506">
        <v>4665</v>
      </c>
      <c r="C4666" s="507">
        <v>117</v>
      </c>
      <c r="E4666" s="508">
        <f>(Table13[[#This Row],[Gasoil Open]]-MIN(Table13[Gasoil Open]))/(MAX(Table13[Gasoil Open])-MIN(Table13[Gasoil Open]))</f>
        <v>0.78550512445095155</v>
      </c>
      <c r="I4666" s="130">
        <f>(Table13[[#This Row],[Alpha]]-MIN(Table13[Alpha]))/(MAX(Table13[Alpha])-MIN(Table13[Alpha]))</f>
        <v>0.41785418965510296</v>
      </c>
      <c r="J4666" s="508">
        <f>(Table13[[#This Row],[Signal from Matlab]]-703)/(1060.75-703)</f>
        <v>-1.9650593990216632</v>
      </c>
    </row>
    <row r="4667" spans="1:10" x14ac:dyDescent="0.2">
      <c r="A4667" s="505">
        <v>40758</v>
      </c>
      <c r="B4667" s="506">
        <v>4666</v>
      </c>
      <c r="C4667" s="507">
        <v>116.19</v>
      </c>
      <c r="E4667" s="508">
        <f>(Table13[[#This Row],[Gasoil Open]]-MIN(Table13[Gasoil Open]))/(MAX(Table13[Gasoil Open])-MIN(Table13[Gasoil Open]))</f>
        <v>0.77957540263543179</v>
      </c>
      <c r="I4667" s="130">
        <f>(Table13[[#This Row],[Alpha]]-MIN(Table13[Alpha]))/(MAX(Table13[Alpha])-MIN(Table13[Alpha]))</f>
        <v>0.41785418965510296</v>
      </c>
      <c r="J4667" s="508">
        <f>(Table13[[#This Row],[Signal from Matlab]]-703)/(1060.75-703)</f>
        <v>-1.9650593990216632</v>
      </c>
    </row>
    <row r="4668" spans="1:10" x14ac:dyDescent="0.2">
      <c r="A4668" s="505">
        <v>40759</v>
      </c>
      <c r="B4668" s="506">
        <v>4667</v>
      </c>
      <c r="C4668" s="507">
        <v>113.5</v>
      </c>
      <c r="E4668" s="508">
        <f>(Table13[[#This Row],[Gasoil Open]]-MIN(Table13[Gasoil Open]))/(MAX(Table13[Gasoil Open])-MIN(Table13[Gasoil Open]))</f>
        <v>0.75988286969253283</v>
      </c>
      <c r="I4668" s="130">
        <f>(Table13[[#This Row],[Alpha]]-MIN(Table13[Alpha]))/(MAX(Table13[Alpha])-MIN(Table13[Alpha]))</f>
        <v>0.41785418965510296</v>
      </c>
      <c r="J4668" s="508">
        <f>(Table13[[#This Row],[Signal from Matlab]]-703)/(1060.75-703)</f>
        <v>-1.9650593990216632</v>
      </c>
    </row>
    <row r="4669" spans="1:10" x14ac:dyDescent="0.2">
      <c r="A4669" s="505">
        <v>40760</v>
      </c>
      <c r="B4669" s="506">
        <v>4668</v>
      </c>
      <c r="C4669" s="507">
        <v>107.25</v>
      </c>
      <c r="E4669" s="508">
        <f>(Table13[[#This Row],[Gasoil Open]]-MIN(Table13[Gasoil Open]))/(MAX(Table13[Gasoil Open])-MIN(Table13[Gasoil Open]))</f>
        <v>0.71412884333821358</v>
      </c>
      <c r="I4669" s="130">
        <f>(Table13[[#This Row],[Alpha]]-MIN(Table13[Alpha]))/(MAX(Table13[Alpha])-MIN(Table13[Alpha]))</f>
        <v>0.41785418965510296</v>
      </c>
      <c r="J4669" s="508">
        <f>(Table13[[#This Row],[Signal from Matlab]]-703)/(1060.75-703)</f>
        <v>-1.9650593990216632</v>
      </c>
    </row>
    <row r="4670" spans="1:10" x14ac:dyDescent="0.2">
      <c r="A4670" s="505">
        <v>40763</v>
      </c>
      <c r="B4670" s="506">
        <v>4669</v>
      </c>
      <c r="C4670" s="507">
        <v>108.5</v>
      </c>
      <c r="E4670" s="508">
        <f>(Table13[[#This Row],[Gasoil Open]]-MIN(Table13[Gasoil Open]))/(MAX(Table13[Gasoil Open])-MIN(Table13[Gasoil Open]))</f>
        <v>0.72327964860907745</v>
      </c>
      <c r="I4670" s="130">
        <f>(Table13[[#This Row],[Alpha]]-MIN(Table13[Alpha]))/(MAX(Table13[Alpha])-MIN(Table13[Alpha]))</f>
        <v>0.41785418965510296</v>
      </c>
      <c r="J4670" s="508">
        <f>(Table13[[#This Row],[Signal from Matlab]]-703)/(1060.75-703)</f>
        <v>-1.9650593990216632</v>
      </c>
    </row>
    <row r="4671" spans="1:10" x14ac:dyDescent="0.2">
      <c r="A4671" s="505">
        <v>40764</v>
      </c>
      <c r="B4671" s="506">
        <v>4670</v>
      </c>
      <c r="C4671" s="507">
        <v>103.15</v>
      </c>
      <c r="E4671" s="508">
        <f>(Table13[[#This Row],[Gasoil Open]]-MIN(Table13[Gasoil Open]))/(MAX(Table13[Gasoil Open])-MIN(Table13[Gasoil Open]))</f>
        <v>0.68411420204978024</v>
      </c>
      <c r="I4671" s="130">
        <f>(Table13[[#This Row],[Alpha]]-MIN(Table13[Alpha]))/(MAX(Table13[Alpha])-MIN(Table13[Alpha]))</f>
        <v>0.41785418965510296</v>
      </c>
      <c r="J4671" s="508">
        <f>(Table13[[#This Row],[Signal from Matlab]]-703)/(1060.75-703)</f>
        <v>-1.9650593990216632</v>
      </c>
    </row>
    <row r="4672" spans="1:10" x14ac:dyDescent="0.2">
      <c r="A4672" s="505">
        <v>40765</v>
      </c>
      <c r="B4672" s="506">
        <v>4671</v>
      </c>
      <c r="C4672" s="507">
        <v>104.2</v>
      </c>
      <c r="E4672" s="508">
        <f>(Table13[[#This Row],[Gasoil Open]]-MIN(Table13[Gasoil Open]))/(MAX(Table13[Gasoil Open])-MIN(Table13[Gasoil Open]))</f>
        <v>0.69180087847730587</v>
      </c>
      <c r="I4672" s="130">
        <f>(Table13[[#This Row],[Alpha]]-MIN(Table13[Alpha]))/(MAX(Table13[Alpha])-MIN(Table13[Alpha]))</f>
        <v>0.41785418965510296</v>
      </c>
      <c r="J4672" s="508">
        <f>(Table13[[#This Row],[Signal from Matlab]]-703)/(1060.75-703)</f>
        <v>-1.9650593990216632</v>
      </c>
    </row>
    <row r="4673" spans="1:10" x14ac:dyDescent="0.2">
      <c r="A4673" s="505">
        <v>40766</v>
      </c>
      <c r="B4673" s="506">
        <v>4672</v>
      </c>
      <c r="C4673" s="507">
        <v>105</v>
      </c>
      <c r="E4673" s="508">
        <f>(Table13[[#This Row],[Gasoil Open]]-MIN(Table13[Gasoil Open]))/(MAX(Table13[Gasoil Open])-MIN(Table13[Gasoil Open]))</f>
        <v>0.69765739385065872</v>
      </c>
      <c r="I4673" s="130">
        <f>(Table13[[#This Row],[Alpha]]-MIN(Table13[Alpha]))/(MAX(Table13[Alpha])-MIN(Table13[Alpha]))</f>
        <v>0.41785418965510296</v>
      </c>
      <c r="J4673" s="508">
        <f>(Table13[[#This Row],[Signal from Matlab]]-703)/(1060.75-703)</f>
        <v>-1.9650593990216632</v>
      </c>
    </row>
    <row r="4674" spans="1:10" x14ac:dyDescent="0.2">
      <c r="A4674" s="505">
        <v>40767</v>
      </c>
      <c r="B4674" s="506">
        <v>4673</v>
      </c>
      <c r="C4674" s="507">
        <v>107.94</v>
      </c>
      <c r="E4674" s="508">
        <f>(Table13[[#This Row],[Gasoil Open]]-MIN(Table13[Gasoil Open]))/(MAX(Table13[Gasoil Open])-MIN(Table13[Gasoil Open]))</f>
        <v>0.71918008784773046</v>
      </c>
      <c r="I4674" s="130">
        <f>(Table13[[#This Row],[Alpha]]-MIN(Table13[Alpha]))/(MAX(Table13[Alpha])-MIN(Table13[Alpha]))</f>
        <v>0.41785418965510296</v>
      </c>
      <c r="J4674" s="508">
        <f>(Table13[[#This Row],[Signal from Matlab]]-703)/(1060.75-703)</f>
        <v>-1.9650593990216632</v>
      </c>
    </row>
    <row r="4675" spans="1:10" x14ac:dyDescent="0.2">
      <c r="A4675" s="505">
        <v>40770</v>
      </c>
      <c r="B4675" s="506">
        <v>4674</v>
      </c>
      <c r="C4675" s="507">
        <v>108.1</v>
      </c>
      <c r="E4675" s="508">
        <f>(Table13[[#This Row],[Gasoil Open]]-MIN(Table13[Gasoil Open]))/(MAX(Table13[Gasoil Open])-MIN(Table13[Gasoil Open]))</f>
        <v>0.72035139092240097</v>
      </c>
      <c r="I4675" s="130">
        <f>(Table13[[#This Row],[Alpha]]-MIN(Table13[Alpha]))/(MAX(Table13[Alpha])-MIN(Table13[Alpha]))</f>
        <v>0.41785418965510296</v>
      </c>
      <c r="J4675" s="508">
        <f>(Table13[[#This Row],[Signal from Matlab]]-703)/(1060.75-703)</f>
        <v>-1.9650593990216632</v>
      </c>
    </row>
    <row r="4676" spans="1:10" x14ac:dyDescent="0.2">
      <c r="A4676" s="505">
        <v>40771</v>
      </c>
      <c r="B4676" s="506">
        <v>4675</v>
      </c>
      <c r="C4676" s="507">
        <v>109.48</v>
      </c>
      <c r="E4676" s="508">
        <f>(Table13[[#This Row],[Gasoil Open]]-MIN(Table13[Gasoil Open]))/(MAX(Table13[Gasoil Open])-MIN(Table13[Gasoil Open]))</f>
        <v>0.73045387994143474</v>
      </c>
      <c r="I4676" s="130">
        <f>(Table13[[#This Row],[Alpha]]-MIN(Table13[Alpha]))/(MAX(Table13[Alpha])-MIN(Table13[Alpha]))</f>
        <v>0.41785418965510296</v>
      </c>
      <c r="J4676" s="508">
        <f>(Table13[[#This Row],[Signal from Matlab]]-703)/(1060.75-703)</f>
        <v>-1.9650593990216632</v>
      </c>
    </row>
    <row r="4677" spans="1:10" x14ac:dyDescent="0.2">
      <c r="A4677" s="505">
        <v>40772</v>
      </c>
      <c r="B4677" s="506">
        <v>4676</v>
      </c>
      <c r="C4677" s="507"/>
      <c r="E4677" s="508">
        <f>(Table13[[#This Row],[Gasoil Open]]-MIN(Table13[Gasoil Open]))/(MAX(Table13[Gasoil Open])-MIN(Table13[Gasoil Open]))</f>
        <v>-7.1010248901903356E-2</v>
      </c>
      <c r="I4677" s="130">
        <f>(Table13[[#This Row],[Alpha]]-MIN(Table13[Alpha]))/(MAX(Table13[Alpha])-MIN(Table13[Alpha]))</f>
        <v>0.41785418965510296</v>
      </c>
      <c r="J4677" s="508">
        <f>(Table13[[#This Row],[Signal from Matlab]]-703)/(1060.75-703)</f>
        <v>-1.9650593990216632</v>
      </c>
    </row>
    <row r="4678" spans="1:10" x14ac:dyDescent="0.2">
      <c r="A4678" s="505">
        <v>40773</v>
      </c>
      <c r="B4678" s="506">
        <v>4677</v>
      </c>
      <c r="C4678" s="507">
        <v>110.55</v>
      </c>
      <c r="E4678" s="508">
        <f>(Table13[[#This Row],[Gasoil Open]]-MIN(Table13[Gasoil Open]))/(MAX(Table13[Gasoil Open])-MIN(Table13[Gasoil Open]))</f>
        <v>0.73828696925329418</v>
      </c>
      <c r="I4678" s="130">
        <f>(Table13[[#This Row],[Alpha]]-MIN(Table13[Alpha]))/(MAX(Table13[Alpha])-MIN(Table13[Alpha]))</f>
        <v>0.41785418965510296</v>
      </c>
      <c r="J4678" s="508">
        <f>(Table13[[#This Row],[Signal from Matlab]]-703)/(1060.75-703)</f>
        <v>-1.9650593990216632</v>
      </c>
    </row>
    <row r="4679" spans="1:10" x14ac:dyDescent="0.2">
      <c r="A4679" s="505">
        <v>40774</v>
      </c>
      <c r="B4679" s="506">
        <v>4678</v>
      </c>
      <c r="C4679" s="507">
        <v>106.27</v>
      </c>
      <c r="E4679" s="508">
        <f>(Table13[[#This Row],[Gasoil Open]]-MIN(Table13[Gasoil Open]))/(MAX(Table13[Gasoil Open])-MIN(Table13[Gasoil Open]))</f>
        <v>0.7069546120058563</v>
      </c>
      <c r="I4679" s="130">
        <f>(Table13[[#This Row],[Alpha]]-MIN(Table13[Alpha]))/(MAX(Table13[Alpha])-MIN(Table13[Alpha]))</f>
        <v>0.41785418965510296</v>
      </c>
      <c r="J4679" s="508">
        <f>(Table13[[#This Row],[Signal from Matlab]]-703)/(1060.75-703)</f>
        <v>-1.9650593990216632</v>
      </c>
    </row>
    <row r="4680" spans="1:10" x14ac:dyDescent="0.2">
      <c r="A4680" s="505">
        <v>40777</v>
      </c>
      <c r="B4680" s="506">
        <v>4679</v>
      </c>
      <c r="C4680" s="507">
        <v>108.5</v>
      </c>
      <c r="E4680" s="508">
        <f>(Table13[[#This Row],[Gasoil Open]]-MIN(Table13[Gasoil Open]))/(MAX(Table13[Gasoil Open])-MIN(Table13[Gasoil Open]))</f>
        <v>0.72327964860907745</v>
      </c>
      <c r="I4680" s="130">
        <f>(Table13[[#This Row],[Alpha]]-MIN(Table13[Alpha]))/(MAX(Table13[Alpha])-MIN(Table13[Alpha]))</f>
        <v>0.41785418965510296</v>
      </c>
      <c r="J4680" s="508">
        <f>(Table13[[#This Row],[Signal from Matlab]]-703)/(1060.75-703)</f>
        <v>-1.9650593990216632</v>
      </c>
    </row>
    <row r="4681" spans="1:10" x14ac:dyDescent="0.2">
      <c r="A4681" s="505">
        <v>40778</v>
      </c>
      <c r="B4681" s="506">
        <v>4680</v>
      </c>
      <c r="C4681" s="507">
        <v>108.1</v>
      </c>
      <c r="E4681" s="508">
        <f>(Table13[[#This Row],[Gasoil Open]]-MIN(Table13[Gasoil Open]))/(MAX(Table13[Gasoil Open])-MIN(Table13[Gasoil Open]))</f>
        <v>0.72035139092240097</v>
      </c>
      <c r="I4681" s="130">
        <f>(Table13[[#This Row],[Alpha]]-MIN(Table13[Alpha]))/(MAX(Table13[Alpha])-MIN(Table13[Alpha]))</f>
        <v>0.41785418965510296</v>
      </c>
      <c r="J4681" s="508">
        <f>(Table13[[#This Row],[Signal from Matlab]]-703)/(1060.75-703)</f>
        <v>-1.9650593990216632</v>
      </c>
    </row>
    <row r="4682" spans="1:10" x14ac:dyDescent="0.2">
      <c r="A4682" s="505">
        <v>40779</v>
      </c>
      <c r="B4682" s="506">
        <v>4681</v>
      </c>
      <c r="C4682" s="507">
        <v>109.66</v>
      </c>
      <c r="E4682" s="508">
        <f>(Table13[[#This Row],[Gasoil Open]]-MIN(Table13[Gasoil Open]))/(MAX(Table13[Gasoil Open])-MIN(Table13[Gasoil Open]))</f>
        <v>0.73177159590043905</v>
      </c>
      <c r="I4682" s="130">
        <f>(Table13[[#This Row],[Alpha]]-MIN(Table13[Alpha]))/(MAX(Table13[Alpha])-MIN(Table13[Alpha]))</f>
        <v>0.41785418965510296</v>
      </c>
      <c r="J4682" s="508">
        <f>(Table13[[#This Row],[Signal from Matlab]]-703)/(1060.75-703)</f>
        <v>-1.9650593990216632</v>
      </c>
    </row>
    <row r="4683" spans="1:10" x14ac:dyDescent="0.2">
      <c r="A4683" s="505">
        <v>40780</v>
      </c>
      <c r="B4683" s="506">
        <v>4682</v>
      </c>
      <c r="C4683" s="507">
        <v>110.32</v>
      </c>
      <c r="E4683" s="508">
        <f>(Table13[[#This Row],[Gasoil Open]]-MIN(Table13[Gasoil Open]))/(MAX(Table13[Gasoil Open])-MIN(Table13[Gasoil Open]))</f>
        <v>0.73660322108345511</v>
      </c>
      <c r="I4683" s="130">
        <f>(Table13[[#This Row],[Alpha]]-MIN(Table13[Alpha]))/(MAX(Table13[Alpha])-MIN(Table13[Alpha]))</f>
        <v>0.41785418965510296</v>
      </c>
      <c r="J4683" s="508">
        <f>(Table13[[#This Row],[Signal from Matlab]]-703)/(1060.75-703)</f>
        <v>-1.9650593990216632</v>
      </c>
    </row>
    <row r="4684" spans="1:10" x14ac:dyDescent="0.2">
      <c r="A4684" s="505">
        <v>40781</v>
      </c>
      <c r="B4684" s="506">
        <v>4683</v>
      </c>
      <c r="C4684" s="507">
        <v>110.57</v>
      </c>
      <c r="E4684" s="508">
        <f>(Table13[[#This Row],[Gasoil Open]]-MIN(Table13[Gasoil Open]))/(MAX(Table13[Gasoil Open])-MIN(Table13[Gasoil Open]))</f>
        <v>0.73843338213762788</v>
      </c>
      <c r="I4684" s="130">
        <f>(Table13[[#This Row],[Alpha]]-MIN(Table13[Alpha]))/(MAX(Table13[Alpha])-MIN(Table13[Alpha]))</f>
        <v>0.41785418965510296</v>
      </c>
      <c r="J4684" s="508">
        <f>(Table13[[#This Row],[Signal from Matlab]]-703)/(1060.75-703)</f>
        <v>-1.9650593990216632</v>
      </c>
    </row>
    <row r="4685" spans="1:10" x14ac:dyDescent="0.2">
      <c r="A4685" s="505">
        <v>40784</v>
      </c>
      <c r="B4685" s="506">
        <v>4684</v>
      </c>
      <c r="C4685" s="507">
        <v>110.77</v>
      </c>
      <c r="E4685" s="508">
        <f>(Table13[[#This Row],[Gasoil Open]]-MIN(Table13[Gasoil Open]))/(MAX(Table13[Gasoil Open])-MIN(Table13[Gasoil Open]))</f>
        <v>0.73989751098096612</v>
      </c>
      <c r="I4685" s="130">
        <f>(Table13[[#This Row],[Alpha]]-MIN(Table13[Alpha]))/(MAX(Table13[Alpha])-MIN(Table13[Alpha]))</f>
        <v>0.41785418965510296</v>
      </c>
      <c r="J4685" s="508">
        <f>(Table13[[#This Row],[Signal from Matlab]]-703)/(1060.75-703)</f>
        <v>-1.9650593990216632</v>
      </c>
    </row>
    <row r="4686" spans="1:10" x14ac:dyDescent="0.2">
      <c r="A4686" s="505">
        <v>40785</v>
      </c>
      <c r="B4686" s="506">
        <v>4685</v>
      </c>
      <c r="C4686" s="507">
        <v>112.36</v>
      </c>
      <c r="E4686" s="508">
        <f>(Table13[[#This Row],[Gasoil Open]]-MIN(Table13[Gasoil Open]))/(MAX(Table13[Gasoil Open])-MIN(Table13[Gasoil Open]))</f>
        <v>0.75153733528550493</v>
      </c>
      <c r="I4686" s="130">
        <f>(Table13[[#This Row],[Alpha]]-MIN(Table13[Alpha]))/(MAX(Table13[Alpha])-MIN(Table13[Alpha]))</f>
        <v>0.41785418965510296</v>
      </c>
      <c r="J4686" s="508">
        <f>(Table13[[#This Row],[Signal from Matlab]]-703)/(1060.75-703)</f>
        <v>-1.9650593990216632</v>
      </c>
    </row>
    <row r="4687" spans="1:10" x14ac:dyDescent="0.2">
      <c r="A4687" s="505">
        <v>40786</v>
      </c>
      <c r="B4687" s="506">
        <v>4686</v>
      </c>
      <c r="C4687" s="507">
        <v>113.85</v>
      </c>
      <c r="E4687" s="508">
        <f>(Table13[[#This Row],[Gasoil Open]]-MIN(Table13[Gasoil Open]))/(MAX(Table13[Gasoil Open])-MIN(Table13[Gasoil Open]))</f>
        <v>0.76244509516837466</v>
      </c>
      <c r="I4687" s="130">
        <f>(Table13[[#This Row],[Alpha]]-MIN(Table13[Alpha]))/(MAX(Table13[Alpha])-MIN(Table13[Alpha]))</f>
        <v>0.41785418965510296</v>
      </c>
      <c r="J4687" s="508">
        <f>(Table13[[#This Row],[Signal from Matlab]]-703)/(1060.75-703)</f>
        <v>-1.9650593990216632</v>
      </c>
    </row>
    <row r="4688" spans="1:10" x14ac:dyDescent="0.2">
      <c r="A4688" s="505">
        <v>40787</v>
      </c>
      <c r="B4688" s="506">
        <v>4687</v>
      </c>
      <c r="C4688" s="507">
        <v>114.85</v>
      </c>
      <c r="E4688" s="508">
        <f>(Table13[[#This Row],[Gasoil Open]]-MIN(Table13[Gasoil Open]))/(MAX(Table13[Gasoil Open])-MIN(Table13[Gasoil Open]))</f>
        <v>0.76976573938506565</v>
      </c>
      <c r="I4688" s="130">
        <f>(Table13[[#This Row],[Alpha]]-MIN(Table13[Alpha]))/(MAX(Table13[Alpha])-MIN(Table13[Alpha]))</f>
        <v>0.41785418965510296</v>
      </c>
      <c r="J4688" s="508">
        <f>(Table13[[#This Row],[Signal from Matlab]]-703)/(1060.75-703)</f>
        <v>-1.9650593990216632</v>
      </c>
    </row>
    <row r="4689" spans="1:10" x14ac:dyDescent="0.2">
      <c r="A4689" s="505">
        <v>40788</v>
      </c>
      <c r="B4689" s="506">
        <v>4688</v>
      </c>
      <c r="C4689" s="507">
        <v>114.18</v>
      </c>
      <c r="E4689" s="508">
        <f>(Table13[[#This Row],[Gasoil Open]]-MIN(Table13[Gasoil Open]))/(MAX(Table13[Gasoil Open])-MIN(Table13[Gasoil Open]))</f>
        <v>0.7648609077598828</v>
      </c>
      <c r="I4689" s="130">
        <f>(Table13[[#This Row],[Alpha]]-MIN(Table13[Alpha]))/(MAX(Table13[Alpha])-MIN(Table13[Alpha]))</f>
        <v>0.41785418965510296</v>
      </c>
      <c r="J4689" s="508">
        <f>(Table13[[#This Row],[Signal from Matlab]]-703)/(1060.75-703)</f>
        <v>-1.9650593990216632</v>
      </c>
    </row>
    <row r="4690" spans="1:10" x14ac:dyDescent="0.2">
      <c r="A4690" s="505">
        <v>40791</v>
      </c>
      <c r="B4690" s="506">
        <v>4689</v>
      </c>
      <c r="C4690" s="507">
        <v>112.5</v>
      </c>
      <c r="E4690" s="508">
        <f>(Table13[[#This Row],[Gasoil Open]]-MIN(Table13[Gasoil Open]))/(MAX(Table13[Gasoil Open])-MIN(Table13[Gasoil Open]))</f>
        <v>0.75256222547584173</v>
      </c>
      <c r="I4690" s="130">
        <f>(Table13[[#This Row],[Alpha]]-MIN(Table13[Alpha]))/(MAX(Table13[Alpha])-MIN(Table13[Alpha]))</f>
        <v>0.41785418965510296</v>
      </c>
      <c r="J4690" s="508">
        <f>(Table13[[#This Row],[Signal from Matlab]]-703)/(1060.75-703)</f>
        <v>-1.9650593990216632</v>
      </c>
    </row>
    <row r="4691" spans="1:10" x14ac:dyDescent="0.2">
      <c r="A4691" s="505">
        <v>40792</v>
      </c>
      <c r="B4691" s="506">
        <v>4690</v>
      </c>
      <c r="C4691" s="507">
        <v>109.89</v>
      </c>
      <c r="E4691" s="508">
        <f>(Table13[[#This Row],[Gasoil Open]]-MIN(Table13[Gasoil Open]))/(MAX(Table13[Gasoil Open])-MIN(Table13[Gasoil Open]))</f>
        <v>0.73345534407027801</v>
      </c>
      <c r="I4691" s="130">
        <f>(Table13[[#This Row],[Alpha]]-MIN(Table13[Alpha]))/(MAX(Table13[Alpha])-MIN(Table13[Alpha]))</f>
        <v>0.41785418965510296</v>
      </c>
      <c r="J4691" s="508">
        <f>(Table13[[#This Row],[Signal from Matlab]]-703)/(1060.75-703)</f>
        <v>-1.9650593990216632</v>
      </c>
    </row>
    <row r="4692" spans="1:10" x14ac:dyDescent="0.2">
      <c r="A4692" s="505">
        <v>40793</v>
      </c>
      <c r="B4692" s="506">
        <v>4691</v>
      </c>
      <c r="C4692" s="507">
        <v>113.41</v>
      </c>
      <c r="E4692" s="508">
        <f>(Table13[[#This Row],[Gasoil Open]]-MIN(Table13[Gasoil Open]))/(MAX(Table13[Gasoil Open])-MIN(Table13[Gasoil Open]))</f>
        <v>0.75922401171303056</v>
      </c>
      <c r="I4692" s="130">
        <f>(Table13[[#This Row],[Alpha]]-MIN(Table13[Alpha]))/(MAX(Table13[Alpha])-MIN(Table13[Alpha]))</f>
        <v>0.41785418965510296</v>
      </c>
      <c r="J4692" s="508">
        <f>(Table13[[#This Row],[Signal from Matlab]]-703)/(1060.75-703)</f>
        <v>-1.9650593990216632</v>
      </c>
    </row>
    <row r="4693" spans="1:10" x14ac:dyDescent="0.2">
      <c r="A4693" s="505">
        <v>40794</v>
      </c>
      <c r="B4693" s="506">
        <v>4692</v>
      </c>
      <c r="C4693" s="507">
        <v>116.05</v>
      </c>
      <c r="E4693" s="508">
        <f>(Table13[[#This Row],[Gasoil Open]]-MIN(Table13[Gasoil Open]))/(MAX(Table13[Gasoil Open])-MIN(Table13[Gasoil Open]))</f>
        <v>0.77855051244509499</v>
      </c>
      <c r="I4693" s="130">
        <f>(Table13[[#This Row],[Alpha]]-MIN(Table13[Alpha]))/(MAX(Table13[Alpha])-MIN(Table13[Alpha]))</f>
        <v>0.41785418965510296</v>
      </c>
      <c r="J4693" s="508">
        <f>(Table13[[#This Row],[Signal from Matlab]]-703)/(1060.75-703)</f>
        <v>-1.9650593990216632</v>
      </c>
    </row>
    <row r="4694" spans="1:10" x14ac:dyDescent="0.2">
      <c r="A4694" s="505">
        <v>40795</v>
      </c>
      <c r="B4694" s="506">
        <v>4693</v>
      </c>
      <c r="C4694" s="507">
        <v>114.26</v>
      </c>
      <c r="E4694" s="508">
        <f>(Table13[[#This Row],[Gasoil Open]]-MIN(Table13[Gasoil Open]))/(MAX(Table13[Gasoil Open])-MIN(Table13[Gasoil Open]))</f>
        <v>0.76544655929721805</v>
      </c>
      <c r="I4694" s="130">
        <f>(Table13[[#This Row],[Alpha]]-MIN(Table13[Alpha]))/(MAX(Table13[Alpha])-MIN(Table13[Alpha]))</f>
        <v>0.41785418965510296</v>
      </c>
      <c r="J4694" s="508">
        <f>(Table13[[#This Row],[Signal from Matlab]]-703)/(1060.75-703)</f>
        <v>-1.9650593990216632</v>
      </c>
    </row>
    <row r="4695" spans="1:10" x14ac:dyDescent="0.2">
      <c r="A4695" s="505">
        <v>40798</v>
      </c>
      <c r="B4695" s="506">
        <v>4694</v>
      </c>
      <c r="C4695" s="507">
        <v>112.43</v>
      </c>
      <c r="E4695" s="508">
        <f>(Table13[[#This Row],[Gasoil Open]]-MIN(Table13[Gasoil Open]))/(MAX(Table13[Gasoil Open])-MIN(Table13[Gasoil Open]))</f>
        <v>0.75204978038067338</v>
      </c>
      <c r="I4695" s="130">
        <f>(Table13[[#This Row],[Alpha]]-MIN(Table13[Alpha]))/(MAX(Table13[Alpha])-MIN(Table13[Alpha]))</f>
        <v>0.41785418965510296</v>
      </c>
      <c r="J4695" s="508">
        <f>(Table13[[#This Row],[Signal from Matlab]]-703)/(1060.75-703)</f>
        <v>-1.9650593990216632</v>
      </c>
    </row>
    <row r="4696" spans="1:10" x14ac:dyDescent="0.2">
      <c r="A4696" s="505">
        <v>40799</v>
      </c>
      <c r="B4696" s="506">
        <v>4695</v>
      </c>
      <c r="C4696" s="507">
        <v>112.85</v>
      </c>
      <c r="E4696" s="508">
        <f>(Table13[[#This Row],[Gasoil Open]]-MIN(Table13[Gasoil Open]))/(MAX(Table13[Gasoil Open])-MIN(Table13[Gasoil Open]))</f>
        <v>0.75512445095168357</v>
      </c>
      <c r="I4696" s="130">
        <f>(Table13[[#This Row],[Alpha]]-MIN(Table13[Alpha]))/(MAX(Table13[Alpha])-MIN(Table13[Alpha]))</f>
        <v>0.41785418965510296</v>
      </c>
      <c r="J4696" s="508">
        <f>(Table13[[#This Row],[Signal from Matlab]]-703)/(1060.75-703)</f>
        <v>-1.9650593990216632</v>
      </c>
    </row>
    <row r="4697" spans="1:10" x14ac:dyDescent="0.2">
      <c r="A4697" s="505">
        <v>40800</v>
      </c>
      <c r="B4697" s="506">
        <v>4696</v>
      </c>
      <c r="C4697" s="507">
        <v>111.93</v>
      </c>
      <c r="E4697" s="508">
        <f>(Table13[[#This Row],[Gasoil Open]]-MIN(Table13[Gasoil Open]))/(MAX(Table13[Gasoil Open])-MIN(Table13[Gasoil Open]))</f>
        <v>0.74838945827232783</v>
      </c>
      <c r="I4697" s="130">
        <f>(Table13[[#This Row],[Alpha]]-MIN(Table13[Alpha]))/(MAX(Table13[Alpha])-MIN(Table13[Alpha]))</f>
        <v>0.41785418965510296</v>
      </c>
      <c r="J4697" s="508">
        <f>(Table13[[#This Row],[Signal from Matlab]]-703)/(1060.75-703)</f>
        <v>-1.9650593990216632</v>
      </c>
    </row>
    <row r="4698" spans="1:10" x14ac:dyDescent="0.2">
      <c r="A4698" s="505">
        <v>40801</v>
      </c>
      <c r="B4698" s="506">
        <v>4697</v>
      </c>
      <c r="C4698" s="507">
        <v>112.41</v>
      </c>
      <c r="E4698" s="508">
        <f>(Table13[[#This Row],[Gasoil Open]]-MIN(Table13[Gasoil Open]))/(MAX(Table13[Gasoil Open])-MIN(Table13[Gasoil Open]))</f>
        <v>0.75190336749633946</v>
      </c>
      <c r="I4698" s="130">
        <f>(Table13[[#This Row],[Alpha]]-MIN(Table13[Alpha]))/(MAX(Table13[Alpha])-MIN(Table13[Alpha]))</f>
        <v>0.41785418965510296</v>
      </c>
      <c r="J4698" s="508">
        <f>(Table13[[#This Row],[Signal from Matlab]]-703)/(1060.75-703)</f>
        <v>-1.9650593990216632</v>
      </c>
    </row>
    <row r="4699" spans="1:10" x14ac:dyDescent="0.2">
      <c r="A4699" s="505">
        <v>40802</v>
      </c>
      <c r="B4699" s="506">
        <v>4698</v>
      </c>
      <c r="C4699" s="507"/>
      <c r="E4699" s="508">
        <f>(Table13[[#This Row],[Gasoil Open]]-MIN(Table13[Gasoil Open]))/(MAX(Table13[Gasoil Open])-MIN(Table13[Gasoil Open]))</f>
        <v>-7.1010248901903356E-2</v>
      </c>
      <c r="I4699" s="130">
        <f>(Table13[[#This Row],[Alpha]]-MIN(Table13[Alpha]))/(MAX(Table13[Alpha])-MIN(Table13[Alpha]))</f>
        <v>0.41785418965510296</v>
      </c>
      <c r="J4699" s="508">
        <f>(Table13[[#This Row],[Signal from Matlab]]-703)/(1060.75-703)</f>
        <v>-1.9650593990216632</v>
      </c>
    </row>
    <row r="4700" spans="1:10" x14ac:dyDescent="0.2">
      <c r="A4700" s="505">
        <v>40805</v>
      </c>
      <c r="B4700" s="506">
        <v>4699</v>
      </c>
      <c r="C4700" s="507">
        <v>111.71</v>
      </c>
      <c r="E4700" s="508">
        <f>(Table13[[#This Row],[Gasoil Open]]-MIN(Table13[Gasoil Open]))/(MAX(Table13[Gasoil Open])-MIN(Table13[Gasoil Open]))</f>
        <v>0.74677891654465578</v>
      </c>
      <c r="I4700" s="130">
        <f>(Table13[[#This Row],[Alpha]]-MIN(Table13[Alpha]))/(MAX(Table13[Alpha])-MIN(Table13[Alpha]))</f>
        <v>0.41785418965510296</v>
      </c>
      <c r="J4700" s="508">
        <f>(Table13[[#This Row],[Signal from Matlab]]-703)/(1060.75-703)</f>
        <v>-1.9650593990216632</v>
      </c>
    </row>
    <row r="4701" spans="1:10" x14ac:dyDescent="0.2">
      <c r="A4701" s="505">
        <v>40806</v>
      </c>
      <c r="B4701" s="506">
        <v>4700</v>
      </c>
      <c r="C4701" s="507">
        <v>109.2</v>
      </c>
      <c r="E4701" s="508">
        <f>(Table13[[#This Row],[Gasoil Open]]-MIN(Table13[Gasoil Open]))/(MAX(Table13[Gasoil Open])-MIN(Table13[Gasoil Open]))</f>
        <v>0.72840409956076124</v>
      </c>
      <c r="I4701" s="130">
        <f>(Table13[[#This Row],[Alpha]]-MIN(Table13[Alpha]))/(MAX(Table13[Alpha])-MIN(Table13[Alpha]))</f>
        <v>0.41785418965510296</v>
      </c>
      <c r="J4701" s="508">
        <f>(Table13[[#This Row],[Signal from Matlab]]-703)/(1060.75-703)</f>
        <v>-1.9650593990216632</v>
      </c>
    </row>
    <row r="4702" spans="1:10" x14ac:dyDescent="0.2">
      <c r="A4702" s="505">
        <v>40807</v>
      </c>
      <c r="B4702" s="506">
        <v>4701</v>
      </c>
      <c r="C4702" s="507">
        <v>110.25</v>
      </c>
      <c r="E4702" s="508">
        <f>(Table13[[#This Row],[Gasoil Open]]-MIN(Table13[Gasoil Open]))/(MAX(Table13[Gasoil Open])-MIN(Table13[Gasoil Open]))</f>
        <v>0.73609077598828687</v>
      </c>
      <c r="I4702" s="130">
        <f>(Table13[[#This Row],[Alpha]]-MIN(Table13[Alpha]))/(MAX(Table13[Alpha])-MIN(Table13[Alpha]))</f>
        <v>0.41785418965510296</v>
      </c>
      <c r="J4702" s="508">
        <f>(Table13[[#This Row],[Signal from Matlab]]-703)/(1060.75-703)</f>
        <v>-1.9650593990216632</v>
      </c>
    </row>
    <row r="4703" spans="1:10" x14ac:dyDescent="0.2">
      <c r="A4703" s="505">
        <v>40808</v>
      </c>
      <c r="B4703" s="506">
        <v>4702</v>
      </c>
      <c r="C4703" s="507">
        <v>109.5</v>
      </c>
      <c r="E4703" s="508">
        <f>(Table13[[#This Row],[Gasoil Open]]-MIN(Table13[Gasoil Open]))/(MAX(Table13[Gasoil Open])-MIN(Table13[Gasoil Open]))</f>
        <v>0.73060029282576855</v>
      </c>
      <c r="I4703" s="130">
        <f>(Table13[[#This Row],[Alpha]]-MIN(Table13[Alpha]))/(MAX(Table13[Alpha])-MIN(Table13[Alpha]))</f>
        <v>0.41785418965510296</v>
      </c>
      <c r="J4703" s="508">
        <f>(Table13[[#This Row],[Signal from Matlab]]-703)/(1060.75-703)</f>
        <v>-1.9650593990216632</v>
      </c>
    </row>
    <row r="4704" spans="1:10" x14ac:dyDescent="0.2">
      <c r="A4704" s="505">
        <v>40809</v>
      </c>
      <c r="B4704" s="506">
        <v>4703</v>
      </c>
      <c r="C4704" s="507">
        <v>105.36</v>
      </c>
      <c r="E4704" s="508">
        <f>(Table13[[#This Row],[Gasoil Open]]-MIN(Table13[Gasoil Open]))/(MAX(Table13[Gasoil Open])-MIN(Table13[Gasoil Open]))</f>
        <v>0.70029282576866747</v>
      </c>
      <c r="I4704" s="130">
        <f>(Table13[[#This Row],[Alpha]]-MIN(Table13[Alpha]))/(MAX(Table13[Alpha])-MIN(Table13[Alpha]))</f>
        <v>0.41785418965510296</v>
      </c>
      <c r="J4704" s="508">
        <f>(Table13[[#This Row],[Signal from Matlab]]-703)/(1060.75-703)</f>
        <v>-1.9650593990216632</v>
      </c>
    </row>
    <row r="4705" spans="1:10" x14ac:dyDescent="0.2">
      <c r="A4705" s="505">
        <v>40812</v>
      </c>
      <c r="B4705" s="506">
        <v>4704</v>
      </c>
      <c r="C4705" s="507">
        <v>103.61</v>
      </c>
      <c r="E4705" s="508">
        <f>(Table13[[#This Row],[Gasoil Open]]-MIN(Table13[Gasoil Open]))/(MAX(Table13[Gasoil Open])-MIN(Table13[Gasoil Open]))</f>
        <v>0.68748169838945816</v>
      </c>
      <c r="I4705" s="130">
        <f>(Table13[[#This Row],[Alpha]]-MIN(Table13[Alpha]))/(MAX(Table13[Alpha])-MIN(Table13[Alpha]))</f>
        <v>0.41785418965510296</v>
      </c>
      <c r="J4705" s="508">
        <f>(Table13[[#This Row],[Signal from Matlab]]-703)/(1060.75-703)</f>
        <v>-1.9650593990216632</v>
      </c>
    </row>
    <row r="4706" spans="1:10" x14ac:dyDescent="0.2">
      <c r="A4706" s="505">
        <v>40813</v>
      </c>
      <c r="B4706" s="506">
        <v>4705</v>
      </c>
      <c r="C4706" s="507">
        <v>104.77</v>
      </c>
      <c r="E4706" s="508">
        <f>(Table13[[#This Row],[Gasoil Open]]-MIN(Table13[Gasoil Open]))/(MAX(Table13[Gasoil Open])-MIN(Table13[Gasoil Open]))</f>
        <v>0.69597364568081976</v>
      </c>
      <c r="I4706" s="130">
        <f>(Table13[[#This Row],[Alpha]]-MIN(Table13[Alpha]))/(MAX(Table13[Alpha])-MIN(Table13[Alpha]))</f>
        <v>0.41785418965510296</v>
      </c>
      <c r="J4706" s="508">
        <f>(Table13[[#This Row],[Signal from Matlab]]-703)/(1060.75-703)</f>
        <v>-1.9650593990216632</v>
      </c>
    </row>
    <row r="4707" spans="1:10" x14ac:dyDescent="0.2">
      <c r="A4707" s="505">
        <v>40814</v>
      </c>
      <c r="B4707" s="506">
        <v>4706</v>
      </c>
      <c r="C4707" s="507">
        <v>106.75</v>
      </c>
      <c r="E4707" s="508">
        <f>(Table13[[#This Row],[Gasoil Open]]-MIN(Table13[Gasoil Open]))/(MAX(Table13[Gasoil Open])-MIN(Table13[Gasoil Open]))</f>
        <v>0.71046852122986814</v>
      </c>
      <c r="I4707" s="130">
        <f>(Table13[[#This Row],[Alpha]]-MIN(Table13[Alpha]))/(MAX(Table13[Alpha])-MIN(Table13[Alpha]))</f>
        <v>0.41785418965510296</v>
      </c>
      <c r="J4707" s="508">
        <f>(Table13[[#This Row],[Signal from Matlab]]-703)/(1060.75-703)</f>
        <v>-1.9650593990216632</v>
      </c>
    </row>
    <row r="4708" spans="1:10" x14ac:dyDescent="0.2">
      <c r="A4708" s="505">
        <v>40815</v>
      </c>
      <c r="B4708" s="506">
        <v>4707</v>
      </c>
      <c r="C4708" s="507">
        <v>103</v>
      </c>
      <c r="E4708" s="508">
        <f>(Table13[[#This Row],[Gasoil Open]]-MIN(Table13[Gasoil Open]))/(MAX(Table13[Gasoil Open])-MIN(Table13[Gasoil Open]))</f>
        <v>0.68301610541727653</v>
      </c>
      <c r="I4708" s="130">
        <f>(Table13[[#This Row],[Alpha]]-MIN(Table13[Alpha]))/(MAX(Table13[Alpha])-MIN(Table13[Alpha]))</f>
        <v>0.41785418965510296</v>
      </c>
      <c r="J4708" s="508">
        <f>(Table13[[#This Row],[Signal from Matlab]]-703)/(1060.75-703)</f>
        <v>-1.9650593990216632</v>
      </c>
    </row>
    <row r="4709" spans="1:10" x14ac:dyDescent="0.2">
      <c r="A4709" s="505">
        <v>40816</v>
      </c>
      <c r="B4709" s="506">
        <v>4708</v>
      </c>
      <c r="C4709" s="507">
        <v>104.91</v>
      </c>
      <c r="E4709" s="508">
        <f>(Table13[[#This Row],[Gasoil Open]]-MIN(Table13[Gasoil Open]))/(MAX(Table13[Gasoil Open])-MIN(Table13[Gasoil Open]))</f>
        <v>0.69699853587115645</v>
      </c>
      <c r="I4709" s="130">
        <f>(Table13[[#This Row],[Alpha]]-MIN(Table13[Alpha]))/(MAX(Table13[Alpha])-MIN(Table13[Alpha]))</f>
        <v>0.41785418965510296</v>
      </c>
      <c r="J4709" s="508">
        <f>(Table13[[#This Row],[Signal from Matlab]]-703)/(1060.75-703)</f>
        <v>-1.9650593990216632</v>
      </c>
    </row>
    <row r="4710" spans="1:10" x14ac:dyDescent="0.2">
      <c r="A4710" s="505">
        <v>40819</v>
      </c>
      <c r="B4710" s="506">
        <v>4709</v>
      </c>
      <c r="C4710" s="507">
        <v>102</v>
      </c>
      <c r="E4710" s="508">
        <f>(Table13[[#This Row],[Gasoil Open]]-MIN(Table13[Gasoil Open]))/(MAX(Table13[Gasoil Open])-MIN(Table13[Gasoil Open]))</f>
        <v>0.67569546120058555</v>
      </c>
      <c r="I4710" s="130">
        <f>(Table13[[#This Row],[Alpha]]-MIN(Table13[Alpha]))/(MAX(Table13[Alpha])-MIN(Table13[Alpha]))</f>
        <v>0.41785418965510296</v>
      </c>
      <c r="J4710" s="508">
        <f>(Table13[[#This Row],[Signal from Matlab]]-703)/(1060.75-703)</f>
        <v>-1.9650593990216632</v>
      </c>
    </row>
    <row r="4711" spans="1:10" x14ac:dyDescent="0.2">
      <c r="A4711" s="505">
        <v>40820</v>
      </c>
      <c r="B4711" s="506">
        <v>4710</v>
      </c>
      <c r="C4711" s="507">
        <v>100.65</v>
      </c>
      <c r="E4711" s="508">
        <f>(Table13[[#This Row],[Gasoil Open]]-MIN(Table13[Gasoil Open]))/(MAX(Table13[Gasoil Open])-MIN(Table13[Gasoil Open]))</f>
        <v>0.66581259150805261</v>
      </c>
      <c r="I4711" s="130">
        <f>(Table13[[#This Row],[Alpha]]-MIN(Table13[Alpha]))/(MAX(Table13[Alpha])-MIN(Table13[Alpha]))</f>
        <v>0.41785418965510296</v>
      </c>
      <c r="J4711" s="508">
        <f>(Table13[[#This Row],[Signal from Matlab]]-703)/(1060.75-703)</f>
        <v>-1.9650593990216632</v>
      </c>
    </row>
    <row r="4712" spans="1:10" x14ac:dyDescent="0.2">
      <c r="A4712" s="505">
        <v>40821</v>
      </c>
      <c r="B4712" s="506">
        <v>4711</v>
      </c>
      <c r="C4712" s="507">
        <v>101.81</v>
      </c>
      <c r="E4712" s="508">
        <f>(Table13[[#This Row],[Gasoil Open]]-MIN(Table13[Gasoil Open]))/(MAX(Table13[Gasoil Open])-MIN(Table13[Gasoil Open]))</f>
        <v>0.67430453879941421</v>
      </c>
      <c r="I4712" s="130">
        <f>(Table13[[#This Row],[Alpha]]-MIN(Table13[Alpha]))/(MAX(Table13[Alpha])-MIN(Table13[Alpha]))</f>
        <v>0.41785418965510296</v>
      </c>
      <c r="J4712" s="508">
        <f>(Table13[[#This Row],[Signal from Matlab]]-703)/(1060.75-703)</f>
        <v>-1.9650593990216632</v>
      </c>
    </row>
    <row r="4713" spans="1:10" x14ac:dyDescent="0.2">
      <c r="A4713" s="505">
        <v>40822</v>
      </c>
      <c r="B4713" s="506">
        <v>4712</v>
      </c>
      <c r="C4713" s="507">
        <v>102.65</v>
      </c>
      <c r="E4713" s="508">
        <f>(Table13[[#This Row],[Gasoil Open]]-MIN(Table13[Gasoil Open]))/(MAX(Table13[Gasoil Open])-MIN(Table13[Gasoil Open]))</f>
        <v>0.6804538799414348</v>
      </c>
      <c r="I4713" s="130">
        <f>(Table13[[#This Row],[Alpha]]-MIN(Table13[Alpha]))/(MAX(Table13[Alpha])-MIN(Table13[Alpha]))</f>
        <v>0.41785418965510296</v>
      </c>
      <c r="J4713" s="508">
        <f>(Table13[[#This Row],[Signal from Matlab]]-703)/(1060.75-703)</f>
        <v>-1.9650593990216632</v>
      </c>
    </row>
    <row r="4714" spans="1:10" x14ac:dyDescent="0.2">
      <c r="A4714" s="505">
        <v>40823</v>
      </c>
      <c r="B4714" s="506">
        <v>4713</v>
      </c>
      <c r="C4714" s="507">
        <v>105.4</v>
      </c>
      <c r="E4714" s="508">
        <f>(Table13[[#This Row],[Gasoil Open]]-MIN(Table13[Gasoil Open]))/(MAX(Table13[Gasoil Open])-MIN(Table13[Gasoil Open]))</f>
        <v>0.70058565153733521</v>
      </c>
      <c r="I4714" s="130">
        <f>(Table13[[#This Row],[Alpha]]-MIN(Table13[Alpha]))/(MAX(Table13[Alpha])-MIN(Table13[Alpha]))</f>
        <v>0.41785418965510296</v>
      </c>
      <c r="J4714" s="508">
        <f>(Table13[[#This Row],[Signal from Matlab]]-703)/(1060.75-703)</f>
        <v>-1.9650593990216632</v>
      </c>
    </row>
    <row r="4715" spans="1:10" x14ac:dyDescent="0.2">
      <c r="A4715" s="505">
        <v>40826</v>
      </c>
      <c r="B4715" s="506">
        <v>4714</v>
      </c>
      <c r="C4715" s="507">
        <v>106.01</v>
      </c>
      <c r="E4715" s="508">
        <f>(Table13[[#This Row],[Gasoil Open]]-MIN(Table13[Gasoil Open]))/(MAX(Table13[Gasoil Open])-MIN(Table13[Gasoil Open]))</f>
        <v>0.70505124450951673</v>
      </c>
      <c r="I4715" s="130">
        <f>(Table13[[#This Row],[Alpha]]-MIN(Table13[Alpha]))/(MAX(Table13[Alpha])-MIN(Table13[Alpha]))</f>
        <v>0.41785418965510296</v>
      </c>
      <c r="J4715" s="508">
        <f>(Table13[[#This Row],[Signal from Matlab]]-703)/(1060.75-703)</f>
        <v>-1.9650593990216632</v>
      </c>
    </row>
    <row r="4716" spans="1:10" x14ac:dyDescent="0.2">
      <c r="A4716" s="505">
        <v>40827</v>
      </c>
      <c r="B4716" s="506">
        <v>4715</v>
      </c>
      <c r="C4716" s="507">
        <v>108.85</v>
      </c>
      <c r="E4716" s="508">
        <f>(Table13[[#This Row],[Gasoil Open]]-MIN(Table13[Gasoil Open]))/(MAX(Table13[Gasoil Open])-MIN(Table13[Gasoil Open]))</f>
        <v>0.72584187408491929</v>
      </c>
      <c r="I4716" s="130">
        <f>(Table13[[#This Row],[Alpha]]-MIN(Table13[Alpha]))/(MAX(Table13[Alpha])-MIN(Table13[Alpha]))</f>
        <v>0.41785418965510296</v>
      </c>
      <c r="J4716" s="508">
        <f>(Table13[[#This Row],[Signal from Matlab]]-703)/(1060.75-703)</f>
        <v>-1.9650593990216632</v>
      </c>
    </row>
    <row r="4717" spans="1:10" x14ac:dyDescent="0.2">
      <c r="A4717" s="505">
        <v>40828</v>
      </c>
      <c r="B4717" s="506">
        <v>4716</v>
      </c>
      <c r="C4717" s="507">
        <v>110.31</v>
      </c>
      <c r="E4717" s="508">
        <f>(Table13[[#This Row],[Gasoil Open]]-MIN(Table13[Gasoil Open]))/(MAX(Table13[Gasoil Open])-MIN(Table13[Gasoil Open]))</f>
        <v>0.73653001464128831</v>
      </c>
      <c r="I4717" s="130">
        <f>(Table13[[#This Row],[Alpha]]-MIN(Table13[Alpha]))/(MAX(Table13[Alpha])-MIN(Table13[Alpha]))</f>
        <v>0.41785418965510296</v>
      </c>
      <c r="J4717" s="508">
        <f>(Table13[[#This Row],[Signal from Matlab]]-703)/(1060.75-703)</f>
        <v>-1.9650593990216632</v>
      </c>
    </row>
    <row r="4718" spans="1:10" x14ac:dyDescent="0.2">
      <c r="A4718" s="505">
        <v>40829</v>
      </c>
      <c r="B4718" s="506">
        <v>4717</v>
      </c>
      <c r="C4718" s="507">
        <v>111.1</v>
      </c>
      <c r="E4718" s="508">
        <f>(Table13[[#This Row],[Gasoil Open]]-MIN(Table13[Gasoil Open]))/(MAX(Table13[Gasoil Open])-MIN(Table13[Gasoil Open]))</f>
        <v>0.74231332357247415</v>
      </c>
      <c r="I4718" s="130">
        <f>(Table13[[#This Row],[Alpha]]-MIN(Table13[Alpha]))/(MAX(Table13[Alpha])-MIN(Table13[Alpha]))</f>
        <v>0.41785418965510296</v>
      </c>
      <c r="J4718" s="508">
        <f>(Table13[[#This Row],[Signal from Matlab]]-703)/(1060.75-703)</f>
        <v>-1.9650593990216632</v>
      </c>
    </row>
    <row r="4719" spans="1:10" x14ac:dyDescent="0.2">
      <c r="A4719" s="505">
        <v>40830</v>
      </c>
      <c r="B4719" s="506">
        <v>4718</v>
      </c>
      <c r="C4719" s="507">
        <v>111.15</v>
      </c>
      <c r="E4719" s="508">
        <f>(Table13[[#This Row],[Gasoil Open]]-MIN(Table13[Gasoil Open]))/(MAX(Table13[Gasoil Open])-MIN(Table13[Gasoil Open]))</f>
        <v>0.74267935578330879</v>
      </c>
      <c r="I4719" s="130">
        <f>(Table13[[#This Row],[Alpha]]-MIN(Table13[Alpha]))/(MAX(Table13[Alpha])-MIN(Table13[Alpha]))</f>
        <v>0.41785418965510296</v>
      </c>
      <c r="J4719" s="508">
        <f>(Table13[[#This Row],[Signal from Matlab]]-703)/(1060.75-703)</f>
        <v>-1.9650593990216632</v>
      </c>
    </row>
    <row r="4720" spans="1:10" x14ac:dyDescent="0.2">
      <c r="A4720" s="505">
        <v>40833</v>
      </c>
      <c r="B4720" s="506">
        <v>4719</v>
      </c>
      <c r="C4720" s="507"/>
      <c r="E4720" s="508">
        <f>(Table13[[#This Row],[Gasoil Open]]-MIN(Table13[Gasoil Open]))/(MAX(Table13[Gasoil Open])-MIN(Table13[Gasoil Open]))</f>
        <v>-7.1010248901903356E-2</v>
      </c>
      <c r="I4720" s="130">
        <f>(Table13[[#This Row],[Alpha]]-MIN(Table13[Alpha]))/(MAX(Table13[Alpha])-MIN(Table13[Alpha]))</f>
        <v>0.41785418965510296</v>
      </c>
      <c r="J4720" s="508">
        <f>(Table13[[#This Row],[Signal from Matlab]]-703)/(1060.75-703)</f>
        <v>-1.9650593990216632</v>
      </c>
    </row>
    <row r="4721" spans="1:10" x14ac:dyDescent="0.2">
      <c r="A4721" s="505">
        <v>40834</v>
      </c>
      <c r="B4721" s="506">
        <v>4720</v>
      </c>
      <c r="C4721" s="507">
        <v>110.16</v>
      </c>
      <c r="E4721" s="508">
        <f>(Table13[[#This Row],[Gasoil Open]]-MIN(Table13[Gasoil Open]))/(MAX(Table13[Gasoil Open])-MIN(Table13[Gasoil Open]))</f>
        <v>0.7354319180087846</v>
      </c>
      <c r="I4721" s="130">
        <f>(Table13[[#This Row],[Alpha]]-MIN(Table13[Alpha]))/(MAX(Table13[Alpha])-MIN(Table13[Alpha]))</f>
        <v>0.41785418965510296</v>
      </c>
      <c r="J4721" s="508">
        <f>(Table13[[#This Row],[Signal from Matlab]]-703)/(1060.75-703)</f>
        <v>-1.9650593990216632</v>
      </c>
    </row>
    <row r="4722" spans="1:10" x14ac:dyDescent="0.2">
      <c r="A4722" s="505">
        <v>40835</v>
      </c>
      <c r="B4722" s="506">
        <v>4721</v>
      </c>
      <c r="C4722" s="507">
        <v>111.07</v>
      </c>
      <c r="E4722" s="508">
        <f>(Table13[[#This Row],[Gasoil Open]]-MIN(Table13[Gasoil Open]))/(MAX(Table13[Gasoil Open])-MIN(Table13[Gasoil Open]))</f>
        <v>0.74209370424597343</v>
      </c>
      <c r="I4722" s="130">
        <f>(Table13[[#This Row],[Alpha]]-MIN(Table13[Alpha]))/(MAX(Table13[Alpha])-MIN(Table13[Alpha]))</f>
        <v>0.41785418965510296</v>
      </c>
      <c r="J4722" s="508">
        <f>(Table13[[#This Row],[Signal from Matlab]]-703)/(1060.75-703)</f>
        <v>-1.9650593990216632</v>
      </c>
    </row>
    <row r="4723" spans="1:10" x14ac:dyDescent="0.2">
      <c r="A4723" s="505">
        <v>40836</v>
      </c>
      <c r="B4723" s="506">
        <v>4722</v>
      </c>
      <c r="C4723" s="507">
        <v>108.5</v>
      </c>
      <c r="E4723" s="508">
        <f>(Table13[[#This Row],[Gasoil Open]]-MIN(Table13[Gasoil Open]))/(MAX(Table13[Gasoil Open])-MIN(Table13[Gasoil Open]))</f>
        <v>0.72327964860907745</v>
      </c>
      <c r="I4723" s="130">
        <f>(Table13[[#This Row],[Alpha]]-MIN(Table13[Alpha]))/(MAX(Table13[Alpha])-MIN(Table13[Alpha]))</f>
        <v>0.41785418965510296</v>
      </c>
      <c r="J4723" s="508">
        <f>(Table13[[#This Row],[Signal from Matlab]]-703)/(1060.75-703)</f>
        <v>-1.9650593990216632</v>
      </c>
    </row>
    <row r="4724" spans="1:10" x14ac:dyDescent="0.2">
      <c r="A4724" s="505">
        <v>40837</v>
      </c>
      <c r="B4724" s="506">
        <v>4723</v>
      </c>
      <c r="C4724" s="507">
        <v>109.91</v>
      </c>
      <c r="E4724" s="508">
        <f>(Table13[[#This Row],[Gasoil Open]]-MIN(Table13[Gasoil Open]))/(MAX(Table13[Gasoil Open])-MIN(Table13[Gasoil Open]))</f>
        <v>0.73360175695461183</v>
      </c>
      <c r="I4724" s="130">
        <f>(Table13[[#This Row],[Alpha]]-MIN(Table13[Alpha]))/(MAX(Table13[Alpha])-MIN(Table13[Alpha]))</f>
        <v>0.41785418965510296</v>
      </c>
      <c r="J4724" s="508">
        <f>(Table13[[#This Row],[Signal from Matlab]]-703)/(1060.75-703)</f>
        <v>-1.9650593990216632</v>
      </c>
    </row>
    <row r="4725" spans="1:10" x14ac:dyDescent="0.2">
      <c r="A4725" s="505">
        <v>40840</v>
      </c>
      <c r="B4725" s="506">
        <v>4724</v>
      </c>
      <c r="C4725" s="507">
        <v>109.32</v>
      </c>
      <c r="E4725" s="508">
        <f>(Table13[[#This Row],[Gasoil Open]]-MIN(Table13[Gasoil Open]))/(MAX(Table13[Gasoil Open])-MIN(Table13[Gasoil Open]))</f>
        <v>0.72928257686676412</v>
      </c>
      <c r="I4725" s="130">
        <f>(Table13[[#This Row],[Alpha]]-MIN(Table13[Alpha]))/(MAX(Table13[Alpha])-MIN(Table13[Alpha]))</f>
        <v>0.41785418965510296</v>
      </c>
      <c r="J4725" s="508">
        <f>(Table13[[#This Row],[Signal from Matlab]]-703)/(1060.75-703)</f>
        <v>-1.9650593990216632</v>
      </c>
    </row>
    <row r="4726" spans="1:10" x14ac:dyDescent="0.2">
      <c r="A4726" s="505">
        <v>40841</v>
      </c>
      <c r="B4726" s="506">
        <v>4725</v>
      </c>
      <c r="C4726" s="507">
        <v>111.55</v>
      </c>
      <c r="E4726" s="508">
        <f>(Table13[[#This Row],[Gasoil Open]]-MIN(Table13[Gasoil Open]))/(MAX(Table13[Gasoil Open])-MIN(Table13[Gasoil Open]))</f>
        <v>0.74560761346998516</v>
      </c>
      <c r="I4726" s="130">
        <f>(Table13[[#This Row],[Alpha]]-MIN(Table13[Alpha]))/(MAX(Table13[Alpha])-MIN(Table13[Alpha]))</f>
        <v>0.41785418965510296</v>
      </c>
      <c r="J4726" s="508">
        <f>(Table13[[#This Row],[Signal from Matlab]]-703)/(1060.75-703)</f>
        <v>-1.9650593990216632</v>
      </c>
    </row>
    <row r="4727" spans="1:10" x14ac:dyDescent="0.2">
      <c r="A4727" s="505">
        <v>40842</v>
      </c>
      <c r="B4727" s="506">
        <v>4726</v>
      </c>
      <c r="C4727" s="507">
        <v>110.85</v>
      </c>
      <c r="E4727" s="508">
        <f>(Table13[[#This Row],[Gasoil Open]]-MIN(Table13[Gasoil Open]))/(MAX(Table13[Gasoil Open])-MIN(Table13[Gasoil Open]))</f>
        <v>0.74048316251830137</v>
      </c>
      <c r="I4727" s="130">
        <f>(Table13[[#This Row],[Alpha]]-MIN(Table13[Alpha]))/(MAX(Table13[Alpha])-MIN(Table13[Alpha]))</f>
        <v>0.41785418965510296</v>
      </c>
      <c r="J4727" s="508">
        <f>(Table13[[#This Row],[Signal from Matlab]]-703)/(1060.75-703)</f>
        <v>-1.9650593990216632</v>
      </c>
    </row>
    <row r="4728" spans="1:10" x14ac:dyDescent="0.2">
      <c r="A4728" s="505">
        <v>40843</v>
      </c>
      <c r="B4728" s="506">
        <v>4727</v>
      </c>
      <c r="C4728" s="507">
        <v>109.5</v>
      </c>
      <c r="E4728" s="508">
        <f>(Table13[[#This Row],[Gasoil Open]]-MIN(Table13[Gasoil Open]))/(MAX(Table13[Gasoil Open])-MIN(Table13[Gasoil Open]))</f>
        <v>0.73060029282576855</v>
      </c>
      <c r="I4728" s="130">
        <f>(Table13[[#This Row],[Alpha]]-MIN(Table13[Alpha]))/(MAX(Table13[Alpha])-MIN(Table13[Alpha]))</f>
        <v>0.41785418965510296</v>
      </c>
      <c r="J4728" s="508">
        <f>(Table13[[#This Row],[Signal from Matlab]]-703)/(1060.75-703)</f>
        <v>-1.9650593990216632</v>
      </c>
    </row>
    <row r="4729" spans="1:10" x14ac:dyDescent="0.2">
      <c r="A4729" s="505">
        <v>40844</v>
      </c>
      <c r="B4729" s="506">
        <v>4728</v>
      </c>
      <c r="C4729" s="507">
        <v>112.13</v>
      </c>
      <c r="E4729" s="508">
        <f>(Table13[[#This Row],[Gasoil Open]]-MIN(Table13[Gasoil Open]))/(MAX(Table13[Gasoil Open])-MIN(Table13[Gasoil Open]))</f>
        <v>0.74985358711566596</v>
      </c>
      <c r="I4729" s="130">
        <f>(Table13[[#This Row],[Alpha]]-MIN(Table13[Alpha]))/(MAX(Table13[Alpha])-MIN(Table13[Alpha]))</f>
        <v>0.41785418965510296</v>
      </c>
      <c r="J4729" s="508">
        <f>(Table13[[#This Row],[Signal from Matlab]]-703)/(1060.75-703)</f>
        <v>-1.9650593990216632</v>
      </c>
    </row>
    <row r="4730" spans="1:10" x14ac:dyDescent="0.2">
      <c r="A4730" s="505">
        <v>40847</v>
      </c>
      <c r="B4730" s="506">
        <v>4729</v>
      </c>
      <c r="C4730" s="507">
        <v>110.13</v>
      </c>
      <c r="E4730" s="508">
        <f>(Table13[[#This Row],[Gasoil Open]]-MIN(Table13[Gasoil Open]))/(MAX(Table13[Gasoil Open])-MIN(Table13[Gasoil Open]))</f>
        <v>0.73521229868228388</v>
      </c>
      <c r="I4730" s="130">
        <f>(Table13[[#This Row],[Alpha]]-MIN(Table13[Alpha]))/(MAX(Table13[Alpha])-MIN(Table13[Alpha]))</f>
        <v>0.41785418965510296</v>
      </c>
      <c r="J4730" s="508">
        <f>(Table13[[#This Row],[Signal from Matlab]]-703)/(1060.75-703)</f>
        <v>-1.9650593990216632</v>
      </c>
    </row>
    <row r="4731" spans="1:10" x14ac:dyDescent="0.2">
      <c r="A4731" s="505">
        <v>40848</v>
      </c>
      <c r="B4731" s="506">
        <v>4730</v>
      </c>
      <c r="C4731" s="507">
        <v>109.09</v>
      </c>
      <c r="E4731" s="508">
        <f>(Table13[[#This Row],[Gasoil Open]]-MIN(Table13[Gasoil Open]))/(MAX(Table13[Gasoil Open])-MIN(Table13[Gasoil Open]))</f>
        <v>0.72759882869692516</v>
      </c>
      <c r="I4731" s="130">
        <f>(Table13[[#This Row],[Alpha]]-MIN(Table13[Alpha]))/(MAX(Table13[Alpha])-MIN(Table13[Alpha]))</f>
        <v>0.41785418965510296</v>
      </c>
      <c r="J4731" s="508">
        <f>(Table13[[#This Row],[Signal from Matlab]]-703)/(1060.75-703)</f>
        <v>-1.9650593990216632</v>
      </c>
    </row>
    <row r="4732" spans="1:10" x14ac:dyDescent="0.2">
      <c r="A4732" s="505">
        <v>40849</v>
      </c>
      <c r="B4732" s="506">
        <v>4731</v>
      </c>
      <c r="C4732" s="507">
        <v>108.87</v>
      </c>
      <c r="E4732" s="508">
        <f>(Table13[[#This Row],[Gasoil Open]]-MIN(Table13[Gasoil Open]))/(MAX(Table13[Gasoil Open])-MIN(Table13[Gasoil Open]))</f>
        <v>0.72598828696925322</v>
      </c>
      <c r="I4732" s="130">
        <f>(Table13[[#This Row],[Alpha]]-MIN(Table13[Alpha]))/(MAX(Table13[Alpha])-MIN(Table13[Alpha]))</f>
        <v>0.41785418965510296</v>
      </c>
      <c r="J4732" s="508">
        <f>(Table13[[#This Row],[Signal from Matlab]]-703)/(1060.75-703)</f>
        <v>-1.9650593990216632</v>
      </c>
    </row>
    <row r="4733" spans="1:10" x14ac:dyDescent="0.2">
      <c r="A4733" s="505">
        <v>40850</v>
      </c>
      <c r="B4733" s="506">
        <v>4732</v>
      </c>
      <c r="C4733" s="507">
        <v>109.65</v>
      </c>
      <c r="E4733" s="508">
        <f>(Table13[[#This Row],[Gasoil Open]]-MIN(Table13[Gasoil Open]))/(MAX(Table13[Gasoil Open])-MIN(Table13[Gasoil Open]))</f>
        <v>0.73169838945827226</v>
      </c>
      <c r="I4733" s="130">
        <f>(Table13[[#This Row],[Alpha]]-MIN(Table13[Alpha]))/(MAX(Table13[Alpha])-MIN(Table13[Alpha]))</f>
        <v>0.41785418965510296</v>
      </c>
      <c r="J4733" s="508">
        <f>(Table13[[#This Row],[Signal from Matlab]]-703)/(1060.75-703)</f>
        <v>-1.9650593990216632</v>
      </c>
    </row>
    <row r="4734" spans="1:10" x14ac:dyDescent="0.2">
      <c r="A4734" s="505">
        <v>40851</v>
      </c>
      <c r="B4734" s="506">
        <v>4733</v>
      </c>
      <c r="C4734" s="507">
        <v>110.79</v>
      </c>
      <c r="E4734" s="508">
        <f>(Table13[[#This Row],[Gasoil Open]]-MIN(Table13[Gasoil Open]))/(MAX(Table13[Gasoil Open])-MIN(Table13[Gasoil Open]))</f>
        <v>0.74004392386530005</v>
      </c>
      <c r="I4734" s="130">
        <f>(Table13[[#This Row],[Alpha]]-MIN(Table13[Alpha]))/(MAX(Table13[Alpha])-MIN(Table13[Alpha]))</f>
        <v>0.41785418965510296</v>
      </c>
      <c r="J4734" s="508">
        <f>(Table13[[#This Row],[Signal from Matlab]]-703)/(1060.75-703)</f>
        <v>-1.9650593990216632</v>
      </c>
    </row>
    <row r="4735" spans="1:10" x14ac:dyDescent="0.2">
      <c r="A4735" s="505">
        <v>40854</v>
      </c>
      <c r="B4735" s="506">
        <v>4734</v>
      </c>
      <c r="C4735" s="507">
        <v>112.41</v>
      </c>
      <c r="E4735" s="508">
        <f>(Table13[[#This Row],[Gasoil Open]]-MIN(Table13[Gasoil Open]))/(MAX(Table13[Gasoil Open])-MIN(Table13[Gasoil Open]))</f>
        <v>0.75190336749633946</v>
      </c>
      <c r="I4735" s="130">
        <f>(Table13[[#This Row],[Alpha]]-MIN(Table13[Alpha]))/(MAX(Table13[Alpha])-MIN(Table13[Alpha]))</f>
        <v>0.41785418965510296</v>
      </c>
      <c r="J4735" s="508">
        <f>(Table13[[#This Row],[Signal from Matlab]]-703)/(1060.75-703)</f>
        <v>-1.9650593990216632</v>
      </c>
    </row>
    <row r="4736" spans="1:10" x14ac:dyDescent="0.2">
      <c r="A4736" s="505">
        <v>40855</v>
      </c>
      <c r="B4736" s="506">
        <v>4735</v>
      </c>
      <c r="C4736" s="507">
        <v>114.6</v>
      </c>
      <c r="E4736" s="508">
        <f>(Table13[[#This Row],[Gasoil Open]]-MIN(Table13[Gasoil Open]))/(MAX(Table13[Gasoil Open])-MIN(Table13[Gasoil Open]))</f>
        <v>0.76793557833089288</v>
      </c>
      <c r="I4736" s="130">
        <f>(Table13[[#This Row],[Alpha]]-MIN(Table13[Alpha]))/(MAX(Table13[Alpha])-MIN(Table13[Alpha]))</f>
        <v>0.41785418965510296</v>
      </c>
      <c r="J4736" s="508">
        <f>(Table13[[#This Row],[Signal from Matlab]]-703)/(1060.75-703)</f>
        <v>-1.9650593990216632</v>
      </c>
    </row>
    <row r="4737" spans="1:10" x14ac:dyDescent="0.2">
      <c r="A4737" s="505">
        <v>40856</v>
      </c>
      <c r="B4737" s="506">
        <v>4736</v>
      </c>
      <c r="C4737" s="507">
        <v>115.42</v>
      </c>
      <c r="E4737" s="508">
        <f>(Table13[[#This Row],[Gasoil Open]]-MIN(Table13[Gasoil Open]))/(MAX(Table13[Gasoil Open])-MIN(Table13[Gasoil Open]))</f>
        <v>0.77393850658857966</v>
      </c>
      <c r="I4737" s="130">
        <f>(Table13[[#This Row],[Alpha]]-MIN(Table13[Alpha]))/(MAX(Table13[Alpha])-MIN(Table13[Alpha]))</f>
        <v>0.41785418965510296</v>
      </c>
      <c r="J4737" s="508">
        <f>(Table13[[#This Row],[Signal from Matlab]]-703)/(1060.75-703)</f>
        <v>-1.9650593990216632</v>
      </c>
    </row>
    <row r="4738" spans="1:10" x14ac:dyDescent="0.2">
      <c r="A4738" s="505">
        <v>40857</v>
      </c>
      <c r="B4738" s="506">
        <v>4737</v>
      </c>
      <c r="C4738" s="507">
        <v>112.33</v>
      </c>
      <c r="E4738" s="508">
        <f>(Table13[[#This Row],[Gasoil Open]]-MIN(Table13[Gasoil Open]))/(MAX(Table13[Gasoil Open])-MIN(Table13[Gasoil Open]))</f>
        <v>0.75131771595900421</v>
      </c>
      <c r="I4738" s="130">
        <f>(Table13[[#This Row],[Alpha]]-MIN(Table13[Alpha]))/(MAX(Table13[Alpha])-MIN(Table13[Alpha]))</f>
        <v>0.41785418965510296</v>
      </c>
      <c r="J4738" s="508">
        <f>(Table13[[#This Row],[Signal from Matlab]]-703)/(1060.75-703)</f>
        <v>-1.9650593990216632</v>
      </c>
    </row>
    <row r="4739" spans="1:10" x14ac:dyDescent="0.2">
      <c r="A4739" s="505">
        <v>40858</v>
      </c>
      <c r="B4739" s="506">
        <v>4738</v>
      </c>
      <c r="C4739" s="507">
        <v>113.07</v>
      </c>
      <c r="E4739" s="508">
        <f>(Table13[[#This Row],[Gasoil Open]]-MIN(Table13[Gasoil Open]))/(MAX(Table13[Gasoil Open])-MIN(Table13[Gasoil Open]))</f>
        <v>0.75673499267935562</v>
      </c>
      <c r="I4739" s="130">
        <f>(Table13[[#This Row],[Alpha]]-MIN(Table13[Alpha]))/(MAX(Table13[Alpha])-MIN(Table13[Alpha]))</f>
        <v>0.41785418965510296</v>
      </c>
      <c r="J4739" s="508">
        <f>(Table13[[#This Row],[Signal from Matlab]]-703)/(1060.75-703)</f>
        <v>-1.9650593990216632</v>
      </c>
    </row>
    <row r="4740" spans="1:10" x14ac:dyDescent="0.2">
      <c r="A4740" s="505">
        <v>40861</v>
      </c>
      <c r="B4740" s="506">
        <v>4739</v>
      </c>
      <c r="C4740" s="507">
        <v>114.63</v>
      </c>
      <c r="E4740" s="508">
        <f>(Table13[[#This Row],[Gasoil Open]]-MIN(Table13[Gasoil Open]))/(MAX(Table13[Gasoil Open])-MIN(Table13[Gasoil Open]))</f>
        <v>0.76815519765739371</v>
      </c>
      <c r="I4740" s="130">
        <f>(Table13[[#This Row],[Alpha]]-MIN(Table13[Alpha]))/(MAX(Table13[Alpha])-MIN(Table13[Alpha]))</f>
        <v>0.41785418965510296</v>
      </c>
      <c r="J4740" s="508">
        <f>(Table13[[#This Row],[Signal from Matlab]]-703)/(1060.75-703)</f>
        <v>-1.9650593990216632</v>
      </c>
    </row>
    <row r="4741" spans="1:10" x14ac:dyDescent="0.2">
      <c r="A4741" s="505">
        <v>40862</v>
      </c>
      <c r="B4741" s="506">
        <v>4740</v>
      </c>
      <c r="C4741" s="507">
        <v>112.03</v>
      </c>
      <c r="E4741" s="508">
        <f>(Table13[[#This Row],[Gasoil Open]]-MIN(Table13[Gasoil Open]))/(MAX(Table13[Gasoil Open])-MIN(Table13[Gasoil Open]))</f>
        <v>0.7491215226939969</v>
      </c>
      <c r="I4741" s="130">
        <f>(Table13[[#This Row],[Alpha]]-MIN(Table13[Alpha]))/(MAX(Table13[Alpha])-MIN(Table13[Alpha]))</f>
        <v>0.41785418965510296</v>
      </c>
      <c r="J4741" s="508">
        <f>(Table13[[#This Row],[Signal from Matlab]]-703)/(1060.75-703)</f>
        <v>-1.9650593990216632</v>
      </c>
    </row>
    <row r="4742" spans="1:10" x14ac:dyDescent="0.2">
      <c r="A4742" s="505">
        <v>40863</v>
      </c>
      <c r="B4742" s="506">
        <v>4741</v>
      </c>
      <c r="C4742" s="507"/>
      <c r="E4742" s="508">
        <f>(Table13[[#This Row],[Gasoil Open]]-MIN(Table13[Gasoil Open]))/(MAX(Table13[Gasoil Open])-MIN(Table13[Gasoil Open]))</f>
        <v>-7.1010248901903356E-2</v>
      </c>
      <c r="I4742" s="130">
        <f>(Table13[[#This Row],[Alpha]]-MIN(Table13[Alpha]))/(MAX(Table13[Alpha])-MIN(Table13[Alpha]))</f>
        <v>0.41785418965510296</v>
      </c>
      <c r="J4742" s="508">
        <f>(Table13[[#This Row],[Signal from Matlab]]-703)/(1060.75-703)</f>
        <v>-1.9650593990216632</v>
      </c>
    </row>
    <row r="4743" spans="1:10" x14ac:dyDescent="0.2">
      <c r="A4743" s="505">
        <v>40864</v>
      </c>
      <c r="B4743" s="506">
        <v>4742</v>
      </c>
      <c r="C4743" s="507">
        <v>110.85</v>
      </c>
      <c r="E4743" s="508">
        <f>(Table13[[#This Row],[Gasoil Open]]-MIN(Table13[Gasoil Open]))/(MAX(Table13[Gasoil Open])-MIN(Table13[Gasoil Open]))</f>
        <v>0.74048316251830137</v>
      </c>
      <c r="I4743" s="130">
        <f>(Table13[[#This Row],[Alpha]]-MIN(Table13[Alpha]))/(MAX(Table13[Alpha])-MIN(Table13[Alpha]))</f>
        <v>0.41785418965510296</v>
      </c>
      <c r="J4743" s="508">
        <f>(Table13[[#This Row],[Signal from Matlab]]-703)/(1060.75-703)</f>
        <v>-1.9650593990216632</v>
      </c>
    </row>
    <row r="4744" spans="1:10" x14ac:dyDescent="0.2">
      <c r="A4744" s="505">
        <v>40865</v>
      </c>
      <c r="B4744" s="506">
        <v>4743</v>
      </c>
      <c r="C4744" s="507">
        <v>107.53</v>
      </c>
      <c r="E4744" s="508">
        <f>(Table13[[#This Row],[Gasoil Open]]-MIN(Table13[Gasoil Open]))/(MAX(Table13[Gasoil Open])-MIN(Table13[Gasoil Open]))</f>
        <v>0.71617862371888708</v>
      </c>
      <c r="I4744" s="130">
        <f>(Table13[[#This Row],[Alpha]]-MIN(Table13[Alpha]))/(MAX(Table13[Alpha])-MIN(Table13[Alpha]))</f>
        <v>0.41785418965510296</v>
      </c>
      <c r="J4744" s="508">
        <f>(Table13[[#This Row],[Signal from Matlab]]-703)/(1060.75-703)</f>
        <v>-1.9650593990216632</v>
      </c>
    </row>
    <row r="4745" spans="1:10" x14ac:dyDescent="0.2">
      <c r="A4745" s="505">
        <v>40868</v>
      </c>
      <c r="B4745" s="506">
        <v>4744</v>
      </c>
      <c r="C4745" s="507">
        <v>107.46</v>
      </c>
      <c r="E4745" s="508">
        <f>(Table13[[#This Row],[Gasoil Open]]-MIN(Table13[Gasoil Open]))/(MAX(Table13[Gasoil Open])-MIN(Table13[Gasoil Open]))</f>
        <v>0.71566617862371873</v>
      </c>
      <c r="I4745" s="130">
        <f>(Table13[[#This Row],[Alpha]]-MIN(Table13[Alpha]))/(MAX(Table13[Alpha])-MIN(Table13[Alpha]))</f>
        <v>0.41785418965510296</v>
      </c>
      <c r="J4745" s="508">
        <f>(Table13[[#This Row],[Signal from Matlab]]-703)/(1060.75-703)</f>
        <v>-1.9650593990216632</v>
      </c>
    </row>
    <row r="4746" spans="1:10" x14ac:dyDescent="0.2">
      <c r="A4746" s="505">
        <v>40869</v>
      </c>
      <c r="B4746" s="506">
        <v>4745</v>
      </c>
      <c r="C4746" s="507">
        <v>106.62</v>
      </c>
      <c r="E4746" s="508">
        <f>(Table13[[#This Row],[Gasoil Open]]-MIN(Table13[Gasoil Open]))/(MAX(Table13[Gasoil Open])-MIN(Table13[Gasoil Open]))</f>
        <v>0.70951683748169825</v>
      </c>
      <c r="I4746" s="130">
        <f>(Table13[[#This Row],[Alpha]]-MIN(Table13[Alpha]))/(MAX(Table13[Alpha])-MIN(Table13[Alpha]))</f>
        <v>0.41785418965510296</v>
      </c>
      <c r="J4746" s="508">
        <f>(Table13[[#This Row],[Signal from Matlab]]-703)/(1060.75-703)</f>
        <v>-1.9650593990216632</v>
      </c>
    </row>
    <row r="4747" spans="1:10" x14ac:dyDescent="0.2">
      <c r="A4747" s="505">
        <v>40870</v>
      </c>
      <c r="B4747" s="506">
        <v>4746</v>
      </c>
      <c r="C4747" s="507">
        <v>108.61</v>
      </c>
      <c r="E4747" s="508">
        <f>(Table13[[#This Row],[Gasoil Open]]-MIN(Table13[Gasoil Open]))/(MAX(Table13[Gasoil Open])-MIN(Table13[Gasoil Open]))</f>
        <v>0.72408491947291342</v>
      </c>
      <c r="I4747" s="130">
        <f>(Table13[[#This Row],[Alpha]]-MIN(Table13[Alpha]))/(MAX(Table13[Alpha])-MIN(Table13[Alpha]))</f>
        <v>0.41785418965510296</v>
      </c>
      <c r="J4747" s="508">
        <f>(Table13[[#This Row],[Signal from Matlab]]-703)/(1060.75-703)</f>
        <v>-1.9650593990216632</v>
      </c>
    </row>
    <row r="4748" spans="1:10" x14ac:dyDescent="0.2">
      <c r="A4748" s="505">
        <v>40871</v>
      </c>
      <c r="B4748" s="506">
        <v>4747</v>
      </c>
      <c r="C4748" s="507">
        <v>107.2</v>
      </c>
      <c r="E4748" s="508">
        <f>(Table13[[#This Row],[Gasoil Open]]-MIN(Table13[Gasoil Open]))/(MAX(Table13[Gasoil Open])-MIN(Table13[Gasoil Open]))</f>
        <v>0.71376281112737905</v>
      </c>
      <c r="I4748" s="130">
        <f>(Table13[[#This Row],[Alpha]]-MIN(Table13[Alpha]))/(MAX(Table13[Alpha])-MIN(Table13[Alpha]))</f>
        <v>0.41785418965510296</v>
      </c>
      <c r="J4748" s="508">
        <f>(Table13[[#This Row],[Signal from Matlab]]-703)/(1060.75-703)</f>
        <v>-1.9650593990216632</v>
      </c>
    </row>
    <row r="4749" spans="1:10" x14ac:dyDescent="0.2">
      <c r="A4749" s="505">
        <v>40872</v>
      </c>
      <c r="B4749" s="506">
        <v>4748</v>
      </c>
      <c r="C4749" s="507">
        <v>107.5</v>
      </c>
      <c r="E4749" s="508">
        <f>(Table13[[#This Row],[Gasoil Open]]-MIN(Table13[Gasoil Open]))/(MAX(Table13[Gasoil Open])-MIN(Table13[Gasoil Open]))</f>
        <v>0.71595900439238636</v>
      </c>
      <c r="I4749" s="130">
        <f>(Table13[[#This Row],[Alpha]]-MIN(Table13[Alpha]))/(MAX(Table13[Alpha])-MIN(Table13[Alpha]))</f>
        <v>0.41785418965510296</v>
      </c>
      <c r="J4749" s="508">
        <f>(Table13[[#This Row],[Signal from Matlab]]-703)/(1060.75-703)</f>
        <v>-1.9650593990216632</v>
      </c>
    </row>
    <row r="4750" spans="1:10" x14ac:dyDescent="0.2">
      <c r="A4750" s="505">
        <v>40875</v>
      </c>
      <c r="B4750" s="506">
        <v>4749</v>
      </c>
      <c r="C4750" s="507">
        <v>106.73</v>
      </c>
      <c r="E4750" s="508">
        <f>(Table13[[#This Row],[Gasoil Open]]-MIN(Table13[Gasoil Open]))/(MAX(Table13[Gasoil Open])-MIN(Table13[Gasoil Open]))</f>
        <v>0.71032210834553433</v>
      </c>
      <c r="I4750" s="130">
        <f>(Table13[[#This Row],[Alpha]]-MIN(Table13[Alpha]))/(MAX(Table13[Alpha])-MIN(Table13[Alpha]))</f>
        <v>0.41785418965510296</v>
      </c>
      <c r="J4750" s="508">
        <f>(Table13[[#This Row],[Signal from Matlab]]-703)/(1060.75-703)</f>
        <v>-1.9650593990216632</v>
      </c>
    </row>
    <row r="4751" spans="1:10" x14ac:dyDescent="0.2">
      <c r="A4751" s="505">
        <v>40876</v>
      </c>
      <c r="B4751" s="506">
        <v>4750</v>
      </c>
      <c r="C4751" s="507">
        <v>108.52</v>
      </c>
      <c r="E4751" s="508">
        <f>(Table13[[#This Row],[Gasoil Open]]-MIN(Table13[Gasoil Open]))/(MAX(Table13[Gasoil Open])-MIN(Table13[Gasoil Open]))</f>
        <v>0.72342606149341127</v>
      </c>
      <c r="I4751" s="130">
        <f>(Table13[[#This Row],[Alpha]]-MIN(Table13[Alpha]))/(MAX(Table13[Alpha])-MIN(Table13[Alpha]))</f>
        <v>0.41785418965510296</v>
      </c>
      <c r="J4751" s="508">
        <f>(Table13[[#This Row],[Signal from Matlab]]-703)/(1060.75-703)</f>
        <v>-1.9650593990216632</v>
      </c>
    </row>
    <row r="4752" spans="1:10" x14ac:dyDescent="0.2">
      <c r="A4752" s="505">
        <v>40877</v>
      </c>
      <c r="B4752" s="506">
        <v>4751</v>
      </c>
      <c r="C4752" s="507">
        <v>110.8</v>
      </c>
      <c r="E4752" s="508">
        <f>(Table13[[#This Row],[Gasoil Open]]-MIN(Table13[Gasoil Open]))/(MAX(Table13[Gasoil Open])-MIN(Table13[Gasoil Open]))</f>
        <v>0.74011713030746684</v>
      </c>
      <c r="I4752" s="130">
        <f>(Table13[[#This Row],[Alpha]]-MIN(Table13[Alpha]))/(MAX(Table13[Alpha])-MIN(Table13[Alpha]))</f>
        <v>0.41785418965510296</v>
      </c>
      <c r="J4752" s="508">
        <f>(Table13[[#This Row],[Signal from Matlab]]-703)/(1060.75-703)</f>
        <v>-1.9650593990216632</v>
      </c>
    </row>
    <row r="4753" spans="1:10" x14ac:dyDescent="0.2">
      <c r="A4753" s="505">
        <v>40878</v>
      </c>
      <c r="B4753" s="506">
        <v>4752</v>
      </c>
      <c r="C4753" s="507">
        <v>110.75</v>
      </c>
      <c r="E4753" s="508">
        <f>(Table13[[#This Row],[Gasoil Open]]-MIN(Table13[Gasoil Open]))/(MAX(Table13[Gasoil Open])-MIN(Table13[Gasoil Open]))</f>
        <v>0.73975109809663231</v>
      </c>
      <c r="I4753" s="130">
        <f>(Table13[[#This Row],[Alpha]]-MIN(Table13[Alpha]))/(MAX(Table13[Alpha])-MIN(Table13[Alpha]))</f>
        <v>0.41785418965510296</v>
      </c>
      <c r="J4753" s="508">
        <f>(Table13[[#This Row],[Signal from Matlab]]-703)/(1060.75-703)</f>
        <v>-1.9650593990216632</v>
      </c>
    </row>
    <row r="4754" spans="1:10" x14ac:dyDescent="0.2">
      <c r="A4754" s="505">
        <v>40879</v>
      </c>
      <c r="B4754" s="506">
        <v>4753</v>
      </c>
      <c r="C4754" s="507">
        <v>109.09</v>
      </c>
      <c r="E4754" s="508">
        <f>(Table13[[#This Row],[Gasoil Open]]-MIN(Table13[Gasoil Open]))/(MAX(Table13[Gasoil Open])-MIN(Table13[Gasoil Open]))</f>
        <v>0.72759882869692516</v>
      </c>
      <c r="I4754" s="130">
        <f>(Table13[[#This Row],[Alpha]]-MIN(Table13[Alpha]))/(MAX(Table13[Alpha])-MIN(Table13[Alpha]))</f>
        <v>0.41785418965510296</v>
      </c>
      <c r="J4754" s="508">
        <f>(Table13[[#This Row],[Signal from Matlab]]-703)/(1060.75-703)</f>
        <v>-1.9650593990216632</v>
      </c>
    </row>
    <row r="4755" spans="1:10" x14ac:dyDescent="0.2">
      <c r="A4755" s="505">
        <v>40882</v>
      </c>
      <c r="B4755" s="506">
        <v>4754</v>
      </c>
      <c r="C4755" s="507">
        <v>110.36</v>
      </c>
      <c r="E4755" s="508">
        <f>(Table13[[#This Row],[Gasoil Open]]-MIN(Table13[Gasoil Open]))/(MAX(Table13[Gasoil Open])-MIN(Table13[Gasoil Open]))</f>
        <v>0.73689604685212284</v>
      </c>
      <c r="I4755" s="130">
        <f>(Table13[[#This Row],[Alpha]]-MIN(Table13[Alpha]))/(MAX(Table13[Alpha])-MIN(Table13[Alpha]))</f>
        <v>0.41785418965510296</v>
      </c>
      <c r="J4755" s="508">
        <f>(Table13[[#This Row],[Signal from Matlab]]-703)/(1060.75-703)</f>
        <v>-1.9650593990216632</v>
      </c>
    </row>
    <row r="4756" spans="1:10" x14ac:dyDescent="0.2">
      <c r="A4756" s="505">
        <v>40883</v>
      </c>
      <c r="B4756" s="506">
        <v>4755</v>
      </c>
      <c r="C4756" s="507">
        <v>109.19</v>
      </c>
      <c r="E4756" s="508">
        <f>(Table13[[#This Row],[Gasoil Open]]-MIN(Table13[Gasoil Open]))/(MAX(Table13[Gasoil Open])-MIN(Table13[Gasoil Open]))</f>
        <v>0.72833089311859422</v>
      </c>
      <c r="I4756" s="130">
        <f>(Table13[[#This Row],[Alpha]]-MIN(Table13[Alpha]))/(MAX(Table13[Alpha])-MIN(Table13[Alpha]))</f>
        <v>0.41785418965510296</v>
      </c>
      <c r="J4756" s="508">
        <f>(Table13[[#This Row],[Signal from Matlab]]-703)/(1060.75-703)</f>
        <v>-1.9650593990216632</v>
      </c>
    </row>
    <row r="4757" spans="1:10" x14ac:dyDescent="0.2">
      <c r="A4757" s="505">
        <v>40884</v>
      </c>
      <c r="B4757" s="506">
        <v>4756</v>
      </c>
      <c r="C4757" s="507">
        <v>110.7</v>
      </c>
      <c r="E4757" s="508">
        <f>(Table13[[#This Row],[Gasoil Open]]-MIN(Table13[Gasoil Open]))/(MAX(Table13[Gasoil Open])-MIN(Table13[Gasoil Open]))</f>
        <v>0.73938506588579778</v>
      </c>
      <c r="I4757" s="130">
        <f>(Table13[[#This Row],[Alpha]]-MIN(Table13[Alpha]))/(MAX(Table13[Alpha])-MIN(Table13[Alpha]))</f>
        <v>0.41785418965510296</v>
      </c>
      <c r="J4757" s="508">
        <f>(Table13[[#This Row],[Signal from Matlab]]-703)/(1060.75-703)</f>
        <v>-1.9650593990216632</v>
      </c>
    </row>
    <row r="4758" spans="1:10" x14ac:dyDescent="0.2">
      <c r="A4758" s="505">
        <v>40885</v>
      </c>
      <c r="B4758" s="506">
        <v>4757</v>
      </c>
      <c r="C4758" s="507">
        <v>109.6</v>
      </c>
      <c r="E4758" s="508">
        <f>(Table13[[#This Row],[Gasoil Open]]-MIN(Table13[Gasoil Open]))/(MAX(Table13[Gasoil Open])-MIN(Table13[Gasoil Open]))</f>
        <v>0.73133235724743761</v>
      </c>
      <c r="I4758" s="130">
        <f>(Table13[[#This Row],[Alpha]]-MIN(Table13[Alpha]))/(MAX(Table13[Alpha])-MIN(Table13[Alpha]))</f>
        <v>0.41785418965510296</v>
      </c>
      <c r="J4758" s="508">
        <f>(Table13[[#This Row],[Signal from Matlab]]-703)/(1060.75-703)</f>
        <v>-1.9650593990216632</v>
      </c>
    </row>
    <row r="4759" spans="1:10" x14ac:dyDescent="0.2">
      <c r="A4759" s="505">
        <v>40886</v>
      </c>
      <c r="B4759" s="506">
        <v>4758</v>
      </c>
      <c r="C4759" s="507">
        <v>107.66</v>
      </c>
      <c r="E4759" s="508">
        <f>(Table13[[#This Row],[Gasoil Open]]-MIN(Table13[Gasoil Open]))/(MAX(Table13[Gasoil Open])-MIN(Table13[Gasoil Open]))</f>
        <v>0.71713030746705697</v>
      </c>
      <c r="I4759" s="130">
        <f>(Table13[[#This Row],[Alpha]]-MIN(Table13[Alpha]))/(MAX(Table13[Alpha])-MIN(Table13[Alpha]))</f>
        <v>0.41785418965510296</v>
      </c>
      <c r="J4759" s="508">
        <f>(Table13[[#This Row],[Signal from Matlab]]-703)/(1060.75-703)</f>
        <v>-1.9650593990216632</v>
      </c>
    </row>
    <row r="4760" spans="1:10" x14ac:dyDescent="0.2">
      <c r="A4760" s="505">
        <v>40889</v>
      </c>
      <c r="B4760" s="506">
        <v>4759</v>
      </c>
      <c r="C4760" s="507">
        <v>108.75</v>
      </c>
      <c r="E4760" s="508">
        <f>(Table13[[#This Row],[Gasoil Open]]-MIN(Table13[Gasoil Open]))/(MAX(Table13[Gasoil Open])-MIN(Table13[Gasoil Open]))</f>
        <v>0.72510980966325023</v>
      </c>
      <c r="I4760" s="130">
        <f>(Table13[[#This Row],[Alpha]]-MIN(Table13[Alpha]))/(MAX(Table13[Alpha])-MIN(Table13[Alpha]))</f>
        <v>0.41785418965510296</v>
      </c>
      <c r="J4760" s="508">
        <f>(Table13[[#This Row],[Signal from Matlab]]-703)/(1060.75-703)</f>
        <v>-1.9650593990216632</v>
      </c>
    </row>
    <row r="4761" spans="1:10" x14ac:dyDescent="0.2">
      <c r="A4761" s="505">
        <v>40890</v>
      </c>
      <c r="B4761" s="506">
        <v>4760</v>
      </c>
      <c r="C4761" s="507">
        <v>107.23</v>
      </c>
      <c r="E4761" s="508">
        <f>(Table13[[#This Row],[Gasoil Open]]-MIN(Table13[Gasoil Open]))/(MAX(Table13[Gasoil Open])-MIN(Table13[Gasoil Open]))</f>
        <v>0.71398243045387988</v>
      </c>
      <c r="I4761" s="130">
        <f>(Table13[[#This Row],[Alpha]]-MIN(Table13[Alpha]))/(MAX(Table13[Alpha])-MIN(Table13[Alpha]))</f>
        <v>0.41785418965510296</v>
      </c>
      <c r="J4761" s="508">
        <f>(Table13[[#This Row],[Signal from Matlab]]-703)/(1060.75-703)</f>
        <v>-1.9650593990216632</v>
      </c>
    </row>
    <row r="4762" spans="1:10" x14ac:dyDescent="0.2">
      <c r="A4762" s="505">
        <v>40891</v>
      </c>
      <c r="B4762" s="506">
        <v>4761</v>
      </c>
      <c r="C4762" s="507">
        <v>109.47</v>
      </c>
      <c r="E4762" s="508">
        <f>(Table13[[#This Row],[Gasoil Open]]-MIN(Table13[Gasoil Open]))/(MAX(Table13[Gasoil Open])-MIN(Table13[Gasoil Open]))</f>
        <v>0.73038067349926783</v>
      </c>
      <c r="I4762" s="130">
        <f>(Table13[[#This Row],[Alpha]]-MIN(Table13[Alpha]))/(MAX(Table13[Alpha])-MIN(Table13[Alpha]))</f>
        <v>0.41785418965510296</v>
      </c>
      <c r="J4762" s="508">
        <f>(Table13[[#This Row],[Signal from Matlab]]-703)/(1060.75-703)</f>
        <v>-1.9650593990216632</v>
      </c>
    </row>
    <row r="4763" spans="1:10" x14ac:dyDescent="0.2">
      <c r="A4763" s="505">
        <v>40892</v>
      </c>
      <c r="B4763" s="506">
        <v>4762</v>
      </c>
      <c r="C4763" s="507">
        <v>104.88</v>
      </c>
      <c r="E4763" s="508">
        <f>(Table13[[#This Row],[Gasoil Open]]-MIN(Table13[Gasoil Open]))/(MAX(Table13[Gasoil Open])-MIN(Table13[Gasoil Open]))</f>
        <v>0.69677891654465574</v>
      </c>
      <c r="I4763" s="130">
        <f>(Table13[[#This Row],[Alpha]]-MIN(Table13[Alpha]))/(MAX(Table13[Alpha])-MIN(Table13[Alpha]))</f>
        <v>0.41785418965510296</v>
      </c>
      <c r="J4763" s="508">
        <f>(Table13[[#This Row],[Signal from Matlab]]-703)/(1060.75-703)</f>
        <v>-1.9650593990216632</v>
      </c>
    </row>
    <row r="4764" spans="1:10" x14ac:dyDescent="0.2">
      <c r="A4764" s="505">
        <v>40893</v>
      </c>
      <c r="B4764" s="506">
        <v>4763</v>
      </c>
      <c r="C4764" s="507"/>
      <c r="E4764" s="508">
        <f>(Table13[[#This Row],[Gasoil Open]]-MIN(Table13[Gasoil Open]))/(MAX(Table13[Gasoil Open])-MIN(Table13[Gasoil Open]))</f>
        <v>-7.1010248901903356E-2</v>
      </c>
      <c r="I4764" s="130">
        <f>(Table13[[#This Row],[Alpha]]-MIN(Table13[Alpha]))/(MAX(Table13[Alpha])-MIN(Table13[Alpha]))</f>
        <v>0.41785418965510296</v>
      </c>
      <c r="J4764" s="508">
        <f>(Table13[[#This Row],[Signal from Matlab]]-703)/(1060.75-703)</f>
        <v>-1.9650593990216632</v>
      </c>
    </row>
    <row r="4765" spans="1:10" x14ac:dyDescent="0.2">
      <c r="A4765" s="505">
        <v>40896</v>
      </c>
      <c r="B4765" s="506">
        <v>4764</v>
      </c>
      <c r="C4765" s="507">
        <v>103.63</v>
      </c>
      <c r="E4765" s="508">
        <f>(Table13[[#This Row],[Gasoil Open]]-MIN(Table13[Gasoil Open]))/(MAX(Table13[Gasoil Open])-MIN(Table13[Gasoil Open]))</f>
        <v>0.68762811127379198</v>
      </c>
      <c r="I4765" s="130">
        <f>(Table13[[#This Row],[Alpha]]-MIN(Table13[Alpha]))/(MAX(Table13[Alpha])-MIN(Table13[Alpha]))</f>
        <v>0.41785418965510296</v>
      </c>
      <c r="J4765" s="508">
        <f>(Table13[[#This Row],[Signal from Matlab]]-703)/(1060.75-703)</f>
        <v>-1.9650593990216632</v>
      </c>
    </row>
    <row r="4766" spans="1:10" x14ac:dyDescent="0.2">
      <c r="A4766" s="505">
        <v>40897</v>
      </c>
      <c r="B4766" s="506">
        <v>4765</v>
      </c>
      <c r="C4766" s="507">
        <v>104.3</v>
      </c>
      <c r="E4766" s="508">
        <f>(Table13[[#This Row],[Gasoil Open]]-MIN(Table13[Gasoil Open]))/(MAX(Table13[Gasoil Open])-MIN(Table13[Gasoil Open]))</f>
        <v>0.69253294289897493</v>
      </c>
      <c r="I4766" s="130">
        <f>(Table13[[#This Row],[Alpha]]-MIN(Table13[Alpha]))/(MAX(Table13[Alpha])-MIN(Table13[Alpha]))</f>
        <v>0.41785418965510296</v>
      </c>
      <c r="J4766" s="508">
        <f>(Table13[[#This Row],[Signal from Matlab]]-703)/(1060.75-703)</f>
        <v>-1.9650593990216632</v>
      </c>
    </row>
    <row r="4767" spans="1:10" x14ac:dyDescent="0.2">
      <c r="A4767" s="505">
        <v>40898</v>
      </c>
      <c r="B4767" s="506">
        <v>4766</v>
      </c>
      <c r="C4767" s="507">
        <v>107.15</v>
      </c>
      <c r="E4767" s="508">
        <f>(Table13[[#This Row],[Gasoil Open]]-MIN(Table13[Gasoil Open]))/(MAX(Table13[Gasoil Open])-MIN(Table13[Gasoil Open]))</f>
        <v>0.71339677891654452</v>
      </c>
      <c r="I4767" s="130">
        <f>(Table13[[#This Row],[Alpha]]-MIN(Table13[Alpha]))/(MAX(Table13[Alpha])-MIN(Table13[Alpha]))</f>
        <v>0.41785418965510296</v>
      </c>
      <c r="J4767" s="508">
        <f>(Table13[[#This Row],[Signal from Matlab]]-703)/(1060.75-703)</f>
        <v>-1.9650593990216632</v>
      </c>
    </row>
    <row r="4768" spans="1:10" x14ac:dyDescent="0.2">
      <c r="A4768" s="505">
        <v>40899</v>
      </c>
      <c r="B4768" s="506">
        <v>4767</v>
      </c>
      <c r="C4768" s="507">
        <v>107.92</v>
      </c>
      <c r="E4768" s="508">
        <f>(Table13[[#This Row],[Gasoil Open]]-MIN(Table13[Gasoil Open]))/(MAX(Table13[Gasoil Open])-MIN(Table13[Gasoil Open]))</f>
        <v>0.71903367496339665</v>
      </c>
      <c r="I4768" s="130">
        <f>(Table13[[#This Row],[Alpha]]-MIN(Table13[Alpha]))/(MAX(Table13[Alpha])-MIN(Table13[Alpha]))</f>
        <v>0.41785418965510296</v>
      </c>
      <c r="J4768" s="508">
        <f>(Table13[[#This Row],[Signal from Matlab]]-703)/(1060.75-703)</f>
        <v>-1.9650593990216632</v>
      </c>
    </row>
    <row r="4769" spans="1:10" x14ac:dyDescent="0.2">
      <c r="A4769" s="505">
        <v>40900</v>
      </c>
      <c r="B4769" s="506">
        <v>4768</v>
      </c>
      <c r="C4769" s="507">
        <v>107.77</v>
      </c>
      <c r="E4769" s="508">
        <f>(Table13[[#This Row],[Gasoil Open]]-MIN(Table13[Gasoil Open]))/(MAX(Table13[Gasoil Open])-MIN(Table13[Gasoil Open]))</f>
        <v>0.71793557833089294</v>
      </c>
      <c r="I4769" s="130">
        <f>(Table13[[#This Row],[Alpha]]-MIN(Table13[Alpha]))/(MAX(Table13[Alpha])-MIN(Table13[Alpha]))</f>
        <v>0.41785418965510296</v>
      </c>
      <c r="J4769" s="508">
        <f>(Table13[[#This Row],[Signal from Matlab]]-703)/(1060.75-703)</f>
        <v>-1.9650593990216632</v>
      </c>
    </row>
    <row r="4770" spans="1:10" x14ac:dyDescent="0.2">
      <c r="A4770" s="505">
        <v>40904</v>
      </c>
      <c r="B4770" s="506">
        <v>4769</v>
      </c>
      <c r="C4770" s="507">
        <v>108.16</v>
      </c>
      <c r="E4770" s="508">
        <f>(Table13[[#This Row],[Gasoil Open]]-MIN(Table13[Gasoil Open]))/(MAX(Table13[Gasoil Open])-MIN(Table13[Gasoil Open]))</f>
        <v>0.72079062957540252</v>
      </c>
      <c r="I4770" s="130">
        <f>(Table13[[#This Row],[Alpha]]-MIN(Table13[Alpha]))/(MAX(Table13[Alpha])-MIN(Table13[Alpha]))</f>
        <v>0.41785418965510296</v>
      </c>
      <c r="J4770" s="508">
        <f>(Table13[[#This Row],[Signal from Matlab]]-703)/(1060.75-703)</f>
        <v>-1.9650593990216632</v>
      </c>
    </row>
    <row r="4771" spans="1:10" x14ac:dyDescent="0.2">
      <c r="A4771" s="505">
        <v>40905</v>
      </c>
      <c r="B4771" s="506">
        <v>4770</v>
      </c>
      <c r="C4771" s="507">
        <v>108.93</v>
      </c>
      <c r="E4771" s="508">
        <f>(Table13[[#This Row],[Gasoil Open]]-MIN(Table13[Gasoil Open]))/(MAX(Table13[Gasoil Open])-MIN(Table13[Gasoil Open]))</f>
        <v>0.72642752562225466</v>
      </c>
      <c r="I4771" s="130">
        <f>(Table13[[#This Row],[Alpha]]-MIN(Table13[Alpha]))/(MAX(Table13[Alpha])-MIN(Table13[Alpha]))</f>
        <v>0.41785418965510296</v>
      </c>
      <c r="J4771" s="508">
        <f>(Table13[[#This Row],[Signal from Matlab]]-703)/(1060.75-703)</f>
        <v>-1.9650593990216632</v>
      </c>
    </row>
    <row r="4772" spans="1:10" x14ac:dyDescent="0.2">
      <c r="A4772" s="505">
        <v>40906</v>
      </c>
      <c r="B4772" s="506">
        <v>4771</v>
      </c>
      <c r="C4772" s="507">
        <v>107.41</v>
      </c>
      <c r="E4772" s="508">
        <f>(Table13[[#This Row],[Gasoil Open]]-MIN(Table13[Gasoil Open]))/(MAX(Table13[Gasoil Open])-MIN(Table13[Gasoil Open]))</f>
        <v>0.7153001464128842</v>
      </c>
      <c r="I4772" s="130">
        <f>(Table13[[#This Row],[Alpha]]-MIN(Table13[Alpha]))/(MAX(Table13[Alpha])-MIN(Table13[Alpha]))</f>
        <v>0.41785418965510296</v>
      </c>
      <c r="J4772" s="508">
        <f>(Table13[[#This Row],[Signal from Matlab]]-703)/(1060.75-703)</f>
        <v>-1.9650593990216632</v>
      </c>
    </row>
    <row r="4773" spans="1:10" x14ac:dyDescent="0.2">
      <c r="A4773" s="505">
        <v>40907</v>
      </c>
      <c r="B4773" s="506">
        <v>4772</v>
      </c>
      <c r="C4773" s="507">
        <v>108</v>
      </c>
      <c r="E4773" s="508">
        <f>(Table13[[#This Row],[Gasoil Open]]-MIN(Table13[Gasoil Open]))/(MAX(Table13[Gasoil Open])-MIN(Table13[Gasoil Open]))</f>
        <v>0.7196193265007319</v>
      </c>
      <c r="I4773" s="130">
        <f>(Table13[[#This Row],[Alpha]]-MIN(Table13[Alpha]))/(MAX(Table13[Alpha])-MIN(Table13[Alpha]))</f>
        <v>0.41785418965510296</v>
      </c>
      <c r="J4773" s="508">
        <f>(Table13[[#This Row],[Signal from Matlab]]-703)/(1060.75-703)</f>
        <v>-1.9650593990216632</v>
      </c>
    </row>
    <row r="4774" spans="1:10" x14ac:dyDescent="0.2">
      <c r="A4774" s="505">
        <v>40911</v>
      </c>
      <c r="B4774" s="506">
        <v>4773</v>
      </c>
      <c r="C4774" s="507">
        <v>108.35</v>
      </c>
      <c r="E4774" s="508">
        <f>(Table13[[#This Row],[Gasoil Open]]-MIN(Table13[Gasoil Open]))/(MAX(Table13[Gasoil Open])-MIN(Table13[Gasoil Open]))</f>
        <v>0.72218155197657374</v>
      </c>
      <c r="I4774" s="130">
        <f>(Table13[[#This Row],[Alpha]]-MIN(Table13[Alpha]))/(MAX(Table13[Alpha])-MIN(Table13[Alpha]))</f>
        <v>0.41785418965510296</v>
      </c>
      <c r="J4774" s="508">
        <f>(Table13[[#This Row],[Signal from Matlab]]-703)/(1060.75-703)</f>
        <v>-1.9650593990216632</v>
      </c>
    </row>
    <row r="4775" spans="1:10" x14ac:dyDescent="0.2">
      <c r="A4775" s="505">
        <v>40912</v>
      </c>
      <c r="B4775" s="506">
        <v>4774</v>
      </c>
      <c r="C4775" s="507">
        <v>112.1</v>
      </c>
      <c r="E4775" s="508">
        <f>(Table13[[#This Row],[Gasoil Open]]-MIN(Table13[Gasoil Open]))/(MAX(Table13[Gasoil Open])-MIN(Table13[Gasoil Open]))</f>
        <v>0.74963396778916525</v>
      </c>
      <c r="I4775" s="130">
        <f>(Table13[[#This Row],[Alpha]]-MIN(Table13[Alpha]))/(MAX(Table13[Alpha])-MIN(Table13[Alpha]))</f>
        <v>0.41785418965510296</v>
      </c>
      <c r="J4775" s="508">
        <f>(Table13[[#This Row],[Signal from Matlab]]-703)/(1060.75-703)</f>
        <v>-1.9650593990216632</v>
      </c>
    </row>
    <row r="4776" spans="1:10" x14ac:dyDescent="0.2">
      <c r="A4776" s="505">
        <v>40913</v>
      </c>
      <c r="B4776" s="506">
        <v>4775</v>
      </c>
      <c r="C4776" s="507">
        <v>113.5</v>
      </c>
      <c r="E4776" s="508">
        <f>(Table13[[#This Row],[Gasoil Open]]-MIN(Table13[Gasoil Open]))/(MAX(Table13[Gasoil Open])-MIN(Table13[Gasoil Open]))</f>
        <v>0.75988286969253283</v>
      </c>
      <c r="I4776" s="130">
        <f>(Table13[[#This Row],[Alpha]]-MIN(Table13[Alpha]))/(MAX(Table13[Alpha])-MIN(Table13[Alpha]))</f>
        <v>0.41785418965510296</v>
      </c>
      <c r="J4776" s="508">
        <f>(Table13[[#This Row],[Signal from Matlab]]-703)/(1060.75-703)</f>
        <v>-1.9650593990216632</v>
      </c>
    </row>
    <row r="4777" spans="1:10" x14ac:dyDescent="0.2">
      <c r="A4777" s="505">
        <v>40914</v>
      </c>
      <c r="B4777" s="506">
        <v>4776</v>
      </c>
      <c r="C4777" s="507">
        <v>112.85</v>
      </c>
      <c r="E4777" s="508">
        <f>(Table13[[#This Row],[Gasoil Open]]-MIN(Table13[Gasoil Open]))/(MAX(Table13[Gasoil Open])-MIN(Table13[Gasoil Open]))</f>
        <v>0.75512445095168357</v>
      </c>
      <c r="I4777" s="130">
        <f>(Table13[[#This Row],[Alpha]]-MIN(Table13[Alpha]))/(MAX(Table13[Alpha])-MIN(Table13[Alpha]))</f>
        <v>0.41785418965510296</v>
      </c>
      <c r="J4777" s="508">
        <f>(Table13[[#This Row],[Signal from Matlab]]-703)/(1060.75-703)</f>
        <v>-1.9650593990216632</v>
      </c>
    </row>
    <row r="4778" spans="1:10" x14ac:dyDescent="0.2">
      <c r="A4778" s="505">
        <v>40917</v>
      </c>
      <c r="B4778" s="506">
        <v>4777</v>
      </c>
      <c r="C4778" s="507">
        <v>113.42</v>
      </c>
      <c r="E4778" s="508">
        <f>(Table13[[#This Row],[Gasoil Open]]-MIN(Table13[Gasoil Open]))/(MAX(Table13[Gasoil Open])-MIN(Table13[Gasoil Open]))</f>
        <v>0.75929721815519757</v>
      </c>
      <c r="I4778" s="130">
        <f>(Table13[[#This Row],[Alpha]]-MIN(Table13[Alpha]))/(MAX(Table13[Alpha])-MIN(Table13[Alpha]))</f>
        <v>0.41785418965510296</v>
      </c>
      <c r="J4778" s="508">
        <f>(Table13[[#This Row],[Signal from Matlab]]-703)/(1060.75-703)</f>
        <v>-1.9650593990216632</v>
      </c>
    </row>
    <row r="4779" spans="1:10" x14ac:dyDescent="0.2">
      <c r="A4779" s="505">
        <v>40918</v>
      </c>
      <c r="B4779" s="506">
        <v>4778</v>
      </c>
      <c r="C4779" s="507">
        <v>112.5</v>
      </c>
      <c r="E4779" s="508">
        <f>(Table13[[#This Row],[Gasoil Open]]-MIN(Table13[Gasoil Open]))/(MAX(Table13[Gasoil Open])-MIN(Table13[Gasoil Open]))</f>
        <v>0.75256222547584173</v>
      </c>
      <c r="I4779" s="130">
        <f>(Table13[[#This Row],[Alpha]]-MIN(Table13[Alpha]))/(MAX(Table13[Alpha])-MIN(Table13[Alpha]))</f>
        <v>0.41785418965510296</v>
      </c>
      <c r="J4779" s="508">
        <f>(Table13[[#This Row],[Signal from Matlab]]-703)/(1060.75-703)</f>
        <v>-1.9650593990216632</v>
      </c>
    </row>
    <row r="4780" spans="1:10" x14ac:dyDescent="0.2">
      <c r="A4780" s="505">
        <v>40919</v>
      </c>
      <c r="B4780" s="506">
        <v>4779</v>
      </c>
      <c r="C4780" s="507">
        <v>113.12</v>
      </c>
      <c r="E4780" s="508">
        <f>(Table13[[#This Row],[Gasoil Open]]-MIN(Table13[Gasoil Open]))/(MAX(Table13[Gasoil Open])-MIN(Table13[Gasoil Open]))</f>
        <v>0.75710102489019027</v>
      </c>
      <c r="I4780" s="130">
        <f>(Table13[[#This Row],[Alpha]]-MIN(Table13[Alpha]))/(MAX(Table13[Alpha])-MIN(Table13[Alpha]))</f>
        <v>0.41785418965510296</v>
      </c>
      <c r="J4780" s="508">
        <f>(Table13[[#This Row],[Signal from Matlab]]-703)/(1060.75-703)</f>
        <v>-1.9650593990216632</v>
      </c>
    </row>
    <row r="4781" spans="1:10" x14ac:dyDescent="0.2">
      <c r="A4781" s="505">
        <v>40920</v>
      </c>
      <c r="B4781" s="506">
        <v>4780</v>
      </c>
      <c r="C4781" s="507">
        <v>112.84</v>
      </c>
      <c r="E4781" s="508">
        <f>(Table13[[#This Row],[Gasoil Open]]-MIN(Table13[Gasoil Open]))/(MAX(Table13[Gasoil Open])-MIN(Table13[Gasoil Open]))</f>
        <v>0.75505124450951666</v>
      </c>
      <c r="I4781" s="130">
        <f>(Table13[[#This Row],[Alpha]]-MIN(Table13[Alpha]))/(MAX(Table13[Alpha])-MIN(Table13[Alpha]))</f>
        <v>0.41785418965510296</v>
      </c>
      <c r="J4781" s="508">
        <f>(Table13[[#This Row],[Signal from Matlab]]-703)/(1060.75-703)</f>
        <v>-1.9650593990216632</v>
      </c>
    </row>
    <row r="4782" spans="1:10" x14ac:dyDescent="0.2">
      <c r="A4782" s="505">
        <v>40921</v>
      </c>
      <c r="B4782" s="506">
        <v>4781</v>
      </c>
      <c r="C4782" s="507">
        <v>111.21</v>
      </c>
      <c r="E4782" s="508">
        <f>(Table13[[#This Row],[Gasoil Open]]-MIN(Table13[Gasoil Open]))/(MAX(Table13[Gasoil Open])-MIN(Table13[Gasoil Open]))</f>
        <v>0.74311859443631023</v>
      </c>
      <c r="I4782" s="130">
        <f>(Table13[[#This Row],[Alpha]]-MIN(Table13[Alpha]))/(MAX(Table13[Alpha])-MIN(Table13[Alpha]))</f>
        <v>0.41785418965510296</v>
      </c>
      <c r="J4782" s="508">
        <f>(Table13[[#This Row],[Signal from Matlab]]-703)/(1060.75-703)</f>
        <v>-1.9650593990216632</v>
      </c>
    </row>
    <row r="4783" spans="1:10" x14ac:dyDescent="0.2">
      <c r="A4783" s="505">
        <v>40924</v>
      </c>
      <c r="B4783" s="506">
        <v>4782</v>
      </c>
      <c r="C4783" s="507">
        <v>110.7</v>
      </c>
      <c r="E4783" s="508">
        <f>(Table13[[#This Row],[Gasoil Open]]-MIN(Table13[Gasoil Open]))/(MAX(Table13[Gasoil Open])-MIN(Table13[Gasoil Open]))</f>
        <v>0.73938506588579778</v>
      </c>
      <c r="I4783" s="130">
        <f>(Table13[[#This Row],[Alpha]]-MIN(Table13[Alpha]))/(MAX(Table13[Alpha])-MIN(Table13[Alpha]))</f>
        <v>0.41785418965510296</v>
      </c>
      <c r="J4783" s="508">
        <f>(Table13[[#This Row],[Signal from Matlab]]-703)/(1060.75-703)</f>
        <v>-1.9650593990216632</v>
      </c>
    </row>
    <row r="4784" spans="1:10" x14ac:dyDescent="0.2">
      <c r="A4784" s="505">
        <v>40925</v>
      </c>
      <c r="B4784" s="506">
        <v>4783</v>
      </c>
      <c r="C4784" s="507">
        <v>111.42</v>
      </c>
      <c r="E4784" s="508">
        <f>(Table13[[#This Row],[Gasoil Open]]-MIN(Table13[Gasoil Open]))/(MAX(Table13[Gasoil Open])-MIN(Table13[Gasoil Open]))</f>
        <v>0.74465592972181538</v>
      </c>
      <c r="I4784" s="130">
        <f>(Table13[[#This Row],[Alpha]]-MIN(Table13[Alpha]))/(MAX(Table13[Alpha])-MIN(Table13[Alpha]))</f>
        <v>0.41785418965510296</v>
      </c>
      <c r="J4784" s="508">
        <f>(Table13[[#This Row],[Signal from Matlab]]-703)/(1060.75-703)</f>
        <v>-1.9650593990216632</v>
      </c>
    </row>
    <row r="4785" spans="1:10" x14ac:dyDescent="0.2">
      <c r="A4785" s="505">
        <v>40926</v>
      </c>
      <c r="B4785" s="506">
        <v>4784</v>
      </c>
      <c r="C4785" s="507">
        <v>111.46</v>
      </c>
      <c r="E4785" s="508">
        <f>(Table13[[#This Row],[Gasoil Open]]-MIN(Table13[Gasoil Open]))/(MAX(Table13[Gasoil Open])-MIN(Table13[Gasoil Open]))</f>
        <v>0.74494875549048301</v>
      </c>
      <c r="I4785" s="130">
        <f>(Table13[[#This Row],[Alpha]]-MIN(Table13[Alpha]))/(MAX(Table13[Alpha])-MIN(Table13[Alpha]))</f>
        <v>0.41785418965510296</v>
      </c>
      <c r="J4785" s="508">
        <f>(Table13[[#This Row],[Signal from Matlab]]-703)/(1060.75-703)</f>
        <v>-1.9650593990216632</v>
      </c>
    </row>
    <row r="4786" spans="1:10" x14ac:dyDescent="0.2">
      <c r="A4786" s="505">
        <v>40927</v>
      </c>
      <c r="B4786" s="506">
        <v>4785</v>
      </c>
      <c r="C4786" s="507">
        <v>111.1</v>
      </c>
      <c r="E4786" s="508">
        <f>(Table13[[#This Row],[Gasoil Open]]-MIN(Table13[Gasoil Open]))/(MAX(Table13[Gasoil Open])-MIN(Table13[Gasoil Open]))</f>
        <v>0.74231332357247415</v>
      </c>
      <c r="I4786" s="130">
        <f>(Table13[[#This Row],[Alpha]]-MIN(Table13[Alpha]))/(MAX(Table13[Alpha])-MIN(Table13[Alpha]))</f>
        <v>0.41785418965510296</v>
      </c>
      <c r="J4786" s="508">
        <f>(Table13[[#This Row],[Signal from Matlab]]-703)/(1060.75-703)</f>
        <v>-1.9650593990216632</v>
      </c>
    </row>
    <row r="4787" spans="1:10" x14ac:dyDescent="0.2">
      <c r="A4787" s="505">
        <v>40928</v>
      </c>
      <c r="B4787" s="506">
        <v>4786</v>
      </c>
      <c r="C4787" s="507">
        <v>111.53</v>
      </c>
      <c r="E4787" s="508">
        <f>(Table13[[#This Row],[Gasoil Open]]-MIN(Table13[Gasoil Open]))/(MAX(Table13[Gasoil Open])-MIN(Table13[Gasoil Open]))</f>
        <v>0.74546120058565135</v>
      </c>
      <c r="I4787" s="130">
        <f>(Table13[[#This Row],[Alpha]]-MIN(Table13[Alpha]))/(MAX(Table13[Alpha])-MIN(Table13[Alpha]))</f>
        <v>0.41785418965510296</v>
      </c>
      <c r="J4787" s="508">
        <f>(Table13[[#This Row],[Signal from Matlab]]-703)/(1060.75-703)</f>
        <v>-1.9650593990216632</v>
      </c>
    </row>
    <row r="4788" spans="1:10" x14ac:dyDescent="0.2">
      <c r="A4788" s="505">
        <v>40931</v>
      </c>
      <c r="B4788" s="506">
        <v>4787</v>
      </c>
      <c r="C4788" s="507">
        <v>110.04</v>
      </c>
      <c r="E4788" s="508">
        <f>(Table13[[#This Row],[Gasoil Open]]-MIN(Table13[Gasoil Open]))/(MAX(Table13[Gasoil Open])-MIN(Table13[Gasoil Open]))</f>
        <v>0.73455344070278172</v>
      </c>
      <c r="I4788" s="130">
        <f>(Table13[[#This Row],[Alpha]]-MIN(Table13[Alpha]))/(MAX(Table13[Alpha])-MIN(Table13[Alpha]))</f>
        <v>0.41785418965510296</v>
      </c>
      <c r="J4788" s="508">
        <f>(Table13[[#This Row],[Signal from Matlab]]-703)/(1060.75-703)</f>
        <v>-1.9650593990216632</v>
      </c>
    </row>
    <row r="4789" spans="1:10" x14ac:dyDescent="0.2">
      <c r="A4789" s="505">
        <v>40932</v>
      </c>
      <c r="B4789" s="506">
        <v>4788</v>
      </c>
      <c r="C4789" s="507">
        <v>110.84</v>
      </c>
      <c r="E4789" s="508">
        <f>(Table13[[#This Row],[Gasoil Open]]-MIN(Table13[Gasoil Open]))/(MAX(Table13[Gasoil Open])-MIN(Table13[Gasoil Open]))</f>
        <v>0.74040995607613458</v>
      </c>
      <c r="I4789" s="130">
        <f>(Table13[[#This Row],[Alpha]]-MIN(Table13[Alpha]))/(MAX(Table13[Alpha])-MIN(Table13[Alpha]))</f>
        <v>0.41785418965510296</v>
      </c>
      <c r="J4789" s="508">
        <f>(Table13[[#This Row],[Signal from Matlab]]-703)/(1060.75-703)</f>
        <v>-1.9650593990216632</v>
      </c>
    </row>
    <row r="4790" spans="1:10" x14ac:dyDescent="0.2">
      <c r="A4790" s="505">
        <v>40933</v>
      </c>
      <c r="B4790" s="506">
        <v>4789</v>
      </c>
      <c r="C4790" s="507">
        <v>110.22</v>
      </c>
      <c r="E4790" s="508">
        <f>(Table13[[#This Row],[Gasoil Open]]-MIN(Table13[Gasoil Open]))/(MAX(Table13[Gasoil Open])-MIN(Table13[Gasoil Open]))</f>
        <v>0.73587115666178604</v>
      </c>
      <c r="I4790" s="130">
        <f>(Table13[[#This Row],[Alpha]]-MIN(Table13[Alpha]))/(MAX(Table13[Alpha])-MIN(Table13[Alpha]))</f>
        <v>0.41785418965510296</v>
      </c>
      <c r="J4790" s="508">
        <f>(Table13[[#This Row],[Signal from Matlab]]-703)/(1060.75-703)</f>
        <v>-1.9650593990216632</v>
      </c>
    </row>
    <row r="4791" spans="1:10" x14ac:dyDescent="0.2">
      <c r="A4791" s="505">
        <v>40934</v>
      </c>
      <c r="B4791" s="506">
        <v>4790</v>
      </c>
      <c r="C4791" s="507">
        <v>110.45</v>
      </c>
      <c r="E4791" s="508">
        <f>(Table13[[#This Row],[Gasoil Open]]-MIN(Table13[Gasoil Open]))/(MAX(Table13[Gasoil Open])-MIN(Table13[Gasoil Open]))</f>
        <v>0.73755490483162511</v>
      </c>
      <c r="I4791" s="130">
        <f>(Table13[[#This Row],[Alpha]]-MIN(Table13[Alpha]))/(MAX(Table13[Alpha])-MIN(Table13[Alpha]))</f>
        <v>0.41785418965510296</v>
      </c>
      <c r="J4791" s="508">
        <f>(Table13[[#This Row],[Signal from Matlab]]-703)/(1060.75-703)</f>
        <v>-1.9650593990216632</v>
      </c>
    </row>
    <row r="4792" spans="1:10" x14ac:dyDescent="0.2">
      <c r="A4792" s="505">
        <v>40935</v>
      </c>
      <c r="B4792" s="506">
        <v>4791</v>
      </c>
      <c r="C4792" s="507">
        <v>111</v>
      </c>
      <c r="E4792" s="508">
        <f>(Table13[[#This Row],[Gasoil Open]]-MIN(Table13[Gasoil Open]))/(MAX(Table13[Gasoil Open])-MIN(Table13[Gasoil Open]))</f>
        <v>0.74158125915080508</v>
      </c>
      <c r="I4792" s="130">
        <f>(Table13[[#This Row],[Alpha]]-MIN(Table13[Alpha]))/(MAX(Table13[Alpha])-MIN(Table13[Alpha]))</f>
        <v>0.41785418965510296</v>
      </c>
      <c r="J4792" s="508">
        <f>(Table13[[#This Row],[Signal from Matlab]]-703)/(1060.75-703)</f>
        <v>-1.9650593990216632</v>
      </c>
    </row>
    <row r="4793" spans="1:10" x14ac:dyDescent="0.2">
      <c r="A4793" s="505">
        <v>40938</v>
      </c>
      <c r="B4793" s="506">
        <v>4792</v>
      </c>
      <c r="C4793" s="507">
        <v>111.5</v>
      </c>
      <c r="E4793" s="508">
        <f>(Table13[[#This Row],[Gasoil Open]]-MIN(Table13[Gasoil Open]))/(MAX(Table13[Gasoil Open])-MIN(Table13[Gasoil Open]))</f>
        <v>0.74524158125915063</v>
      </c>
      <c r="I4793" s="130">
        <f>(Table13[[#This Row],[Alpha]]-MIN(Table13[Alpha]))/(MAX(Table13[Alpha])-MIN(Table13[Alpha]))</f>
        <v>0.41785418965510296</v>
      </c>
      <c r="J4793" s="508">
        <f>(Table13[[#This Row],[Signal from Matlab]]-703)/(1060.75-703)</f>
        <v>-1.9650593990216632</v>
      </c>
    </row>
    <row r="4794" spans="1:10" x14ac:dyDescent="0.2">
      <c r="A4794" s="505">
        <v>40939</v>
      </c>
      <c r="B4794" s="506">
        <v>4793</v>
      </c>
      <c r="C4794" s="507">
        <v>110.98</v>
      </c>
      <c r="E4794" s="508">
        <f>(Table13[[#This Row],[Gasoil Open]]-MIN(Table13[Gasoil Open]))/(MAX(Table13[Gasoil Open])-MIN(Table13[Gasoil Open]))</f>
        <v>0.74143484626647138</v>
      </c>
      <c r="I4794" s="130">
        <f>(Table13[[#This Row],[Alpha]]-MIN(Table13[Alpha]))/(MAX(Table13[Alpha])-MIN(Table13[Alpha]))</f>
        <v>0.41785418965510296</v>
      </c>
      <c r="J4794" s="508">
        <f>(Table13[[#This Row],[Signal from Matlab]]-703)/(1060.75-703)</f>
        <v>-1.9650593990216632</v>
      </c>
    </row>
    <row r="4795" spans="1:10" x14ac:dyDescent="0.2">
      <c r="A4795" s="505">
        <v>40940</v>
      </c>
      <c r="B4795" s="506">
        <v>4794</v>
      </c>
      <c r="C4795" s="507">
        <v>111.3</v>
      </c>
      <c r="E4795" s="508">
        <f>(Table13[[#This Row],[Gasoil Open]]-MIN(Table13[Gasoil Open]))/(MAX(Table13[Gasoil Open])-MIN(Table13[Gasoil Open]))</f>
        <v>0.74377745241581239</v>
      </c>
      <c r="I4795" s="130">
        <f>(Table13[[#This Row],[Alpha]]-MIN(Table13[Alpha]))/(MAX(Table13[Alpha])-MIN(Table13[Alpha]))</f>
        <v>0.41785418965510296</v>
      </c>
      <c r="J4795" s="508">
        <f>(Table13[[#This Row],[Signal from Matlab]]-703)/(1060.75-703)</f>
        <v>-1.9650593990216632</v>
      </c>
    </row>
    <row r="4796" spans="1:10" x14ac:dyDescent="0.2">
      <c r="A4796" s="505">
        <v>40941</v>
      </c>
      <c r="B4796" s="506">
        <v>4795</v>
      </c>
      <c r="C4796" s="507">
        <v>111.51</v>
      </c>
      <c r="E4796" s="508">
        <f>(Table13[[#This Row],[Gasoil Open]]-MIN(Table13[Gasoil Open]))/(MAX(Table13[Gasoil Open])-MIN(Table13[Gasoil Open]))</f>
        <v>0.74531478770131765</v>
      </c>
      <c r="I4796" s="130">
        <f>(Table13[[#This Row],[Alpha]]-MIN(Table13[Alpha]))/(MAX(Table13[Alpha])-MIN(Table13[Alpha]))</f>
        <v>0.41785418965510296</v>
      </c>
      <c r="J4796" s="508">
        <f>(Table13[[#This Row],[Signal from Matlab]]-703)/(1060.75-703)</f>
        <v>-1.9650593990216632</v>
      </c>
    </row>
    <row r="4797" spans="1:10" x14ac:dyDescent="0.2">
      <c r="A4797" s="505">
        <v>40942</v>
      </c>
      <c r="B4797" s="506">
        <v>4796</v>
      </c>
      <c r="C4797" s="507">
        <v>112.5</v>
      </c>
      <c r="E4797" s="508">
        <f>(Table13[[#This Row],[Gasoil Open]]-MIN(Table13[Gasoil Open]))/(MAX(Table13[Gasoil Open])-MIN(Table13[Gasoil Open]))</f>
        <v>0.75256222547584173</v>
      </c>
      <c r="I4797" s="130">
        <f>(Table13[[#This Row],[Alpha]]-MIN(Table13[Alpha]))/(MAX(Table13[Alpha])-MIN(Table13[Alpha]))</f>
        <v>0.41785418965510296</v>
      </c>
      <c r="J4797" s="508">
        <f>(Table13[[#This Row],[Signal from Matlab]]-703)/(1060.75-703)</f>
        <v>-1.9650593990216632</v>
      </c>
    </row>
    <row r="4798" spans="1:10" x14ac:dyDescent="0.2">
      <c r="A4798" s="505">
        <v>40945</v>
      </c>
      <c r="B4798" s="506">
        <v>4797</v>
      </c>
      <c r="C4798" s="507">
        <v>114.58</v>
      </c>
      <c r="E4798" s="508">
        <f>(Table13[[#This Row],[Gasoil Open]]-MIN(Table13[Gasoil Open]))/(MAX(Table13[Gasoil Open])-MIN(Table13[Gasoil Open]))</f>
        <v>0.76778916544655917</v>
      </c>
      <c r="I4798" s="130">
        <f>(Table13[[#This Row],[Alpha]]-MIN(Table13[Alpha]))/(MAX(Table13[Alpha])-MIN(Table13[Alpha]))</f>
        <v>0.41785418965510296</v>
      </c>
      <c r="J4798" s="508">
        <f>(Table13[[#This Row],[Signal from Matlab]]-703)/(1060.75-703)</f>
        <v>-1.9650593990216632</v>
      </c>
    </row>
    <row r="4799" spans="1:10" x14ac:dyDescent="0.2">
      <c r="A4799" s="505">
        <v>40946</v>
      </c>
      <c r="B4799" s="506">
        <v>4798</v>
      </c>
      <c r="C4799" s="507">
        <v>116.64</v>
      </c>
      <c r="E4799" s="508">
        <f>(Table13[[#This Row],[Gasoil Open]]-MIN(Table13[Gasoil Open]))/(MAX(Table13[Gasoil Open])-MIN(Table13[Gasoil Open]))</f>
        <v>0.78286969253294281</v>
      </c>
      <c r="I4799" s="130">
        <f>(Table13[[#This Row],[Alpha]]-MIN(Table13[Alpha]))/(MAX(Table13[Alpha])-MIN(Table13[Alpha]))</f>
        <v>0.41785418965510296</v>
      </c>
      <c r="J4799" s="508">
        <f>(Table13[[#This Row],[Signal from Matlab]]-703)/(1060.75-703)</f>
        <v>-1.9650593990216632</v>
      </c>
    </row>
    <row r="4800" spans="1:10" x14ac:dyDescent="0.2">
      <c r="A4800" s="505">
        <v>40947</v>
      </c>
      <c r="B4800" s="506">
        <v>4799</v>
      </c>
      <c r="C4800" s="507">
        <v>116.01</v>
      </c>
      <c r="E4800" s="508">
        <f>(Table13[[#This Row],[Gasoil Open]]-MIN(Table13[Gasoil Open]))/(MAX(Table13[Gasoil Open])-MIN(Table13[Gasoil Open]))</f>
        <v>0.77825768667642736</v>
      </c>
      <c r="I4800" s="130">
        <f>(Table13[[#This Row],[Alpha]]-MIN(Table13[Alpha]))/(MAX(Table13[Alpha])-MIN(Table13[Alpha]))</f>
        <v>0.41785418965510296</v>
      </c>
      <c r="J4800" s="508">
        <f>(Table13[[#This Row],[Signal from Matlab]]-703)/(1060.75-703)</f>
        <v>-1.9650593990216632</v>
      </c>
    </row>
    <row r="4801" spans="1:10" x14ac:dyDescent="0.2">
      <c r="A4801" s="505">
        <v>40948</v>
      </c>
      <c r="B4801" s="506">
        <v>4800</v>
      </c>
      <c r="C4801" s="507">
        <v>117.7</v>
      </c>
      <c r="E4801" s="508">
        <f>(Table13[[#This Row],[Gasoil Open]]-MIN(Table13[Gasoil Open]))/(MAX(Table13[Gasoil Open])-MIN(Table13[Gasoil Open]))</f>
        <v>0.79062957540263534</v>
      </c>
      <c r="I4801" s="130">
        <f>(Table13[[#This Row],[Alpha]]-MIN(Table13[Alpha]))/(MAX(Table13[Alpha])-MIN(Table13[Alpha]))</f>
        <v>0.41785418965510296</v>
      </c>
      <c r="J4801" s="508">
        <f>(Table13[[#This Row],[Signal from Matlab]]-703)/(1060.75-703)</f>
        <v>-1.9650593990216632</v>
      </c>
    </row>
    <row r="4802" spans="1:10" x14ac:dyDescent="0.2">
      <c r="A4802" s="505">
        <v>40949</v>
      </c>
      <c r="B4802" s="506">
        <v>4801</v>
      </c>
      <c r="C4802" s="507">
        <v>118.61</v>
      </c>
      <c r="E4802" s="508">
        <f>(Table13[[#This Row],[Gasoil Open]]-MIN(Table13[Gasoil Open]))/(MAX(Table13[Gasoil Open])-MIN(Table13[Gasoil Open]))</f>
        <v>0.79729136163982417</v>
      </c>
      <c r="I4802" s="130">
        <f>(Table13[[#This Row],[Alpha]]-MIN(Table13[Alpha]))/(MAX(Table13[Alpha])-MIN(Table13[Alpha]))</f>
        <v>0.41785418965510296</v>
      </c>
      <c r="J4802" s="508">
        <f>(Table13[[#This Row],[Signal from Matlab]]-703)/(1060.75-703)</f>
        <v>-1.9650593990216632</v>
      </c>
    </row>
    <row r="4803" spans="1:10" x14ac:dyDescent="0.2">
      <c r="A4803" s="505">
        <v>40952</v>
      </c>
      <c r="B4803" s="506">
        <v>4802</v>
      </c>
      <c r="C4803" s="507">
        <v>117.69</v>
      </c>
      <c r="E4803" s="508">
        <f>(Table13[[#This Row],[Gasoil Open]]-MIN(Table13[Gasoil Open]))/(MAX(Table13[Gasoil Open])-MIN(Table13[Gasoil Open]))</f>
        <v>0.79055636896046833</v>
      </c>
      <c r="I4803" s="130">
        <f>(Table13[[#This Row],[Alpha]]-MIN(Table13[Alpha]))/(MAX(Table13[Alpha])-MIN(Table13[Alpha]))</f>
        <v>0.41785418965510296</v>
      </c>
      <c r="J4803" s="508">
        <f>(Table13[[#This Row],[Signal from Matlab]]-703)/(1060.75-703)</f>
        <v>-1.9650593990216632</v>
      </c>
    </row>
    <row r="4804" spans="1:10" x14ac:dyDescent="0.2">
      <c r="A4804" s="505">
        <v>40953</v>
      </c>
      <c r="B4804" s="506">
        <v>4803</v>
      </c>
      <c r="C4804" s="507">
        <v>117.64</v>
      </c>
      <c r="E4804" s="508">
        <f>(Table13[[#This Row],[Gasoil Open]]-MIN(Table13[Gasoil Open]))/(MAX(Table13[Gasoil Open])-MIN(Table13[Gasoil Open]))</f>
        <v>0.79019033674963379</v>
      </c>
      <c r="I4804" s="130">
        <f>(Table13[[#This Row],[Alpha]]-MIN(Table13[Alpha]))/(MAX(Table13[Alpha])-MIN(Table13[Alpha]))</f>
        <v>0.41785418965510296</v>
      </c>
      <c r="J4804" s="508">
        <f>(Table13[[#This Row],[Signal from Matlab]]-703)/(1060.75-703)</f>
        <v>-1.9650593990216632</v>
      </c>
    </row>
    <row r="4805" spans="1:10" x14ac:dyDescent="0.2">
      <c r="A4805" s="505">
        <v>40954</v>
      </c>
      <c r="B4805" s="506">
        <v>4804</v>
      </c>
      <c r="C4805" s="507">
        <v>117.44</v>
      </c>
      <c r="E4805" s="508">
        <f>(Table13[[#This Row],[Gasoil Open]]-MIN(Table13[Gasoil Open]))/(MAX(Table13[Gasoil Open])-MIN(Table13[Gasoil Open]))</f>
        <v>0.78872620790629555</v>
      </c>
      <c r="I4805" s="130">
        <f>(Table13[[#This Row],[Alpha]]-MIN(Table13[Alpha]))/(MAX(Table13[Alpha])-MIN(Table13[Alpha]))</f>
        <v>0.41785418965510296</v>
      </c>
      <c r="J4805" s="508">
        <f>(Table13[[#This Row],[Signal from Matlab]]-703)/(1060.75-703)</f>
        <v>-1.9650593990216632</v>
      </c>
    </row>
    <row r="4806" spans="1:10" x14ac:dyDescent="0.2">
      <c r="A4806" s="505">
        <v>40955</v>
      </c>
      <c r="B4806" s="506">
        <v>4805</v>
      </c>
      <c r="C4806" s="507">
        <v>118.9</v>
      </c>
      <c r="E4806" s="508">
        <f>(Table13[[#This Row],[Gasoil Open]]-MIN(Table13[Gasoil Open]))/(MAX(Table13[Gasoil Open])-MIN(Table13[Gasoil Open]))</f>
        <v>0.79941434846266457</v>
      </c>
      <c r="I4806" s="130">
        <f>(Table13[[#This Row],[Alpha]]-MIN(Table13[Alpha]))/(MAX(Table13[Alpha])-MIN(Table13[Alpha]))</f>
        <v>0.41785418965510296</v>
      </c>
      <c r="J4806" s="508">
        <f>(Table13[[#This Row],[Signal from Matlab]]-703)/(1060.75-703)</f>
        <v>-1.9650593990216632</v>
      </c>
    </row>
    <row r="4807" spans="1:10" x14ac:dyDescent="0.2">
      <c r="A4807" s="505">
        <v>40956</v>
      </c>
      <c r="B4807" s="506">
        <v>4806</v>
      </c>
      <c r="C4807" s="507">
        <v>120.13</v>
      </c>
      <c r="E4807" s="508">
        <f>(Table13[[#This Row],[Gasoil Open]]-MIN(Table13[Gasoil Open]))/(MAX(Table13[Gasoil Open])-MIN(Table13[Gasoil Open]))</f>
        <v>0.80841874084919452</v>
      </c>
      <c r="I4807" s="130">
        <f>(Table13[[#This Row],[Alpha]]-MIN(Table13[Alpha]))/(MAX(Table13[Alpha])-MIN(Table13[Alpha]))</f>
        <v>0.41785418965510296</v>
      </c>
      <c r="J4807" s="508">
        <f>(Table13[[#This Row],[Signal from Matlab]]-703)/(1060.75-703)</f>
        <v>-1.9650593990216632</v>
      </c>
    </row>
    <row r="4808" spans="1:10" x14ac:dyDescent="0.2">
      <c r="A4808" s="505">
        <v>40959</v>
      </c>
      <c r="B4808" s="506">
        <v>4807</v>
      </c>
      <c r="C4808" s="507">
        <v>120</v>
      </c>
      <c r="E4808" s="508">
        <f>(Table13[[#This Row],[Gasoil Open]]-MIN(Table13[Gasoil Open]))/(MAX(Table13[Gasoil Open])-MIN(Table13[Gasoil Open]))</f>
        <v>0.80746705710102473</v>
      </c>
      <c r="I4808" s="130">
        <f>(Table13[[#This Row],[Alpha]]-MIN(Table13[Alpha]))/(MAX(Table13[Alpha])-MIN(Table13[Alpha]))</f>
        <v>0.41785418965510296</v>
      </c>
      <c r="J4808" s="508">
        <f>(Table13[[#This Row],[Signal from Matlab]]-703)/(1060.75-703)</f>
        <v>-1.9650593990216632</v>
      </c>
    </row>
    <row r="4809" spans="1:10" x14ac:dyDescent="0.2">
      <c r="A4809" s="505">
        <v>40960</v>
      </c>
      <c r="B4809" s="506">
        <v>4808</v>
      </c>
      <c r="C4809" s="507">
        <v>120.07</v>
      </c>
      <c r="E4809" s="508">
        <f>(Table13[[#This Row],[Gasoil Open]]-MIN(Table13[Gasoil Open]))/(MAX(Table13[Gasoil Open])-MIN(Table13[Gasoil Open]))</f>
        <v>0.80797950219619308</v>
      </c>
      <c r="I4809" s="130">
        <f>(Table13[[#This Row],[Alpha]]-MIN(Table13[Alpha]))/(MAX(Table13[Alpha])-MIN(Table13[Alpha]))</f>
        <v>0.41785418965510296</v>
      </c>
      <c r="J4809" s="508">
        <f>(Table13[[#This Row],[Signal from Matlab]]-703)/(1060.75-703)</f>
        <v>-1.9650593990216632</v>
      </c>
    </row>
    <row r="4810" spans="1:10" x14ac:dyDescent="0.2">
      <c r="A4810" s="505">
        <v>40961</v>
      </c>
      <c r="B4810" s="506">
        <v>4809</v>
      </c>
      <c r="C4810" s="507">
        <v>121.5</v>
      </c>
      <c r="E4810" s="508">
        <f>(Table13[[#This Row],[Gasoil Open]]-MIN(Table13[Gasoil Open]))/(MAX(Table13[Gasoil Open])-MIN(Table13[Gasoil Open]))</f>
        <v>0.81844802342606138</v>
      </c>
      <c r="I4810" s="130">
        <f>(Table13[[#This Row],[Alpha]]-MIN(Table13[Alpha]))/(MAX(Table13[Alpha])-MIN(Table13[Alpha]))</f>
        <v>0.41785418965510296</v>
      </c>
      <c r="J4810" s="508">
        <f>(Table13[[#This Row],[Signal from Matlab]]-703)/(1060.75-703)</f>
        <v>-1.9650593990216632</v>
      </c>
    </row>
    <row r="4811" spans="1:10" x14ac:dyDescent="0.2">
      <c r="A4811" s="505">
        <v>40962</v>
      </c>
      <c r="B4811" s="506">
        <v>4810</v>
      </c>
      <c r="C4811" s="507">
        <v>122.73</v>
      </c>
      <c r="E4811" s="508">
        <f>(Table13[[#This Row],[Gasoil Open]]-MIN(Table13[Gasoil Open]))/(MAX(Table13[Gasoil Open])-MIN(Table13[Gasoil Open]))</f>
        <v>0.82745241581259132</v>
      </c>
      <c r="I4811" s="130">
        <f>(Table13[[#This Row],[Alpha]]-MIN(Table13[Alpha]))/(MAX(Table13[Alpha])-MIN(Table13[Alpha]))</f>
        <v>0.41785418965510296</v>
      </c>
      <c r="J4811" s="508">
        <f>(Table13[[#This Row],[Signal from Matlab]]-703)/(1060.75-703)</f>
        <v>-1.9650593990216632</v>
      </c>
    </row>
    <row r="4812" spans="1:10" x14ac:dyDescent="0.2">
      <c r="A4812" s="505">
        <v>40963</v>
      </c>
      <c r="B4812" s="506">
        <v>4811</v>
      </c>
      <c r="C4812" s="507">
        <v>124.01</v>
      </c>
      <c r="E4812" s="508">
        <f>(Table13[[#This Row],[Gasoil Open]]-MIN(Table13[Gasoil Open]))/(MAX(Table13[Gasoil Open])-MIN(Table13[Gasoil Open]))</f>
        <v>0.83682284040995591</v>
      </c>
      <c r="I4812" s="130">
        <f>(Table13[[#This Row],[Alpha]]-MIN(Table13[Alpha]))/(MAX(Table13[Alpha])-MIN(Table13[Alpha]))</f>
        <v>0.41785418965510296</v>
      </c>
      <c r="J4812" s="508">
        <f>(Table13[[#This Row],[Signal from Matlab]]-703)/(1060.75-703)</f>
        <v>-1.9650593990216632</v>
      </c>
    </row>
    <row r="4813" spans="1:10" x14ac:dyDescent="0.2">
      <c r="A4813" s="505">
        <v>40966</v>
      </c>
      <c r="B4813" s="506">
        <v>4812</v>
      </c>
      <c r="C4813" s="507">
        <v>125.25</v>
      </c>
      <c r="E4813" s="508">
        <f>(Table13[[#This Row],[Gasoil Open]]-MIN(Table13[Gasoil Open]))/(MAX(Table13[Gasoil Open])-MIN(Table13[Gasoil Open]))</f>
        <v>0.84590043923865288</v>
      </c>
      <c r="I4813" s="130">
        <f>(Table13[[#This Row],[Alpha]]-MIN(Table13[Alpha]))/(MAX(Table13[Alpha])-MIN(Table13[Alpha]))</f>
        <v>0.41785418965510296</v>
      </c>
      <c r="J4813" s="508">
        <f>(Table13[[#This Row],[Signal from Matlab]]-703)/(1060.75-703)</f>
        <v>-1.9650593990216632</v>
      </c>
    </row>
    <row r="4814" spans="1:10" x14ac:dyDescent="0.2">
      <c r="A4814" s="505">
        <v>40967</v>
      </c>
      <c r="B4814" s="506">
        <v>4813</v>
      </c>
      <c r="C4814" s="507">
        <v>123.39</v>
      </c>
      <c r="E4814" s="508">
        <f>(Table13[[#This Row],[Gasoil Open]]-MIN(Table13[Gasoil Open]))/(MAX(Table13[Gasoil Open])-MIN(Table13[Gasoil Open]))</f>
        <v>0.83228404099560749</v>
      </c>
      <c r="I4814" s="130">
        <f>(Table13[[#This Row],[Alpha]]-MIN(Table13[Alpha]))/(MAX(Table13[Alpha])-MIN(Table13[Alpha]))</f>
        <v>0.41785418965510296</v>
      </c>
      <c r="J4814" s="508">
        <f>(Table13[[#This Row],[Signal from Matlab]]-703)/(1060.75-703)</f>
        <v>-1.9650593990216632</v>
      </c>
    </row>
    <row r="4815" spans="1:10" x14ac:dyDescent="0.2">
      <c r="A4815" s="505">
        <v>40968</v>
      </c>
      <c r="B4815" s="506">
        <v>4814</v>
      </c>
      <c r="C4815" s="507">
        <v>121.61</v>
      </c>
      <c r="E4815" s="508">
        <f>(Table13[[#This Row],[Gasoil Open]]-MIN(Table13[Gasoil Open]))/(MAX(Table13[Gasoil Open])-MIN(Table13[Gasoil Open]))</f>
        <v>0.81925329428989735</v>
      </c>
      <c r="I4815" s="130">
        <f>(Table13[[#This Row],[Alpha]]-MIN(Table13[Alpha]))/(MAX(Table13[Alpha])-MIN(Table13[Alpha]))</f>
        <v>0.41785418965510296</v>
      </c>
      <c r="J4815" s="508">
        <f>(Table13[[#This Row],[Signal from Matlab]]-703)/(1060.75-703)</f>
        <v>-1.9650593990216632</v>
      </c>
    </row>
    <row r="4816" spans="1:10" x14ac:dyDescent="0.2">
      <c r="A4816" s="505">
        <v>40969</v>
      </c>
      <c r="B4816" s="506">
        <v>4815</v>
      </c>
      <c r="C4816" s="507">
        <v>123</v>
      </c>
      <c r="E4816" s="508">
        <f>(Table13[[#This Row],[Gasoil Open]]-MIN(Table13[Gasoil Open]))/(MAX(Table13[Gasoil Open])-MIN(Table13[Gasoil Open]))</f>
        <v>0.82942898975109791</v>
      </c>
      <c r="I4816" s="130">
        <f>(Table13[[#This Row],[Alpha]]-MIN(Table13[Alpha]))/(MAX(Table13[Alpha])-MIN(Table13[Alpha]))</f>
        <v>0.41785418965510296</v>
      </c>
      <c r="J4816" s="508">
        <f>(Table13[[#This Row],[Signal from Matlab]]-703)/(1060.75-703)</f>
        <v>-1.9650593990216632</v>
      </c>
    </row>
    <row r="4817" spans="1:10" x14ac:dyDescent="0.2">
      <c r="A4817" s="505">
        <v>40970</v>
      </c>
      <c r="B4817" s="506">
        <v>4816</v>
      </c>
      <c r="C4817" s="507">
        <v>126.16</v>
      </c>
      <c r="E4817" s="508">
        <f>(Table13[[#This Row],[Gasoil Open]]-MIN(Table13[Gasoil Open]))/(MAX(Table13[Gasoil Open])-MIN(Table13[Gasoil Open]))</f>
        <v>0.85256222547584171</v>
      </c>
      <c r="I4817" s="130">
        <f>(Table13[[#This Row],[Alpha]]-MIN(Table13[Alpha]))/(MAX(Table13[Alpha])-MIN(Table13[Alpha]))</f>
        <v>0.41785418965510296</v>
      </c>
      <c r="J4817" s="508">
        <f>(Table13[[#This Row],[Signal from Matlab]]-703)/(1060.75-703)</f>
        <v>-1.9650593990216632</v>
      </c>
    </row>
    <row r="4818" spans="1:10" x14ac:dyDescent="0.2">
      <c r="A4818" s="505">
        <v>40973</v>
      </c>
      <c r="B4818" s="506">
        <v>4817</v>
      </c>
      <c r="C4818" s="507">
        <v>123.37</v>
      </c>
      <c r="E4818" s="508">
        <f>(Table13[[#This Row],[Gasoil Open]]-MIN(Table13[Gasoil Open]))/(MAX(Table13[Gasoil Open])-MIN(Table13[Gasoil Open]))</f>
        <v>0.83213762811127368</v>
      </c>
      <c r="I4818" s="130">
        <f>(Table13[[#This Row],[Alpha]]-MIN(Table13[Alpha]))/(MAX(Table13[Alpha])-MIN(Table13[Alpha]))</f>
        <v>0.41785418965510296</v>
      </c>
      <c r="J4818" s="508">
        <f>(Table13[[#This Row],[Signal from Matlab]]-703)/(1060.75-703)</f>
        <v>-1.9650593990216632</v>
      </c>
    </row>
    <row r="4819" spans="1:10" x14ac:dyDescent="0.2">
      <c r="A4819" s="505">
        <v>40974</v>
      </c>
      <c r="B4819" s="506">
        <v>4818</v>
      </c>
      <c r="C4819" s="507">
        <v>124.39</v>
      </c>
      <c r="E4819" s="508">
        <f>(Table13[[#This Row],[Gasoil Open]]-MIN(Table13[Gasoil Open]))/(MAX(Table13[Gasoil Open])-MIN(Table13[Gasoil Open]))</f>
        <v>0.83960468521229847</v>
      </c>
      <c r="I4819" s="130">
        <f>(Table13[[#This Row],[Alpha]]-MIN(Table13[Alpha]))/(MAX(Table13[Alpha])-MIN(Table13[Alpha]))</f>
        <v>0.41785418965510296</v>
      </c>
      <c r="J4819" s="508">
        <f>(Table13[[#This Row],[Signal from Matlab]]-703)/(1060.75-703)</f>
        <v>-1.9650593990216632</v>
      </c>
    </row>
    <row r="4820" spans="1:10" x14ac:dyDescent="0.2">
      <c r="A4820" s="505">
        <v>40975</v>
      </c>
      <c r="B4820" s="506">
        <v>4819</v>
      </c>
      <c r="C4820" s="507">
        <v>122.19</v>
      </c>
      <c r="E4820" s="508">
        <f>(Table13[[#This Row],[Gasoil Open]]-MIN(Table13[Gasoil Open]))/(MAX(Table13[Gasoil Open])-MIN(Table13[Gasoil Open]))</f>
        <v>0.82349926793557815</v>
      </c>
      <c r="I4820" s="130">
        <f>(Table13[[#This Row],[Alpha]]-MIN(Table13[Alpha]))/(MAX(Table13[Alpha])-MIN(Table13[Alpha]))</f>
        <v>0.41785418965510296</v>
      </c>
      <c r="J4820" s="508">
        <f>(Table13[[#This Row],[Signal from Matlab]]-703)/(1060.75-703)</f>
        <v>-1.9650593990216632</v>
      </c>
    </row>
    <row r="4821" spans="1:10" x14ac:dyDescent="0.2">
      <c r="A4821" s="505">
        <v>40976</v>
      </c>
      <c r="B4821" s="506">
        <v>4820</v>
      </c>
      <c r="C4821" s="507">
        <v>124.05</v>
      </c>
      <c r="E4821" s="508">
        <f>(Table13[[#This Row],[Gasoil Open]]-MIN(Table13[Gasoil Open]))/(MAX(Table13[Gasoil Open])-MIN(Table13[Gasoil Open]))</f>
        <v>0.83711566617862354</v>
      </c>
      <c r="I4821" s="130">
        <f>(Table13[[#This Row],[Alpha]]-MIN(Table13[Alpha]))/(MAX(Table13[Alpha])-MIN(Table13[Alpha]))</f>
        <v>0.41785418965510296</v>
      </c>
      <c r="J4821" s="508">
        <f>(Table13[[#This Row],[Signal from Matlab]]-703)/(1060.75-703)</f>
        <v>-1.9650593990216632</v>
      </c>
    </row>
    <row r="4822" spans="1:10" x14ac:dyDescent="0.2">
      <c r="A4822" s="505">
        <v>40977</v>
      </c>
      <c r="B4822" s="506">
        <v>4821</v>
      </c>
      <c r="C4822" s="507">
        <v>125.48</v>
      </c>
      <c r="E4822" s="508">
        <f>(Table13[[#This Row],[Gasoil Open]]-MIN(Table13[Gasoil Open]))/(MAX(Table13[Gasoil Open])-MIN(Table13[Gasoil Open]))</f>
        <v>0.84758418740849184</v>
      </c>
      <c r="I4822" s="130">
        <f>(Table13[[#This Row],[Alpha]]-MIN(Table13[Alpha]))/(MAX(Table13[Alpha])-MIN(Table13[Alpha]))</f>
        <v>0.41785418965510296</v>
      </c>
      <c r="J4822" s="508">
        <f>(Table13[[#This Row],[Signal from Matlab]]-703)/(1060.75-703)</f>
        <v>-1.9650593990216632</v>
      </c>
    </row>
    <row r="4823" spans="1:10" x14ac:dyDescent="0.2">
      <c r="A4823" s="505">
        <v>40980</v>
      </c>
      <c r="B4823" s="506">
        <v>4822</v>
      </c>
      <c r="C4823" s="507">
        <v>125.84</v>
      </c>
      <c r="E4823" s="508">
        <f>(Table13[[#This Row],[Gasoil Open]]-MIN(Table13[Gasoil Open]))/(MAX(Table13[Gasoil Open])-MIN(Table13[Gasoil Open]))</f>
        <v>0.85021961932650059</v>
      </c>
      <c r="I4823" s="130">
        <f>(Table13[[#This Row],[Alpha]]-MIN(Table13[Alpha]))/(MAX(Table13[Alpha])-MIN(Table13[Alpha]))</f>
        <v>0.41785418965510296</v>
      </c>
      <c r="J4823" s="508">
        <f>(Table13[[#This Row],[Signal from Matlab]]-703)/(1060.75-703)</f>
        <v>-1.9650593990216632</v>
      </c>
    </row>
    <row r="4824" spans="1:10" x14ac:dyDescent="0.2">
      <c r="A4824" s="505">
        <v>40981</v>
      </c>
      <c r="B4824" s="506">
        <v>4823</v>
      </c>
      <c r="C4824" s="507">
        <v>125.5</v>
      </c>
      <c r="E4824" s="508">
        <f>(Table13[[#This Row],[Gasoil Open]]-MIN(Table13[Gasoil Open]))/(MAX(Table13[Gasoil Open])-MIN(Table13[Gasoil Open]))</f>
        <v>0.84773060029282565</v>
      </c>
      <c r="I4824" s="130">
        <f>(Table13[[#This Row],[Alpha]]-MIN(Table13[Alpha]))/(MAX(Table13[Alpha])-MIN(Table13[Alpha]))</f>
        <v>0.41785418965510296</v>
      </c>
      <c r="J4824" s="508">
        <f>(Table13[[#This Row],[Signal from Matlab]]-703)/(1060.75-703)</f>
        <v>-1.9650593990216632</v>
      </c>
    </row>
    <row r="4825" spans="1:10" x14ac:dyDescent="0.2">
      <c r="A4825" s="505">
        <v>40982</v>
      </c>
      <c r="B4825" s="506">
        <v>4824</v>
      </c>
      <c r="C4825" s="507">
        <v>126.12</v>
      </c>
      <c r="E4825" s="508">
        <f>(Table13[[#This Row],[Gasoil Open]]-MIN(Table13[Gasoil Open]))/(MAX(Table13[Gasoil Open])-MIN(Table13[Gasoil Open]))</f>
        <v>0.85226939970717408</v>
      </c>
      <c r="I4825" s="130">
        <f>(Table13[[#This Row],[Alpha]]-MIN(Table13[Alpha]))/(MAX(Table13[Alpha])-MIN(Table13[Alpha]))</f>
        <v>0.41785418965510296</v>
      </c>
      <c r="J4825" s="508">
        <f>(Table13[[#This Row],[Signal from Matlab]]-703)/(1060.75-703)</f>
        <v>-1.9650593990216632</v>
      </c>
    </row>
    <row r="4826" spans="1:10" x14ac:dyDescent="0.2">
      <c r="A4826" s="505">
        <v>40983</v>
      </c>
      <c r="B4826" s="506">
        <v>4825</v>
      </c>
      <c r="C4826" s="507">
        <v>125.12</v>
      </c>
      <c r="E4826" s="508">
        <f>(Table13[[#This Row],[Gasoil Open]]-MIN(Table13[Gasoil Open]))/(MAX(Table13[Gasoil Open])-MIN(Table13[Gasoil Open]))</f>
        <v>0.84494875549048298</v>
      </c>
      <c r="I4826" s="130">
        <f>(Table13[[#This Row],[Alpha]]-MIN(Table13[Alpha]))/(MAX(Table13[Alpha])-MIN(Table13[Alpha]))</f>
        <v>0.41785418965510296</v>
      </c>
      <c r="J4826" s="508">
        <f>(Table13[[#This Row],[Signal from Matlab]]-703)/(1060.75-703)</f>
        <v>-1.9650593990216632</v>
      </c>
    </row>
    <row r="4827" spans="1:10" x14ac:dyDescent="0.2">
      <c r="A4827" s="505">
        <v>40984</v>
      </c>
      <c r="B4827" s="506">
        <v>4826</v>
      </c>
      <c r="C4827" s="507">
        <v>122.55</v>
      </c>
      <c r="E4827" s="508">
        <f>(Table13[[#This Row],[Gasoil Open]]-MIN(Table13[Gasoil Open]))/(MAX(Table13[Gasoil Open])-MIN(Table13[Gasoil Open]))</f>
        <v>0.8261346998535869</v>
      </c>
      <c r="I4827" s="130">
        <f>(Table13[[#This Row],[Alpha]]-MIN(Table13[Alpha]))/(MAX(Table13[Alpha])-MIN(Table13[Alpha]))</f>
        <v>0.41785418965510296</v>
      </c>
      <c r="J4827" s="508">
        <f>(Table13[[#This Row],[Signal from Matlab]]-703)/(1060.75-703)</f>
        <v>-1.9650593990216632</v>
      </c>
    </row>
    <row r="4828" spans="1:10" x14ac:dyDescent="0.2">
      <c r="A4828" s="505">
        <v>40987</v>
      </c>
      <c r="B4828" s="506">
        <v>4827</v>
      </c>
      <c r="C4828" s="507">
        <v>125.6</v>
      </c>
      <c r="E4828" s="508">
        <f>(Table13[[#This Row],[Gasoil Open]]-MIN(Table13[Gasoil Open]))/(MAX(Table13[Gasoil Open])-MIN(Table13[Gasoil Open]))</f>
        <v>0.84846266471449472</v>
      </c>
      <c r="I4828" s="130">
        <f>(Table13[[#This Row],[Alpha]]-MIN(Table13[Alpha]))/(MAX(Table13[Alpha])-MIN(Table13[Alpha]))</f>
        <v>0.41785418965510296</v>
      </c>
      <c r="J4828" s="508">
        <f>(Table13[[#This Row],[Signal from Matlab]]-703)/(1060.75-703)</f>
        <v>-1.9650593990216632</v>
      </c>
    </row>
    <row r="4829" spans="1:10" x14ac:dyDescent="0.2">
      <c r="A4829" s="505">
        <v>40988</v>
      </c>
      <c r="B4829" s="506">
        <v>4828</v>
      </c>
      <c r="C4829" s="507">
        <v>125.27</v>
      </c>
      <c r="E4829" s="508">
        <f>(Table13[[#This Row],[Gasoil Open]]-MIN(Table13[Gasoil Open]))/(MAX(Table13[Gasoil Open])-MIN(Table13[Gasoil Open]))</f>
        <v>0.84604685212298658</v>
      </c>
      <c r="I4829" s="130">
        <f>(Table13[[#This Row],[Alpha]]-MIN(Table13[Alpha]))/(MAX(Table13[Alpha])-MIN(Table13[Alpha]))</f>
        <v>0.41785418965510296</v>
      </c>
      <c r="J4829" s="508">
        <f>(Table13[[#This Row],[Signal from Matlab]]-703)/(1060.75-703)</f>
        <v>-1.9650593990216632</v>
      </c>
    </row>
    <row r="4830" spans="1:10" x14ac:dyDescent="0.2">
      <c r="A4830" s="505">
        <v>40989</v>
      </c>
      <c r="B4830" s="506">
        <v>4829</v>
      </c>
      <c r="C4830" s="507">
        <v>124.21</v>
      </c>
      <c r="E4830" s="508">
        <f>(Table13[[#This Row],[Gasoil Open]]-MIN(Table13[Gasoil Open]))/(MAX(Table13[Gasoil Open])-MIN(Table13[Gasoil Open]))</f>
        <v>0.83828696925329405</v>
      </c>
      <c r="I4830" s="130">
        <f>(Table13[[#This Row],[Alpha]]-MIN(Table13[Alpha]))/(MAX(Table13[Alpha])-MIN(Table13[Alpha]))</f>
        <v>0.41785418965510296</v>
      </c>
      <c r="J4830" s="508">
        <f>(Table13[[#This Row],[Signal from Matlab]]-703)/(1060.75-703)</f>
        <v>-1.9650593990216632</v>
      </c>
    </row>
    <row r="4831" spans="1:10" x14ac:dyDescent="0.2">
      <c r="A4831" s="505">
        <v>40990</v>
      </c>
      <c r="B4831" s="506">
        <v>4830</v>
      </c>
      <c r="C4831" s="507">
        <v>124.04</v>
      </c>
      <c r="E4831" s="508">
        <f>(Table13[[#This Row],[Gasoil Open]]-MIN(Table13[Gasoil Open]))/(MAX(Table13[Gasoil Open])-MIN(Table13[Gasoil Open]))</f>
        <v>0.83704245973645675</v>
      </c>
      <c r="I4831" s="130">
        <f>(Table13[[#This Row],[Alpha]]-MIN(Table13[Alpha]))/(MAX(Table13[Alpha])-MIN(Table13[Alpha]))</f>
        <v>0.41785418965510296</v>
      </c>
      <c r="J4831" s="508">
        <f>(Table13[[#This Row],[Signal from Matlab]]-703)/(1060.75-703)</f>
        <v>-1.9650593990216632</v>
      </c>
    </row>
    <row r="4832" spans="1:10" x14ac:dyDescent="0.2">
      <c r="A4832" s="505">
        <v>40991</v>
      </c>
      <c r="B4832" s="506">
        <v>4831</v>
      </c>
      <c r="C4832" s="507">
        <v>123.3</v>
      </c>
      <c r="E4832" s="508">
        <f>(Table13[[#This Row],[Gasoil Open]]-MIN(Table13[Gasoil Open]))/(MAX(Table13[Gasoil Open])-MIN(Table13[Gasoil Open]))</f>
        <v>0.83162518301610522</v>
      </c>
      <c r="I4832" s="130">
        <f>(Table13[[#This Row],[Alpha]]-MIN(Table13[Alpha]))/(MAX(Table13[Alpha])-MIN(Table13[Alpha]))</f>
        <v>0.41785418965510296</v>
      </c>
      <c r="J4832" s="508">
        <f>(Table13[[#This Row],[Signal from Matlab]]-703)/(1060.75-703)</f>
        <v>-1.9650593990216632</v>
      </c>
    </row>
    <row r="4833" spans="1:10" x14ac:dyDescent="0.2">
      <c r="A4833" s="505">
        <v>40994</v>
      </c>
      <c r="B4833" s="506">
        <v>4832</v>
      </c>
      <c r="C4833" s="507">
        <v>125.04</v>
      </c>
      <c r="E4833" s="508">
        <f>(Table13[[#This Row],[Gasoil Open]]-MIN(Table13[Gasoil Open]))/(MAX(Table13[Gasoil Open])-MIN(Table13[Gasoil Open]))</f>
        <v>0.84436310395314773</v>
      </c>
      <c r="I4833" s="130">
        <f>(Table13[[#This Row],[Alpha]]-MIN(Table13[Alpha]))/(MAX(Table13[Alpha])-MIN(Table13[Alpha]))</f>
        <v>0.41785418965510296</v>
      </c>
      <c r="J4833" s="508">
        <f>(Table13[[#This Row],[Signal from Matlab]]-703)/(1060.75-703)</f>
        <v>-1.9650593990216632</v>
      </c>
    </row>
    <row r="4834" spans="1:10" x14ac:dyDescent="0.2">
      <c r="A4834" s="505">
        <v>40995</v>
      </c>
      <c r="B4834" s="506">
        <v>4833</v>
      </c>
      <c r="C4834" s="507">
        <v>125.74</v>
      </c>
      <c r="E4834" s="508">
        <f>(Table13[[#This Row],[Gasoil Open]]-MIN(Table13[Gasoil Open]))/(MAX(Table13[Gasoil Open])-MIN(Table13[Gasoil Open]))</f>
        <v>0.84948755490483141</v>
      </c>
      <c r="I4834" s="130">
        <f>(Table13[[#This Row],[Alpha]]-MIN(Table13[Alpha]))/(MAX(Table13[Alpha])-MIN(Table13[Alpha]))</f>
        <v>0.41785418965510296</v>
      </c>
      <c r="J4834" s="508">
        <f>(Table13[[#This Row],[Signal from Matlab]]-703)/(1060.75-703)</f>
        <v>-1.9650593990216632</v>
      </c>
    </row>
    <row r="4835" spans="1:10" x14ac:dyDescent="0.2">
      <c r="A4835" s="505">
        <v>40996</v>
      </c>
      <c r="B4835" s="506">
        <v>4834</v>
      </c>
      <c r="C4835" s="507">
        <v>125.18</v>
      </c>
      <c r="E4835" s="508">
        <f>(Table13[[#This Row],[Gasoil Open]]-MIN(Table13[Gasoil Open]))/(MAX(Table13[Gasoil Open])-MIN(Table13[Gasoil Open]))</f>
        <v>0.84538799414348453</v>
      </c>
      <c r="I4835" s="130">
        <f>(Table13[[#This Row],[Alpha]]-MIN(Table13[Alpha]))/(MAX(Table13[Alpha])-MIN(Table13[Alpha]))</f>
        <v>0.41785418965510296</v>
      </c>
      <c r="J4835" s="508">
        <f>(Table13[[#This Row],[Signal from Matlab]]-703)/(1060.75-703)</f>
        <v>-1.9650593990216632</v>
      </c>
    </row>
    <row r="4836" spans="1:10" x14ac:dyDescent="0.2">
      <c r="A4836" s="505">
        <v>40997</v>
      </c>
      <c r="B4836" s="506">
        <v>4835</v>
      </c>
      <c r="C4836" s="507">
        <v>124.23</v>
      </c>
      <c r="E4836" s="508">
        <f>(Table13[[#This Row],[Gasoil Open]]-MIN(Table13[Gasoil Open]))/(MAX(Table13[Gasoil Open])-MIN(Table13[Gasoil Open]))</f>
        <v>0.83843338213762797</v>
      </c>
      <c r="I4836" s="130">
        <f>(Table13[[#This Row],[Alpha]]-MIN(Table13[Alpha]))/(MAX(Table13[Alpha])-MIN(Table13[Alpha]))</f>
        <v>0.41785418965510296</v>
      </c>
      <c r="J4836" s="508">
        <f>(Table13[[#This Row],[Signal from Matlab]]-703)/(1060.75-703)</f>
        <v>-1.9650593990216632</v>
      </c>
    </row>
    <row r="4837" spans="1:10" x14ac:dyDescent="0.2">
      <c r="A4837" s="505">
        <v>40998</v>
      </c>
      <c r="B4837" s="506">
        <v>4836</v>
      </c>
      <c r="C4837" s="507">
        <v>122.6</v>
      </c>
      <c r="E4837" s="508">
        <f>(Table13[[#This Row],[Gasoil Open]]-MIN(Table13[Gasoil Open]))/(MAX(Table13[Gasoil Open])-MIN(Table13[Gasoil Open]))</f>
        <v>0.82650073206442143</v>
      </c>
      <c r="I4837" s="130">
        <f>(Table13[[#This Row],[Alpha]]-MIN(Table13[Alpha]))/(MAX(Table13[Alpha])-MIN(Table13[Alpha]))</f>
        <v>0.41785418965510296</v>
      </c>
      <c r="J4837" s="508">
        <f>(Table13[[#This Row],[Signal from Matlab]]-703)/(1060.75-703)</f>
        <v>-1.9650593990216632</v>
      </c>
    </row>
    <row r="4838" spans="1:10" x14ac:dyDescent="0.2">
      <c r="A4838" s="505">
        <v>41001</v>
      </c>
      <c r="B4838" s="506">
        <v>4837</v>
      </c>
      <c r="C4838" s="507">
        <v>122.94</v>
      </c>
      <c r="E4838" s="508">
        <f>(Table13[[#This Row],[Gasoil Open]]-MIN(Table13[Gasoil Open]))/(MAX(Table13[Gasoil Open])-MIN(Table13[Gasoil Open]))</f>
        <v>0.82898975109809647</v>
      </c>
      <c r="I4838" s="130">
        <f>(Table13[[#This Row],[Alpha]]-MIN(Table13[Alpha]))/(MAX(Table13[Alpha])-MIN(Table13[Alpha]))</f>
        <v>0.41785418965510296</v>
      </c>
      <c r="J4838" s="508">
        <f>(Table13[[#This Row],[Signal from Matlab]]-703)/(1060.75-703)</f>
        <v>-1.9650593990216632</v>
      </c>
    </row>
    <row r="4839" spans="1:10" x14ac:dyDescent="0.2">
      <c r="A4839" s="505">
        <v>41002</v>
      </c>
      <c r="B4839" s="506">
        <v>4838</v>
      </c>
      <c r="C4839" s="507">
        <v>125.3</v>
      </c>
      <c r="E4839" s="508">
        <f>(Table13[[#This Row],[Gasoil Open]]-MIN(Table13[Gasoil Open]))/(MAX(Table13[Gasoil Open])-MIN(Table13[Gasoil Open]))</f>
        <v>0.84626647144948741</v>
      </c>
      <c r="I4839" s="130">
        <f>(Table13[[#This Row],[Alpha]]-MIN(Table13[Alpha]))/(MAX(Table13[Alpha])-MIN(Table13[Alpha]))</f>
        <v>0.41785418965510296</v>
      </c>
      <c r="J4839" s="508">
        <f>(Table13[[#This Row],[Signal from Matlab]]-703)/(1060.75-703)</f>
        <v>-1.9650593990216632</v>
      </c>
    </row>
    <row r="4840" spans="1:10" x14ac:dyDescent="0.2">
      <c r="A4840" s="505">
        <v>41003</v>
      </c>
      <c r="B4840" s="506">
        <v>4839</v>
      </c>
      <c r="C4840" s="507">
        <v>124.88</v>
      </c>
      <c r="E4840" s="508">
        <f>(Table13[[#This Row],[Gasoil Open]]-MIN(Table13[Gasoil Open]))/(MAX(Table13[Gasoil Open])-MIN(Table13[Gasoil Open]))</f>
        <v>0.84319180087847712</v>
      </c>
      <c r="I4840" s="130">
        <f>(Table13[[#This Row],[Alpha]]-MIN(Table13[Alpha]))/(MAX(Table13[Alpha])-MIN(Table13[Alpha]))</f>
        <v>0.41785418965510296</v>
      </c>
      <c r="J4840" s="508">
        <f>(Table13[[#This Row],[Signal from Matlab]]-703)/(1060.75-703)</f>
        <v>-1.9650593990216632</v>
      </c>
    </row>
    <row r="4841" spans="1:10" x14ac:dyDescent="0.2">
      <c r="A4841" s="505">
        <v>41004</v>
      </c>
      <c r="B4841" s="506">
        <v>4840</v>
      </c>
      <c r="C4841" s="507">
        <v>122.54</v>
      </c>
      <c r="E4841" s="508">
        <f>(Table13[[#This Row],[Gasoil Open]]-MIN(Table13[Gasoil Open]))/(MAX(Table13[Gasoil Open])-MIN(Table13[Gasoil Open]))</f>
        <v>0.8260614934114201</v>
      </c>
      <c r="I4841" s="130">
        <f>(Table13[[#This Row],[Alpha]]-MIN(Table13[Alpha]))/(MAX(Table13[Alpha])-MIN(Table13[Alpha]))</f>
        <v>0.41785418965510296</v>
      </c>
      <c r="J4841" s="508">
        <f>(Table13[[#This Row],[Signal from Matlab]]-703)/(1060.75-703)</f>
        <v>-1.9650593990216632</v>
      </c>
    </row>
    <row r="4842" spans="1:10" x14ac:dyDescent="0.2">
      <c r="A4842" s="505">
        <v>41008</v>
      </c>
      <c r="B4842" s="506">
        <v>4841</v>
      </c>
      <c r="C4842" s="507">
        <v>122.85</v>
      </c>
      <c r="E4842" s="508">
        <f>(Table13[[#This Row],[Gasoil Open]]-MIN(Table13[Gasoil Open]))/(MAX(Table13[Gasoil Open])-MIN(Table13[Gasoil Open]))</f>
        <v>0.8283308931185942</v>
      </c>
      <c r="I4842" s="130">
        <f>(Table13[[#This Row],[Alpha]]-MIN(Table13[Alpha]))/(MAX(Table13[Alpha])-MIN(Table13[Alpha]))</f>
        <v>0.41785418965510296</v>
      </c>
      <c r="J4842" s="508">
        <f>(Table13[[#This Row],[Signal from Matlab]]-703)/(1060.75-703)</f>
        <v>-1.9650593990216632</v>
      </c>
    </row>
    <row r="4843" spans="1:10" x14ac:dyDescent="0.2">
      <c r="A4843" s="505">
        <v>41009</v>
      </c>
      <c r="B4843" s="506">
        <v>4842</v>
      </c>
      <c r="C4843" s="507">
        <v>122.53</v>
      </c>
      <c r="E4843" s="508">
        <f>(Table13[[#This Row],[Gasoil Open]]-MIN(Table13[Gasoil Open]))/(MAX(Table13[Gasoil Open])-MIN(Table13[Gasoil Open]))</f>
        <v>0.82598828696925319</v>
      </c>
      <c r="I4843" s="130">
        <f>(Table13[[#This Row],[Alpha]]-MIN(Table13[Alpha]))/(MAX(Table13[Alpha])-MIN(Table13[Alpha]))</f>
        <v>0.41785418965510296</v>
      </c>
      <c r="J4843" s="508">
        <f>(Table13[[#This Row],[Signal from Matlab]]-703)/(1060.75-703)</f>
        <v>-1.9650593990216632</v>
      </c>
    </row>
    <row r="4844" spans="1:10" x14ac:dyDescent="0.2">
      <c r="A4844" s="505">
        <v>41010</v>
      </c>
      <c r="B4844" s="506">
        <v>4843</v>
      </c>
      <c r="C4844" s="507">
        <v>119.87</v>
      </c>
      <c r="E4844" s="508">
        <f>(Table13[[#This Row],[Gasoil Open]]-MIN(Table13[Gasoil Open]))/(MAX(Table13[Gasoil Open])-MIN(Table13[Gasoil Open]))</f>
        <v>0.80651537335285495</v>
      </c>
      <c r="I4844" s="130">
        <f>(Table13[[#This Row],[Alpha]]-MIN(Table13[Alpha]))/(MAX(Table13[Alpha])-MIN(Table13[Alpha]))</f>
        <v>0.41785418965510296</v>
      </c>
      <c r="J4844" s="508">
        <f>(Table13[[#This Row],[Signal from Matlab]]-703)/(1060.75-703)</f>
        <v>-1.9650593990216632</v>
      </c>
    </row>
    <row r="4845" spans="1:10" x14ac:dyDescent="0.2">
      <c r="A4845" s="505">
        <v>41011</v>
      </c>
      <c r="B4845" s="506">
        <v>4844</v>
      </c>
      <c r="C4845" s="507">
        <v>120.14</v>
      </c>
      <c r="E4845" s="508">
        <f>(Table13[[#This Row],[Gasoil Open]]-MIN(Table13[Gasoil Open]))/(MAX(Table13[Gasoil Open])-MIN(Table13[Gasoil Open]))</f>
        <v>0.80849194729136153</v>
      </c>
      <c r="I4845" s="130">
        <f>(Table13[[#This Row],[Alpha]]-MIN(Table13[Alpha]))/(MAX(Table13[Alpha])-MIN(Table13[Alpha]))</f>
        <v>0.41785418965510296</v>
      </c>
      <c r="J4845" s="508">
        <f>(Table13[[#This Row],[Signal from Matlab]]-703)/(1060.75-703)</f>
        <v>-1.9650593990216632</v>
      </c>
    </row>
    <row r="4846" spans="1:10" x14ac:dyDescent="0.2">
      <c r="A4846" s="505">
        <v>41012</v>
      </c>
      <c r="B4846" s="506">
        <v>4845</v>
      </c>
      <c r="C4846" s="507">
        <v>121.88</v>
      </c>
      <c r="E4846" s="508">
        <f>(Table13[[#This Row],[Gasoil Open]]-MIN(Table13[Gasoil Open]))/(MAX(Table13[Gasoil Open])-MIN(Table13[Gasoil Open]))</f>
        <v>0.82122986822840394</v>
      </c>
      <c r="I4846" s="130">
        <f>(Table13[[#This Row],[Alpha]]-MIN(Table13[Alpha]))/(MAX(Table13[Alpha])-MIN(Table13[Alpha]))</f>
        <v>0.41785418965510296</v>
      </c>
      <c r="J4846" s="508">
        <f>(Table13[[#This Row],[Signal from Matlab]]-703)/(1060.75-703)</f>
        <v>-1.9650593990216632</v>
      </c>
    </row>
    <row r="4847" spans="1:10" x14ac:dyDescent="0.2">
      <c r="A4847" s="505">
        <v>41015</v>
      </c>
      <c r="B4847" s="506">
        <v>4846</v>
      </c>
      <c r="C4847" s="507">
        <v>121</v>
      </c>
      <c r="E4847" s="508">
        <f>(Table13[[#This Row],[Gasoil Open]]-MIN(Table13[Gasoil Open]))/(MAX(Table13[Gasoil Open])-MIN(Table13[Gasoil Open]))</f>
        <v>0.81478770131771583</v>
      </c>
      <c r="I4847" s="130">
        <f>(Table13[[#This Row],[Alpha]]-MIN(Table13[Alpha]))/(MAX(Table13[Alpha])-MIN(Table13[Alpha]))</f>
        <v>0.41785418965510296</v>
      </c>
      <c r="J4847" s="508">
        <f>(Table13[[#This Row],[Signal from Matlab]]-703)/(1060.75-703)</f>
        <v>-1.9650593990216632</v>
      </c>
    </row>
    <row r="4848" spans="1:10" x14ac:dyDescent="0.2">
      <c r="A4848" s="505">
        <v>41016</v>
      </c>
      <c r="B4848" s="506">
        <v>4847</v>
      </c>
      <c r="C4848" s="507">
        <v>118.53</v>
      </c>
      <c r="E4848" s="508">
        <f>(Table13[[#This Row],[Gasoil Open]]-MIN(Table13[Gasoil Open]))/(MAX(Table13[Gasoil Open])-MIN(Table13[Gasoil Open]))</f>
        <v>0.79670571010248892</v>
      </c>
      <c r="I4848" s="130">
        <f>(Table13[[#This Row],[Alpha]]-MIN(Table13[Alpha]))/(MAX(Table13[Alpha])-MIN(Table13[Alpha]))</f>
        <v>0.41785418965510296</v>
      </c>
      <c r="J4848" s="508">
        <f>(Table13[[#This Row],[Signal from Matlab]]-703)/(1060.75-703)</f>
        <v>-1.9650593990216632</v>
      </c>
    </row>
    <row r="4849" spans="1:10" x14ac:dyDescent="0.2">
      <c r="A4849" s="505">
        <v>41017</v>
      </c>
      <c r="B4849" s="506">
        <v>4848</v>
      </c>
      <c r="C4849" s="507">
        <v>118.45</v>
      </c>
      <c r="E4849" s="508">
        <f>(Table13[[#This Row],[Gasoil Open]]-MIN(Table13[Gasoil Open]))/(MAX(Table13[Gasoil Open])-MIN(Table13[Gasoil Open]))</f>
        <v>0.79612005856515355</v>
      </c>
      <c r="I4849" s="130">
        <f>(Table13[[#This Row],[Alpha]]-MIN(Table13[Alpha]))/(MAX(Table13[Alpha])-MIN(Table13[Alpha]))</f>
        <v>0.41785418965510296</v>
      </c>
      <c r="J4849" s="508">
        <f>(Table13[[#This Row],[Signal from Matlab]]-703)/(1060.75-703)</f>
        <v>-1.9650593990216632</v>
      </c>
    </row>
    <row r="4850" spans="1:10" x14ac:dyDescent="0.2">
      <c r="A4850" s="505">
        <v>41018</v>
      </c>
      <c r="B4850" s="506">
        <v>4849</v>
      </c>
      <c r="C4850" s="507">
        <v>118.15</v>
      </c>
      <c r="E4850" s="508">
        <f>(Table13[[#This Row],[Gasoil Open]]-MIN(Table13[Gasoil Open]))/(MAX(Table13[Gasoil Open])-MIN(Table13[Gasoil Open]))</f>
        <v>0.79392386530014625</v>
      </c>
      <c r="I4850" s="130">
        <f>(Table13[[#This Row],[Alpha]]-MIN(Table13[Alpha]))/(MAX(Table13[Alpha])-MIN(Table13[Alpha]))</f>
        <v>0.41785418965510296</v>
      </c>
      <c r="J4850" s="508">
        <f>(Table13[[#This Row],[Signal from Matlab]]-703)/(1060.75-703)</f>
        <v>-1.9650593990216632</v>
      </c>
    </row>
    <row r="4851" spans="1:10" x14ac:dyDescent="0.2">
      <c r="A4851" s="505">
        <v>41019</v>
      </c>
      <c r="B4851" s="506">
        <v>4850</v>
      </c>
      <c r="C4851" s="507">
        <v>118.01</v>
      </c>
      <c r="E4851" s="508">
        <f>(Table13[[#This Row],[Gasoil Open]]-MIN(Table13[Gasoil Open]))/(MAX(Table13[Gasoil Open])-MIN(Table13[Gasoil Open]))</f>
        <v>0.79289897510980956</v>
      </c>
      <c r="I4851" s="130">
        <f>(Table13[[#This Row],[Alpha]]-MIN(Table13[Alpha]))/(MAX(Table13[Alpha])-MIN(Table13[Alpha]))</f>
        <v>0.41785418965510296</v>
      </c>
      <c r="J4851" s="508">
        <f>(Table13[[#This Row],[Signal from Matlab]]-703)/(1060.75-703)</f>
        <v>-1.9650593990216632</v>
      </c>
    </row>
    <row r="4852" spans="1:10" x14ac:dyDescent="0.2">
      <c r="A4852" s="505">
        <v>41022</v>
      </c>
      <c r="B4852" s="506">
        <v>4851</v>
      </c>
      <c r="C4852" s="507">
        <v>118.7</v>
      </c>
      <c r="E4852" s="508">
        <f>(Table13[[#This Row],[Gasoil Open]]-MIN(Table13[Gasoil Open]))/(MAX(Table13[Gasoil Open])-MIN(Table13[Gasoil Open]))</f>
        <v>0.79795021961932633</v>
      </c>
      <c r="I4852" s="130">
        <f>(Table13[[#This Row],[Alpha]]-MIN(Table13[Alpha]))/(MAX(Table13[Alpha])-MIN(Table13[Alpha]))</f>
        <v>0.41785418965510296</v>
      </c>
      <c r="J4852" s="508">
        <f>(Table13[[#This Row],[Signal from Matlab]]-703)/(1060.75-703)</f>
        <v>-1.9650593990216632</v>
      </c>
    </row>
    <row r="4853" spans="1:10" x14ac:dyDescent="0.2">
      <c r="A4853" s="505">
        <v>41023</v>
      </c>
      <c r="B4853" s="506">
        <v>4852</v>
      </c>
      <c r="C4853" s="507">
        <v>118.75</v>
      </c>
      <c r="E4853" s="508">
        <f>(Table13[[#This Row],[Gasoil Open]]-MIN(Table13[Gasoil Open]))/(MAX(Table13[Gasoil Open])-MIN(Table13[Gasoil Open]))</f>
        <v>0.79831625183016086</v>
      </c>
      <c r="I4853" s="130">
        <f>(Table13[[#This Row],[Alpha]]-MIN(Table13[Alpha]))/(MAX(Table13[Alpha])-MIN(Table13[Alpha]))</f>
        <v>0.41785418965510296</v>
      </c>
      <c r="J4853" s="508">
        <f>(Table13[[#This Row],[Signal from Matlab]]-703)/(1060.75-703)</f>
        <v>-1.9650593990216632</v>
      </c>
    </row>
    <row r="4854" spans="1:10" x14ac:dyDescent="0.2">
      <c r="A4854" s="505">
        <v>41024</v>
      </c>
      <c r="B4854" s="506">
        <v>4853</v>
      </c>
      <c r="C4854" s="507">
        <v>118.38</v>
      </c>
      <c r="E4854" s="508">
        <f>(Table13[[#This Row],[Gasoil Open]]-MIN(Table13[Gasoil Open]))/(MAX(Table13[Gasoil Open])-MIN(Table13[Gasoil Open]))</f>
        <v>0.79560761346998521</v>
      </c>
      <c r="I4854" s="130">
        <f>(Table13[[#This Row],[Alpha]]-MIN(Table13[Alpha]))/(MAX(Table13[Alpha])-MIN(Table13[Alpha]))</f>
        <v>0.41785418965510296</v>
      </c>
      <c r="J4854" s="508">
        <f>(Table13[[#This Row],[Signal from Matlab]]-703)/(1060.75-703)</f>
        <v>-1.9650593990216632</v>
      </c>
    </row>
    <row r="4855" spans="1:10" x14ac:dyDescent="0.2">
      <c r="A4855" s="505">
        <v>41025</v>
      </c>
      <c r="B4855" s="506">
        <v>4854</v>
      </c>
      <c r="C4855" s="507">
        <v>119.05</v>
      </c>
      <c r="E4855" s="508">
        <f>(Table13[[#This Row],[Gasoil Open]]-MIN(Table13[Gasoil Open]))/(MAX(Table13[Gasoil Open])-MIN(Table13[Gasoil Open]))</f>
        <v>0.80051244509516817</v>
      </c>
      <c r="I4855" s="130">
        <f>(Table13[[#This Row],[Alpha]]-MIN(Table13[Alpha]))/(MAX(Table13[Alpha])-MIN(Table13[Alpha]))</f>
        <v>0.41785418965510296</v>
      </c>
      <c r="J4855" s="508">
        <f>(Table13[[#This Row],[Signal from Matlab]]-703)/(1060.75-703)</f>
        <v>-1.9650593990216632</v>
      </c>
    </row>
    <row r="4856" spans="1:10" x14ac:dyDescent="0.2">
      <c r="A4856" s="505">
        <v>41026</v>
      </c>
      <c r="B4856" s="506">
        <v>4855</v>
      </c>
      <c r="C4856" s="507">
        <v>119.6</v>
      </c>
      <c r="E4856" s="508">
        <f>(Table13[[#This Row],[Gasoil Open]]-MIN(Table13[Gasoil Open]))/(MAX(Table13[Gasoil Open])-MIN(Table13[Gasoil Open]))</f>
        <v>0.80453879941434825</v>
      </c>
      <c r="I4856" s="130">
        <f>(Table13[[#This Row],[Alpha]]-MIN(Table13[Alpha]))/(MAX(Table13[Alpha])-MIN(Table13[Alpha]))</f>
        <v>0.41785418965510296</v>
      </c>
      <c r="J4856" s="508">
        <f>(Table13[[#This Row],[Signal from Matlab]]-703)/(1060.75-703)</f>
        <v>-1.9650593990216632</v>
      </c>
    </row>
    <row r="4857" spans="1:10" x14ac:dyDescent="0.2">
      <c r="A4857" s="505">
        <v>41029</v>
      </c>
      <c r="B4857" s="506">
        <v>4856</v>
      </c>
      <c r="C4857" s="507">
        <v>119.7</v>
      </c>
      <c r="E4857" s="508">
        <f>(Table13[[#This Row],[Gasoil Open]]-MIN(Table13[Gasoil Open]))/(MAX(Table13[Gasoil Open])-MIN(Table13[Gasoil Open]))</f>
        <v>0.80527086383601743</v>
      </c>
      <c r="I4857" s="130">
        <f>(Table13[[#This Row],[Alpha]]-MIN(Table13[Alpha]))/(MAX(Table13[Alpha])-MIN(Table13[Alpha]))</f>
        <v>0.41785418965510296</v>
      </c>
      <c r="J4857" s="508">
        <f>(Table13[[#This Row],[Signal from Matlab]]-703)/(1060.75-703)</f>
        <v>-1.9650593990216632</v>
      </c>
    </row>
    <row r="4858" spans="1:10" x14ac:dyDescent="0.2">
      <c r="A4858" s="505">
        <v>41030</v>
      </c>
      <c r="B4858" s="506">
        <v>4857</v>
      </c>
      <c r="C4858" s="507">
        <v>119.28</v>
      </c>
      <c r="E4858" s="508">
        <f>(Table13[[#This Row],[Gasoil Open]]-MIN(Table13[Gasoil Open]))/(MAX(Table13[Gasoil Open])-MIN(Table13[Gasoil Open]))</f>
        <v>0.80219619326500713</v>
      </c>
      <c r="I4858" s="130">
        <f>(Table13[[#This Row],[Alpha]]-MIN(Table13[Alpha]))/(MAX(Table13[Alpha])-MIN(Table13[Alpha]))</f>
        <v>0.41785418965510296</v>
      </c>
      <c r="J4858" s="508">
        <f>(Table13[[#This Row],[Signal from Matlab]]-703)/(1060.75-703)</f>
        <v>-1.9650593990216632</v>
      </c>
    </row>
    <row r="4859" spans="1:10" x14ac:dyDescent="0.2">
      <c r="A4859" s="505">
        <v>41031</v>
      </c>
      <c r="B4859" s="506">
        <v>4858</v>
      </c>
      <c r="C4859" s="507">
        <v>119.7</v>
      </c>
      <c r="E4859" s="508">
        <f>(Table13[[#This Row],[Gasoil Open]]-MIN(Table13[Gasoil Open]))/(MAX(Table13[Gasoil Open])-MIN(Table13[Gasoil Open]))</f>
        <v>0.80527086383601743</v>
      </c>
      <c r="I4859" s="130">
        <f>(Table13[[#This Row],[Alpha]]-MIN(Table13[Alpha]))/(MAX(Table13[Alpha])-MIN(Table13[Alpha]))</f>
        <v>0.41785418965510296</v>
      </c>
      <c r="J4859" s="508">
        <f>(Table13[[#This Row],[Signal from Matlab]]-703)/(1060.75-703)</f>
        <v>-1.9650593990216632</v>
      </c>
    </row>
    <row r="4860" spans="1:10" x14ac:dyDescent="0.2">
      <c r="A4860" s="505">
        <v>41032</v>
      </c>
      <c r="B4860" s="506">
        <v>4859</v>
      </c>
      <c r="C4860" s="507">
        <v>118.2</v>
      </c>
      <c r="E4860" s="508">
        <f>(Table13[[#This Row],[Gasoil Open]]-MIN(Table13[Gasoil Open]))/(MAX(Table13[Gasoil Open])-MIN(Table13[Gasoil Open]))</f>
        <v>0.79428989751098078</v>
      </c>
      <c r="I4860" s="130">
        <f>(Table13[[#This Row],[Alpha]]-MIN(Table13[Alpha]))/(MAX(Table13[Alpha])-MIN(Table13[Alpha]))</f>
        <v>0.41785418965510296</v>
      </c>
      <c r="J4860" s="508">
        <f>(Table13[[#This Row],[Signal from Matlab]]-703)/(1060.75-703)</f>
        <v>-1.9650593990216632</v>
      </c>
    </row>
    <row r="4861" spans="1:10" x14ac:dyDescent="0.2">
      <c r="A4861" s="505">
        <v>41033</v>
      </c>
      <c r="B4861" s="506">
        <v>4860</v>
      </c>
      <c r="C4861" s="507">
        <v>115.91</v>
      </c>
      <c r="E4861" s="508">
        <f>(Table13[[#This Row],[Gasoil Open]]-MIN(Table13[Gasoil Open]))/(MAX(Table13[Gasoil Open])-MIN(Table13[Gasoil Open]))</f>
        <v>0.7775256222547583</v>
      </c>
      <c r="I4861" s="130">
        <f>(Table13[[#This Row],[Alpha]]-MIN(Table13[Alpha]))/(MAX(Table13[Alpha])-MIN(Table13[Alpha]))</f>
        <v>0.41785418965510296</v>
      </c>
      <c r="J4861" s="508">
        <f>(Table13[[#This Row],[Signal from Matlab]]-703)/(1060.75-703)</f>
        <v>-1.9650593990216632</v>
      </c>
    </row>
    <row r="4862" spans="1:10" x14ac:dyDescent="0.2">
      <c r="A4862" s="505">
        <v>41036</v>
      </c>
      <c r="B4862" s="506">
        <v>4861</v>
      </c>
      <c r="C4862" s="507">
        <v>112.8</v>
      </c>
      <c r="E4862" s="508">
        <f>(Table13[[#This Row],[Gasoil Open]]-MIN(Table13[Gasoil Open]))/(MAX(Table13[Gasoil Open])-MIN(Table13[Gasoil Open]))</f>
        <v>0.75475841874084904</v>
      </c>
      <c r="I4862" s="130">
        <f>(Table13[[#This Row],[Alpha]]-MIN(Table13[Alpha]))/(MAX(Table13[Alpha])-MIN(Table13[Alpha]))</f>
        <v>0.41785418965510296</v>
      </c>
      <c r="J4862" s="508">
        <f>(Table13[[#This Row],[Signal from Matlab]]-703)/(1060.75-703)</f>
        <v>-1.9650593990216632</v>
      </c>
    </row>
    <row r="4863" spans="1:10" x14ac:dyDescent="0.2">
      <c r="A4863" s="505">
        <v>41037</v>
      </c>
      <c r="B4863" s="506">
        <v>4862</v>
      </c>
      <c r="C4863" s="507">
        <v>113.16</v>
      </c>
      <c r="E4863" s="508">
        <f>(Table13[[#This Row],[Gasoil Open]]-MIN(Table13[Gasoil Open]))/(MAX(Table13[Gasoil Open])-MIN(Table13[Gasoil Open]))</f>
        <v>0.75739385065885778</v>
      </c>
      <c r="I4863" s="130">
        <f>(Table13[[#This Row],[Alpha]]-MIN(Table13[Alpha]))/(MAX(Table13[Alpha])-MIN(Table13[Alpha]))</f>
        <v>0.41785418965510296</v>
      </c>
      <c r="J4863" s="508">
        <f>(Table13[[#This Row],[Signal from Matlab]]-703)/(1060.75-703)</f>
        <v>-1.9650593990216632</v>
      </c>
    </row>
    <row r="4864" spans="1:10" x14ac:dyDescent="0.2">
      <c r="A4864" s="505">
        <v>41038</v>
      </c>
      <c r="B4864" s="506">
        <v>4863</v>
      </c>
      <c r="C4864" s="507">
        <v>113.05</v>
      </c>
      <c r="E4864" s="508">
        <f>(Table13[[#This Row],[Gasoil Open]]-MIN(Table13[Gasoil Open]))/(MAX(Table13[Gasoil Open])-MIN(Table13[Gasoil Open]))</f>
        <v>0.75658857979502181</v>
      </c>
      <c r="I4864" s="130">
        <f>(Table13[[#This Row],[Alpha]]-MIN(Table13[Alpha]))/(MAX(Table13[Alpha])-MIN(Table13[Alpha]))</f>
        <v>0.41785418965510296</v>
      </c>
      <c r="J4864" s="508">
        <f>(Table13[[#This Row],[Signal from Matlab]]-703)/(1060.75-703)</f>
        <v>-1.9650593990216632</v>
      </c>
    </row>
    <row r="4865" spans="1:10" x14ac:dyDescent="0.2">
      <c r="A4865" s="505">
        <v>41039</v>
      </c>
      <c r="B4865" s="506">
        <v>4864</v>
      </c>
      <c r="C4865" s="507">
        <v>112.72</v>
      </c>
      <c r="E4865" s="508">
        <f>(Table13[[#This Row],[Gasoil Open]]-MIN(Table13[Gasoil Open]))/(MAX(Table13[Gasoil Open])-MIN(Table13[Gasoil Open]))</f>
        <v>0.75417276720351378</v>
      </c>
      <c r="I4865" s="130">
        <f>(Table13[[#This Row],[Alpha]]-MIN(Table13[Alpha]))/(MAX(Table13[Alpha])-MIN(Table13[Alpha]))</f>
        <v>0.41785418965510296</v>
      </c>
      <c r="J4865" s="508">
        <f>(Table13[[#This Row],[Signal from Matlab]]-703)/(1060.75-703)</f>
        <v>-1.9650593990216632</v>
      </c>
    </row>
    <row r="4866" spans="1:10" x14ac:dyDescent="0.2">
      <c r="A4866" s="505">
        <v>41040</v>
      </c>
      <c r="B4866" s="506">
        <v>4865</v>
      </c>
      <c r="C4866" s="507">
        <v>112.05</v>
      </c>
      <c r="E4866" s="508">
        <f>(Table13[[#This Row],[Gasoil Open]]-MIN(Table13[Gasoil Open]))/(MAX(Table13[Gasoil Open])-MIN(Table13[Gasoil Open]))</f>
        <v>0.74926793557833071</v>
      </c>
      <c r="I4866" s="130">
        <f>(Table13[[#This Row],[Alpha]]-MIN(Table13[Alpha]))/(MAX(Table13[Alpha])-MIN(Table13[Alpha]))</f>
        <v>0.41785418965510296</v>
      </c>
      <c r="J4866" s="508">
        <f>(Table13[[#This Row],[Signal from Matlab]]-703)/(1060.75-703)</f>
        <v>-1.9650593990216632</v>
      </c>
    </row>
    <row r="4867" spans="1:10" x14ac:dyDescent="0.2">
      <c r="A4867" s="505">
        <v>41043</v>
      </c>
      <c r="B4867" s="506">
        <v>4866</v>
      </c>
      <c r="C4867" s="507">
        <v>112.07</v>
      </c>
      <c r="E4867" s="508">
        <f>(Table13[[#This Row],[Gasoil Open]]-MIN(Table13[Gasoil Open]))/(MAX(Table13[Gasoil Open])-MIN(Table13[Gasoil Open]))</f>
        <v>0.74941434846266453</v>
      </c>
      <c r="I4867" s="130">
        <f>(Table13[[#This Row],[Alpha]]-MIN(Table13[Alpha]))/(MAX(Table13[Alpha])-MIN(Table13[Alpha]))</f>
        <v>0.41785418965510296</v>
      </c>
      <c r="J4867" s="508">
        <f>(Table13[[#This Row],[Signal from Matlab]]-703)/(1060.75-703)</f>
        <v>-1.9650593990216632</v>
      </c>
    </row>
    <row r="4868" spans="1:10" x14ac:dyDescent="0.2">
      <c r="A4868" s="505">
        <v>41044</v>
      </c>
      <c r="B4868" s="506">
        <v>4867</v>
      </c>
      <c r="C4868" s="507">
        <v>111.17</v>
      </c>
      <c r="E4868" s="508">
        <f>(Table13[[#This Row],[Gasoil Open]]-MIN(Table13[Gasoil Open]))/(MAX(Table13[Gasoil Open])-MIN(Table13[Gasoil Open]))</f>
        <v>0.74282576866764261</v>
      </c>
      <c r="I4868" s="130">
        <f>(Table13[[#This Row],[Alpha]]-MIN(Table13[Alpha]))/(MAX(Table13[Alpha])-MIN(Table13[Alpha]))</f>
        <v>0.41785418965510296</v>
      </c>
      <c r="J4868" s="508">
        <f>(Table13[[#This Row],[Signal from Matlab]]-703)/(1060.75-703)</f>
        <v>-1.9650593990216632</v>
      </c>
    </row>
    <row r="4869" spans="1:10" x14ac:dyDescent="0.2">
      <c r="A4869" s="505">
        <v>41045</v>
      </c>
      <c r="B4869" s="506">
        <v>4868</v>
      </c>
      <c r="C4869" s="507">
        <v>112.02</v>
      </c>
      <c r="E4869" s="508">
        <f>(Table13[[#This Row],[Gasoil Open]]-MIN(Table13[Gasoil Open]))/(MAX(Table13[Gasoil Open])-MIN(Table13[Gasoil Open]))</f>
        <v>0.74904831625182999</v>
      </c>
      <c r="I4869" s="130">
        <f>(Table13[[#This Row],[Alpha]]-MIN(Table13[Alpha]))/(MAX(Table13[Alpha])-MIN(Table13[Alpha]))</f>
        <v>0.41785418965510296</v>
      </c>
      <c r="J4869" s="508">
        <f>(Table13[[#This Row],[Signal from Matlab]]-703)/(1060.75-703)</f>
        <v>-1.9650593990216632</v>
      </c>
    </row>
    <row r="4870" spans="1:10" x14ac:dyDescent="0.2">
      <c r="A4870" s="505">
        <v>41046</v>
      </c>
      <c r="B4870" s="506">
        <v>4869</v>
      </c>
      <c r="C4870" s="507">
        <v>109.43</v>
      </c>
      <c r="E4870" s="508">
        <f>(Table13[[#This Row],[Gasoil Open]]-MIN(Table13[Gasoil Open]))/(MAX(Table13[Gasoil Open])-MIN(Table13[Gasoil Open]))</f>
        <v>0.7300878477306002</v>
      </c>
      <c r="I4870" s="130">
        <f>(Table13[[#This Row],[Alpha]]-MIN(Table13[Alpha]))/(MAX(Table13[Alpha])-MIN(Table13[Alpha]))</f>
        <v>0.41785418965510296</v>
      </c>
      <c r="J4870" s="508">
        <f>(Table13[[#This Row],[Signal from Matlab]]-703)/(1060.75-703)</f>
        <v>-1.9650593990216632</v>
      </c>
    </row>
    <row r="4871" spans="1:10" x14ac:dyDescent="0.2">
      <c r="A4871" s="505">
        <v>41047</v>
      </c>
      <c r="B4871" s="506">
        <v>4870</v>
      </c>
      <c r="C4871" s="507">
        <v>106.75</v>
      </c>
      <c r="E4871" s="508">
        <f>(Table13[[#This Row],[Gasoil Open]]-MIN(Table13[Gasoil Open]))/(MAX(Table13[Gasoil Open])-MIN(Table13[Gasoil Open]))</f>
        <v>0.71046852122986814</v>
      </c>
      <c r="I4871" s="130">
        <f>(Table13[[#This Row],[Alpha]]-MIN(Table13[Alpha]))/(MAX(Table13[Alpha])-MIN(Table13[Alpha]))</f>
        <v>0.41785418965510296</v>
      </c>
      <c r="J4871" s="508">
        <f>(Table13[[#This Row],[Signal from Matlab]]-703)/(1060.75-703)</f>
        <v>-1.9650593990216632</v>
      </c>
    </row>
    <row r="4872" spans="1:10" x14ac:dyDescent="0.2">
      <c r="A4872" s="505">
        <v>41050</v>
      </c>
      <c r="B4872" s="506">
        <v>4871</v>
      </c>
      <c r="C4872" s="507">
        <v>107.4</v>
      </c>
      <c r="E4872" s="508">
        <f>(Table13[[#This Row],[Gasoil Open]]-MIN(Table13[Gasoil Open]))/(MAX(Table13[Gasoil Open])-MIN(Table13[Gasoil Open]))</f>
        <v>0.71522693997071729</v>
      </c>
      <c r="I4872" s="130">
        <f>(Table13[[#This Row],[Alpha]]-MIN(Table13[Alpha]))/(MAX(Table13[Alpha])-MIN(Table13[Alpha]))</f>
        <v>0.41785418965510296</v>
      </c>
      <c r="J4872" s="508">
        <f>(Table13[[#This Row],[Signal from Matlab]]-703)/(1060.75-703)</f>
        <v>-1.9650593990216632</v>
      </c>
    </row>
    <row r="4873" spans="1:10" x14ac:dyDescent="0.2">
      <c r="A4873" s="505">
        <v>41051</v>
      </c>
      <c r="B4873" s="506">
        <v>4872</v>
      </c>
      <c r="C4873" s="507">
        <v>109.25</v>
      </c>
      <c r="E4873" s="508">
        <f>(Table13[[#This Row],[Gasoil Open]]-MIN(Table13[Gasoil Open]))/(MAX(Table13[Gasoil Open])-MIN(Table13[Gasoil Open]))</f>
        <v>0.72877013177159577</v>
      </c>
      <c r="I4873" s="130">
        <f>(Table13[[#This Row],[Alpha]]-MIN(Table13[Alpha]))/(MAX(Table13[Alpha])-MIN(Table13[Alpha]))</f>
        <v>0.41785418965510296</v>
      </c>
      <c r="J4873" s="508">
        <f>(Table13[[#This Row],[Signal from Matlab]]-703)/(1060.75-703)</f>
        <v>-1.9650593990216632</v>
      </c>
    </row>
    <row r="4874" spans="1:10" x14ac:dyDescent="0.2">
      <c r="A4874" s="505">
        <v>41052</v>
      </c>
      <c r="B4874" s="506">
        <v>4873</v>
      </c>
      <c r="C4874" s="507">
        <v>108.11</v>
      </c>
      <c r="E4874" s="508">
        <f>(Table13[[#This Row],[Gasoil Open]]-MIN(Table13[Gasoil Open]))/(MAX(Table13[Gasoil Open])-MIN(Table13[Gasoil Open]))</f>
        <v>0.72042459736456799</v>
      </c>
      <c r="I4874" s="130">
        <f>(Table13[[#This Row],[Alpha]]-MIN(Table13[Alpha]))/(MAX(Table13[Alpha])-MIN(Table13[Alpha]))</f>
        <v>0.41785418965510296</v>
      </c>
      <c r="J4874" s="508">
        <f>(Table13[[#This Row],[Signal from Matlab]]-703)/(1060.75-703)</f>
        <v>-1.9650593990216632</v>
      </c>
    </row>
    <row r="4875" spans="1:10" x14ac:dyDescent="0.2">
      <c r="A4875" s="505">
        <v>41053</v>
      </c>
      <c r="B4875" s="506">
        <v>4874</v>
      </c>
      <c r="C4875" s="507">
        <v>106.1</v>
      </c>
      <c r="E4875" s="508">
        <f>(Table13[[#This Row],[Gasoil Open]]-MIN(Table13[Gasoil Open]))/(MAX(Table13[Gasoil Open])-MIN(Table13[Gasoil Open]))</f>
        <v>0.70571010248901889</v>
      </c>
      <c r="I4875" s="130">
        <f>(Table13[[#This Row],[Alpha]]-MIN(Table13[Alpha]))/(MAX(Table13[Alpha])-MIN(Table13[Alpha]))</f>
        <v>0.41785418965510296</v>
      </c>
      <c r="J4875" s="508">
        <f>(Table13[[#This Row],[Signal from Matlab]]-703)/(1060.75-703)</f>
        <v>-1.9650593990216632</v>
      </c>
    </row>
    <row r="4876" spans="1:10" x14ac:dyDescent="0.2">
      <c r="A4876" s="505">
        <v>41054</v>
      </c>
      <c r="B4876" s="506">
        <v>4875</v>
      </c>
      <c r="C4876" s="507">
        <v>106.55</v>
      </c>
      <c r="E4876" s="508">
        <f>(Table13[[#This Row],[Gasoil Open]]-MIN(Table13[Gasoil Open]))/(MAX(Table13[Gasoil Open])-MIN(Table13[Gasoil Open]))</f>
        <v>0.7090043923865299</v>
      </c>
      <c r="I4876" s="130">
        <f>(Table13[[#This Row],[Alpha]]-MIN(Table13[Alpha]))/(MAX(Table13[Alpha])-MIN(Table13[Alpha]))</f>
        <v>0.41785418965510296</v>
      </c>
      <c r="J4876" s="508">
        <f>(Table13[[#This Row],[Signal from Matlab]]-703)/(1060.75-703)</f>
        <v>-1.9650593990216632</v>
      </c>
    </row>
    <row r="4877" spans="1:10" x14ac:dyDescent="0.2">
      <c r="A4877" s="505">
        <v>41057</v>
      </c>
      <c r="B4877" s="506">
        <v>4876</v>
      </c>
      <c r="C4877" s="507">
        <v>106.83</v>
      </c>
      <c r="E4877" s="508">
        <f>(Table13[[#This Row],[Gasoil Open]]-MIN(Table13[Gasoil Open]))/(MAX(Table13[Gasoil Open])-MIN(Table13[Gasoil Open]))</f>
        <v>0.7110541727672034</v>
      </c>
      <c r="I4877" s="130">
        <f>(Table13[[#This Row],[Alpha]]-MIN(Table13[Alpha]))/(MAX(Table13[Alpha])-MIN(Table13[Alpha]))</f>
        <v>0.41785418965510296</v>
      </c>
      <c r="J4877" s="508">
        <f>(Table13[[#This Row],[Signal from Matlab]]-703)/(1060.75-703)</f>
        <v>-1.9650593990216632</v>
      </c>
    </row>
    <row r="4878" spans="1:10" x14ac:dyDescent="0.2">
      <c r="A4878" s="505">
        <v>41058</v>
      </c>
      <c r="B4878" s="506">
        <v>4877</v>
      </c>
      <c r="C4878" s="507">
        <v>107.45</v>
      </c>
      <c r="E4878" s="508">
        <f>(Table13[[#This Row],[Gasoil Open]]-MIN(Table13[Gasoil Open]))/(MAX(Table13[Gasoil Open])-MIN(Table13[Gasoil Open]))</f>
        <v>0.71559297218155182</v>
      </c>
      <c r="I4878" s="130">
        <f>(Table13[[#This Row],[Alpha]]-MIN(Table13[Alpha]))/(MAX(Table13[Alpha])-MIN(Table13[Alpha]))</f>
        <v>0.41785418965510296</v>
      </c>
      <c r="J4878" s="508">
        <f>(Table13[[#This Row],[Signal from Matlab]]-703)/(1060.75-703)</f>
        <v>-1.9650593990216632</v>
      </c>
    </row>
    <row r="4879" spans="1:10" x14ac:dyDescent="0.2">
      <c r="A4879" s="505">
        <v>41059</v>
      </c>
      <c r="B4879" s="506">
        <v>4878</v>
      </c>
      <c r="C4879" s="507">
        <v>106.82</v>
      </c>
      <c r="E4879" s="508">
        <f>(Table13[[#This Row],[Gasoil Open]]-MIN(Table13[Gasoil Open]))/(MAX(Table13[Gasoil Open])-MIN(Table13[Gasoil Open]))</f>
        <v>0.71098096632503638</v>
      </c>
      <c r="I4879" s="130">
        <f>(Table13[[#This Row],[Alpha]]-MIN(Table13[Alpha]))/(MAX(Table13[Alpha])-MIN(Table13[Alpha]))</f>
        <v>0.41785418965510296</v>
      </c>
      <c r="J4879" s="508">
        <f>(Table13[[#This Row],[Signal from Matlab]]-703)/(1060.75-703)</f>
        <v>-1.9650593990216632</v>
      </c>
    </row>
    <row r="4880" spans="1:10" x14ac:dyDescent="0.2">
      <c r="A4880" s="505">
        <v>41060</v>
      </c>
      <c r="B4880" s="506">
        <v>4879</v>
      </c>
      <c r="C4880" s="507">
        <v>103.23</v>
      </c>
      <c r="E4880" s="508">
        <f>(Table13[[#This Row],[Gasoil Open]]-MIN(Table13[Gasoil Open]))/(MAX(Table13[Gasoil Open])-MIN(Table13[Gasoil Open]))</f>
        <v>0.6846998535871156</v>
      </c>
      <c r="I4880" s="130">
        <f>(Table13[[#This Row],[Alpha]]-MIN(Table13[Alpha]))/(MAX(Table13[Alpha])-MIN(Table13[Alpha]))</f>
        <v>0.41785418965510296</v>
      </c>
      <c r="J4880" s="508">
        <f>(Table13[[#This Row],[Signal from Matlab]]-703)/(1060.75-703)</f>
        <v>-1.9650593990216632</v>
      </c>
    </row>
    <row r="4881" spans="1:10" x14ac:dyDescent="0.2">
      <c r="A4881" s="505">
        <v>41061</v>
      </c>
      <c r="B4881" s="506">
        <v>4880</v>
      </c>
      <c r="C4881" s="507">
        <v>101.69</v>
      </c>
      <c r="E4881" s="508">
        <f>(Table13[[#This Row],[Gasoil Open]]-MIN(Table13[Gasoil Open]))/(MAX(Table13[Gasoil Open])-MIN(Table13[Gasoil Open]))</f>
        <v>0.67342606149341122</v>
      </c>
      <c r="I4881" s="130">
        <f>(Table13[[#This Row],[Alpha]]-MIN(Table13[Alpha]))/(MAX(Table13[Alpha])-MIN(Table13[Alpha]))</f>
        <v>0.41785418965510296</v>
      </c>
      <c r="J4881" s="508">
        <f>(Table13[[#This Row],[Signal from Matlab]]-703)/(1060.75-703)</f>
        <v>-1.9650593990216632</v>
      </c>
    </row>
    <row r="4882" spans="1:10" x14ac:dyDescent="0.2">
      <c r="A4882" s="505">
        <v>41064</v>
      </c>
      <c r="B4882" s="506">
        <v>4881</v>
      </c>
      <c r="C4882" s="507">
        <v>98.43</v>
      </c>
      <c r="E4882" s="508">
        <f>(Table13[[#This Row],[Gasoil Open]]-MIN(Table13[Gasoil Open]))/(MAX(Table13[Gasoil Open])-MIN(Table13[Gasoil Open]))</f>
        <v>0.64956076134699847</v>
      </c>
      <c r="I4882" s="130">
        <f>(Table13[[#This Row],[Alpha]]-MIN(Table13[Alpha]))/(MAX(Table13[Alpha])-MIN(Table13[Alpha]))</f>
        <v>0.41785418965510296</v>
      </c>
      <c r="J4882" s="508">
        <f>(Table13[[#This Row],[Signal from Matlab]]-703)/(1060.75-703)</f>
        <v>-1.9650593990216632</v>
      </c>
    </row>
    <row r="4883" spans="1:10" x14ac:dyDescent="0.2">
      <c r="A4883" s="505">
        <v>41065</v>
      </c>
      <c r="B4883" s="506">
        <v>4882</v>
      </c>
      <c r="C4883" s="507">
        <v>99.16</v>
      </c>
      <c r="E4883" s="508">
        <f>(Table13[[#This Row],[Gasoil Open]]-MIN(Table13[Gasoil Open]))/(MAX(Table13[Gasoil Open])-MIN(Table13[Gasoil Open]))</f>
        <v>0.65490483162518287</v>
      </c>
      <c r="I4883" s="130">
        <f>(Table13[[#This Row],[Alpha]]-MIN(Table13[Alpha]))/(MAX(Table13[Alpha])-MIN(Table13[Alpha]))</f>
        <v>0.41785418965510296</v>
      </c>
      <c r="J4883" s="508">
        <f>(Table13[[#This Row],[Signal from Matlab]]-703)/(1060.75-703)</f>
        <v>-1.9650593990216632</v>
      </c>
    </row>
    <row r="4884" spans="1:10" x14ac:dyDescent="0.2">
      <c r="A4884" s="505">
        <v>41066</v>
      </c>
      <c r="B4884" s="506">
        <v>4883</v>
      </c>
      <c r="C4884" s="507">
        <v>98.9</v>
      </c>
      <c r="E4884" s="508">
        <f>(Table13[[#This Row],[Gasoil Open]]-MIN(Table13[Gasoil Open]))/(MAX(Table13[Gasoil Open])-MIN(Table13[Gasoil Open]))</f>
        <v>0.6530014641288433</v>
      </c>
      <c r="I4884" s="130">
        <f>(Table13[[#This Row],[Alpha]]-MIN(Table13[Alpha]))/(MAX(Table13[Alpha])-MIN(Table13[Alpha]))</f>
        <v>0.41785418965510296</v>
      </c>
      <c r="J4884" s="508">
        <f>(Table13[[#This Row],[Signal from Matlab]]-703)/(1060.75-703)</f>
        <v>-1.9650593990216632</v>
      </c>
    </row>
    <row r="4885" spans="1:10" x14ac:dyDescent="0.2">
      <c r="A4885" s="505">
        <v>41067</v>
      </c>
      <c r="B4885" s="506">
        <v>4884</v>
      </c>
      <c r="C4885" s="507">
        <v>100.91</v>
      </c>
      <c r="E4885" s="508">
        <f>(Table13[[#This Row],[Gasoil Open]]-MIN(Table13[Gasoil Open]))/(MAX(Table13[Gasoil Open])-MIN(Table13[Gasoil Open]))</f>
        <v>0.66771595900439218</v>
      </c>
      <c r="I4885" s="130">
        <f>(Table13[[#This Row],[Alpha]]-MIN(Table13[Alpha]))/(MAX(Table13[Alpha])-MIN(Table13[Alpha]))</f>
        <v>0.41785418965510296</v>
      </c>
      <c r="J4885" s="508">
        <f>(Table13[[#This Row],[Signal from Matlab]]-703)/(1060.75-703)</f>
        <v>-1.9650593990216632</v>
      </c>
    </row>
    <row r="4886" spans="1:10" x14ac:dyDescent="0.2">
      <c r="A4886" s="505">
        <v>41068</v>
      </c>
      <c r="B4886" s="506">
        <v>4885</v>
      </c>
      <c r="C4886" s="507">
        <v>99.3</v>
      </c>
      <c r="E4886" s="508">
        <f>(Table13[[#This Row],[Gasoil Open]]-MIN(Table13[Gasoil Open]))/(MAX(Table13[Gasoil Open])-MIN(Table13[Gasoil Open]))</f>
        <v>0.65592972181551956</v>
      </c>
      <c r="I4886" s="130">
        <f>(Table13[[#This Row],[Alpha]]-MIN(Table13[Alpha]))/(MAX(Table13[Alpha])-MIN(Table13[Alpha]))</f>
        <v>0.41785418965510296</v>
      </c>
      <c r="J4886" s="508">
        <f>(Table13[[#This Row],[Signal from Matlab]]-703)/(1060.75-703)</f>
        <v>-1.9650593990216632</v>
      </c>
    </row>
    <row r="4887" spans="1:10" x14ac:dyDescent="0.2">
      <c r="A4887" s="505">
        <v>41071</v>
      </c>
      <c r="B4887" s="506">
        <v>4886</v>
      </c>
      <c r="C4887" s="507">
        <v>100.24</v>
      </c>
      <c r="E4887" s="508">
        <f>(Table13[[#This Row],[Gasoil Open]]-MIN(Table13[Gasoil Open]))/(MAX(Table13[Gasoil Open])-MIN(Table13[Gasoil Open]))</f>
        <v>0.66281112737920922</v>
      </c>
      <c r="I4887" s="130">
        <f>(Table13[[#This Row],[Alpha]]-MIN(Table13[Alpha]))/(MAX(Table13[Alpha])-MIN(Table13[Alpha]))</f>
        <v>0.41785418965510296</v>
      </c>
      <c r="J4887" s="508">
        <f>(Table13[[#This Row],[Signal from Matlab]]-703)/(1060.75-703)</f>
        <v>-1.9650593990216632</v>
      </c>
    </row>
    <row r="4888" spans="1:10" x14ac:dyDescent="0.2">
      <c r="A4888" s="505">
        <v>41072</v>
      </c>
      <c r="B4888" s="506">
        <v>4887</v>
      </c>
      <c r="C4888" s="507">
        <v>96.81</v>
      </c>
      <c r="E4888" s="508">
        <f>(Table13[[#This Row],[Gasoil Open]]-MIN(Table13[Gasoil Open]))/(MAX(Table13[Gasoil Open])-MIN(Table13[Gasoil Open]))</f>
        <v>0.63770131771595895</v>
      </c>
      <c r="I4888" s="130">
        <f>(Table13[[#This Row],[Alpha]]-MIN(Table13[Alpha]))/(MAX(Table13[Alpha])-MIN(Table13[Alpha]))</f>
        <v>0.41785418965510296</v>
      </c>
      <c r="J4888" s="508">
        <f>(Table13[[#This Row],[Signal from Matlab]]-703)/(1060.75-703)</f>
        <v>-1.9650593990216632</v>
      </c>
    </row>
    <row r="4889" spans="1:10" x14ac:dyDescent="0.2">
      <c r="A4889" s="505">
        <v>41073</v>
      </c>
      <c r="B4889" s="506">
        <v>4888</v>
      </c>
      <c r="C4889" s="507">
        <v>97.24</v>
      </c>
      <c r="E4889" s="508">
        <f>(Table13[[#This Row],[Gasoil Open]]-MIN(Table13[Gasoil Open]))/(MAX(Table13[Gasoil Open])-MIN(Table13[Gasoil Open]))</f>
        <v>0.64084919472913604</v>
      </c>
      <c r="I4889" s="130">
        <f>(Table13[[#This Row],[Alpha]]-MIN(Table13[Alpha]))/(MAX(Table13[Alpha])-MIN(Table13[Alpha]))</f>
        <v>0.41785418965510296</v>
      </c>
      <c r="J4889" s="508">
        <f>(Table13[[#This Row],[Signal from Matlab]]-703)/(1060.75-703)</f>
        <v>-1.9650593990216632</v>
      </c>
    </row>
    <row r="4890" spans="1:10" x14ac:dyDescent="0.2">
      <c r="A4890" s="505">
        <v>41074</v>
      </c>
      <c r="B4890" s="506">
        <v>4889</v>
      </c>
      <c r="C4890" s="507">
        <v>97.2</v>
      </c>
      <c r="E4890" s="508">
        <f>(Table13[[#This Row],[Gasoil Open]]-MIN(Table13[Gasoil Open]))/(MAX(Table13[Gasoil Open])-MIN(Table13[Gasoil Open]))</f>
        <v>0.64055636896046841</v>
      </c>
      <c r="I4890" s="130">
        <f>(Table13[[#This Row],[Alpha]]-MIN(Table13[Alpha]))/(MAX(Table13[Alpha])-MIN(Table13[Alpha]))</f>
        <v>0.41785418965510296</v>
      </c>
      <c r="J4890" s="508">
        <f>(Table13[[#This Row],[Signal from Matlab]]-703)/(1060.75-703)</f>
        <v>-1.9650593990216632</v>
      </c>
    </row>
    <row r="4891" spans="1:10" x14ac:dyDescent="0.2">
      <c r="A4891" s="505">
        <v>41075</v>
      </c>
      <c r="B4891" s="506">
        <v>4890</v>
      </c>
      <c r="C4891" s="507">
        <v>97.9</v>
      </c>
      <c r="E4891" s="508">
        <f>(Table13[[#This Row],[Gasoil Open]]-MIN(Table13[Gasoil Open]))/(MAX(Table13[Gasoil Open])-MIN(Table13[Gasoil Open]))</f>
        <v>0.6456808199121522</v>
      </c>
      <c r="I4891" s="130">
        <f>(Table13[[#This Row],[Alpha]]-MIN(Table13[Alpha]))/(MAX(Table13[Alpha])-MIN(Table13[Alpha]))</f>
        <v>0.41785418965510296</v>
      </c>
      <c r="J4891" s="508">
        <f>(Table13[[#This Row],[Signal from Matlab]]-703)/(1060.75-703)</f>
        <v>-1.9650593990216632</v>
      </c>
    </row>
    <row r="4892" spans="1:10" x14ac:dyDescent="0.2">
      <c r="A4892" s="505">
        <v>41078</v>
      </c>
      <c r="B4892" s="506">
        <v>4891</v>
      </c>
      <c r="C4892" s="507">
        <v>98.04</v>
      </c>
      <c r="E4892" s="508">
        <f>(Table13[[#This Row],[Gasoil Open]]-MIN(Table13[Gasoil Open]))/(MAX(Table13[Gasoil Open])-MIN(Table13[Gasoil Open]))</f>
        <v>0.6467057101024889</v>
      </c>
      <c r="I4892" s="130">
        <f>(Table13[[#This Row],[Alpha]]-MIN(Table13[Alpha]))/(MAX(Table13[Alpha])-MIN(Table13[Alpha]))</f>
        <v>0.41785418965510296</v>
      </c>
      <c r="J4892" s="508">
        <f>(Table13[[#This Row],[Signal from Matlab]]-703)/(1060.75-703)</f>
        <v>-1.9650593990216632</v>
      </c>
    </row>
    <row r="4893" spans="1:10" x14ac:dyDescent="0.2">
      <c r="A4893" s="505">
        <v>41079</v>
      </c>
      <c r="B4893" s="506">
        <v>4892</v>
      </c>
      <c r="C4893" s="507">
        <v>95.91</v>
      </c>
      <c r="E4893" s="508">
        <f>(Table13[[#This Row],[Gasoil Open]]-MIN(Table13[Gasoil Open]))/(MAX(Table13[Gasoil Open])-MIN(Table13[Gasoil Open]))</f>
        <v>0.63111273792093692</v>
      </c>
      <c r="I4893" s="130">
        <f>(Table13[[#This Row],[Alpha]]-MIN(Table13[Alpha]))/(MAX(Table13[Alpha])-MIN(Table13[Alpha]))</f>
        <v>0.41785418965510296</v>
      </c>
      <c r="J4893" s="508">
        <f>(Table13[[#This Row],[Signal from Matlab]]-703)/(1060.75-703)</f>
        <v>-1.9650593990216632</v>
      </c>
    </row>
    <row r="4894" spans="1:10" x14ac:dyDescent="0.2">
      <c r="A4894" s="505">
        <v>41080</v>
      </c>
      <c r="B4894" s="506">
        <v>4893</v>
      </c>
      <c r="C4894" s="507">
        <v>95.71</v>
      </c>
      <c r="E4894" s="508">
        <f>(Table13[[#This Row],[Gasoil Open]]-MIN(Table13[Gasoil Open]))/(MAX(Table13[Gasoil Open])-MIN(Table13[Gasoil Open]))</f>
        <v>0.62964860907759868</v>
      </c>
      <c r="I4894" s="130">
        <f>(Table13[[#This Row],[Alpha]]-MIN(Table13[Alpha]))/(MAX(Table13[Alpha])-MIN(Table13[Alpha]))</f>
        <v>0.41785418965510296</v>
      </c>
      <c r="J4894" s="508">
        <f>(Table13[[#This Row],[Signal from Matlab]]-703)/(1060.75-703)</f>
        <v>-1.9650593990216632</v>
      </c>
    </row>
    <row r="4895" spans="1:10" x14ac:dyDescent="0.2">
      <c r="A4895" s="505">
        <v>41081</v>
      </c>
      <c r="B4895" s="506">
        <v>4894</v>
      </c>
      <c r="C4895" s="507">
        <v>92.55</v>
      </c>
      <c r="E4895" s="508">
        <f>(Table13[[#This Row],[Gasoil Open]]-MIN(Table13[Gasoil Open]))/(MAX(Table13[Gasoil Open])-MIN(Table13[Gasoil Open]))</f>
        <v>0.60651537335285488</v>
      </c>
      <c r="I4895" s="130">
        <f>(Table13[[#This Row],[Alpha]]-MIN(Table13[Alpha]))/(MAX(Table13[Alpha])-MIN(Table13[Alpha]))</f>
        <v>0.41785418965510296</v>
      </c>
      <c r="J4895" s="508">
        <f>(Table13[[#This Row],[Signal from Matlab]]-703)/(1060.75-703)</f>
        <v>-1.9650593990216632</v>
      </c>
    </row>
    <row r="4896" spans="1:10" x14ac:dyDescent="0.2">
      <c r="A4896" s="505">
        <v>41082</v>
      </c>
      <c r="B4896" s="506">
        <v>4895</v>
      </c>
      <c r="C4896" s="507">
        <v>89.38</v>
      </c>
      <c r="E4896" s="508">
        <f>(Table13[[#This Row],[Gasoil Open]]-MIN(Table13[Gasoil Open]))/(MAX(Table13[Gasoil Open])-MIN(Table13[Gasoil Open]))</f>
        <v>0.58330893118594418</v>
      </c>
      <c r="I4896" s="130">
        <f>(Table13[[#This Row],[Alpha]]-MIN(Table13[Alpha]))/(MAX(Table13[Alpha])-MIN(Table13[Alpha]))</f>
        <v>0.41785418965510296</v>
      </c>
      <c r="J4896" s="508">
        <f>(Table13[[#This Row],[Signal from Matlab]]-703)/(1060.75-703)</f>
        <v>-1.9650593990216632</v>
      </c>
    </row>
    <row r="4897" spans="1:10" x14ac:dyDescent="0.2">
      <c r="A4897" s="505">
        <v>41085</v>
      </c>
      <c r="B4897" s="506">
        <v>4896</v>
      </c>
      <c r="C4897" s="507">
        <v>91.65</v>
      </c>
      <c r="E4897" s="508">
        <f>(Table13[[#This Row],[Gasoil Open]]-MIN(Table13[Gasoil Open]))/(MAX(Table13[Gasoil Open])-MIN(Table13[Gasoil Open]))</f>
        <v>0.59992679355783296</v>
      </c>
      <c r="I4897" s="130">
        <f>(Table13[[#This Row],[Alpha]]-MIN(Table13[Alpha]))/(MAX(Table13[Alpha])-MIN(Table13[Alpha]))</f>
        <v>0.41785418965510296</v>
      </c>
      <c r="J4897" s="508">
        <f>(Table13[[#This Row],[Signal from Matlab]]-703)/(1060.75-703)</f>
        <v>-1.9650593990216632</v>
      </c>
    </row>
    <row r="4898" spans="1:10" x14ac:dyDescent="0.2">
      <c r="A4898" s="505">
        <v>41086</v>
      </c>
      <c r="B4898" s="506">
        <v>4897</v>
      </c>
      <c r="C4898" s="507">
        <v>91.3</v>
      </c>
      <c r="E4898" s="508">
        <f>(Table13[[#This Row],[Gasoil Open]]-MIN(Table13[Gasoil Open]))/(MAX(Table13[Gasoil Open])-MIN(Table13[Gasoil Open]))</f>
        <v>0.59736456808199112</v>
      </c>
      <c r="I4898" s="130">
        <f>(Table13[[#This Row],[Alpha]]-MIN(Table13[Alpha]))/(MAX(Table13[Alpha])-MIN(Table13[Alpha]))</f>
        <v>0.41785418965510296</v>
      </c>
      <c r="J4898" s="508">
        <f>(Table13[[#This Row],[Signal from Matlab]]-703)/(1060.75-703)</f>
        <v>-1.9650593990216632</v>
      </c>
    </row>
    <row r="4899" spans="1:10" x14ac:dyDescent="0.2">
      <c r="A4899" s="505">
        <v>41087</v>
      </c>
      <c r="B4899" s="506">
        <v>4898</v>
      </c>
      <c r="C4899" s="507">
        <v>92.81</v>
      </c>
      <c r="E4899" s="508">
        <f>(Table13[[#This Row],[Gasoil Open]]-MIN(Table13[Gasoil Open]))/(MAX(Table13[Gasoil Open])-MIN(Table13[Gasoil Open]))</f>
        <v>0.60841874084919467</v>
      </c>
      <c r="I4899" s="130">
        <f>(Table13[[#This Row],[Alpha]]-MIN(Table13[Alpha]))/(MAX(Table13[Alpha])-MIN(Table13[Alpha]))</f>
        <v>0.41785418965510296</v>
      </c>
      <c r="J4899" s="508">
        <f>(Table13[[#This Row],[Signal from Matlab]]-703)/(1060.75-703)</f>
        <v>-1.9650593990216632</v>
      </c>
    </row>
    <row r="4900" spans="1:10" x14ac:dyDescent="0.2">
      <c r="A4900" s="505">
        <v>41088</v>
      </c>
      <c r="B4900" s="506">
        <v>4899</v>
      </c>
      <c r="C4900" s="507">
        <v>93.32</v>
      </c>
      <c r="E4900" s="508">
        <f>(Table13[[#This Row],[Gasoil Open]]-MIN(Table13[Gasoil Open]))/(MAX(Table13[Gasoil Open])-MIN(Table13[Gasoil Open]))</f>
        <v>0.61215226939970702</v>
      </c>
      <c r="I4900" s="130">
        <f>(Table13[[#This Row],[Alpha]]-MIN(Table13[Alpha]))/(MAX(Table13[Alpha])-MIN(Table13[Alpha]))</f>
        <v>0.41785418965510296</v>
      </c>
      <c r="J4900" s="508">
        <f>(Table13[[#This Row],[Signal from Matlab]]-703)/(1060.75-703)</f>
        <v>-1.9650593990216632</v>
      </c>
    </row>
    <row r="4901" spans="1:10" x14ac:dyDescent="0.2">
      <c r="A4901" s="505">
        <v>41089</v>
      </c>
      <c r="B4901" s="506">
        <v>4900</v>
      </c>
      <c r="C4901" s="507">
        <v>92.06</v>
      </c>
      <c r="E4901" s="508">
        <f>(Table13[[#This Row],[Gasoil Open]]-MIN(Table13[Gasoil Open]))/(MAX(Table13[Gasoil Open])-MIN(Table13[Gasoil Open]))</f>
        <v>0.60292825768667635</v>
      </c>
      <c r="I4901" s="130">
        <f>(Table13[[#This Row],[Alpha]]-MIN(Table13[Alpha]))/(MAX(Table13[Alpha])-MIN(Table13[Alpha]))</f>
        <v>0.41785418965510296</v>
      </c>
      <c r="J4901" s="508">
        <f>(Table13[[#This Row],[Signal from Matlab]]-703)/(1060.75-703)</f>
        <v>-1.9650593990216632</v>
      </c>
    </row>
    <row r="4902" spans="1:10" x14ac:dyDescent="0.2">
      <c r="A4902" s="505">
        <v>41092</v>
      </c>
      <c r="B4902" s="506">
        <v>4901</v>
      </c>
      <c r="C4902" s="507">
        <v>97.6</v>
      </c>
      <c r="E4902" s="508">
        <f>(Table13[[#This Row],[Gasoil Open]]-MIN(Table13[Gasoil Open]))/(MAX(Table13[Gasoil Open])-MIN(Table13[Gasoil Open]))</f>
        <v>0.64348462664714479</v>
      </c>
      <c r="I4902" s="130">
        <f>(Table13[[#This Row],[Alpha]]-MIN(Table13[Alpha]))/(MAX(Table13[Alpha])-MIN(Table13[Alpha]))</f>
        <v>0.41785418965510296</v>
      </c>
      <c r="J4902" s="508">
        <f>(Table13[[#This Row],[Signal from Matlab]]-703)/(1060.75-703)</f>
        <v>-1.9650593990216632</v>
      </c>
    </row>
    <row r="4903" spans="1:10" x14ac:dyDescent="0.2">
      <c r="A4903" s="505">
        <v>41093</v>
      </c>
      <c r="B4903" s="506">
        <v>4902</v>
      </c>
      <c r="C4903" s="507">
        <v>97.24</v>
      </c>
      <c r="E4903" s="508">
        <f>(Table13[[#This Row],[Gasoil Open]]-MIN(Table13[Gasoil Open]))/(MAX(Table13[Gasoil Open])-MIN(Table13[Gasoil Open]))</f>
        <v>0.64084919472913604</v>
      </c>
      <c r="I4903" s="130">
        <f>(Table13[[#This Row],[Alpha]]-MIN(Table13[Alpha]))/(MAX(Table13[Alpha])-MIN(Table13[Alpha]))</f>
        <v>0.41785418965510296</v>
      </c>
      <c r="J4903" s="508">
        <f>(Table13[[#This Row],[Signal from Matlab]]-703)/(1060.75-703)</f>
        <v>-1.9650593990216632</v>
      </c>
    </row>
    <row r="4904" spans="1:10" x14ac:dyDescent="0.2">
      <c r="A4904" s="505">
        <v>41094</v>
      </c>
      <c r="B4904" s="506">
        <v>4903</v>
      </c>
      <c r="C4904" s="507">
        <v>100.75</v>
      </c>
      <c r="E4904" s="508">
        <f>(Table13[[#This Row],[Gasoil Open]]-MIN(Table13[Gasoil Open]))/(MAX(Table13[Gasoil Open])-MIN(Table13[Gasoil Open]))</f>
        <v>0.66654465592972167</v>
      </c>
      <c r="I4904" s="130">
        <f>(Table13[[#This Row],[Alpha]]-MIN(Table13[Alpha]))/(MAX(Table13[Alpha])-MIN(Table13[Alpha]))</f>
        <v>0.41785418965510296</v>
      </c>
      <c r="J4904" s="508">
        <f>(Table13[[#This Row],[Signal from Matlab]]-703)/(1060.75-703)</f>
        <v>-1.9650593990216632</v>
      </c>
    </row>
    <row r="4905" spans="1:10" x14ac:dyDescent="0.2">
      <c r="A4905" s="505">
        <v>41095</v>
      </c>
      <c r="B4905" s="506">
        <v>4904</v>
      </c>
      <c r="C4905" s="507">
        <v>99.75</v>
      </c>
      <c r="E4905" s="508">
        <f>(Table13[[#This Row],[Gasoil Open]]-MIN(Table13[Gasoil Open]))/(MAX(Table13[Gasoil Open])-MIN(Table13[Gasoil Open]))</f>
        <v>0.65922401171303058</v>
      </c>
      <c r="I4905" s="130">
        <f>(Table13[[#This Row],[Alpha]]-MIN(Table13[Alpha]))/(MAX(Table13[Alpha])-MIN(Table13[Alpha]))</f>
        <v>0.41785418965510296</v>
      </c>
      <c r="J4905" s="508">
        <f>(Table13[[#This Row],[Signal from Matlab]]-703)/(1060.75-703)</f>
        <v>-1.9650593990216632</v>
      </c>
    </row>
    <row r="4906" spans="1:10" x14ac:dyDescent="0.2">
      <c r="A4906" s="505">
        <v>41096</v>
      </c>
      <c r="B4906" s="506">
        <v>4905</v>
      </c>
      <c r="C4906" s="507">
        <v>100.4</v>
      </c>
      <c r="E4906" s="508">
        <f>(Table13[[#This Row],[Gasoil Open]]-MIN(Table13[Gasoil Open]))/(MAX(Table13[Gasoil Open])-MIN(Table13[Gasoil Open]))</f>
        <v>0.66398243045387983</v>
      </c>
      <c r="I4906" s="130">
        <f>(Table13[[#This Row],[Alpha]]-MIN(Table13[Alpha]))/(MAX(Table13[Alpha])-MIN(Table13[Alpha]))</f>
        <v>0.41785418965510296</v>
      </c>
      <c r="J4906" s="508">
        <f>(Table13[[#This Row],[Signal from Matlab]]-703)/(1060.75-703)</f>
        <v>-1.9650593990216632</v>
      </c>
    </row>
    <row r="4907" spans="1:10" x14ac:dyDescent="0.2">
      <c r="A4907" s="505">
        <v>41099</v>
      </c>
      <c r="B4907" s="506">
        <v>4906</v>
      </c>
      <c r="C4907" s="507">
        <v>98.15</v>
      </c>
      <c r="E4907" s="508">
        <f>(Table13[[#This Row],[Gasoil Open]]-MIN(Table13[Gasoil Open]))/(MAX(Table13[Gasoil Open])-MIN(Table13[Gasoil Open]))</f>
        <v>0.64751098096632498</v>
      </c>
      <c r="I4907" s="130">
        <f>(Table13[[#This Row],[Alpha]]-MIN(Table13[Alpha]))/(MAX(Table13[Alpha])-MIN(Table13[Alpha]))</f>
        <v>0.41785418965510296</v>
      </c>
      <c r="J4907" s="508">
        <f>(Table13[[#This Row],[Signal from Matlab]]-703)/(1060.75-703)</f>
        <v>-1.9650593990216632</v>
      </c>
    </row>
    <row r="4908" spans="1:10" x14ac:dyDescent="0.2">
      <c r="A4908" s="505">
        <v>41100</v>
      </c>
      <c r="B4908" s="506">
        <v>4907</v>
      </c>
      <c r="C4908" s="507">
        <v>99.5</v>
      </c>
      <c r="E4908" s="508">
        <f>(Table13[[#This Row],[Gasoil Open]]-MIN(Table13[Gasoil Open]))/(MAX(Table13[Gasoil Open])-MIN(Table13[Gasoil Open]))</f>
        <v>0.6573938506588578</v>
      </c>
      <c r="I4908" s="130">
        <f>(Table13[[#This Row],[Alpha]]-MIN(Table13[Alpha]))/(MAX(Table13[Alpha])-MIN(Table13[Alpha]))</f>
        <v>0.41785418965510296</v>
      </c>
      <c r="J4908" s="508">
        <f>(Table13[[#This Row],[Signal from Matlab]]-703)/(1060.75-703)</f>
        <v>-1.9650593990216632</v>
      </c>
    </row>
    <row r="4909" spans="1:10" x14ac:dyDescent="0.2">
      <c r="A4909" s="505">
        <v>41101</v>
      </c>
      <c r="B4909" s="506">
        <v>4908</v>
      </c>
      <c r="C4909" s="507">
        <v>97.97</v>
      </c>
      <c r="E4909" s="508">
        <f>(Table13[[#This Row],[Gasoil Open]]-MIN(Table13[Gasoil Open]))/(MAX(Table13[Gasoil Open])-MIN(Table13[Gasoil Open]))</f>
        <v>0.64619326500732055</v>
      </c>
      <c r="I4909" s="130">
        <f>(Table13[[#This Row],[Alpha]]-MIN(Table13[Alpha]))/(MAX(Table13[Alpha])-MIN(Table13[Alpha]))</f>
        <v>0.41785418965510296</v>
      </c>
      <c r="J4909" s="508">
        <f>(Table13[[#This Row],[Signal from Matlab]]-703)/(1060.75-703)</f>
        <v>-1.9650593990216632</v>
      </c>
    </row>
    <row r="4910" spans="1:10" x14ac:dyDescent="0.2">
      <c r="A4910" s="505">
        <v>41102</v>
      </c>
      <c r="B4910" s="506">
        <v>4909</v>
      </c>
      <c r="C4910" s="507">
        <v>100.64</v>
      </c>
      <c r="E4910" s="508">
        <f>(Table13[[#This Row],[Gasoil Open]]-MIN(Table13[Gasoil Open]))/(MAX(Table13[Gasoil Open])-MIN(Table13[Gasoil Open]))</f>
        <v>0.6657393850658857</v>
      </c>
      <c r="I4910" s="130">
        <f>(Table13[[#This Row],[Alpha]]-MIN(Table13[Alpha]))/(MAX(Table13[Alpha])-MIN(Table13[Alpha]))</f>
        <v>0.41785418965510296</v>
      </c>
      <c r="J4910" s="508">
        <f>(Table13[[#This Row],[Signal from Matlab]]-703)/(1060.75-703)</f>
        <v>-1.9650593990216632</v>
      </c>
    </row>
    <row r="4911" spans="1:10" x14ac:dyDescent="0.2">
      <c r="A4911" s="505">
        <v>41103</v>
      </c>
      <c r="B4911" s="506">
        <v>4910</v>
      </c>
      <c r="C4911" s="507">
        <v>100.53</v>
      </c>
      <c r="E4911" s="508">
        <f>(Table13[[#This Row],[Gasoil Open]]-MIN(Table13[Gasoil Open]))/(MAX(Table13[Gasoil Open])-MIN(Table13[Gasoil Open]))</f>
        <v>0.66493411420204962</v>
      </c>
      <c r="I4911" s="130">
        <f>(Table13[[#This Row],[Alpha]]-MIN(Table13[Alpha]))/(MAX(Table13[Alpha])-MIN(Table13[Alpha]))</f>
        <v>0.41785418965510296</v>
      </c>
      <c r="J4911" s="508">
        <f>(Table13[[#This Row],[Signal from Matlab]]-703)/(1060.75-703)</f>
        <v>-1.9650593990216632</v>
      </c>
    </row>
    <row r="4912" spans="1:10" x14ac:dyDescent="0.2">
      <c r="A4912" s="505">
        <v>41106</v>
      </c>
      <c r="B4912" s="506">
        <v>4911</v>
      </c>
      <c r="C4912" s="507">
        <v>102.76</v>
      </c>
      <c r="E4912" s="508">
        <f>(Table13[[#This Row],[Gasoil Open]]-MIN(Table13[Gasoil Open]))/(MAX(Table13[Gasoil Open])-MIN(Table13[Gasoil Open]))</f>
        <v>0.68125915080527077</v>
      </c>
      <c r="I4912" s="130">
        <f>(Table13[[#This Row],[Alpha]]-MIN(Table13[Alpha]))/(MAX(Table13[Alpha])-MIN(Table13[Alpha]))</f>
        <v>0.41785418965510296</v>
      </c>
      <c r="J4912" s="508">
        <f>(Table13[[#This Row],[Signal from Matlab]]-703)/(1060.75-703)</f>
        <v>-1.9650593990216632</v>
      </c>
    </row>
    <row r="4913" spans="1:10" x14ac:dyDescent="0.2">
      <c r="A4913" s="505">
        <v>41107</v>
      </c>
      <c r="B4913" s="506">
        <v>4912</v>
      </c>
      <c r="C4913" s="507">
        <v>103.32</v>
      </c>
      <c r="E4913" s="508">
        <f>(Table13[[#This Row],[Gasoil Open]]-MIN(Table13[Gasoil Open]))/(MAX(Table13[Gasoil Open])-MIN(Table13[Gasoil Open]))</f>
        <v>0.68535871156661765</v>
      </c>
      <c r="I4913" s="130">
        <f>(Table13[[#This Row],[Alpha]]-MIN(Table13[Alpha]))/(MAX(Table13[Alpha])-MIN(Table13[Alpha]))</f>
        <v>0.41785418965510296</v>
      </c>
      <c r="J4913" s="508">
        <f>(Table13[[#This Row],[Signal from Matlab]]-703)/(1060.75-703)</f>
        <v>-1.9650593990216632</v>
      </c>
    </row>
    <row r="4914" spans="1:10" x14ac:dyDescent="0.2">
      <c r="A4914" s="505">
        <v>41108</v>
      </c>
      <c r="B4914" s="506">
        <v>4913</v>
      </c>
      <c r="C4914" s="507">
        <v>103.58</v>
      </c>
      <c r="E4914" s="508">
        <f>(Table13[[#This Row],[Gasoil Open]]-MIN(Table13[Gasoil Open]))/(MAX(Table13[Gasoil Open])-MIN(Table13[Gasoil Open]))</f>
        <v>0.68726207906295744</v>
      </c>
      <c r="I4914" s="130">
        <f>(Table13[[#This Row],[Alpha]]-MIN(Table13[Alpha]))/(MAX(Table13[Alpha])-MIN(Table13[Alpha]))</f>
        <v>0.41785418965510296</v>
      </c>
      <c r="J4914" s="508">
        <f>(Table13[[#This Row],[Signal from Matlab]]-703)/(1060.75-703)</f>
        <v>-1.9650593990216632</v>
      </c>
    </row>
    <row r="4915" spans="1:10" x14ac:dyDescent="0.2">
      <c r="A4915" s="505">
        <v>41109</v>
      </c>
      <c r="B4915" s="506">
        <v>4914</v>
      </c>
      <c r="C4915" s="507">
        <v>105.32</v>
      </c>
      <c r="E4915" s="508">
        <f>(Table13[[#This Row],[Gasoil Open]]-MIN(Table13[Gasoil Open]))/(MAX(Table13[Gasoil Open])-MIN(Table13[Gasoil Open]))</f>
        <v>0.69999999999999984</v>
      </c>
      <c r="I4915" s="130">
        <f>(Table13[[#This Row],[Alpha]]-MIN(Table13[Alpha]))/(MAX(Table13[Alpha])-MIN(Table13[Alpha]))</f>
        <v>0.41785418965510296</v>
      </c>
      <c r="J4915" s="508">
        <f>(Table13[[#This Row],[Signal from Matlab]]-703)/(1060.75-703)</f>
        <v>-1.9650593990216632</v>
      </c>
    </row>
    <row r="4916" spans="1:10" x14ac:dyDescent="0.2">
      <c r="A4916" s="505">
        <v>41110</v>
      </c>
      <c r="B4916" s="506">
        <v>4915</v>
      </c>
      <c r="C4916" s="507">
        <v>107.5</v>
      </c>
      <c r="E4916" s="508">
        <f>(Table13[[#This Row],[Gasoil Open]]-MIN(Table13[Gasoil Open]))/(MAX(Table13[Gasoil Open])-MIN(Table13[Gasoil Open]))</f>
        <v>0.71595900439238636</v>
      </c>
      <c r="I4916" s="130">
        <f>(Table13[[#This Row],[Alpha]]-MIN(Table13[Alpha]))/(MAX(Table13[Alpha])-MIN(Table13[Alpha]))</f>
        <v>0.41785418965510296</v>
      </c>
      <c r="J4916" s="508">
        <f>(Table13[[#This Row],[Signal from Matlab]]-703)/(1060.75-703)</f>
        <v>-1.9650593990216632</v>
      </c>
    </row>
    <row r="4917" spans="1:10" x14ac:dyDescent="0.2">
      <c r="A4917" s="505">
        <v>41113</v>
      </c>
      <c r="B4917" s="506">
        <v>4916</v>
      </c>
      <c r="C4917" s="507">
        <v>106.9</v>
      </c>
      <c r="E4917" s="508">
        <f>(Table13[[#This Row],[Gasoil Open]]-MIN(Table13[Gasoil Open]))/(MAX(Table13[Gasoil Open])-MIN(Table13[Gasoil Open]))</f>
        <v>0.71156661786237174</v>
      </c>
      <c r="I4917" s="130">
        <f>(Table13[[#This Row],[Alpha]]-MIN(Table13[Alpha]))/(MAX(Table13[Alpha])-MIN(Table13[Alpha]))</f>
        <v>0.41785418965510296</v>
      </c>
      <c r="J4917" s="508">
        <f>(Table13[[#This Row],[Signal from Matlab]]-703)/(1060.75-703)</f>
        <v>-1.9650593990216632</v>
      </c>
    </row>
    <row r="4918" spans="1:10" x14ac:dyDescent="0.2">
      <c r="A4918" s="505">
        <v>41114</v>
      </c>
      <c r="B4918" s="506">
        <v>4917</v>
      </c>
      <c r="C4918" s="507">
        <v>103.09</v>
      </c>
      <c r="E4918" s="508">
        <f>(Table13[[#This Row],[Gasoil Open]]-MIN(Table13[Gasoil Open]))/(MAX(Table13[Gasoil Open])-MIN(Table13[Gasoil Open]))</f>
        <v>0.6836749633967788</v>
      </c>
      <c r="I4918" s="130">
        <f>(Table13[[#This Row],[Alpha]]-MIN(Table13[Alpha]))/(MAX(Table13[Alpha])-MIN(Table13[Alpha]))</f>
        <v>0.41785418965510296</v>
      </c>
      <c r="J4918" s="508">
        <f>(Table13[[#This Row],[Signal from Matlab]]-703)/(1060.75-703)</f>
        <v>-1.9650593990216632</v>
      </c>
    </row>
    <row r="4919" spans="1:10" x14ac:dyDescent="0.2">
      <c r="A4919" s="505">
        <v>41115</v>
      </c>
      <c r="B4919" s="506">
        <v>4918</v>
      </c>
      <c r="C4919" s="507">
        <v>103.16</v>
      </c>
      <c r="E4919" s="508">
        <f>(Table13[[#This Row],[Gasoil Open]]-MIN(Table13[Gasoil Open]))/(MAX(Table13[Gasoil Open])-MIN(Table13[Gasoil Open]))</f>
        <v>0.68418740849194715</v>
      </c>
      <c r="I4919" s="130">
        <f>(Table13[[#This Row],[Alpha]]-MIN(Table13[Alpha]))/(MAX(Table13[Alpha])-MIN(Table13[Alpha]))</f>
        <v>0.41785418965510296</v>
      </c>
      <c r="J4919" s="508">
        <f>(Table13[[#This Row],[Signal from Matlab]]-703)/(1060.75-703)</f>
        <v>-1.9650593990216632</v>
      </c>
    </row>
    <row r="4920" spans="1:10" x14ac:dyDescent="0.2">
      <c r="A4920" s="505">
        <v>41116</v>
      </c>
      <c r="B4920" s="506">
        <v>4919</v>
      </c>
      <c r="C4920" s="507">
        <v>104.15</v>
      </c>
      <c r="E4920" s="508">
        <f>(Table13[[#This Row],[Gasoil Open]]-MIN(Table13[Gasoil Open]))/(MAX(Table13[Gasoil Open])-MIN(Table13[Gasoil Open]))</f>
        <v>0.69143484626647134</v>
      </c>
      <c r="I4920" s="130">
        <f>(Table13[[#This Row],[Alpha]]-MIN(Table13[Alpha]))/(MAX(Table13[Alpha])-MIN(Table13[Alpha]))</f>
        <v>0.41785418965510296</v>
      </c>
      <c r="J4920" s="508">
        <f>(Table13[[#This Row],[Signal from Matlab]]-703)/(1060.75-703)</f>
        <v>-1.9650593990216632</v>
      </c>
    </row>
    <row r="4921" spans="1:10" x14ac:dyDescent="0.2">
      <c r="A4921" s="505">
        <v>41117</v>
      </c>
      <c r="B4921" s="506">
        <v>4920</v>
      </c>
      <c r="C4921" s="507">
        <v>105.19</v>
      </c>
      <c r="E4921" s="508">
        <f>(Table13[[#This Row],[Gasoil Open]]-MIN(Table13[Gasoil Open]))/(MAX(Table13[Gasoil Open])-MIN(Table13[Gasoil Open]))</f>
        <v>0.69904831625183006</v>
      </c>
      <c r="I4921" s="130">
        <f>(Table13[[#This Row],[Alpha]]-MIN(Table13[Alpha]))/(MAX(Table13[Alpha])-MIN(Table13[Alpha]))</f>
        <v>0.41785418965510296</v>
      </c>
      <c r="J4921" s="508">
        <f>(Table13[[#This Row],[Signal from Matlab]]-703)/(1060.75-703)</f>
        <v>-1.9650593990216632</v>
      </c>
    </row>
    <row r="4922" spans="1:10" x14ac:dyDescent="0.2">
      <c r="A4922" s="505">
        <v>41120</v>
      </c>
      <c r="B4922" s="506">
        <v>4921</v>
      </c>
      <c r="C4922" s="507">
        <v>106.37</v>
      </c>
      <c r="E4922" s="508">
        <f>(Table13[[#This Row],[Gasoil Open]]-MIN(Table13[Gasoil Open]))/(MAX(Table13[Gasoil Open])-MIN(Table13[Gasoil Open]))</f>
        <v>0.70768667642752547</v>
      </c>
      <c r="I4922" s="130">
        <f>(Table13[[#This Row],[Alpha]]-MIN(Table13[Alpha]))/(MAX(Table13[Alpha])-MIN(Table13[Alpha]))</f>
        <v>0.41785418965510296</v>
      </c>
      <c r="J4922" s="508">
        <f>(Table13[[#This Row],[Signal from Matlab]]-703)/(1060.75-703)</f>
        <v>-1.9650593990216632</v>
      </c>
    </row>
    <row r="4923" spans="1:10" x14ac:dyDescent="0.2">
      <c r="A4923" s="505">
        <v>41121</v>
      </c>
      <c r="B4923" s="506">
        <v>4922</v>
      </c>
      <c r="C4923" s="507">
        <v>106.12</v>
      </c>
      <c r="E4923" s="508">
        <f>(Table13[[#This Row],[Gasoil Open]]-MIN(Table13[Gasoil Open]))/(MAX(Table13[Gasoil Open])-MIN(Table13[Gasoil Open]))</f>
        <v>0.7058565153733527</v>
      </c>
      <c r="I4923" s="130">
        <f>(Table13[[#This Row],[Alpha]]-MIN(Table13[Alpha]))/(MAX(Table13[Alpha])-MIN(Table13[Alpha]))</f>
        <v>0.41785418965510296</v>
      </c>
      <c r="J4923" s="508">
        <f>(Table13[[#This Row],[Signal from Matlab]]-703)/(1060.75-703)</f>
        <v>-1.9650593990216632</v>
      </c>
    </row>
    <row r="4924" spans="1:10" x14ac:dyDescent="0.2">
      <c r="A4924" s="505">
        <v>41122</v>
      </c>
      <c r="B4924" s="506">
        <v>4923</v>
      </c>
      <c r="C4924" s="507">
        <v>104.4</v>
      </c>
      <c r="E4924" s="508">
        <f>(Table13[[#This Row],[Gasoil Open]]-MIN(Table13[Gasoil Open]))/(MAX(Table13[Gasoil Open])-MIN(Table13[Gasoil Open]))</f>
        <v>0.69326500732064411</v>
      </c>
      <c r="I4924" s="130">
        <f>(Table13[[#This Row],[Alpha]]-MIN(Table13[Alpha]))/(MAX(Table13[Alpha])-MIN(Table13[Alpha]))</f>
        <v>0.41785418965510296</v>
      </c>
      <c r="J4924" s="508">
        <f>(Table13[[#This Row],[Signal from Matlab]]-703)/(1060.75-703)</f>
        <v>-1.9650593990216632</v>
      </c>
    </row>
    <row r="4925" spans="1:10" x14ac:dyDescent="0.2">
      <c r="A4925" s="505">
        <v>41123</v>
      </c>
      <c r="B4925" s="506">
        <v>4924</v>
      </c>
      <c r="C4925" s="507">
        <v>105.8</v>
      </c>
      <c r="E4925" s="508">
        <f>(Table13[[#This Row],[Gasoil Open]]-MIN(Table13[Gasoil Open]))/(MAX(Table13[Gasoil Open])-MIN(Table13[Gasoil Open]))</f>
        <v>0.70351390922401158</v>
      </c>
      <c r="I4925" s="130">
        <f>(Table13[[#This Row],[Alpha]]-MIN(Table13[Alpha]))/(MAX(Table13[Alpha])-MIN(Table13[Alpha]))</f>
        <v>0.41785418965510296</v>
      </c>
      <c r="J4925" s="508">
        <f>(Table13[[#This Row],[Signal from Matlab]]-703)/(1060.75-703)</f>
        <v>-1.9650593990216632</v>
      </c>
    </row>
    <row r="4926" spans="1:10" x14ac:dyDescent="0.2">
      <c r="A4926" s="505">
        <v>41124</v>
      </c>
      <c r="B4926" s="506">
        <v>4925</v>
      </c>
      <c r="C4926" s="507">
        <v>105.93</v>
      </c>
      <c r="E4926" s="508">
        <f>(Table13[[#This Row],[Gasoil Open]]-MIN(Table13[Gasoil Open]))/(MAX(Table13[Gasoil Open])-MIN(Table13[Gasoil Open]))</f>
        <v>0.70446559297218148</v>
      </c>
      <c r="I4926" s="130">
        <f>(Table13[[#This Row],[Alpha]]-MIN(Table13[Alpha]))/(MAX(Table13[Alpha])-MIN(Table13[Alpha]))</f>
        <v>0.41785418965510296</v>
      </c>
      <c r="J4926" s="508">
        <f>(Table13[[#This Row],[Signal from Matlab]]-703)/(1060.75-703)</f>
        <v>-1.9650593990216632</v>
      </c>
    </row>
    <row r="4927" spans="1:10" x14ac:dyDescent="0.2">
      <c r="A4927" s="505">
        <v>41127</v>
      </c>
      <c r="B4927" s="506">
        <v>4926</v>
      </c>
      <c r="C4927" s="507">
        <v>108.6</v>
      </c>
      <c r="E4927" s="508">
        <f>(Table13[[#This Row],[Gasoil Open]]-MIN(Table13[Gasoil Open]))/(MAX(Table13[Gasoil Open])-MIN(Table13[Gasoil Open]))</f>
        <v>0.72401171303074652</v>
      </c>
      <c r="I4927" s="130">
        <f>(Table13[[#This Row],[Alpha]]-MIN(Table13[Alpha]))/(MAX(Table13[Alpha])-MIN(Table13[Alpha]))</f>
        <v>0.41785418965510296</v>
      </c>
      <c r="J4927" s="508">
        <f>(Table13[[#This Row],[Signal from Matlab]]-703)/(1060.75-703)</f>
        <v>-1.9650593990216632</v>
      </c>
    </row>
    <row r="4928" spans="1:10" x14ac:dyDescent="0.2">
      <c r="A4928" s="505">
        <v>41128</v>
      </c>
      <c r="B4928" s="506">
        <v>4927</v>
      </c>
      <c r="C4928" s="507">
        <v>109.43</v>
      </c>
      <c r="E4928" s="508">
        <f>(Table13[[#This Row],[Gasoil Open]]-MIN(Table13[Gasoil Open]))/(MAX(Table13[Gasoil Open])-MIN(Table13[Gasoil Open]))</f>
        <v>0.7300878477306002</v>
      </c>
      <c r="I4928" s="130">
        <f>(Table13[[#This Row],[Alpha]]-MIN(Table13[Alpha]))/(MAX(Table13[Alpha])-MIN(Table13[Alpha]))</f>
        <v>0.41785418965510296</v>
      </c>
      <c r="J4928" s="508">
        <f>(Table13[[#This Row],[Signal from Matlab]]-703)/(1060.75-703)</f>
        <v>-1.9650593990216632</v>
      </c>
    </row>
    <row r="4929" spans="1:10" x14ac:dyDescent="0.2">
      <c r="A4929" s="505">
        <v>41129</v>
      </c>
      <c r="B4929" s="506">
        <v>4928</v>
      </c>
      <c r="C4929" s="507">
        <v>111.58</v>
      </c>
      <c r="E4929" s="508">
        <f>(Table13[[#This Row],[Gasoil Open]]-MIN(Table13[Gasoil Open]))/(MAX(Table13[Gasoil Open])-MIN(Table13[Gasoil Open]))</f>
        <v>0.74582723279648588</v>
      </c>
      <c r="I4929" s="130">
        <f>(Table13[[#This Row],[Alpha]]-MIN(Table13[Alpha]))/(MAX(Table13[Alpha])-MIN(Table13[Alpha]))</f>
        <v>0.41785418965510296</v>
      </c>
      <c r="J4929" s="508">
        <f>(Table13[[#This Row],[Signal from Matlab]]-703)/(1060.75-703)</f>
        <v>-1.9650593990216632</v>
      </c>
    </row>
    <row r="4930" spans="1:10" x14ac:dyDescent="0.2">
      <c r="A4930" s="505">
        <v>41130</v>
      </c>
      <c r="B4930" s="506">
        <v>4929</v>
      </c>
      <c r="C4930" s="507">
        <v>111.99</v>
      </c>
      <c r="E4930" s="508">
        <f>(Table13[[#This Row],[Gasoil Open]]-MIN(Table13[Gasoil Open]))/(MAX(Table13[Gasoil Open])-MIN(Table13[Gasoil Open]))</f>
        <v>0.74882869692532927</v>
      </c>
      <c r="I4930" s="130">
        <f>(Table13[[#This Row],[Alpha]]-MIN(Table13[Alpha]))/(MAX(Table13[Alpha])-MIN(Table13[Alpha]))</f>
        <v>0.41785418965510296</v>
      </c>
      <c r="J4930" s="508">
        <f>(Table13[[#This Row],[Signal from Matlab]]-703)/(1060.75-703)</f>
        <v>-1.9650593990216632</v>
      </c>
    </row>
    <row r="4931" spans="1:10" x14ac:dyDescent="0.2">
      <c r="A4931" s="505">
        <v>41131</v>
      </c>
      <c r="B4931" s="506">
        <v>4930</v>
      </c>
      <c r="C4931" s="507">
        <v>113.28</v>
      </c>
      <c r="E4931" s="508">
        <f>(Table13[[#This Row],[Gasoil Open]]-MIN(Table13[Gasoil Open]))/(MAX(Table13[Gasoil Open])-MIN(Table13[Gasoil Open]))</f>
        <v>0.75827232796486077</v>
      </c>
      <c r="I4931" s="130">
        <f>(Table13[[#This Row],[Alpha]]-MIN(Table13[Alpha]))/(MAX(Table13[Alpha])-MIN(Table13[Alpha]))</f>
        <v>0.41785418965510296</v>
      </c>
      <c r="J4931" s="508">
        <f>(Table13[[#This Row],[Signal from Matlab]]-703)/(1060.75-703)</f>
        <v>-1.9650593990216632</v>
      </c>
    </row>
    <row r="4932" spans="1:10" x14ac:dyDescent="0.2">
      <c r="A4932" s="505">
        <v>41134</v>
      </c>
      <c r="B4932" s="506">
        <v>4931</v>
      </c>
      <c r="C4932" s="507">
        <v>113.4</v>
      </c>
      <c r="E4932" s="508">
        <f>(Table13[[#This Row],[Gasoil Open]]-MIN(Table13[Gasoil Open]))/(MAX(Table13[Gasoil Open])-MIN(Table13[Gasoil Open]))</f>
        <v>0.75915080527086376</v>
      </c>
      <c r="I4932" s="130">
        <f>(Table13[[#This Row],[Alpha]]-MIN(Table13[Alpha]))/(MAX(Table13[Alpha])-MIN(Table13[Alpha]))</f>
        <v>0.41785418965510296</v>
      </c>
      <c r="J4932" s="508">
        <f>(Table13[[#This Row],[Signal from Matlab]]-703)/(1060.75-703)</f>
        <v>-1.9650593990216632</v>
      </c>
    </row>
    <row r="4933" spans="1:10" x14ac:dyDescent="0.2">
      <c r="A4933" s="505">
        <v>41135</v>
      </c>
      <c r="B4933" s="506">
        <v>4932</v>
      </c>
      <c r="C4933" s="507">
        <v>113.47</v>
      </c>
      <c r="E4933" s="508">
        <f>(Table13[[#This Row],[Gasoil Open]]-MIN(Table13[Gasoil Open]))/(MAX(Table13[Gasoil Open])-MIN(Table13[Gasoil Open]))</f>
        <v>0.75966325036603211</v>
      </c>
      <c r="I4933" s="130">
        <f>(Table13[[#This Row],[Alpha]]-MIN(Table13[Alpha]))/(MAX(Table13[Alpha])-MIN(Table13[Alpha]))</f>
        <v>0.41785418965510296</v>
      </c>
      <c r="J4933" s="508">
        <f>(Table13[[#This Row],[Signal from Matlab]]-703)/(1060.75-703)</f>
        <v>-1.9650593990216632</v>
      </c>
    </row>
    <row r="4934" spans="1:10" x14ac:dyDescent="0.2">
      <c r="A4934" s="505">
        <v>41136</v>
      </c>
      <c r="B4934" s="506">
        <v>4933</v>
      </c>
      <c r="C4934" s="507">
        <v>113.94</v>
      </c>
      <c r="E4934" s="508">
        <f>(Table13[[#This Row],[Gasoil Open]]-MIN(Table13[Gasoil Open]))/(MAX(Table13[Gasoil Open])-MIN(Table13[Gasoil Open]))</f>
        <v>0.76310395314787682</v>
      </c>
      <c r="I4934" s="130">
        <f>(Table13[[#This Row],[Alpha]]-MIN(Table13[Alpha]))/(MAX(Table13[Alpha])-MIN(Table13[Alpha]))</f>
        <v>0.41785418965510296</v>
      </c>
      <c r="J4934" s="508">
        <f>(Table13[[#This Row],[Signal from Matlab]]-703)/(1060.75-703)</f>
        <v>-1.9650593990216632</v>
      </c>
    </row>
    <row r="4935" spans="1:10" x14ac:dyDescent="0.2">
      <c r="A4935" s="505">
        <v>41137</v>
      </c>
      <c r="B4935" s="506">
        <v>4934</v>
      </c>
      <c r="C4935" s="507">
        <v>116.55</v>
      </c>
      <c r="E4935" s="508">
        <f>(Table13[[#This Row],[Gasoil Open]]-MIN(Table13[Gasoil Open]))/(MAX(Table13[Gasoil Open])-MIN(Table13[Gasoil Open]))</f>
        <v>0.78221083455344054</v>
      </c>
      <c r="I4935" s="130">
        <f>(Table13[[#This Row],[Alpha]]-MIN(Table13[Alpha]))/(MAX(Table13[Alpha])-MIN(Table13[Alpha]))</f>
        <v>0.41785418965510296</v>
      </c>
      <c r="J4935" s="508">
        <f>(Table13[[#This Row],[Signal from Matlab]]-703)/(1060.75-703)</f>
        <v>-1.9650593990216632</v>
      </c>
    </row>
    <row r="4936" spans="1:10" x14ac:dyDescent="0.2">
      <c r="A4936" s="505">
        <v>41138</v>
      </c>
      <c r="B4936" s="506">
        <v>4935</v>
      </c>
      <c r="C4936" s="507">
        <v>114.48</v>
      </c>
      <c r="E4936" s="508">
        <f>(Table13[[#This Row],[Gasoil Open]]-MIN(Table13[Gasoil Open]))/(MAX(Table13[Gasoil Open])-MIN(Table13[Gasoil Open]))</f>
        <v>0.76705710102489011</v>
      </c>
      <c r="I4936" s="130">
        <f>(Table13[[#This Row],[Alpha]]-MIN(Table13[Alpha]))/(MAX(Table13[Alpha])-MIN(Table13[Alpha]))</f>
        <v>0.41785418965510296</v>
      </c>
      <c r="J4936" s="508">
        <f>(Table13[[#This Row],[Signal from Matlab]]-703)/(1060.75-703)</f>
        <v>-1.9650593990216632</v>
      </c>
    </row>
    <row r="4937" spans="1:10" x14ac:dyDescent="0.2">
      <c r="A4937" s="505">
        <v>41141</v>
      </c>
      <c r="B4937" s="506">
        <v>4936</v>
      </c>
      <c r="C4937" s="507">
        <v>113.83</v>
      </c>
      <c r="E4937" s="508">
        <f>(Table13[[#This Row],[Gasoil Open]]-MIN(Table13[Gasoil Open]))/(MAX(Table13[Gasoil Open])-MIN(Table13[Gasoil Open]))</f>
        <v>0.76229868228404085</v>
      </c>
      <c r="I4937" s="130">
        <f>(Table13[[#This Row],[Alpha]]-MIN(Table13[Alpha]))/(MAX(Table13[Alpha])-MIN(Table13[Alpha]))</f>
        <v>0.41785418965510296</v>
      </c>
      <c r="J4937" s="508">
        <f>(Table13[[#This Row],[Signal from Matlab]]-703)/(1060.75-703)</f>
        <v>-1.9650593990216632</v>
      </c>
    </row>
    <row r="4938" spans="1:10" x14ac:dyDescent="0.2">
      <c r="A4938" s="505">
        <v>41142</v>
      </c>
      <c r="B4938" s="506">
        <v>4937</v>
      </c>
      <c r="C4938" s="507">
        <v>113.65</v>
      </c>
      <c r="E4938" s="508">
        <f>(Table13[[#This Row],[Gasoil Open]]-MIN(Table13[Gasoil Open]))/(MAX(Table13[Gasoil Open])-MIN(Table13[Gasoil Open]))</f>
        <v>0.76098096632503653</v>
      </c>
      <c r="I4938" s="130">
        <f>(Table13[[#This Row],[Alpha]]-MIN(Table13[Alpha]))/(MAX(Table13[Alpha])-MIN(Table13[Alpha]))</f>
        <v>0.41785418965510296</v>
      </c>
      <c r="J4938" s="508">
        <f>(Table13[[#This Row],[Signal from Matlab]]-703)/(1060.75-703)</f>
        <v>-1.9650593990216632</v>
      </c>
    </row>
    <row r="4939" spans="1:10" x14ac:dyDescent="0.2">
      <c r="A4939" s="505">
        <v>41143</v>
      </c>
      <c r="B4939" s="506">
        <v>4938</v>
      </c>
      <c r="C4939" s="507">
        <v>114.71</v>
      </c>
      <c r="E4939" s="508">
        <f>(Table13[[#This Row],[Gasoil Open]]-MIN(Table13[Gasoil Open]))/(MAX(Table13[Gasoil Open])-MIN(Table13[Gasoil Open]))</f>
        <v>0.76874084919472896</v>
      </c>
      <c r="I4939" s="130">
        <f>(Table13[[#This Row],[Alpha]]-MIN(Table13[Alpha]))/(MAX(Table13[Alpha])-MIN(Table13[Alpha]))</f>
        <v>0.41785418965510296</v>
      </c>
      <c r="J4939" s="508">
        <f>(Table13[[#This Row],[Signal from Matlab]]-703)/(1060.75-703)</f>
        <v>-1.9650593990216632</v>
      </c>
    </row>
    <row r="4940" spans="1:10" x14ac:dyDescent="0.2">
      <c r="A4940" s="505">
        <v>41144</v>
      </c>
      <c r="B4940" s="506">
        <v>4939</v>
      </c>
      <c r="C4940" s="507">
        <v>114.84</v>
      </c>
      <c r="E4940" s="508">
        <f>(Table13[[#This Row],[Gasoil Open]]-MIN(Table13[Gasoil Open]))/(MAX(Table13[Gasoil Open])-MIN(Table13[Gasoil Open]))</f>
        <v>0.76969253294289885</v>
      </c>
      <c r="I4940" s="130">
        <f>(Table13[[#This Row],[Alpha]]-MIN(Table13[Alpha]))/(MAX(Table13[Alpha])-MIN(Table13[Alpha]))</f>
        <v>0.41785418965510296</v>
      </c>
      <c r="J4940" s="508">
        <f>(Table13[[#This Row],[Signal from Matlab]]-703)/(1060.75-703)</f>
        <v>-1.9650593990216632</v>
      </c>
    </row>
    <row r="4941" spans="1:10" x14ac:dyDescent="0.2">
      <c r="A4941" s="505">
        <v>41145</v>
      </c>
      <c r="B4941" s="506">
        <v>4940</v>
      </c>
      <c r="C4941" s="507">
        <v>114.59</v>
      </c>
      <c r="E4941" s="508">
        <f>(Table13[[#This Row],[Gasoil Open]]-MIN(Table13[Gasoil Open]))/(MAX(Table13[Gasoil Open])-MIN(Table13[Gasoil Open]))</f>
        <v>0.76786237188872608</v>
      </c>
      <c r="I4941" s="130">
        <f>(Table13[[#This Row],[Alpha]]-MIN(Table13[Alpha]))/(MAX(Table13[Alpha])-MIN(Table13[Alpha]))</f>
        <v>0.41785418965510296</v>
      </c>
      <c r="J4941" s="508">
        <f>(Table13[[#This Row],[Signal from Matlab]]-703)/(1060.75-703)</f>
        <v>-1.9650593990216632</v>
      </c>
    </row>
    <row r="4942" spans="1:10" x14ac:dyDescent="0.2">
      <c r="A4942" s="505">
        <v>41148</v>
      </c>
      <c r="B4942" s="506">
        <v>4941</v>
      </c>
      <c r="C4942" s="507">
        <v>113.8</v>
      </c>
      <c r="E4942" s="508">
        <f>(Table13[[#This Row],[Gasoil Open]]-MIN(Table13[Gasoil Open]))/(MAX(Table13[Gasoil Open])-MIN(Table13[Gasoil Open]))</f>
        <v>0.76207906295754013</v>
      </c>
      <c r="I4942" s="130">
        <f>(Table13[[#This Row],[Alpha]]-MIN(Table13[Alpha]))/(MAX(Table13[Alpha])-MIN(Table13[Alpha]))</f>
        <v>0.41785418965510296</v>
      </c>
      <c r="J4942" s="508">
        <f>(Table13[[#This Row],[Signal from Matlab]]-703)/(1060.75-703)</f>
        <v>-1.9650593990216632</v>
      </c>
    </row>
    <row r="4943" spans="1:10" x14ac:dyDescent="0.2">
      <c r="A4943" s="505">
        <v>41149</v>
      </c>
      <c r="B4943" s="506">
        <v>4942</v>
      </c>
      <c r="C4943" s="507">
        <v>112.68</v>
      </c>
      <c r="E4943" s="508">
        <f>(Table13[[#This Row],[Gasoil Open]]-MIN(Table13[Gasoil Open]))/(MAX(Table13[Gasoil Open])-MIN(Table13[Gasoil Open]))</f>
        <v>0.75387994143484616</v>
      </c>
      <c r="I4943" s="130">
        <f>(Table13[[#This Row],[Alpha]]-MIN(Table13[Alpha]))/(MAX(Table13[Alpha])-MIN(Table13[Alpha]))</f>
        <v>0.41785418965510296</v>
      </c>
      <c r="J4943" s="508">
        <f>(Table13[[#This Row],[Signal from Matlab]]-703)/(1060.75-703)</f>
        <v>-1.9650593990216632</v>
      </c>
    </row>
    <row r="4944" spans="1:10" x14ac:dyDescent="0.2">
      <c r="A4944" s="505">
        <v>41150</v>
      </c>
      <c r="B4944" s="506">
        <v>4943</v>
      </c>
      <c r="C4944" s="507">
        <v>112.34</v>
      </c>
      <c r="E4944" s="508">
        <f>(Table13[[#This Row],[Gasoil Open]]-MIN(Table13[Gasoil Open]))/(MAX(Table13[Gasoil Open])-MIN(Table13[Gasoil Open]))</f>
        <v>0.75139092240117122</v>
      </c>
      <c r="I4944" s="130">
        <f>(Table13[[#This Row],[Alpha]]-MIN(Table13[Alpha]))/(MAX(Table13[Alpha])-MIN(Table13[Alpha]))</f>
        <v>0.41785418965510296</v>
      </c>
      <c r="J4944" s="508">
        <f>(Table13[[#This Row],[Signal from Matlab]]-703)/(1060.75-703)</f>
        <v>-1.9650593990216632</v>
      </c>
    </row>
    <row r="4945" spans="1:10" x14ac:dyDescent="0.2">
      <c r="A4945" s="505">
        <v>41151</v>
      </c>
      <c r="B4945" s="506">
        <v>4944</v>
      </c>
      <c r="C4945" s="507">
        <v>112.5</v>
      </c>
      <c r="E4945" s="508">
        <f>(Table13[[#This Row],[Gasoil Open]]-MIN(Table13[Gasoil Open]))/(MAX(Table13[Gasoil Open])-MIN(Table13[Gasoil Open]))</f>
        <v>0.75256222547584173</v>
      </c>
      <c r="I4945" s="130">
        <f>(Table13[[#This Row],[Alpha]]-MIN(Table13[Alpha]))/(MAX(Table13[Alpha])-MIN(Table13[Alpha]))</f>
        <v>0.41785418965510296</v>
      </c>
      <c r="J4945" s="508">
        <f>(Table13[[#This Row],[Signal from Matlab]]-703)/(1060.75-703)</f>
        <v>-1.9650593990216632</v>
      </c>
    </row>
    <row r="4946" spans="1:10" x14ac:dyDescent="0.2">
      <c r="A4946" s="505">
        <v>41152</v>
      </c>
      <c r="B4946" s="506">
        <v>4945</v>
      </c>
      <c r="C4946" s="507">
        <v>112.48</v>
      </c>
      <c r="E4946" s="508">
        <f>(Table13[[#This Row],[Gasoil Open]]-MIN(Table13[Gasoil Open]))/(MAX(Table13[Gasoil Open])-MIN(Table13[Gasoil Open]))</f>
        <v>0.75241581259150792</v>
      </c>
      <c r="I4946" s="130">
        <f>(Table13[[#This Row],[Alpha]]-MIN(Table13[Alpha]))/(MAX(Table13[Alpha])-MIN(Table13[Alpha]))</f>
        <v>0.41785418965510296</v>
      </c>
      <c r="J4946" s="508">
        <f>(Table13[[#This Row],[Signal from Matlab]]-703)/(1060.75-703)</f>
        <v>-1.9650593990216632</v>
      </c>
    </row>
    <row r="4947" spans="1:10" x14ac:dyDescent="0.2">
      <c r="A4947" s="505">
        <v>41155</v>
      </c>
      <c r="B4947" s="506">
        <v>4946</v>
      </c>
      <c r="C4947" s="507">
        <v>114.7</v>
      </c>
      <c r="E4947" s="508">
        <f>(Table13[[#This Row],[Gasoil Open]]-MIN(Table13[Gasoil Open]))/(MAX(Table13[Gasoil Open])-MIN(Table13[Gasoil Open]))</f>
        <v>0.76866764275256205</v>
      </c>
      <c r="I4947" s="130">
        <f>(Table13[[#This Row],[Alpha]]-MIN(Table13[Alpha]))/(MAX(Table13[Alpha])-MIN(Table13[Alpha]))</f>
        <v>0.41785418965510296</v>
      </c>
      <c r="J4947" s="508">
        <f>(Table13[[#This Row],[Signal from Matlab]]-703)/(1060.75-703)</f>
        <v>-1.9650593990216632</v>
      </c>
    </row>
    <row r="4948" spans="1:10" x14ac:dyDescent="0.2">
      <c r="A4948" s="505">
        <v>41156</v>
      </c>
      <c r="B4948" s="506">
        <v>4947</v>
      </c>
      <c r="C4948" s="507">
        <v>115.51</v>
      </c>
      <c r="E4948" s="508">
        <f>(Table13[[#This Row],[Gasoil Open]]-MIN(Table13[Gasoil Open]))/(MAX(Table13[Gasoil Open])-MIN(Table13[Gasoil Open]))</f>
        <v>0.77459736456808193</v>
      </c>
      <c r="I4948" s="130">
        <f>(Table13[[#This Row],[Alpha]]-MIN(Table13[Alpha]))/(MAX(Table13[Alpha])-MIN(Table13[Alpha]))</f>
        <v>0.41785418965510296</v>
      </c>
      <c r="J4948" s="508">
        <f>(Table13[[#This Row],[Signal from Matlab]]-703)/(1060.75-703)</f>
        <v>-1.9650593990216632</v>
      </c>
    </row>
    <row r="4949" spans="1:10" x14ac:dyDescent="0.2">
      <c r="A4949" s="505">
        <v>41157</v>
      </c>
      <c r="B4949" s="506">
        <v>4948</v>
      </c>
      <c r="C4949" s="507">
        <v>114.1</v>
      </c>
      <c r="E4949" s="508">
        <f>(Table13[[#This Row],[Gasoil Open]]-MIN(Table13[Gasoil Open]))/(MAX(Table13[Gasoil Open])-MIN(Table13[Gasoil Open]))</f>
        <v>0.76427525622254744</v>
      </c>
      <c r="I4949" s="130">
        <f>(Table13[[#This Row],[Alpha]]-MIN(Table13[Alpha]))/(MAX(Table13[Alpha])-MIN(Table13[Alpha]))</f>
        <v>0.41785418965510296</v>
      </c>
      <c r="J4949" s="508">
        <f>(Table13[[#This Row],[Signal from Matlab]]-703)/(1060.75-703)</f>
        <v>-1.9650593990216632</v>
      </c>
    </row>
    <row r="4950" spans="1:10" x14ac:dyDescent="0.2">
      <c r="A4950" s="505">
        <v>41158</v>
      </c>
      <c r="B4950" s="506">
        <v>4949</v>
      </c>
      <c r="C4950" s="507">
        <v>113.67</v>
      </c>
      <c r="E4950" s="508">
        <f>(Table13[[#This Row],[Gasoil Open]]-MIN(Table13[Gasoil Open]))/(MAX(Table13[Gasoil Open])-MIN(Table13[Gasoil Open]))</f>
        <v>0.76112737920937024</v>
      </c>
      <c r="I4950" s="130">
        <f>(Table13[[#This Row],[Alpha]]-MIN(Table13[Alpha]))/(MAX(Table13[Alpha])-MIN(Table13[Alpha]))</f>
        <v>0.41785418965510296</v>
      </c>
      <c r="J4950" s="508">
        <f>(Table13[[#This Row],[Signal from Matlab]]-703)/(1060.75-703)</f>
        <v>-1.9650593990216632</v>
      </c>
    </row>
    <row r="4951" spans="1:10" x14ac:dyDescent="0.2">
      <c r="A4951" s="505">
        <v>41159</v>
      </c>
      <c r="B4951" s="506">
        <v>4950</v>
      </c>
      <c r="C4951" s="507">
        <v>112.8</v>
      </c>
      <c r="E4951" s="508">
        <f>(Table13[[#This Row],[Gasoil Open]]-MIN(Table13[Gasoil Open]))/(MAX(Table13[Gasoil Open])-MIN(Table13[Gasoil Open]))</f>
        <v>0.75475841874084904</v>
      </c>
      <c r="I4951" s="130">
        <f>(Table13[[#This Row],[Alpha]]-MIN(Table13[Alpha]))/(MAX(Table13[Alpha])-MIN(Table13[Alpha]))</f>
        <v>0.41785418965510296</v>
      </c>
      <c r="J4951" s="508">
        <f>(Table13[[#This Row],[Signal from Matlab]]-703)/(1060.75-703)</f>
        <v>-1.9650593990216632</v>
      </c>
    </row>
    <row r="4952" spans="1:10" x14ac:dyDescent="0.2">
      <c r="A4952" s="505">
        <v>41162</v>
      </c>
      <c r="B4952" s="506">
        <v>4951</v>
      </c>
      <c r="C4952" s="507">
        <v>114.55</v>
      </c>
      <c r="E4952" s="508">
        <f>(Table13[[#This Row],[Gasoil Open]]-MIN(Table13[Gasoil Open]))/(MAX(Table13[Gasoil Open])-MIN(Table13[Gasoil Open]))</f>
        <v>0.76756954612005834</v>
      </c>
      <c r="I4952" s="130">
        <f>(Table13[[#This Row],[Alpha]]-MIN(Table13[Alpha]))/(MAX(Table13[Alpha])-MIN(Table13[Alpha]))</f>
        <v>0.41785418965510296</v>
      </c>
      <c r="J4952" s="508">
        <f>(Table13[[#This Row],[Signal from Matlab]]-703)/(1060.75-703)</f>
        <v>-1.9650593990216632</v>
      </c>
    </row>
    <row r="4953" spans="1:10" x14ac:dyDescent="0.2">
      <c r="A4953" s="505">
        <v>41163</v>
      </c>
      <c r="B4953" s="506">
        <v>4952</v>
      </c>
      <c r="C4953" s="507">
        <v>114.65</v>
      </c>
      <c r="E4953" s="508">
        <f>(Table13[[#This Row],[Gasoil Open]]-MIN(Table13[Gasoil Open]))/(MAX(Table13[Gasoil Open])-MIN(Table13[Gasoil Open]))</f>
        <v>0.76830161054172752</v>
      </c>
      <c r="I4953" s="130">
        <f>(Table13[[#This Row],[Alpha]]-MIN(Table13[Alpha]))/(MAX(Table13[Alpha])-MIN(Table13[Alpha]))</f>
        <v>0.41785418965510296</v>
      </c>
      <c r="J4953" s="508">
        <f>(Table13[[#This Row],[Signal from Matlab]]-703)/(1060.75-703)</f>
        <v>-1.9650593990216632</v>
      </c>
    </row>
    <row r="4954" spans="1:10" x14ac:dyDescent="0.2">
      <c r="A4954" s="505">
        <v>41164</v>
      </c>
      <c r="B4954" s="506">
        <v>4953</v>
      </c>
      <c r="C4954" s="507">
        <v>115</v>
      </c>
      <c r="E4954" s="508">
        <f>(Table13[[#This Row],[Gasoil Open]]-MIN(Table13[Gasoil Open]))/(MAX(Table13[Gasoil Open])-MIN(Table13[Gasoil Open]))</f>
        <v>0.77086383601756936</v>
      </c>
      <c r="I4954" s="130">
        <f>(Table13[[#This Row],[Alpha]]-MIN(Table13[Alpha]))/(MAX(Table13[Alpha])-MIN(Table13[Alpha]))</f>
        <v>0.41785418965510296</v>
      </c>
      <c r="J4954" s="508">
        <f>(Table13[[#This Row],[Signal from Matlab]]-703)/(1060.75-703)</f>
        <v>-1.9650593990216632</v>
      </c>
    </row>
    <row r="4955" spans="1:10" x14ac:dyDescent="0.2">
      <c r="A4955" s="505">
        <v>41165</v>
      </c>
      <c r="B4955" s="506">
        <v>4954</v>
      </c>
      <c r="C4955" s="507">
        <v>115.6</v>
      </c>
      <c r="E4955" s="508">
        <f>(Table13[[#This Row],[Gasoil Open]]-MIN(Table13[Gasoil Open]))/(MAX(Table13[Gasoil Open])-MIN(Table13[Gasoil Open]))</f>
        <v>0.77525622254758397</v>
      </c>
      <c r="I4955" s="130">
        <f>(Table13[[#This Row],[Alpha]]-MIN(Table13[Alpha]))/(MAX(Table13[Alpha])-MIN(Table13[Alpha]))</f>
        <v>0.41785418965510296</v>
      </c>
      <c r="J4955" s="508">
        <f>(Table13[[#This Row],[Signal from Matlab]]-703)/(1060.75-703)</f>
        <v>-1.9650593990216632</v>
      </c>
    </row>
    <row r="4956" spans="1:10" x14ac:dyDescent="0.2">
      <c r="A4956" s="505">
        <v>41166</v>
      </c>
      <c r="B4956" s="506">
        <v>4955</v>
      </c>
      <c r="C4956" s="507">
        <v>115.66</v>
      </c>
      <c r="E4956" s="508">
        <f>(Table13[[#This Row],[Gasoil Open]]-MIN(Table13[Gasoil Open]))/(MAX(Table13[Gasoil Open])-MIN(Table13[Gasoil Open]))</f>
        <v>0.77569546120058552</v>
      </c>
      <c r="I4956" s="130">
        <f>(Table13[[#This Row],[Alpha]]-MIN(Table13[Alpha]))/(MAX(Table13[Alpha])-MIN(Table13[Alpha]))</f>
        <v>0.41785418965510296</v>
      </c>
      <c r="J4956" s="508">
        <f>(Table13[[#This Row],[Signal from Matlab]]-703)/(1060.75-703)</f>
        <v>-1.9650593990216632</v>
      </c>
    </row>
    <row r="4957" spans="1:10" x14ac:dyDescent="0.2">
      <c r="A4957" s="505">
        <v>41169</v>
      </c>
      <c r="B4957" s="506">
        <v>4956</v>
      </c>
      <c r="C4957" s="507">
        <v>116.67</v>
      </c>
      <c r="E4957" s="508">
        <f>(Table13[[#This Row],[Gasoil Open]]-MIN(Table13[Gasoil Open]))/(MAX(Table13[Gasoil Open])-MIN(Table13[Gasoil Open]))</f>
        <v>0.78308931185944353</v>
      </c>
      <c r="I4957" s="130">
        <f>(Table13[[#This Row],[Alpha]]-MIN(Table13[Alpha]))/(MAX(Table13[Alpha])-MIN(Table13[Alpha]))</f>
        <v>0.41785418965510296</v>
      </c>
      <c r="J4957" s="508">
        <f>(Table13[[#This Row],[Signal from Matlab]]-703)/(1060.75-703)</f>
        <v>-1.9650593990216632</v>
      </c>
    </row>
    <row r="4958" spans="1:10" x14ac:dyDescent="0.2">
      <c r="A4958" s="505">
        <v>41170</v>
      </c>
      <c r="B4958" s="506">
        <v>4957</v>
      </c>
      <c r="C4958" s="507">
        <v>113.45</v>
      </c>
      <c r="E4958" s="508">
        <f>(Table13[[#This Row],[Gasoil Open]]-MIN(Table13[Gasoil Open]))/(MAX(Table13[Gasoil Open])-MIN(Table13[Gasoil Open]))</f>
        <v>0.75951683748169829</v>
      </c>
      <c r="I4958" s="130">
        <f>(Table13[[#This Row],[Alpha]]-MIN(Table13[Alpha]))/(MAX(Table13[Alpha])-MIN(Table13[Alpha]))</f>
        <v>0.41785418965510296</v>
      </c>
      <c r="J4958" s="508">
        <f>(Table13[[#This Row],[Signal from Matlab]]-703)/(1060.75-703)</f>
        <v>-1.9650593990216632</v>
      </c>
    </row>
    <row r="4959" spans="1:10" x14ac:dyDescent="0.2">
      <c r="A4959" s="505">
        <v>41171</v>
      </c>
      <c r="B4959" s="506">
        <v>4958</v>
      </c>
      <c r="C4959" s="507">
        <v>111.71</v>
      </c>
      <c r="E4959" s="508">
        <f>(Table13[[#This Row],[Gasoil Open]]-MIN(Table13[Gasoil Open]))/(MAX(Table13[Gasoil Open])-MIN(Table13[Gasoil Open]))</f>
        <v>0.74677891654465578</v>
      </c>
      <c r="I4959" s="130">
        <f>(Table13[[#This Row],[Alpha]]-MIN(Table13[Alpha]))/(MAX(Table13[Alpha])-MIN(Table13[Alpha]))</f>
        <v>0.41785418965510296</v>
      </c>
      <c r="J4959" s="508">
        <f>(Table13[[#This Row],[Signal from Matlab]]-703)/(1060.75-703)</f>
        <v>-1.9650593990216632</v>
      </c>
    </row>
    <row r="4960" spans="1:10" x14ac:dyDescent="0.2">
      <c r="A4960" s="505">
        <v>41172</v>
      </c>
      <c r="B4960" s="506">
        <v>4959</v>
      </c>
      <c r="C4960" s="507">
        <v>108.18</v>
      </c>
      <c r="E4960" s="508">
        <f>(Table13[[#This Row],[Gasoil Open]]-MIN(Table13[Gasoil Open]))/(MAX(Table13[Gasoil Open])-MIN(Table13[Gasoil Open]))</f>
        <v>0.72093704245973633</v>
      </c>
      <c r="I4960" s="130">
        <f>(Table13[[#This Row],[Alpha]]-MIN(Table13[Alpha]))/(MAX(Table13[Alpha])-MIN(Table13[Alpha]))</f>
        <v>0.41785418965510296</v>
      </c>
      <c r="J4960" s="508">
        <f>(Table13[[#This Row],[Signal from Matlab]]-703)/(1060.75-703)</f>
        <v>-1.9650593990216632</v>
      </c>
    </row>
    <row r="4961" spans="1:10" x14ac:dyDescent="0.2">
      <c r="A4961" s="505">
        <v>41173</v>
      </c>
      <c r="B4961" s="506">
        <v>4960</v>
      </c>
      <c r="C4961" s="507">
        <v>110.5</v>
      </c>
      <c r="E4961" s="508">
        <f>(Table13[[#This Row],[Gasoil Open]]-MIN(Table13[Gasoil Open]))/(MAX(Table13[Gasoil Open])-MIN(Table13[Gasoil Open]))</f>
        <v>0.73792093704245965</v>
      </c>
      <c r="I4961" s="130">
        <f>(Table13[[#This Row],[Alpha]]-MIN(Table13[Alpha]))/(MAX(Table13[Alpha])-MIN(Table13[Alpha]))</f>
        <v>0.41785418965510296</v>
      </c>
      <c r="J4961" s="508">
        <f>(Table13[[#This Row],[Signal from Matlab]]-703)/(1060.75-703)</f>
        <v>-1.9650593990216632</v>
      </c>
    </row>
    <row r="4962" spans="1:10" x14ac:dyDescent="0.2">
      <c r="A4962" s="505">
        <v>41176</v>
      </c>
      <c r="B4962" s="506">
        <v>4961</v>
      </c>
      <c r="C4962" s="507">
        <v>111.5</v>
      </c>
      <c r="E4962" s="508">
        <f>(Table13[[#This Row],[Gasoil Open]]-MIN(Table13[Gasoil Open]))/(MAX(Table13[Gasoil Open])-MIN(Table13[Gasoil Open]))</f>
        <v>0.74524158125915063</v>
      </c>
      <c r="I4962" s="130">
        <f>(Table13[[#This Row],[Alpha]]-MIN(Table13[Alpha]))/(MAX(Table13[Alpha])-MIN(Table13[Alpha]))</f>
        <v>0.41785418965510296</v>
      </c>
      <c r="J4962" s="508">
        <f>(Table13[[#This Row],[Signal from Matlab]]-703)/(1060.75-703)</f>
        <v>-1.9650593990216632</v>
      </c>
    </row>
    <row r="4963" spans="1:10" x14ac:dyDescent="0.2">
      <c r="A4963" s="505">
        <v>41177</v>
      </c>
      <c r="B4963" s="506">
        <v>4962</v>
      </c>
      <c r="C4963" s="507">
        <v>109.93</v>
      </c>
      <c r="E4963" s="508">
        <f>(Table13[[#This Row],[Gasoil Open]]-MIN(Table13[Gasoil Open]))/(MAX(Table13[Gasoil Open])-MIN(Table13[Gasoil Open]))</f>
        <v>0.73374816983894575</v>
      </c>
      <c r="I4963" s="130">
        <f>(Table13[[#This Row],[Alpha]]-MIN(Table13[Alpha]))/(MAX(Table13[Alpha])-MIN(Table13[Alpha]))</f>
        <v>0.41785418965510296</v>
      </c>
      <c r="J4963" s="508">
        <f>(Table13[[#This Row],[Signal from Matlab]]-703)/(1060.75-703)</f>
        <v>-1.9650593990216632</v>
      </c>
    </row>
    <row r="4964" spans="1:10" x14ac:dyDescent="0.2">
      <c r="A4964" s="505">
        <v>41178</v>
      </c>
      <c r="B4964" s="506">
        <v>4963</v>
      </c>
      <c r="C4964" s="507">
        <v>109.88</v>
      </c>
      <c r="E4964" s="508">
        <f>(Table13[[#This Row],[Gasoil Open]]-MIN(Table13[Gasoil Open]))/(MAX(Table13[Gasoil Open])-MIN(Table13[Gasoil Open]))</f>
        <v>0.73338213762811111</v>
      </c>
      <c r="I4964" s="130">
        <f>(Table13[[#This Row],[Alpha]]-MIN(Table13[Alpha]))/(MAX(Table13[Alpha])-MIN(Table13[Alpha]))</f>
        <v>0.41785418965510296</v>
      </c>
      <c r="J4964" s="508">
        <f>(Table13[[#This Row],[Signal from Matlab]]-703)/(1060.75-703)</f>
        <v>-1.9650593990216632</v>
      </c>
    </row>
    <row r="4965" spans="1:10" x14ac:dyDescent="0.2">
      <c r="A4965" s="505">
        <v>41179</v>
      </c>
      <c r="B4965" s="506">
        <v>4964</v>
      </c>
      <c r="C4965" s="507">
        <v>110.17</v>
      </c>
      <c r="E4965" s="508">
        <f>(Table13[[#This Row],[Gasoil Open]]-MIN(Table13[Gasoil Open]))/(MAX(Table13[Gasoil Open])-MIN(Table13[Gasoil Open]))</f>
        <v>0.73550512445095151</v>
      </c>
      <c r="I4965" s="130">
        <f>(Table13[[#This Row],[Alpha]]-MIN(Table13[Alpha]))/(MAX(Table13[Alpha])-MIN(Table13[Alpha]))</f>
        <v>0.41785418965510296</v>
      </c>
      <c r="J4965" s="508">
        <f>(Table13[[#This Row],[Signal from Matlab]]-703)/(1060.75-703)</f>
        <v>-1.9650593990216632</v>
      </c>
    </row>
    <row r="4966" spans="1:10" x14ac:dyDescent="0.2">
      <c r="A4966" s="505">
        <v>41180</v>
      </c>
      <c r="B4966" s="506">
        <v>4965</v>
      </c>
      <c r="C4966" s="507">
        <v>112.53</v>
      </c>
      <c r="E4966" s="508">
        <f>(Table13[[#This Row],[Gasoil Open]]-MIN(Table13[Gasoil Open]))/(MAX(Table13[Gasoil Open])-MIN(Table13[Gasoil Open]))</f>
        <v>0.75278184480234245</v>
      </c>
      <c r="I4966" s="130">
        <f>(Table13[[#This Row],[Alpha]]-MIN(Table13[Alpha]))/(MAX(Table13[Alpha])-MIN(Table13[Alpha]))</f>
        <v>0.41785418965510296</v>
      </c>
      <c r="J4966" s="508">
        <f>(Table13[[#This Row],[Signal from Matlab]]-703)/(1060.75-703)</f>
        <v>-1.9650593990216632</v>
      </c>
    </row>
    <row r="4967" spans="1:10" x14ac:dyDescent="0.2">
      <c r="A4967" s="505">
        <v>41183</v>
      </c>
      <c r="B4967" s="506">
        <v>4966</v>
      </c>
      <c r="C4967" s="507">
        <v>112.34</v>
      </c>
      <c r="E4967" s="508">
        <f>(Table13[[#This Row],[Gasoil Open]]-MIN(Table13[Gasoil Open]))/(MAX(Table13[Gasoil Open])-MIN(Table13[Gasoil Open]))</f>
        <v>0.75139092240117122</v>
      </c>
      <c r="I4967" s="130">
        <f>(Table13[[#This Row],[Alpha]]-MIN(Table13[Alpha]))/(MAX(Table13[Alpha])-MIN(Table13[Alpha]))</f>
        <v>0.41785418965510296</v>
      </c>
      <c r="J4967" s="508">
        <f>(Table13[[#This Row],[Signal from Matlab]]-703)/(1060.75-703)</f>
        <v>-1.9650593990216632</v>
      </c>
    </row>
    <row r="4968" spans="1:10" x14ac:dyDescent="0.2">
      <c r="A4968" s="505">
        <v>41184</v>
      </c>
      <c r="B4968" s="506">
        <v>4967</v>
      </c>
      <c r="C4968" s="507">
        <v>112.28</v>
      </c>
      <c r="E4968" s="508">
        <f>(Table13[[#This Row],[Gasoil Open]]-MIN(Table13[Gasoil Open]))/(MAX(Table13[Gasoil Open])-MIN(Table13[Gasoil Open]))</f>
        <v>0.75095168374816967</v>
      </c>
      <c r="I4968" s="130">
        <f>(Table13[[#This Row],[Alpha]]-MIN(Table13[Alpha]))/(MAX(Table13[Alpha])-MIN(Table13[Alpha]))</f>
        <v>0.41785418965510296</v>
      </c>
      <c r="J4968" s="508">
        <f>(Table13[[#This Row],[Signal from Matlab]]-703)/(1060.75-703)</f>
        <v>-1.9650593990216632</v>
      </c>
    </row>
    <row r="4969" spans="1:10" x14ac:dyDescent="0.2">
      <c r="A4969" s="505">
        <v>41185</v>
      </c>
      <c r="B4969" s="506">
        <v>4968</v>
      </c>
      <c r="C4969" s="507">
        <v>111.36</v>
      </c>
      <c r="E4969" s="508">
        <f>(Table13[[#This Row],[Gasoil Open]]-MIN(Table13[Gasoil Open]))/(MAX(Table13[Gasoil Open])-MIN(Table13[Gasoil Open]))</f>
        <v>0.74421669106881394</v>
      </c>
      <c r="I4969" s="130">
        <f>(Table13[[#This Row],[Alpha]]-MIN(Table13[Alpha]))/(MAX(Table13[Alpha])-MIN(Table13[Alpha]))</f>
        <v>0.41785418965510296</v>
      </c>
      <c r="J4969" s="508">
        <f>(Table13[[#This Row],[Signal from Matlab]]-703)/(1060.75-703)</f>
        <v>-1.9650593990216632</v>
      </c>
    </row>
    <row r="4970" spans="1:10" x14ac:dyDescent="0.2">
      <c r="A4970" s="505">
        <v>41186</v>
      </c>
      <c r="B4970" s="506">
        <v>4969</v>
      </c>
      <c r="C4970" s="507">
        <v>108.2</v>
      </c>
      <c r="E4970" s="508">
        <f>(Table13[[#This Row],[Gasoil Open]]-MIN(Table13[Gasoil Open]))/(MAX(Table13[Gasoil Open])-MIN(Table13[Gasoil Open]))</f>
        <v>0.72108345534407015</v>
      </c>
      <c r="I4970" s="130">
        <f>(Table13[[#This Row],[Alpha]]-MIN(Table13[Alpha]))/(MAX(Table13[Alpha])-MIN(Table13[Alpha]))</f>
        <v>0.41785418965510296</v>
      </c>
      <c r="J4970" s="508">
        <f>(Table13[[#This Row],[Signal from Matlab]]-703)/(1060.75-703)</f>
        <v>-1.9650593990216632</v>
      </c>
    </row>
    <row r="4971" spans="1:10" x14ac:dyDescent="0.2">
      <c r="A4971" s="505">
        <v>41187</v>
      </c>
      <c r="B4971" s="506">
        <v>4970</v>
      </c>
      <c r="C4971" s="507">
        <v>112.45</v>
      </c>
      <c r="E4971" s="508">
        <f>(Table13[[#This Row],[Gasoil Open]]-MIN(Table13[Gasoil Open]))/(MAX(Table13[Gasoil Open])-MIN(Table13[Gasoil Open]))</f>
        <v>0.7521961932650072</v>
      </c>
      <c r="I4971" s="130">
        <f>(Table13[[#This Row],[Alpha]]-MIN(Table13[Alpha]))/(MAX(Table13[Alpha])-MIN(Table13[Alpha]))</f>
        <v>0.41785418965510296</v>
      </c>
      <c r="J4971" s="508">
        <f>(Table13[[#This Row],[Signal from Matlab]]-703)/(1060.75-703)</f>
        <v>-1.9650593990216632</v>
      </c>
    </row>
    <row r="4972" spans="1:10" x14ac:dyDescent="0.2">
      <c r="A4972" s="505">
        <v>41190</v>
      </c>
      <c r="B4972" s="506">
        <v>4971</v>
      </c>
      <c r="C4972" s="507">
        <v>111.99</v>
      </c>
      <c r="E4972" s="508">
        <f>(Table13[[#This Row],[Gasoil Open]]-MIN(Table13[Gasoil Open]))/(MAX(Table13[Gasoil Open])-MIN(Table13[Gasoil Open]))</f>
        <v>0.74882869692532927</v>
      </c>
      <c r="I4972" s="130">
        <f>(Table13[[#This Row],[Alpha]]-MIN(Table13[Alpha]))/(MAX(Table13[Alpha])-MIN(Table13[Alpha]))</f>
        <v>0.41785418965510296</v>
      </c>
      <c r="J4972" s="508">
        <f>(Table13[[#This Row],[Signal from Matlab]]-703)/(1060.75-703)</f>
        <v>-1.9650593990216632</v>
      </c>
    </row>
    <row r="4973" spans="1:10" x14ac:dyDescent="0.2">
      <c r="A4973" s="505">
        <v>41191</v>
      </c>
      <c r="B4973" s="506">
        <v>4972</v>
      </c>
      <c r="C4973" s="507">
        <v>112.22</v>
      </c>
      <c r="E4973" s="508">
        <f>(Table13[[#This Row],[Gasoil Open]]-MIN(Table13[Gasoil Open]))/(MAX(Table13[Gasoil Open])-MIN(Table13[Gasoil Open]))</f>
        <v>0.75051244509516823</v>
      </c>
      <c r="I4973" s="130">
        <f>(Table13[[#This Row],[Alpha]]-MIN(Table13[Alpha]))/(MAX(Table13[Alpha])-MIN(Table13[Alpha]))</f>
        <v>0.41785418965510296</v>
      </c>
      <c r="J4973" s="508">
        <f>(Table13[[#This Row],[Signal from Matlab]]-703)/(1060.75-703)</f>
        <v>-1.9650593990216632</v>
      </c>
    </row>
    <row r="4974" spans="1:10" x14ac:dyDescent="0.2">
      <c r="A4974" s="505">
        <v>41192</v>
      </c>
      <c r="B4974" s="506">
        <v>4973</v>
      </c>
      <c r="C4974" s="507">
        <v>114.23</v>
      </c>
      <c r="E4974" s="508">
        <f>(Table13[[#This Row],[Gasoil Open]]-MIN(Table13[Gasoil Open]))/(MAX(Table13[Gasoil Open])-MIN(Table13[Gasoil Open]))</f>
        <v>0.76522693997071733</v>
      </c>
      <c r="I4974" s="130">
        <f>(Table13[[#This Row],[Alpha]]-MIN(Table13[Alpha]))/(MAX(Table13[Alpha])-MIN(Table13[Alpha]))</f>
        <v>0.41785418965510296</v>
      </c>
      <c r="J4974" s="508">
        <f>(Table13[[#This Row],[Signal from Matlab]]-703)/(1060.75-703)</f>
        <v>-1.9650593990216632</v>
      </c>
    </row>
    <row r="4975" spans="1:10" x14ac:dyDescent="0.2">
      <c r="A4975" s="505">
        <v>41193</v>
      </c>
      <c r="B4975" s="506">
        <v>4974</v>
      </c>
      <c r="C4975" s="507">
        <v>114.56</v>
      </c>
      <c r="E4975" s="508">
        <f>(Table13[[#This Row],[Gasoil Open]]-MIN(Table13[Gasoil Open]))/(MAX(Table13[Gasoil Open])-MIN(Table13[Gasoil Open]))</f>
        <v>0.76764275256222536</v>
      </c>
      <c r="I4975" s="130">
        <f>(Table13[[#This Row],[Alpha]]-MIN(Table13[Alpha]))/(MAX(Table13[Alpha])-MIN(Table13[Alpha]))</f>
        <v>0.41785418965510296</v>
      </c>
      <c r="J4975" s="508">
        <f>(Table13[[#This Row],[Signal from Matlab]]-703)/(1060.75-703)</f>
        <v>-1.9650593990216632</v>
      </c>
    </row>
    <row r="4976" spans="1:10" x14ac:dyDescent="0.2">
      <c r="A4976" s="505">
        <v>41194</v>
      </c>
      <c r="B4976" s="506">
        <v>4975</v>
      </c>
      <c r="C4976" s="507">
        <v>115.96</v>
      </c>
      <c r="E4976" s="508">
        <f>(Table13[[#This Row],[Gasoil Open]]-MIN(Table13[Gasoil Open]))/(MAX(Table13[Gasoil Open])-MIN(Table13[Gasoil Open]))</f>
        <v>0.77789165446559283</v>
      </c>
      <c r="I4976" s="130">
        <f>(Table13[[#This Row],[Alpha]]-MIN(Table13[Alpha]))/(MAX(Table13[Alpha])-MIN(Table13[Alpha]))</f>
        <v>0.41785418965510296</v>
      </c>
      <c r="J4976" s="508">
        <f>(Table13[[#This Row],[Signal from Matlab]]-703)/(1060.75-703)</f>
        <v>-1.9650593990216632</v>
      </c>
    </row>
    <row r="4977" spans="1:10" x14ac:dyDescent="0.2">
      <c r="A4977" s="505">
        <v>41197</v>
      </c>
      <c r="B4977" s="506">
        <v>4976</v>
      </c>
      <c r="C4977" s="507">
        <v>114.64</v>
      </c>
      <c r="E4977" s="508">
        <f>(Table13[[#This Row],[Gasoil Open]]-MIN(Table13[Gasoil Open]))/(MAX(Table13[Gasoil Open])-MIN(Table13[Gasoil Open]))</f>
        <v>0.76822840409956061</v>
      </c>
      <c r="I4977" s="130">
        <f>(Table13[[#This Row],[Alpha]]-MIN(Table13[Alpha]))/(MAX(Table13[Alpha])-MIN(Table13[Alpha]))</f>
        <v>0.41785418965510296</v>
      </c>
      <c r="J4977" s="508">
        <f>(Table13[[#This Row],[Signal from Matlab]]-703)/(1060.75-703)</f>
        <v>-1.9650593990216632</v>
      </c>
    </row>
    <row r="4978" spans="1:10" x14ac:dyDescent="0.2">
      <c r="A4978" s="505">
        <v>41198</v>
      </c>
      <c r="B4978" s="506">
        <v>4977</v>
      </c>
      <c r="C4978" s="507">
        <v>115.72</v>
      </c>
      <c r="E4978" s="508">
        <f>(Table13[[#This Row],[Gasoil Open]]-MIN(Table13[Gasoil Open]))/(MAX(Table13[Gasoil Open])-MIN(Table13[Gasoil Open]))</f>
        <v>0.77613469985358696</v>
      </c>
      <c r="I4978" s="130">
        <f>(Table13[[#This Row],[Alpha]]-MIN(Table13[Alpha]))/(MAX(Table13[Alpha])-MIN(Table13[Alpha]))</f>
        <v>0.41785418965510296</v>
      </c>
      <c r="J4978" s="508">
        <f>(Table13[[#This Row],[Signal from Matlab]]-703)/(1060.75-703)</f>
        <v>-1.9650593990216632</v>
      </c>
    </row>
    <row r="4979" spans="1:10" x14ac:dyDescent="0.2">
      <c r="A4979" s="505">
        <v>41199</v>
      </c>
      <c r="B4979" s="506">
        <v>4978</v>
      </c>
      <c r="C4979" s="507">
        <v>113.93</v>
      </c>
      <c r="E4979" s="508">
        <f>(Table13[[#This Row],[Gasoil Open]]-MIN(Table13[Gasoil Open]))/(MAX(Table13[Gasoil Open])-MIN(Table13[Gasoil Open]))</f>
        <v>0.76303074670571003</v>
      </c>
      <c r="I4979" s="130">
        <f>(Table13[[#This Row],[Alpha]]-MIN(Table13[Alpha]))/(MAX(Table13[Alpha])-MIN(Table13[Alpha]))</f>
        <v>0.41785418965510296</v>
      </c>
      <c r="J4979" s="508">
        <f>(Table13[[#This Row],[Signal from Matlab]]-703)/(1060.75-703)</f>
        <v>-1.9650593990216632</v>
      </c>
    </row>
    <row r="4980" spans="1:10" x14ac:dyDescent="0.2">
      <c r="A4980" s="505">
        <v>41200</v>
      </c>
      <c r="B4980" s="506">
        <v>4979</v>
      </c>
      <c r="C4980" s="507">
        <v>113.13</v>
      </c>
      <c r="E4980" s="508">
        <f>(Table13[[#This Row],[Gasoil Open]]-MIN(Table13[Gasoil Open]))/(MAX(Table13[Gasoil Open])-MIN(Table13[Gasoil Open]))</f>
        <v>0.75717423133235706</v>
      </c>
      <c r="I4980" s="130">
        <f>(Table13[[#This Row],[Alpha]]-MIN(Table13[Alpha]))/(MAX(Table13[Alpha])-MIN(Table13[Alpha]))</f>
        <v>0.41785418965510296</v>
      </c>
      <c r="J4980" s="508">
        <f>(Table13[[#This Row],[Signal from Matlab]]-703)/(1060.75-703)</f>
        <v>-1.9650593990216632</v>
      </c>
    </row>
    <row r="4981" spans="1:10" x14ac:dyDescent="0.2">
      <c r="A4981" s="505">
        <v>41201</v>
      </c>
      <c r="B4981" s="506">
        <v>4980</v>
      </c>
      <c r="C4981" s="507">
        <v>112.26</v>
      </c>
      <c r="E4981" s="508">
        <f>(Table13[[#This Row],[Gasoil Open]]-MIN(Table13[Gasoil Open]))/(MAX(Table13[Gasoil Open])-MIN(Table13[Gasoil Open]))</f>
        <v>0.75080527086383586</v>
      </c>
      <c r="I4981" s="130">
        <f>(Table13[[#This Row],[Alpha]]-MIN(Table13[Alpha]))/(MAX(Table13[Alpha])-MIN(Table13[Alpha]))</f>
        <v>0.41785418965510296</v>
      </c>
      <c r="J4981" s="508">
        <f>(Table13[[#This Row],[Signal from Matlab]]-703)/(1060.75-703)</f>
        <v>-1.9650593990216632</v>
      </c>
    </row>
    <row r="4982" spans="1:10" x14ac:dyDescent="0.2">
      <c r="A4982" s="505">
        <v>41204</v>
      </c>
      <c r="B4982" s="506">
        <v>4981</v>
      </c>
      <c r="C4982" s="507">
        <v>109.95</v>
      </c>
      <c r="E4982" s="508">
        <f>(Table13[[#This Row],[Gasoil Open]]-MIN(Table13[Gasoil Open]))/(MAX(Table13[Gasoil Open])-MIN(Table13[Gasoil Open]))</f>
        <v>0.73389458272327956</v>
      </c>
      <c r="I4982" s="130">
        <f>(Table13[[#This Row],[Alpha]]-MIN(Table13[Alpha]))/(MAX(Table13[Alpha])-MIN(Table13[Alpha]))</f>
        <v>0.41785418965510296</v>
      </c>
      <c r="J4982" s="508">
        <f>(Table13[[#This Row],[Signal from Matlab]]-703)/(1060.75-703)</f>
        <v>-1.9650593990216632</v>
      </c>
    </row>
    <row r="4983" spans="1:10" x14ac:dyDescent="0.2">
      <c r="A4983" s="505">
        <v>41205</v>
      </c>
      <c r="B4983" s="506">
        <v>4982</v>
      </c>
      <c r="C4983" s="507">
        <v>109.52</v>
      </c>
      <c r="E4983" s="508">
        <f>(Table13[[#This Row],[Gasoil Open]]-MIN(Table13[Gasoil Open]))/(MAX(Table13[Gasoil Open])-MIN(Table13[Gasoil Open]))</f>
        <v>0.73074670571010236</v>
      </c>
      <c r="I4983" s="130">
        <f>(Table13[[#This Row],[Alpha]]-MIN(Table13[Alpha]))/(MAX(Table13[Alpha])-MIN(Table13[Alpha]))</f>
        <v>0.41785418965510296</v>
      </c>
      <c r="J4983" s="508">
        <f>(Table13[[#This Row],[Signal from Matlab]]-703)/(1060.75-703)</f>
        <v>-1.9650593990216632</v>
      </c>
    </row>
    <row r="4984" spans="1:10" x14ac:dyDescent="0.2">
      <c r="A4984" s="505">
        <v>41206</v>
      </c>
      <c r="B4984" s="506">
        <v>4983</v>
      </c>
      <c r="C4984" s="507">
        <v>108.31</v>
      </c>
      <c r="E4984" s="508">
        <f>(Table13[[#This Row],[Gasoil Open]]-MIN(Table13[Gasoil Open]))/(MAX(Table13[Gasoil Open])-MIN(Table13[Gasoil Open]))</f>
        <v>0.72188872620790612</v>
      </c>
      <c r="I4984" s="130">
        <f>(Table13[[#This Row],[Alpha]]-MIN(Table13[Alpha]))/(MAX(Table13[Alpha])-MIN(Table13[Alpha]))</f>
        <v>0.41785418965510296</v>
      </c>
      <c r="J4984" s="508">
        <f>(Table13[[#This Row],[Signal from Matlab]]-703)/(1060.75-703)</f>
        <v>-1.9650593990216632</v>
      </c>
    </row>
    <row r="4985" spans="1:10" x14ac:dyDescent="0.2">
      <c r="A4985" s="505">
        <v>41207</v>
      </c>
      <c r="B4985" s="506">
        <v>4984</v>
      </c>
      <c r="C4985" s="507">
        <v>107.59</v>
      </c>
      <c r="E4985" s="508">
        <f>(Table13[[#This Row],[Gasoil Open]]-MIN(Table13[Gasoil Open]))/(MAX(Table13[Gasoil Open])-MIN(Table13[Gasoil Open]))</f>
        <v>0.71661786237188863</v>
      </c>
      <c r="I4985" s="130">
        <f>(Table13[[#This Row],[Alpha]]-MIN(Table13[Alpha]))/(MAX(Table13[Alpha])-MIN(Table13[Alpha]))</f>
        <v>0.41785418965510296</v>
      </c>
      <c r="J4985" s="508">
        <f>(Table13[[#This Row],[Signal from Matlab]]-703)/(1060.75-703)</f>
        <v>-1.9650593990216632</v>
      </c>
    </row>
    <row r="4986" spans="1:10" x14ac:dyDescent="0.2">
      <c r="A4986" s="505">
        <v>41208</v>
      </c>
      <c r="B4986" s="506">
        <v>4985</v>
      </c>
      <c r="C4986" s="507">
        <v>108.49</v>
      </c>
      <c r="E4986" s="508">
        <f>(Table13[[#This Row],[Gasoil Open]]-MIN(Table13[Gasoil Open]))/(MAX(Table13[Gasoil Open])-MIN(Table13[Gasoil Open]))</f>
        <v>0.72320644216691055</v>
      </c>
      <c r="I4986" s="130">
        <f>(Table13[[#This Row],[Alpha]]-MIN(Table13[Alpha]))/(MAX(Table13[Alpha])-MIN(Table13[Alpha]))</f>
        <v>0.41785418965510296</v>
      </c>
      <c r="J4986" s="508">
        <f>(Table13[[#This Row],[Signal from Matlab]]-703)/(1060.75-703)</f>
        <v>-1.9650593990216632</v>
      </c>
    </row>
    <row r="4987" spans="1:10" x14ac:dyDescent="0.2">
      <c r="A4987" s="505">
        <v>41211</v>
      </c>
      <c r="B4987" s="506">
        <v>4986</v>
      </c>
      <c r="C4987" s="507">
        <v>109.65</v>
      </c>
      <c r="E4987" s="508">
        <f>(Table13[[#This Row],[Gasoil Open]]-MIN(Table13[Gasoil Open]))/(MAX(Table13[Gasoil Open])-MIN(Table13[Gasoil Open]))</f>
        <v>0.73169838945827226</v>
      </c>
      <c r="I4987" s="130">
        <f>(Table13[[#This Row],[Alpha]]-MIN(Table13[Alpha]))/(MAX(Table13[Alpha])-MIN(Table13[Alpha]))</f>
        <v>0.41785418965510296</v>
      </c>
      <c r="J4987" s="508">
        <f>(Table13[[#This Row],[Signal from Matlab]]-703)/(1060.75-703)</f>
        <v>-1.9650593990216632</v>
      </c>
    </row>
    <row r="4988" spans="1:10" x14ac:dyDescent="0.2">
      <c r="A4988" s="505">
        <v>41212</v>
      </c>
      <c r="B4988" s="506">
        <v>4987</v>
      </c>
      <c r="C4988" s="507">
        <v>109.36</v>
      </c>
      <c r="E4988" s="508">
        <f>(Table13[[#This Row],[Gasoil Open]]-MIN(Table13[Gasoil Open]))/(MAX(Table13[Gasoil Open])-MIN(Table13[Gasoil Open]))</f>
        <v>0.72957540263543175</v>
      </c>
      <c r="I4988" s="130">
        <f>(Table13[[#This Row],[Alpha]]-MIN(Table13[Alpha]))/(MAX(Table13[Alpha])-MIN(Table13[Alpha]))</f>
        <v>0.41785418965510296</v>
      </c>
      <c r="J4988" s="508">
        <f>(Table13[[#This Row],[Signal from Matlab]]-703)/(1060.75-703)</f>
        <v>-1.9650593990216632</v>
      </c>
    </row>
    <row r="4989" spans="1:10" x14ac:dyDescent="0.2">
      <c r="A4989" s="505">
        <v>41213</v>
      </c>
      <c r="B4989" s="506">
        <v>4988</v>
      </c>
      <c r="C4989" s="507">
        <v>109.14</v>
      </c>
      <c r="E4989" s="508">
        <f>(Table13[[#This Row],[Gasoil Open]]-MIN(Table13[Gasoil Open]))/(MAX(Table13[Gasoil Open])-MIN(Table13[Gasoil Open]))</f>
        <v>0.72796486090775969</v>
      </c>
      <c r="I4989" s="130">
        <f>(Table13[[#This Row],[Alpha]]-MIN(Table13[Alpha]))/(MAX(Table13[Alpha])-MIN(Table13[Alpha]))</f>
        <v>0.41785418965510296</v>
      </c>
      <c r="J4989" s="508">
        <f>(Table13[[#This Row],[Signal from Matlab]]-703)/(1060.75-703)</f>
        <v>-1.9650593990216632</v>
      </c>
    </row>
    <row r="4990" spans="1:10" x14ac:dyDescent="0.2">
      <c r="A4990" s="505">
        <v>41214</v>
      </c>
      <c r="B4990" s="506">
        <v>4989</v>
      </c>
      <c r="C4990" s="507">
        <v>108.49</v>
      </c>
      <c r="E4990" s="508">
        <f>(Table13[[#This Row],[Gasoil Open]]-MIN(Table13[Gasoil Open]))/(MAX(Table13[Gasoil Open])-MIN(Table13[Gasoil Open]))</f>
        <v>0.72320644216691055</v>
      </c>
      <c r="I4990" s="130">
        <f>(Table13[[#This Row],[Alpha]]-MIN(Table13[Alpha]))/(MAX(Table13[Alpha])-MIN(Table13[Alpha]))</f>
        <v>0.41785418965510296</v>
      </c>
      <c r="J4990" s="508">
        <f>(Table13[[#This Row],[Signal from Matlab]]-703)/(1060.75-703)</f>
        <v>-1.9650593990216632</v>
      </c>
    </row>
    <row r="4991" spans="1:10" x14ac:dyDescent="0.2">
      <c r="A4991" s="505">
        <v>41215</v>
      </c>
      <c r="B4991" s="506">
        <v>4990</v>
      </c>
      <c r="C4991" s="507">
        <v>108.07</v>
      </c>
      <c r="E4991" s="508">
        <f>(Table13[[#This Row],[Gasoil Open]]-MIN(Table13[Gasoil Open]))/(MAX(Table13[Gasoil Open])-MIN(Table13[Gasoil Open]))</f>
        <v>0.72013177159590025</v>
      </c>
      <c r="I4991" s="130">
        <f>(Table13[[#This Row],[Alpha]]-MIN(Table13[Alpha]))/(MAX(Table13[Alpha])-MIN(Table13[Alpha]))</f>
        <v>0.41785418965510296</v>
      </c>
      <c r="J4991" s="508">
        <f>(Table13[[#This Row],[Signal from Matlab]]-703)/(1060.75-703)</f>
        <v>-1.9650593990216632</v>
      </c>
    </row>
    <row r="4992" spans="1:10" x14ac:dyDescent="0.2">
      <c r="A4992" s="505">
        <v>41218</v>
      </c>
      <c r="B4992" s="506">
        <v>4991</v>
      </c>
      <c r="C4992" s="507">
        <v>105.55</v>
      </c>
      <c r="E4992" s="508">
        <f>(Table13[[#This Row],[Gasoil Open]]-MIN(Table13[Gasoil Open]))/(MAX(Table13[Gasoil Open])-MIN(Table13[Gasoil Open]))</f>
        <v>0.70168374816983881</v>
      </c>
      <c r="I4992" s="130">
        <f>(Table13[[#This Row],[Alpha]]-MIN(Table13[Alpha]))/(MAX(Table13[Alpha])-MIN(Table13[Alpha]))</f>
        <v>0.41785418965510296</v>
      </c>
      <c r="J4992" s="508">
        <f>(Table13[[#This Row],[Signal from Matlab]]-703)/(1060.75-703)</f>
        <v>-1.9650593990216632</v>
      </c>
    </row>
    <row r="4993" spans="1:10" x14ac:dyDescent="0.2">
      <c r="A4993" s="505">
        <v>41219</v>
      </c>
      <c r="B4993" s="506">
        <v>4992</v>
      </c>
      <c r="C4993" s="507">
        <v>107.93</v>
      </c>
      <c r="E4993" s="508">
        <f>(Table13[[#This Row],[Gasoil Open]]-MIN(Table13[Gasoil Open]))/(MAX(Table13[Gasoil Open])-MIN(Table13[Gasoil Open]))</f>
        <v>0.71910688140556356</v>
      </c>
      <c r="I4993" s="130">
        <f>(Table13[[#This Row],[Alpha]]-MIN(Table13[Alpha]))/(MAX(Table13[Alpha])-MIN(Table13[Alpha]))</f>
        <v>0.41785418965510296</v>
      </c>
      <c r="J4993" s="508">
        <f>(Table13[[#This Row],[Signal from Matlab]]-703)/(1060.75-703)</f>
        <v>-1.9650593990216632</v>
      </c>
    </row>
    <row r="4994" spans="1:10" x14ac:dyDescent="0.2">
      <c r="A4994" s="505">
        <v>41220</v>
      </c>
      <c r="B4994" s="506">
        <v>4993</v>
      </c>
      <c r="C4994" s="507">
        <v>110.83</v>
      </c>
      <c r="E4994" s="508">
        <f>(Table13[[#This Row],[Gasoil Open]]-MIN(Table13[Gasoil Open]))/(MAX(Table13[Gasoil Open])-MIN(Table13[Gasoil Open]))</f>
        <v>0.74033674963396767</v>
      </c>
      <c r="I4994" s="130">
        <f>(Table13[[#This Row],[Alpha]]-MIN(Table13[Alpha]))/(MAX(Table13[Alpha])-MIN(Table13[Alpha]))</f>
        <v>0.41785418965510296</v>
      </c>
      <c r="J4994" s="508">
        <f>(Table13[[#This Row],[Signal from Matlab]]-703)/(1060.75-703)</f>
        <v>-1.9650593990216632</v>
      </c>
    </row>
    <row r="4995" spans="1:10" x14ac:dyDescent="0.2">
      <c r="A4995" s="505">
        <v>41221</v>
      </c>
      <c r="B4995" s="506">
        <v>4994</v>
      </c>
      <c r="C4995" s="507">
        <v>106.92</v>
      </c>
      <c r="E4995" s="508">
        <f>(Table13[[#This Row],[Gasoil Open]]-MIN(Table13[Gasoil Open]))/(MAX(Table13[Gasoil Open])-MIN(Table13[Gasoil Open]))</f>
        <v>0.71171303074670555</v>
      </c>
      <c r="I4995" s="130">
        <f>(Table13[[#This Row],[Alpha]]-MIN(Table13[Alpha]))/(MAX(Table13[Alpha])-MIN(Table13[Alpha]))</f>
        <v>0.41785418965510296</v>
      </c>
      <c r="J4995" s="508">
        <f>(Table13[[#This Row],[Signal from Matlab]]-703)/(1060.75-703)</f>
        <v>-1.9650593990216632</v>
      </c>
    </row>
    <row r="4996" spans="1:10" x14ac:dyDescent="0.2">
      <c r="A4996" s="505">
        <v>41222</v>
      </c>
      <c r="B4996" s="506">
        <v>4995</v>
      </c>
      <c r="C4996" s="507">
        <v>107.15</v>
      </c>
      <c r="E4996" s="508">
        <f>(Table13[[#This Row],[Gasoil Open]]-MIN(Table13[Gasoil Open]))/(MAX(Table13[Gasoil Open])-MIN(Table13[Gasoil Open]))</f>
        <v>0.71339677891654452</v>
      </c>
      <c r="I4996" s="130">
        <f>(Table13[[#This Row],[Alpha]]-MIN(Table13[Alpha]))/(MAX(Table13[Alpha])-MIN(Table13[Alpha]))</f>
        <v>0.41785418965510296</v>
      </c>
      <c r="J4996" s="508">
        <f>(Table13[[#This Row],[Signal from Matlab]]-703)/(1060.75-703)</f>
        <v>-1.9650593990216632</v>
      </c>
    </row>
    <row r="4997" spans="1:10" x14ac:dyDescent="0.2">
      <c r="A4997" s="505">
        <v>41225</v>
      </c>
      <c r="B4997" s="506">
        <v>4996</v>
      </c>
      <c r="C4997" s="507">
        <v>109.59</v>
      </c>
      <c r="E4997" s="508">
        <f>(Table13[[#This Row],[Gasoil Open]]-MIN(Table13[Gasoil Open]))/(MAX(Table13[Gasoil Open])-MIN(Table13[Gasoil Open]))</f>
        <v>0.73125915080527071</v>
      </c>
      <c r="I4997" s="130">
        <f>(Table13[[#This Row],[Alpha]]-MIN(Table13[Alpha]))/(MAX(Table13[Alpha])-MIN(Table13[Alpha]))</f>
        <v>0.41785418965510296</v>
      </c>
      <c r="J4997" s="508">
        <f>(Table13[[#This Row],[Signal from Matlab]]-703)/(1060.75-703)</f>
        <v>-1.9650593990216632</v>
      </c>
    </row>
    <row r="4998" spans="1:10" x14ac:dyDescent="0.2">
      <c r="A4998" s="505">
        <v>41226</v>
      </c>
      <c r="B4998" s="506">
        <v>4997</v>
      </c>
      <c r="C4998" s="507">
        <v>108.7</v>
      </c>
      <c r="E4998" s="508">
        <f>(Table13[[#This Row],[Gasoil Open]]-MIN(Table13[Gasoil Open]))/(MAX(Table13[Gasoil Open])-MIN(Table13[Gasoil Open]))</f>
        <v>0.72474377745241569</v>
      </c>
      <c r="I4998" s="130">
        <f>(Table13[[#This Row],[Alpha]]-MIN(Table13[Alpha]))/(MAX(Table13[Alpha])-MIN(Table13[Alpha]))</f>
        <v>0.41785418965510296</v>
      </c>
      <c r="J4998" s="508">
        <f>(Table13[[#This Row],[Signal from Matlab]]-703)/(1060.75-703)</f>
        <v>-1.9650593990216632</v>
      </c>
    </row>
    <row r="4999" spans="1:10" x14ac:dyDescent="0.2">
      <c r="A4999" s="505">
        <v>41227</v>
      </c>
      <c r="B4999" s="506">
        <v>4998</v>
      </c>
      <c r="C4999" s="507">
        <v>108.12</v>
      </c>
      <c r="E4999" s="508">
        <f>(Table13[[#This Row],[Gasoil Open]]-MIN(Table13[Gasoil Open]))/(MAX(Table13[Gasoil Open])-MIN(Table13[Gasoil Open]))</f>
        <v>0.72049780380673489</v>
      </c>
      <c r="I4999" s="130">
        <f>(Table13[[#This Row],[Alpha]]-MIN(Table13[Alpha]))/(MAX(Table13[Alpha])-MIN(Table13[Alpha]))</f>
        <v>0.41785418965510296</v>
      </c>
      <c r="J4999" s="508">
        <f>(Table13[[#This Row],[Signal from Matlab]]-703)/(1060.75-703)</f>
        <v>-1.9650593990216632</v>
      </c>
    </row>
    <row r="5000" spans="1:10" x14ac:dyDescent="0.2">
      <c r="A5000" s="505">
        <v>41228</v>
      </c>
      <c r="B5000" s="506">
        <v>4999</v>
      </c>
      <c r="C5000" s="507">
        <v>109.68</v>
      </c>
      <c r="E5000" s="508">
        <f>(Table13[[#This Row],[Gasoil Open]]-MIN(Table13[Gasoil Open]))/(MAX(Table13[Gasoil Open])-MIN(Table13[Gasoil Open]))</f>
        <v>0.73191800878477298</v>
      </c>
      <c r="I5000" s="130">
        <f>(Table13[[#This Row],[Alpha]]-MIN(Table13[Alpha]))/(MAX(Table13[Alpha])-MIN(Table13[Alpha]))</f>
        <v>0.41785418965510296</v>
      </c>
      <c r="J5000" s="508">
        <f>(Table13[[#This Row],[Signal from Matlab]]-703)/(1060.75-703)</f>
        <v>-1.9650593990216632</v>
      </c>
    </row>
    <row r="5001" spans="1:10" x14ac:dyDescent="0.2">
      <c r="A5001" s="505">
        <v>41229</v>
      </c>
      <c r="B5001" s="506">
        <v>5000</v>
      </c>
      <c r="C5001" s="507">
        <v>107.69</v>
      </c>
      <c r="E5001" s="508">
        <f>(Table13[[#This Row],[Gasoil Open]]-MIN(Table13[Gasoil Open]))/(MAX(Table13[Gasoil Open])-MIN(Table13[Gasoil Open]))</f>
        <v>0.71734992679355769</v>
      </c>
      <c r="I5001" s="130">
        <f>(Table13[[#This Row],[Alpha]]-MIN(Table13[Alpha]))/(MAX(Table13[Alpha])-MIN(Table13[Alpha]))</f>
        <v>0.41785418965510296</v>
      </c>
      <c r="J5001" s="508">
        <f>(Table13[[#This Row],[Signal from Matlab]]-703)/(1060.75-703)</f>
        <v>-1.9650593990216632</v>
      </c>
    </row>
    <row r="5002" spans="1:10" x14ac:dyDescent="0.2">
      <c r="A5002" s="505">
        <v>41232</v>
      </c>
      <c r="B5002" s="506">
        <v>5001</v>
      </c>
      <c r="C5002" s="507">
        <v>109.2</v>
      </c>
      <c r="E5002" s="508">
        <f>(Table13[[#This Row],[Gasoil Open]]-MIN(Table13[Gasoil Open]))/(MAX(Table13[Gasoil Open])-MIN(Table13[Gasoil Open]))</f>
        <v>0.72840409956076124</v>
      </c>
      <c r="I5002" s="130">
        <f>(Table13[[#This Row],[Alpha]]-MIN(Table13[Alpha]))/(MAX(Table13[Alpha])-MIN(Table13[Alpha]))</f>
        <v>0.41785418965510296</v>
      </c>
      <c r="J5002" s="508">
        <f>(Table13[[#This Row],[Signal from Matlab]]-703)/(1060.75-703)</f>
        <v>-1.9650593990216632</v>
      </c>
    </row>
    <row r="5003" spans="1:10" x14ac:dyDescent="0.2">
      <c r="A5003" s="505">
        <v>41233</v>
      </c>
      <c r="B5003" s="506">
        <v>5002</v>
      </c>
      <c r="C5003" s="507">
        <v>111.8</v>
      </c>
      <c r="E5003" s="508">
        <f>(Table13[[#This Row],[Gasoil Open]]-MIN(Table13[Gasoil Open]))/(MAX(Table13[Gasoil Open])-MIN(Table13[Gasoil Open]))</f>
        <v>0.74743777452415794</v>
      </c>
      <c r="I5003" s="130">
        <f>(Table13[[#This Row],[Alpha]]-MIN(Table13[Alpha]))/(MAX(Table13[Alpha])-MIN(Table13[Alpha]))</f>
        <v>0.41785418965510296</v>
      </c>
      <c r="J5003" s="508">
        <f>(Table13[[#This Row],[Signal from Matlab]]-703)/(1060.75-703)</f>
        <v>-1.9650593990216632</v>
      </c>
    </row>
    <row r="5004" spans="1:10" x14ac:dyDescent="0.2">
      <c r="A5004" s="505">
        <v>41234</v>
      </c>
      <c r="B5004" s="506">
        <v>5003</v>
      </c>
      <c r="C5004" s="507">
        <v>110.49</v>
      </c>
      <c r="E5004" s="508">
        <f>(Table13[[#This Row],[Gasoil Open]]-MIN(Table13[Gasoil Open]))/(MAX(Table13[Gasoil Open])-MIN(Table13[Gasoil Open]))</f>
        <v>0.73784773060029263</v>
      </c>
      <c r="I5004" s="130">
        <f>(Table13[[#This Row],[Alpha]]-MIN(Table13[Alpha]))/(MAX(Table13[Alpha])-MIN(Table13[Alpha]))</f>
        <v>0.41785418965510296</v>
      </c>
      <c r="J5004" s="508">
        <f>(Table13[[#This Row],[Signal from Matlab]]-703)/(1060.75-703)</f>
        <v>-1.9650593990216632</v>
      </c>
    </row>
    <row r="5005" spans="1:10" x14ac:dyDescent="0.2">
      <c r="A5005" s="505">
        <v>41235</v>
      </c>
      <c r="B5005" s="506">
        <v>5004</v>
      </c>
      <c r="C5005" s="507">
        <v>110.97</v>
      </c>
      <c r="E5005" s="508">
        <f>(Table13[[#This Row],[Gasoil Open]]-MIN(Table13[Gasoil Open]))/(MAX(Table13[Gasoil Open])-MIN(Table13[Gasoil Open]))</f>
        <v>0.74136163982430436</v>
      </c>
      <c r="I5005" s="130">
        <f>(Table13[[#This Row],[Alpha]]-MIN(Table13[Alpha]))/(MAX(Table13[Alpha])-MIN(Table13[Alpha]))</f>
        <v>0.41785418965510296</v>
      </c>
      <c r="J5005" s="508">
        <f>(Table13[[#This Row],[Signal from Matlab]]-703)/(1060.75-703)</f>
        <v>-1.9650593990216632</v>
      </c>
    </row>
    <row r="5006" spans="1:10" x14ac:dyDescent="0.2">
      <c r="A5006" s="505">
        <v>41236</v>
      </c>
      <c r="B5006" s="506">
        <v>5005</v>
      </c>
      <c r="C5006" s="507">
        <v>110.47</v>
      </c>
      <c r="E5006" s="508">
        <f>(Table13[[#This Row],[Gasoil Open]]-MIN(Table13[Gasoil Open]))/(MAX(Table13[Gasoil Open])-MIN(Table13[Gasoil Open]))</f>
        <v>0.73770131771595882</v>
      </c>
      <c r="I5006" s="130">
        <f>(Table13[[#This Row],[Alpha]]-MIN(Table13[Alpha]))/(MAX(Table13[Alpha])-MIN(Table13[Alpha]))</f>
        <v>0.41785418965510296</v>
      </c>
      <c r="J5006" s="508">
        <f>(Table13[[#This Row],[Signal from Matlab]]-703)/(1060.75-703)</f>
        <v>-1.9650593990216632</v>
      </c>
    </row>
    <row r="5007" spans="1:10" x14ac:dyDescent="0.2">
      <c r="A5007" s="505">
        <v>41239</v>
      </c>
      <c r="B5007" s="506">
        <v>5006</v>
      </c>
      <c r="C5007" s="507">
        <v>111.16</v>
      </c>
      <c r="E5007" s="508">
        <f>(Table13[[#This Row],[Gasoil Open]]-MIN(Table13[Gasoil Open]))/(MAX(Table13[Gasoil Open])-MIN(Table13[Gasoil Open]))</f>
        <v>0.7427525622254757</v>
      </c>
      <c r="I5007" s="130">
        <f>(Table13[[#This Row],[Alpha]]-MIN(Table13[Alpha]))/(MAX(Table13[Alpha])-MIN(Table13[Alpha]))</f>
        <v>0.41785418965510296</v>
      </c>
      <c r="J5007" s="508">
        <f>(Table13[[#This Row],[Signal from Matlab]]-703)/(1060.75-703)</f>
        <v>-1.9650593990216632</v>
      </c>
    </row>
    <row r="5008" spans="1:10" x14ac:dyDescent="0.2">
      <c r="A5008" s="505">
        <v>41240</v>
      </c>
      <c r="B5008" s="506">
        <v>5007</v>
      </c>
      <c r="C5008" s="507">
        <v>111</v>
      </c>
      <c r="E5008" s="508">
        <f>(Table13[[#This Row],[Gasoil Open]]-MIN(Table13[Gasoil Open]))/(MAX(Table13[Gasoil Open])-MIN(Table13[Gasoil Open]))</f>
        <v>0.74158125915080508</v>
      </c>
      <c r="I5008" s="130">
        <f>(Table13[[#This Row],[Alpha]]-MIN(Table13[Alpha]))/(MAX(Table13[Alpha])-MIN(Table13[Alpha]))</f>
        <v>0.41785418965510296</v>
      </c>
      <c r="J5008" s="508">
        <f>(Table13[[#This Row],[Signal from Matlab]]-703)/(1060.75-703)</f>
        <v>-1.9650593990216632</v>
      </c>
    </row>
    <row r="5009" spans="1:10" x14ac:dyDescent="0.2">
      <c r="A5009" s="505">
        <v>41241</v>
      </c>
      <c r="B5009" s="506">
        <v>5008</v>
      </c>
      <c r="C5009" s="507">
        <v>109.95</v>
      </c>
      <c r="E5009" s="508">
        <f>(Table13[[#This Row],[Gasoil Open]]-MIN(Table13[Gasoil Open]))/(MAX(Table13[Gasoil Open])-MIN(Table13[Gasoil Open]))</f>
        <v>0.73389458272327956</v>
      </c>
      <c r="I5009" s="130">
        <f>(Table13[[#This Row],[Alpha]]-MIN(Table13[Alpha]))/(MAX(Table13[Alpha])-MIN(Table13[Alpha]))</f>
        <v>0.41785418965510296</v>
      </c>
      <c r="J5009" s="508">
        <f>(Table13[[#This Row],[Signal from Matlab]]-703)/(1060.75-703)</f>
        <v>-1.9650593990216632</v>
      </c>
    </row>
    <row r="5010" spans="1:10" x14ac:dyDescent="0.2">
      <c r="A5010" s="505">
        <v>41242</v>
      </c>
      <c r="B5010" s="506">
        <v>5009</v>
      </c>
      <c r="C5010" s="507">
        <v>109.7</v>
      </c>
      <c r="E5010" s="508">
        <f>(Table13[[#This Row],[Gasoil Open]]-MIN(Table13[Gasoil Open]))/(MAX(Table13[Gasoil Open])-MIN(Table13[Gasoil Open]))</f>
        <v>0.73206442166910679</v>
      </c>
      <c r="I5010" s="130">
        <f>(Table13[[#This Row],[Alpha]]-MIN(Table13[Alpha]))/(MAX(Table13[Alpha])-MIN(Table13[Alpha]))</f>
        <v>0.41785418965510296</v>
      </c>
      <c r="J5010" s="508">
        <f>(Table13[[#This Row],[Signal from Matlab]]-703)/(1060.75-703)</f>
        <v>-1.9650593990216632</v>
      </c>
    </row>
    <row r="5011" spans="1:10" x14ac:dyDescent="0.2">
      <c r="A5011" s="505">
        <v>41243</v>
      </c>
      <c r="B5011" s="506">
        <v>5010</v>
      </c>
      <c r="C5011" s="507">
        <v>110.35</v>
      </c>
      <c r="E5011" s="508">
        <f>(Table13[[#This Row],[Gasoil Open]]-MIN(Table13[Gasoil Open]))/(MAX(Table13[Gasoil Open])-MIN(Table13[Gasoil Open]))</f>
        <v>0.73682284040995594</v>
      </c>
      <c r="I5011" s="130">
        <f>(Table13[[#This Row],[Alpha]]-MIN(Table13[Alpha]))/(MAX(Table13[Alpha])-MIN(Table13[Alpha]))</f>
        <v>0.41785418965510296</v>
      </c>
      <c r="J5011" s="508">
        <f>(Table13[[#This Row],[Signal from Matlab]]-703)/(1060.75-703)</f>
        <v>-1.9650593990216632</v>
      </c>
    </row>
    <row r="5012" spans="1:10" x14ac:dyDescent="0.2">
      <c r="A5012" s="505">
        <v>41246</v>
      </c>
      <c r="B5012" s="506">
        <v>5011</v>
      </c>
      <c r="C5012" s="507">
        <v>110.96</v>
      </c>
      <c r="E5012" s="508">
        <f>(Table13[[#This Row],[Gasoil Open]]-MIN(Table13[Gasoil Open]))/(MAX(Table13[Gasoil Open])-MIN(Table13[Gasoil Open]))</f>
        <v>0.74128843338213746</v>
      </c>
      <c r="I5012" s="130">
        <f>(Table13[[#This Row],[Alpha]]-MIN(Table13[Alpha]))/(MAX(Table13[Alpha])-MIN(Table13[Alpha]))</f>
        <v>0.41785418965510296</v>
      </c>
      <c r="J5012" s="508">
        <f>(Table13[[#This Row],[Signal from Matlab]]-703)/(1060.75-703)</f>
        <v>-1.9650593990216632</v>
      </c>
    </row>
    <row r="5013" spans="1:10" x14ac:dyDescent="0.2">
      <c r="A5013" s="505">
        <v>41247</v>
      </c>
      <c r="B5013" s="506">
        <v>5012</v>
      </c>
      <c r="C5013" s="507">
        <v>110.92</v>
      </c>
      <c r="E5013" s="508">
        <f>(Table13[[#This Row],[Gasoil Open]]-MIN(Table13[Gasoil Open]))/(MAX(Table13[Gasoil Open])-MIN(Table13[Gasoil Open]))</f>
        <v>0.74099560761346983</v>
      </c>
      <c r="I5013" s="130">
        <f>(Table13[[#This Row],[Alpha]]-MIN(Table13[Alpha]))/(MAX(Table13[Alpha])-MIN(Table13[Alpha]))</f>
        <v>0.41785418965510296</v>
      </c>
      <c r="J5013" s="508">
        <f>(Table13[[#This Row],[Signal from Matlab]]-703)/(1060.75-703)</f>
        <v>-1.9650593990216632</v>
      </c>
    </row>
    <row r="5014" spans="1:10" x14ac:dyDescent="0.2">
      <c r="A5014" s="505">
        <v>41248</v>
      </c>
      <c r="B5014" s="506">
        <v>5013</v>
      </c>
      <c r="C5014" s="507">
        <v>109.87</v>
      </c>
      <c r="E5014" s="508">
        <f>(Table13[[#This Row],[Gasoil Open]]-MIN(Table13[Gasoil Open]))/(MAX(Table13[Gasoil Open])-MIN(Table13[Gasoil Open]))</f>
        <v>0.7333089311859442</v>
      </c>
      <c r="I5014" s="130">
        <f>(Table13[[#This Row],[Alpha]]-MIN(Table13[Alpha]))/(MAX(Table13[Alpha])-MIN(Table13[Alpha]))</f>
        <v>0.41785418965510296</v>
      </c>
      <c r="J5014" s="508">
        <f>(Table13[[#This Row],[Signal from Matlab]]-703)/(1060.75-703)</f>
        <v>-1.9650593990216632</v>
      </c>
    </row>
    <row r="5015" spans="1:10" x14ac:dyDescent="0.2">
      <c r="A5015" s="505">
        <v>41249</v>
      </c>
      <c r="B5015" s="506">
        <v>5014</v>
      </c>
      <c r="C5015" s="507">
        <v>108.63</v>
      </c>
      <c r="E5015" s="508">
        <f>(Table13[[#This Row],[Gasoil Open]]-MIN(Table13[Gasoil Open]))/(MAX(Table13[Gasoil Open])-MIN(Table13[Gasoil Open]))</f>
        <v>0.72423133235724724</v>
      </c>
      <c r="I5015" s="130">
        <f>(Table13[[#This Row],[Alpha]]-MIN(Table13[Alpha]))/(MAX(Table13[Alpha])-MIN(Table13[Alpha]))</f>
        <v>0.41785418965510296</v>
      </c>
      <c r="J5015" s="508">
        <f>(Table13[[#This Row],[Signal from Matlab]]-703)/(1060.75-703)</f>
        <v>-1.9650593990216632</v>
      </c>
    </row>
    <row r="5016" spans="1:10" x14ac:dyDescent="0.2">
      <c r="A5016" s="505">
        <v>41250</v>
      </c>
      <c r="B5016" s="506">
        <v>5015</v>
      </c>
      <c r="C5016" s="507">
        <v>107.05</v>
      </c>
      <c r="E5016" s="508">
        <f>(Table13[[#This Row],[Gasoil Open]]-MIN(Table13[Gasoil Open]))/(MAX(Table13[Gasoil Open])-MIN(Table13[Gasoil Open]))</f>
        <v>0.71266471449487534</v>
      </c>
      <c r="I5016" s="130">
        <f>(Table13[[#This Row],[Alpha]]-MIN(Table13[Alpha]))/(MAX(Table13[Alpha])-MIN(Table13[Alpha]))</f>
        <v>0.41785418965510296</v>
      </c>
      <c r="J5016" s="508">
        <f>(Table13[[#This Row],[Signal from Matlab]]-703)/(1060.75-703)</f>
        <v>-1.9650593990216632</v>
      </c>
    </row>
    <row r="5017" spans="1:10" x14ac:dyDescent="0.2">
      <c r="A5017" s="505">
        <v>41253</v>
      </c>
      <c r="B5017" s="506">
        <v>5016</v>
      </c>
      <c r="C5017" s="507">
        <v>107.3</v>
      </c>
      <c r="E5017" s="508">
        <f>(Table13[[#This Row],[Gasoil Open]]-MIN(Table13[Gasoil Open]))/(MAX(Table13[Gasoil Open])-MIN(Table13[Gasoil Open]))</f>
        <v>0.71449487554904811</v>
      </c>
      <c r="I5017" s="130">
        <f>(Table13[[#This Row],[Alpha]]-MIN(Table13[Alpha]))/(MAX(Table13[Alpha])-MIN(Table13[Alpha]))</f>
        <v>0.41785418965510296</v>
      </c>
      <c r="J5017" s="508">
        <f>(Table13[[#This Row],[Signal from Matlab]]-703)/(1060.75-703)</f>
        <v>-1.9650593990216632</v>
      </c>
    </row>
    <row r="5018" spans="1:10" x14ac:dyDescent="0.2">
      <c r="A5018" s="505">
        <v>41254</v>
      </c>
      <c r="B5018" s="506">
        <v>5017</v>
      </c>
      <c r="C5018" s="507">
        <v>107.45</v>
      </c>
      <c r="E5018" s="508">
        <f>(Table13[[#This Row],[Gasoil Open]]-MIN(Table13[Gasoil Open]))/(MAX(Table13[Gasoil Open])-MIN(Table13[Gasoil Open]))</f>
        <v>0.71559297218155182</v>
      </c>
      <c r="I5018" s="130">
        <f>(Table13[[#This Row],[Alpha]]-MIN(Table13[Alpha]))/(MAX(Table13[Alpha])-MIN(Table13[Alpha]))</f>
        <v>0.41785418965510296</v>
      </c>
      <c r="J5018" s="508">
        <f>(Table13[[#This Row],[Signal from Matlab]]-703)/(1060.75-703)</f>
        <v>-1.9650593990216632</v>
      </c>
    </row>
    <row r="5019" spans="1:10" x14ac:dyDescent="0.2">
      <c r="A5019" s="505">
        <v>41255</v>
      </c>
      <c r="B5019" s="506">
        <v>5018</v>
      </c>
      <c r="C5019" s="507">
        <v>108.14</v>
      </c>
      <c r="E5019" s="508">
        <f>(Table13[[#This Row],[Gasoil Open]]-MIN(Table13[Gasoil Open]))/(MAX(Table13[Gasoil Open])-MIN(Table13[Gasoil Open]))</f>
        <v>0.72064421669106871</v>
      </c>
      <c r="I5019" s="130">
        <f>(Table13[[#This Row],[Alpha]]-MIN(Table13[Alpha]))/(MAX(Table13[Alpha])-MIN(Table13[Alpha]))</f>
        <v>0.41785418965510296</v>
      </c>
      <c r="J5019" s="508">
        <f>(Table13[[#This Row],[Signal from Matlab]]-703)/(1060.75-703)</f>
        <v>-1.9650593990216632</v>
      </c>
    </row>
    <row r="5020" spans="1:10" x14ac:dyDescent="0.2">
      <c r="A5020" s="505">
        <v>41256</v>
      </c>
      <c r="B5020" s="506">
        <v>5019</v>
      </c>
      <c r="C5020" s="507">
        <v>109.36</v>
      </c>
      <c r="E5020" s="508">
        <f>(Table13[[#This Row],[Gasoil Open]]-MIN(Table13[Gasoil Open]))/(MAX(Table13[Gasoil Open])-MIN(Table13[Gasoil Open]))</f>
        <v>0.72957540263543175</v>
      </c>
      <c r="I5020" s="130">
        <f>(Table13[[#This Row],[Alpha]]-MIN(Table13[Alpha]))/(MAX(Table13[Alpha])-MIN(Table13[Alpha]))</f>
        <v>0.41785418965510296</v>
      </c>
      <c r="J5020" s="508">
        <f>(Table13[[#This Row],[Signal from Matlab]]-703)/(1060.75-703)</f>
        <v>-1.9650593990216632</v>
      </c>
    </row>
    <row r="5021" spans="1:10" x14ac:dyDescent="0.2">
      <c r="A5021" s="505">
        <v>41257</v>
      </c>
      <c r="B5021" s="506">
        <v>5020</v>
      </c>
      <c r="C5021" s="507">
        <v>108.2</v>
      </c>
      <c r="E5021" s="508">
        <f>(Table13[[#This Row],[Gasoil Open]]-MIN(Table13[Gasoil Open]))/(MAX(Table13[Gasoil Open])-MIN(Table13[Gasoil Open]))</f>
        <v>0.72108345534407015</v>
      </c>
      <c r="I5021" s="130">
        <f>(Table13[[#This Row],[Alpha]]-MIN(Table13[Alpha]))/(MAX(Table13[Alpha])-MIN(Table13[Alpha]))</f>
        <v>0.41785418965510296</v>
      </c>
      <c r="J5021" s="508">
        <f>(Table13[[#This Row],[Signal from Matlab]]-703)/(1060.75-703)</f>
        <v>-1.9650593990216632</v>
      </c>
    </row>
    <row r="5022" spans="1:10" x14ac:dyDescent="0.2">
      <c r="A5022" s="505">
        <v>41260</v>
      </c>
      <c r="B5022" s="506">
        <v>5021</v>
      </c>
      <c r="C5022" s="507">
        <v>108.3</v>
      </c>
      <c r="E5022" s="508">
        <f>(Table13[[#This Row],[Gasoil Open]]-MIN(Table13[Gasoil Open]))/(MAX(Table13[Gasoil Open])-MIN(Table13[Gasoil Open]))</f>
        <v>0.72181551976573921</v>
      </c>
      <c r="I5022" s="130">
        <f>(Table13[[#This Row],[Alpha]]-MIN(Table13[Alpha]))/(MAX(Table13[Alpha])-MIN(Table13[Alpha]))</f>
        <v>0.41785418965510296</v>
      </c>
      <c r="J5022" s="508">
        <f>(Table13[[#This Row],[Signal from Matlab]]-703)/(1060.75-703)</f>
        <v>-1.9650593990216632</v>
      </c>
    </row>
    <row r="5023" spans="1:10" x14ac:dyDescent="0.2">
      <c r="A5023" s="505">
        <v>41261</v>
      </c>
      <c r="B5023" s="506">
        <v>5022</v>
      </c>
      <c r="C5023" s="507">
        <v>107.98</v>
      </c>
      <c r="E5023" s="508">
        <f>(Table13[[#This Row],[Gasoil Open]]-MIN(Table13[Gasoil Open]))/(MAX(Table13[Gasoil Open])-MIN(Table13[Gasoil Open]))</f>
        <v>0.71947291361639809</v>
      </c>
      <c r="I5023" s="130">
        <f>(Table13[[#This Row],[Alpha]]-MIN(Table13[Alpha]))/(MAX(Table13[Alpha])-MIN(Table13[Alpha]))</f>
        <v>0.41785418965510296</v>
      </c>
      <c r="J5023" s="508">
        <f>(Table13[[#This Row],[Signal from Matlab]]-703)/(1060.75-703)</f>
        <v>-1.9650593990216632</v>
      </c>
    </row>
    <row r="5024" spans="1:10" x14ac:dyDescent="0.2">
      <c r="A5024" s="505">
        <v>41262</v>
      </c>
      <c r="B5024" s="506">
        <v>5023</v>
      </c>
      <c r="C5024" s="507">
        <v>108.9</v>
      </c>
      <c r="E5024" s="508">
        <f>(Table13[[#This Row],[Gasoil Open]]-MIN(Table13[Gasoil Open]))/(MAX(Table13[Gasoil Open])-MIN(Table13[Gasoil Open]))</f>
        <v>0.72620790629575394</v>
      </c>
      <c r="I5024" s="130">
        <f>(Table13[[#This Row],[Alpha]]-MIN(Table13[Alpha]))/(MAX(Table13[Alpha])-MIN(Table13[Alpha]))</f>
        <v>0.41785418965510296</v>
      </c>
      <c r="J5024" s="508">
        <f>(Table13[[#This Row],[Signal from Matlab]]-703)/(1060.75-703)</f>
        <v>-1.9650593990216632</v>
      </c>
    </row>
    <row r="5025" spans="1:10" x14ac:dyDescent="0.2">
      <c r="A5025" s="505">
        <v>41263</v>
      </c>
      <c r="B5025" s="506">
        <v>5024</v>
      </c>
      <c r="C5025" s="507">
        <v>110.1</v>
      </c>
      <c r="E5025" s="508">
        <f>(Table13[[#This Row],[Gasoil Open]]-MIN(Table13[Gasoil Open]))/(MAX(Table13[Gasoil Open])-MIN(Table13[Gasoil Open]))</f>
        <v>0.73499267935578316</v>
      </c>
      <c r="I5025" s="130">
        <f>(Table13[[#This Row],[Alpha]]-MIN(Table13[Alpha]))/(MAX(Table13[Alpha])-MIN(Table13[Alpha]))</f>
        <v>0.41785418965510296</v>
      </c>
      <c r="J5025" s="508">
        <f>(Table13[[#This Row],[Signal from Matlab]]-703)/(1060.75-703)</f>
        <v>-1.9650593990216632</v>
      </c>
    </row>
    <row r="5026" spans="1:10" x14ac:dyDescent="0.2">
      <c r="A5026" s="505">
        <v>41264</v>
      </c>
      <c r="B5026" s="506">
        <v>5025</v>
      </c>
      <c r="C5026" s="507">
        <v>110.2</v>
      </c>
      <c r="E5026" s="508">
        <f>(Table13[[#This Row],[Gasoil Open]]-MIN(Table13[Gasoil Open]))/(MAX(Table13[Gasoil Open])-MIN(Table13[Gasoil Open]))</f>
        <v>0.73572474377745234</v>
      </c>
      <c r="I5026" s="130">
        <f>(Table13[[#This Row],[Alpha]]-MIN(Table13[Alpha]))/(MAX(Table13[Alpha])-MIN(Table13[Alpha]))</f>
        <v>0.41785418965510296</v>
      </c>
      <c r="J5026" s="508">
        <f>(Table13[[#This Row],[Signal from Matlab]]-703)/(1060.75-703)</f>
        <v>-1.9650593990216632</v>
      </c>
    </row>
    <row r="5027" spans="1:10" x14ac:dyDescent="0.2">
      <c r="A5027" s="505">
        <v>41267</v>
      </c>
      <c r="B5027" s="506">
        <v>5026</v>
      </c>
      <c r="C5027" s="507">
        <v>109.02</v>
      </c>
      <c r="E5027" s="508">
        <f>(Table13[[#This Row],[Gasoil Open]]-MIN(Table13[Gasoil Open]))/(MAX(Table13[Gasoil Open])-MIN(Table13[Gasoil Open]))</f>
        <v>0.72708638360175681</v>
      </c>
      <c r="I5027" s="130">
        <f>(Table13[[#This Row],[Alpha]]-MIN(Table13[Alpha]))/(MAX(Table13[Alpha])-MIN(Table13[Alpha]))</f>
        <v>0.41785418965510296</v>
      </c>
      <c r="J5027" s="508">
        <f>(Table13[[#This Row],[Signal from Matlab]]-703)/(1060.75-703)</f>
        <v>-1.9650593990216632</v>
      </c>
    </row>
    <row r="5028" spans="1:10" x14ac:dyDescent="0.2">
      <c r="A5028" s="505">
        <v>41269</v>
      </c>
      <c r="B5028" s="506">
        <v>5027</v>
      </c>
      <c r="C5028" s="507">
        <v>109.15</v>
      </c>
      <c r="E5028" s="508">
        <f>(Table13[[#This Row],[Gasoil Open]]-MIN(Table13[Gasoil Open]))/(MAX(Table13[Gasoil Open])-MIN(Table13[Gasoil Open]))</f>
        <v>0.72803806734992671</v>
      </c>
      <c r="I5028" s="130">
        <f>(Table13[[#This Row],[Alpha]]-MIN(Table13[Alpha]))/(MAX(Table13[Alpha])-MIN(Table13[Alpha]))</f>
        <v>0.41785418965510296</v>
      </c>
      <c r="J5028" s="508">
        <f>(Table13[[#This Row],[Signal from Matlab]]-703)/(1060.75-703)</f>
        <v>-1.9650593990216632</v>
      </c>
    </row>
    <row r="5029" spans="1:10" x14ac:dyDescent="0.2">
      <c r="A5029" s="505">
        <v>41270</v>
      </c>
      <c r="B5029" s="506">
        <v>5028</v>
      </c>
      <c r="C5029" s="507">
        <v>110.78</v>
      </c>
      <c r="E5029" s="508">
        <f>(Table13[[#This Row],[Gasoil Open]]-MIN(Table13[Gasoil Open]))/(MAX(Table13[Gasoil Open])-MIN(Table13[Gasoil Open]))</f>
        <v>0.73997071742313314</v>
      </c>
      <c r="I5029" s="130">
        <f>(Table13[[#This Row],[Alpha]]-MIN(Table13[Alpha]))/(MAX(Table13[Alpha])-MIN(Table13[Alpha]))</f>
        <v>0.41785418965510296</v>
      </c>
      <c r="J5029" s="508">
        <f>(Table13[[#This Row],[Signal from Matlab]]-703)/(1060.75-703)</f>
        <v>-1.9650593990216632</v>
      </c>
    </row>
    <row r="5030" spans="1:10" x14ac:dyDescent="0.2">
      <c r="A5030" s="505">
        <v>41271</v>
      </c>
      <c r="B5030" s="506">
        <v>5029</v>
      </c>
      <c r="C5030" s="507">
        <v>111.24</v>
      </c>
      <c r="E5030" s="508">
        <f>(Table13[[#This Row],[Gasoil Open]]-MIN(Table13[Gasoil Open]))/(MAX(Table13[Gasoil Open])-MIN(Table13[Gasoil Open]))</f>
        <v>0.74333821376281095</v>
      </c>
      <c r="I5030" s="130">
        <f>(Table13[[#This Row],[Alpha]]-MIN(Table13[Alpha]))/(MAX(Table13[Alpha])-MIN(Table13[Alpha]))</f>
        <v>0.41785418965510296</v>
      </c>
      <c r="J5030" s="508">
        <f>(Table13[[#This Row],[Signal from Matlab]]-703)/(1060.75-703)</f>
        <v>-1.9650593990216632</v>
      </c>
    </row>
    <row r="5031" spans="1:10" x14ac:dyDescent="0.2">
      <c r="A5031" s="505">
        <v>41274</v>
      </c>
      <c r="B5031" s="506">
        <v>5030</v>
      </c>
      <c r="C5031" s="507">
        <v>110.35</v>
      </c>
      <c r="E5031" s="508">
        <f>(Table13[[#This Row],[Gasoil Open]]-MIN(Table13[Gasoil Open]))/(MAX(Table13[Gasoil Open])-MIN(Table13[Gasoil Open]))</f>
        <v>0.73682284040995594</v>
      </c>
      <c r="I5031" s="130">
        <f>(Table13[[#This Row],[Alpha]]-MIN(Table13[Alpha]))/(MAX(Table13[Alpha])-MIN(Table13[Alpha]))</f>
        <v>0.41785418965510296</v>
      </c>
      <c r="J5031" s="508">
        <f>(Table13[[#This Row],[Signal from Matlab]]-703)/(1060.75-703)</f>
        <v>-1.9650593990216632</v>
      </c>
    </row>
    <row r="5032" spans="1:10" x14ac:dyDescent="0.2">
      <c r="A5032" s="505">
        <v>41276</v>
      </c>
      <c r="B5032" s="506">
        <v>5031</v>
      </c>
      <c r="C5032" s="507">
        <v>111.5</v>
      </c>
      <c r="E5032" s="508">
        <f>(Table13[[#This Row],[Gasoil Open]]-MIN(Table13[Gasoil Open]))/(MAX(Table13[Gasoil Open])-MIN(Table13[Gasoil Open]))</f>
        <v>0.74524158125915063</v>
      </c>
      <c r="I5032" s="130">
        <f>(Table13[[#This Row],[Alpha]]-MIN(Table13[Alpha]))/(MAX(Table13[Alpha])-MIN(Table13[Alpha]))</f>
        <v>0.41785418965510296</v>
      </c>
      <c r="J5032" s="508">
        <f>(Table13[[#This Row],[Signal from Matlab]]-703)/(1060.75-703)</f>
        <v>-1.9650593990216632</v>
      </c>
    </row>
    <row r="5033" spans="1:10" x14ac:dyDescent="0.2">
      <c r="A5033" s="505">
        <v>41277</v>
      </c>
      <c r="B5033" s="506">
        <v>5032</v>
      </c>
      <c r="C5033" s="507">
        <v>112.2</v>
      </c>
      <c r="E5033" s="508">
        <f>(Table13[[#This Row],[Gasoil Open]]-MIN(Table13[Gasoil Open]))/(MAX(Table13[Gasoil Open])-MIN(Table13[Gasoil Open]))</f>
        <v>0.75036603221083442</v>
      </c>
      <c r="I5033" s="130">
        <f>(Table13[[#This Row],[Alpha]]-MIN(Table13[Alpha]))/(MAX(Table13[Alpha])-MIN(Table13[Alpha]))</f>
        <v>0.41785418965510296</v>
      </c>
      <c r="J5033" s="508">
        <f>(Table13[[#This Row],[Signal from Matlab]]-703)/(1060.75-703)</f>
        <v>-1.9650593990216632</v>
      </c>
    </row>
    <row r="5034" spans="1:10" x14ac:dyDescent="0.2">
      <c r="A5034" s="505">
        <v>41278</v>
      </c>
      <c r="B5034" s="506">
        <v>5033</v>
      </c>
      <c r="C5034" s="507">
        <v>111.72</v>
      </c>
      <c r="E5034" s="508">
        <f>(Table13[[#This Row],[Gasoil Open]]-MIN(Table13[Gasoil Open]))/(MAX(Table13[Gasoil Open])-MIN(Table13[Gasoil Open]))</f>
        <v>0.74685212298682269</v>
      </c>
      <c r="I5034" s="130">
        <f>(Table13[[#This Row],[Alpha]]-MIN(Table13[Alpha]))/(MAX(Table13[Alpha])-MIN(Table13[Alpha]))</f>
        <v>0.41785418965510296</v>
      </c>
      <c r="J5034" s="508">
        <f>(Table13[[#This Row],[Signal from Matlab]]-703)/(1060.75-703)</f>
        <v>-1.9650593990216632</v>
      </c>
    </row>
    <row r="5035" spans="1:10" x14ac:dyDescent="0.2">
      <c r="A5035" s="505">
        <v>41281</v>
      </c>
      <c r="B5035" s="506">
        <v>5034</v>
      </c>
      <c r="C5035" s="507">
        <v>111.42</v>
      </c>
      <c r="E5035" s="508">
        <f>(Table13[[#This Row],[Gasoil Open]]-MIN(Table13[Gasoil Open]))/(MAX(Table13[Gasoil Open])-MIN(Table13[Gasoil Open]))</f>
        <v>0.74465592972181538</v>
      </c>
      <c r="I5035" s="130">
        <f>(Table13[[#This Row],[Alpha]]-MIN(Table13[Alpha]))/(MAX(Table13[Alpha])-MIN(Table13[Alpha]))</f>
        <v>0.41785418965510296</v>
      </c>
      <c r="J5035" s="508">
        <f>(Table13[[#This Row],[Signal from Matlab]]-703)/(1060.75-703)</f>
        <v>-1.9650593990216632</v>
      </c>
    </row>
    <row r="5036" spans="1:10" x14ac:dyDescent="0.2">
      <c r="A5036" s="505">
        <v>41282</v>
      </c>
      <c r="B5036" s="506">
        <v>5035</v>
      </c>
      <c r="C5036" s="507">
        <v>111.42</v>
      </c>
      <c r="E5036" s="508">
        <f>(Table13[[#This Row],[Gasoil Open]]-MIN(Table13[Gasoil Open]))/(MAX(Table13[Gasoil Open])-MIN(Table13[Gasoil Open]))</f>
        <v>0.74465592972181538</v>
      </c>
      <c r="I5036" s="130">
        <f>(Table13[[#This Row],[Alpha]]-MIN(Table13[Alpha]))/(MAX(Table13[Alpha])-MIN(Table13[Alpha]))</f>
        <v>0.41785418965510296</v>
      </c>
      <c r="J5036" s="508">
        <f>(Table13[[#This Row],[Signal from Matlab]]-703)/(1060.75-703)</f>
        <v>-1.9650593990216632</v>
      </c>
    </row>
    <row r="5037" spans="1:10" x14ac:dyDescent="0.2">
      <c r="A5037" s="505">
        <v>41283</v>
      </c>
      <c r="B5037" s="506">
        <v>5036</v>
      </c>
      <c r="C5037" s="507">
        <v>111.9</v>
      </c>
      <c r="E5037" s="508">
        <f>(Table13[[#This Row],[Gasoil Open]]-MIN(Table13[Gasoil Open]))/(MAX(Table13[Gasoil Open])-MIN(Table13[Gasoil Open]))</f>
        <v>0.74816983894582711</v>
      </c>
      <c r="I5037" s="130">
        <f>(Table13[[#This Row],[Alpha]]-MIN(Table13[Alpha]))/(MAX(Table13[Alpha])-MIN(Table13[Alpha]))</f>
        <v>0.41785418965510296</v>
      </c>
      <c r="J5037" s="508">
        <f>(Table13[[#This Row],[Signal from Matlab]]-703)/(1060.75-703)</f>
        <v>-1.9650593990216632</v>
      </c>
    </row>
    <row r="5038" spans="1:10" x14ac:dyDescent="0.2">
      <c r="A5038" s="505">
        <v>41284</v>
      </c>
      <c r="B5038" s="506">
        <v>5037</v>
      </c>
      <c r="C5038" s="507">
        <v>111.68</v>
      </c>
      <c r="E5038" s="508">
        <f>(Table13[[#This Row],[Gasoil Open]]-MIN(Table13[Gasoil Open]))/(MAX(Table13[Gasoil Open])-MIN(Table13[Gasoil Open]))</f>
        <v>0.74655929721815506</v>
      </c>
      <c r="I5038" s="130">
        <f>(Table13[[#This Row],[Alpha]]-MIN(Table13[Alpha]))/(MAX(Table13[Alpha])-MIN(Table13[Alpha]))</f>
        <v>0.41785418965510296</v>
      </c>
      <c r="J5038" s="508">
        <f>(Table13[[#This Row],[Signal from Matlab]]-703)/(1060.75-703)</f>
        <v>-1.9650593990216632</v>
      </c>
    </row>
    <row r="5039" spans="1:10" x14ac:dyDescent="0.2">
      <c r="A5039" s="505">
        <v>41285</v>
      </c>
      <c r="B5039" s="506">
        <v>5038</v>
      </c>
      <c r="C5039" s="507">
        <v>111.95</v>
      </c>
      <c r="E5039" s="508">
        <f>(Table13[[#This Row],[Gasoil Open]]-MIN(Table13[Gasoil Open]))/(MAX(Table13[Gasoil Open])-MIN(Table13[Gasoil Open]))</f>
        <v>0.74853587115666165</v>
      </c>
      <c r="I5039" s="130">
        <f>(Table13[[#This Row],[Alpha]]-MIN(Table13[Alpha]))/(MAX(Table13[Alpha])-MIN(Table13[Alpha]))</f>
        <v>0.41785418965510296</v>
      </c>
      <c r="J5039" s="508">
        <f>(Table13[[#This Row],[Signal from Matlab]]-703)/(1060.75-703)</f>
        <v>-1.9650593990216632</v>
      </c>
    </row>
    <row r="5040" spans="1:10" x14ac:dyDescent="0.2">
      <c r="A5040" s="505">
        <v>41288</v>
      </c>
      <c r="B5040" s="506">
        <v>5039</v>
      </c>
      <c r="C5040" s="507">
        <v>110.62</v>
      </c>
      <c r="E5040" s="508">
        <f>(Table13[[#This Row],[Gasoil Open]]-MIN(Table13[Gasoil Open]))/(MAX(Table13[Gasoil Open])-MIN(Table13[Gasoil Open]))</f>
        <v>0.73879941434846252</v>
      </c>
      <c r="I5040" s="130">
        <f>(Table13[[#This Row],[Alpha]]-MIN(Table13[Alpha]))/(MAX(Table13[Alpha])-MIN(Table13[Alpha]))</f>
        <v>0.41785418965510296</v>
      </c>
      <c r="J5040" s="508">
        <f>(Table13[[#This Row],[Signal from Matlab]]-703)/(1060.75-703)</f>
        <v>-1.9650593990216632</v>
      </c>
    </row>
    <row r="5041" spans="1:10" x14ac:dyDescent="0.2">
      <c r="A5041" s="505">
        <v>41289</v>
      </c>
      <c r="B5041" s="506">
        <v>5040</v>
      </c>
      <c r="C5041" s="507">
        <v>111.93</v>
      </c>
      <c r="E5041" s="508">
        <f>(Table13[[#This Row],[Gasoil Open]]-MIN(Table13[Gasoil Open]))/(MAX(Table13[Gasoil Open])-MIN(Table13[Gasoil Open]))</f>
        <v>0.74838945827232783</v>
      </c>
      <c r="I5041" s="130">
        <f>(Table13[[#This Row],[Alpha]]-MIN(Table13[Alpha]))/(MAX(Table13[Alpha])-MIN(Table13[Alpha]))</f>
        <v>0.41785418965510296</v>
      </c>
      <c r="J5041" s="508">
        <f>(Table13[[#This Row],[Signal from Matlab]]-703)/(1060.75-703)</f>
        <v>-1.9650593990216632</v>
      </c>
    </row>
    <row r="5042" spans="1:10" x14ac:dyDescent="0.2">
      <c r="A5042" s="505">
        <v>41290</v>
      </c>
      <c r="B5042" s="506">
        <v>5041</v>
      </c>
      <c r="C5042" s="507">
        <v>110.52</v>
      </c>
      <c r="E5042" s="508">
        <f>(Table13[[#This Row],[Gasoil Open]]-MIN(Table13[Gasoil Open]))/(MAX(Table13[Gasoil Open])-MIN(Table13[Gasoil Open]))</f>
        <v>0.73806734992679335</v>
      </c>
      <c r="I5042" s="130">
        <f>(Table13[[#This Row],[Alpha]]-MIN(Table13[Alpha]))/(MAX(Table13[Alpha])-MIN(Table13[Alpha]))</f>
        <v>0.41785418965510296</v>
      </c>
      <c r="J5042" s="508">
        <f>(Table13[[#This Row],[Signal from Matlab]]-703)/(1060.75-703)</f>
        <v>-1.9650593990216632</v>
      </c>
    </row>
    <row r="5043" spans="1:10" x14ac:dyDescent="0.2">
      <c r="A5043" s="505">
        <v>41291</v>
      </c>
      <c r="B5043" s="506">
        <v>5042</v>
      </c>
      <c r="C5043" s="507">
        <v>109.74</v>
      </c>
      <c r="E5043" s="508">
        <f>(Table13[[#This Row],[Gasoil Open]]-MIN(Table13[Gasoil Open]))/(MAX(Table13[Gasoil Open])-MIN(Table13[Gasoil Open]))</f>
        <v>0.73235724743777431</v>
      </c>
      <c r="I5043" s="130">
        <f>(Table13[[#This Row],[Alpha]]-MIN(Table13[Alpha]))/(MAX(Table13[Alpha])-MIN(Table13[Alpha]))</f>
        <v>0.41785418965510296</v>
      </c>
      <c r="J5043" s="508">
        <f>(Table13[[#This Row],[Signal from Matlab]]-703)/(1060.75-703)</f>
        <v>-1.9650593990216632</v>
      </c>
    </row>
    <row r="5044" spans="1:10" x14ac:dyDescent="0.2">
      <c r="A5044" s="505">
        <v>41292</v>
      </c>
      <c r="B5044" s="506">
        <v>5043</v>
      </c>
      <c r="C5044" s="507">
        <v>111.1</v>
      </c>
      <c r="E5044" s="508">
        <f>(Table13[[#This Row],[Gasoil Open]]-MIN(Table13[Gasoil Open]))/(MAX(Table13[Gasoil Open])-MIN(Table13[Gasoil Open]))</f>
        <v>0.74231332357247415</v>
      </c>
      <c r="I5044" s="130">
        <f>(Table13[[#This Row],[Alpha]]-MIN(Table13[Alpha]))/(MAX(Table13[Alpha])-MIN(Table13[Alpha]))</f>
        <v>0.41785418965510296</v>
      </c>
      <c r="J5044" s="508">
        <f>(Table13[[#This Row],[Signal from Matlab]]-703)/(1060.75-703)</f>
        <v>-1.9650593990216632</v>
      </c>
    </row>
    <row r="5045" spans="1:10" x14ac:dyDescent="0.2">
      <c r="A5045" s="505">
        <v>41295</v>
      </c>
      <c r="B5045" s="506">
        <v>5044</v>
      </c>
      <c r="C5045" s="507">
        <v>111.67</v>
      </c>
      <c r="E5045" s="508">
        <f>(Table13[[#This Row],[Gasoil Open]]-MIN(Table13[Gasoil Open]))/(MAX(Table13[Gasoil Open])-MIN(Table13[Gasoil Open]))</f>
        <v>0.74648609077598815</v>
      </c>
      <c r="I5045" s="130">
        <f>(Table13[[#This Row],[Alpha]]-MIN(Table13[Alpha]))/(MAX(Table13[Alpha])-MIN(Table13[Alpha]))</f>
        <v>0.41785418965510296</v>
      </c>
      <c r="J5045" s="508">
        <f>(Table13[[#This Row],[Signal from Matlab]]-703)/(1060.75-703)</f>
        <v>-1.9650593990216632</v>
      </c>
    </row>
    <row r="5046" spans="1:10" x14ac:dyDescent="0.2">
      <c r="A5046" s="505">
        <v>41296</v>
      </c>
      <c r="B5046" s="506">
        <v>5045</v>
      </c>
      <c r="C5046" s="507">
        <v>111.71</v>
      </c>
      <c r="E5046" s="508">
        <f>(Table13[[#This Row],[Gasoil Open]]-MIN(Table13[Gasoil Open]))/(MAX(Table13[Gasoil Open])-MIN(Table13[Gasoil Open]))</f>
        <v>0.74677891654465578</v>
      </c>
      <c r="I5046" s="130">
        <f>(Table13[[#This Row],[Alpha]]-MIN(Table13[Alpha]))/(MAX(Table13[Alpha])-MIN(Table13[Alpha]))</f>
        <v>0.41785418965510296</v>
      </c>
      <c r="J5046" s="508">
        <f>(Table13[[#This Row],[Signal from Matlab]]-703)/(1060.75-703)</f>
        <v>-1.9650593990216632</v>
      </c>
    </row>
    <row r="5047" spans="1:10" x14ac:dyDescent="0.2">
      <c r="A5047" s="505">
        <v>41297</v>
      </c>
      <c r="B5047" s="506">
        <v>5046</v>
      </c>
      <c r="C5047" s="507">
        <v>112.42</v>
      </c>
      <c r="E5047" s="508">
        <f>(Table13[[#This Row],[Gasoil Open]]-MIN(Table13[Gasoil Open]))/(MAX(Table13[Gasoil Open])-MIN(Table13[Gasoil Open]))</f>
        <v>0.75197657393850648</v>
      </c>
      <c r="I5047" s="130">
        <f>(Table13[[#This Row],[Alpha]]-MIN(Table13[Alpha]))/(MAX(Table13[Alpha])-MIN(Table13[Alpha]))</f>
        <v>0.41785418965510296</v>
      </c>
      <c r="J5047" s="508">
        <f>(Table13[[#This Row],[Signal from Matlab]]-703)/(1060.75-703)</f>
        <v>-1.9650593990216632</v>
      </c>
    </row>
    <row r="5048" spans="1:10" x14ac:dyDescent="0.2">
      <c r="A5048" s="505">
        <v>41298</v>
      </c>
      <c r="B5048" s="506">
        <v>5047</v>
      </c>
      <c r="C5048" s="507">
        <v>112.76</v>
      </c>
      <c r="E5048" s="508">
        <f>(Table13[[#This Row],[Gasoil Open]]-MIN(Table13[Gasoil Open]))/(MAX(Table13[Gasoil Open])-MIN(Table13[Gasoil Open]))</f>
        <v>0.75446559297218141</v>
      </c>
      <c r="I5048" s="130">
        <f>(Table13[[#This Row],[Alpha]]-MIN(Table13[Alpha]))/(MAX(Table13[Alpha])-MIN(Table13[Alpha]))</f>
        <v>0.41785418965510296</v>
      </c>
      <c r="J5048" s="508">
        <f>(Table13[[#This Row],[Signal from Matlab]]-703)/(1060.75-703)</f>
        <v>-1.9650593990216632</v>
      </c>
    </row>
    <row r="5049" spans="1:10" x14ac:dyDescent="0.2">
      <c r="A5049" s="505">
        <v>41299</v>
      </c>
      <c r="B5049" s="506">
        <v>5048</v>
      </c>
      <c r="C5049" s="507">
        <v>113.28</v>
      </c>
      <c r="E5049" s="508">
        <f>(Table13[[#This Row],[Gasoil Open]]-MIN(Table13[Gasoil Open]))/(MAX(Table13[Gasoil Open])-MIN(Table13[Gasoil Open]))</f>
        <v>0.75827232796486077</v>
      </c>
      <c r="I5049" s="130">
        <f>(Table13[[#This Row],[Alpha]]-MIN(Table13[Alpha]))/(MAX(Table13[Alpha])-MIN(Table13[Alpha]))</f>
        <v>0.41785418965510296</v>
      </c>
      <c r="J5049" s="508">
        <f>(Table13[[#This Row],[Signal from Matlab]]-703)/(1060.75-703)</f>
        <v>-1.9650593990216632</v>
      </c>
    </row>
    <row r="5050" spans="1:10" x14ac:dyDescent="0.2">
      <c r="A5050" s="505">
        <v>41302</v>
      </c>
      <c r="B5050" s="506">
        <v>5049</v>
      </c>
      <c r="C5050" s="507">
        <v>113.45</v>
      </c>
      <c r="E5050" s="508">
        <f>(Table13[[#This Row],[Gasoil Open]]-MIN(Table13[Gasoil Open]))/(MAX(Table13[Gasoil Open])-MIN(Table13[Gasoil Open]))</f>
        <v>0.75951683748169829</v>
      </c>
      <c r="I5050" s="130">
        <f>(Table13[[#This Row],[Alpha]]-MIN(Table13[Alpha]))/(MAX(Table13[Alpha])-MIN(Table13[Alpha]))</f>
        <v>0.41785418965510296</v>
      </c>
      <c r="J5050" s="508">
        <f>(Table13[[#This Row],[Signal from Matlab]]-703)/(1060.75-703)</f>
        <v>-1.9650593990216632</v>
      </c>
    </row>
    <row r="5051" spans="1:10" x14ac:dyDescent="0.2">
      <c r="A5051" s="505">
        <v>41303</v>
      </c>
      <c r="B5051" s="506">
        <v>5050</v>
      </c>
      <c r="C5051" s="507">
        <v>113.48</v>
      </c>
      <c r="E5051" s="508">
        <f>(Table13[[#This Row],[Gasoil Open]]-MIN(Table13[Gasoil Open]))/(MAX(Table13[Gasoil Open])-MIN(Table13[Gasoil Open]))</f>
        <v>0.75973645680819901</v>
      </c>
      <c r="I5051" s="130">
        <f>(Table13[[#This Row],[Alpha]]-MIN(Table13[Alpha]))/(MAX(Table13[Alpha])-MIN(Table13[Alpha]))</f>
        <v>0.41785418965510296</v>
      </c>
      <c r="J5051" s="508">
        <f>(Table13[[#This Row],[Signal from Matlab]]-703)/(1060.75-703)</f>
        <v>-1.9650593990216632</v>
      </c>
    </row>
    <row r="5052" spans="1:10" x14ac:dyDescent="0.2">
      <c r="A5052" s="505">
        <v>41304</v>
      </c>
      <c r="B5052" s="506">
        <v>5051</v>
      </c>
      <c r="C5052" s="507">
        <v>114.28</v>
      </c>
      <c r="E5052" s="508">
        <f>(Table13[[#This Row],[Gasoil Open]]-MIN(Table13[Gasoil Open]))/(MAX(Table13[Gasoil Open])-MIN(Table13[Gasoil Open]))</f>
        <v>0.76559297218155187</v>
      </c>
      <c r="I5052" s="130">
        <f>(Table13[[#This Row],[Alpha]]-MIN(Table13[Alpha]))/(MAX(Table13[Alpha])-MIN(Table13[Alpha]))</f>
        <v>0.41785418965510296</v>
      </c>
      <c r="J5052" s="508">
        <f>(Table13[[#This Row],[Signal from Matlab]]-703)/(1060.75-703)</f>
        <v>-1.9650593990216632</v>
      </c>
    </row>
    <row r="5053" spans="1:10" x14ac:dyDescent="0.2">
      <c r="A5053" s="505">
        <v>41305</v>
      </c>
      <c r="B5053" s="506">
        <v>5052</v>
      </c>
      <c r="C5053" s="507">
        <v>114.91</v>
      </c>
      <c r="E5053" s="508">
        <f>(Table13[[#This Row],[Gasoil Open]]-MIN(Table13[Gasoil Open]))/(MAX(Table13[Gasoil Open])-MIN(Table13[Gasoil Open]))</f>
        <v>0.7702049780380672</v>
      </c>
      <c r="I5053" s="130">
        <f>(Table13[[#This Row],[Alpha]]-MIN(Table13[Alpha]))/(MAX(Table13[Alpha])-MIN(Table13[Alpha]))</f>
        <v>0.41785418965510296</v>
      </c>
      <c r="J5053" s="508">
        <f>(Table13[[#This Row],[Signal from Matlab]]-703)/(1060.75-703)</f>
        <v>-1.9650593990216632</v>
      </c>
    </row>
    <row r="5054" spans="1:10" x14ac:dyDescent="0.2">
      <c r="A5054" s="505">
        <v>41306</v>
      </c>
      <c r="B5054" s="506">
        <v>5053</v>
      </c>
      <c r="C5054" s="507">
        <v>115.77</v>
      </c>
      <c r="E5054" s="508">
        <f>(Table13[[#This Row],[Gasoil Open]]-MIN(Table13[Gasoil Open]))/(MAX(Table13[Gasoil Open])-MIN(Table13[Gasoil Open]))</f>
        <v>0.77650073206442149</v>
      </c>
      <c r="I5054" s="130">
        <f>(Table13[[#This Row],[Alpha]]-MIN(Table13[Alpha]))/(MAX(Table13[Alpha])-MIN(Table13[Alpha]))</f>
        <v>0.41785418965510296</v>
      </c>
      <c r="J5054" s="508">
        <f>(Table13[[#This Row],[Signal from Matlab]]-703)/(1060.75-703)</f>
        <v>-1.9650593990216632</v>
      </c>
    </row>
    <row r="5055" spans="1:10" x14ac:dyDescent="0.2">
      <c r="A5055" s="505">
        <v>41309</v>
      </c>
      <c r="B5055" s="506">
        <v>5054</v>
      </c>
      <c r="C5055" s="507">
        <v>116.5</v>
      </c>
      <c r="E5055" s="508">
        <f>(Table13[[#This Row],[Gasoil Open]]-MIN(Table13[Gasoil Open]))/(MAX(Table13[Gasoil Open])-MIN(Table13[Gasoil Open]))</f>
        <v>0.781844802342606</v>
      </c>
      <c r="I5055" s="130">
        <f>(Table13[[#This Row],[Alpha]]-MIN(Table13[Alpha]))/(MAX(Table13[Alpha])-MIN(Table13[Alpha]))</f>
        <v>0.41785418965510296</v>
      </c>
      <c r="J5055" s="508">
        <f>(Table13[[#This Row],[Signal from Matlab]]-703)/(1060.75-703)</f>
        <v>-1.9650593990216632</v>
      </c>
    </row>
    <row r="5056" spans="1:10" x14ac:dyDescent="0.2">
      <c r="A5056" s="505">
        <v>41310</v>
      </c>
      <c r="B5056" s="506">
        <v>5055</v>
      </c>
      <c r="C5056" s="507">
        <v>115.47</v>
      </c>
      <c r="E5056" s="508">
        <f>(Table13[[#This Row],[Gasoil Open]]-MIN(Table13[Gasoil Open]))/(MAX(Table13[Gasoil Open])-MIN(Table13[Gasoil Open]))</f>
        <v>0.77430453879941419</v>
      </c>
      <c r="I5056" s="130">
        <f>(Table13[[#This Row],[Alpha]]-MIN(Table13[Alpha]))/(MAX(Table13[Alpha])-MIN(Table13[Alpha]))</f>
        <v>0.41785418965510296</v>
      </c>
      <c r="J5056" s="508">
        <f>(Table13[[#This Row],[Signal from Matlab]]-703)/(1060.75-703)</f>
        <v>-1.9650593990216632</v>
      </c>
    </row>
    <row r="5057" spans="1:10" x14ac:dyDescent="0.2">
      <c r="A5057" s="505">
        <v>41311</v>
      </c>
      <c r="B5057" s="506">
        <v>5056</v>
      </c>
      <c r="C5057" s="507">
        <v>116.45</v>
      </c>
      <c r="E5057" s="508">
        <f>(Table13[[#This Row],[Gasoil Open]]-MIN(Table13[Gasoil Open]))/(MAX(Table13[Gasoil Open])-MIN(Table13[Gasoil Open]))</f>
        <v>0.78147877013177147</v>
      </c>
      <c r="I5057" s="130">
        <f>(Table13[[#This Row],[Alpha]]-MIN(Table13[Alpha]))/(MAX(Table13[Alpha])-MIN(Table13[Alpha]))</f>
        <v>0.41785418965510296</v>
      </c>
      <c r="J5057" s="508">
        <f>(Table13[[#This Row],[Signal from Matlab]]-703)/(1060.75-703)</f>
        <v>-1.9650593990216632</v>
      </c>
    </row>
    <row r="5058" spans="1:10" x14ac:dyDescent="0.2">
      <c r="A5058" s="505">
        <v>41312</v>
      </c>
      <c r="B5058" s="506">
        <v>5057</v>
      </c>
      <c r="C5058" s="507">
        <v>116.9</v>
      </c>
      <c r="E5058" s="508">
        <f>(Table13[[#This Row],[Gasoil Open]]-MIN(Table13[Gasoil Open]))/(MAX(Table13[Gasoil Open])-MIN(Table13[Gasoil Open]))</f>
        <v>0.78477306002928249</v>
      </c>
      <c r="I5058" s="130">
        <f>(Table13[[#This Row],[Alpha]]-MIN(Table13[Alpha]))/(MAX(Table13[Alpha])-MIN(Table13[Alpha]))</f>
        <v>0.41785418965510296</v>
      </c>
      <c r="J5058" s="508">
        <f>(Table13[[#This Row],[Signal from Matlab]]-703)/(1060.75-703)</f>
        <v>-1.9650593990216632</v>
      </c>
    </row>
    <row r="5059" spans="1:10" x14ac:dyDescent="0.2">
      <c r="A5059" s="505">
        <v>41313</v>
      </c>
      <c r="B5059" s="506">
        <v>5058</v>
      </c>
      <c r="C5059" s="507">
        <v>117.48</v>
      </c>
      <c r="E5059" s="508">
        <f>(Table13[[#This Row],[Gasoil Open]]-MIN(Table13[Gasoil Open]))/(MAX(Table13[Gasoil Open])-MIN(Table13[Gasoil Open]))</f>
        <v>0.78901903367496329</v>
      </c>
      <c r="I5059" s="130">
        <f>(Table13[[#This Row],[Alpha]]-MIN(Table13[Alpha]))/(MAX(Table13[Alpha])-MIN(Table13[Alpha]))</f>
        <v>0.41785418965510296</v>
      </c>
      <c r="J5059" s="508">
        <f>(Table13[[#This Row],[Signal from Matlab]]-703)/(1060.75-703)</f>
        <v>-1.9650593990216632</v>
      </c>
    </row>
    <row r="5060" spans="1:10" x14ac:dyDescent="0.2">
      <c r="A5060" s="505">
        <v>41316</v>
      </c>
      <c r="B5060" s="506">
        <v>5059</v>
      </c>
      <c r="C5060" s="507">
        <v>118.9</v>
      </c>
      <c r="E5060" s="508">
        <f>(Table13[[#This Row],[Gasoil Open]]-MIN(Table13[Gasoil Open]))/(MAX(Table13[Gasoil Open])-MIN(Table13[Gasoil Open]))</f>
        <v>0.79941434846266457</v>
      </c>
      <c r="I5060" s="130">
        <f>(Table13[[#This Row],[Alpha]]-MIN(Table13[Alpha]))/(MAX(Table13[Alpha])-MIN(Table13[Alpha]))</f>
        <v>0.41785418965510296</v>
      </c>
      <c r="J5060" s="508">
        <f>(Table13[[#This Row],[Signal from Matlab]]-703)/(1060.75-703)</f>
        <v>-1.9650593990216632</v>
      </c>
    </row>
    <row r="5061" spans="1:10" x14ac:dyDescent="0.2">
      <c r="A5061" s="505">
        <v>41317</v>
      </c>
      <c r="B5061" s="506">
        <v>5060</v>
      </c>
      <c r="C5061" s="507">
        <v>118.27</v>
      </c>
      <c r="E5061" s="508">
        <f>(Table13[[#This Row],[Gasoil Open]]-MIN(Table13[Gasoil Open]))/(MAX(Table13[Gasoil Open])-MIN(Table13[Gasoil Open]))</f>
        <v>0.79480234260614913</v>
      </c>
      <c r="I5061" s="130">
        <f>(Table13[[#This Row],[Alpha]]-MIN(Table13[Alpha]))/(MAX(Table13[Alpha])-MIN(Table13[Alpha]))</f>
        <v>0.41785418965510296</v>
      </c>
      <c r="J5061" s="508">
        <f>(Table13[[#This Row],[Signal from Matlab]]-703)/(1060.75-703)</f>
        <v>-1.9650593990216632</v>
      </c>
    </row>
    <row r="5062" spans="1:10" x14ac:dyDescent="0.2">
      <c r="A5062" s="505">
        <v>41318</v>
      </c>
      <c r="B5062" s="506">
        <v>5061</v>
      </c>
      <c r="C5062" s="507">
        <v>118.66</v>
      </c>
      <c r="E5062" s="508">
        <f>(Table13[[#This Row],[Gasoil Open]]-MIN(Table13[Gasoil Open]))/(MAX(Table13[Gasoil Open])-MIN(Table13[Gasoil Open]))</f>
        <v>0.7976573938506587</v>
      </c>
      <c r="I5062" s="130">
        <f>(Table13[[#This Row],[Alpha]]-MIN(Table13[Alpha]))/(MAX(Table13[Alpha])-MIN(Table13[Alpha]))</f>
        <v>0.41785418965510296</v>
      </c>
      <c r="J5062" s="508">
        <f>(Table13[[#This Row],[Signal from Matlab]]-703)/(1060.75-703)</f>
        <v>-1.9650593990216632</v>
      </c>
    </row>
    <row r="5063" spans="1:10" x14ac:dyDescent="0.2">
      <c r="A5063" s="505">
        <v>41319</v>
      </c>
      <c r="B5063" s="506">
        <v>5062</v>
      </c>
      <c r="C5063" s="507">
        <v>117.9</v>
      </c>
      <c r="E5063" s="508">
        <f>(Table13[[#This Row],[Gasoil Open]]-MIN(Table13[Gasoil Open]))/(MAX(Table13[Gasoil Open])-MIN(Table13[Gasoil Open]))</f>
        <v>0.79209370424597358</v>
      </c>
      <c r="I5063" s="130">
        <f>(Table13[[#This Row],[Alpha]]-MIN(Table13[Alpha]))/(MAX(Table13[Alpha])-MIN(Table13[Alpha]))</f>
        <v>0.41785418965510296</v>
      </c>
      <c r="J5063" s="508">
        <f>(Table13[[#This Row],[Signal from Matlab]]-703)/(1060.75-703)</f>
        <v>-1.9650593990216632</v>
      </c>
    </row>
    <row r="5064" spans="1:10" x14ac:dyDescent="0.2">
      <c r="A5064" s="505">
        <v>41320</v>
      </c>
      <c r="B5064" s="506">
        <v>5063</v>
      </c>
      <c r="C5064" s="507">
        <v>117.96</v>
      </c>
      <c r="E5064" s="508">
        <f>(Table13[[#This Row],[Gasoil Open]]-MIN(Table13[Gasoil Open]))/(MAX(Table13[Gasoil Open])-MIN(Table13[Gasoil Open]))</f>
        <v>0.79253294289897491</v>
      </c>
      <c r="I5064" s="130">
        <f>(Table13[[#This Row],[Alpha]]-MIN(Table13[Alpha]))/(MAX(Table13[Alpha])-MIN(Table13[Alpha]))</f>
        <v>0.41785418965510296</v>
      </c>
      <c r="J5064" s="508">
        <f>(Table13[[#This Row],[Signal from Matlab]]-703)/(1060.75-703)</f>
        <v>-1.9650593990216632</v>
      </c>
    </row>
    <row r="5065" spans="1:10" x14ac:dyDescent="0.2">
      <c r="A5065" s="505">
        <v>41323</v>
      </c>
      <c r="B5065" s="506">
        <v>5064</v>
      </c>
      <c r="C5065" s="507">
        <v>117.81</v>
      </c>
      <c r="E5065" s="508">
        <f>(Table13[[#This Row],[Gasoil Open]]-MIN(Table13[Gasoil Open]))/(MAX(Table13[Gasoil Open])-MIN(Table13[Gasoil Open]))</f>
        <v>0.79143484626647131</v>
      </c>
      <c r="I5065" s="130">
        <f>(Table13[[#This Row],[Alpha]]-MIN(Table13[Alpha]))/(MAX(Table13[Alpha])-MIN(Table13[Alpha]))</f>
        <v>0.41785418965510296</v>
      </c>
      <c r="J5065" s="508">
        <f>(Table13[[#This Row],[Signal from Matlab]]-703)/(1060.75-703)</f>
        <v>-1.9650593990216632</v>
      </c>
    </row>
    <row r="5066" spans="1:10" x14ac:dyDescent="0.2">
      <c r="A5066" s="505">
        <v>41324</v>
      </c>
      <c r="B5066" s="506">
        <v>5065</v>
      </c>
      <c r="C5066" s="507">
        <v>117.48</v>
      </c>
      <c r="E5066" s="508">
        <f>(Table13[[#This Row],[Gasoil Open]]-MIN(Table13[Gasoil Open]))/(MAX(Table13[Gasoil Open])-MIN(Table13[Gasoil Open]))</f>
        <v>0.78901903367496329</v>
      </c>
      <c r="I5066" s="130">
        <f>(Table13[[#This Row],[Alpha]]-MIN(Table13[Alpha]))/(MAX(Table13[Alpha])-MIN(Table13[Alpha]))</f>
        <v>0.41785418965510296</v>
      </c>
      <c r="J5066" s="508">
        <f>(Table13[[#This Row],[Signal from Matlab]]-703)/(1060.75-703)</f>
        <v>-1.9650593990216632</v>
      </c>
    </row>
    <row r="5067" spans="1:10" x14ac:dyDescent="0.2">
      <c r="A5067" s="505">
        <v>41325</v>
      </c>
      <c r="B5067" s="506">
        <v>5066</v>
      </c>
      <c r="C5067" s="507">
        <v>117.35</v>
      </c>
      <c r="E5067" s="508">
        <f>(Table13[[#This Row],[Gasoil Open]]-MIN(Table13[Gasoil Open]))/(MAX(Table13[Gasoil Open])-MIN(Table13[Gasoil Open]))</f>
        <v>0.78806734992679339</v>
      </c>
      <c r="I5067" s="130">
        <f>(Table13[[#This Row],[Alpha]]-MIN(Table13[Alpha]))/(MAX(Table13[Alpha])-MIN(Table13[Alpha]))</f>
        <v>0.41785418965510296</v>
      </c>
      <c r="J5067" s="508">
        <f>(Table13[[#This Row],[Signal from Matlab]]-703)/(1060.75-703)</f>
        <v>-1.9650593990216632</v>
      </c>
    </row>
    <row r="5068" spans="1:10" x14ac:dyDescent="0.2">
      <c r="A5068" s="505">
        <v>41326</v>
      </c>
      <c r="B5068" s="506">
        <v>5067</v>
      </c>
      <c r="C5068" s="507">
        <v>115.2</v>
      </c>
      <c r="E5068" s="508">
        <f>(Table13[[#This Row],[Gasoil Open]]-MIN(Table13[Gasoil Open]))/(MAX(Table13[Gasoil Open])-MIN(Table13[Gasoil Open]))</f>
        <v>0.7723279648609076</v>
      </c>
      <c r="I5068" s="130">
        <f>(Table13[[#This Row],[Alpha]]-MIN(Table13[Alpha]))/(MAX(Table13[Alpha])-MIN(Table13[Alpha]))</f>
        <v>0.41785418965510296</v>
      </c>
      <c r="J5068" s="508">
        <f>(Table13[[#This Row],[Signal from Matlab]]-703)/(1060.75-703)</f>
        <v>-1.9650593990216632</v>
      </c>
    </row>
    <row r="5069" spans="1:10" x14ac:dyDescent="0.2">
      <c r="A5069" s="505">
        <v>41327</v>
      </c>
      <c r="B5069" s="506">
        <v>5068</v>
      </c>
      <c r="C5069" s="507">
        <v>113.6</v>
      </c>
      <c r="E5069" s="508">
        <f>(Table13[[#This Row],[Gasoil Open]]-MIN(Table13[Gasoil Open]))/(MAX(Table13[Gasoil Open])-MIN(Table13[Gasoil Open]))</f>
        <v>0.76061493411420189</v>
      </c>
      <c r="I5069" s="130">
        <f>(Table13[[#This Row],[Alpha]]-MIN(Table13[Alpha]))/(MAX(Table13[Alpha])-MIN(Table13[Alpha]))</f>
        <v>0.41785418965510296</v>
      </c>
      <c r="J5069" s="508">
        <f>(Table13[[#This Row],[Signal from Matlab]]-703)/(1060.75-703)</f>
        <v>-1.9650593990216632</v>
      </c>
    </row>
    <row r="5070" spans="1:10" x14ac:dyDescent="0.2">
      <c r="A5070" s="505">
        <v>41330</v>
      </c>
      <c r="B5070" s="506">
        <v>5069</v>
      </c>
      <c r="C5070" s="507">
        <v>114.19</v>
      </c>
      <c r="E5070" s="508">
        <f>(Table13[[#This Row],[Gasoil Open]]-MIN(Table13[Gasoil Open]))/(MAX(Table13[Gasoil Open])-MIN(Table13[Gasoil Open]))</f>
        <v>0.7649341142020496</v>
      </c>
      <c r="I5070" s="130">
        <f>(Table13[[#This Row],[Alpha]]-MIN(Table13[Alpha]))/(MAX(Table13[Alpha])-MIN(Table13[Alpha]))</f>
        <v>0.41785418965510296</v>
      </c>
      <c r="J5070" s="508">
        <f>(Table13[[#This Row],[Signal from Matlab]]-703)/(1060.75-703)</f>
        <v>-1.9650593990216632</v>
      </c>
    </row>
    <row r="5071" spans="1:10" x14ac:dyDescent="0.2">
      <c r="A5071" s="505">
        <v>41331</v>
      </c>
      <c r="B5071" s="506">
        <v>5070</v>
      </c>
      <c r="C5071" s="507">
        <v>113.64</v>
      </c>
      <c r="E5071" s="508">
        <f>(Table13[[#This Row],[Gasoil Open]]-MIN(Table13[Gasoil Open]))/(MAX(Table13[Gasoil Open])-MIN(Table13[Gasoil Open]))</f>
        <v>0.76090775988286952</v>
      </c>
      <c r="I5071" s="130">
        <f>(Table13[[#This Row],[Alpha]]-MIN(Table13[Alpha]))/(MAX(Table13[Alpha])-MIN(Table13[Alpha]))</f>
        <v>0.41785418965510296</v>
      </c>
      <c r="J5071" s="508">
        <f>(Table13[[#This Row],[Signal from Matlab]]-703)/(1060.75-703)</f>
        <v>-1.9650593990216632</v>
      </c>
    </row>
    <row r="5072" spans="1:10" x14ac:dyDescent="0.2">
      <c r="A5072" s="505">
        <v>41332</v>
      </c>
      <c r="B5072" s="506">
        <v>5071</v>
      </c>
      <c r="C5072" s="507">
        <v>112.8</v>
      </c>
      <c r="E5072" s="508">
        <f>(Table13[[#This Row],[Gasoil Open]]-MIN(Table13[Gasoil Open]))/(MAX(Table13[Gasoil Open])-MIN(Table13[Gasoil Open]))</f>
        <v>0.75475841874084904</v>
      </c>
      <c r="I5072" s="130">
        <f>(Table13[[#This Row],[Alpha]]-MIN(Table13[Alpha]))/(MAX(Table13[Alpha])-MIN(Table13[Alpha]))</f>
        <v>0.41785418965510296</v>
      </c>
      <c r="J5072" s="508">
        <f>(Table13[[#This Row],[Signal from Matlab]]-703)/(1060.75-703)</f>
        <v>-1.9650593990216632</v>
      </c>
    </row>
    <row r="5073" spans="1:10" x14ac:dyDescent="0.2">
      <c r="A5073" s="505">
        <v>41333</v>
      </c>
      <c r="B5073" s="506">
        <v>5072</v>
      </c>
      <c r="C5073" s="507">
        <v>111.95</v>
      </c>
      <c r="E5073" s="508">
        <f>(Table13[[#This Row],[Gasoil Open]]-MIN(Table13[Gasoil Open]))/(MAX(Table13[Gasoil Open])-MIN(Table13[Gasoil Open]))</f>
        <v>0.74853587115666165</v>
      </c>
      <c r="I5073" s="130">
        <f>(Table13[[#This Row],[Alpha]]-MIN(Table13[Alpha]))/(MAX(Table13[Alpha])-MIN(Table13[Alpha]))</f>
        <v>0.41785418965510296</v>
      </c>
      <c r="J5073" s="508">
        <f>(Table13[[#This Row],[Signal from Matlab]]-703)/(1060.75-703)</f>
        <v>-1.9650593990216632</v>
      </c>
    </row>
    <row r="5074" spans="1:10" x14ac:dyDescent="0.2">
      <c r="A5074" s="505">
        <v>41334</v>
      </c>
      <c r="B5074" s="506">
        <v>5073</v>
      </c>
      <c r="C5074" s="507">
        <v>110.9</v>
      </c>
      <c r="E5074" s="508">
        <f>(Table13[[#This Row],[Gasoil Open]]-MIN(Table13[Gasoil Open]))/(MAX(Table13[Gasoil Open])-MIN(Table13[Gasoil Open]))</f>
        <v>0.74084919472913602</v>
      </c>
      <c r="I5074" s="130">
        <f>(Table13[[#This Row],[Alpha]]-MIN(Table13[Alpha]))/(MAX(Table13[Alpha])-MIN(Table13[Alpha]))</f>
        <v>0.41785418965510296</v>
      </c>
      <c r="J5074" s="508">
        <f>(Table13[[#This Row],[Signal from Matlab]]-703)/(1060.75-703)</f>
        <v>-1.9650593990216632</v>
      </c>
    </row>
    <row r="5075" spans="1:10" x14ac:dyDescent="0.2">
      <c r="A5075" s="505">
        <v>41337</v>
      </c>
      <c r="B5075" s="506">
        <v>5074</v>
      </c>
      <c r="C5075" s="507">
        <v>110.58</v>
      </c>
      <c r="E5075" s="508">
        <f>(Table13[[#This Row],[Gasoil Open]]-MIN(Table13[Gasoil Open]))/(MAX(Table13[Gasoil Open])-MIN(Table13[Gasoil Open]))</f>
        <v>0.7385065885797949</v>
      </c>
      <c r="I5075" s="130">
        <f>(Table13[[#This Row],[Alpha]]-MIN(Table13[Alpha]))/(MAX(Table13[Alpha])-MIN(Table13[Alpha]))</f>
        <v>0.41785418965510296</v>
      </c>
      <c r="J5075" s="508">
        <f>(Table13[[#This Row],[Signal from Matlab]]-703)/(1060.75-703)</f>
        <v>-1.9650593990216632</v>
      </c>
    </row>
    <row r="5076" spans="1:10" x14ac:dyDescent="0.2">
      <c r="A5076" s="505">
        <v>41338</v>
      </c>
      <c r="B5076" s="506">
        <v>5075</v>
      </c>
      <c r="C5076" s="507">
        <v>110.1</v>
      </c>
      <c r="E5076" s="508">
        <f>(Table13[[#This Row],[Gasoil Open]]-MIN(Table13[Gasoil Open]))/(MAX(Table13[Gasoil Open])-MIN(Table13[Gasoil Open]))</f>
        <v>0.73499267935578316</v>
      </c>
      <c r="I5076" s="130">
        <f>(Table13[[#This Row],[Alpha]]-MIN(Table13[Alpha]))/(MAX(Table13[Alpha])-MIN(Table13[Alpha]))</f>
        <v>0.41785418965510296</v>
      </c>
      <c r="J5076" s="508">
        <f>(Table13[[#This Row],[Signal from Matlab]]-703)/(1060.75-703)</f>
        <v>-1.9650593990216632</v>
      </c>
    </row>
    <row r="5077" spans="1:10" x14ac:dyDescent="0.2">
      <c r="A5077" s="505">
        <v>41339</v>
      </c>
      <c r="B5077" s="506">
        <v>5076</v>
      </c>
      <c r="C5077" s="507">
        <v>111.83</v>
      </c>
      <c r="E5077" s="508">
        <f>(Table13[[#This Row],[Gasoil Open]]-MIN(Table13[Gasoil Open]))/(MAX(Table13[Gasoil Open])-MIN(Table13[Gasoil Open]))</f>
        <v>0.74765739385065866</v>
      </c>
      <c r="I5077" s="130">
        <f>(Table13[[#This Row],[Alpha]]-MIN(Table13[Alpha]))/(MAX(Table13[Alpha])-MIN(Table13[Alpha]))</f>
        <v>0.41785418965510296</v>
      </c>
      <c r="J5077" s="508">
        <f>(Table13[[#This Row],[Signal from Matlab]]-703)/(1060.75-703)</f>
        <v>-1.9650593990216632</v>
      </c>
    </row>
    <row r="5078" spans="1:10" x14ac:dyDescent="0.2">
      <c r="A5078" s="505">
        <v>41340</v>
      </c>
      <c r="B5078" s="506">
        <v>5077</v>
      </c>
      <c r="C5078" s="507">
        <v>111.08</v>
      </c>
      <c r="E5078" s="508">
        <f>(Table13[[#This Row],[Gasoil Open]]-MIN(Table13[Gasoil Open]))/(MAX(Table13[Gasoil Open])-MIN(Table13[Gasoil Open]))</f>
        <v>0.74216691068814045</v>
      </c>
      <c r="I5078" s="130">
        <f>(Table13[[#This Row],[Alpha]]-MIN(Table13[Alpha]))/(MAX(Table13[Alpha])-MIN(Table13[Alpha]))</f>
        <v>0.41785418965510296</v>
      </c>
      <c r="J5078" s="508">
        <f>(Table13[[#This Row],[Signal from Matlab]]-703)/(1060.75-703)</f>
        <v>-1.9650593990216632</v>
      </c>
    </row>
    <row r="5079" spans="1:10" x14ac:dyDescent="0.2">
      <c r="A5079" s="505">
        <v>41341</v>
      </c>
      <c r="B5079" s="506">
        <v>5078</v>
      </c>
      <c r="C5079" s="507">
        <v>110.9</v>
      </c>
      <c r="E5079" s="508">
        <f>(Table13[[#This Row],[Gasoil Open]]-MIN(Table13[Gasoil Open]))/(MAX(Table13[Gasoil Open])-MIN(Table13[Gasoil Open]))</f>
        <v>0.74084919472913602</v>
      </c>
      <c r="I5079" s="130">
        <f>(Table13[[#This Row],[Alpha]]-MIN(Table13[Alpha]))/(MAX(Table13[Alpha])-MIN(Table13[Alpha]))</f>
        <v>0.41785418965510296</v>
      </c>
      <c r="J5079" s="508">
        <f>(Table13[[#This Row],[Signal from Matlab]]-703)/(1060.75-703)</f>
        <v>-1.9650593990216632</v>
      </c>
    </row>
    <row r="5080" spans="1:10" x14ac:dyDescent="0.2">
      <c r="A5080" s="505">
        <v>41344</v>
      </c>
      <c r="B5080" s="506">
        <v>5079</v>
      </c>
      <c r="C5080" s="507">
        <v>110.67</v>
      </c>
      <c r="E5080" s="508">
        <f>(Table13[[#This Row],[Gasoil Open]]-MIN(Table13[Gasoil Open]))/(MAX(Table13[Gasoil Open])-MIN(Table13[Gasoil Open]))</f>
        <v>0.73916544655929706</v>
      </c>
      <c r="I5080" s="130">
        <f>(Table13[[#This Row],[Alpha]]-MIN(Table13[Alpha]))/(MAX(Table13[Alpha])-MIN(Table13[Alpha]))</f>
        <v>0.41785418965510296</v>
      </c>
      <c r="J5080" s="508">
        <f>(Table13[[#This Row],[Signal from Matlab]]-703)/(1060.75-703)</f>
        <v>-1.9650593990216632</v>
      </c>
    </row>
    <row r="5081" spans="1:10" x14ac:dyDescent="0.2">
      <c r="A5081" s="505">
        <v>41345</v>
      </c>
      <c r="B5081" s="506">
        <v>5080</v>
      </c>
      <c r="C5081" s="507">
        <v>110.13</v>
      </c>
      <c r="E5081" s="508">
        <f>(Table13[[#This Row],[Gasoil Open]]-MIN(Table13[Gasoil Open]))/(MAX(Table13[Gasoil Open])-MIN(Table13[Gasoil Open]))</f>
        <v>0.73521229868228388</v>
      </c>
      <c r="I5081" s="130">
        <f>(Table13[[#This Row],[Alpha]]-MIN(Table13[Alpha]))/(MAX(Table13[Alpha])-MIN(Table13[Alpha]))</f>
        <v>0.41785418965510296</v>
      </c>
      <c r="J5081" s="508">
        <f>(Table13[[#This Row],[Signal from Matlab]]-703)/(1060.75-703)</f>
        <v>-1.9650593990216632</v>
      </c>
    </row>
    <row r="5082" spans="1:10" x14ac:dyDescent="0.2">
      <c r="A5082" s="505">
        <v>41346</v>
      </c>
      <c r="B5082" s="506">
        <v>5081</v>
      </c>
      <c r="C5082" s="507">
        <v>109.7</v>
      </c>
      <c r="E5082" s="508">
        <f>(Table13[[#This Row],[Gasoil Open]]-MIN(Table13[Gasoil Open]))/(MAX(Table13[Gasoil Open])-MIN(Table13[Gasoil Open]))</f>
        <v>0.73206442166910679</v>
      </c>
      <c r="I5082" s="130">
        <f>(Table13[[#This Row],[Alpha]]-MIN(Table13[Alpha]))/(MAX(Table13[Alpha])-MIN(Table13[Alpha]))</f>
        <v>0.41785418965510296</v>
      </c>
      <c r="J5082" s="508">
        <f>(Table13[[#This Row],[Signal from Matlab]]-703)/(1060.75-703)</f>
        <v>-1.9650593990216632</v>
      </c>
    </row>
    <row r="5083" spans="1:10" x14ac:dyDescent="0.2">
      <c r="A5083" s="505">
        <v>41347</v>
      </c>
      <c r="B5083" s="506">
        <v>5082</v>
      </c>
      <c r="C5083" s="507">
        <v>108.36</v>
      </c>
      <c r="E5083" s="508">
        <f>(Table13[[#This Row],[Gasoil Open]]-MIN(Table13[Gasoil Open]))/(MAX(Table13[Gasoil Open])-MIN(Table13[Gasoil Open]))</f>
        <v>0.72225475841874065</v>
      </c>
      <c r="I5083" s="130">
        <f>(Table13[[#This Row],[Alpha]]-MIN(Table13[Alpha]))/(MAX(Table13[Alpha])-MIN(Table13[Alpha]))</f>
        <v>0.41785418965510296</v>
      </c>
      <c r="J5083" s="508">
        <f>(Table13[[#This Row],[Signal from Matlab]]-703)/(1060.75-703)</f>
        <v>-1.9650593990216632</v>
      </c>
    </row>
    <row r="5084" spans="1:10" x14ac:dyDescent="0.2">
      <c r="A5084" s="505">
        <v>41348</v>
      </c>
      <c r="B5084" s="506">
        <v>5083</v>
      </c>
      <c r="C5084" s="507">
        <v>109.32</v>
      </c>
      <c r="E5084" s="508">
        <f>(Table13[[#This Row],[Gasoil Open]]-MIN(Table13[Gasoil Open]))/(MAX(Table13[Gasoil Open])-MIN(Table13[Gasoil Open]))</f>
        <v>0.72928257686676412</v>
      </c>
      <c r="I5084" s="130">
        <f>(Table13[[#This Row],[Alpha]]-MIN(Table13[Alpha]))/(MAX(Table13[Alpha])-MIN(Table13[Alpha]))</f>
        <v>0.41785418965510296</v>
      </c>
      <c r="J5084" s="508">
        <f>(Table13[[#This Row],[Signal from Matlab]]-703)/(1060.75-703)</f>
        <v>-1.9650593990216632</v>
      </c>
    </row>
    <row r="5085" spans="1:10" x14ac:dyDescent="0.2">
      <c r="A5085" s="505">
        <v>41351</v>
      </c>
      <c r="B5085" s="506">
        <v>5084</v>
      </c>
      <c r="C5085" s="507">
        <v>109.83</v>
      </c>
      <c r="E5085" s="508">
        <f>(Table13[[#This Row],[Gasoil Open]]-MIN(Table13[Gasoil Open]))/(MAX(Table13[Gasoil Open])-MIN(Table13[Gasoil Open]))</f>
        <v>0.73301610541727658</v>
      </c>
      <c r="I5085" s="130">
        <f>(Table13[[#This Row],[Alpha]]-MIN(Table13[Alpha]))/(MAX(Table13[Alpha])-MIN(Table13[Alpha]))</f>
        <v>0.41785418965510296</v>
      </c>
      <c r="J5085" s="508">
        <f>(Table13[[#This Row],[Signal from Matlab]]-703)/(1060.75-703)</f>
        <v>-1.9650593990216632</v>
      </c>
    </row>
    <row r="5086" spans="1:10" x14ac:dyDescent="0.2">
      <c r="A5086" s="505">
        <v>41352</v>
      </c>
      <c r="B5086" s="506">
        <v>5085</v>
      </c>
      <c r="C5086" s="507">
        <v>109.41</v>
      </c>
      <c r="E5086" s="508">
        <f>(Table13[[#This Row],[Gasoil Open]]-MIN(Table13[Gasoil Open]))/(MAX(Table13[Gasoil Open])-MIN(Table13[Gasoil Open]))</f>
        <v>0.72994143484626628</v>
      </c>
      <c r="I5086" s="130">
        <f>(Table13[[#This Row],[Alpha]]-MIN(Table13[Alpha]))/(MAX(Table13[Alpha])-MIN(Table13[Alpha]))</f>
        <v>0.41785418965510296</v>
      </c>
      <c r="J5086" s="508">
        <f>(Table13[[#This Row],[Signal from Matlab]]-703)/(1060.75-703)</f>
        <v>-1.9650593990216632</v>
      </c>
    </row>
    <row r="5087" spans="1:10" x14ac:dyDescent="0.2">
      <c r="A5087" s="505">
        <v>41353</v>
      </c>
      <c r="B5087" s="506">
        <v>5086</v>
      </c>
      <c r="C5087" s="507">
        <v>107.59</v>
      </c>
      <c r="E5087" s="508">
        <f>(Table13[[#This Row],[Gasoil Open]]-MIN(Table13[Gasoil Open]))/(MAX(Table13[Gasoil Open])-MIN(Table13[Gasoil Open]))</f>
        <v>0.71661786237188863</v>
      </c>
      <c r="I5087" s="130">
        <f>(Table13[[#This Row],[Alpha]]-MIN(Table13[Alpha]))/(MAX(Table13[Alpha])-MIN(Table13[Alpha]))</f>
        <v>0.41785418965510296</v>
      </c>
      <c r="J5087" s="508">
        <f>(Table13[[#This Row],[Signal from Matlab]]-703)/(1060.75-703)</f>
        <v>-1.9650593990216632</v>
      </c>
    </row>
    <row r="5088" spans="1:10" x14ac:dyDescent="0.2">
      <c r="A5088" s="505">
        <v>41354</v>
      </c>
      <c r="B5088" s="506">
        <v>5087</v>
      </c>
      <c r="C5088" s="507">
        <v>108.48</v>
      </c>
      <c r="E5088" s="508">
        <f>(Table13[[#This Row],[Gasoil Open]]-MIN(Table13[Gasoil Open]))/(MAX(Table13[Gasoil Open])-MIN(Table13[Gasoil Open]))</f>
        <v>0.72313323572474364</v>
      </c>
      <c r="I5088" s="130">
        <f>(Table13[[#This Row],[Alpha]]-MIN(Table13[Alpha]))/(MAX(Table13[Alpha])-MIN(Table13[Alpha]))</f>
        <v>0.41785418965510296</v>
      </c>
      <c r="J5088" s="508">
        <f>(Table13[[#This Row],[Signal from Matlab]]-703)/(1060.75-703)</f>
        <v>-1.9650593990216632</v>
      </c>
    </row>
    <row r="5089" spans="1:10" x14ac:dyDescent="0.2">
      <c r="A5089" s="505">
        <v>41355</v>
      </c>
      <c r="B5089" s="506">
        <v>5088</v>
      </c>
      <c r="C5089" s="507">
        <v>107.31</v>
      </c>
      <c r="E5089" s="508">
        <f>(Table13[[#This Row],[Gasoil Open]]-MIN(Table13[Gasoil Open]))/(MAX(Table13[Gasoil Open])-MIN(Table13[Gasoil Open]))</f>
        <v>0.71456808199121513</v>
      </c>
      <c r="I5089" s="130">
        <f>(Table13[[#This Row],[Alpha]]-MIN(Table13[Alpha]))/(MAX(Table13[Alpha])-MIN(Table13[Alpha]))</f>
        <v>0.41785418965510296</v>
      </c>
      <c r="J5089" s="508">
        <f>(Table13[[#This Row],[Signal from Matlab]]-703)/(1060.75-703)</f>
        <v>-1.9650593990216632</v>
      </c>
    </row>
    <row r="5090" spans="1:10" x14ac:dyDescent="0.2">
      <c r="A5090" s="505">
        <v>41358</v>
      </c>
      <c r="B5090" s="506">
        <v>5089</v>
      </c>
      <c r="C5090" s="507">
        <v>106.86</v>
      </c>
      <c r="E5090" s="508">
        <f>(Table13[[#This Row],[Gasoil Open]]-MIN(Table13[Gasoil Open]))/(MAX(Table13[Gasoil Open])-MIN(Table13[Gasoil Open]))</f>
        <v>0.71127379209370412</v>
      </c>
      <c r="I5090" s="130">
        <f>(Table13[[#This Row],[Alpha]]-MIN(Table13[Alpha]))/(MAX(Table13[Alpha])-MIN(Table13[Alpha]))</f>
        <v>0.41785418965510296</v>
      </c>
      <c r="J5090" s="508">
        <f>(Table13[[#This Row],[Signal from Matlab]]-703)/(1060.75-703)</f>
        <v>-1.9650593990216632</v>
      </c>
    </row>
    <row r="5091" spans="1:10" x14ac:dyDescent="0.2">
      <c r="A5091" s="505">
        <v>41359</v>
      </c>
      <c r="B5091" s="506">
        <v>5090</v>
      </c>
      <c r="C5091" s="507">
        <v>108.11</v>
      </c>
      <c r="E5091" s="508">
        <f>(Table13[[#This Row],[Gasoil Open]]-MIN(Table13[Gasoil Open]))/(MAX(Table13[Gasoil Open])-MIN(Table13[Gasoil Open]))</f>
        <v>0.72042459736456799</v>
      </c>
      <c r="I5091" s="130">
        <f>(Table13[[#This Row],[Alpha]]-MIN(Table13[Alpha]))/(MAX(Table13[Alpha])-MIN(Table13[Alpha]))</f>
        <v>0.41785418965510296</v>
      </c>
      <c r="J5091" s="508">
        <f>(Table13[[#This Row],[Signal from Matlab]]-703)/(1060.75-703)</f>
        <v>-1.9650593990216632</v>
      </c>
    </row>
    <row r="5092" spans="1:10" x14ac:dyDescent="0.2">
      <c r="A5092" s="505">
        <v>41360</v>
      </c>
      <c r="B5092" s="506">
        <v>5091</v>
      </c>
      <c r="C5092" s="507">
        <v>109.4</v>
      </c>
      <c r="E5092" s="508">
        <f>(Table13[[#This Row],[Gasoil Open]]-MIN(Table13[Gasoil Open]))/(MAX(Table13[Gasoil Open])-MIN(Table13[Gasoil Open]))</f>
        <v>0.72986822840409948</v>
      </c>
      <c r="I5092" s="130">
        <f>(Table13[[#This Row],[Alpha]]-MIN(Table13[Alpha]))/(MAX(Table13[Alpha])-MIN(Table13[Alpha]))</f>
        <v>0.41785418965510296</v>
      </c>
      <c r="J5092" s="508">
        <f>(Table13[[#This Row],[Signal from Matlab]]-703)/(1060.75-703)</f>
        <v>-1.9650593990216632</v>
      </c>
    </row>
    <row r="5093" spans="1:10" x14ac:dyDescent="0.2">
      <c r="A5093" s="505">
        <v>41361</v>
      </c>
      <c r="B5093" s="506">
        <v>5092</v>
      </c>
      <c r="C5093" s="507">
        <v>109.85</v>
      </c>
      <c r="E5093" s="508">
        <f>(Table13[[#This Row],[Gasoil Open]]-MIN(Table13[Gasoil Open]))/(MAX(Table13[Gasoil Open])-MIN(Table13[Gasoil Open]))</f>
        <v>0.73316251830161039</v>
      </c>
      <c r="I5093" s="130">
        <f>(Table13[[#This Row],[Alpha]]-MIN(Table13[Alpha]))/(MAX(Table13[Alpha])-MIN(Table13[Alpha]))</f>
        <v>0.41785418965510296</v>
      </c>
      <c r="J5093" s="508">
        <f>(Table13[[#This Row],[Signal from Matlab]]-703)/(1060.75-703)</f>
        <v>-1.9650593990216632</v>
      </c>
    </row>
    <row r="5094" spans="1:10" x14ac:dyDescent="0.2">
      <c r="A5094" s="505">
        <v>41365</v>
      </c>
      <c r="B5094" s="506">
        <v>5093</v>
      </c>
      <c r="C5094" s="507">
        <v>110.15</v>
      </c>
      <c r="E5094" s="508">
        <f>(Table13[[#This Row],[Gasoil Open]]-MIN(Table13[Gasoil Open]))/(MAX(Table13[Gasoil Open])-MIN(Table13[Gasoil Open]))</f>
        <v>0.73535871156661781</v>
      </c>
      <c r="I5094" s="130">
        <f>(Table13[[#This Row],[Alpha]]-MIN(Table13[Alpha]))/(MAX(Table13[Alpha])-MIN(Table13[Alpha]))</f>
        <v>0.41785418965510296</v>
      </c>
      <c r="J5094" s="508">
        <f>(Table13[[#This Row],[Signal from Matlab]]-703)/(1060.75-703)</f>
        <v>-1.9650593990216632</v>
      </c>
    </row>
    <row r="5095" spans="1:10" x14ac:dyDescent="0.2">
      <c r="A5095" s="505">
        <v>41366</v>
      </c>
      <c r="B5095" s="506">
        <v>5094</v>
      </c>
      <c r="C5095" s="507">
        <v>111.07</v>
      </c>
      <c r="E5095" s="508">
        <f>(Table13[[#This Row],[Gasoil Open]]-MIN(Table13[Gasoil Open]))/(MAX(Table13[Gasoil Open])-MIN(Table13[Gasoil Open]))</f>
        <v>0.74209370424597343</v>
      </c>
      <c r="I5095" s="130">
        <f>(Table13[[#This Row],[Alpha]]-MIN(Table13[Alpha]))/(MAX(Table13[Alpha])-MIN(Table13[Alpha]))</f>
        <v>0.41785418965510296</v>
      </c>
      <c r="J5095" s="508">
        <f>(Table13[[#This Row],[Signal from Matlab]]-703)/(1060.75-703)</f>
        <v>-1.9650593990216632</v>
      </c>
    </row>
    <row r="5096" spans="1:10" x14ac:dyDescent="0.2">
      <c r="A5096" s="505">
        <v>41367</v>
      </c>
      <c r="B5096" s="506">
        <v>5095</v>
      </c>
      <c r="C5096" s="507">
        <v>110.28</v>
      </c>
      <c r="E5096" s="508">
        <f>(Table13[[#This Row],[Gasoil Open]]-MIN(Table13[Gasoil Open]))/(MAX(Table13[Gasoil Open])-MIN(Table13[Gasoil Open]))</f>
        <v>0.73631039531478759</v>
      </c>
      <c r="I5096" s="130">
        <f>(Table13[[#This Row],[Alpha]]-MIN(Table13[Alpha]))/(MAX(Table13[Alpha])-MIN(Table13[Alpha]))</f>
        <v>0.41785418965510296</v>
      </c>
      <c r="J5096" s="508">
        <f>(Table13[[#This Row],[Signal from Matlab]]-703)/(1060.75-703)</f>
        <v>-1.9650593990216632</v>
      </c>
    </row>
    <row r="5097" spans="1:10" x14ac:dyDescent="0.2">
      <c r="A5097" s="505">
        <v>41368</v>
      </c>
      <c r="B5097" s="506">
        <v>5096</v>
      </c>
      <c r="C5097" s="507">
        <v>107.07</v>
      </c>
      <c r="E5097" s="508">
        <f>(Table13[[#This Row],[Gasoil Open]]-MIN(Table13[Gasoil Open]))/(MAX(Table13[Gasoil Open])-MIN(Table13[Gasoil Open]))</f>
        <v>0.71281112737920915</v>
      </c>
      <c r="I5097" s="130">
        <f>(Table13[[#This Row],[Alpha]]-MIN(Table13[Alpha]))/(MAX(Table13[Alpha])-MIN(Table13[Alpha]))</f>
        <v>0.41785418965510296</v>
      </c>
      <c r="J5097" s="508">
        <f>(Table13[[#This Row],[Signal from Matlab]]-703)/(1060.75-703)</f>
        <v>-1.9650593990216632</v>
      </c>
    </row>
    <row r="5098" spans="1:10" x14ac:dyDescent="0.2">
      <c r="A5098" s="505">
        <v>41369</v>
      </c>
      <c r="B5098" s="506">
        <v>5097</v>
      </c>
      <c r="C5098" s="507">
        <v>106.49</v>
      </c>
      <c r="E5098" s="508">
        <f>(Table13[[#This Row],[Gasoil Open]]-MIN(Table13[Gasoil Open]))/(MAX(Table13[Gasoil Open])-MIN(Table13[Gasoil Open]))</f>
        <v>0.70856515373352835</v>
      </c>
      <c r="I5098" s="130">
        <f>(Table13[[#This Row],[Alpha]]-MIN(Table13[Alpha]))/(MAX(Table13[Alpha])-MIN(Table13[Alpha]))</f>
        <v>0.41785418965510296</v>
      </c>
      <c r="J5098" s="508">
        <f>(Table13[[#This Row],[Signal from Matlab]]-703)/(1060.75-703)</f>
        <v>-1.9650593990216632</v>
      </c>
    </row>
    <row r="5099" spans="1:10" x14ac:dyDescent="0.2">
      <c r="A5099" s="505">
        <v>41372</v>
      </c>
      <c r="B5099" s="506">
        <v>5098</v>
      </c>
      <c r="C5099" s="507">
        <v>104.28</v>
      </c>
      <c r="E5099" s="508">
        <f>(Table13[[#This Row],[Gasoil Open]]-MIN(Table13[Gasoil Open]))/(MAX(Table13[Gasoil Open])-MIN(Table13[Gasoil Open]))</f>
        <v>0.69238653001464112</v>
      </c>
      <c r="I5099" s="130">
        <f>(Table13[[#This Row],[Alpha]]-MIN(Table13[Alpha]))/(MAX(Table13[Alpha])-MIN(Table13[Alpha]))</f>
        <v>0.41785418965510296</v>
      </c>
      <c r="J5099" s="508">
        <f>(Table13[[#This Row],[Signal from Matlab]]-703)/(1060.75-703)</f>
        <v>-1.9650593990216632</v>
      </c>
    </row>
    <row r="5100" spans="1:10" x14ac:dyDescent="0.2">
      <c r="A5100" s="505">
        <v>41373</v>
      </c>
      <c r="B5100" s="506">
        <v>5099</v>
      </c>
      <c r="C5100" s="507">
        <v>104.78</v>
      </c>
      <c r="E5100" s="508">
        <f>(Table13[[#This Row],[Gasoil Open]]-MIN(Table13[Gasoil Open]))/(MAX(Table13[Gasoil Open])-MIN(Table13[Gasoil Open]))</f>
        <v>0.69604685212298667</v>
      </c>
      <c r="I5100" s="130">
        <f>(Table13[[#This Row],[Alpha]]-MIN(Table13[Alpha]))/(MAX(Table13[Alpha])-MIN(Table13[Alpha]))</f>
        <v>0.41785418965510296</v>
      </c>
      <c r="J5100" s="508">
        <f>(Table13[[#This Row],[Signal from Matlab]]-703)/(1060.75-703)</f>
        <v>-1.9650593990216632</v>
      </c>
    </row>
    <row r="5101" spans="1:10" x14ac:dyDescent="0.2">
      <c r="A5101" s="505">
        <v>41374</v>
      </c>
      <c r="B5101" s="506">
        <v>5100</v>
      </c>
      <c r="C5101" s="507">
        <v>106.19</v>
      </c>
      <c r="E5101" s="508">
        <f>(Table13[[#This Row],[Gasoil Open]]-MIN(Table13[Gasoil Open]))/(MAX(Table13[Gasoil Open])-MIN(Table13[Gasoil Open]))</f>
        <v>0.70636896046852105</v>
      </c>
      <c r="I5101" s="130">
        <f>(Table13[[#This Row],[Alpha]]-MIN(Table13[Alpha]))/(MAX(Table13[Alpha])-MIN(Table13[Alpha]))</f>
        <v>0.41785418965510296</v>
      </c>
      <c r="J5101" s="508">
        <f>(Table13[[#This Row],[Signal from Matlab]]-703)/(1060.75-703)</f>
        <v>-1.9650593990216632</v>
      </c>
    </row>
    <row r="5102" spans="1:10" x14ac:dyDescent="0.2">
      <c r="A5102" s="505">
        <v>41375</v>
      </c>
      <c r="B5102" s="506">
        <v>5101</v>
      </c>
      <c r="C5102" s="507">
        <v>105.5</v>
      </c>
      <c r="E5102" s="508">
        <f>(Table13[[#This Row],[Gasoil Open]]-MIN(Table13[Gasoil Open]))/(MAX(Table13[Gasoil Open])-MIN(Table13[Gasoil Open]))</f>
        <v>0.70131771595900427</v>
      </c>
      <c r="I5102" s="130">
        <f>(Table13[[#This Row],[Alpha]]-MIN(Table13[Alpha]))/(MAX(Table13[Alpha])-MIN(Table13[Alpha]))</f>
        <v>0.41785418965510296</v>
      </c>
      <c r="J5102" s="508">
        <f>(Table13[[#This Row],[Signal from Matlab]]-703)/(1060.75-703)</f>
        <v>-1.9650593990216632</v>
      </c>
    </row>
    <row r="5103" spans="1:10" x14ac:dyDescent="0.2">
      <c r="A5103" s="505">
        <v>41376</v>
      </c>
      <c r="B5103" s="506">
        <v>5102</v>
      </c>
      <c r="C5103" s="507">
        <v>104.29</v>
      </c>
      <c r="E5103" s="508">
        <f>(Table13[[#This Row],[Gasoil Open]]-MIN(Table13[Gasoil Open]))/(MAX(Table13[Gasoil Open])-MIN(Table13[Gasoil Open]))</f>
        <v>0.69245973645680814</v>
      </c>
      <c r="I5103" s="130">
        <f>(Table13[[#This Row],[Alpha]]-MIN(Table13[Alpha]))/(MAX(Table13[Alpha])-MIN(Table13[Alpha]))</f>
        <v>0.41785418965510296</v>
      </c>
      <c r="J5103" s="508">
        <f>(Table13[[#This Row],[Signal from Matlab]]-703)/(1060.75-703)</f>
        <v>-1.9650593990216632</v>
      </c>
    </row>
    <row r="5104" spans="1:10" x14ac:dyDescent="0.2">
      <c r="A5104" s="505">
        <v>41379</v>
      </c>
      <c r="B5104" s="506">
        <v>5103</v>
      </c>
      <c r="C5104" s="507">
        <v>103.03</v>
      </c>
      <c r="E5104" s="508">
        <f>(Table13[[#This Row],[Gasoil Open]]-MIN(Table13[Gasoil Open]))/(MAX(Table13[Gasoil Open])-MIN(Table13[Gasoil Open]))</f>
        <v>0.68323572474377736</v>
      </c>
      <c r="I5104" s="130">
        <f>(Table13[[#This Row],[Alpha]]-MIN(Table13[Alpha]))/(MAX(Table13[Alpha])-MIN(Table13[Alpha]))</f>
        <v>0.41785418965510296</v>
      </c>
      <c r="J5104" s="508">
        <f>(Table13[[#This Row],[Signal from Matlab]]-703)/(1060.75-703)</f>
        <v>-1.9650593990216632</v>
      </c>
    </row>
    <row r="5105" spans="1:10" x14ac:dyDescent="0.2">
      <c r="A5105" s="505">
        <v>41380</v>
      </c>
      <c r="B5105" s="506">
        <v>5104</v>
      </c>
      <c r="C5105" s="507">
        <v>99.43</v>
      </c>
      <c r="E5105" s="508">
        <f>(Table13[[#This Row],[Gasoil Open]]-MIN(Table13[Gasoil Open]))/(MAX(Table13[Gasoil Open])-MIN(Table13[Gasoil Open]))</f>
        <v>0.65688140556368957</v>
      </c>
      <c r="I5105" s="130">
        <f>(Table13[[#This Row],[Alpha]]-MIN(Table13[Alpha]))/(MAX(Table13[Alpha])-MIN(Table13[Alpha]))</f>
        <v>0.41785418965510296</v>
      </c>
      <c r="J5105" s="508">
        <f>(Table13[[#This Row],[Signal from Matlab]]-703)/(1060.75-703)</f>
        <v>-1.9650593990216632</v>
      </c>
    </row>
    <row r="5106" spans="1:10" x14ac:dyDescent="0.2">
      <c r="A5106" s="505">
        <v>41381</v>
      </c>
      <c r="B5106" s="506">
        <v>5105</v>
      </c>
      <c r="C5106" s="507">
        <v>100.11</v>
      </c>
      <c r="E5106" s="508">
        <f>(Table13[[#This Row],[Gasoil Open]]-MIN(Table13[Gasoil Open]))/(MAX(Table13[Gasoil Open])-MIN(Table13[Gasoil Open]))</f>
        <v>0.66185944363103943</v>
      </c>
      <c r="I5106" s="130">
        <f>(Table13[[#This Row],[Alpha]]-MIN(Table13[Alpha]))/(MAX(Table13[Alpha])-MIN(Table13[Alpha]))</f>
        <v>0.41785418965510296</v>
      </c>
      <c r="J5106" s="508">
        <f>(Table13[[#This Row],[Signal from Matlab]]-703)/(1060.75-703)</f>
        <v>-1.9650593990216632</v>
      </c>
    </row>
    <row r="5107" spans="1:10" x14ac:dyDescent="0.2">
      <c r="A5107" s="505">
        <v>41382</v>
      </c>
      <c r="B5107" s="506">
        <v>5106</v>
      </c>
      <c r="C5107" s="507">
        <v>97.46</v>
      </c>
      <c r="E5107" s="508">
        <f>(Table13[[#This Row],[Gasoil Open]]-MIN(Table13[Gasoil Open]))/(MAX(Table13[Gasoil Open])-MIN(Table13[Gasoil Open]))</f>
        <v>0.64245973645680798</v>
      </c>
      <c r="I5107" s="130">
        <f>(Table13[[#This Row],[Alpha]]-MIN(Table13[Alpha]))/(MAX(Table13[Alpha])-MIN(Table13[Alpha]))</f>
        <v>0.41785418965510296</v>
      </c>
      <c r="J5107" s="508">
        <f>(Table13[[#This Row],[Signal from Matlab]]-703)/(1060.75-703)</f>
        <v>-1.9650593990216632</v>
      </c>
    </row>
    <row r="5108" spans="1:10" x14ac:dyDescent="0.2">
      <c r="A5108" s="505">
        <v>41383</v>
      </c>
      <c r="B5108" s="506">
        <v>5107</v>
      </c>
      <c r="C5108" s="507">
        <v>99.54</v>
      </c>
      <c r="E5108" s="508">
        <f>(Table13[[#This Row],[Gasoil Open]]-MIN(Table13[Gasoil Open]))/(MAX(Table13[Gasoil Open])-MIN(Table13[Gasoil Open]))</f>
        <v>0.65768667642752554</v>
      </c>
      <c r="I5108" s="130">
        <f>(Table13[[#This Row],[Alpha]]-MIN(Table13[Alpha]))/(MAX(Table13[Alpha])-MIN(Table13[Alpha]))</f>
        <v>0.41785418965510296</v>
      </c>
      <c r="J5108" s="508">
        <f>(Table13[[#This Row],[Signal from Matlab]]-703)/(1060.75-703)</f>
        <v>-1.9650593990216632</v>
      </c>
    </row>
    <row r="5109" spans="1:10" x14ac:dyDescent="0.2">
      <c r="A5109" s="505">
        <v>41386</v>
      </c>
      <c r="B5109" s="506">
        <v>5108</v>
      </c>
      <c r="C5109" s="507">
        <v>99.56</v>
      </c>
      <c r="E5109" s="508">
        <f>(Table13[[#This Row],[Gasoil Open]]-MIN(Table13[Gasoil Open]))/(MAX(Table13[Gasoil Open])-MIN(Table13[Gasoil Open]))</f>
        <v>0.65783308931185935</v>
      </c>
      <c r="I5109" s="130">
        <f>(Table13[[#This Row],[Alpha]]-MIN(Table13[Alpha]))/(MAX(Table13[Alpha])-MIN(Table13[Alpha]))</f>
        <v>0.41785418965510296</v>
      </c>
      <c r="J5109" s="508">
        <f>(Table13[[#This Row],[Signal from Matlab]]-703)/(1060.75-703)</f>
        <v>-1.9650593990216632</v>
      </c>
    </row>
    <row r="5110" spans="1:10" x14ac:dyDescent="0.2">
      <c r="A5110" s="505">
        <v>41387</v>
      </c>
      <c r="B5110" s="506">
        <v>5109</v>
      </c>
      <c r="C5110" s="507">
        <v>100.56</v>
      </c>
      <c r="E5110" s="508">
        <f>(Table13[[#This Row],[Gasoil Open]]-MIN(Table13[Gasoil Open]))/(MAX(Table13[Gasoil Open])-MIN(Table13[Gasoil Open]))</f>
        <v>0.66515373352855045</v>
      </c>
      <c r="I5110" s="130">
        <f>(Table13[[#This Row],[Alpha]]-MIN(Table13[Alpha]))/(MAX(Table13[Alpha])-MIN(Table13[Alpha]))</f>
        <v>0.41785418965510296</v>
      </c>
      <c r="J5110" s="508">
        <f>(Table13[[#This Row],[Signal from Matlab]]-703)/(1060.75-703)</f>
        <v>-1.9650593990216632</v>
      </c>
    </row>
    <row r="5111" spans="1:10" x14ac:dyDescent="0.2">
      <c r="A5111" s="505">
        <v>41388</v>
      </c>
      <c r="B5111" s="506">
        <v>5110</v>
      </c>
      <c r="C5111" s="507">
        <v>100.34</v>
      </c>
      <c r="E5111" s="508">
        <f>(Table13[[#This Row],[Gasoil Open]]-MIN(Table13[Gasoil Open]))/(MAX(Table13[Gasoil Open])-MIN(Table13[Gasoil Open]))</f>
        <v>0.6635431918008784</v>
      </c>
      <c r="I5111" s="130">
        <f>(Table13[[#This Row],[Alpha]]-MIN(Table13[Alpha]))/(MAX(Table13[Alpha])-MIN(Table13[Alpha]))</f>
        <v>0.41785418965510296</v>
      </c>
      <c r="J5111" s="508">
        <f>(Table13[[#This Row],[Signal from Matlab]]-703)/(1060.75-703)</f>
        <v>-1.9650593990216632</v>
      </c>
    </row>
    <row r="5112" spans="1:10" x14ac:dyDescent="0.2">
      <c r="A5112" s="505">
        <v>41389</v>
      </c>
      <c r="B5112" s="506">
        <v>5111</v>
      </c>
      <c r="C5112" s="507">
        <v>101.8</v>
      </c>
      <c r="E5112" s="508">
        <f>(Table13[[#This Row],[Gasoil Open]]-MIN(Table13[Gasoil Open]))/(MAX(Table13[Gasoil Open])-MIN(Table13[Gasoil Open]))</f>
        <v>0.6742313323572473</v>
      </c>
      <c r="I5112" s="130">
        <f>(Table13[[#This Row],[Alpha]]-MIN(Table13[Alpha]))/(MAX(Table13[Alpha])-MIN(Table13[Alpha]))</f>
        <v>0.41785418965510296</v>
      </c>
      <c r="J5112" s="508">
        <f>(Table13[[#This Row],[Signal from Matlab]]-703)/(1060.75-703)</f>
        <v>-1.9650593990216632</v>
      </c>
    </row>
    <row r="5113" spans="1:10" x14ac:dyDescent="0.2">
      <c r="A5113" s="505">
        <v>41390</v>
      </c>
      <c r="B5113" s="506">
        <v>5112</v>
      </c>
      <c r="C5113" s="507">
        <v>103.2</v>
      </c>
      <c r="E5113" s="508">
        <f>(Table13[[#This Row],[Gasoil Open]]-MIN(Table13[Gasoil Open]))/(MAX(Table13[Gasoil Open])-MIN(Table13[Gasoil Open]))</f>
        <v>0.68448023426061477</v>
      </c>
      <c r="I5113" s="130">
        <f>(Table13[[#This Row],[Alpha]]-MIN(Table13[Alpha]))/(MAX(Table13[Alpha])-MIN(Table13[Alpha]))</f>
        <v>0.41785418965510296</v>
      </c>
      <c r="J5113" s="508">
        <f>(Table13[[#This Row],[Signal from Matlab]]-703)/(1060.75-703)</f>
        <v>-1.9650593990216632</v>
      </c>
    </row>
    <row r="5114" spans="1:10" x14ac:dyDescent="0.2">
      <c r="A5114" s="505">
        <v>41393</v>
      </c>
      <c r="B5114" s="506">
        <v>5113</v>
      </c>
      <c r="C5114" s="507">
        <v>102.79</v>
      </c>
      <c r="E5114" s="508">
        <f>(Table13[[#This Row],[Gasoil Open]]-MIN(Table13[Gasoil Open]))/(MAX(Table13[Gasoil Open])-MIN(Table13[Gasoil Open]))</f>
        <v>0.68147877013177149</v>
      </c>
      <c r="I5114" s="130">
        <f>(Table13[[#This Row],[Alpha]]-MIN(Table13[Alpha]))/(MAX(Table13[Alpha])-MIN(Table13[Alpha]))</f>
        <v>0.41785418965510296</v>
      </c>
      <c r="J5114" s="508">
        <f>(Table13[[#This Row],[Signal from Matlab]]-703)/(1060.75-703)</f>
        <v>-1.9650593990216632</v>
      </c>
    </row>
    <row r="5115" spans="1:10" x14ac:dyDescent="0.2">
      <c r="A5115" s="505">
        <v>41394</v>
      </c>
      <c r="B5115" s="506">
        <v>5114</v>
      </c>
      <c r="C5115" s="507">
        <v>103.78</v>
      </c>
      <c r="E5115" s="508">
        <f>(Table13[[#This Row],[Gasoil Open]]-MIN(Table13[Gasoil Open]))/(MAX(Table13[Gasoil Open])-MIN(Table13[Gasoil Open]))</f>
        <v>0.68872620790629557</v>
      </c>
      <c r="I5115" s="130">
        <f>(Table13[[#This Row],[Alpha]]-MIN(Table13[Alpha]))/(MAX(Table13[Alpha])-MIN(Table13[Alpha]))</f>
        <v>0.41785418965510296</v>
      </c>
      <c r="J5115" s="508">
        <f>(Table13[[#This Row],[Signal from Matlab]]-703)/(1060.75-703)</f>
        <v>-1.9650593990216632</v>
      </c>
    </row>
    <row r="5116" spans="1:10" x14ac:dyDescent="0.2">
      <c r="A5116" s="505">
        <v>41395</v>
      </c>
      <c r="B5116" s="506">
        <v>5115</v>
      </c>
      <c r="C5116" s="507">
        <v>101.82</v>
      </c>
      <c r="E5116" s="508">
        <f>(Table13[[#This Row],[Gasoil Open]]-MIN(Table13[Gasoil Open]))/(MAX(Table13[Gasoil Open])-MIN(Table13[Gasoil Open]))</f>
        <v>0.67437774524158112</v>
      </c>
      <c r="I5116" s="130">
        <f>(Table13[[#This Row],[Alpha]]-MIN(Table13[Alpha]))/(MAX(Table13[Alpha])-MIN(Table13[Alpha]))</f>
        <v>0.41785418965510296</v>
      </c>
      <c r="J5116" s="508">
        <f>(Table13[[#This Row],[Signal from Matlab]]-703)/(1060.75-703)</f>
        <v>-1.9650593990216632</v>
      </c>
    </row>
    <row r="5117" spans="1:10" x14ac:dyDescent="0.2">
      <c r="A5117" s="505">
        <v>41396</v>
      </c>
      <c r="B5117" s="506">
        <v>5116</v>
      </c>
      <c r="C5117" s="507">
        <v>99.82</v>
      </c>
      <c r="E5117" s="508">
        <f>(Table13[[#This Row],[Gasoil Open]]-MIN(Table13[Gasoil Open]))/(MAX(Table13[Gasoil Open])-MIN(Table13[Gasoil Open]))</f>
        <v>0.65973645680819892</v>
      </c>
      <c r="I5117" s="130">
        <f>(Table13[[#This Row],[Alpha]]-MIN(Table13[Alpha]))/(MAX(Table13[Alpha])-MIN(Table13[Alpha]))</f>
        <v>0.41785418965510296</v>
      </c>
      <c r="J5117" s="508">
        <f>(Table13[[#This Row],[Signal from Matlab]]-703)/(1060.75-703)</f>
        <v>-1.9650593990216632</v>
      </c>
    </row>
    <row r="5118" spans="1:10" x14ac:dyDescent="0.2">
      <c r="A5118" s="505">
        <v>41397</v>
      </c>
      <c r="B5118" s="506">
        <v>5117</v>
      </c>
      <c r="C5118" s="507">
        <v>102.8</v>
      </c>
      <c r="E5118" s="508">
        <f>(Table13[[#This Row],[Gasoil Open]]-MIN(Table13[Gasoil Open]))/(MAX(Table13[Gasoil Open])-MIN(Table13[Gasoil Open]))</f>
        <v>0.6815519765739384</v>
      </c>
      <c r="I5118" s="130">
        <f>(Table13[[#This Row],[Alpha]]-MIN(Table13[Alpha]))/(MAX(Table13[Alpha])-MIN(Table13[Alpha]))</f>
        <v>0.41785418965510296</v>
      </c>
      <c r="J5118" s="508">
        <f>(Table13[[#This Row],[Signal from Matlab]]-703)/(1060.75-703)</f>
        <v>-1.9650593990216632</v>
      </c>
    </row>
    <row r="5119" spans="1:10" x14ac:dyDescent="0.2">
      <c r="A5119" s="505">
        <v>41400</v>
      </c>
      <c r="B5119" s="506">
        <v>5118</v>
      </c>
      <c r="C5119" s="507">
        <v>104.25</v>
      </c>
      <c r="E5119" s="508">
        <f>(Table13[[#This Row],[Gasoil Open]]-MIN(Table13[Gasoil Open]))/(MAX(Table13[Gasoil Open])-MIN(Table13[Gasoil Open]))</f>
        <v>0.6921669106881404</v>
      </c>
      <c r="I5119" s="130">
        <f>(Table13[[#This Row],[Alpha]]-MIN(Table13[Alpha]))/(MAX(Table13[Alpha])-MIN(Table13[Alpha]))</f>
        <v>0.41785418965510296</v>
      </c>
      <c r="J5119" s="508">
        <f>(Table13[[#This Row],[Signal from Matlab]]-703)/(1060.75-703)</f>
        <v>-1.9650593990216632</v>
      </c>
    </row>
    <row r="5120" spans="1:10" x14ac:dyDescent="0.2">
      <c r="A5120" s="505">
        <v>41401</v>
      </c>
      <c r="B5120" s="506">
        <v>5119</v>
      </c>
      <c r="C5120" s="507">
        <v>105.4</v>
      </c>
      <c r="E5120" s="508">
        <f>(Table13[[#This Row],[Gasoil Open]]-MIN(Table13[Gasoil Open]))/(MAX(Table13[Gasoil Open])-MIN(Table13[Gasoil Open]))</f>
        <v>0.70058565153733521</v>
      </c>
      <c r="I5120" s="130">
        <f>(Table13[[#This Row],[Alpha]]-MIN(Table13[Alpha]))/(MAX(Table13[Alpha])-MIN(Table13[Alpha]))</f>
        <v>0.41785418965510296</v>
      </c>
      <c r="J5120" s="508">
        <f>(Table13[[#This Row],[Signal from Matlab]]-703)/(1060.75-703)</f>
        <v>-1.9650593990216632</v>
      </c>
    </row>
    <row r="5121" spans="1:10" x14ac:dyDescent="0.2">
      <c r="A5121" s="505">
        <v>41402</v>
      </c>
      <c r="B5121" s="506">
        <v>5120</v>
      </c>
      <c r="C5121" s="507">
        <v>104.11</v>
      </c>
      <c r="E5121" s="508">
        <f>(Table13[[#This Row],[Gasoil Open]]-MIN(Table13[Gasoil Open]))/(MAX(Table13[Gasoil Open])-MIN(Table13[Gasoil Open]))</f>
        <v>0.69114202049780371</v>
      </c>
      <c r="I5121" s="130">
        <f>(Table13[[#This Row],[Alpha]]-MIN(Table13[Alpha]))/(MAX(Table13[Alpha])-MIN(Table13[Alpha]))</f>
        <v>0.41785418965510296</v>
      </c>
      <c r="J5121" s="508">
        <f>(Table13[[#This Row],[Signal from Matlab]]-703)/(1060.75-703)</f>
        <v>-1.9650593990216632</v>
      </c>
    </row>
    <row r="5122" spans="1:10" x14ac:dyDescent="0.2">
      <c r="A5122" s="505">
        <v>41403</v>
      </c>
      <c r="B5122" s="506">
        <v>5121</v>
      </c>
      <c r="C5122" s="507">
        <v>104.44</v>
      </c>
      <c r="E5122" s="508">
        <f>(Table13[[#This Row],[Gasoil Open]]-MIN(Table13[Gasoil Open]))/(MAX(Table13[Gasoil Open])-MIN(Table13[Gasoil Open]))</f>
        <v>0.69355783308931174</v>
      </c>
      <c r="I5122" s="130">
        <f>(Table13[[#This Row],[Alpha]]-MIN(Table13[Alpha]))/(MAX(Table13[Alpha])-MIN(Table13[Alpha]))</f>
        <v>0.41785418965510296</v>
      </c>
      <c r="J5122" s="508">
        <f>(Table13[[#This Row],[Signal from Matlab]]-703)/(1060.75-703)</f>
        <v>-1.9650593990216632</v>
      </c>
    </row>
    <row r="5123" spans="1:10" x14ac:dyDescent="0.2">
      <c r="A5123" s="505">
        <v>41404</v>
      </c>
      <c r="B5123" s="506">
        <v>5122</v>
      </c>
      <c r="C5123" s="507">
        <v>104.35</v>
      </c>
      <c r="E5123" s="508">
        <f>(Table13[[#This Row],[Gasoil Open]]-MIN(Table13[Gasoil Open]))/(MAX(Table13[Gasoil Open])-MIN(Table13[Gasoil Open]))</f>
        <v>0.69289897510980947</v>
      </c>
      <c r="I5123" s="130">
        <f>(Table13[[#This Row],[Alpha]]-MIN(Table13[Alpha]))/(MAX(Table13[Alpha])-MIN(Table13[Alpha]))</f>
        <v>0.41785418965510296</v>
      </c>
      <c r="J5123" s="508">
        <f>(Table13[[#This Row],[Signal from Matlab]]-703)/(1060.75-703)</f>
        <v>-1.9650593990216632</v>
      </c>
    </row>
    <row r="5124" spans="1:10" x14ac:dyDescent="0.2">
      <c r="A5124" s="505">
        <v>41407</v>
      </c>
      <c r="B5124" s="506">
        <v>5123</v>
      </c>
      <c r="C5124" s="507">
        <v>103.26</v>
      </c>
      <c r="E5124" s="508">
        <f>(Table13[[#This Row],[Gasoil Open]]-MIN(Table13[Gasoil Open]))/(MAX(Table13[Gasoil Open])-MIN(Table13[Gasoil Open]))</f>
        <v>0.68491947291361632</v>
      </c>
      <c r="I5124" s="130">
        <f>(Table13[[#This Row],[Alpha]]-MIN(Table13[Alpha]))/(MAX(Table13[Alpha])-MIN(Table13[Alpha]))</f>
        <v>0.41785418965510296</v>
      </c>
      <c r="J5124" s="508">
        <f>(Table13[[#This Row],[Signal from Matlab]]-703)/(1060.75-703)</f>
        <v>-1.9650593990216632</v>
      </c>
    </row>
    <row r="5125" spans="1:10" x14ac:dyDescent="0.2">
      <c r="A5125" s="505">
        <v>41408</v>
      </c>
      <c r="B5125" s="506">
        <v>5124</v>
      </c>
      <c r="C5125" s="507">
        <v>102.82</v>
      </c>
      <c r="E5125" s="508">
        <f>(Table13[[#This Row],[Gasoil Open]]-MIN(Table13[Gasoil Open]))/(MAX(Table13[Gasoil Open])-MIN(Table13[Gasoil Open]))</f>
        <v>0.6816983894582721</v>
      </c>
      <c r="I5125" s="130">
        <f>(Table13[[#This Row],[Alpha]]-MIN(Table13[Alpha]))/(MAX(Table13[Alpha])-MIN(Table13[Alpha]))</f>
        <v>0.41785418965510296</v>
      </c>
      <c r="J5125" s="508">
        <f>(Table13[[#This Row],[Signal from Matlab]]-703)/(1060.75-703)</f>
        <v>-1.9650593990216632</v>
      </c>
    </row>
    <row r="5126" spans="1:10" x14ac:dyDescent="0.2">
      <c r="A5126" s="505">
        <v>41409</v>
      </c>
      <c r="B5126" s="506">
        <v>5125</v>
      </c>
      <c r="C5126" s="507">
        <v>102.7</v>
      </c>
      <c r="E5126" s="508">
        <f>(Table13[[#This Row],[Gasoil Open]]-MIN(Table13[Gasoil Open]))/(MAX(Table13[Gasoil Open])-MIN(Table13[Gasoil Open]))</f>
        <v>0.68081991215226934</v>
      </c>
      <c r="I5126" s="130">
        <f>(Table13[[#This Row],[Alpha]]-MIN(Table13[Alpha]))/(MAX(Table13[Alpha])-MIN(Table13[Alpha]))</f>
        <v>0.41785418965510296</v>
      </c>
      <c r="J5126" s="508">
        <f>(Table13[[#This Row],[Signal from Matlab]]-703)/(1060.75-703)</f>
        <v>-1.9650593990216632</v>
      </c>
    </row>
    <row r="5127" spans="1:10" x14ac:dyDescent="0.2">
      <c r="A5127" s="505">
        <v>41410</v>
      </c>
      <c r="B5127" s="506">
        <v>5126</v>
      </c>
      <c r="C5127" s="507">
        <v>103.74</v>
      </c>
      <c r="E5127" s="508">
        <f>(Table13[[#This Row],[Gasoil Open]]-MIN(Table13[Gasoil Open]))/(MAX(Table13[Gasoil Open])-MIN(Table13[Gasoil Open]))</f>
        <v>0.68843338213762795</v>
      </c>
      <c r="I5127" s="130">
        <f>(Table13[[#This Row],[Alpha]]-MIN(Table13[Alpha]))/(MAX(Table13[Alpha])-MIN(Table13[Alpha]))</f>
        <v>0.41785418965510296</v>
      </c>
      <c r="J5127" s="508">
        <f>(Table13[[#This Row],[Signal from Matlab]]-703)/(1060.75-703)</f>
        <v>-1.9650593990216632</v>
      </c>
    </row>
    <row r="5128" spans="1:10" x14ac:dyDescent="0.2">
      <c r="A5128" s="505">
        <v>41411</v>
      </c>
      <c r="B5128" s="506">
        <v>5127</v>
      </c>
      <c r="C5128" s="507">
        <v>103.87</v>
      </c>
      <c r="E5128" s="508">
        <f>(Table13[[#This Row],[Gasoil Open]]-MIN(Table13[Gasoil Open]))/(MAX(Table13[Gasoil Open])-MIN(Table13[Gasoil Open]))</f>
        <v>0.68938506588579784</v>
      </c>
      <c r="I5128" s="130">
        <f>(Table13[[#This Row],[Alpha]]-MIN(Table13[Alpha]))/(MAX(Table13[Alpha])-MIN(Table13[Alpha]))</f>
        <v>0.41785418965510296</v>
      </c>
      <c r="J5128" s="508">
        <f>(Table13[[#This Row],[Signal from Matlab]]-703)/(1060.75-703)</f>
        <v>-1.9650593990216632</v>
      </c>
    </row>
    <row r="5129" spans="1:10" x14ac:dyDescent="0.2">
      <c r="A5129" s="505">
        <v>41414</v>
      </c>
      <c r="B5129" s="506">
        <v>5128</v>
      </c>
      <c r="C5129" s="507">
        <v>104.75</v>
      </c>
      <c r="E5129" s="508">
        <f>(Table13[[#This Row],[Gasoil Open]]-MIN(Table13[Gasoil Open]))/(MAX(Table13[Gasoil Open])-MIN(Table13[Gasoil Open]))</f>
        <v>0.69582723279648595</v>
      </c>
      <c r="I5129" s="130">
        <f>(Table13[[#This Row],[Alpha]]-MIN(Table13[Alpha]))/(MAX(Table13[Alpha])-MIN(Table13[Alpha]))</f>
        <v>0.41785418965510296</v>
      </c>
      <c r="J5129" s="508">
        <f>(Table13[[#This Row],[Signal from Matlab]]-703)/(1060.75-703)</f>
        <v>-1.9650593990216632</v>
      </c>
    </row>
    <row r="5130" spans="1:10" x14ac:dyDescent="0.2">
      <c r="A5130" s="505">
        <v>41415</v>
      </c>
      <c r="B5130" s="506">
        <v>5129</v>
      </c>
      <c r="C5130" s="507">
        <v>104.78</v>
      </c>
      <c r="E5130" s="508">
        <f>(Table13[[#This Row],[Gasoil Open]]-MIN(Table13[Gasoil Open]))/(MAX(Table13[Gasoil Open])-MIN(Table13[Gasoil Open]))</f>
        <v>0.69604685212298667</v>
      </c>
      <c r="I5130" s="130">
        <f>(Table13[[#This Row],[Alpha]]-MIN(Table13[Alpha]))/(MAX(Table13[Alpha])-MIN(Table13[Alpha]))</f>
        <v>0.41785418965510296</v>
      </c>
      <c r="J5130" s="508">
        <f>(Table13[[#This Row],[Signal from Matlab]]-703)/(1060.75-703)</f>
        <v>-1.9650593990216632</v>
      </c>
    </row>
    <row r="5131" spans="1:10" x14ac:dyDescent="0.2">
      <c r="A5131" s="505">
        <v>41416</v>
      </c>
      <c r="B5131" s="506">
        <v>5130</v>
      </c>
      <c r="C5131" s="507">
        <v>103.52</v>
      </c>
      <c r="E5131" s="508">
        <f>(Table13[[#This Row],[Gasoil Open]]-MIN(Table13[Gasoil Open]))/(MAX(Table13[Gasoil Open])-MIN(Table13[Gasoil Open]))</f>
        <v>0.68682284040995589</v>
      </c>
      <c r="I5131" s="130">
        <f>(Table13[[#This Row],[Alpha]]-MIN(Table13[Alpha]))/(MAX(Table13[Alpha])-MIN(Table13[Alpha]))</f>
        <v>0.41785418965510296</v>
      </c>
      <c r="J5131" s="508">
        <f>(Table13[[#This Row],[Signal from Matlab]]-703)/(1060.75-703)</f>
        <v>-1.9650593990216632</v>
      </c>
    </row>
    <row r="5132" spans="1:10" x14ac:dyDescent="0.2">
      <c r="A5132" s="505">
        <v>41417</v>
      </c>
      <c r="B5132" s="506">
        <v>5131</v>
      </c>
      <c r="C5132" s="507">
        <v>102.25</v>
      </c>
      <c r="E5132" s="508">
        <f>(Table13[[#This Row],[Gasoil Open]]-MIN(Table13[Gasoil Open]))/(MAX(Table13[Gasoil Open])-MIN(Table13[Gasoil Open]))</f>
        <v>0.67752562225475832</v>
      </c>
      <c r="I5132" s="130">
        <f>(Table13[[#This Row],[Alpha]]-MIN(Table13[Alpha]))/(MAX(Table13[Alpha])-MIN(Table13[Alpha]))</f>
        <v>0.41785418965510296</v>
      </c>
      <c r="J5132" s="508">
        <f>(Table13[[#This Row],[Signal from Matlab]]-703)/(1060.75-703)</f>
        <v>-1.9650593990216632</v>
      </c>
    </row>
    <row r="5133" spans="1:10" x14ac:dyDescent="0.2">
      <c r="A5133" s="505">
        <v>41418</v>
      </c>
      <c r="B5133" s="506">
        <v>5132</v>
      </c>
      <c r="C5133" s="507">
        <v>102.55</v>
      </c>
      <c r="E5133" s="508">
        <f>(Table13[[#This Row],[Gasoil Open]]-MIN(Table13[Gasoil Open]))/(MAX(Table13[Gasoil Open])-MIN(Table13[Gasoil Open]))</f>
        <v>0.67972181551976563</v>
      </c>
      <c r="I5133" s="130">
        <f>(Table13[[#This Row],[Alpha]]-MIN(Table13[Alpha]))/(MAX(Table13[Alpha])-MIN(Table13[Alpha]))</f>
        <v>0.41785418965510296</v>
      </c>
      <c r="J5133" s="508">
        <f>(Table13[[#This Row],[Signal from Matlab]]-703)/(1060.75-703)</f>
        <v>-1.9650593990216632</v>
      </c>
    </row>
    <row r="5134" spans="1:10" x14ac:dyDescent="0.2">
      <c r="A5134" s="505">
        <v>41421</v>
      </c>
      <c r="B5134" s="506">
        <v>5133</v>
      </c>
      <c r="C5134" s="507">
        <v>102.52</v>
      </c>
      <c r="E5134" s="508">
        <f>(Table13[[#This Row],[Gasoil Open]]-MIN(Table13[Gasoil Open]))/(MAX(Table13[Gasoil Open])-MIN(Table13[Gasoil Open]))</f>
        <v>0.6795021961932648</v>
      </c>
      <c r="I5134" s="130">
        <f>(Table13[[#This Row],[Alpha]]-MIN(Table13[Alpha]))/(MAX(Table13[Alpha])-MIN(Table13[Alpha]))</f>
        <v>0.41785418965510296</v>
      </c>
      <c r="J5134" s="508">
        <f>(Table13[[#This Row],[Signal from Matlab]]-703)/(1060.75-703)</f>
        <v>-1.9650593990216632</v>
      </c>
    </row>
    <row r="5135" spans="1:10" x14ac:dyDescent="0.2">
      <c r="A5135" s="505">
        <v>41422</v>
      </c>
      <c r="B5135" s="506">
        <v>5134</v>
      </c>
      <c r="C5135" s="507">
        <v>102.51</v>
      </c>
      <c r="E5135" s="508">
        <f>(Table13[[#This Row],[Gasoil Open]]-MIN(Table13[Gasoil Open]))/(MAX(Table13[Gasoil Open])-MIN(Table13[Gasoil Open]))</f>
        <v>0.679428989751098</v>
      </c>
      <c r="I5135" s="130">
        <f>(Table13[[#This Row],[Alpha]]-MIN(Table13[Alpha]))/(MAX(Table13[Alpha])-MIN(Table13[Alpha]))</f>
        <v>0.41785418965510296</v>
      </c>
      <c r="J5135" s="508">
        <f>(Table13[[#This Row],[Signal from Matlab]]-703)/(1060.75-703)</f>
        <v>-1.9650593990216632</v>
      </c>
    </row>
    <row r="5136" spans="1:10" x14ac:dyDescent="0.2">
      <c r="A5136" s="505">
        <v>41423</v>
      </c>
      <c r="B5136" s="506">
        <v>5135</v>
      </c>
      <c r="C5136" s="507">
        <v>104.32</v>
      </c>
      <c r="E5136" s="508">
        <f>(Table13[[#This Row],[Gasoil Open]]-MIN(Table13[Gasoil Open]))/(MAX(Table13[Gasoil Open])-MIN(Table13[Gasoil Open]))</f>
        <v>0.69267935578330875</v>
      </c>
      <c r="I5136" s="130">
        <f>(Table13[[#This Row],[Alpha]]-MIN(Table13[Alpha]))/(MAX(Table13[Alpha])-MIN(Table13[Alpha]))</f>
        <v>0.41785418965510296</v>
      </c>
      <c r="J5136" s="508">
        <f>(Table13[[#This Row],[Signal from Matlab]]-703)/(1060.75-703)</f>
        <v>-1.9650593990216632</v>
      </c>
    </row>
    <row r="5137" spans="1:10" x14ac:dyDescent="0.2">
      <c r="A5137" s="505">
        <v>41424</v>
      </c>
      <c r="B5137" s="506">
        <v>5136</v>
      </c>
      <c r="C5137" s="507">
        <v>102.4</v>
      </c>
      <c r="E5137" s="508">
        <f>(Table13[[#This Row],[Gasoil Open]]-MIN(Table13[Gasoil Open]))/(MAX(Table13[Gasoil Open])-MIN(Table13[Gasoil Open]))</f>
        <v>0.67862371888726203</v>
      </c>
      <c r="I5137" s="130">
        <f>(Table13[[#This Row],[Alpha]]-MIN(Table13[Alpha]))/(MAX(Table13[Alpha])-MIN(Table13[Alpha]))</f>
        <v>0.41785418965510296</v>
      </c>
      <c r="J5137" s="508">
        <f>(Table13[[#This Row],[Signal from Matlab]]-703)/(1060.75-703)</f>
        <v>-1.9650593990216632</v>
      </c>
    </row>
    <row r="5138" spans="1:10" x14ac:dyDescent="0.2">
      <c r="A5138" s="505">
        <v>41425</v>
      </c>
      <c r="B5138" s="506">
        <v>5137</v>
      </c>
      <c r="C5138" s="507">
        <v>102.12</v>
      </c>
      <c r="E5138" s="508">
        <f>(Table13[[#This Row],[Gasoil Open]]-MIN(Table13[Gasoil Open]))/(MAX(Table13[Gasoil Open])-MIN(Table13[Gasoil Open]))</f>
        <v>0.67657393850658853</v>
      </c>
      <c r="I5138" s="130">
        <f>(Table13[[#This Row],[Alpha]]-MIN(Table13[Alpha]))/(MAX(Table13[Alpha])-MIN(Table13[Alpha]))</f>
        <v>0.41785418965510296</v>
      </c>
      <c r="J5138" s="508">
        <f>(Table13[[#This Row],[Signal from Matlab]]-703)/(1060.75-703)</f>
        <v>-1.9650593990216632</v>
      </c>
    </row>
    <row r="5139" spans="1:10" x14ac:dyDescent="0.2">
      <c r="A5139" s="505">
        <v>41428</v>
      </c>
      <c r="B5139" s="506">
        <v>5138</v>
      </c>
      <c r="C5139" s="507">
        <v>100.15</v>
      </c>
      <c r="E5139" s="508">
        <f>(Table13[[#This Row],[Gasoil Open]]-MIN(Table13[Gasoil Open]))/(MAX(Table13[Gasoil Open])-MIN(Table13[Gasoil Open]))</f>
        <v>0.66215226939970706</v>
      </c>
      <c r="I5139" s="130">
        <f>(Table13[[#This Row],[Alpha]]-MIN(Table13[Alpha]))/(MAX(Table13[Alpha])-MIN(Table13[Alpha]))</f>
        <v>0.41785418965510296</v>
      </c>
      <c r="J5139" s="508">
        <f>(Table13[[#This Row],[Signal from Matlab]]-703)/(1060.75-703)</f>
        <v>-1.9650593990216632</v>
      </c>
    </row>
    <row r="5140" spans="1:10" x14ac:dyDescent="0.2">
      <c r="A5140" s="505">
        <v>41429</v>
      </c>
      <c r="B5140" s="506">
        <v>5139</v>
      </c>
      <c r="C5140" s="507">
        <v>102.02</v>
      </c>
      <c r="E5140" s="508">
        <f>(Table13[[#This Row],[Gasoil Open]]-MIN(Table13[Gasoil Open]))/(MAX(Table13[Gasoil Open])-MIN(Table13[Gasoil Open]))</f>
        <v>0.67584187408491936</v>
      </c>
      <c r="I5140" s="130">
        <f>(Table13[[#This Row],[Alpha]]-MIN(Table13[Alpha]))/(MAX(Table13[Alpha])-MIN(Table13[Alpha]))</f>
        <v>0.41785418965510296</v>
      </c>
      <c r="J5140" s="508">
        <f>(Table13[[#This Row],[Signal from Matlab]]-703)/(1060.75-703)</f>
        <v>-1.9650593990216632</v>
      </c>
    </row>
    <row r="5141" spans="1:10" x14ac:dyDescent="0.2">
      <c r="A5141" s="505">
        <v>41430</v>
      </c>
      <c r="B5141" s="506">
        <v>5140</v>
      </c>
      <c r="C5141" s="507">
        <v>103.48</v>
      </c>
      <c r="E5141" s="508">
        <f>(Table13[[#This Row],[Gasoil Open]]-MIN(Table13[Gasoil Open]))/(MAX(Table13[Gasoil Open])-MIN(Table13[Gasoil Open]))</f>
        <v>0.68653001464128838</v>
      </c>
      <c r="I5141" s="130">
        <f>(Table13[[#This Row],[Alpha]]-MIN(Table13[Alpha]))/(MAX(Table13[Alpha])-MIN(Table13[Alpha]))</f>
        <v>0.41785418965510296</v>
      </c>
      <c r="J5141" s="508">
        <f>(Table13[[#This Row],[Signal from Matlab]]-703)/(1060.75-703)</f>
        <v>-1.9650593990216632</v>
      </c>
    </row>
    <row r="5142" spans="1:10" x14ac:dyDescent="0.2">
      <c r="A5142" s="505">
        <v>41431</v>
      </c>
      <c r="B5142" s="506">
        <v>5141</v>
      </c>
      <c r="C5142" s="507">
        <v>102.94</v>
      </c>
      <c r="E5142" s="508">
        <f>(Table13[[#This Row],[Gasoil Open]]-MIN(Table13[Gasoil Open]))/(MAX(Table13[Gasoil Open])-MIN(Table13[Gasoil Open]))</f>
        <v>0.68257686676427509</v>
      </c>
      <c r="I5142" s="130">
        <f>(Table13[[#This Row],[Alpha]]-MIN(Table13[Alpha]))/(MAX(Table13[Alpha])-MIN(Table13[Alpha]))</f>
        <v>0.41785418965510296</v>
      </c>
      <c r="J5142" s="508">
        <f>(Table13[[#This Row],[Signal from Matlab]]-703)/(1060.75-703)</f>
        <v>-1.9650593990216632</v>
      </c>
    </row>
    <row r="5143" spans="1:10" x14ac:dyDescent="0.2">
      <c r="A5143" s="505">
        <v>41432</v>
      </c>
      <c r="B5143" s="506">
        <v>5142</v>
      </c>
      <c r="C5143" s="507">
        <v>103.65</v>
      </c>
      <c r="E5143" s="508">
        <f>(Table13[[#This Row],[Gasoil Open]]-MIN(Table13[Gasoil Open]))/(MAX(Table13[Gasoil Open])-MIN(Table13[Gasoil Open]))</f>
        <v>0.68777452415812579</v>
      </c>
      <c r="I5143" s="130">
        <f>(Table13[[#This Row],[Alpha]]-MIN(Table13[Alpha]))/(MAX(Table13[Alpha])-MIN(Table13[Alpha]))</f>
        <v>0.41785418965510296</v>
      </c>
      <c r="J5143" s="508">
        <f>(Table13[[#This Row],[Signal from Matlab]]-703)/(1060.75-703)</f>
        <v>-1.9650593990216632</v>
      </c>
    </row>
    <row r="5144" spans="1:10" x14ac:dyDescent="0.2">
      <c r="A5144" s="505">
        <v>41435</v>
      </c>
      <c r="B5144" s="506">
        <v>5143</v>
      </c>
      <c r="C5144" s="507">
        <v>104.56</v>
      </c>
      <c r="E5144" s="508">
        <f>(Table13[[#This Row],[Gasoil Open]]-MIN(Table13[Gasoil Open]))/(MAX(Table13[Gasoil Open])-MIN(Table13[Gasoil Open]))</f>
        <v>0.69443631039531462</v>
      </c>
      <c r="I5144" s="130">
        <f>(Table13[[#This Row],[Alpha]]-MIN(Table13[Alpha]))/(MAX(Table13[Alpha])-MIN(Table13[Alpha]))</f>
        <v>0.41785418965510296</v>
      </c>
      <c r="J5144" s="508">
        <f>(Table13[[#This Row],[Signal from Matlab]]-703)/(1060.75-703)</f>
        <v>-1.9650593990216632</v>
      </c>
    </row>
    <row r="5145" spans="1:10" x14ac:dyDescent="0.2">
      <c r="A5145" s="505">
        <v>41436</v>
      </c>
      <c r="B5145" s="506">
        <v>5144</v>
      </c>
      <c r="C5145" s="507">
        <v>103.89</v>
      </c>
      <c r="E5145" s="508">
        <f>(Table13[[#This Row],[Gasoil Open]]-MIN(Table13[Gasoil Open]))/(MAX(Table13[Gasoil Open])-MIN(Table13[Gasoil Open]))</f>
        <v>0.68953147877013166</v>
      </c>
      <c r="I5145" s="130">
        <f>(Table13[[#This Row],[Alpha]]-MIN(Table13[Alpha]))/(MAX(Table13[Alpha])-MIN(Table13[Alpha]))</f>
        <v>0.41785418965510296</v>
      </c>
      <c r="J5145" s="508">
        <f>(Table13[[#This Row],[Signal from Matlab]]-703)/(1060.75-703)</f>
        <v>-1.9650593990216632</v>
      </c>
    </row>
    <row r="5146" spans="1:10" x14ac:dyDescent="0.2">
      <c r="A5146" s="505">
        <v>41437</v>
      </c>
      <c r="B5146" s="506">
        <v>5145</v>
      </c>
      <c r="C5146" s="507">
        <v>102.56</v>
      </c>
      <c r="E5146" s="508">
        <f>(Table13[[#This Row],[Gasoil Open]]-MIN(Table13[Gasoil Open]))/(MAX(Table13[Gasoil Open])-MIN(Table13[Gasoil Open]))</f>
        <v>0.67979502196193253</v>
      </c>
      <c r="I5146" s="130">
        <f>(Table13[[#This Row],[Alpha]]-MIN(Table13[Alpha]))/(MAX(Table13[Alpha])-MIN(Table13[Alpha]))</f>
        <v>0.41785418965510296</v>
      </c>
      <c r="J5146" s="508">
        <f>(Table13[[#This Row],[Signal from Matlab]]-703)/(1060.75-703)</f>
        <v>-1.9650593990216632</v>
      </c>
    </row>
    <row r="5147" spans="1:10" x14ac:dyDescent="0.2">
      <c r="A5147" s="505">
        <v>41438</v>
      </c>
      <c r="B5147" s="506">
        <v>5146</v>
      </c>
      <c r="C5147" s="507">
        <v>103.33</v>
      </c>
      <c r="E5147" s="508">
        <f>(Table13[[#This Row],[Gasoil Open]]-MIN(Table13[Gasoil Open]))/(MAX(Table13[Gasoil Open])-MIN(Table13[Gasoil Open]))</f>
        <v>0.68543191800878467</v>
      </c>
      <c r="I5147" s="130">
        <f>(Table13[[#This Row],[Alpha]]-MIN(Table13[Alpha]))/(MAX(Table13[Alpha])-MIN(Table13[Alpha]))</f>
        <v>0.41785418965510296</v>
      </c>
      <c r="J5147" s="508">
        <f>(Table13[[#This Row],[Signal from Matlab]]-703)/(1060.75-703)</f>
        <v>-1.9650593990216632</v>
      </c>
    </row>
    <row r="5148" spans="1:10" x14ac:dyDescent="0.2">
      <c r="A5148" s="505">
        <v>41439</v>
      </c>
      <c r="B5148" s="506">
        <v>5147</v>
      </c>
      <c r="C5148" s="507">
        <v>104.95</v>
      </c>
      <c r="E5148" s="508">
        <f>(Table13[[#This Row],[Gasoil Open]]-MIN(Table13[Gasoil Open]))/(MAX(Table13[Gasoil Open])-MIN(Table13[Gasoil Open]))</f>
        <v>0.69729136163982419</v>
      </c>
      <c r="I5148" s="130">
        <f>(Table13[[#This Row],[Alpha]]-MIN(Table13[Alpha]))/(MAX(Table13[Alpha])-MIN(Table13[Alpha]))</f>
        <v>0.41785418965510296</v>
      </c>
      <c r="J5148" s="508">
        <f>(Table13[[#This Row],[Signal from Matlab]]-703)/(1060.75-703)</f>
        <v>-1.9650593990216632</v>
      </c>
    </row>
    <row r="5149" spans="1:10" x14ac:dyDescent="0.2">
      <c r="A5149" s="505">
        <v>41442</v>
      </c>
      <c r="B5149" s="506">
        <v>5148</v>
      </c>
      <c r="C5149" s="507">
        <v>105.77</v>
      </c>
      <c r="E5149" s="508">
        <f>(Table13[[#This Row],[Gasoil Open]]-MIN(Table13[Gasoil Open]))/(MAX(Table13[Gasoil Open])-MIN(Table13[Gasoil Open]))</f>
        <v>0.70329428989751086</v>
      </c>
      <c r="I5149" s="130">
        <f>(Table13[[#This Row],[Alpha]]-MIN(Table13[Alpha]))/(MAX(Table13[Alpha])-MIN(Table13[Alpha]))</f>
        <v>0.41785418965510296</v>
      </c>
      <c r="J5149" s="508">
        <f>(Table13[[#This Row],[Signal from Matlab]]-703)/(1060.75-703)</f>
        <v>-1.9650593990216632</v>
      </c>
    </row>
    <row r="5150" spans="1:10" x14ac:dyDescent="0.2">
      <c r="A5150" s="505">
        <v>41443</v>
      </c>
      <c r="B5150" s="506">
        <v>5149</v>
      </c>
      <c r="C5150" s="507">
        <v>105.66</v>
      </c>
      <c r="E5150" s="508">
        <f>(Table13[[#This Row],[Gasoil Open]]-MIN(Table13[Gasoil Open]))/(MAX(Table13[Gasoil Open])-MIN(Table13[Gasoil Open]))</f>
        <v>0.70248901903367478</v>
      </c>
      <c r="I5150" s="130">
        <f>(Table13[[#This Row],[Alpha]]-MIN(Table13[Alpha]))/(MAX(Table13[Alpha])-MIN(Table13[Alpha]))</f>
        <v>0.41785418965510296</v>
      </c>
      <c r="J5150" s="508">
        <f>(Table13[[#This Row],[Signal from Matlab]]-703)/(1060.75-703)</f>
        <v>-1.9650593990216632</v>
      </c>
    </row>
    <row r="5151" spans="1:10" x14ac:dyDescent="0.2">
      <c r="A5151" s="505">
        <v>41444</v>
      </c>
      <c r="B5151" s="506">
        <v>5150</v>
      </c>
      <c r="C5151" s="507">
        <v>106.1</v>
      </c>
      <c r="E5151" s="508">
        <f>(Table13[[#This Row],[Gasoil Open]]-MIN(Table13[Gasoil Open]))/(MAX(Table13[Gasoil Open])-MIN(Table13[Gasoil Open]))</f>
        <v>0.70571010248901889</v>
      </c>
      <c r="I5151" s="130">
        <f>(Table13[[#This Row],[Alpha]]-MIN(Table13[Alpha]))/(MAX(Table13[Alpha])-MIN(Table13[Alpha]))</f>
        <v>0.41785418965510296</v>
      </c>
      <c r="J5151" s="508">
        <f>(Table13[[#This Row],[Signal from Matlab]]-703)/(1060.75-703)</f>
        <v>-1.9650593990216632</v>
      </c>
    </row>
    <row r="5152" spans="1:10" x14ac:dyDescent="0.2">
      <c r="A5152" s="505">
        <v>41445</v>
      </c>
      <c r="B5152" s="506">
        <v>5151</v>
      </c>
      <c r="C5152" s="507">
        <v>105.62</v>
      </c>
      <c r="E5152" s="508">
        <f>(Table13[[#This Row],[Gasoil Open]]-MIN(Table13[Gasoil Open]))/(MAX(Table13[Gasoil Open])-MIN(Table13[Gasoil Open]))</f>
        <v>0.70219619326500726</v>
      </c>
      <c r="I5152" s="130">
        <f>(Table13[[#This Row],[Alpha]]-MIN(Table13[Alpha]))/(MAX(Table13[Alpha])-MIN(Table13[Alpha]))</f>
        <v>0.41785418965510296</v>
      </c>
      <c r="J5152" s="508">
        <f>(Table13[[#This Row],[Signal from Matlab]]-703)/(1060.75-703)</f>
        <v>-1.9650593990216632</v>
      </c>
    </row>
    <row r="5153" spans="1:10" x14ac:dyDescent="0.2">
      <c r="A5153" s="505">
        <v>41446</v>
      </c>
      <c r="B5153" s="506">
        <v>5152</v>
      </c>
      <c r="C5153" s="507">
        <v>102.1</v>
      </c>
      <c r="E5153" s="508">
        <f>(Table13[[#This Row],[Gasoil Open]]-MIN(Table13[Gasoil Open]))/(MAX(Table13[Gasoil Open])-MIN(Table13[Gasoil Open]))</f>
        <v>0.67642752562225461</v>
      </c>
      <c r="I5153" s="130">
        <f>(Table13[[#This Row],[Alpha]]-MIN(Table13[Alpha]))/(MAX(Table13[Alpha])-MIN(Table13[Alpha]))</f>
        <v>0.41785418965510296</v>
      </c>
      <c r="J5153" s="508">
        <f>(Table13[[#This Row],[Signal from Matlab]]-703)/(1060.75-703)</f>
        <v>-1.9650593990216632</v>
      </c>
    </row>
    <row r="5154" spans="1:10" x14ac:dyDescent="0.2">
      <c r="A5154" s="505">
        <v>41449</v>
      </c>
      <c r="B5154" s="506">
        <v>5153</v>
      </c>
      <c r="C5154" s="507">
        <v>100.61</v>
      </c>
      <c r="E5154" s="508">
        <f>(Table13[[#This Row],[Gasoil Open]]-MIN(Table13[Gasoil Open]))/(MAX(Table13[Gasoil Open])-MIN(Table13[Gasoil Open]))</f>
        <v>0.66551976573938498</v>
      </c>
      <c r="I5154" s="130">
        <f>(Table13[[#This Row],[Alpha]]-MIN(Table13[Alpha]))/(MAX(Table13[Alpha])-MIN(Table13[Alpha]))</f>
        <v>0.41785418965510296</v>
      </c>
      <c r="J5154" s="508">
        <f>(Table13[[#This Row],[Signal from Matlab]]-703)/(1060.75-703)</f>
        <v>-1.9650593990216632</v>
      </c>
    </row>
    <row r="5155" spans="1:10" x14ac:dyDescent="0.2">
      <c r="A5155" s="505">
        <v>41450</v>
      </c>
      <c r="B5155" s="506">
        <v>5154</v>
      </c>
      <c r="C5155" s="507">
        <v>101</v>
      </c>
      <c r="E5155" s="508">
        <f>(Table13[[#This Row],[Gasoil Open]]-MIN(Table13[Gasoil Open]))/(MAX(Table13[Gasoil Open])-MIN(Table13[Gasoil Open]))</f>
        <v>0.66837481698389445</v>
      </c>
      <c r="I5155" s="130">
        <f>(Table13[[#This Row],[Alpha]]-MIN(Table13[Alpha]))/(MAX(Table13[Alpha])-MIN(Table13[Alpha]))</f>
        <v>0.41785418965510296</v>
      </c>
      <c r="J5155" s="508">
        <f>(Table13[[#This Row],[Signal from Matlab]]-703)/(1060.75-703)</f>
        <v>-1.9650593990216632</v>
      </c>
    </row>
    <row r="5156" spans="1:10" x14ac:dyDescent="0.2">
      <c r="A5156" s="505">
        <v>41451</v>
      </c>
      <c r="B5156" s="506">
        <v>5155</v>
      </c>
      <c r="C5156" s="507">
        <v>101.1</v>
      </c>
      <c r="E5156" s="508">
        <f>(Table13[[#This Row],[Gasoil Open]]-MIN(Table13[Gasoil Open]))/(MAX(Table13[Gasoil Open])-MIN(Table13[Gasoil Open]))</f>
        <v>0.66910688140556351</v>
      </c>
      <c r="I5156" s="130">
        <f>(Table13[[#This Row],[Alpha]]-MIN(Table13[Alpha]))/(MAX(Table13[Alpha])-MIN(Table13[Alpha]))</f>
        <v>0.41785418965510296</v>
      </c>
      <c r="J5156" s="508">
        <f>(Table13[[#This Row],[Signal from Matlab]]-703)/(1060.75-703)</f>
        <v>-1.9650593990216632</v>
      </c>
    </row>
    <row r="5157" spans="1:10" x14ac:dyDescent="0.2">
      <c r="A5157" s="505">
        <v>41452</v>
      </c>
      <c r="B5157" s="506">
        <v>5156</v>
      </c>
      <c r="C5157" s="507">
        <v>101.66</v>
      </c>
      <c r="E5157" s="508">
        <f>(Table13[[#This Row],[Gasoil Open]]-MIN(Table13[Gasoil Open]))/(MAX(Table13[Gasoil Open])-MIN(Table13[Gasoil Open]))</f>
        <v>0.6732064421669105</v>
      </c>
      <c r="I5157" s="130">
        <f>(Table13[[#This Row],[Alpha]]-MIN(Table13[Alpha]))/(MAX(Table13[Alpha])-MIN(Table13[Alpha]))</f>
        <v>0.41785418965510296</v>
      </c>
      <c r="J5157" s="508">
        <f>(Table13[[#This Row],[Signal from Matlab]]-703)/(1060.75-703)</f>
        <v>-1.9650593990216632</v>
      </c>
    </row>
    <row r="5158" spans="1:10" x14ac:dyDescent="0.2">
      <c r="A5158" s="505">
        <v>41453</v>
      </c>
      <c r="B5158" s="506">
        <v>5157</v>
      </c>
      <c r="C5158" s="507">
        <v>102.76</v>
      </c>
      <c r="E5158" s="508">
        <f>(Table13[[#This Row],[Gasoil Open]]-MIN(Table13[Gasoil Open]))/(MAX(Table13[Gasoil Open])-MIN(Table13[Gasoil Open]))</f>
        <v>0.68125915080527077</v>
      </c>
      <c r="I5158" s="130">
        <f>(Table13[[#This Row],[Alpha]]-MIN(Table13[Alpha]))/(MAX(Table13[Alpha])-MIN(Table13[Alpha]))</f>
        <v>0.41785418965510296</v>
      </c>
      <c r="J5158" s="508">
        <f>(Table13[[#This Row],[Signal from Matlab]]-703)/(1060.75-703)</f>
        <v>-1.9650593990216632</v>
      </c>
    </row>
    <row r="5159" spans="1:10" x14ac:dyDescent="0.2">
      <c r="A5159" s="505">
        <v>41456</v>
      </c>
      <c r="B5159" s="506">
        <v>5158</v>
      </c>
      <c r="C5159" s="507">
        <v>101.9</v>
      </c>
      <c r="E5159" s="508">
        <f>(Table13[[#This Row],[Gasoil Open]]-MIN(Table13[Gasoil Open]))/(MAX(Table13[Gasoil Open])-MIN(Table13[Gasoil Open]))</f>
        <v>0.67496339677891648</v>
      </c>
      <c r="I5159" s="130">
        <f>(Table13[[#This Row],[Alpha]]-MIN(Table13[Alpha]))/(MAX(Table13[Alpha])-MIN(Table13[Alpha]))</f>
        <v>0.41785418965510296</v>
      </c>
      <c r="J5159" s="508">
        <f>(Table13[[#This Row],[Signal from Matlab]]-703)/(1060.75-703)</f>
        <v>-1.9650593990216632</v>
      </c>
    </row>
    <row r="5160" spans="1:10" x14ac:dyDescent="0.2">
      <c r="A5160" s="505">
        <v>41457</v>
      </c>
      <c r="B5160" s="506">
        <v>5159</v>
      </c>
      <c r="C5160" s="507">
        <v>102.92</v>
      </c>
      <c r="E5160" s="508">
        <f>(Table13[[#This Row],[Gasoil Open]]-MIN(Table13[Gasoil Open]))/(MAX(Table13[Gasoil Open])-MIN(Table13[Gasoil Open]))</f>
        <v>0.68243045387994128</v>
      </c>
      <c r="I5160" s="130">
        <f>(Table13[[#This Row],[Alpha]]-MIN(Table13[Alpha]))/(MAX(Table13[Alpha])-MIN(Table13[Alpha]))</f>
        <v>0.41785418965510296</v>
      </c>
      <c r="J5160" s="508">
        <f>(Table13[[#This Row],[Signal from Matlab]]-703)/(1060.75-703)</f>
        <v>-1.9650593990216632</v>
      </c>
    </row>
    <row r="5161" spans="1:10" x14ac:dyDescent="0.2">
      <c r="A5161" s="505">
        <v>41458</v>
      </c>
      <c r="B5161" s="506">
        <v>5160</v>
      </c>
      <c r="C5161" s="507">
        <v>104.18</v>
      </c>
      <c r="E5161" s="508">
        <f>(Table13[[#This Row],[Gasoil Open]]-MIN(Table13[Gasoil Open]))/(MAX(Table13[Gasoil Open])-MIN(Table13[Gasoil Open]))</f>
        <v>0.69165446559297206</v>
      </c>
      <c r="I5161" s="130">
        <f>(Table13[[#This Row],[Alpha]]-MIN(Table13[Alpha]))/(MAX(Table13[Alpha])-MIN(Table13[Alpha]))</f>
        <v>0.41785418965510296</v>
      </c>
      <c r="J5161" s="508">
        <f>(Table13[[#This Row],[Signal from Matlab]]-703)/(1060.75-703)</f>
        <v>-1.9650593990216632</v>
      </c>
    </row>
    <row r="5162" spans="1:10" x14ac:dyDescent="0.2">
      <c r="A5162" s="505">
        <v>41459</v>
      </c>
      <c r="B5162" s="506">
        <v>5161</v>
      </c>
      <c r="C5162" s="507">
        <v>105.85</v>
      </c>
      <c r="E5162" s="508">
        <f>(Table13[[#This Row],[Gasoil Open]]-MIN(Table13[Gasoil Open]))/(MAX(Table13[Gasoil Open])-MIN(Table13[Gasoil Open]))</f>
        <v>0.70387994143484611</v>
      </c>
      <c r="I5162" s="130">
        <f>(Table13[[#This Row],[Alpha]]-MIN(Table13[Alpha]))/(MAX(Table13[Alpha])-MIN(Table13[Alpha]))</f>
        <v>0.41785418965510296</v>
      </c>
      <c r="J5162" s="508">
        <f>(Table13[[#This Row],[Signal from Matlab]]-703)/(1060.75-703)</f>
        <v>-1.9650593990216632</v>
      </c>
    </row>
    <row r="5163" spans="1:10" x14ac:dyDescent="0.2">
      <c r="A5163" s="505">
        <v>41460</v>
      </c>
      <c r="B5163" s="506">
        <v>5162</v>
      </c>
      <c r="C5163" s="507">
        <v>105.54</v>
      </c>
      <c r="E5163" s="508">
        <f>(Table13[[#This Row],[Gasoil Open]]-MIN(Table13[Gasoil Open]))/(MAX(Table13[Gasoil Open])-MIN(Table13[Gasoil Open]))</f>
        <v>0.7016105417276719</v>
      </c>
      <c r="I5163" s="130">
        <f>(Table13[[#This Row],[Alpha]]-MIN(Table13[Alpha]))/(MAX(Table13[Alpha])-MIN(Table13[Alpha]))</f>
        <v>0.41785418965510296</v>
      </c>
      <c r="J5163" s="508">
        <f>(Table13[[#This Row],[Signal from Matlab]]-703)/(1060.75-703)</f>
        <v>-1.9650593990216632</v>
      </c>
    </row>
    <row r="5164" spans="1:10" x14ac:dyDescent="0.2">
      <c r="A5164" s="505">
        <v>41463</v>
      </c>
      <c r="B5164" s="506">
        <v>5163</v>
      </c>
      <c r="C5164" s="507">
        <v>108</v>
      </c>
      <c r="E5164" s="508">
        <f>(Table13[[#This Row],[Gasoil Open]]-MIN(Table13[Gasoil Open]))/(MAX(Table13[Gasoil Open])-MIN(Table13[Gasoil Open]))</f>
        <v>0.7196193265007319</v>
      </c>
      <c r="I5164" s="130">
        <f>(Table13[[#This Row],[Alpha]]-MIN(Table13[Alpha]))/(MAX(Table13[Alpha])-MIN(Table13[Alpha]))</f>
        <v>0.41785418965510296</v>
      </c>
      <c r="J5164" s="508">
        <f>(Table13[[#This Row],[Signal from Matlab]]-703)/(1060.75-703)</f>
        <v>-1.9650593990216632</v>
      </c>
    </row>
    <row r="5165" spans="1:10" x14ac:dyDescent="0.2">
      <c r="A5165" s="505">
        <v>41464</v>
      </c>
      <c r="B5165" s="506">
        <v>5164</v>
      </c>
      <c r="C5165" s="507">
        <v>107.27</v>
      </c>
      <c r="E5165" s="508">
        <f>(Table13[[#This Row],[Gasoil Open]]-MIN(Table13[Gasoil Open]))/(MAX(Table13[Gasoil Open])-MIN(Table13[Gasoil Open]))</f>
        <v>0.71427525622254739</v>
      </c>
      <c r="I5165" s="130">
        <f>(Table13[[#This Row],[Alpha]]-MIN(Table13[Alpha]))/(MAX(Table13[Alpha])-MIN(Table13[Alpha]))</f>
        <v>0.41785418965510296</v>
      </c>
      <c r="J5165" s="508">
        <f>(Table13[[#This Row],[Signal from Matlab]]-703)/(1060.75-703)</f>
        <v>-1.9650593990216632</v>
      </c>
    </row>
    <row r="5166" spans="1:10" x14ac:dyDescent="0.2">
      <c r="A5166" s="505">
        <v>41465</v>
      </c>
      <c r="B5166" s="506">
        <v>5165</v>
      </c>
      <c r="C5166" s="507">
        <v>108.12</v>
      </c>
      <c r="E5166" s="508">
        <f>(Table13[[#This Row],[Gasoil Open]]-MIN(Table13[Gasoil Open]))/(MAX(Table13[Gasoil Open])-MIN(Table13[Gasoil Open]))</f>
        <v>0.72049780380673489</v>
      </c>
      <c r="I5166" s="130">
        <f>(Table13[[#This Row],[Alpha]]-MIN(Table13[Alpha]))/(MAX(Table13[Alpha])-MIN(Table13[Alpha]))</f>
        <v>0.41785418965510296</v>
      </c>
      <c r="J5166" s="508">
        <f>(Table13[[#This Row],[Signal from Matlab]]-703)/(1060.75-703)</f>
        <v>-1.9650593990216632</v>
      </c>
    </row>
    <row r="5167" spans="1:10" x14ac:dyDescent="0.2">
      <c r="A5167" s="505">
        <v>41466</v>
      </c>
      <c r="B5167" s="506">
        <v>5166</v>
      </c>
      <c r="C5167" s="507">
        <v>108.24</v>
      </c>
      <c r="E5167" s="508">
        <f>(Table13[[#This Row],[Gasoil Open]]-MIN(Table13[Gasoil Open]))/(MAX(Table13[Gasoil Open])-MIN(Table13[Gasoil Open]))</f>
        <v>0.72137628111273777</v>
      </c>
      <c r="I5167" s="130">
        <f>(Table13[[#This Row],[Alpha]]-MIN(Table13[Alpha]))/(MAX(Table13[Alpha])-MIN(Table13[Alpha]))</f>
        <v>0.41785418965510296</v>
      </c>
      <c r="J5167" s="508">
        <f>(Table13[[#This Row],[Signal from Matlab]]-703)/(1060.75-703)</f>
        <v>-1.9650593990216632</v>
      </c>
    </row>
    <row r="5168" spans="1:10" x14ac:dyDescent="0.2">
      <c r="A5168" s="505">
        <v>41467</v>
      </c>
      <c r="B5168" s="506">
        <v>5167</v>
      </c>
      <c r="C5168" s="507">
        <v>107.33</v>
      </c>
      <c r="E5168" s="508">
        <f>(Table13[[#This Row],[Gasoil Open]]-MIN(Table13[Gasoil Open]))/(MAX(Table13[Gasoil Open])-MIN(Table13[Gasoil Open]))</f>
        <v>0.71471449487554894</v>
      </c>
      <c r="I5168" s="130">
        <f>(Table13[[#This Row],[Alpha]]-MIN(Table13[Alpha]))/(MAX(Table13[Alpha])-MIN(Table13[Alpha]))</f>
        <v>0.41785418965510296</v>
      </c>
      <c r="J5168" s="508">
        <f>(Table13[[#This Row],[Signal from Matlab]]-703)/(1060.75-703)</f>
        <v>-1.9650593990216632</v>
      </c>
    </row>
    <row r="5169" spans="1:10" x14ac:dyDescent="0.2">
      <c r="A5169" s="505">
        <v>41470</v>
      </c>
      <c r="B5169" s="506">
        <v>5168</v>
      </c>
      <c r="C5169" s="507">
        <v>108.99</v>
      </c>
      <c r="E5169" s="508">
        <f>(Table13[[#This Row],[Gasoil Open]]-MIN(Table13[Gasoil Open]))/(MAX(Table13[Gasoil Open])-MIN(Table13[Gasoil Open]))</f>
        <v>0.72686676427525609</v>
      </c>
      <c r="I5169" s="130">
        <f>(Table13[[#This Row],[Alpha]]-MIN(Table13[Alpha]))/(MAX(Table13[Alpha])-MIN(Table13[Alpha]))</f>
        <v>0.41785418965510296</v>
      </c>
      <c r="J5169" s="508">
        <f>(Table13[[#This Row],[Signal from Matlab]]-703)/(1060.75-703)</f>
        <v>-1.9650593990216632</v>
      </c>
    </row>
    <row r="5170" spans="1:10" x14ac:dyDescent="0.2">
      <c r="A5170" s="505">
        <v>41471</v>
      </c>
      <c r="B5170" s="506">
        <v>5169</v>
      </c>
      <c r="C5170" s="507">
        <v>109.05</v>
      </c>
      <c r="E5170" s="508">
        <f>(Table13[[#This Row],[Gasoil Open]]-MIN(Table13[Gasoil Open]))/(MAX(Table13[Gasoil Open])-MIN(Table13[Gasoil Open]))</f>
        <v>0.72730600292825753</v>
      </c>
      <c r="I5170" s="130">
        <f>(Table13[[#This Row],[Alpha]]-MIN(Table13[Alpha]))/(MAX(Table13[Alpha])-MIN(Table13[Alpha]))</f>
        <v>0.41785418965510296</v>
      </c>
      <c r="J5170" s="508">
        <f>(Table13[[#This Row],[Signal from Matlab]]-703)/(1060.75-703)</f>
        <v>-1.9650593990216632</v>
      </c>
    </row>
    <row r="5171" spans="1:10" x14ac:dyDescent="0.2">
      <c r="A5171" s="505">
        <v>41472</v>
      </c>
      <c r="B5171" s="506">
        <v>5170</v>
      </c>
      <c r="C5171" s="507">
        <v>107.9</v>
      </c>
      <c r="E5171" s="508">
        <f>(Table13[[#This Row],[Gasoil Open]]-MIN(Table13[Gasoil Open]))/(MAX(Table13[Gasoil Open])-MIN(Table13[Gasoil Open]))</f>
        <v>0.71888726207906284</v>
      </c>
      <c r="I5171" s="130">
        <f>(Table13[[#This Row],[Alpha]]-MIN(Table13[Alpha]))/(MAX(Table13[Alpha])-MIN(Table13[Alpha]))</f>
        <v>0.41785418965510296</v>
      </c>
      <c r="J5171" s="508">
        <f>(Table13[[#This Row],[Signal from Matlab]]-703)/(1060.75-703)</f>
        <v>-1.9650593990216632</v>
      </c>
    </row>
    <row r="5172" spans="1:10" x14ac:dyDescent="0.2">
      <c r="A5172" s="505">
        <v>41473</v>
      </c>
      <c r="B5172" s="506">
        <v>5171</v>
      </c>
      <c r="C5172" s="507">
        <v>108.63</v>
      </c>
      <c r="E5172" s="508">
        <f>(Table13[[#This Row],[Gasoil Open]]-MIN(Table13[Gasoil Open]))/(MAX(Table13[Gasoil Open])-MIN(Table13[Gasoil Open]))</f>
        <v>0.72423133235724724</v>
      </c>
      <c r="I5172" s="130">
        <f>(Table13[[#This Row],[Alpha]]-MIN(Table13[Alpha]))/(MAX(Table13[Alpha])-MIN(Table13[Alpha]))</f>
        <v>0.41785418965510296</v>
      </c>
      <c r="J5172" s="508">
        <f>(Table13[[#This Row],[Signal from Matlab]]-703)/(1060.75-703)</f>
        <v>-1.9650593990216632</v>
      </c>
    </row>
    <row r="5173" spans="1:10" x14ac:dyDescent="0.2">
      <c r="A5173" s="505">
        <v>41474</v>
      </c>
      <c r="B5173" s="506">
        <v>5172</v>
      </c>
      <c r="C5173" s="507">
        <v>108.73</v>
      </c>
      <c r="E5173" s="508">
        <f>(Table13[[#This Row],[Gasoil Open]]-MIN(Table13[Gasoil Open]))/(MAX(Table13[Gasoil Open])-MIN(Table13[Gasoil Open]))</f>
        <v>0.72496339677891641</v>
      </c>
      <c r="I5173" s="130">
        <f>(Table13[[#This Row],[Alpha]]-MIN(Table13[Alpha]))/(MAX(Table13[Alpha])-MIN(Table13[Alpha]))</f>
        <v>0.41785418965510296</v>
      </c>
      <c r="J5173" s="508">
        <f>(Table13[[#This Row],[Signal from Matlab]]-703)/(1060.75-703)</f>
        <v>-1.9650593990216632</v>
      </c>
    </row>
    <row r="5174" spans="1:10" x14ac:dyDescent="0.2">
      <c r="A5174" s="505">
        <v>41477</v>
      </c>
      <c r="B5174" s="506">
        <v>5173</v>
      </c>
      <c r="C5174" s="507">
        <v>108.3</v>
      </c>
      <c r="E5174" s="508">
        <f>(Table13[[#This Row],[Gasoil Open]]-MIN(Table13[Gasoil Open]))/(MAX(Table13[Gasoil Open])-MIN(Table13[Gasoil Open]))</f>
        <v>0.72181551976573921</v>
      </c>
      <c r="I5174" s="130">
        <f>(Table13[[#This Row],[Alpha]]-MIN(Table13[Alpha]))/(MAX(Table13[Alpha])-MIN(Table13[Alpha]))</f>
        <v>0.41785418965510296</v>
      </c>
      <c r="J5174" s="508">
        <f>(Table13[[#This Row],[Signal from Matlab]]-703)/(1060.75-703)</f>
        <v>-1.9650593990216632</v>
      </c>
    </row>
    <row r="5175" spans="1:10" x14ac:dyDescent="0.2">
      <c r="A5175" s="505">
        <v>41478</v>
      </c>
      <c r="B5175" s="506">
        <v>5174</v>
      </c>
      <c r="C5175" s="507">
        <v>108.3</v>
      </c>
      <c r="E5175" s="508">
        <f>(Table13[[#This Row],[Gasoil Open]]-MIN(Table13[Gasoil Open]))/(MAX(Table13[Gasoil Open])-MIN(Table13[Gasoil Open]))</f>
        <v>0.72181551976573921</v>
      </c>
      <c r="I5175" s="130">
        <f>(Table13[[#This Row],[Alpha]]-MIN(Table13[Alpha]))/(MAX(Table13[Alpha])-MIN(Table13[Alpha]))</f>
        <v>0.41785418965510296</v>
      </c>
      <c r="J5175" s="508">
        <f>(Table13[[#This Row],[Signal from Matlab]]-703)/(1060.75-703)</f>
        <v>-1.9650593990216632</v>
      </c>
    </row>
    <row r="5176" spans="1:10" x14ac:dyDescent="0.2">
      <c r="A5176" s="505">
        <v>41479</v>
      </c>
      <c r="B5176" s="506">
        <v>5175</v>
      </c>
      <c r="C5176" s="507">
        <v>108.44</v>
      </c>
      <c r="E5176" s="508">
        <f>(Table13[[#This Row],[Gasoil Open]]-MIN(Table13[Gasoil Open]))/(MAX(Table13[Gasoil Open])-MIN(Table13[Gasoil Open]))</f>
        <v>0.72284040995607601</v>
      </c>
      <c r="I5176" s="130">
        <f>(Table13[[#This Row],[Alpha]]-MIN(Table13[Alpha]))/(MAX(Table13[Alpha])-MIN(Table13[Alpha]))</f>
        <v>0.41785418965510296</v>
      </c>
      <c r="J5176" s="508">
        <f>(Table13[[#This Row],[Signal from Matlab]]-703)/(1060.75-703)</f>
        <v>-1.9650593990216632</v>
      </c>
    </row>
    <row r="5177" spans="1:10" x14ac:dyDescent="0.2">
      <c r="A5177" s="505">
        <v>41480</v>
      </c>
      <c r="B5177" s="506">
        <v>5176</v>
      </c>
      <c r="C5177" s="507">
        <v>107.11</v>
      </c>
      <c r="E5177" s="508">
        <f>(Table13[[#This Row],[Gasoil Open]]-MIN(Table13[Gasoil Open]))/(MAX(Table13[Gasoil Open])-MIN(Table13[Gasoil Open]))</f>
        <v>0.71310395314787689</v>
      </c>
      <c r="I5177" s="130">
        <f>(Table13[[#This Row],[Alpha]]-MIN(Table13[Alpha]))/(MAX(Table13[Alpha])-MIN(Table13[Alpha]))</f>
        <v>0.41785418965510296</v>
      </c>
      <c r="J5177" s="508">
        <f>(Table13[[#This Row],[Signal from Matlab]]-703)/(1060.75-703)</f>
        <v>-1.9650593990216632</v>
      </c>
    </row>
    <row r="5178" spans="1:10" x14ac:dyDescent="0.2">
      <c r="A5178" s="505">
        <v>41481</v>
      </c>
      <c r="B5178" s="506">
        <v>5177</v>
      </c>
      <c r="C5178" s="507">
        <v>107.59</v>
      </c>
      <c r="E5178" s="508">
        <f>(Table13[[#This Row],[Gasoil Open]]-MIN(Table13[Gasoil Open]))/(MAX(Table13[Gasoil Open])-MIN(Table13[Gasoil Open]))</f>
        <v>0.71661786237188863</v>
      </c>
      <c r="I5178" s="130">
        <f>(Table13[[#This Row],[Alpha]]-MIN(Table13[Alpha]))/(MAX(Table13[Alpha])-MIN(Table13[Alpha]))</f>
        <v>0.41785418965510296</v>
      </c>
      <c r="J5178" s="508">
        <f>(Table13[[#This Row],[Signal from Matlab]]-703)/(1060.75-703)</f>
        <v>-1.9650593990216632</v>
      </c>
    </row>
    <row r="5179" spans="1:10" x14ac:dyDescent="0.2">
      <c r="A5179" s="505">
        <v>41484</v>
      </c>
      <c r="B5179" s="506">
        <v>5178</v>
      </c>
      <c r="C5179" s="507">
        <v>107.19</v>
      </c>
      <c r="E5179" s="508">
        <f>(Table13[[#This Row],[Gasoil Open]]-MIN(Table13[Gasoil Open]))/(MAX(Table13[Gasoil Open])-MIN(Table13[Gasoil Open]))</f>
        <v>0.71368960468521214</v>
      </c>
      <c r="I5179" s="130">
        <f>(Table13[[#This Row],[Alpha]]-MIN(Table13[Alpha]))/(MAX(Table13[Alpha])-MIN(Table13[Alpha]))</f>
        <v>0.41785418965510296</v>
      </c>
      <c r="J5179" s="508">
        <f>(Table13[[#This Row],[Signal from Matlab]]-703)/(1060.75-703)</f>
        <v>-1.9650593990216632</v>
      </c>
    </row>
    <row r="5180" spans="1:10" x14ac:dyDescent="0.2">
      <c r="A5180" s="505">
        <v>41485</v>
      </c>
      <c r="B5180" s="506">
        <v>5179</v>
      </c>
      <c r="C5180" s="507">
        <v>107.45</v>
      </c>
      <c r="E5180" s="508">
        <f>(Table13[[#This Row],[Gasoil Open]]-MIN(Table13[Gasoil Open]))/(MAX(Table13[Gasoil Open])-MIN(Table13[Gasoil Open]))</f>
        <v>0.71559297218155182</v>
      </c>
      <c r="I5180" s="130">
        <f>(Table13[[#This Row],[Alpha]]-MIN(Table13[Alpha]))/(MAX(Table13[Alpha])-MIN(Table13[Alpha]))</f>
        <v>0.41785418965510296</v>
      </c>
      <c r="J5180" s="508">
        <f>(Table13[[#This Row],[Signal from Matlab]]-703)/(1060.75-703)</f>
        <v>-1.9650593990216632</v>
      </c>
    </row>
    <row r="5181" spans="1:10" x14ac:dyDescent="0.2">
      <c r="A5181" s="505">
        <v>41486</v>
      </c>
      <c r="B5181" s="506">
        <v>5180</v>
      </c>
      <c r="C5181" s="507">
        <v>106.84</v>
      </c>
      <c r="E5181" s="508">
        <f>(Table13[[#This Row],[Gasoil Open]]-MIN(Table13[Gasoil Open]))/(MAX(Table13[Gasoil Open])-MIN(Table13[Gasoil Open]))</f>
        <v>0.7111273792093703</v>
      </c>
      <c r="I5181" s="130">
        <f>(Table13[[#This Row],[Alpha]]-MIN(Table13[Alpha]))/(MAX(Table13[Alpha])-MIN(Table13[Alpha]))</f>
        <v>0.41785418965510296</v>
      </c>
      <c r="J5181" s="508">
        <f>(Table13[[#This Row],[Signal from Matlab]]-703)/(1060.75-703)</f>
        <v>-1.9650593990216632</v>
      </c>
    </row>
    <row r="5182" spans="1:10" x14ac:dyDescent="0.2">
      <c r="A5182" s="505">
        <v>41487</v>
      </c>
      <c r="B5182" s="506">
        <v>5181</v>
      </c>
      <c r="C5182" s="507">
        <v>107.81</v>
      </c>
      <c r="E5182" s="508">
        <f>(Table13[[#This Row],[Gasoil Open]]-MIN(Table13[Gasoil Open]))/(MAX(Table13[Gasoil Open])-MIN(Table13[Gasoil Open]))</f>
        <v>0.71822840409956068</v>
      </c>
      <c r="I5182" s="130">
        <f>(Table13[[#This Row],[Alpha]]-MIN(Table13[Alpha]))/(MAX(Table13[Alpha])-MIN(Table13[Alpha]))</f>
        <v>0.41785418965510296</v>
      </c>
      <c r="J5182" s="508">
        <f>(Table13[[#This Row],[Signal from Matlab]]-703)/(1060.75-703)</f>
        <v>-1.9650593990216632</v>
      </c>
    </row>
    <row r="5183" spans="1:10" x14ac:dyDescent="0.2">
      <c r="A5183" s="505">
        <v>41488</v>
      </c>
      <c r="B5183" s="506">
        <v>5182</v>
      </c>
      <c r="C5183" s="507">
        <v>109.52</v>
      </c>
      <c r="E5183" s="508">
        <f>(Table13[[#This Row],[Gasoil Open]]-MIN(Table13[Gasoil Open]))/(MAX(Table13[Gasoil Open])-MIN(Table13[Gasoil Open]))</f>
        <v>0.73074670571010236</v>
      </c>
      <c r="I5183" s="130">
        <f>(Table13[[#This Row],[Alpha]]-MIN(Table13[Alpha]))/(MAX(Table13[Alpha])-MIN(Table13[Alpha]))</f>
        <v>0.41785418965510296</v>
      </c>
      <c r="J5183" s="508">
        <f>(Table13[[#This Row],[Signal from Matlab]]-703)/(1060.75-703)</f>
        <v>-1.9650593990216632</v>
      </c>
    </row>
    <row r="5184" spans="1:10" x14ac:dyDescent="0.2">
      <c r="A5184" s="505">
        <v>41491</v>
      </c>
      <c r="B5184" s="506">
        <v>5183</v>
      </c>
      <c r="C5184" s="507">
        <v>109.09</v>
      </c>
      <c r="E5184" s="508">
        <f>(Table13[[#This Row],[Gasoil Open]]-MIN(Table13[Gasoil Open]))/(MAX(Table13[Gasoil Open])-MIN(Table13[Gasoil Open]))</f>
        <v>0.72759882869692516</v>
      </c>
      <c r="I5184" s="130">
        <f>(Table13[[#This Row],[Alpha]]-MIN(Table13[Alpha]))/(MAX(Table13[Alpha])-MIN(Table13[Alpha]))</f>
        <v>0.41785418965510296</v>
      </c>
      <c r="J5184" s="508">
        <f>(Table13[[#This Row],[Signal from Matlab]]-703)/(1060.75-703)</f>
        <v>-1.9650593990216632</v>
      </c>
    </row>
    <row r="5185" spans="1:10" x14ac:dyDescent="0.2">
      <c r="A5185" s="505">
        <v>41492</v>
      </c>
      <c r="B5185" s="506">
        <v>5184</v>
      </c>
      <c r="C5185" s="507">
        <v>108.74</v>
      </c>
      <c r="E5185" s="508">
        <f>(Table13[[#This Row],[Gasoil Open]]-MIN(Table13[Gasoil Open]))/(MAX(Table13[Gasoil Open])-MIN(Table13[Gasoil Open]))</f>
        <v>0.72503660322108332</v>
      </c>
      <c r="I5185" s="130">
        <f>(Table13[[#This Row],[Alpha]]-MIN(Table13[Alpha]))/(MAX(Table13[Alpha])-MIN(Table13[Alpha]))</f>
        <v>0.41785418965510296</v>
      </c>
      <c r="J5185" s="508">
        <f>(Table13[[#This Row],[Signal from Matlab]]-703)/(1060.75-703)</f>
        <v>-1.9650593990216632</v>
      </c>
    </row>
    <row r="5186" spans="1:10" x14ac:dyDescent="0.2">
      <c r="A5186" s="505">
        <v>41493</v>
      </c>
      <c r="B5186" s="506">
        <v>5185</v>
      </c>
      <c r="C5186" s="507">
        <v>108.07</v>
      </c>
      <c r="E5186" s="508">
        <f>(Table13[[#This Row],[Gasoil Open]]-MIN(Table13[Gasoil Open]))/(MAX(Table13[Gasoil Open])-MIN(Table13[Gasoil Open]))</f>
        <v>0.72013177159590025</v>
      </c>
      <c r="I5186" s="130">
        <f>(Table13[[#This Row],[Alpha]]-MIN(Table13[Alpha]))/(MAX(Table13[Alpha])-MIN(Table13[Alpha]))</f>
        <v>0.41785418965510296</v>
      </c>
      <c r="J5186" s="508">
        <f>(Table13[[#This Row],[Signal from Matlab]]-703)/(1060.75-703)</f>
        <v>-1.9650593990216632</v>
      </c>
    </row>
    <row r="5187" spans="1:10" x14ac:dyDescent="0.2">
      <c r="A5187" s="505">
        <v>41494</v>
      </c>
      <c r="B5187" s="506">
        <v>5186</v>
      </c>
      <c r="C5187" s="507">
        <v>107.39</v>
      </c>
      <c r="E5187" s="508">
        <f>(Table13[[#This Row],[Gasoil Open]]-MIN(Table13[Gasoil Open]))/(MAX(Table13[Gasoil Open])-MIN(Table13[Gasoil Open]))</f>
        <v>0.71515373352855038</v>
      </c>
      <c r="I5187" s="130">
        <f>(Table13[[#This Row],[Alpha]]-MIN(Table13[Alpha]))/(MAX(Table13[Alpha])-MIN(Table13[Alpha]))</f>
        <v>0.41785418965510296</v>
      </c>
      <c r="J5187" s="508">
        <f>(Table13[[#This Row],[Signal from Matlab]]-703)/(1060.75-703)</f>
        <v>-1.9650593990216632</v>
      </c>
    </row>
    <row r="5188" spans="1:10" x14ac:dyDescent="0.2">
      <c r="A5188" s="505">
        <v>41495</v>
      </c>
      <c r="B5188" s="506">
        <v>5187</v>
      </c>
      <c r="C5188" s="507">
        <v>106.81</v>
      </c>
      <c r="E5188" s="508">
        <f>(Table13[[#This Row],[Gasoil Open]]-MIN(Table13[Gasoil Open]))/(MAX(Table13[Gasoil Open])-MIN(Table13[Gasoil Open]))</f>
        <v>0.71090775988286958</v>
      </c>
      <c r="I5188" s="130">
        <f>(Table13[[#This Row],[Alpha]]-MIN(Table13[Alpha]))/(MAX(Table13[Alpha])-MIN(Table13[Alpha]))</f>
        <v>0.41785418965510296</v>
      </c>
      <c r="J5188" s="508">
        <f>(Table13[[#This Row],[Signal from Matlab]]-703)/(1060.75-703)</f>
        <v>-1.9650593990216632</v>
      </c>
    </row>
    <row r="5189" spans="1:10" x14ac:dyDescent="0.2">
      <c r="A5189" s="505">
        <v>41498</v>
      </c>
      <c r="B5189" s="506">
        <v>5188</v>
      </c>
      <c r="C5189" s="507">
        <v>108.13</v>
      </c>
      <c r="E5189" s="508">
        <f>(Table13[[#This Row],[Gasoil Open]]-MIN(Table13[Gasoil Open]))/(MAX(Table13[Gasoil Open])-MIN(Table13[Gasoil Open]))</f>
        <v>0.72057101024890169</v>
      </c>
      <c r="I5189" s="130">
        <f>(Table13[[#This Row],[Alpha]]-MIN(Table13[Alpha]))/(MAX(Table13[Alpha])-MIN(Table13[Alpha]))</f>
        <v>0.41785418965510296</v>
      </c>
      <c r="J5189" s="508">
        <f>(Table13[[#This Row],[Signal from Matlab]]-703)/(1060.75-703)</f>
        <v>-1.9650593990216632</v>
      </c>
    </row>
    <row r="5190" spans="1:10" x14ac:dyDescent="0.2">
      <c r="A5190" s="505">
        <v>41499</v>
      </c>
      <c r="B5190" s="506">
        <v>5189</v>
      </c>
      <c r="C5190" s="507">
        <v>109.08</v>
      </c>
      <c r="E5190" s="508">
        <f>(Table13[[#This Row],[Gasoil Open]]-MIN(Table13[Gasoil Open]))/(MAX(Table13[Gasoil Open])-MIN(Table13[Gasoil Open]))</f>
        <v>0.72752562225475825</v>
      </c>
      <c r="I5190" s="130">
        <f>(Table13[[#This Row],[Alpha]]-MIN(Table13[Alpha]))/(MAX(Table13[Alpha])-MIN(Table13[Alpha]))</f>
        <v>0.41785418965510296</v>
      </c>
      <c r="J5190" s="508">
        <f>(Table13[[#This Row],[Signal from Matlab]]-703)/(1060.75-703)</f>
        <v>-1.9650593990216632</v>
      </c>
    </row>
    <row r="5191" spans="1:10" x14ac:dyDescent="0.2">
      <c r="A5191" s="505">
        <v>41500</v>
      </c>
      <c r="B5191" s="506">
        <v>5190</v>
      </c>
      <c r="C5191" s="507">
        <v>109.51</v>
      </c>
      <c r="E5191" s="508">
        <f>(Table13[[#This Row],[Gasoil Open]]-MIN(Table13[Gasoil Open]))/(MAX(Table13[Gasoil Open])-MIN(Table13[Gasoil Open]))</f>
        <v>0.73067349926793546</v>
      </c>
      <c r="I5191" s="130">
        <f>(Table13[[#This Row],[Alpha]]-MIN(Table13[Alpha]))/(MAX(Table13[Alpha])-MIN(Table13[Alpha]))</f>
        <v>0.41785418965510296</v>
      </c>
      <c r="J5191" s="508">
        <f>(Table13[[#This Row],[Signal from Matlab]]-703)/(1060.75-703)</f>
        <v>-1.9650593990216632</v>
      </c>
    </row>
    <row r="5192" spans="1:10" x14ac:dyDescent="0.2">
      <c r="A5192" s="505">
        <v>41501</v>
      </c>
      <c r="B5192" s="506">
        <v>5191</v>
      </c>
      <c r="C5192" s="507">
        <v>110.35</v>
      </c>
      <c r="E5192" s="508">
        <f>(Table13[[#This Row],[Gasoil Open]]-MIN(Table13[Gasoil Open]))/(MAX(Table13[Gasoil Open])-MIN(Table13[Gasoil Open]))</f>
        <v>0.73682284040995594</v>
      </c>
      <c r="I5192" s="130">
        <f>(Table13[[#This Row],[Alpha]]-MIN(Table13[Alpha]))/(MAX(Table13[Alpha])-MIN(Table13[Alpha]))</f>
        <v>0.41785418965510296</v>
      </c>
      <c r="J5192" s="508">
        <f>(Table13[[#This Row],[Signal from Matlab]]-703)/(1060.75-703)</f>
        <v>-1.9650593990216632</v>
      </c>
    </row>
    <row r="5193" spans="1:10" x14ac:dyDescent="0.2">
      <c r="A5193" s="505">
        <v>41502</v>
      </c>
      <c r="B5193" s="506">
        <v>5192</v>
      </c>
      <c r="C5193" s="507">
        <v>109.42</v>
      </c>
      <c r="E5193" s="508">
        <f>(Table13[[#This Row],[Gasoil Open]]-MIN(Table13[Gasoil Open]))/(MAX(Table13[Gasoil Open])-MIN(Table13[Gasoil Open]))</f>
        <v>0.7300146412884333</v>
      </c>
      <c r="I5193" s="130">
        <f>(Table13[[#This Row],[Alpha]]-MIN(Table13[Alpha]))/(MAX(Table13[Alpha])-MIN(Table13[Alpha]))</f>
        <v>0.41785418965510296</v>
      </c>
      <c r="J5193" s="508">
        <f>(Table13[[#This Row],[Signal from Matlab]]-703)/(1060.75-703)</f>
        <v>-1.9650593990216632</v>
      </c>
    </row>
    <row r="5194" spans="1:10" x14ac:dyDescent="0.2">
      <c r="A5194" s="505">
        <v>41505</v>
      </c>
      <c r="B5194" s="506">
        <v>5193</v>
      </c>
      <c r="C5194" s="507">
        <v>110.53</v>
      </c>
      <c r="E5194" s="508">
        <f>(Table13[[#This Row],[Gasoil Open]]-MIN(Table13[Gasoil Open]))/(MAX(Table13[Gasoil Open])-MIN(Table13[Gasoil Open]))</f>
        <v>0.73814055636896037</v>
      </c>
      <c r="I5194" s="130">
        <f>(Table13[[#This Row],[Alpha]]-MIN(Table13[Alpha]))/(MAX(Table13[Alpha])-MIN(Table13[Alpha]))</f>
        <v>0.41785418965510296</v>
      </c>
      <c r="J5194" s="508">
        <f>(Table13[[#This Row],[Signal from Matlab]]-703)/(1060.75-703)</f>
        <v>-1.9650593990216632</v>
      </c>
    </row>
    <row r="5195" spans="1:10" x14ac:dyDescent="0.2">
      <c r="A5195" s="505">
        <v>41506</v>
      </c>
      <c r="B5195" s="506">
        <v>5194</v>
      </c>
      <c r="C5195" s="507">
        <v>109.67</v>
      </c>
      <c r="E5195" s="508">
        <f>(Table13[[#This Row],[Gasoil Open]]-MIN(Table13[Gasoil Open]))/(MAX(Table13[Gasoil Open])-MIN(Table13[Gasoil Open]))</f>
        <v>0.73184480234260607</v>
      </c>
      <c r="I5195" s="130">
        <f>(Table13[[#This Row],[Alpha]]-MIN(Table13[Alpha]))/(MAX(Table13[Alpha])-MIN(Table13[Alpha]))</f>
        <v>0.41785418965510296</v>
      </c>
      <c r="J5195" s="508">
        <f>(Table13[[#This Row],[Signal from Matlab]]-703)/(1060.75-703)</f>
        <v>-1.9650593990216632</v>
      </c>
    </row>
    <row r="5196" spans="1:10" x14ac:dyDescent="0.2">
      <c r="A5196" s="505">
        <v>41507</v>
      </c>
      <c r="B5196" s="506">
        <v>5195</v>
      </c>
      <c r="C5196" s="507">
        <v>110.11</v>
      </c>
      <c r="E5196" s="508">
        <f>(Table13[[#This Row],[Gasoil Open]]-MIN(Table13[Gasoil Open]))/(MAX(Table13[Gasoil Open])-MIN(Table13[Gasoil Open]))</f>
        <v>0.73506588579795007</v>
      </c>
      <c r="I5196" s="130">
        <f>(Table13[[#This Row],[Alpha]]-MIN(Table13[Alpha]))/(MAX(Table13[Alpha])-MIN(Table13[Alpha]))</f>
        <v>0.41785418965510296</v>
      </c>
      <c r="J5196" s="508">
        <f>(Table13[[#This Row],[Signal from Matlab]]-703)/(1060.75-703)</f>
        <v>-1.9650593990216632</v>
      </c>
    </row>
    <row r="5197" spans="1:10" x14ac:dyDescent="0.2">
      <c r="A5197" s="505">
        <v>41508</v>
      </c>
      <c r="B5197" s="506">
        <v>5196</v>
      </c>
      <c r="C5197" s="507">
        <v>109.7</v>
      </c>
      <c r="E5197" s="508">
        <f>(Table13[[#This Row],[Gasoil Open]]-MIN(Table13[Gasoil Open]))/(MAX(Table13[Gasoil Open])-MIN(Table13[Gasoil Open]))</f>
        <v>0.73206442166910679</v>
      </c>
      <c r="I5197" s="130">
        <f>(Table13[[#This Row],[Alpha]]-MIN(Table13[Alpha]))/(MAX(Table13[Alpha])-MIN(Table13[Alpha]))</f>
        <v>0.41785418965510296</v>
      </c>
      <c r="J5197" s="508">
        <f>(Table13[[#This Row],[Signal from Matlab]]-703)/(1060.75-703)</f>
        <v>-1.9650593990216632</v>
      </c>
    </row>
    <row r="5198" spans="1:10" x14ac:dyDescent="0.2">
      <c r="A5198" s="505">
        <v>41509</v>
      </c>
      <c r="B5198" s="506">
        <v>5197</v>
      </c>
      <c r="C5198" s="507">
        <v>109.9</v>
      </c>
      <c r="E5198" s="508">
        <f>(Table13[[#This Row],[Gasoil Open]]-MIN(Table13[Gasoil Open]))/(MAX(Table13[Gasoil Open])-MIN(Table13[Gasoil Open]))</f>
        <v>0.73352855051244503</v>
      </c>
      <c r="I5198" s="130">
        <f>(Table13[[#This Row],[Alpha]]-MIN(Table13[Alpha]))/(MAX(Table13[Alpha])-MIN(Table13[Alpha]))</f>
        <v>0.41785418965510296</v>
      </c>
      <c r="J5198" s="508">
        <f>(Table13[[#This Row],[Signal from Matlab]]-703)/(1060.75-703)</f>
        <v>-1.9650593990216632</v>
      </c>
    </row>
    <row r="5199" spans="1:10" x14ac:dyDescent="0.2">
      <c r="A5199" s="505">
        <v>41512</v>
      </c>
      <c r="B5199" s="506">
        <v>5198</v>
      </c>
      <c r="C5199" s="507">
        <v>111.15</v>
      </c>
      <c r="E5199" s="508">
        <f>(Table13[[#This Row],[Gasoil Open]]-MIN(Table13[Gasoil Open]))/(MAX(Table13[Gasoil Open])-MIN(Table13[Gasoil Open]))</f>
        <v>0.74267935578330879</v>
      </c>
      <c r="I5199" s="130">
        <f>(Table13[[#This Row],[Alpha]]-MIN(Table13[Alpha]))/(MAX(Table13[Alpha])-MIN(Table13[Alpha]))</f>
        <v>0.41785418965510296</v>
      </c>
      <c r="J5199" s="508">
        <f>(Table13[[#This Row],[Signal from Matlab]]-703)/(1060.75-703)</f>
        <v>-1.9650593990216632</v>
      </c>
    </row>
    <row r="5200" spans="1:10" x14ac:dyDescent="0.2">
      <c r="A5200" s="505">
        <v>41513</v>
      </c>
      <c r="B5200" s="506">
        <v>5199</v>
      </c>
      <c r="C5200" s="507">
        <v>111.16</v>
      </c>
      <c r="E5200" s="508">
        <f>(Table13[[#This Row],[Gasoil Open]]-MIN(Table13[Gasoil Open]))/(MAX(Table13[Gasoil Open])-MIN(Table13[Gasoil Open]))</f>
        <v>0.7427525622254757</v>
      </c>
      <c r="I5200" s="130">
        <f>(Table13[[#This Row],[Alpha]]-MIN(Table13[Alpha]))/(MAX(Table13[Alpha])-MIN(Table13[Alpha]))</f>
        <v>0.41785418965510296</v>
      </c>
      <c r="J5200" s="508">
        <f>(Table13[[#This Row],[Signal from Matlab]]-703)/(1060.75-703)</f>
        <v>-1.9650593990216632</v>
      </c>
    </row>
    <row r="5201" spans="1:10" x14ac:dyDescent="0.2">
      <c r="A5201" s="505">
        <v>41514</v>
      </c>
      <c r="B5201" s="506">
        <v>5200</v>
      </c>
      <c r="C5201" s="507">
        <v>115.3</v>
      </c>
      <c r="E5201" s="508">
        <f>(Table13[[#This Row],[Gasoil Open]]-MIN(Table13[Gasoil Open]))/(MAX(Table13[Gasoil Open])-MIN(Table13[Gasoil Open]))</f>
        <v>0.77306002928257667</v>
      </c>
      <c r="I5201" s="130">
        <f>(Table13[[#This Row],[Alpha]]-MIN(Table13[Alpha]))/(MAX(Table13[Alpha])-MIN(Table13[Alpha]))</f>
        <v>0.41785418965510296</v>
      </c>
      <c r="J5201" s="508">
        <f>(Table13[[#This Row],[Signal from Matlab]]-703)/(1060.75-703)</f>
        <v>-1.9650593990216632</v>
      </c>
    </row>
    <row r="5202" spans="1:10" x14ac:dyDescent="0.2">
      <c r="A5202" s="505">
        <v>41515</v>
      </c>
      <c r="B5202" s="506">
        <v>5201</v>
      </c>
      <c r="C5202" s="507">
        <v>115.86</v>
      </c>
      <c r="E5202" s="508">
        <f>(Table13[[#This Row],[Gasoil Open]]-MIN(Table13[Gasoil Open]))/(MAX(Table13[Gasoil Open])-MIN(Table13[Gasoil Open]))</f>
        <v>0.77715959004392376</v>
      </c>
      <c r="I5202" s="130">
        <f>(Table13[[#This Row],[Alpha]]-MIN(Table13[Alpha]))/(MAX(Table13[Alpha])-MIN(Table13[Alpha]))</f>
        <v>0.41785418965510296</v>
      </c>
      <c r="J5202" s="508">
        <f>(Table13[[#This Row],[Signal from Matlab]]-703)/(1060.75-703)</f>
        <v>-1.9650593990216632</v>
      </c>
    </row>
    <row r="5203" spans="1:10" x14ac:dyDescent="0.2">
      <c r="A5203" s="505">
        <v>41516</v>
      </c>
      <c r="B5203" s="506">
        <v>5202</v>
      </c>
      <c r="C5203" s="507">
        <v>114.2</v>
      </c>
      <c r="E5203" s="508">
        <f>(Table13[[#This Row],[Gasoil Open]]-MIN(Table13[Gasoil Open]))/(MAX(Table13[Gasoil Open])-MIN(Table13[Gasoil Open]))</f>
        <v>0.76500732064421662</v>
      </c>
      <c r="I5203" s="130">
        <f>(Table13[[#This Row],[Alpha]]-MIN(Table13[Alpha]))/(MAX(Table13[Alpha])-MIN(Table13[Alpha]))</f>
        <v>0.41785418965510296</v>
      </c>
      <c r="J5203" s="508">
        <f>(Table13[[#This Row],[Signal from Matlab]]-703)/(1060.75-703)</f>
        <v>-1.9650593990216632</v>
      </c>
    </row>
    <row r="5204" spans="1:10" x14ac:dyDescent="0.2">
      <c r="A5204" s="505">
        <v>41519</v>
      </c>
      <c r="B5204" s="506">
        <v>5203</v>
      </c>
      <c r="C5204" s="507">
        <v>114</v>
      </c>
      <c r="E5204" s="508">
        <f>(Table13[[#This Row],[Gasoil Open]]-MIN(Table13[Gasoil Open]))/(MAX(Table13[Gasoil Open])-MIN(Table13[Gasoil Open]))</f>
        <v>0.76354319180087837</v>
      </c>
      <c r="I5204" s="130">
        <f>(Table13[[#This Row],[Alpha]]-MIN(Table13[Alpha]))/(MAX(Table13[Alpha])-MIN(Table13[Alpha]))</f>
        <v>0.41785418965510296</v>
      </c>
      <c r="J5204" s="508">
        <f>(Table13[[#This Row],[Signal from Matlab]]-703)/(1060.75-703)</f>
        <v>-1.9650593990216632</v>
      </c>
    </row>
    <row r="5205" spans="1:10" x14ac:dyDescent="0.2">
      <c r="A5205" s="505">
        <v>41520</v>
      </c>
      <c r="B5205" s="506">
        <v>5204</v>
      </c>
      <c r="C5205" s="507">
        <v>114.45</v>
      </c>
      <c r="E5205" s="508">
        <f>(Table13[[#This Row],[Gasoil Open]]-MIN(Table13[Gasoil Open]))/(MAX(Table13[Gasoil Open])-MIN(Table13[Gasoil Open]))</f>
        <v>0.76683748169838928</v>
      </c>
      <c r="I5205" s="130">
        <f>(Table13[[#This Row],[Alpha]]-MIN(Table13[Alpha]))/(MAX(Table13[Alpha])-MIN(Table13[Alpha]))</f>
        <v>0.41785418965510296</v>
      </c>
      <c r="J5205" s="508">
        <f>(Table13[[#This Row],[Signal from Matlab]]-703)/(1060.75-703)</f>
        <v>-1.9650593990216632</v>
      </c>
    </row>
    <row r="5206" spans="1:10" x14ac:dyDescent="0.2">
      <c r="A5206" s="505">
        <v>41521</v>
      </c>
      <c r="B5206" s="506">
        <v>5205</v>
      </c>
      <c r="C5206" s="507">
        <v>115.65</v>
      </c>
      <c r="E5206" s="508">
        <f>(Table13[[#This Row],[Gasoil Open]]-MIN(Table13[Gasoil Open]))/(MAX(Table13[Gasoil Open])-MIN(Table13[Gasoil Open]))</f>
        <v>0.77562225475841862</v>
      </c>
      <c r="I5206" s="130">
        <f>(Table13[[#This Row],[Alpha]]-MIN(Table13[Alpha]))/(MAX(Table13[Alpha])-MIN(Table13[Alpha]))</f>
        <v>0.41785418965510296</v>
      </c>
      <c r="J5206" s="508">
        <f>(Table13[[#This Row],[Signal from Matlab]]-703)/(1060.75-703)</f>
        <v>-1.9650593990216632</v>
      </c>
    </row>
    <row r="5207" spans="1:10" x14ac:dyDescent="0.2">
      <c r="A5207" s="505">
        <v>41522</v>
      </c>
      <c r="B5207" s="506">
        <v>5206</v>
      </c>
      <c r="C5207" s="507">
        <v>114.95</v>
      </c>
      <c r="E5207" s="508">
        <f>(Table13[[#This Row],[Gasoil Open]]-MIN(Table13[Gasoil Open]))/(MAX(Table13[Gasoil Open])-MIN(Table13[Gasoil Open]))</f>
        <v>0.77049780380673483</v>
      </c>
      <c r="I5207" s="130">
        <f>(Table13[[#This Row],[Alpha]]-MIN(Table13[Alpha]))/(MAX(Table13[Alpha])-MIN(Table13[Alpha]))</f>
        <v>0.41785418965510296</v>
      </c>
      <c r="J5207" s="508">
        <f>(Table13[[#This Row],[Signal from Matlab]]-703)/(1060.75-703)</f>
        <v>-1.9650593990216632</v>
      </c>
    </row>
    <row r="5208" spans="1:10" x14ac:dyDescent="0.2">
      <c r="A5208" s="505">
        <v>41523</v>
      </c>
      <c r="B5208" s="506">
        <v>5207</v>
      </c>
      <c r="C5208" s="507">
        <v>115.35</v>
      </c>
      <c r="E5208" s="508">
        <f>(Table13[[#This Row],[Gasoil Open]]-MIN(Table13[Gasoil Open]))/(MAX(Table13[Gasoil Open])-MIN(Table13[Gasoil Open]))</f>
        <v>0.7734260614934112</v>
      </c>
      <c r="I5208" s="130">
        <f>(Table13[[#This Row],[Alpha]]-MIN(Table13[Alpha]))/(MAX(Table13[Alpha])-MIN(Table13[Alpha]))</f>
        <v>0.41785418965510296</v>
      </c>
      <c r="J5208" s="508">
        <f>(Table13[[#This Row],[Signal from Matlab]]-703)/(1060.75-703)</f>
        <v>-1.9650593990216632</v>
      </c>
    </row>
    <row r="5209" spans="1:10" x14ac:dyDescent="0.2">
      <c r="A5209" s="505">
        <v>41526</v>
      </c>
      <c r="B5209" s="506">
        <v>5208</v>
      </c>
      <c r="C5209" s="507">
        <v>115.93</v>
      </c>
      <c r="E5209" s="508">
        <f>(Table13[[#This Row],[Gasoil Open]]-MIN(Table13[Gasoil Open]))/(MAX(Table13[Gasoil Open])-MIN(Table13[Gasoil Open]))</f>
        <v>0.77767203513909211</v>
      </c>
      <c r="I5209" s="130">
        <f>(Table13[[#This Row],[Alpha]]-MIN(Table13[Alpha]))/(MAX(Table13[Alpha])-MIN(Table13[Alpha]))</f>
        <v>0.41785418965510296</v>
      </c>
      <c r="J5209" s="508">
        <f>(Table13[[#This Row],[Signal from Matlab]]-703)/(1060.75-703)</f>
        <v>-1.9650593990216632</v>
      </c>
    </row>
    <row r="5210" spans="1:10" x14ac:dyDescent="0.2">
      <c r="A5210" s="505">
        <v>41527</v>
      </c>
      <c r="B5210" s="506">
        <v>5209</v>
      </c>
      <c r="C5210" s="507">
        <v>113</v>
      </c>
      <c r="E5210" s="508">
        <f>(Table13[[#This Row],[Gasoil Open]]-MIN(Table13[Gasoil Open]))/(MAX(Table13[Gasoil Open])-MIN(Table13[Gasoil Open]))</f>
        <v>0.75622254758418728</v>
      </c>
      <c r="I5210" s="130">
        <f>(Table13[[#This Row],[Alpha]]-MIN(Table13[Alpha]))/(MAX(Table13[Alpha])-MIN(Table13[Alpha]))</f>
        <v>0.41785418965510296</v>
      </c>
      <c r="J5210" s="508">
        <f>(Table13[[#This Row],[Signal from Matlab]]-703)/(1060.75-703)</f>
        <v>-1.9650593990216632</v>
      </c>
    </row>
    <row r="5211" spans="1:10" x14ac:dyDescent="0.2">
      <c r="A5211" s="505">
        <v>41528</v>
      </c>
      <c r="B5211" s="506">
        <v>5210</v>
      </c>
      <c r="C5211" s="507">
        <v>111.52</v>
      </c>
      <c r="E5211" s="508">
        <f>(Table13[[#This Row],[Gasoil Open]]-MIN(Table13[Gasoil Open]))/(MAX(Table13[Gasoil Open])-MIN(Table13[Gasoil Open]))</f>
        <v>0.74538799414348444</v>
      </c>
      <c r="I5211" s="130">
        <f>(Table13[[#This Row],[Alpha]]-MIN(Table13[Alpha]))/(MAX(Table13[Alpha])-MIN(Table13[Alpha]))</f>
        <v>0.41785418965510296</v>
      </c>
      <c r="J5211" s="508">
        <f>(Table13[[#This Row],[Signal from Matlab]]-703)/(1060.75-703)</f>
        <v>-1.9650593990216632</v>
      </c>
    </row>
    <row r="5212" spans="1:10" x14ac:dyDescent="0.2">
      <c r="A5212" s="505">
        <v>41529</v>
      </c>
      <c r="B5212" s="506">
        <v>5211</v>
      </c>
      <c r="C5212" s="507">
        <v>111.51</v>
      </c>
      <c r="E5212" s="508">
        <f>(Table13[[#This Row],[Gasoil Open]]-MIN(Table13[Gasoil Open]))/(MAX(Table13[Gasoil Open])-MIN(Table13[Gasoil Open]))</f>
        <v>0.74531478770131765</v>
      </c>
      <c r="I5212" s="130">
        <f>(Table13[[#This Row],[Alpha]]-MIN(Table13[Alpha]))/(MAX(Table13[Alpha])-MIN(Table13[Alpha]))</f>
        <v>0.41785418965510296</v>
      </c>
      <c r="J5212" s="508">
        <f>(Table13[[#This Row],[Signal from Matlab]]-703)/(1060.75-703)</f>
        <v>-1.9650593990216632</v>
      </c>
    </row>
    <row r="5213" spans="1:10" x14ac:dyDescent="0.2">
      <c r="A5213" s="505">
        <v>41530</v>
      </c>
      <c r="B5213" s="506">
        <v>5212</v>
      </c>
      <c r="C5213" s="507">
        <v>112.87</v>
      </c>
      <c r="E5213" s="508">
        <f>(Table13[[#This Row],[Gasoil Open]]-MIN(Table13[Gasoil Open]))/(MAX(Table13[Gasoil Open])-MIN(Table13[Gasoil Open]))</f>
        <v>0.75527086383601749</v>
      </c>
      <c r="I5213" s="130">
        <f>(Table13[[#This Row],[Alpha]]-MIN(Table13[Alpha]))/(MAX(Table13[Alpha])-MIN(Table13[Alpha]))</f>
        <v>0.41785418965510296</v>
      </c>
      <c r="J5213" s="508">
        <f>(Table13[[#This Row],[Signal from Matlab]]-703)/(1060.75-703)</f>
        <v>-1.9650593990216632</v>
      </c>
    </row>
    <row r="5214" spans="1:10" x14ac:dyDescent="0.2">
      <c r="A5214" s="505">
        <v>41533</v>
      </c>
      <c r="B5214" s="506">
        <v>5213</v>
      </c>
      <c r="C5214" s="507">
        <v>111.25</v>
      </c>
      <c r="E5214" s="508">
        <f>(Table13[[#This Row],[Gasoil Open]]-MIN(Table13[Gasoil Open]))/(MAX(Table13[Gasoil Open])-MIN(Table13[Gasoil Open]))</f>
        <v>0.74341142020497786</v>
      </c>
      <c r="I5214" s="130">
        <f>(Table13[[#This Row],[Alpha]]-MIN(Table13[Alpha]))/(MAX(Table13[Alpha])-MIN(Table13[Alpha]))</f>
        <v>0.41785418965510296</v>
      </c>
      <c r="J5214" s="508">
        <f>(Table13[[#This Row],[Signal from Matlab]]-703)/(1060.75-703)</f>
        <v>-1.9650593990216632</v>
      </c>
    </row>
    <row r="5215" spans="1:10" x14ac:dyDescent="0.2">
      <c r="A5215" s="505">
        <v>41534</v>
      </c>
      <c r="B5215" s="506">
        <v>5214</v>
      </c>
      <c r="C5215" s="507">
        <v>109.5</v>
      </c>
      <c r="E5215" s="508">
        <f>(Table13[[#This Row],[Gasoil Open]]-MIN(Table13[Gasoil Open]))/(MAX(Table13[Gasoil Open])-MIN(Table13[Gasoil Open]))</f>
        <v>0.73060029282576855</v>
      </c>
      <c r="I5215" s="130">
        <f>(Table13[[#This Row],[Alpha]]-MIN(Table13[Alpha]))/(MAX(Table13[Alpha])-MIN(Table13[Alpha]))</f>
        <v>0.41785418965510296</v>
      </c>
      <c r="J5215" s="508">
        <f>(Table13[[#This Row],[Signal from Matlab]]-703)/(1060.75-703)</f>
        <v>-1.9650593990216632</v>
      </c>
    </row>
    <row r="5216" spans="1:10" x14ac:dyDescent="0.2">
      <c r="A5216" s="505">
        <v>41535</v>
      </c>
      <c r="B5216" s="506">
        <v>5215</v>
      </c>
      <c r="C5216" s="507">
        <v>107.85</v>
      </c>
      <c r="E5216" s="508">
        <f>(Table13[[#This Row],[Gasoil Open]]-MIN(Table13[Gasoil Open]))/(MAX(Table13[Gasoil Open])-MIN(Table13[Gasoil Open]))</f>
        <v>0.7185212298682282</v>
      </c>
      <c r="I5216" s="130">
        <f>(Table13[[#This Row],[Alpha]]-MIN(Table13[Alpha]))/(MAX(Table13[Alpha])-MIN(Table13[Alpha]))</f>
        <v>0.41785418965510296</v>
      </c>
      <c r="J5216" s="508">
        <f>(Table13[[#This Row],[Signal from Matlab]]-703)/(1060.75-703)</f>
        <v>-1.9650593990216632</v>
      </c>
    </row>
    <row r="5217" spans="1:10" x14ac:dyDescent="0.2">
      <c r="A5217" s="505">
        <v>41536</v>
      </c>
      <c r="B5217" s="506">
        <v>5216</v>
      </c>
      <c r="C5217" s="507">
        <v>110.92</v>
      </c>
      <c r="E5217" s="508">
        <f>(Table13[[#This Row],[Gasoil Open]]-MIN(Table13[Gasoil Open]))/(MAX(Table13[Gasoil Open])-MIN(Table13[Gasoil Open]))</f>
        <v>0.74099560761346983</v>
      </c>
      <c r="I5217" s="130">
        <f>(Table13[[#This Row],[Alpha]]-MIN(Table13[Alpha]))/(MAX(Table13[Alpha])-MIN(Table13[Alpha]))</f>
        <v>0.41785418965510296</v>
      </c>
      <c r="J5217" s="508">
        <f>(Table13[[#This Row],[Signal from Matlab]]-703)/(1060.75-703)</f>
        <v>-1.9650593990216632</v>
      </c>
    </row>
    <row r="5218" spans="1:10" x14ac:dyDescent="0.2">
      <c r="A5218" s="505">
        <v>41537</v>
      </c>
      <c r="B5218" s="506">
        <v>5217</v>
      </c>
      <c r="C5218" s="507">
        <v>108.62</v>
      </c>
      <c r="E5218" s="508">
        <f>(Table13[[#This Row],[Gasoil Open]]-MIN(Table13[Gasoil Open]))/(MAX(Table13[Gasoil Open])-MIN(Table13[Gasoil Open]))</f>
        <v>0.72415812591508044</v>
      </c>
      <c r="I5218" s="130">
        <f>(Table13[[#This Row],[Alpha]]-MIN(Table13[Alpha]))/(MAX(Table13[Alpha])-MIN(Table13[Alpha]))</f>
        <v>0.41785418965510296</v>
      </c>
      <c r="J5218" s="508">
        <f>(Table13[[#This Row],[Signal from Matlab]]-703)/(1060.75-703)</f>
        <v>-1.9650593990216632</v>
      </c>
    </row>
    <row r="5219" spans="1:10" x14ac:dyDescent="0.2">
      <c r="A5219" s="505">
        <v>41540</v>
      </c>
      <c r="B5219" s="506">
        <v>5218</v>
      </c>
      <c r="C5219" s="507">
        <v>109.22</v>
      </c>
      <c r="E5219" s="508">
        <f>(Table13[[#This Row],[Gasoil Open]]-MIN(Table13[Gasoil Open]))/(MAX(Table13[Gasoil Open])-MIN(Table13[Gasoil Open]))</f>
        <v>0.72855051244509506</v>
      </c>
      <c r="I5219" s="130">
        <f>(Table13[[#This Row],[Alpha]]-MIN(Table13[Alpha]))/(MAX(Table13[Alpha])-MIN(Table13[Alpha]))</f>
        <v>0.41785418965510296</v>
      </c>
      <c r="J5219" s="508">
        <f>(Table13[[#This Row],[Signal from Matlab]]-703)/(1060.75-703)</f>
        <v>-1.9650593990216632</v>
      </c>
    </row>
    <row r="5220" spans="1:10" x14ac:dyDescent="0.2">
      <c r="A5220" s="505">
        <v>41541</v>
      </c>
      <c r="B5220" s="506">
        <v>5219</v>
      </c>
      <c r="C5220" s="507">
        <v>107.96</v>
      </c>
      <c r="E5220" s="508">
        <f>(Table13[[#This Row],[Gasoil Open]]-MIN(Table13[Gasoil Open]))/(MAX(Table13[Gasoil Open])-MIN(Table13[Gasoil Open]))</f>
        <v>0.71932650073206428</v>
      </c>
      <c r="I5220" s="130">
        <f>(Table13[[#This Row],[Alpha]]-MIN(Table13[Alpha]))/(MAX(Table13[Alpha])-MIN(Table13[Alpha]))</f>
        <v>0.41785418965510296</v>
      </c>
      <c r="J5220" s="508">
        <f>(Table13[[#This Row],[Signal from Matlab]]-703)/(1060.75-703)</f>
        <v>-1.9650593990216632</v>
      </c>
    </row>
    <row r="5221" spans="1:10" x14ac:dyDescent="0.2">
      <c r="A5221" s="505">
        <v>41542</v>
      </c>
      <c r="B5221" s="506">
        <v>5220</v>
      </c>
      <c r="C5221" s="507">
        <v>108.73</v>
      </c>
      <c r="E5221" s="508">
        <f>(Table13[[#This Row],[Gasoil Open]]-MIN(Table13[Gasoil Open]))/(MAX(Table13[Gasoil Open])-MIN(Table13[Gasoil Open]))</f>
        <v>0.72496339677891641</v>
      </c>
      <c r="I5221" s="130">
        <f>(Table13[[#This Row],[Alpha]]-MIN(Table13[Alpha]))/(MAX(Table13[Alpha])-MIN(Table13[Alpha]))</f>
        <v>0.41785418965510296</v>
      </c>
      <c r="J5221" s="508">
        <f>(Table13[[#This Row],[Signal from Matlab]]-703)/(1060.75-703)</f>
        <v>-1.9650593990216632</v>
      </c>
    </row>
    <row r="5222" spans="1:10" x14ac:dyDescent="0.2">
      <c r="A5222" s="505">
        <v>41543</v>
      </c>
      <c r="B5222" s="506">
        <v>5221</v>
      </c>
      <c r="C5222" s="507">
        <v>108</v>
      </c>
      <c r="E5222" s="508">
        <f>(Table13[[#This Row],[Gasoil Open]]-MIN(Table13[Gasoil Open]))/(MAX(Table13[Gasoil Open])-MIN(Table13[Gasoil Open]))</f>
        <v>0.7196193265007319</v>
      </c>
      <c r="I5222" s="130">
        <f>(Table13[[#This Row],[Alpha]]-MIN(Table13[Alpha]))/(MAX(Table13[Alpha])-MIN(Table13[Alpha]))</f>
        <v>0.41785418965510296</v>
      </c>
      <c r="J5222" s="508">
        <f>(Table13[[#This Row],[Signal from Matlab]]-703)/(1060.75-703)</f>
        <v>-1.9650593990216632</v>
      </c>
    </row>
    <row r="5223" spans="1:10" x14ac:dyDescent="0.2">
      <c r="A5223" s="505">
        <v>41544</v>
      </c>
      <c r="B5223" s="506">
        <v>5222</v>
      </c>
      <c r="C5223" s="507">
        <v>109</v>
      </c>
      <c r="E5223" s="508">
        <f>(Table13[[#This Row],[Gasoil Open]]-MIN(Table13[Gasoil Open]))/(MAX(Table13[Gasoil Open])-MIN(Table13[Gasoil Open]))</f>
        <v>0.726939970717423</v>
      </c>
      <c r="I5223" s="130">
        <f>(Table13[[#This Row],[Alpha]]-MIN(Table13[Alpha]))/(MAX(Table13[Alpha])-MIN(Table13[Alpha]))</f>
        <v>0.41785418965510296</v>
      </c>
      <c r="J5223" s="508">
        <f>(Table13[[#This Row],[Signal from Matlab]]-703)/(1060.75-703)</f>
        <v>-1.9650593990216632</v>
      </c>
    </row>
    <row r="5224" spans="1:10" x14ac:dyDescent="0.2">
      <c r="A5224" s="505">
        <v>41547</v>
      </c>
      <c r="B5224" s="506">
        <v>5223</v>
      </c>
      <c r="C5224" s="507">
        <v>108.2</v>
      </c>
      <c r="E5224" s="508">
        <f>(Table13[[#This Row],[Gasoil Open]]-MIN(Table13[Gasoil Open]))/(MAX(Table13[Gasoil Open])-MIN(Table13[Gasoil Open]))</f>
        <v>0.72108345534407015</v>
      </c>
      <c r="I5224" s="130">
        <f>(Table13[[#This Row],[Alpha]]-MIN(Table13[Alpha]))/(MAX(Table13[Alpha])-MIN(Table13[Alpha]))</f>
        <v>0.41785418965510296</v>
      </c>
      <c r="J5224" s="508">
        <f>(Table13[[#This Row],[Signal from Matlab]]-703)/(1060.75-703)</f>
        <v>-1.9650593990216632</v>
      </c>
    </row>
    <row r="5225" spans="1:10" x14ac:dyDescent="0.2">
      <c r="A5225" s="505">
        <v>41548</v>
      </c>
      <c r="B5225" s="506">
        <v>5224</v>
      </c>
      <c r="C5225" s="507">
        <v>108.38</v>
      </c>
      <c r="E5225" s="508">
        <f>(Table13[[#This Row],[Gasoil Open]]-MIN(Table13[Gasoil Open]))/(MAX(Table13[Gasoil Open])-MIN(Table13[Gasoil Open]))</f>
        <v>0.72240117130307446</v>
      </c>
      <c r="I5225" s="130">
        <f>(Table13[[#This Row],[Alpha]]-MIN(Table13[Alpha]))/(MAX(Table13[Alpha])-MIN(Table13[Alpha]))</f>
        <v>0.41785418965510296</v>
      </c>
      <c r="J5225" s="508">
        <f>(Table13[[#This Row],[Signal from Matlab]]-703)/(1060.75-703)</f>
        <v>-1.9650593990216632</v>
      </c>
    </row>
    <row r="5226" spans="1:10" x14ac:dyDescent="0.2">
      <c r="A5226" s="505">
        <v>41549</v>
      </c>
      <c r="B5226" s="506">
        <v>5225</v>
      </c>
      <c r="C5226" s="507">
        <v>107.55</v>
      </c>
      <c r="E5226" s="508">
        <f>(Table13[[#This Row],[Gasoil Open]]-MIN(Table13[Gasoil Open]))/(MAX(Table13[Gasoil Open])-MIN(Table13[Gasoil Open]))</f>
        <v>0.71632503660322089</v>
      </c>
      <c r="I5226" s="130">
        <f>(Table13[[#This Row],[Alpha]]-MIN(Table13[Alpha]))/(MAX(Table13[Alpha])-MIN(Table13[Alpha]))</f>
        <v>0.41785418965510296</v>
      </c>
      <c r="J5226" s="508">
        <f>(Table13[[#This Row],[Signal from Matlab]]-703)/(1060.75-703)</f>
        <v>-1.9650593990216632</v>
      </c>
    </row>
    <row r="5227" spans="1:10" x14ac:dyDescent="0.2">
      <c r="A5227" s="505">
        <v>41550</v>
      </c>
      <c r="B5227" s="506">
        <v>5226</v>
      </c>
      <c r="C5227" s="507">
        <v>108.9</v>
      </c>
      <c r="E5227" s="508">
        <f>(Table13[[#This Row],[Gasoil Open]]-MIN(Table13[Gasoil Open]))/(MAX(Table13[Gasoil Open])-MIN(Table13[Gasoil Open]))</f>
        <v>0.72620790629575394</v>
      </c>
      <c r="I5227" s="130">
        <f>(Table13[[#This Row],[Alpha]]-MIN(Table13[Alpha]))/(MAX(Table13[Alpha])-MIN(Table13[Alpha]))</f>
        <v>0.41785418965510296</v>
      </c>
      <c r="J5227" s="508">
        <f>(Table13[[#This Row],[Signal from Matlab]]-703)/(1060.75-703)</f>
        <v>-1.9650593990216632</v>
      </c>
    </row>
    <row r="5228" spans="1:10" x14ac:dyDescent="0.2">
      <c r="A5228" s="505">
        <v>41551</v>
      </c>
      <c r="B5228" s="506">
        <v>5227</v>
      </c>
      <c r="C5228" s="507">
        <v>108.69</v>
      </c>
      <c r="E5228" s="508">
        <f>(Table13[[#This Row],[Gasoil Open]]-MIN(Table13[Gasoil Open]))/(MAX(Table13[Gasoil Open])-MIN(Table13[Gasoil Open]))</f>
        <v>0.72467057101024879</v>
      </c>
      <c r="I5228" s="130">
        <f>(Table13[[#This Row],[Alpha]]-MIN(Table13[Alpha]))/(MAX(Table13[Alpha])-MIN(Table13[Alpha]))</f>
        <v>0.41785418965510296</v>
      </c>
      <c r="J5228" s="508">
        <f>(Table13[[#This Row],[Signal from Matlab]]-703)/(1060.75-703)</f>
        <v>-1.9650593990216632</v>
      </c>
    </row>
    <row r="5229" spans="1:10" x14ac:dyDescent="0.2">
      <c r="A5229" s="505">
        <v>41554</v>
      </c>
      <c r="B5229" s="506">
        <v>5228</v>
      </c>
      <c r="C5229" s="507">
        <v>109.21</v>
      </c>
      <c r="E5229" s="508">
        <f>(Table13[[#This Row],[Gasoil Open]]-MIN(Table13[Gasoil Open]))/(MAX(Table13[Gasoil Open])-MIN(Table13[Gasoil Open]))</f>
        <v>0.72847730600292804</v>
      </c>
      <c r="I5229" s="130">
        <f>(Table13[[#This Row],[Alpha]]-MIN(Table13[Alpha]))/(MAX(Table13[Alpha])-MIN(Table13[Alpha]))</f>
        <v>0.41785418965510296</v>
      </c>
      <c r="J5229" s="508">
        <f>(Table13[[#This Row],[Signal from Matlab]]-703)/(1060.75-703)</f>
        <v>-1.9650593990216632</v>
      </c>
    </row>
    <row r="5230" spans="1:10" x14ac:dyDescent="0.2">
      <c r="A5230" s="505">
        <v>41555</v>
      </c>
      <c r="B5230" s="506">
        <v>5229</v>
      </c>
      <c r="C5230" s="507">
        <v>109.64</v>
      </c>
      <c r="E5230" s="508">
        <f>(Table13[[#This Row],[Gasoil Open]]-MIN(Table13[Gasoil Open]))/(MAX(Table13[Gasoil Open])-MIN(Table13[Gasoil Open]))</f>
        <v>0.73162518301610524</v>
      </c>
      <c r="I5230" s="130">
        <f>(Table13[[#This Row],[Alpha]]-MIN(Table13[Alpha]))/(MAX(Table13[Alpha])-MIN(Table13[Alpha]))</f>
        <v>0.41785418965510296</v>
      </c>
      <c r="J5230" s="508">
        <f>(Table13[[#This Row],[Signal from Matlab]]-703)/(1060.75-703)</f>
        <v>-1.9650593990216632</v>
      </c>
    </row>
    <row r="5231" spans="1:10" x14ac:dyDescent="0.2">
      <c r="A5231" s="505">
        <v>41556</v>
      </c>
      <c r="B5231" s="506">
        <v>5230</v>
      </c>
      <c r="C5231" s="507">
        <v>110.16</v>
      </c>
      <c r="E5231" s="508">
        <f>(Table13[[#This Row],[Gasoil Open]]-MIN(Table13[Gasoil Open]))/(MAX(Table13[Gasoil Open])-MIN(Table13[Gasoil Open]))</f>
        <v>0.7354319180087846</v>
      </c>
      <c r="I5231" s="130">
        <f>(Table13[[#This Row],[Alpha]]-MIN(Table13[Alpha]))/(MAX(Table13[Alpha])-MIN(Table13[Alpha]))</f>
        <v>0.41785418965510296</v>
      </c>
      <c r="J5231" s="508">
        <f>(Table13[[#This Row],[Signal from Matlab]]-703)/(1060.75-703)</f>
        <v>-1.9650593990216632</v>
      </c>
    </row>
    <row r="5232" spans="1:10" x14ac:dyDescent="0.2">
      <c r="A5232" s="505">
        <v>41557</v>
      </c>
      <c r="B5232" s="506">
        <v>5231</v>
      </c>
      <c r="C5232" s="507">
        <v>109.04</v>
      </c>
      <c r="E5232" s="508">
        <f>(Table13[[#This Row],[Gasoil Open]]-MIN(Table13[Gasoil Open]))/(MAX(Table13[Gasoil Open])-MIN(Table13[Gasoil Open]))</f>
        <v>0.72723279648609063</v>
      </c>
      <c r="I5232" s="130">
        <f>(Table13[[#This Row],[Alpha]]-MIN(Table13[Alpha]))/(MAX(Table13[Alpha])-MIN(Table13[Alpha]))</f>
        <v>0.41785418965510296</v>
      </c>
      <c r="J5232" s="508">
        <f>(Table13[[#This Row],[Signal from Matlab]]-703)/(1060.75-703)</f>
        <v>-1.9650593990216632</v>
      </c>
    </row>
    <row r="5233" spans="1:10" x14ac:dyDescent="0.2">
      <c r="A5233" s="505">
        <v>41558</v>
      </c>
      <c r="B5233" s="506">
        <v>5232</v>
      </c>
      <c r="C5233" s="507">
        <v>111.65</v>
      </c>
      <c r="E5233" s="508">
        <f>(Table13[[#This Row],[Gasoil Open]]-MIN(Table13[Gasoil Open]))/(MAX(Table13[Gasoil Open])-MIN(Table13[Gasoil Open]))</f>
        <v>0.74633967789165434</v>
      </c>
      <c r="I5233" s="130">
        <f>(Table13[[#This Row],[Alpha]]-MIN(Table13[Alpha]))/(MAX(Table13[Alpha])-MIN(Table13[Alpha]))</f>
        <v>0.41785418965510296</v>
      </c>
      <c r="J5233" s="508">
        <f>(Table13[[#This Row],[Signal from Matlab]]-703)/(1060.75-703)</f>
        <v>-1.9650593990216632</v>
      </c>
    </row>
    <row r="5234" spans="1:10" x14ac:dyDescent="0.2">
      <c r="A5234" s="505">
        <v>41561</v>
      </c>
      <c r="B5234" s="506">
        <v>5233</v>
      </c>
      <c r="C5234" s="507">
        <v>110.87</v>
      </c>
      <c r="E5234" s="508">
        <f>(Table13[[#This Row],[Gasoil Open]]-MIN(Table13[Gasoil Open]))/(MAX(Table13[Gasoil Open])-MIN(Table13[Gasoil Open]))</f>
        <v>0.7406295754026353</v>
      </c>
      <c r="I5234" s="130">
        <f>(Table13[[#This Row],[Alpha]]-MIN(Table13[Alpha]))/(MAX(Table13[Alpha])-MIN(Table13[Alpha]))</f>
        <v>0.41785418965510296</v>
      </c>
      <c r="J5234" s="508">
        <f>(Table13[[#This Row],[Signal from Matlab]]-703)/(1060.75-703)</f>
        <v>-1.9650593990216632</v>
      </c>
    </row>
    <row r="5235" spans="1:10" x14ac:dyDescent="0.2">
      <c r="A5235" s="505">
        <v>41562</v>
      </c>
      <c r="B5235" s="506">
        <v>5234</v>
      </c>
      <c r="C5235" s="507">
        <v>111.08</v>
      </c>
      <c r="E5235" s="508">
        <f>(Table13[[#This Row],[Gasoil Open]]-MIN(Table13[Gasoil Open]))/(MAX(Table13[Gasoil Open])-MIN(Table13[Gasoil Open]))</f>
        <v>0.74216691068814045</v>
      </c>
      <c r="I5235" s="130">
        <f>(Table13[[#This Row],[Alpha]]-MIN(Table13[Alpha]))/(MAX(Table13[Alpha])-MIN(Table13[Alpha]))</f>
        <v>0.41785418965510296</v>
      </c>
      <c r="J5235" s="508">
        <f>(Table13[[#This Row],[Signal from Matlab]]-703)/(1060.75-703)</f>
        <v>-1.9650593990216632</v>
      </c>
    </row>
    <row r="5236" spans="1:10" x14ac:dyDescent="0.2">
      <c r="A5236" s="505">
        <v>41563</v>
      </c>
      <c r="B5236" s="506">
        <v>5235</v>
      </c>
      <c r="C5236" s="507">
        <v>109.45</v>
      </c>
      <c r="E5236" s="508">
        <f>(Table13[[#This Row],[Gasoil Open]]-MIN(Table13[Gasoil Open]))/(MAX(Table13[Gasoil Open])-MIN(Table13[Gasoil Open]))</f>
        <v>0.73023426061493402</v>
      </c>
      <c r="I5236" s="130">
        <f>(Table13[[#This Row],[Alpha]]-MIN(Table13[Alpha]))/(MAX(Table13[Alpha])-MIN(Table13[Alpha]))</f>
        <v>0.41785418965510296</v>
      </c>
      <c r="J5236" s="508">
        <f>(Table13[[#This Row],[Signal from Matlab]]-703)/(1060.75-703)</f>
        <v>-1.9650593990216632</v>
      </c>
    </row>
    <row r="5237" spans="1:10" x14ac:dyDescent="0.2">
      <c r="A5237" s="505">
        <v>41564</v>
      </c>
      <c r="B5237" s="506">
        <v>5236</v>
      </c>
      <c r="C5237" s="507">
        <v>110.57</v>
      </c>
      <c r="E5237" s="508">
        <f>(Table13[[#This Row],[Gasoil Open]]-MIN(Table13[Gasoil Open]))/(MAX(Table13[Gasoil Open])-MIN(Table13[Gasoil Open]))</f>
        <v>0.73843338213762788</v>
      </c>
      <c r="I5237" s="130">
        <f>(Table13[[#This Row],[Alpha]]-MIN(Table13[Alpha]))/(MAX(Table13[Alpha])-MIN(Table13[Alpha]))</f>
        <v>0.41785418965510296</v>
      </c>
      <c r="J5237" s="508">
        <f>(Table13[[#This Row],[Signal from Matlab]]-703)/(1060.75-703)</f>
        <v>-1.9650593990216632</v>
      </c>
    </row>
    <row r="5238" spans="1:10" x14ac:dyDescent="0.2">
      <c r="A5238" s="505">
        <v>41565</v>
      </c>
      <c r="B5238" s="506">
        <v>5237</v>
      </c>
      <c r="C5238" s="507">
        <v>109.13</v>
      </c>
      <c r="E5238" s="508">
        <f>(Table13[[#This Row],[Gasoil Open]]-MIN(Table13[Gasoil Open]))/(MAX(Table13[Gasoil Open])-MIN(Table13[Gasoil Open]))</f>
        <v>0.72789165446559279</v>
      </c>
      <c r="I5238" s="130">
        <f>(Table13[[#This Row],[Alpha]]-MIN(Table13[Alpha]))/(MAX(Table13[Alpha])-MIN(Table13[Alpha]))</f>
        <v>0.41785418965510296</v>
      </c>
      <c r="J5238" s="508">
        <f>(Table13[[#This Row],[Signal from Matlab]]-703)/(1060.75-703)</f>
        <v>-1.9650593990216632</v>
      </c>
    </row>
    <row r="5239" spans="1:10" x14ac:dyDescent="0.2">
      <c r="A5239" s="505">
        <v>41568</v>
      </c>
      <c r="B5239" s="506">
        <v>5238</v>
      </c>
      <c r="C5239" s="507">
        <v>109.96</v>
      </c>
      <c r="E5239" s="508">
        <f>(Table13[[#This Row],[Gasoil Open]]-MIN(Table13[Gasoil Open]))/(MAX(Table13[Gasoil Open])-MIN(Table13[Gasoil Open]))</f>
        <v>0.73396778916544636</v>
      </c>
      <c r="I5239" s="130">
        <f>(Table13[[#This Row],[Alpha]]-MIN(Table13[Alpha]))/(MAX(Table13[Alpha])-MIN(Table13[Alpha]))</f>
        <v>0.41785418965510296</v>
      </c>
      <c r="J5239" s="508">
        <f>(Table13[[#This Row],[Signal from Matlab]]-703)/(1060.75-703)</f>
        <v>-1.9650593990216632</v>
      </c>
    </row>
    <row r="5240" spans="1:10" x14ac:dyDescent="0.2">
      <c r="A5240" s="505">
        <v>41569</v>
      </c>
      <c r="B5240" s="506">
        <v>5239</v>
      </c>
      <c r="C5240" s="507">
        <v>109.76</v>
      </c>
      <c r="E5240" s="508">
        <f>(Table13[[#This Row],[Gasoil Open]]-MIN(Table13[Gasoil Open]))/(MAX(Table13[Gasoil Open])-MIN(Table13[Gasoil Open]))</f>
        <v>0.73250366032210823</v>
      </c>
      <c r="I5240" s="130">
        <f>(Table13[[#This Row],[Alpha]]-MIN(Table13[Alpha]))/(MAX(Table13[Alpha])-MIN(Table13[Alpha]))</f>
        <v>0.41785418965510296</v>
      </c>
      <c r="J5240" s="508">
        <f>(Table13[[#This Row],[Signal from Matlab]]-703)/(1060.75-703)</f>
        <v>-1.9650593990216632</v>
      </c>
    </row>
    <row r="5241" spans="1:10" x14ac:dyDescent="0.2">
      <c r="A5241" s="505">
        <v>41570</v>
      </c>
      <c r="B5241" s="506">
        <v>5240</v>
      </c>
      <c r="C5241" s="507">
        <v>109.99</v>
      </c>
      <c r="E5241" s="508">
        <f>(Table13[[#This Row],[Gasoil Open]]-MIN(Table13[Gasoil Open]))/(MAX(Table13[Gasoil Open])-MIN(Table13[Gasoil Open]))</f>
        <v>0.73418740849194708</v>
      </c>
      <c r="I5241" s="130">
        <f>(Table13[[#This Row],[Alpha]]-MIN(Table13[Alpha]))/(MAX(Table13[Alpha])-MIN(Table13[Alpha]))</f>
        <v>0.41785418965510296</v>
      </c>
      <c r="J5241" s="508">
        <f>(Table13[[#This Row],[Signal from Matlab]]-703)/(1060.75-703)</f>
        <v>-1.9650593990216632</v>
      </c>
    </row>
    <row r="5242" spans="1:10" x14ac:dyDescent="0.2">
      <c r="A5242" s="505">
        <v>41571</v>
      </c>
      <c r="B5242" s="506">
        <v>5241</v>
      </c>
      <c r="C5242" s="507">
        <v>107.65</v>
      </c>
      <c r="E5242" s="508">
        <f>(Table13[[#This Row],[Gasoil Open]]-MIN(Table13[Gasoil Open]))/(MAX(Table13[Gasoil Open])-MIN(Table13[Gasoil Open]))</f>
        <v>0.71705710102489006</v>
      </c>
      <c r="I5242" s="130">
        <f>(Table13[[#This Row],[Alpha]]-MIN(Table13[Alpha]))/(MAX(Table13[Alpha])-MIN(Table13[Alpha]))</f>
        <v>0.41785418965510296</v>
      </c>
      <c r="J5242" s="508">
        <f>(Table13[[#This Row],[Signal from Matlab]]-703)/(1060.75-703)</f>
        <v>-1.9650593990216632</v>
      </c>
    </row>
    <row r="5243" spans="1:10" x14ac:dyDescent="0.2">
      <c r="A5243" s="505">
        <v>41572</v>
      </c>
      <c r="B5243" s="506">
        <v>5242</v>
      </c>
      <c r="C5243" s="507">
        <v>107.09</v>
      </c>
      <c r="E5243" s="508">
        <f>(Table13[[#This Row],[Gasoil Open]]-MIN(Table13[Gasoil Open]))/(MAX(Table13[Gasoil Open])-MIN(Table13[Gasoil Open]))</f>
        <v>0.71295754026354308</v>
      </c>
      <c r="I5243" s="130">
        <f>(Table13[[#This Row],[Alpha]]-MIN(Table13[Alpha]))/(MAX(Table13[Alpha])-MIN(Table13[Alpha]))</f>
        <v>0.41785418965510296</v>
      </c>
      <c r="J5243" s="508">
        <f>(Table13[[#This Row],[Signal from Matlab]]-703)/(1060.75-703)</f>
        <v>-1.9650593990216632</v>
      </c>
    </row>
    <row r="5244" spans="1:10" x14ac:dyDescent="0.2">
      <c r="A5244" s="505">
        <v>41575</v>
      </c>
      <c r="B5244" s="506">
        <v>5243</v>
      </c>
      <c r="C5244" s="507">
        <v>107.04</v>
      </c>
      <c r="E5244" s="508">
        <f>(Table13[[#This Row],[Gasoil Open]]-MIN(Table13[Gasoil Open]))/(MAX(Table13[Gasoil Open])-MIN(Table13[Gasoil Open]))</f>
        <v>0.71259150805270854</v>
      </c>
      <c r="I5244" s="130">
        <f>(Table13[[#This Row],[Alpha]]-MIN(Table13[Alpha]))/(MAX(Table13[Alpha])-MIN(Table13[Alpha]))</f>
        <v>0.41785418965510296</v>
      </c>
      <c r="J5244" s="508">
        <f>(Table13[[#This Row],[Signal from Matlab]]-703)/(1060.75-703)</f>
        <v>-1.9650593990216632</v>
      </c>
    </row>
    <row r="5245" spans="1:10" x14ac:dyDescent="0.2">
      <c r="A5245" s="505">
        <v>41576</v>
      </c>
      <c r="B5245" s="506">
        <v>5244</v>
      </c>
      <c r="C5245" s="507">
        <v>109.41</v>
      </c>
      <c r="E5245" s="508">
        <f>(Table13[[#This Row],[Gasoil Open]]-MIN(Table13[Gasoil Open]))/(MAX(Table13[Gasoil Open])-MIN(Table13[Gasoil Open]))</f>
        <v>0.72994143484626628</v>
      </c>
      <c r="I5245" s="130">
        <f>(Table13[[#This Row],[Alpha]]-MIN(Table13[Alpha]))/(MAX(Table13[Alpha])-MIN(Table13[Alpha]))</f>
        <v>0.41785418965510296</v>
      </c>
      <c r="J5245" s="508">
        <f>(Table13[[#This Row],[Signal from Matlab]]-703)/(1060.75-703)</f>
        <v>-1.9650593990216632</v>
      </c>
    </row>
    <row r="5246" spans="1:10" x14ac:dyDescent="0.2">
      <c r="A5246" s="505">
        <v>41577</v>
      </c>
      <c r="B5246" s="506">
        <v>5245</v>
      </c>
      <c r="C5246" s="507">
        <v>108.76</v>
      </c>
      <c r="E5246" s="508">
        <f>(Table13[[#This Row],[Gasoil Open]]-MIN(Table13[Gasoil Open]))/(MAX(Table13[Gasoil Open])-MIN(Table13[Gasoil Open]))</f>
        <v>0.72518301610541713</v>
      </c>
      <c r="I5246" s="130">
        <f>(Table13[[#This Row],[Alpha]]-MIN(Table13[Alpha]))/(MAX(Table13[Alpha])-MIN(Table13[Alpha]))</f>
        <v>0.41785418965510296</v>
      </c>
      <c r="J5246" s="508">
        <f>(Table13[[#This Row],[Signal from Matlab]]-703)/(1060.75-703)</f>
        <v>-1.9650593990216632</v>
      </c>
    </row>
    <row r="5247" spans="1:10" x14ac:dyDescent="0.2">
      <c r="A5247" s="505">
        <v>41578</v>
      </c>
      <c r="B5247" s="506">
        <v>5246</v>
      </c>
      <c r="C5247" s="507">
        <v>109.69</v>
      </c>
      <c r="E5247" s="508">
        <f>(Table13[[#This Row],[Gasoil Open]]-MIN(Table13[Gasoil Open]))/(MAX(Table13[Gasoil Open])-MIN(Table13[Gasoil Open]))</f>
        <v>0.73199121522693977</v>
      </c>
      <c r="I5247" s="130">
        <f>(Table13[[#This Row],[Alpha]]-MIN(Table13[Alpha]))/(MAX(Table13[Alpha])-MIN(Table13[Alpha]))</f>
        <v>0.41785418965510296</v>
      </c>
      <c r="J5247" s="508">
        <f>(Table13[[#This Row],[Signal from Matlab]]-703)/(1060.75-703)</f>
        <v>-1.9650593990216632</v>
      </c>
    </row>
    <row r="5248" spans="1:10" x14ac:dyDescent="0.2">
      <c r="A5248" s="505">
        <v>41579</v>
      </c>
      <c r="B5248" s="506">
        <v>5247</v>
      </c>
      <c r="C5248" s="507">
        <v>109.05</v>
      </c>
      <c r="E5248" s="508">
        <f>(Table13[[#This Row],[Gasoil Open]]-MIN(Table13[Gasoil Open]))/(MAX(Table13[Gasoil Open])-MIN(Table13[Gasoil Open]))</f>
        <v>0.72730600292825753</v>
      </c>
      <c r="I5248" s="130">
        <f>(Table13[[#This Row],[Alpha]]-MIN(Table13[Alpha]))/(MAX(Table13[Alpha])-MIN(Table13[Alpha]))</f>
        <v>0.41785418965510296</v>
      </c>
      <c r="J5248" s="508">
        <f>(Table13[[#This Row],[Signal from Matlab]]-703)/(1060.75-703)</f>
        <v>-1.9650593990216632</v>
      </c>
    </row>
    <row r="5249" spans="1:10" x14ac:dyDescent="0.2">
      <c r="A5249" s="505">
        <v>41582</v>
      </c>
      <c r="B5249" s="506">
        <v>5248</v>
      </c>
      <c r="C5249" s="507">
        <v>105.78</v>
      </c>
      <c r="E5249" s="508">
        <f>(Table13[[#This Row],[Gasoil Open]]-MIN(Table13[Gasoil Open]))/(MAX(Table13[Gasoil Open])-MIN(Table13[Gasoil Open]))</f>
        <v>0.70336749633967777</v>
      </c>
      <c r="I5249" s="130">
        <f>(Table13[[#This Row],[Alpha]]-MIN(Table13[Alpha]))/(MAX(Table13[Alpha])-MIN(Table13[Alpha]))</f>
        <v>0.41785418965510296</v>
      </c>
      <c r="J5249" s="508">
        <f>(Table13[[#This Row],[Signal from Matlab]]-703)/(1060.75-703)</f>
        <v>-1.9650593990216632</v>
      </c>
    </row>
    <row r="5250" spans="1:10" x14ac:dyDescent="0.2">
      <c r="A5250" s="505">
        <v>41583</v>
      </c>
      <c r="B5250" s="506">
        <v>5249</v>
      </c>
      <c r="C5250" s="507">
        <v>106.25</v>
      </c>
      <c r="E5250" s="508">
        <f>(Table13[[#This Row],[Gasoil Open]]-MIN(Table13[Gasoil Open]))/(MAX(Table13[Gasoil Open])-MIN(Table13[Gasoil Open]))</f>
        <v>0.7068081991215226</v>
      </c>
      <c r="I5250" s="130">
        <f>(Table13[[#This Row],[Alpha]]-MIN(Table13[Alpha]))/(MAX(Table13[Alpha])-MIN(Table13[Alpha]))</f>
        <v>0.41785418965510296</v>
      </c>
      <c r="J5250" s="508">
        <f>(Table13[[#This Row],[Signal from Matlab]]-703)/(1060.75-703)</f>
        <v>-1.9650593990216632</v>
      </c>
    </row>
    <row r="5251" spans="1:10" x14ac:dyDescent="0.2">
      <c r="A5251" s="505">
        <v>41584</v>
      </c>
      <c r="B5251" s="506">
        <v>5250</v>
      </c>
      <c r="C5251" s="507">
        <v>105.64</v>
      </c>
      <c r="E5251" s="508">
        <f>(Table13[[#This Row],[Gasoil Open]]-MIN(Table13[Gasoil Open]))/(MAX(Table13[Gasoil Open])-MIN(Table13[Gasoil Open]))</f>
        <v>0.70234260614934096</v>
      </c>
      <c r="I5251" s="130">
        <f>(Table13[[#This Row],[Alpha]]-MIN(Table13[Alpha]))/(MAX(Table13[Alpha])-MIN(Table13[Alpha]))</f>
        <v>0.41785418965510296</v>
      </c>
      <c r="J5251" s="508">
        <f>(Table13[[#This Row],[Signal from Matlab]]-703)/(1060.75-703)</f>
        <v>-1.9650593990216632</v>
      </c>
    </row>
    <row r="5252" spans="1:10" x14ac:dyDescent="0.2">
      <c r="A5252" s="505">
        <v>41585</v>
      </c>
      <c r="B5252" s="506">
        <v>5251</v>
      </c>
      <c r="C5252" s="507">
        <v>105</v>
      </c>
      <c r="E5252" s="508">
        <f>(Table13[[#This Row],[Gasoil Open]]-MIN(Table13[Gasoil Open]))/(MAX(Table13[Gasoil Open])-MIN(Table13[Gasoil Open]))</f>
        <v>0.69765739385065872</v>
      </c>
      <c r="I5252" s="130">
        <f>(Table13[[#This Row],[Alpha]]-MIN(Table13[Alpha]))/(MAX(Table13[Alpha])-MIN(Table13[Alpha]))</f>
        <v>0.41785418965510296</v>
      </c>
      <c r="J5252" s="508">
        <f>(Table13[[#This Row],[Signal from Matlab]]-703)/(1060.75-703)</f>
        <v>-1.9650593990216632</v>
      </c>
    </row>
    <row r="5253" spans="1:10" x14ac:dyDescent="0.2">
      <c r="A5253" s="505">
        <v>41586</v>
      </c>
      <c r="B5253" s="506">
        <v>5252</v>
      </c>
      <c r="C5253" s="507">
        <v>103.53</v>
      </c>
      <c r="E5253" s="508">
        <f>(Table13[[#This Row],[Gasoil Open]]-MIN(Table13[Gasoil Open]))/(MAX(Table13[Gasoil Open])-MIN(Table13[Gasoil Open]))</f>
        <v>0.68689604685212291</v>
      </c>
      <c r="I5253" s="130">
        <f>(Table13[[#This Row],[Alpha]]-MIN(Table13[Alpha]))/(MAX(Table13[Alpha])-MIN(Table13[Alpha]))</f>
        <v>0.41785418965510296</v>
      </c>
      <c r="J5253" s="508">
        <f>(Table13[[#This Row],[Signal from Matlab]]-703)/(1060.75-703)</f>
        <v>-1.9650593990216632</v>
      </c>
    </row>
    <row r="5254" spans="1:10" x14ac:dyDescent="0.2">
      <c r="A5254" s="505">
        <v>41589</v>
      </c>
      <c r="B5254" s="506">
        <v>5253</v>
      </c>
      <c r="C5254" s="507">
        <v>105.17</v>
      </c>
      <c r="E5254" s="508">
        <f>(Table13[[#This Row],[Gasoil Open]]-MIN(Table13[Gasoil Open]))/(MAX(Table13[Gasoil Open])-MIN(Table13[Gasoil Open]))</f>
        <v>0.69890190336749625</v>
      </c>
      <c r="I5254" s="130">
        <f>(Table13[[#This Row],[Alpha]]-MIN(Table13[Alpha]))/(MAX(Table13[Alpha])-MIN(Table13[Alpha]))</f>
        <v>0.41785418965510296</v>
      </c>
      <c r="J5254" s="508">
        <f>(Table13[[#This Row],[Signal from Matlab]]-703)/(1060.75-703)</f>
        <v>-1.9650593990216632</v>
      </c>
    </row>
    <row r="5255" spans="1:10" x14ac:dyDescent="0.2">
      <c r="A5255" s="505">
        <v>41590</v>
      </c>
      <c r="B5255" s="506">
        <v>5254</v>
      </c>
      <c r="C5255" s="507">
        <v>106.4</v>
      </c>
      <c r="E5255" s="508">
        <f>(Table13[[#This Row],[Gasoil Open]]-MIN(Table13[Gasoil Open]))/(MAX(Table13[Gasoil Open])-MIN(Table13[Gasoil Open]))</f>
        <v>0.7079062957540263</v>
      </c>
      <c r="I5255" s="130">
        <f>(Table13[[#This Row],[Alpha]]-MIN(Table13[Alpha]))/(MAX(Table13[Alpha])-MIN(Table13[Alpha]))</f>
        <v>0.41785418965510296</v>
      </c>
      <c r="J5255" s="508">
        <f>(Table13[[#This Row],[Signal from Matlab]]-703)/(1060.75-703)</f>
        <v>-1.9650593990216632</v>
      </c>
    </row>
    <row r="5256" spans="1:10" x14ac:dyDescent="0.2">
      <c r="A5256" s="505">
        <v>41591</v>
      </c>
      <c r="B5256" s="506">
        <v>5255</v>
      </c>
      <c r="C5256" s="507">
        <v>105.93</v>
      </c>
      <c r="E5256" s="508">
        <f>(Table13[[#This Row],[Gasoil Open]]-MIN(Table13[Gasoil Open]))/(MAX(Table13[Gasoil Open])-MIN(Table13[Gasoil Open]))</f>
        <v>0.70446559297218148</v>
      </c>
      <c r="I5256" s="130">
        <f>(Table13[[#This Row],[Alpha]]-MIN(Table13[Alpha]))/(MAX(Table13[Alpha])-MIN(Table13[Alpha]))</f>
        <v>0.41785418965510296</v>
      </c>
      <c r="J5256" s="508">
        <f>(Table13[[#This Row],[Signal from Matlab]]-703)/(1060.75-703)</f>
        <v>-1.9650593990216632</v>
      </c>
    </row>
    <row r="5257" spans="1:10" x14ac:dyDescent="0.2">
      <c r="A5257" s="505">
        <v>41592</v>
      </c>
      <c r="B5257" s="506">
        <v>5256</v>
      </c>
      <c r="C5257" s="507">
        <v>107.17</v>
      </c>
      <c r="E5257" s="508">
        <f>(Table13[[#This Row],[Gasoil Open]]-MIN(Table13[Gasoil Open]))/(MAX(Table13[Gasoil Open])-MIN(Table13[Gasoil Open]))</f>
        <v>0.71354319180087833</v>
      </c>
      <c r="I5257" s="130">
        <f>(Table13[[#This Row],[Alpha]]-MIN(Table13[Alpha]))/(MAX(Table13[Alpha])-MIN(Table13[Alpha]))</f>
        <v>0.41785418965510296</v>
      </c>
      <c r="J5257" s="508">
        <f>(Table13[[#This Row],[Signal from Matlab]]-703)/(1060.75-703)</f>
        <v>-1.9650593990216632</v>
      </c>
    </row>
    <row r="5258" spans="1:10" x14ac:dyDescent="0.2">
      <c r="A5258" s="505">
        <v>41593</v>
      </c>
      <c r="B5258" s="506">
        <v>5257</v>
      </c>
      <c r="C5258" s="507">
        <v>108.38</v>
      </c>
      <c r="E5258" s="508">
        <f>(Table13[[#This Row],[Gasoil Open]]-MIN(Table13[Gasoil Open]))/(MAX(Table13[Gasoil Open])-MIN(Table13[Gasoil Open]))</f>
        <v>0.72240117130307446</v>
      </c>
      <c r="I5258" s="130">
        <f>(Table13[[#This Row],[Alpha]]-MIN(Table13[Alpha]))/(MAX(Table13[Alpha])-MIN(Table13[Alpha]))</f>
        <v>0.41785418965510296</v>
      </c>
      <c r="J5258" s="508">
        <f>(Table13[[#This Row],[Signal from Matlab]]-703)/(1060.75-703)</f>
        <v>-1.9650593990216632</v>
      </c>
    </row>
    <row r="5259" spans="1:10" x14ac:dyDescent="0.2">
      <c r="A5259" s="505">
        <v>41596</v>
      </c>
      <c r="B5259" s="506">
        <v>5258</v>
      </c>
      <c r="C5259" s="507">
        <v>108.5</v>
      </c>
      <c r="E5259" s="508">
        <f>(Table13[[#This Row],[Gasoil Open]]-MIN(Table13[Gasoil Open]))/(MAX(Table13[Gasoil Open])-MIN(Table13[Gasoil Open]))</f>
        <v>0.72327964860907745</v>
      </c>
      <c r="I5259" s="130">
        <f>(Table13[[#This Row],[Alpha]]-MIN(Table13[Alpha]))/(MAX(Table13[Alpha])-MIN(Table13[Alpha]))</f>
        <v>0.41785418965510296</v>
      </c>
      <c r="J5259" s="508">
        <f>(Table13[[#This Row],[Signal from Matlab]]-703)/(1060.75-703)</f>
        <v>-1.9650593990216632</v>
      </c>
    </row>
    <row r="5260" spans="1:10" x14ac:dyDescent="0.2">
      <c r="A5260" s="505">
        <v>41597</v>
      </c>
      <c r="B5260" s="506">
        <v>5259</v>
      </c>
      <c r="C5260" s="507">
        <v>108.3</v>
      </c>
      <c r="E5260" s="508">
        <f>(Table13[[#This Row],[Gasoil Open]]-MIN(Table13[Gasoil Open]))/(MAX(Table13[Gasoil Open])-MIN(Table13[Gasoil Open]))</f>
        <v>0.72181551976573921</v>
      </c>
      <c r="I5260" s="130">
        <f>(Table13[[#This Row],[Alpha]]-MIN(Table13[Alpha]))/(MAX(Table13[Alpha])-MIN(Table13[Alpha]))</f>
        <v>0.41785418965510296</v>
      </c>
      <c r="J5260" s="508">
        <f>(Table13[[#This Row],[Signal from Matlab]]-703)/(1060.75-703)</f>
        <v>-1.9650593990216632</v>
      </c>
    </row>
    <row r="5261" spans="1:10" x14ac:dyDescent="0.2">
      <c r="A5261" s="505">
        <v>41598</v>
      </c>
      <c r="B5261" s="506">
        <v>5260</v>
      </c>
      <c r="C5261" s="507">
        <v>107.2</v>
      </c>
      <c r="E5261" s="508">
        <f>(Table13[[#This Row],[Gasoil Open]]-MIN(Table13[Gasoil Open]))/(MAX(Table13[Gasoil Open])-MIN(Table13[Gasoil Open]))</f>
        <v>0.71376281112737905</v>
      </c>
      <c r="I5261" s="130">
        <f>(Table13[[#This Row],[Alpha]]-MIN(Table13[Alpha]))/(MAX(Table13[Alpha])-MIN(Table13[Alpha]))</f>
        <v>0.41785418965510296</v>
      </c>
      <c r="J5261" s="508">
        <f>(Table13[[#This Row],[Signal from Matlab]]-703)/(1060.75-703)</f>
        <v>-1.9650593990216632</v>
      </c>
    </row>
    <row r="5262" spans="1:10" x14ac:dyDescent="0.2">
      <c r="A5262" s="505">
        <v>41599</v>
      </c>
      <c r="B5262" s="506">
        <v>5261</v>
      </c>
      <c r="C5262" s="507">
        <v>107.76</v>
      </c>
      <c r="E5262" s="508">
        <f>(Table13[[#This Row],[Gasoil Open]]-MIN(Table13[Gasoil Open]))/(MAX(Table13[Gasoil Open])-MIN(Table13[Gasoil Open]))</f>
        <v>0.71786237188872615</v>
      </c>
      <c r="I5262" s="130">
        <f>(Table13[[#This Row],[Alpha]]-MIN(Table13[Alpha]))/(MAX(Table13[Alpha])-MIN(Table13[Alpha]))</f>
        <v>0.41785418965510296</v>
      </c>
      <c r="J5262" s="508">
        <f>(Table13[[#This Row],[Signal from Matlab]]-703)/(1060.75-703)</f>
        <v>-1.9650593990216632</v>
      </c>
    </row>
    <row r="5263" spans="1:10" x14ac:dyDescent="0.2">
      <c r="A5263" s="505">
        <v>41600</v>
      </c>
      <c r="B5263" s="506">
        <v>5262</v>
      </c>
      <c r="C5263" s="507">
        <v>110.07</v>
      </c>
      <c r="E5263" s="508">
        <f>(Table13[[#This Row],[Gasoil Open]]-MIN(Table13[Gasoil Open]))/(MAX(Table13[Gasoil Open])-MIN(Table13[Gasoil Open]))</f>
        <v>0.73477306002928233</v>
      </c>
      <c r="I5263" s="130">
        <f>(Table13[[#This Row],[Alpha]]-MIN(Table13[Alpha]))/(MAX(Table13[Alpha])-MIN(Table13[Alpha]))</f>
        <v>0.41785418965510296</v>
      </c>
      <c r="J5263" s="508">
        <f>(Table13[[#This Row],[Signal from Matlab]]-703)/(1060.75-703)</f>
        <v>-1.9650593990216632</v>
      </c>
    </row>
    <row r="5264" spans="1:10" x14ac:dyDescent="0.2">
      <c r="A5264" s="505">
        <v>41603</v>
      </c>
      <c r="B5264" s="506">
        <v>5263</v>
      </c>
      <c r="C5264" s="507">
        <v>109</v>
      </c>
      <c r="E5264" s="508">
        <f>(Table13[[#This Row],[Gasoil Open]]-MIN(Table13[Gasoil Open]))/(MAX(Table13[Gasoil Open])-MIN(Table13[Gasoil Open]))</f>
        <v>0.726939970717423</v>
      </c>
      <c r="I5264" s="130">
        <f>(Table13[[#This Row],[Alpha]]-MIN(Table13[Alpha]))/(MAX(Table13[Alpha])-MIN(Table13[Alpha]))</f>
        <v>0.41785418965510296</v>
      </c>
      <c r="J5264" s="508">
        <f>(Table13[[#This Row],[Signal from Matlab]]-703)/(1060.75-703)</f>
        <v>-1.9650593990216632</v>
      </c>
    </row>
    <row r="5265" spans="1:10" x14ac:dyDescent="0.2">
      <c r="A5265" s="505">
        <v>41604</v>
      </c>
      <c r="B5265" s="506">
        <v>5264</v>
      </c>
      <c r="C5265" s="507">
        <v>111.08</v>
      </c>
      <c r="E5265" s="508">
        <f>(Table13[[#This Row],[Gasoil Open]]-MIN(Table13[Gasoil Open]))/(MAX(Table13[Gasoil Open])-MIN(Table13[Gasoil Open]))</f>
        <v>0.74216691068814045</v>
      </c>
      <c r="I5265" s="130">
        <f>(Table13[[#This Row],[Alpha]]-MIN(Table13[Alpha]))/(MAX(Table13[Alpha])-MIN(Table13[Alpha]))</f>
        <v>0.41785418965510296</v>
      </c>
      <c r="J5265" s="508">
        <f>(Table13[[#This Row],[Signal from Matlab]]-703)/(1060.75-703)</f>
        <v>-1.9650593990216632</v>
      </c>
    </row>
    <row r="5266" spans="1:10" x14ac:dyDescent="0.2">
      <c r="A5266" s="505">
        <v>41605</v>
      </c>
      <c r="B5266" s="506">
        <v>5265</v>
      </c>
      <c r="C5266" s="507">
        <v>111</v>
      </c>
      <c r="E5266" s="508">
        <f>(Table13[[#This Row],[Gasoil Open]]-MIN(Table13[Gasoil Open]))/(MAX(Table13[Gasoil Open])-MIN(Table13[Gasoil Open]))</f>
        <v>0.74158125915080508</v>
      </c>
      <c r="I5266" s="130">
        <f>(Table13[[#This Row],[Alpha]]-MIN(Table13[Alpha]))/(MAX(Table13[Alpha])-MIN(Table13[Alpha]))</f>
        <v>0.41785418965510296</v>
      </c>
      <c r="J5266" s="508">
        <f>(Table13[[#This Row],[Signal from Matlab]]-703)/(1060.75-703)</f>
        <v>-1.9650593990216632</v>
      </c>
    </row>
    <row r="5267" spans="1:10" x14ac:dyDescent="0.2">
      <c r="A5267" s="505">
        <v>41606</v>
      </c>
      <c r="B5267" s="506">
        <v>5266</v>
      </c>
      <c r="C5267" s="507">
        <v>111.4</v>
      </c>
      <c r="E5267" s="508">
        <f>(Table13[[#This Row],[Gasoil Open]]-MIN(Table13[Gasoil Open]))/(MAX(Table13[Gasoil Open])-MIN(Table13[Gasoil Open]))</f>
        <v>0.74450951683748157</v>
      </c>
      <c r="I5267" s="130">
        <f>(Table13[[#This Row],[Alpha]]-MIN(Table13[Alpha]))/(MAX(Table13[Alpha])-MIN(Table13[Alpha]))</f>
        <v>0.41785418965510296</v>
      </c>
      <c r="J5267" s="508">
        <f>(Table13[[#This Row],[Signal from Matlab]]-703)/(1060.75-703)</f>
        <v>-1.9650593990216632</v>
      </c>
    </row>
    <row r="5268" spans="1:10" x14ac:dyDescent="0.2">
      <c r="A5268" s="505">
        <v>41607</v>
      </c>
      <c r="B5268" s="506">
        <v>5267</v>
      </c>
      <c r="C5268" s="507">
        <v>111.04</v>
      </c>
      <c r="E5268" s="508">
        <f>(Table13[[#This Row],[Gasoil Open]]-MIN(Table13[Gasoil Open]))/(MAX(Table13[Gasoil Open])-MIN(Table13[Gasoil Open]))</f>
        <v>0.74187408491947282</v>
      </c>
      <c r="I5268" s="130">
        <f>(Table13[[#This Row],[Alpha]]-MIN(Table13[Alpha]))/(MAX(Table13[Alpha])-MIN(Table13[Alpha]))</f>
        <v>0.41785418965510296</v>
      </c>
      <c r="J5268" s="508">
        <f>(Table13[[#This Row],[Signal from Matlab]]-703)/(1060.75-703)</f>
        <v>-1.9650593990216632</v>
      </c>
    </row>
    <row r="5269" spans="1:10" x14ac:dyDescent="0.2">
      <c r="A5269" s="505">
        <v>41610</v>
      </c>
      <c r="B5269" s="506">
        <v>5268</v>
      </c>
      <c r="C5269" s="507">
        <v>109.6</v>
      </c>
      <c r="E5269" s="508">
        <f>(Table13[[#This Row],[Gasoil Open]]-MIN(Table13[Gasoil Open]))/(MAX(Table13[Gasoil Open])-MIN(Table13[Gasoil Open]))</f>
        <v>0.73133235724743761</v>
      </c>
      <c r="I5269" s="130">
        <f>(Table13[[#This Row],[Alpha]]-MIN(Table13[Alpha]))/(MAX(Table13[Alpha])-MIN(Table13[Alpha]))</f>
        <v>0.41785418965510296</v>
      </c>
      <c r="J5269" s="508">
        <f>(Table13[[#This Row],[Signal from Matlab]]-703)/(1060.75-703)</f>
        <v>-1.9650593990216632</v>
      </c>
    </row>
    <row r="5270" spans="1:10" x14ac:dyDescent="0.2">
      <c r="A5270" s="505">
        <v>41611</v>
      </c>
      <c r="B5270" s="506">
        <v>5269</v>
      </c>
      <c r="C5270" s="507">
        <v>111.53</v>
      </c>
      <c r="E5270" s="508">
        <f>(Table13[[#This Row],[Gasoil Open]]-MIN(Table13[Gasoil Open]))/(MAX(Table13[Gasoil Open])-MIN(Table13[Gasoil Open]))</f>
        <v>0.74546120058565135</v>
      </c>
      <c r="I5270" s="130">
        <f>(Table13[[#This Row],[Alpha]]-MIN(Table13[Alpha]))/(MAX(Table13[Alpha])-MIN(Table13[Alpha]))</f>
        <v>0.41785418965510296</v>
      </c>
      <c r="J5270" s="508">
        <f>(Table13[[#This Row],[Signal from Matlab]]-703)/(1060.75-703)</f>
        <v>-1.9650593990216632</v>
      </c>
    </row>
    <row r="5271" spans="1:10" x14ac:dyDescent="0.2">
      <c r="A5271" s="505">
        <v>41612</v>
      </c>
      <c r="B5271" s="506">
        <v>5270</v>
      </c>
      <c r="C5271" s="507">
        <v>112.91</v>
      </c>
      <c r="E5271" s="508">
        <f>(Table13[[#This Row],[Gasoil Open]]-MIN(Table13[Gasoil Open]))/(MAX(Table13[Gasoil Open])-MIN(Table13[Gasoil Open]))</f>
        <v>0.75556368960468501</v>
      </c>
      <c r="I5271" s="130">
        <f>(Table13[[#This Row],[Alpha]]-MIN(Table13[Alpha]))/(MAX(Table13[Alpha])-MIN(Table13[Alpha]))</f>
        <v>0.41785418965510296</v>
      </c>
      <c r="J5271" s="508">
        <f>(Table13[[#This Row],[Signal from Matlab]]-703)/(1060.75-703)</f>
        <v>-1.9650593990216632</v>
      </c>
    </row>
    <row r="5272" spans="1:10" x14ac:dyDescent="0.2">
      <c r="A5272" s="505">
        <v>41613</v>
      </c>
      <c r="B5272" s="506">
        <v>5271</v>
      </c>
      <c r="C5272" s="507">
        <v>111.65</v>
      </c>
      <c r="E5272" s="508">
        <f>(Table13[[#This Row],[Gasoil Open]]-MIN(Table13[Gasoil Open]))/(MAX(Table13[Gasoil Open])-MIN(Table13[Gasoil Open]))</f>
        <v>0.74633967789165434</v>
      </c>
      <c r="I5272" s="130">
        <f>(Table13[[#This Row],[Alpha]]-MIN(Table13[Alpha]))/(MAX(Table13[Alpha])-MIN(Table13[Alpha]))</f>
        <v>0.41785418965510296</v>
      </c>
      <c r="J5272" s="508">
        <f>(Table13[[#This Row],[Signal from Matlab]]-703)/(1060.75-703)</f>
        <v>-1.9650593990216632</v>
      </c>
    </row>
    <row r="5273" spans="1:10" x14ac:dyDescent="0.2">
      <c r="A5273" s="505">
        <v>41614</v>
      </c>
      <c r="B5273" s="506">
        <v>5272</v>
      </c>
      <c r="C5273" s="507">
        <v>111.07</v>
      </c>
      <c r="E5273" s="508">
        <f>(Table13[[#This Row],[Gasoil Open]]-MIN(Table13[Gasoil Open]))/(MAX(Table13[Gasoil Open])-MIN(Table13[Gasoil Open]))</f>
        <v>0.74209370424597343</v>
      </c>
      <c r="I5273" s="130">
        <f>(Table13[[#This Row],[Alpha]]-MIN(Table13[Alpha]))/(MAX(Table13[Alpha])-MIN(Table13[Alpha]))</f>
        <v>0.41785418965510296</v>
      </c>
      <c r="J5273" s="508">
        <f>(Table13[[#This Row],[Signal from Matlab]]-703)/(1060.75-703)</f>
        <v>-1.9650593990216632</v>
      </c>
    </row>
    <row r="5274" spans="1:10" x14ac:dyDescent="0.2">
      <c r="A5274" s="505">
        <v>41617</v>
      </c>
      <c r="B5274" s="506">
        <v>5273</v>
      </c>
      <c r="C5274" s="507">
        <v>111.69</v>
      </c>
      <c r="E5274" s="508">
        <f>(Table13[[#This Row],[Gasoil Open]]-MIN(Table13[Gasoil Open]))/(MAX(Table13[Gasoil Open])-MIN(Table13[Gasoil Open]))</f>
        <v>0.74663250366032197</v>
      </c>
      <c r="I5274" s="130">
        <f>(Table13[[#This Row],[Alpha]]-MIN(Table13[Alpha]))/(MAX(Table13[Alpha])-MIN(Table13[Alpha]))</f>
        <v>0.41785418965510296</v>
      </c>
      <c r="J5274" s="508">
        <f>(Table13[[#This Row],[Signal from Matlab]]-703)/(1060.75-703)</f>
        <v>-1.9650593990216632</v>
      </c>
    </row>
    <row r="5275" spans="1:10" x14ac:dyDescent="0.2">
      <c r="A5275" s="505">
        <v>41618</v>
      </c>
      <c r="B5275" s="506">
        <v>5274</v>
      </c>
      <c r="C5275" s="507">
        <v>109.31</v>
      </c>
      <c r="E5275" s="508">
        <f>(Table13[[#This Row],[Gasoil Open]]-MIN(Table13[Gasoil Open]))/(MAX(Table13[Gasoil Open])-MIN(Table13[Gasoil Open]))</f>
        <v>0.72920937042459721</v>
      </c>
      <c r="I5275" s="130">
        <f>(Table13[[#This Row],[Alpha]]-MIN(Table13[Alpha]))/(MAX(Table13[Alpha])-MIN(Table13[Alpha]))</f>
        <v>0.41785418965510296</v>
      </c>
      <c r="J5275" s="508">
        <f>(Table13[[#This Row],[Signal from Matlab]]-703)/(1060.75-703)</f>
        <v>-1.9650593990216632</v>
      </c>
    </row>
    <row r="5276" spans="1:10" x14ac:dyDescent="0.2">
      <c r="A5276" s="505">
        <v>41619</v>
      </c>
      <c r="B5276" s="506">
        <v>5275</v>
      </c>
      <c r="C5276" s="507">
        <v>109.45</v>
      </c>
      <c r="E5276" s="508">
        <f>(Table13[[#This Row],[Gasoil Open]]-MIN(Table13[Gasoil Open]))/(MAX(Table13[Gasoil Open])-MIN(Table13[Gasoil Open]))</f>
        <v>0.73023426061493402</v>
      </c>
      <c r="I5276" s="130">
        <f>(Table13[[#This Row],[Alpha]]-MIN(Table13[Alpha]))/(MAX(Table13[Alpha])-MIN(Table13[Alpha]))</f>
        <v>0.41785418965510296</v>
      </c>
      <c r="J5276" s="508">
        <f>(Table13[[#This Row],[Signal from Matlab]]-703)/(1060.75-703)</f>
        <v>-1.9650593990216632</v>
      </c>
    </row>
    <row r="5277" spans="1:10" x14ac:dyDescent="0.2">
      <c r="A5277" s="505">
        <v>41620</v>
      </c>
      <c r="B5277" s="506">
        <v>5276</v>
      </c>
      <c r="C5277" s="507">
        <v>109.52</v>
      </c>
      <c r="E5277" s="508">
        <f>(Table13[[#This Row],[Gasoil Open]]-MIN(Table13[Gasoil Open]))/(MAX(Table13[Gasoil Open])-MIN(Table13[Gasoil Open]))</f>
        <v>0.73074670571010236</v>
      </c>
      <c r="I5277" s="130">
        <f>(Table13[[#This Row],[Alpha]]-MIN(Table13[Alpha]))/(MAX(Table13[Alpha])-MIN(Table13[Alpha]))</f>
        <v>0.41785418965510296</v>
      </c>
      <c r="J5277" s="508">
        <f>(Table13[[#This Row],[Signal from Matlab]]-703)/(1060.75-703)</f>
        <v>-1.9650593990216632</v>
      </c>
    </row>
    <row r="5278" spans="1:10" x14ac:dyDescent="0.2">
      <c r="A5278" s="505">
        <v>41621</v>
      </c>
      <c r="B5278" s="506">
        <v>5277</v>
      </c>
      <c r="C5278" s="507">
        <v>108.53</v>
      </c>
      <c r="E5278" s="508">
        <f>(Table13[[#This Row],[Gasoil Open]]-MIN(Table13[Gasoil Open]))/(MAX(Table13[Gasoil Open])-MIN(Table13[Gasoil Open]))</f>
        <v>0.72349926793557817</v>
      </c>
      <c r="I5278" s="130">
        <f>(Table13[[#This Row],[Alpha]]-MIN(Table13[Alpha]))/(MAX(Table13[Alpha])-MIN(Table13[Alpha]))</f>
        <v>0.41785418965510296</v>
      </c>
      <c r="J5278" s="508">
        <f>(Table13[[#This Row],[Signal from Matlab]]-703)/(1060.75-703)</f>
        <v>-1.9650593990216632</v>
      </c>
    </row>
    <row r="5279" spans="1:10" x14ac:dyDescent="0.2">
      <c r="A5279" s="505">
        <v>41624</v>
      </c>
      <c r="B5279" s="506">
        <v>5278</v>
      </c>
      <c r="C5279" s="507">
        <v>109.15</v>
      </c>
      <c r="E5279" s="508">
        <f>(Table13[[#This Row],[Gasoil Open]]-MIN(Table13[Gasoil Open]))/(MAX(Table13[Gasoil Open])-MIN(Table13[Gasoil Open]))</f>
        <v>0.72803806734992671</v>
      </c>
      <c r="I5279" s="130">
        <f>(Table13[[#This Row],[Alpha]]-MIN(Table13[Alpha]))/(MAX(Table13[Alpha])-MIN(Table13[Alpha]))</f>
        <v>0.41785418965510296</v>
      </c>
      <c r="J5279" s="508">
        <f>(Table13[[#This Row],[Signal from Matlab]]-703)/(1060.75-703)</f>
        <v>-1.9650593990216632</v>
      </c>
    </row>
    <row r="5280" spans="1:10" x14ac:dyDescent="0.2">
      <c r="A5280" s="505">
        <v>41625</v>
      </c>
      <c r="B5280" s="506">
        <v>5279</v>
      </c>
      <c r="C5280" s="507">
        <v>109.2</v>
      </c>
      <c r="E5280" s="508">
        <f>(Table13[[#This Row],[Gasoil Open]]-MIN(Table13[Gasoil Open]))/(MAX(Table13[Gasoil Open])-MIN(Table13[Gasoil Open]))</f>
        <v>0.72840409956076124</v>
      </c>
      <c r="I5280" s="130">
        <f>(Table13[[#This Row],[Alpha]]-MIN(Table13[Alpha]))/(MAX(Table13[Alpha])-MIN(Table13[Alpha]))</f>
        <v>0.41785418965510296</v>
      </c>
      <c r="J5280" s="508">
        <f>(Table13[[#This Row],[Signal from Matlab]]-703)/(1060.75-703)</f>
        <v>-1.9650593990216632</v>
      </c>
    </row>
    <row r="5281" spans="1:10" x14ac:dyDescent="0.2">
      <c r="A5281" s="505">
        <v>41626</v>
      </c>
      <c r="B5281" s="506">
        <v>5280</v>
      </c>
      <c r="C5281" s="507">
        <v>108.33</v>
      </c>
      <c r="E5281" s="508">
        <f>(Table13[[#This Row],[Gasoil Open]]-MIN(Table13[Gasoil Open]))/(MAX(Table13[Gasoil Open])-MIN(Table13[Gasoil Open]))</f>
        <v>0.72203513909223993</v>
      </c>
      <c r="I5281" s="130">
        <f>(Table13[[#This Row],[Alpha]]-MIN(Table13[Alpha]))/(MAX(Table13[Alpha])-MIN(Table13[Alpha]))</f>
        <v>0.41785418965510296</v>
      </c>
      <c r="J5281" s="508">
        <f>(Table13[[#This Row],[Signal from Matlab]]-703)/(1060.75-703)</f>
        <v>-1.9650593990216632</v>
      </c>
    </row>
    <row r="5282" spans="1:10" x14ac:dyDescent="0.2">
      <c r="A5282" s="505">
        <v>41627</v>
      </c>
      <c r="B5282" s="506">
        <v>5281</v>
      </c>
      <c r="C5282" s="507">
        <v>109.25</v>
      </c>
      <c r="E5282" s="508">
        <f>(Table13[[#This Row],[Gasoil Open]]-MIN(Table13[Gasoil Open]))/(MAX(Table13[Gasoil Open])-MIN(Table13[Gasoil Open]))</f>
        <v>0.72877013177159577</v>
      </c>
      <c r="I5282" s="130">
        <f>(Table13[[#This Row],[Alpha]]-MIN(Table13[Alpha]))/(MAX(Table13[Alpha])-MIN(Table13[Alpha]))</f>
        <v>0.41785418965510296</v>
      </c>
      <c r="J5282" s="508">
        <f>(Table13[[#This Row],[Signal from Matlab]]-703)/(1060.75-703)</f>
        <v>-1.9650593990216632</v>
      </c>
    </row>
    <row r="5283" spans="1:10" x14ac:dyDescent="0.2">
      <c r="A5283" s="505">
        <v>41628</v>
      </c>
      <c r="B5283" s="506">
        <v>5282</v>
      </c>
      <c r="C5283" s="507">
        <v>110.09</v>
      </c>
      <c r="E5283" s="508">
        <f>(Table13[[#This Row],[Gasoil Open]]-MIN(Table13[Gasoil Open]))/(MAX(Table13[Gasoil Open])-MIN(Table13[Gasoil Open]))</f>
        <v>0.73491947291361626</v>
      </c>
      <c r="I5283" s="130">
        <f>(Table13[[#This Row],[Alpha]]-MIN(Table13[Alpha]))/(MAX(Table13[Alpha])-MIN(Table13[Alpha]))</f>
        <v>0.41785418965510296</v>
      </c>
      <c r="J5283" s="508">
        <f>(Table13[[#This Row],[Signal from Matlab]]-703)/(1060.75-703)</f>
        <v>-1.9650593990216632</v>
      </c>
    </row>
    <row r="5284" spans="1:10" x14ac:dyDescent="0.2">
      <c r="A5284" s="505">
        <v>41631</v>
      </c>
      <c r="B5284" s="506">
        <v>5283</v>
      </c>
      <c r="C5284" s="507">
        <v>111.55</v>
      </c>
      <c r="E5284" s="508">
        <f>(Table13[[#This Row],[Gasoil Open]]-MIN(Table13[Gasoil Open]))/(MAX(Table13[Gasoil Open])-MIN(Table13[Gasoil Open]))</f>
        <v>0.74560761346998516</v>
      </c>
      <c r="I5284" s="130">
        <f>(Table13[[#This Row],[Alpha]]-MIN(Table13[Alpha]))/(MAX(Table13[Alpha])-MIN(Table13[Alpha]))</f>
        <v>0.41785418965510296</v>
      </c>
      <c r="J5284" s="508">
        <f>(Table13[[#This Row],[Signal from Matlab]]-703)/(1060.75-703)</f>
        <v>-1.9650593990216632</v>
      </c>
    </row>
    <row r="5285" spans="1:10" x14ac:dyDescent="0.2">
      <c r="A5285" s="505">
        <v>41632</v>
      </c>
      <c r="B5285" s="506">
        <v>5284</v>
      </c>
      <c r="C5285" s="507">
        <v>111.61</v>
      </c>
      <c r="E5285" s="508">
        <f>(Table13[[#This Row],[Gasoil Open]]-MIN(Table13[Gasoil Open]))/(MAX(Table13[Gasoil Open])-MIN(Table13[Gasoil Open]))</f>
        <v>0.74604685212298671</v>
      </c>
      <c r="I5285" s="130">
        <f>(Table13[[#This Row],[Alpha]]-MIN(Table13[Alpha]))/(MAX(Table13[Alpha])-MIN(Table13[Alpha]))</f>
        <v>0.41785418965510296</v>
      </c>
      <c r="J5285" s="508">
        <f>(Table13[[#This Row],[Signal from Matlab]]-703)/(1060.75-703)</f>
        <v>-1.9650593990216632</v>
      </c>
    </row>
    <row r="5286" spans="1:10" x14ac:dyDescent="0.2">
      <c r="A5286" s="505">
        <v>41634</v>
      </c>
      <c r="B5286" s="506">
        <v>5285</v>
      </c>
      <c r="C5286" s="507">
        <v>111.99</v>
      </c>
      <c r="E5286" s="508">
        <f>(Table13[[#This Row],[Gasoil Open]]-MIN(Table13[Gasoil Open]))/(MAX(Table13[Gasoil Open])-MIN(Table13[Gasoil Open]))</f>
        <v>0.74882869692532927</v>
      </c>
      <c r="I5286" s="130">
        <f>(Table13[[#This Row],[Alpha]]-MIN(Table13[Alpha]))/(MAX(Table13[Alpha])-MIN(Table13[Alpha]))</f>
        <v>0.41785418965510296</v>
      </c>
      <c r="J5286" s="508">
        <f>(Table13[[#This Row],[Signal from Matlab]]-703)/(1060.75-703)</f>
        <v>-1.9650593990216632</v>
      </c>
    </row>
    <row r="5287" spans="1:10" x14ac:dyDescent="0.2">
      <c r="A5287" s="505">
        <v>41635</v>
      </c>
      <c r="B5287" s="506">
        <v>5286</v>
      </c>
      <c r="C5287" s="507">
        <v>111.95</v>
      </c>
      <c r="E5287" s="508">
        <f>(Table13[[#This Row],[Gasoil Open]]-MIN(Table13[Gasoil Open]))/(MAX(Table13[Gasoil Open])-MIN(Table13[Gasoil Open]))</f>
        <v>0.74853587115666165</v>
      </c>
      <c r="I5287" s="130">
        <f>(Table13[[#This Row],[Alpha]]-MIN(Table13[Alpha]))/(MAX(Table13[Alpha])-MIN(Table13[Alpha]))</f>
        <v>0.41785418965510296</v>
      </c>
      <c r="J5287" s="508">
        <f>(Table13[[#This Row],[Signal from Matlab]]-703)/(1060.75-703)</f>
        <v>-1.9650593990216632</v>
      </c>
    </row>
    <row r="5288" spans="1:10" x14ac:dyDescent="0.2">
      <c r="A5288" s="505">
        <v>41638</v>
      </c>
      <c r="B5288" s="506">
        <v>5287</v>
      </c>
      <c r="C5288" s="507">
        <v>112.2</v>
      </c>
      <c r="E5288" s="508">
        <f>(Table13[[#This Row],[Gasoil Open]]-MIN(Table13[Gasoil Open]))/(MAX(Table13[Gasoil Open])-MIN(Table13[Gasoil Open]))</f>
        <v>0.75036603221083442</v>
      </c>
      <c r="I5288" s="130">
        <f>(Table13[[#This Row],[Alpha]]-MIN(Table13[Alpha]))/(MAX(Table13[Alpha])-MIN(Table13[Alpha]))</f>
        <v>0.41785418965510296</v>
      </c>
      <c r="J5288" s="508">
        <f>(Table13[[#This Row],[Signal from Matlab]]-703)/(1060.75-703)</f>
        <v>-1.9650593990216632</v>
      </c>
    </row>
    <row r="5289" spans="1:10" x14ac:dyDescent="0.2">
      <c r="A5289" s="505">
        <v>41639</v>
      </c>
      <c r="B5289" s="506">
        <v>5288</v>
      </c>
      <c r="C5289" s="507">
        <v>111.18</v>
      </c>
      <c r="E5289" s="508">
        <f>(Table13[[#This Row],[Gasoil Open]]-MIN(Table13[Gasoil Open]))/(MAX(Table13[Gasoil Open])-MIN(Table13[Gasoil Open]))</f>
        <v>0.74289897510980962</v>
      </c>
      <c r="I5289" s="130">
        <f>(Table13[[#This Row],[Alpha]]-MIN(Table13[Alpha]))/(MAX(Table13[Alpha])-MIN(Table13[Alpha]))</f>
        <v>0.41785418965510296</v>
      </c>
      <c r="J5289" s="508">
        <f>(Table13[[#This Row],[Signal from Matlab]]-703)/(1060.75-703)</f>
        <v>-1.9650593990216632</v>
      </c>
    </row>
    <row r="5290" spans="1:10" x14ac:dyDescent="0.2">
      <c r="A5290" s="505">
        <v>41641</v>
      </c>
      <c r="B5290" s="506">
        <v>5289</v>
      </c>
      <c r="C5290" s="507">
        <v>111</v>
      </c>
      <c r="E5290" s="508">
        <f>(Table13[[#This Row],[Gasoil Open]]-MIN(Table13[Gasoil Open]))/(MAX(Table13[Gasoil Open])-MIN(Table13[Gasoil Open]))</f>
        <v>0.74158125915080508</v>
      </c>
      <c r="I5290" s="130">
        <f>(Table13[[#This Row],[Alpha]]-MIN(Table13[Alpha]))/(MAX(Table13[Alpha])-MIN(Table13[Alpha]))</f>
        <v>0.41785418965510296</v>
      </c>
      <c r="J5290" s="508">
        <f>(Table13[[#This Row],[Signal from Matlab]]-703)/(1060.75-703)</f>
        <v>-1.9650593990216632</v>
      </c>
    </row>
    <row r="5291" spans="1:10" x14ac:dyDescent="0.2">
      <c r="A5291" s="505">
        <v>41642</v>
      </c>
      <c r="B5291" s="506">
        <v>5290</v>
      </c>
      <c r="C5291" s="507">
        <v>107.88</v>
      </c>
      <c r="E5291" s="508">
        <f>(Table13[[#This Row],[Gasoil Open]]-MIN(Table13[Gasoil Open]))/(MAX(Table13[Gasoil Open])-MIN(Table13[Gasoil Open]))</f>
        <v>0.71874084919472891</v>
      </c>
      <c r="I5291" s="130">
        <f>(Table13[[#This Row],[Alpha]]-MIN(Table13[Alpha]))/(MAX(Table13[Alpha])-MIN(Table13[Alpha]))</f>
        <v>0.41785418965510296</v>
      </c>
      <c r="J5291" s="508">
        <f>(Table13[[#This Row],[Signal from Matlab]]-703)/(1060.75-703)</f>
        <v>-1.9650593990216632</v>
      </c>
    </row>
    <row r="5292" spans="1:10" x14ac:dyDescent="0.2">
      <c r="A5292" s="505">
        <v>41645</v>
      </c>
      <c r="B5292" s="506">
        <v>5291</v>
      </c>
      <c r="C5292" s="507">
        <v>106.8</v>
      </c>
      <c r="E5292" s="508">
        <f>(Table13[[#This Row],[Gasoil Open]]-MIN(Table13[Gasoil Open]))/(MAX(Table13[Gasoil Open])-MIN(Table13[Gasoil Open]))</f>
        <v>0.71083455344070268</v>
      </c>
      <c r="I5292" s="130">
        <f>(Table13[[#This Row],[Alpha]]-MIN(Table13[Alpha]))/(MAX(Table13[Alpha])-MIN(Table13[Alpha]))</f>
        <v>0.41785418965510296</v>
      </c>
      <c r="J5292" s="508">
        <f>(Table13[[#This Row],[Signal from Matlab]]-703)/(1060.75-703)</f>
        <v>-1.9650593990216632</v>
      </c>
    </row>
    <row r="5293" spans="1:10" x14ac:dyDescent="0.2">
      <c r="A5293" s="505">
        <v>41646</v>
      </c>
      <c r="B5293" s="506">
        <v>5292</v>
      </c>
      <c r="C5293" s="507">
        <v>107.03</v>
      </c>
      <c r="E5293" s="508">
        <f>(Table13[[#This Row],[Gasoil Open]]-MIN(Table13[Gasoil Open]))/(MAX(Table13[Gasoil Open])-MIN(Table13[Gasoil Open]))</f>
        <v>0.71251830161054164</v>
      </c>
      <c r="I5293" s="130">
        <f>(Table13[[#This Row],[Alpha]]-MIN(Table13[Alpha]))/(MAX(Table13[Alpha])-MIN(Table13[Alpha]))</f>
        <v>0.41785418965510296</v>
      </c>
      <c r="J5293" s="508">
        <f>(Table13[[#This Row],[Signal from Matlab]]-703)/(1060.75-703)</f>
        <v>-1.9650593990216632</v>
      </c>
    </row>
    <row r="5294" spans="1:10" x14ac:dyDescent="0.2">
      <c r="A5294" s="505">
        <v>41647</v>
      </c>
      <c r="B5294" s="506">
        <v>5293</v>
      </c>
      <c r="C5294" s="507">
        <v>107.49</v>
      </c>
      <c r="E5294" s="508">
        <f>(Table13[[#This Row],[Gasoil Open]]-MIN(Table13[Gasoil Open]))/(MAX(Table13[Gasoil Open])-MIN(Table13[Gasoil Open]))</f>
        <v>0.71588579795021945</v>
      </c>
      <c r="I5294" s="130">
        <f>(Table13[[#This Row],[Alpha]]-MIN(Table13[Alpha]))/(MAX(Table13[Alpha])-MIN(Table13[Alpha]))</f>
        <v>0.41785418965510296</v>
      </c>
      <c r="J5294" s="508">
        <f>(Table13[[#This Row],[Signal from Matlab]]-703)/(1060.75-703)</f>
        <v>-1.9650593990216632</v>
      </c>
    </row>
    <row r="5295" spans="1:10" x14ac:dyDescent="0.2">
      <c r="A5295" s="505">
        <v>41648</v>
      </c>
      <c r="B5295" s="506">
        <v>5294</v>
      </c>
      <c r="C5295" s="507">
        <v>107.35</v>
      </c>
      <c r="E5295" s="508">
        <f>(Table13[[#This Row],[Gasoil Open]]-MIN(Table13[Gasoil Open]))/(MAX(Table13[Gasoil Open])-MIN(Table13[Gasoil Open]))</f>
        <v>0.71486090775988265</v>
      </c>
      <c r="I5295" s="130">
        <f>(Table13[[#This Row],[Alpha]]-MIN(Table13[Alpha]))/(MAX(Table13[Alpha])-MIN(Table13[Alpha]))</f>
        <v>0.41785418965510296</v>
      </c>
      <c r="J5295" s="508">
        <f>(Table13[[#This Row],[Signal from Matlab]]-703)/(1060.75-703)</f>
        <v>-1.9650593990216632</v>
      </c>
    </row>
    <row r="5296" spans="1:10" x14ac:dyDescent="0.2">
      <c r="A5296" s="505">
        <v>41649</v>
      </c>
      <c r="B5296" s="506">
        <v>5295</v>
      </c>
      <c r="C5296" s="507">
        <v>106.44</v>
      </c>
      <c r="E5296" s="508">
        <f>(Table13[[#This Row],[Gasoil Open]]-MIN(Table13[Gasoil Open]))/(MAX(Table13[Gasoil Open])-MIN(Table13[Gasoil Open]))</f>
        <v>0.70819912152269382</v>
      </c>
      <c r="I5296" s="130">
        <f>(Table13[[#This Row],[Alpha]]-MIN(Table13[Alpha]))/(MAX(Table13[Alpha])-MIN(Table13[Alpha]))</f>
        <v>0.41785418965510296</v>
      </c>
      <c r="J5296" s="508">
        <f>(Table13[[#This Row],[Signal from Matlab]]-703)/(1060.75-703)</f>
        <v>-1.9650593990216632</v>
      </c>
    </row>
    <row r="5297" spans="1:10" x14ac:dyDescent="0.2">
      <c r="A5297" s="505">
        <v>41652</v>
      </c>
      <c r="B5297" s="506">
        <v>5296</v>
      </c>
      <c r="C5297" s="507">
        <v>107.25</v>
      </c>
      <c r="E5297" s="508">
        <f>(Table13[[#This Row],[Gasoil Open]]-MIN(Table13[Gasoil Open]))/(MAX(Table13[Gasoil Open])-MIN(Table13[Gasoil Open]))</f>
        <v>0.71412884333821358</v>
      </c>
      <c r="I5297" s="130">
        <f>(Table13[[#This Row],[Alpha]]-MIN(Table13[Alpha]))/(MAX(Table13[Alpha])-MIN(Table13[Alpha]))</f>
        <v>0.41785418965510296</v>
      </c>
      <c r="J5297" s="508">
        <f>(Table13[[#This Row],[Signal from Matlab]]-703)/(1060.75-703)</f>
        <v>-1.9650593990216632</v>
      </c>
    </row>
    <row r="5298" spans="1:10" x14ac:dyDescent="0.2">
      <c r="A5298" s="505">
        <v>41653</v>
      </c>
      <c r="B5298" s="506">
        <v>5297</v>
      </c>
      <c r="C5298" s="507">
        <v>106.62</v>
      </c>
      <c r="E5298" s="508">
        <f>(Table13[[#This Row],[Gasoil Open]]-MIN(Table13[Gasoil Open]))/(MAX(Table13[Gasoil Open])-MIN(Table13[Gasoil Open]))</f>
        <v>0.70951683748169825</v>
      </c>
      <c r="I5298" s="130">
        <f>(Table13[[#This Row],[Alpha]]-MIN(Table13[Alpha]))/(MAX(Table13[Alpha])-MIN(Table13[Alpha]))</f>
        <v>0.41785418965510296</v>
      </c>
      <c r="J5298" s="508">
        <f>(Table13[[#This Row],[Signal from Matlab]]-703)/(1060.75-703)</f>
        <v>-1.9650593990216632</v>
      </c>
    </row>
    <row r="5299" spans="1:10" x14ac:dyDescent="0.2">
      <c r="A5299" s="505">
        <v>41654</v>
      </c>
      <c r="B5299" s="506">
        <v>5298</v>
      </c>
      <c r="C5299" s="507">
        <v>106.17</v>
      </c>
      <c r="E5299" s="508">
        <f>(Table13[[#This Row],[Gasoil Open]]-MIN(Table13[Gasoil Open]))/(MAX(Table13[Gasoil Open])-MIN(Table13[Gasoil Open]))</f>
        <v>0.70622254758418723</v>
      </c>
      <c r="I5299" s="130">
        <f>(Table13[[#This Row],[Alpha]]-MIN(Table13[Alpha]))/(MAX(Table13[Alpha])-MIN(Table13[Alpha]))</f>
        <v>0.41785418965510296</v>
      </c>
      <c r="J5299" s="508">
        <f>(Table13[[#This Row],[Signal from Matlab]]-703)/(1060.75-703)</f>
        <v>-1.9650593990216632</v>
      </c>
    </row>
    <row r="5300" spans="1:10" x14ac:dyDescent="0.2">
      <c r="A5300" s="505">
        <v>41655</v>
      </c>
      <c r="B5300" s="506">
        <v>5299</v>
      </c>
      <c r="C5300" s="507">
        <v>106.82</v>
      </c>
      <c r="E5300" s="508">
        <f>(Table13[[#This Row],[Gasoil Open]]-MIN(Table13[Gasoil Open]))/(MAX(Table13[Gasoil Open])-MIN(Table13[Gasoil Open]))</f>
        <v>0.71098096632503638</v>
      </c>
      <c r="I5300" s="130">
        <f>(Table13[[#This Row],[Alpha]]-MIN(Table13[Alpha]))/(MAX(Table13[Alpha])-MIN(Table13[Alpha]))</f>
        <v>0.41785418965510296</v>
      </c>
      <c r="J5300" s="508">
        <f>(Table13[[#This Row],[Signal from Matlab]]-703)/(1060.75-703)</f>
        <v>-1.9650593990216632</v>
      </c>
    </row>
    <row r="5301" spans="1:10" x14ac:dyDescent="0.2">
      <c r="A5301" s="505">
        <v>41656</v>
      </c>
      <c r="B5301" s="506">
        <v>5300</v>
      </c>
      <c r="C5301" s="507">
        <v>105.55</v>
      </c>
      <c r="E5301" s="508">
        <f>(Table13[[#This Row],[Gasoil Open]]-MIN(Table13[Gasoil Open]))/(MAX(Table13[Gasoil Open])-MIN(Table13[Gasoil Open]))</f>
        <v>0.70168374816983881</v>
      </c>
      <c r="I5301" s="130">
        <f>(Table13[[#This Row],[Alpha]]-MIN(Table13[Alpha]))/(MAX(Table13[Alpha])-MIN(Table13[Alpha]))</f>
        <v>0.41785418965510296</v>
      </c>
      <c r="J5301" s="508">
        <f>(Table13[[#This Row],[Signal from Matlab]]-703)/(1060.75-703)</f>
        <v>-1.9650593990216632</v>
      </c>
    </row>
    <row r="5302" spans="1:10" x14ac:dyDescent="0.2">
      <c r="A5302" s="505">
        <v>41659</v>
      </c>
      <c r="B5302" s="506">
        <v>5301</v>
      </c>
      <c r="C5302" s="507">
        <v>106.28</v>
      </c>
      <c r="E5302" s="508">
        <f>(Table13[[#This Row],[Gasoil Open]]-MIN(Table13[Gasoil Open]))/(MAX(Table13[Gasoil Open])-MIN(Table13[Gasoil Open]))</f>
        <v>0.70702781844802332</v>
      </c>
      <c r="I5302" s="130">
        <f>(Table13[[#This Row],[Alpha]]-MIN(Table13[Alpha]))/(MAX(Table13[Alpha])-MIN(Table13[Alpha]))</f>
        <v>0.41785418965510296</v>
      </c>
      <c r="J5302" s="508">
        <f>(Table13[[#This Row],[Signal from Matlab]]-703)/(1060.75-703)</f>
        <v>-1.9650593990216632</v>
      </c>
    </row>
    <row r="5303" spans="1:10" x14ac:dyDescent="0.2">
      <c r="A5303" s="505">
        <v>41660</v>
      </c>
      <c r="B5303" s="506">
        <v>5302</v>
      </c>
      <c r="C5303" s="507">
        <v>106.35</v>
      </c>
      <c r="E5303" s="508">
        <f>(Table13[[#This Row],[Gasoil Open]]-MIN(Table13[Gasoil Open]))/(MAX(Table13[Gasoil Open])-MIN(Table13[Gasoil Open]))</f>
        <v>0.70754026354319166</v>
      </c>
      <c r="I5303" s="130">
        <f>(Table13[[#This Row],[Alpha]]-MIN(Table13[Alpha]))/(MAX(Table13[Alpha])-MIN(Table13[Alpha]))</f>
        <v>0.41785418965510296</v>
      </c>
      <c r="J5303" s="508">
        <f>(Table13[[#This Row],[Signal from Matlab]]-703)/(1060.75-703)</f>
        <v>-1.9650593990216632</v>
      </c>
    </row>
    <row r="5304" spans="1:10" x14ac:dyDescent="0.2">
      <c r="A5304" s="505">
        <v>41661</v>
      </c>
      <c r="B5304" s="506">
        <v>5303</v>
      </c>
      <c r="C5304" s="507">
        <v>106.9</v>
      </c>
      <c r="E5304" s="508">
        <f>(Table13[[#This Row],[Gasoil Open]]-MIN(Table13[Gasoil Open]))/(MAX(Table13[Gasoil Open])-MIN(Table13[Gasoil Open]))</f>
        <v>0.71156661786237174</v>
      </c>
      <c r="I5304" s="130">
        <f>(Table13[[#This Row],[Alpha]]-MIN(Table13[Alpha]))/(MAX(Table13[Alpha])-MIN(Table13[Alpha]))</f>
        <v>0.41785418965510296</v>
      </c>
      <c r="J5304" s="508">
        <f>(Table13[[#This Row],[Signal from Matlab]]-703)/(1060.75-703)</f>
        <v>-1.9650593990216632</v>
      </c>
    </row>
    <row r="5305" spans="1:10" x14ac:dyDescent="0.2">
      <c r="A5305" s="505">
        <v>41662</v>
      </c>
      <c r="B5305" s="506">
        <v>5304</v>
      </c>
      <c r="C5305" s="507">
        <v>108.14</v>
      </c>
      <c r="E5305" s="508">
        <f>(Table13[[#This Row],[Gasoil Open]]-MIN(Table13[Gasoil Open]))/(MAX(Table13[Gasoil Open])-MIN(Table13[Gasoil Open]))</f>
        <v>0.72064421669106871</v>
      </c>
      <c r="I5305" s="130">
        <f>(Table13[[#This Row],[Alpha]]-MIN(Table13[Alpha]))/(MAX(Table13[Alpha])-MIN(Table13[Alpha]))</f>
        <v>0.41785418965510296</v>
      </c>
      <c r="J5305" s="508">
        <f>(Table13[[#This Row],[Signal from Matlab]]-703)/(1060.75-703)</f>
        <v>-1.9650593990216632</v>
      </c>
    </row>
    <row r="5306" spans="1:10" x14ac:dyDescent="0.2">
      <c r="A5306" s="505">
        <v>41663</v>
      </c>
      <c r="B5306" s="506">
        <v>5305</v>
      </c>
      <c r="C5306" s="507">
        <v>107.58</v>
      </c>
      <c r="E5306" s="508">
        <f>(Table13[[#This Row],[Gasoil Open]]-MIN(Table13[Gasoil Open]))/(MAX(Table13[Gasoil Open])-MIN(Table13[Gasoil Open]))</f>
        <v>0.71654465592972161</v>
      </c>
      <c r="I5306" s="130">
        <f>(Table13[[#This Row],[Alpha]]-MIN(Table13[Alpha]))/(MAX(Table13[Alpha])-MIN(Table13[Alpha]))</f>
        <v>0.41785418965510296</v>
      </c>
      <c r="J5306" s="508">
        <f>(Table13[[#This Row],[Signal from Matlab]]-703)/(1060.75-703)</f>
        <v>-1.9650593990216632</v>
      </c>
    </row>
    <row r="5307" spans="1:10" x14ac:dyDescent="0.2">
      <c r="A5307" s="505">
        <v>41666</v>
      </c>
      <c r="B5307" s="506">
        <v>5306</v>
      </c>
      <c r="C5307" s="507">
        <v>107.91</v>
      </c>
      <c r="E5307" s="508">
        <f>(Table13[[#This Row],[Gasoil Open]]-MIN(Table13[Gasoil Open]))/(MAX(Table13[Gasoil Open])-MIN(Table13[Gasoil Open]))</f>
        <v>0.71896046852122975</v>
      </c>
      <c r="I5307" s="130">
        <f>(Table13[[#This Row],[Alpha]]-MIN(Table13[Alpha]))/(MAX(Table13[Alpha])-MIN(Table13[Alpha]))</f>
        <v>0.41785418965510296</v>
      </c>
      <c r="J5307" s="508">
        <f>(Table13[[#This Row],[Signal from Matlab]]-703)/(1060.75-703)</f>
        <v>-1.9650593990216632</v>
      </c>
    </row>
    <row r="5308" spans="1:10" x14ac:dyDescent="0.2">
      <c r="A5308" s="505">
        <v>41667</v>
      </c>
      <c r="B5308" s="506">
        <v>5307</v>
      </c>
      <c r="C5308" s="507">
        <v>106.86</v>
      </c>
      <c r="E5308" s="508">
        <f>(Table13[[#This Row],[Gasoil Open]]-MIN(Table13[Gasoil Open]))/(MAX(Table13[Gasoil Open])-MIN(Table13[Gasoil Open]))</f>
        <v>0.71127379209370412</v>
      </c>
      <c r="I5308" s="130">
        <f>(Table13[[#This Row],[Alpha]]-MIN(Table13[Alpha]))/(MAX(Table13[Alpha])-MIN(Table13[Alpha]))</f>
        <v>0.41785418965510296</v>
      </c>
      <c r="J5308" s="508">
        <f>(Table13[[#This Row],[Signal from Matlab]]-703)/(1060.75-703)</f>
        <v>-1.9650593990216632</v>
      </c>
    </row>
    <row r="5309" spans="1:10" x14ac:dyDescent="0.2">
      <c r="A5309" s="505">
        <v>41668</v>
      </c>
      <c r="B5309" s="506">
        <v>5308</v>
      </c>
      <c r="C5309" s="507">
        <v>107.36</v>
      </c>
      <c r="E5309" s="508">
        <f>(Table13[[#This Row],[Gasoil Open]]-MIN(Table13[Gasoil Open]))/(MAX(Table13[Gasoil Open])-MIN(Table13[Gasoil Open]))</f>
        <v>0.71493411420204966</v>
      </c>
      <c r="I5309" s="130">
        <f>(Table13[[#This Row],[Alpha]]-MIN(Table13[Alpha]))/(MAX(Table13[Alpha])-MIN(Table13[Alpha]))</f>
        <v>0.41785418965510296</v>
      </c>
      <c r="J5309" s="508">
        <f>(Table13[[#This Row],[Signal from Matlab]]-703)/(1060.75-703)</f>
        <v>-1.9650593990216632</v>
      </c>
    </row>
    <row r="5310" spans="1:10" x14ac:dyDescent="0.2">
      <c r="A5310" s="505">
        <v>41669</v>
      </c>
      <c r="B5310" s="506">
        <v>5309</v>
      </c>
      <c r="C5310" s="507">
        <v>107.85</v>
      </c>
      <c r="E5310" s="508">
        <f>(Table13[[#This Row],[Gasoil Open]]-MIN(Table13[Gasoil Open]))/(MAX(Table13[Gasoil Open])-MIN(Table13[Gasoil Open]))</f>
        <v>0.7185212298682282</v>
      </c>
      <c r="I5310" s="130">
        <f>(Table13[[#This Row],[Alpha]]-MIN(Table13[Alpha]))/(MAX(Table13[Alpha])-MIN(Table13[Alpha]))</f>
        <v>0.41785418965510296</v>
      </c>
      <c r="J5310" s="508">
        <f>(Table13[[#This Row],[Signal from Matlab]]-703)/(1060.75-703)</f>
        <v>-1.9650593990216632</v>
      </c>
    </row>
    <row r="5311" spans="1:10" x14ac:dyDescent="0.2">
      <c r="A5311" s="505">
        <v>41670</v>
      </c>
      <c r="B5311" s="506">
        <v>5310</v>
      </c>
      <c r="C5311" s="507">
        <v>107.75</v>
      </c>
      <c r="E5311" s="508">
        <f>(Table13[[#This Row],[Gasoil Open]]-MIN(Table13[Gasoil Open]))/(MAX(Table13[Gasoil Open])-MIN(Table13[Gasoil Open]))</f>
        <v>0.71778916544655913</v>
      </c>
      <c r="I5311" s="130">
        <f>(Table13[[#This Row],[Alpha]]-MIN(Table13[Alpha]))/(MAX(Table13[Alpha])-MIN(Table13[Alpha]))</f>
        <v>0.41785418965510296</v>
      </c>
      <c r="J5311" s="508">
        <f>(Table13[[#This Row],[Signal from Matlab]]-703)/(1060.75-703)</f>
        <v>-1.9650593990216632</v>
      </c>
    </row>
    <row r="5312" spans="1:10" x14ac:dyDescent="0.2">
      <c r="A5312" s="505">
        <v>41673</v>
      </c>
      <c r="B5312" s="506">
        <v>5311</v>
      </c>
      <c r="C5312" s="507">
        <v>106.4</v>
      </c>
      <c r="E5312" s="508">
        <f>(Table13[[#This Row],[Gasoil Open]]-MIN(Table13[Gasoil Open]))/(MAX(Table13[Gasoil Open])-MIN(Table13[Gasoil Open]))</f>
        <v>0.7079062957540263</v>
      </c>
      <c r="I5312" s="130">
        <f>(Table13[[#This Row],[Alpha]]-MIN(Table13[Alpha]))/(MAX(Table13[Alpha])-MIN(Table13[Alpha]))</f>
        <v>0.41785418965510296</v>
      </c>
      <c r="J5312" s="508">
        <f>(Table13[[#This Row],[Signal from Matlab]]-703)/(1060.75-703)</f>
        <v>-1.9650593990216632</v>
      </c>
    </row>
    <row r="5313" spans="1:10" x14ac:dyDescent="0.2">
      <c r="A5313" s="505">
        <v>41674</v>
      </c>
      <c r="B5313" s="506">
        <v>5312</v>
      </c>
      <c r="C5313" s="507">
        <v>105.85</v>
      </c>
      <c r="E5313" s="508">
        <f>(Table13[[#This Row],[Gasoil Open]]-MIN(Table13[Gasoil Open]))/(MAX(Table13[Gasoil Open])-MIN(Table13[Gasoil Open]))</f>
        <v>0.70387994143484611</v>
      </c>
      <c r="I5313" s="130">
        <f>(Table13[[#This Row],[Alpha]]-MIN(Table13[Alpha]))/(MAX(Table13[Alpha])-MIN(Table13[Alpha]))</f>
        <v>0.41785418965510296</v>
      </c>
      <c r="J5313" s="508">
        <f>(Table13[[#This Row],[Signal from Matlab]]-703)/(1060.75-703)</f>
        <v>-1.9650593990216632</v>
      </c>
    </row>
    <row r="5314" spans="1:10" x14ac:dyDescent="0.2">
      <c r="A5314" s="505">
        <v>41675</v>
      </c>
      <c r="B5314" s="506">
        <v>5313</v>
      </c>
      <c r="C5314" s="507">
        <v>106.09</v>
      </c>
      <c r="E5314" s="508">
        <f>(Table13[[#This Row],[Gasoil Open]]-MIN(Table13[Gasoil Open]))/(MAX(Table13[Gasoil Open])-MIN(Table13[Gasoil Open]))</f>
        <v>0.70563689604685198</v>
      </c>
      <c r="I5314" s="130">
        <f>(Table13[[#This Row],[Alpha]]-MIN(Table13[Alpha]))/(MAX(Table13[Alpha])-MIN(Table13[Alpha]))</f>
        <v>0.41785418965510296</v>
      </c>
      <c r="J5314" s="508">
        <f>(Table13[[#This Row],[Signal from Matlab]]-703)/(1060.75-703)</f>
        <v>-1.9650593990216632</v>
      </c>
    </row>
    <row r="5315" spans="1:10" x14ac:dyDescent="0.2">
      <c r="A5315" s="505">
        <v>41676</v>
      </c>
      <c r="B5315" s="506">
        <v>5314</v>
      </c>
      <c r="C5315" s="507">
        <v>106.28</v>
      </c>
      <c r="E5315" s="508">
        <f>(Table13[[#This Row],[Gasoil Open]]-MIN(Table13[Gasoil Open]))/(MAX(Table13[Gasoil Open])-MIN(Table13[Gasoil Open]))</f>
        <v>0.70702781844802332</v>
      </c>
      <c r="I5315" s="130">
        <f>(Table13[[#This Row],[Alpha]]-MIN(Table13[Alpha]))/(MAX(Table13[Alpha])-MIN(Table13[Alpha]))</f>
        <v>0.41785418965510296</v>
      </c>
      <c r="J5315" s="508">
        <f>(Table13[[#This Row],[Signal from Matlab]]-703)/(1060.75-703)</f>
        <v>-1.9650593990216632</v>
      </c>
    </row>
    <row r="5316" spans="1:10" x14ac:dyDescent="0.2">
      <c r="A5316" s="505">
        <v>41677</v>
      </c>
      <c r="B5316" s="506">
        <v>5315</v>
      </c>
      <c r="C5316" s="507">
        <v>107.32</v>
      </c>
      <c r="E5316" s="508">
        <f>(Table13[[#This Row],[Gasoil Open]]-MIN(Table13[Gasoil Open]))/(MAX(Table13[Gasoil Open])-MIN(Table13[Gasoil Open]))</f>
        <v>0.71464128843338193</v>
      </c>
      <c r="I5316" s="130">
        <f>(Table13[[#This Row],[Alpha]]-MIN(Table13[Alpha]))/(MAX(Table13[Alpha])-MIN(Table13[Alpha]))</f>
        <v>0.41785418965510296</v>
      </c>
      <c r="J5316" s="508">
        <f>(Table13[[#This Row],[Signal from Matlab]]-703)/(1060.75-703)</f>
        <v>-1.9650593990216632</v>
      </c>
    </row>
    <row r="5317" spans="1:10" x14ac:dyDescent="0.2">
      <c r="A5317" s="505">
        <v>41680</v>
      </c>
      <c r="B5317" s="506">
        <v>5316</v>
      </c>
      <c r="C5317" s="507">
        <v>109.75</v>
      </c>
      <c r="E5317" s="508">
        <f>(Table13[[#This Row],[Gasoil Open]]-MIN(Table13[Gasoil Open]))/(MAX(Table13[Gasoil Open])-MIN(Table13[Gasoil Open]))</f>
        <v>0.73243045387994132</v>
      </c>
      <c r="I5317" s="130">
        <f>(Table13[[#This Row],[Alpha]]-MIN(Table13[Alpha]))/(MAX(Table13[Alpha])-MIN(Table13[Alpha]))</f>
        <v>0.41785418965510296</v>
      </c>
      <c r="J5317" s="508">
        <f>(Table13[[#This Row],[Signal from Matlab]]-703)/(1060.75-703)</f>
        <v>-1.9650593990216632</v>
      </c>
    </row>
    <row r="5318" spans="1:10" x14ac:dyDescent="0.2">
      <c r="A5318" s="505">
        <v>41681</v>
      </c>
      <c r="B5318" s="506">
        <v>5317</v>
      </c>
      <c r="C5318" s="507">
        <v>108.52</v>
      </c>
      <c r="E5318" s="508">
        <f>(Table13[[#This Row],[Gasoil Open]]-MIN(Table13[Gasoil Open]))/(MAX(Table13[Gasoil Open])-MIN(Table13[Gasoil Open]))</f>
        <v>0.72342606149341127</v>
      </c>
      <c r="I5318" s="130">
        <f>(Table13[[#This Row],[Alpha]]-MIN(Table13[Alpha]))/(MAX(Table13[Alpha])-MIN(Table13[Alpha]))</f>
        <v>0.41785418965510296</v>
      </c>
      <c r="J5318" s="508">
        <f>(Table13[[#This Row],[Signal from Matlab]]-703)/(1060.75-703)</f>
        <v>-1.9650593990216632</v>
      </c>
    </row>
    <row r="5319" spans="1:10" x14ac:dyDescent="0.2">
      <c r="A5319" s="505">
        <v>41682</v>
      </c>
      <c r="B5319" s="506">
        <v>5318</v>
      </c>
      <c r="C5319" s="507">
        <v>108.78</v>
      </c>
      <c r="E5319" s="508">
        <f>(Table13[[#This Row],[Gasoil Open]]-MIN(Table13[Gasoil Open]))/(MAX(Table13[Gasoil Open])-MIN(Table13[Gasoil Open]))</f>
        <v>0.72532942898975095</v>
      </c>
      <c r="I5319" s="130">
        <f>(Table13[[#This Row],[Alpha]]-MIN(Table13[Alpha]))/(MAX(Table13[Alpha])-MIN(Table13[Alpha]))</f>
        <v>0.41785418965510296</v>
      </c>
      <c r="J5319" s="508">
        <f>(Table13[[#This Row],[Signal from Matlab]]-703)/(1060.75-703)</f>
        <v>-1.9650593990216632</v>
      </c>
    </row>
    <row r="5320" spans="1:10" x14ac:dyDescent="0.2">
      <c r="A5320" s="505">
        <v>41683</v>
      </c>
      <c r="B5320" s="506">
        <v>5319</v>
      </c>
      <c r="C5320" s="507">
        <v>108.68</v>
      </c>
      <c r="E5320" s="508">
        <f>(Table13[[#This Row],[Gasoil Open]]-MIN(Table13[Gasoil Open]))/(MAX(Table13[Gasoil Open])-MIN(Table13[Gasoil Open]))</f>
        <v>0.72459736456808188</v>
      </c>
      <c r="I5320" s="130">
        <f>(Table13[[#This Row],[Alpha]]-MIN(Table13[Alpha]))/(MAX(Table13[Alpha])-MIN(Table13[Alpha]))</f>
        <v>0.41785418965510296</v>
      </c>
      <c r="J5320" s="508">
        <f>(Table13[[#This Row],[Signal from Matlab]]-703)/(1060.75-703)</f>
        <v>-1.9650593990216632</v>
      </c>
    </row>
    <row r="5321" spans="1:10" x14ac:dyDescent="0.2">
      <c r="A5321" s="505">
        <v>41684</v>
      </c>
      <c r="B5321" s="506">
        <v>5320</v>
      </c>
      <c r="C5321" s="507">
        <v>108.58</v>
      </c>
      <c r="E5321" s="508">
        <f>(Table13[[#This Row],[Gasoil Open]]-MIN(Table13[Gasoil Open]))/(MAX(Table13[Gasoil Open])-MIN(Table13[Gasoil Open]))</f>
        <v>0.7238653001464127</v>
      </c>
      <c r="I5321" s="130">
        <f>(Table13[[#This Row],[Alpha]]-MIN(Table13[Alpha]))/(MAX(Table13[Alpha])-MIN(Table13[Alpha]))</f>
        <v>0.41785418965510296</v>
      </c>
      <c r="J5321" s="508">
        <f>(Table13[[#This Row],[Signal from Matlab]]-703)/(1060.75-703)</f>
        <v>-1.9650593990216632</v>
      </c>
    </row>
    <row r="5322" spans="1:10" x14ac:dyDescent="0.2">
      <c r="A5322" s="505">
        <v>41687</v>
      </c>
      <c r="B5322" s="506">
        <v>5321</v>
      </c>
      <c r="C5322" s="507">
        <v>109.13</v>
      </c>
      <c r="E5322" s="508">
        <f>(Table13[[#This Row],[Gasoil Open]]-MIN(Table13[Gasoil Open]))/(MAX(Table13[Gasoil Open])-MIN(Table13[Gasoil Open]))</f>
        <v>0.72789165446559279</v>
      </c>
      <c r="I5322" s="130">
        <f>(Table13[[#This Row],[Alpha]]-MIN(Table13[Alpha]))/(MAX(Table13[Alpha])-MIN(Table13[Alpha]))</f>
        <v>0.41785418965510296</v>
      </c>
      <c r="J5322" s="508">
        <f>(Table13[[#This Row],[Signal from Matlab]]-703)/(1060.75-703)</f>
        <v>-1.9650593990216632</v>
      </c>
    </row>
    <row r="5323" spans="1:10" x14ac:dyDescent="0.2">
      <c r="A5323" s="505">
        <v>41688</v>
      </c>
      <c r="B5323" s="506">
        <v>5322</v>
      </c>
      <c r="C5323" s="507">
        <v>109.07</v>
      </c>
      <c r="E5323" s="508">
        <f>(Table13[[#This Row],[Gasoil Open]]-MIN(Table13[Gasoil Open]))/(MAX(Table13[Gasoil Open])-MIN(Table13[Gasoil Open]))</f>
        <v>0.72745241581259135</v>
      </c>
      <c r="I5323" s="130">
        <f>(Table13[[#This Row],[Alpha]]-MIN(Table13[Alpha]))/(MAX(Table13[Alpha])-MIN(Table13[Alpha]))</f>
        <v>0.41785418965510296</v>
      </c>
      <c r="J5323" s="508">
        <f>(Table13[[#This Row],[Signal from Matlab]]-703)/(1060.75-703)</f>
        <v>-1.9650593990216632</v>
      </c>
    </row>
    <row r="5324" spans="1:10" x14ac:dyDescent="0.2">
      <c r="A5324" s="505">
        <v>41689</v>
      </c>
      <c r="B5324" s="506">
        <v>5323</v>
      </c>
      <c r="C5324" s="507">
        <v>110.55</v>
      </c>
      <c r="E5324" s="508">
        <f>(Table13[[#This Row],[Gasoil Open]]-MIN(Table13[Gasoil Open]))/(MAX(Table13[Gasoil Open])-MIN(Table13[Gasoil Open]))</f>
        <v>0.73828696925329418</v>
      </c>
      <c r="I5324" s="130">
        <f>(Table13[[#This Row],[Alpha]]-MIN(Table13[Alpha]))/(MAX(Table13[Alpha])-MIN(Table13[Alpha]))</f>
        <v>0.41785418965510296</v>
      </c>
      <c r="J5324" s="508">
        <f>(Table13[[#This Row],[Signal from Matlab]]-703)/(1060.75-703)</f>
        <v>-1.9650593990216632</v>
      </c>
    </row>
    <row r="5325" spans="1:10" x14ac:dyDescent="0.2">
      <c r="A5325" s="505">
        <v>41690</v>
      </c>
      <c r="B5325" s="506">
        <v>5324</v>
      </c>
      <c r="C5325" s="507">
        <v>110.39</v>
      </c>
      <c r="E5325" s="508">
        <f>(Table13[[#This Row],[Gasoil Open]]-MIN(Table13[Gasoil Open]))/(MAX(Table13[Gasoil Open])-MIN(Table13[Gasoil Open]))</f>
        <v>0.73711566617862356</v>
      </c>
      <c r="I5325" s="130">
        <f>(Table13[[#This Row],[Alpha]]-MIN(Table13[Alpha]))/(MAX(Table13[Alpha])-MIN(Table13[Alpha]))</f>
        <v>0.41785418965510296</v>
      </c>
      <c r="J5325" s="508">
        <f>(Table13[[#This Row],[Signal from Matlab]]-703)/(1060.75-703)</f>
        <v>-1.9650593990216632</v>
      </c>
    </row>
    <row r="5326" spans="1:10" x14ac:dyDescent="0.2">
      <c r="A5326" s="505">
        <v>41691</v>
      </c>
      <c r="B5326" s="506">
        <v>5325</v>
      </c>
      <c r="C5326" s="507">
        <v>110.5</v>
      </c>
      <c r="E5326" s="508">
        <f>(Table13[[#This Row],[Gasoil Open]]-MIN(Table13[Gasoil Open]))/(MAX(Table13[Gasoil Open])-MIN(Table13[Gasoil Open]))</f>
        <v>0.73792093704245965</v>
      </c>
      <c r="I5326" s="130">
        <f>(Table13[[#This Row],[Alpha]]-MIN(Table13[Alpha]))/(MAX(Table13[Alpha])-MIN(Table13[Alpha]))</f>
        <v>0.41785418965510296</v>
      </c>
      <c r="J5326" s="508">
        <f>(Table13[[#This Row],[Signal from Matlab]]-703)/(1060.75-703)</f>
        <v>-1.9650593990216632</v>
      </c>
    </row>
    <row r="5327" spans="1:10" x14ac:dyDescent="0.2">
      <c r="A5327" s="505">
        <v>41694</v>
      </c>
      <c r="B5327" s="506">
        <v>5326</v>
      </c>
      <c r="C5327" s="507">
        <v>109.65</v>
      </c>
      <c r="E5327" s="508">
        <f>(Table13[[#This Row],[Gasoil Open]]-MIN(Table13[Gasoil Open]))/(MAX(Table13[Gasoil Open])-MIN(Table13[Gasoil Open]))</f>
        <v>0.73169838945827226</v>
      </c>
      <c r="I5327" s="130">
        <f>(Table13[[#This Row],[Alpha]]-MIN(Table13[Alpha]))/(MAX(Table13[Alpha])-MIN(Table13[Alpha]))</f>
        <v>0.41785418965510296</v>
      </c>
      <c r="J5327" s="508">
        <f>(Table13[[#This Row],[Signal from Matlab]]-703)/(1060.75-703)</f>
        <v>-1.9650593990216632</v>
      </c>
    </row>
    <row r="5328" spans="1:10" x14ac:dyDescent="0.2">
      <c r="A5328" s="505">
        <v>41695</v>
      </c>
      <c r="B5328" s="506">
        <v>5327</v>
      </c>
      <c r="C5328" s="507">
        <v>110.64</v>
      </c>
      <c r="E5328" s="508">
        <f>(Table13[[#This Row],[Gasoil Open]]-MIN(Table13[Gasoil Open]))/(MAX(Table13[Gasoil Open])-MIN(Table13[Gasoil Open]))</f>
        <v>0.73894582723279634</v>
      </c>
      <c r="I5328" s="130">
        <f>(Table13[[#This Row],[Alpha]]-MIN(Table13[Alpha]))/(MAX(Table13[Alpha])-MIN(Table13[Alpha]))</f>
        <v>0.41785418965510296</v>
      </c>
      <c r="J5328" s="508">
        <f>(Table13[[#This Row],[Signal from Matlab]]-703)/(1060.75-703)</f>
        <v>-1.9650593990216632</v>
      </c>
    </row>
    <row r="5329" spans="1:10" x14ac:dyDescent="0.2">
      <c r="A5329" s="505">
        <v>41696</v>
      </c>
      <c r="B5329" s="506">
        <v>5328</v>
      </c>
      <c r="C5329" s="507">
        <v>109.56</v>
      </c>
      <c r="E5329" s="508">
        <f>(Table13[[#This Row],[Gasoil Open]]-MIN(Table13[Gasoil Open]))/(MAX(Table13[Gasoil Open])-MIN(Table13[Gasoil Open]))</f>
        <v>0.73103953147876999</v>
      </c>
      <c r="I5329" s="130">
        <f>(Table13[[#This Row],[Alpha]]-MIN(Table13[Alpha]))/(MAX(Table13[Alpha])-MIN(Table13[Alpha]))</f>
        <v>0.41785418965510296</v>
      </c>
      <c r="J5329" s="508">
        <f>(Table13[[#This Row],[Signal from Matlab]]-703)/(1060.75-703)</f>
        <v>-1.9650593990216632</v>
      </c>
    </row>
    <row r="5330" spans="1:10" x14ac:dyDescent="0.2">
      <c r="A5330" s="505">
        <v>41697</v>
      </c>
      <c r="B5330" s="506">
        <v>5329</v>
      </c>
      <c r="C5330" s="507">
        <v>109.41</v>
      </c>
      <c r="E5330" s="508">
        <f>(Table13[[#This Row],[Gasoil Open]]-MIN(Table13[Gasoil Open]))/(MAX(Table13[Gasoil Open])-MIN(Table13[Gasoil Open]))</f>
        <v>0.72994143484626628</v>
      </c>
      <c r="I5330" s="130">
        <f>(Table13[[#This Row],[Alpha]]-MIN(Table13[Alpha]))/(MAX(Table13[Alpha])-MIN(Table13[Alpha]))</f>
        <v>0.41785418965510296</v>
      </c>
      <c r="J5330" s="508">
        <f>(Table13[[#This Row],[Signal from Matlab]]-703)/(1060.75-703)</f>
        <v>-1.9650593990216632</v>
      </c>
    </row>
    <row r="5331" spans="1:10" x14ac:dyDescent="0.2">
      <c r="A5331" s="505">
        <v>41698</v>
      </c>
      <c r="B5331" s="506">
        <v>5330</v>
      </c>
      <c r="C5331" s="507">
        <v>108.85</v>
      </c>
      <c r="E5331" s="508">
        <f>(Table13[[#This Row],[Gasoil Open]]-MIN(Table13[Gasoil Open]))/(MAX(Table13[Gasoil Open])-MIN(Table13[Gasoil Open]))</f>
        <v>0.72584187408491929</v>
      </c>
      <c r="I5331" s="130">
        <f>(Table13[[#This Row],[Alpha]]-MIN(Table13[Alpha]))/(MAX(Table13[Alpha])-MIN(Table13[Alpha]))</f>
        <v>0.41785418965510296</v>
      </c>
      <c r="J5331" s="508">
        <f>(Table13[[#This Row],[Signal from Matlab]]-703)/(1060.75-703)</f>
        <v>-1.9650593990216632</v>
      </c>
    </row>
    <row r="5332" spans="1:10" x14ac:dyDescent="0.2">
      <c r="A5332" s="505">
        <v>41701</v>
      </c>
      <c r="B5332" s="506">
        <v>5331</v>
      </c>
      <c r="C5332" s="507">
        <v>109.44</v>
      </c>
      <c r="E5332" s="508">
        <f>(Table13[[#This Row],[Gasoil Open]]-MIN(Table13[Gasoil Open]))/(MAX(Table13[Gasoil Open])-MIN(Table13[Gasoil Open]))</f>
        <v>0.730161054172767</v>
      </c>
      <c r="I5332" s="130">
        <f>(Table13[[#This Row],[Alpha]]-MIN(Table13[Alpha]))/(MAX(Table13[Alpha])-MIN(Table13[Alpha]))</f>
        <v>0.41785418965510296</v>
      </c>
      <c r="J5332" s="508">
        <f>(Table13[[#This Row],[Signal from Matlab]]-703)/(1060.75-703)</f>
        <v>-1.9650593990216632</v>
      </c>
    </row>
    <row r="5333" spans="1:10" x14ac:dyDescent="0.2">
      <c r="A5333" s="505">
        <v>41702</v>
      </c>
      <c r="B5333" s="506">
        <v>5332</v>
      </c>
      <c r="C5333" s="507">
        <v>111.16</v>
      </c>
      <c r="E5333" s="508">
        <f>(Table13[[#This Row],[Gasoil Open]]-MIN(Table13[Gasoil Open]))/(MAX(Table13[Gasoil Open])-MIN(Table13[Gasoil Open]))</f>
        <v>0.7427525622254757</v>
      </c>
      <c r="I5333" s="130">
        <f>(Table13[[#This Row],[Alpha]]-MIN(Table13[Alpha]))/(MAX(Table13[Alpha])-MIN(Table13[Alpha]))</f>
        <v>0.41785418965510296</v>
      </c>
      <c r="J5333" s="508">
        <f>(Table13[[#This Row],[Signal from Matlab]]-703)/(1060.75-703)</f>
        <v>-1.9650593990216632</v>
      </c>
    </row>
    <row r="5334" spans="1:10" x14ac:dyDescent="0.2">
      <c r="A5334" s="505">
        <v>41703</v>
      </c>
      <c r="B5334" s="506">
        <v>5333</v>
      </c>
      <c r="C5334" s="507">
        <v>109.17</v>
      </c>
      <c r="E5334" s="508">
        <f>(Table13[[#This Row],[Gasoil Open]]-MIN(Table13[Gasoil Open]))/(MAX(Table13[Gasoil Open])-MIN(Table13[Gasoil Open]))</f>
        <v>0.72818448023426052</v>
      </c>
      <c r="I5334" s="130">
        <f>(Table13[[#This Row],[Alpha]]-MIN(Table13[Alpha]))/(MAX(Table13[Alpha])-MIN(Table13[Alpha]))</f>
        <v>0.41785418965510296</v>
      </c>
      <c r="J5334" s="508">
        <f>(Table13[[#This Row],[Signal from Matlab]]-703)/(1060.75-703)</f>
        <v>-1.9650593990216632</v>
      </c>
    </row>
    <row r="5335" spans="1:10" x14ac:dyDescent="0.2">
      <c r="A5335" s="505">
        <v>41704</v>
      </c>
      <c r="B5335" s="506">
        <v>5334</v>
      </c>
      <c r="C5335" s="507">
        <v>107.66</v>
      </c>
      <c r="E5335" s="508">
        <f>(Table13[[#This Row],[Gasoil Open]]-MIN(Table13[Gasoil Open]))/(MAX(Table13[Gasoil Open])-MIN(Table13[Gasoil Open]))</f>
        <v>0.71713030746705697</v>
      </c>
      <c r="I5335" s="130">
        <f>(Table13[[#This Row],[Alpha]]-MIN(Table13[Alpha]))/(MAX(Table13[Alpha])-MIN(Table13[Alpha]))</f>
        <v>0.41785418965510296</v>
      </c>
      <c r="J5335" s="508">
        <f>(Table13[[#This Row],[Signal from Matlab]]-703)/(1060.75-703)</f>
        <v>-1.9650593990216632</v>
      </c>
    </row>
    <row r="5336" spans="1:10" x14ac:dyDescent="0.2">
      <c r="A5336" s="505">
        <v>41705</v>
      </c>
      <c r="B5336" s="506">
        <v>5335</v>
      </c>
      <c r="C5336" s="507">
        <v>108.3</v>
      </c>
      <c r="E5336" s="508">
        <f>(Table13[[#This Row],[Gasoil Open]]-MIN(Table13[Gasoil Open]))/(MAX(Table13[Gasoil Open])-MIN(Table13[Gasoil Open]))</f>
        <v>0.72181551976573921</v>
      </c>
      <c r="I5336" s="130">
        <f>(Table13[[#This Row],[Alpha]]-MIN(Table13[Alpha]))/(MAX(Table13[Alpha])-MIN(Table13[Alpha]))</f>
        <v>0.41785418965510296</v>
      </c>
      <c r="J5336" s="508">
        <f>(Table13[[#This Row],[Signal from Matlab]]-703)/(1060.75-703)</f>
        <v>-1.9650593990216632</v>
      </c>
    </row>
    <row r="5337" spans="1:10" x14ac:dyDescent="0.2">
      <c r="A5337" s="505">
        <v>41708</v>
      </c>
      <c r="B5337" s="506">
        <v>5336</v>
      </c>
      <c r="C5337" s="507">
        <v>108.73</v>
      </c>
      <c r="E5337" s="508">
        <f>(Table13[[#This Row],[Gasoil Open]]-MIN(Table13[Gasoil Open]))/(MAX(Table13[Gasoil Open])-MIN(Table13[Gasoil Open]))</f>
        <v>0.72496339677891641</v>
      </c>
      <c r="I5337" s="130">
        <f>(Table13[[#This Row],[Alpha]]-MIN(Table13[Alpha]))/(MAX(Table13[Alpha])-MIN(Table13[Alpha]))</f>
        <v>0.41785418965510296</v>
      </c>
      <c r="J5337" s="508">
        <f>(Table13[[#This Row],[Signal from Matlab]]-703)/(1060.75-703)</f>
        <v>-1.9650593990216632</v>
      </c>
    </row>
    <row r="5338" spans="1:10" x14ac:dyDescent="0.2">
      <c r="A5338" s="505">
        <v>41709</v>
      </c>
      <c r="B5338" s="506">
        <v>5337</v>
      </c>
      <c r="C5338" s="507">
        <v>107.88</v>
      </c>
      <c r="E5338" s="508">
        <f>(Table13[[#This Row],[Gasoil Open]]-MIN(Table13[Gasoil Open]))/(MAX(Table13[Gasoil Open])-MIN(Table13[Gasoil Open]))</f>
        <v>0.71874084919472891</v>
      </c>
      <c r="I5338" s="130">
        <f>(Table13[[#This Row],[Alpha]]-MIN(Table13[Alpha]))/(MAX(Table13[Alpha])-MIN(Table13[Alpha]))</f>
        <v>0.41785418965510296</v>
      </c>
      <c r="J5338" s="508">
        <f>(Table13[[#This Row],[Signal from Matlab]]-703)/(1060.75-703)</f>
        <v>-1.9650593990216632</v>
      </c>
    </row>
    <row r="5339" spans="1:10" x14ac:dyDescent="0.2">
      <c r="A5339" s="505">
        <v>41710</v>
      </c>
      <c r="B5339" s="506">
        <v>5338</v>
      </c>
      <c r="C5339" s="507">
        <v>108.41</v>
      </c>
      <c r="E5339" s="508">
        <f>(Table13[[#This Row],[Gasoil Open]]-MIN(Table13[Gasoil Open]))/(MAX(Table13[Gasoil Open])-MIN(Table13[Gasoil Open]))</f>
        <v>0.72262079062957518</v>
      </c>
      <c r="I5339" s="130">
        <f>(Table13[[#This Row],[Alpha]]-MIN(Table13[Alpha]))/(MAX(Table13[Alpha])-MIN(Table13[Alpha]))</f>
        <v>0.41785418965510296</v>
      </c>
      <c r="J5339" s="508">
        <f>(Table13[[#This Row],[Signal from Matlab]]-703)/(1060.75-703)</f>
        <v>-1.9650593990216632</v>
      </c>
    </row>
    <row r="5340" spans="1:10" x14ac:dyDescent="0.2">
      <c r="A5340" s="505">
        <v>41711</v>
      </c>
      <c r="B5340" s="506">
        <v>5339</v>
      </c>
      <c r="C5340" s="507">
        <v>108.26</v>
      </c>
      <c r="E5340" s="508">
        <f>(Table13[[#This Row],[Gasoil Open]]-MIN(Table13[Gasoil Open]))/(MAX(Table13[Gasoil Open])-MIN(Table13[Gasoil Open]))</f>
        <v>0.72152269399707158</v>
      </c>
      <c r="I5340" s="130">
        <f>(Table13[[#This Row],[Alpha]]-MIN(Table13[Alpha]))/(MAX(Table13[Alpha])-MIN(Table13[Alpha]))</f>
        <v>0.41785418965510296</v>
      </c>
      <c r="J5340" s="508">
        <f>(Table13[[#This Row],[Signal from Matlab]]-703)/(1060.75-703)</f>
        <v>-1.9650593990216632</v>
      </c>
    </row>
    <row r="5341" spans="1:10" x14ac:dyDescent="0.2">
      <c r="A5341" s="505">
        <v>41712</v>
      </c>
      <c r="B5341" s="506">
        <v>5340</v>
      </c>
      <c r="C5341" s="507">
        <v>107.25</v>
      </c>
      <c r="E5341" s="508">
        <f>(Table13[[#This Row],[Gasoil Open]]-MIN(Table13[Gasoil Open]))/(MAX(Table13[Gasoil Open])-MIN(Table13[Gasoil Open]))</f>
        <v>0.71412884333821358</v>
      </c>
      <c r="I5341" s="130">
        <f>(Table13[[#This Row],[Alpha]]-MIN(Table13[Alpha]))/(MAX(Table13[Alpha])-MIN(Table13[Alpha]))</f>
        <v>0.41785418965510296</v>
      </c>
      <c r="J5341" s="508">
        <f>(Table13[[#This Row],[Signal from Matlab]]-703)/(1060.75-703)</f>
        <v>-1.9650593990216632</v>
      </c>
    </row>
    <row r="5342" spans="1:10" x14ac:dyDescent="0.2">
      <c r="A5342" s="505">
        <v>41715</v>
      </c>
      <c r="B5342" s="506">
        <v>5341</v>
      </c>
      <c r="C5342" s="507">
        <v>108.55</v>
      </c>
      <c r="E5342" s="508">
        <f>(Table13[[#This Row],[Gasoil Open]]-MIN(Table13[Gasoil Open]))/(MAX(Table13[Gasoil Open])-MIN(Table13[Gasoil Open]))</f>
        <v>0.72364568081991199</v>
      </c>
      <c r="I5342" s="130">
        <f>(Table13[[#This Row],[Alpha]]-MIN(Table13[Alpha]))/(MAX(Table13[Alpha])-MIN(Table13[Alpha]))</f>
        <v>0.41785418965510296</v>
      </c>
      <c r="J5342" s="508">
        <f>(Table13[[#This Row],[Signal from Matlab]]-703)/(1060.75-703)</f>
        <v>-1.9650593990216632</v>
      </c>
    </row>
    <row r="5343" spans="1:10" x14ac:dyDescent="0.2">
      <c r="A5343" s="505">
        <v>41716</v>
      </c>
      <c r="B5343" s="506">
        <v>5342</v>
      </c>
      <c r="C5343" s="507">
        <v>106.4</v>
      </c>
      <c r="E5343" s="508">
        <f>(Table13[[#This Row],[Gasoil Open]]-MIN(Table13[Gasoil Open]))/(MAX(Table13[Gasoil Open])-MIN(Table13[Gasoil Open]))</f>
        <v>0.7079062957540263</v>
      </c>
      <c r="I5343" s="130">
        <f>(Table13[[#This Row],[Alpha]]-MIN(Table13[Alpha]))/(MAX(Table13[Alpha])-MIN(Table13[Alpha]))</f>
        <v>0.41785418965510296</v>
      </c>
      <c r="J5343" s="508">
        <f>(Table13[[#This Row],[Signal from Matlab]]-703)/(1060.75-703)</f>
        <v>-1.9650593990216632</v>
      </c>
    </row>
    <row r="5344" spans="1:10" x14ac:dyDescent="0.2">
      <c r="A5344" s="505">
        <v>41717</v>
      </c>
      <c r="B5344" s="506">
        <v>5343</v>
      </c>
      <c r="C5344" s="507">
        <v>106.6</v>
      </c>
      <c r="E5344" s="508">
        <f>(Table13[[#This Row],[Gasoil Open]]-MIN(Table13[Gasoil Open]))/(MAX(Table13[Gasoil Open])-MIN(Table13[Gasoil Open]))</f>
        <v>0.70937042459736444</v>
      </c>
      <c r="I5344" s="130">
        <f>(Table13[[#This Row],[Alpha]]-MIN(Table13[Alpha]))/(MAX(Table13[Alpha])-MIN(Table13[Alpha]))</f>
        <v>0.41785418965510296</v>
      </c>
      <c r="J5344" s="508">
        <f>(Table13[[#This Row],[Signal from Matlab]]-703)/(1060.75-703)</f>
        <v>-1.9650593990216632</v>
      </c>
    </row>
    <row r="5345" spans="1:10" x14ac:dyDescent="0.2">
      <c r="A5345" s="505">
        <v>41718</v>
      </c>
      <c r="B5345" s="506">
        <v>5344</v>
      </c>
      <c r="C5345" s="507">
        <v>105.9</v>
      </c>
      <c r="E5345" s="508">
        <f>(Table13[[#This Row],[Gasoil Open]]-MIN(Table13[Gasoil Open]))/(MAX(Table13[Gasoil Open])-MIN(Table13[Gasoil Open]))</f>
        <v>0.70424597364568076</v>
      </c>
      <c r="I5345" s="130">
        <f>(Table13[[#This Row],[Alpha]]-MIN(Table13[Alpha]))/(MAX(Table13[Alpha])-MIN(Table13[Alpha]))</f>
        <v>0.41785418965510296</v>
      </c>
      <c r="J5345" s="508">
        <f>(Table13[[#This Row],[Signal from Matlab]]-703)/(1060.75-703)</f>
        <v>-1.9650593990216632</v>
      </c>
    </row>
    <row r="5346" spans="1:10" x14ac:dyDescent="0.2">
      <c r="A5346" s="505">
        <v>41719</v>
      </c>
      <c r="B5346" s="506">
        <v>5345</v>
      </c>
      <c r="C5346" s="507">
        <v>106.22</v>
      </c>
      <c r="E5346" s="508">
        <f>(Table13[[#This Row],[Gasoil Open]]-MIN(Table13[Gasoil Open]))/(MAX(Table13[Gasoil Open])-MIN(Table13[Gasoil Open]))</f>
        <v>0.70658857979502177</v>
      </c>
      <c r="I5346" s="130">
        <f>(Table13[[#This Row],[Alpha]]-MIN(Table13[Alpha]))/(MAX(Table13[Alpha])-MIN(Table13[Alpha]))</f>
        <v>0.41785418965510296</v>
      </c>
      <c r="J5346" s="508">
        <f>(Table13[[#This Row],[Signal from Matlab]]-703)/(1060.75-703)</f>
        <v>-1.9650593990216632</v>
      </c>
    </row>
    <row r="5347" spans="1:10" x14ac:dyDescent="0.2">
      <c r="A5347" s="505">
        <v>41722</v>
      </c>
      <c r="B5347" s="506">
        <v>5346</v>
      </c>
      <c r="C5347" s="507">
        <v>107.01</v>
      </c>
      <c r="E5347" s="508">
        <f>(Table13[[#This Row],[Gasoil Open]]-MIN(Table13[Gasoil Open]))/(MAX(Table13[Gasoil Open])-MIN(Table13[Gasoil Open]))</f>
        <v>0.71237188872620782</v>
      </c>
      <c r="I5347" s="130">
        <f>(Table13[[#This Row],[Alpha]]-MIN(Table13[Alpha]))/(MAX(Table13[Alpha])-MIN(Table13[Alpha]))</f>
        <v>0.41785418965510296</v>
      </c>
      <c r="J5347" s="508">
        <f>(Table13[[#This Row],[Signal from Matlab]]-703)/(1060.75-703)</f>
        <v>-1.9650593990216632</v>
      </c>
    </row>
    <row r="5348" spans="1:10" x14ac:dyDescent="0.2">
      <c r="A5348" s="505">
        <v>41723</v>
      </c>
      <c r="B5348" s="506">
        <v>5347</v>
      </c>
      <c r="C5348" s="507">
        <v>106.59</v>
      </c>
      <c r="E5348" s="508">
        <f>(Table13[[#This Row],[Gasoil Open]]-MIN(Table13[Gasoil Open]))/(MAX(Table13[Gasoil Open])-MIN(Table13[Gasoil Open]))</f>
        <v>0.70929721815519753</v>
      </c>
      <c r="I5348" s="130">
        <f>(Table13[[#This Row],[Alpha]]-MIN(Table13[Alpha]))/(MAX(Table13[Alpha])-MIN(Table13[Alpha]))</f>
        <v>0.41785418965510296</v>
      </c>
      <c r="J5348" s="508">
        <f>(Table13[[#This Row],[Signal from Matlab]]-703)/(1060.75-703)</f>
        <v>-1.9650593990216632</v>
      </c>
    </row>
    <row r="5349" spans="1:10" x14ac:dyDescent="0.2">
      <c r="A5349" s="505">
        <v>41724</v>
      </c>
      <c r="B5349" s="506">
        <v>5348</v>
      </c>
      <c r="C5349" s="507">
        <v>106.97</v>
      </c>
      <c r="E5349" s="508">
        <f>(Table13[[#This Row],[Gasoil Open]]-MIN(Table13[Gasoil Open]))/(MAX(Table13[Gasoil Open])-MIN(Table13[Gasoil Open]))</f>
        <v>0.71207906295754009</v>
      </c>
      <c r="I5349" s="130">
        <f>(Table13[[#This Row],[Alpha]]-MIN(Table13[Alpha]))/(MAX(Table13[Alpha])-MIN(Table13[Alpha]))</f>
        <v>0.41785418965510296</v>
      </c>
      <c r="J5349" s="508">
        <f>(Table13[[#This Row],[Signal from Matlab]]-703)/(1060.75-703)</f>
        <v>-1.9650593990216632</v>
      </c>
    </row>
    <row r="5350" spans="1:10" x14ac:dyDescent="0.2">
      <c r="A5350" s="505">
        <v>41725</v>
      </c>
      <c r="B5350" s="506">
        <v>5349</v>
      </c>
      <c r="C5350" s="507">
        <v>107</v>
      </c>
      <c r="E5350" s="508">
        <f>(Table13[[#This Row],[Gasoil Open]]-MIN(Table13[Gasoil Open]))/(MAX(Table13[Gasoil Open])-MIN(Table13[Gasoil Open]))</f>
        <v>0.71229868228404081</v>
      </c>
      <c r="I5350" s="130">
        <f>(Table13[[#This Row],[Alpha]]-MIN(Table13[Alpha]))/(MAX(Table13[Alpha])-MIN(Table13[Alpha]))</f>
        <v>0.41785418965510296</v>
      </c>
      <c r="J5350" s="508">
        <f>(Table13[[#This Row],[Signal from Matlab]]-703)/(1060.75-703)</f>
        <v>-1.9650593990216632</v>
      </c>
    </row>
    <row r="5351" spans="1:10" x14ac:dyDescent="0.2">
      <c r="A5351" s="505">
        <v>41726</v>
      </c>
      <c r="B5351" s="506">
        <v>5350</v>
      </c>
      <c r="C5351" s="507">
        <v>107.73</v>
      </c>
      <c r="E5351" s="508">
        <f>(Table13[[#This Row],[Gasoil Open]]-MIN(Table13[Gasoil Open]))/(MAX(Table13[Gasoil Open])-MIN(Table13[Gasoil Open]))</f>
        <v>0.71764275256222532</v>
      </c>
      <c r="I5351" s="130">
        <f>(Table13[[#This Row],[Alpha]]-MIN(Table13[Alpha]))/(MAX(Table13[Alpha])-MIN(Table13[Alpha]))</f>
        <v>0.41785418965510296</v>
      </c>
      <c r="J5351" s="508">
        <f>(Table13[[#This Row],[Signal from Matlab]]-703)/(1060.75-703)</f>
        <v>-1.9650593990216632</v>
      </c>
    </row>
    <row r="5352" spans="1:10" x14ac:dyDescent="0.2">
      <c r="A5352" s="505">
        <v>41729</v>
      </c>
      <c r="B5352" s="506">
        <v>5351</v>
      </c>
      <c r="C5352" s="507">
        <v>108</v>
      </c>
      <c r="E5352" s="508">
        <f>(Table13[[#This Row],[Gasoil Open]]-MIN(Table13[Gasoil Open]))/(MAX(Table13[Gasoil Open])-MIN(Table13[Gasoil Open]))</f>
        <v>0.7196193265007319</v>
      </c>
      <c r="I5352" s="130">
        <f>(Table13[[#This Row],[Alpha]]-MIN(Table13[Alpha]))/(MAX(Table13[Alpha])-MIN(Table13[Alpha]))</f>
        <v>0.41785418965510296</v>
      </c>
      <c r="J5352" s="508">
        <f>(Table13[[#This Row],[Signal from Matlab]]-703)/(1060.75-703)</f>
        <v>-1.9650593990216632</v>
      </c>
    </row>
    <row r="5353" spans="1:10" x14ac:dyDescent="0.2">
      <c r="A5353" s="505">
        <v>41730</v>
      </c>
      <c r="B5353" s="506">
        <v>5352</v>
      </c>
      <c r="C5353" s="507">
        <v>107.66</v>
      </c>
      <c r="E5353" s="508">
        <f>(Table13[[#This Row],[Gasoil Open]]-MIN(Table13[Gasoil Open]))/(MAX(Table13[Gasoil Open])-MIN(Table13[Gasoil Open]))</f>
        <v>0.71713030746705697</v>
      </c>
      <c r="I5353" s="130">
        <f>(Table13[[#This Row],[Alpha]]-MIN(Table13[Alpha]))/(MAX(Table13[Alpha])-MIN(Table13[Alpha]))</f>
        <v>0.41785418965510296</v>
      </c>
      <c r="J5353" s="508">
        <f>(Table13[[#This Row],[Signal from Matlab]]-703)/(1060.75-703)</f>
        <v>-1.9650593990216632</v>
      </c>
    </row>
    <row r="5354" spans="1:10" x14ac:dyDescent="0.2">
      <c r="A5354" s="505">
        <v>41731</v>
      </c>
      <c r="B5354" s="506">
        <v>5353</v>
      </c>
      <c r="C5354" s="507">
        <v>105.32</v>
      </c>
      <c r="E5354" s="508">
        <f>(Table13[[#This Row],[Gasoil Open]]-MIN(Table13[Gasoil Open]))/(MAX(Table13[Gasoil Open])-MIN(Table13[Gasoil Open]))</f>
        <v>0.69999999999999984</v>
      </c>
      <c r="I5354" s="130">
        <f>(Table13[[#This Row],[Alpha]]-MIN(Table13[Alpha]))/(MAX(Table13[Alpha])-MIN(Table13[Alpha]))</f>
        <v>0.41785418965510296</v>
      </c>
      <c r="J5354" s="508">
        <f>(Table13[[#This Row],[Signal from Matlab]]-703)/(1060.75-703)</f>
        <v>-1.9650593990216632</v>
      </c>
    </row>
    <row r="5355" spans="1:10" x14ac:dyDescent="0.2">
      <c r="A5355" s="505">
        <v>41732</v>
      </c>
      <c r="B5355" s="506">
        <v>5354</v>
      </c>
      <c r="C5355" s="507">
        <v>104.59</v>
      </c>
      <c r="E5355" s="508">
        <f>(Table13[[#This Row],[Gasoil Open]]-MIN(Table13[Gasoil Open]))/(MAX(Table13[Gasoil Open])-MIN(Table13[Gasoil Open]))</f>
        <v>0.69465592972181545</v>
      </c>
      <c r="I5355" s="130">
        <f>(Table13[[#This Row],[Alpha]]-MIN(Table13[Alpha]))/(MAX(Table13[Alpha])-MIN(Table13[Alpha]))</f>
        <v>0.41785418965510296</v>
      </c>
      <c r="J5355" s="508">
        <f>(Table13[[#This Row],[Signal from Matlab]]-703)/(1060.75-703)</f>
        <v>-1.9650593990216632</v>
      </c>
    </row>
    <row r="5356" spans="1:10" x14ac:dyDescent="0.2">
      <c r="A5356" s="505">
        <v>41733</v>
      </c>
      <c r="B5356" s="506">
        <v>5355</v>
      </c>
      <c r="C5356" s="507">
        <v>106.17</v>
      </c>
      <c r="E5356" s="508">
        <f>(Table13[[#This Row],[Gasoil Open]]-MIN(Table13[Gasoil Open]))/(MAX(Table13[Gasoil Open])-MIN(Table13[Gasoil Open]))</f>
        <v>0.70622254758418723</v>
      </c>
      <c r="I5356" s="130">
        <f>(Table13[[#This Row],[Alpha]]-MIN(Table13[Alpha]))/(MAX(Table13[Alpha])-MIN(Table13[Alpha]))</f>
        <v>0.41785418965510296</v>
      </c>
      <c r="J5356" s="508">
        <f>(Table13[[#This Row],[Signal from Matlab]]-703)/(1060.75-703)</f>
        <v>-1.9650593990216632</v>
      </c>
    </row>
    <row r="5357" spans="1:10" x14ac:dyDescent="0.2">
      <c r="A5357" s="505">
        <v>41736</v>
      </c>
      <c r="B5357" s="506">
        <v>5356</v>
      </c>
      <c r="C5357" s="507">
        <v>106.35</v>
      </c>
      <c r="E5357" s="508">
        <f>(Table13[[#This Row],[Gasoil Open]]-MIN(Table13[Gasoil Open]))/(MAX(Table13[Gasoil Open])-MIN(Table13[Gasoil Open]))</f>
        <v>0.70754026354319166</v>
      </c>
      <c r="I5357" s="130">
        <f>(Table13[[#This Row],[Alpha]]-MIN(Table13[Alpha]))/(MAX(Table13[Alpha])-MIN(Table13[Alpha]))</f>
        <v>0.41785418965510296</v>
      </c>
      <c r="J5357" s="508">
        <f>(Table13[[#This Row],[Signal from Matlab]]-703)/(1060.75-703)</f>
        <v>-1.9650593990216632</v>
      </c>
    </row>
    <row r="5358" spans="1:10" x14ac:dyDescent="0.2">
      <c r="A5358" s="505">
        <v>41737</v>
      </c>
      <c r="B5358" s="506">
        <v>5357</v>
      </c>
      <c r="C5358" s="507">
        <v>105.97</v>
      </c>
      <c r="E5358" s="508">
        <f>(Table13[[#This Row],[Gasoil Open]]-MIN(Table13[Gasoil Open]))/(MAX(Table13[Gasoil Open])-MIN(Table13[Gasoil Open]))</f>
        <v>0.7047584187408491</v>
      </c>
      <c r="I5358" s="130">
        <f>(Table13[[#This Row],[Alpha]]-MIN(Table13[Alpha]))/(MAX(Table13[Alpha])-MIN(Table13[Alpha]))</f>
        <v>0.41785418965510296</v>
      </c>
      <c r="J5358" s="508">
        <f>(Table13[[#This Row],[Signal from Matlab]]-703)/(1060.75-703)</f>
        <v>-1.9650593990216632</v>
      </c>
    </row>
    <row r="5359" spans="1:10" x14ac:dyDescent="0.2">
      <c r="A5359" s="505">
        <v>41738</v>
      </c>
      <c r="B5359" s="506">
        <v>5358</v>
      </c>
      <c r="C5359" s="507">
        <v>107.5</v>
      </c>
      <c r="E5359" s="508">
        <f>(Table13[[#This Row],[Gasoil Open]]-MIN(Table13[Gasoil Open]))/(MAX(Table13[Gasoil Open])-MIN(Table13[Gasoil Open]))</f>
        <v>0.71595900439238636</v>
      </c>
      <c r="I5359" s="130">
        <f>(Table13[[#This Row],[Alpha]]-MIN(Table13[Alpha]))/(MAX(Table13[Alpha])-MIN(Table13[Alpha]))</f>
        <v>0.41785418965510296</v>
      </c>
      <c r="J5359" s="508">
        <f>(Table13[[#This Row],[Signal from Matlab]]-703)/(1060.75-703)</f>
        <v>-1.9650593990216632</v>
      </c>
    </row>
    <row r="5360" spans="1:10" x14ac:dyDescent="0.2">
      <c r="A5360" s="505">
        <v>41739</v>
      </c>
      <c r="B5360" s="506">
        <v>5359</v>
      </c>
      <c r="C5360" s="507">
        <v>107.9</v>
      </c>
      <c r="E5360" s="508">
        <f>(Table13[[#This Row],[Gasoil Open]]-MIN(Table13[Gasoil Open]))/(MAX(Table13[Gasoil Open])-MIN(Table13[Gasoil Open]))</f>
        <v>0.71888726207906284</v>
      </c>
      <c r="I5360" s="130">
        <f>(Table13[[#This Row],[Alpha]]-MIN(Table13[Alpha]))/(MAX(Table13[Alpha])-MIN(Table13[Alpha]))</f>
        <v>0.41785418965510296</v>
      </c>
      <c r="J5360" s="508">
        <f>(Table13[[#This Row],[Signal from Matlab]]-703)/(1060.75-703)</f>
        <v>-1.9650593990216632</v>
      </c>
    </row>
    <row r="5361" spans="1:10" x14ac:dyDescent="0.2">
      <c r="A5361" s="505">
        <v>41740</v>
      </c>
      <c r="B5361" s="506">
        <v>5360</v>
      </c>
      <c r="C5361" s="507">
        <v>107.35</v>
      </c>
      <c r="E5361" s="508">
        <f>(Table13[[#This Row],[Gasoil Open]]-MIN(Table13[Gasoil Open]))/(MAX(Table13[Gasoil Open])-MIN(Table13[Gasoil Open]))</f>
        <v>0.71486090775988265</v>
      </c>
      <c r="I5361" s="130">
        <f>(Table13[[#This Row],[Alpha]]-MIN(Table13[Alpha]))/(MAX(Table13[Alpha])-MIN(Table13[Alpha]))</f>
        <v>0.41785418965510296</v>
      </c>
      <c r="J5361" s="508">
        <f>(Table13[[#This Row],[Signal from Matlab]]-703)/(1060.75-703)</f>
        <v>-1.9650593990216632</v>
      </c>
    </row>
    <row r="5362" spans="1:10" x14ac:dyDescent="0.2">
      <c r="A5362" s="505">
        <v>41743</v>
      </c>
      <c r="B5362" s="506">
        <v>5361</v>
      </c>
      <c r="C5362" s="507">
        <v>107.42</v>
      </c>
      <c r="E5362" s="508">
        <f>(Table13[[#This Row],[Gasoil Open]]-MIN(Table13[Gasoil Open]))/(MAX(Table13[Gasoil Open])-MIN(Table13[Gasoil Open]))</f>
        <v>0.7153733528550511</v>
      </c>
      <c r="I5362" s="130">
        <f>(Table13[[#This Row],[Alpha]]-MIN(Table13[Alpha]))/(MAX(Table13[Alpha])-MIN(Table13[Alpha]))</f>
        <v>0.41785418965510296</v>
      </c>
      <c r="J5362" s="508">
        <f>(Table13[[#This Row],[Signal from Matlab]]-703)/(1060.75-703)</f>
        <v>-1.9650593990216632</v>
      </c>
    </row>
    <row r="5363" spans="1:10" x14ac:dyDescent="0.2">
      <c r="A5363" s="505">
        <v>41744</v>
      </c>
      <c r="B5363" s="506">
        <v>5362</v>
      </c>
      <c r="C5363" s="507">
        <v>108.92</v>
      </c>
      <c r="E5363" s="508">
        <f>(Table13[[#This Row],[Gasoil Open]]-MIN(Table13[Gasoil Open]))/(MAX(Table13[Gasoil Open])-MIN(Table13[Gasoil Open]))</f>
        <v>0.72635431918008775</v>
      </c>
      <c r="I5363" s="130">
        <f>(Table13[[#This Row],[Alpha]]-MIN(Table13[Alpha]))/(MAX(Table13[Alpha])-MIN(Table13[Alpha]))</f>
        <v>0.41785418965510296</v>
      </c>
      <c r="J5363" s="508">
        <f>(Table13[[#This Row],[Signal from Matlab]]-703)/(1060.75-703)</f>
        <v>-1.9650593990216632</v>
      </c>
    </row>
    <row r="5364" spans="1:10" x14ac:dyDescent="0.2">
      <c r="A5364" s="505">
        <v>41745</v>
      </c>
      <c r="B5364" s="506">
        <v>5363</v>
      </c>
      <c r="C5364" s="507">
        <v>109.43</v>
      </c>
      <c r="E5364" s="508">
        <f>(Table13[[#This Row],[Gasoil Open]]-MIN(Table13[Gasoil Open]))/(MAX(Table13[Gasoil Open])-MIN(Table13[Gasoil Open]))</f>
        <v>0.7300878477306002</v>
      </c>
      <c r="I5364" s="130">
        <f>(Table13[[#This Row],[Alpha]]-MIN(Table13[Alpha]))/(MAX(Table13[Alpha])-MIN(Table13[Alpha]))</f>
        <v>0.41785418965510296</v>
      </c>
      <c r="J5364" s="508">
        <f>(Table13[[#This Row],[Signal from Matlab]]-703)/(1060.75-703)</f>
        <v>-1.9650593990216632</v>
      </c>
    </row>
    <row r="5365" spans="1:10" x14ac:dyDescent="0.2">
      <c r="A5365" s="505">
        <v>41746</v>
      </c>
      <c r="B5365" s="506">
        <v>5364</v>
      </c>
      <c r="C5365" s="507">
        <v>109.6</v>
      </c>
      <c r="E5365" s="508">
        <f>(Table13[[#This Row],[Gasoil Open]]-MIN(Table13[Gasoil Open]))/(MAX(Table13[Gasoil Open])-MIN(Table13[Gasoil Open]))</f>
        <v>0.73133235724743761</v>
      </c>
      <c r="I5365" s="130">
        <f>(Table13[[#This Row],[Alpha]]-MIN(Table13[Alpha]))/(MAX(Table13[Alpha])-MIN(Table13[Alpha]))</f>
        <v>0.41785418965510296</v>
      </c>
      <c r="J5365" s="508">
        <f>(Table13[[#This Row],[Signal from Matlab]]-703)/(1060.75-703)</f>
        <v>-1.9650593990216632</v>
      </c>
    </row>
    <row r="5366" spans="1:10" x14ac:dyDescent="0.2">
      <c r="A5366" s="505">
        <v>41750</v>
      </c>
      <c r="B5366" s="506">
        <v>5365</v>
      </c>
      <c r="C5366" s="507">
        <v>109.76</v>
      </c>
      <c r="E5366" s="508">
        <f>(Table13[[#This Row],[Gasoil Open]]-MIN(Table13[Gasoil Open]))/(MAX(Table13[Gasoil Open])-MIN(Table13[Gasoil Open]))</f>
        <v>0.73250366032210823</v>
      </c>
      <c r="I5366" s="130">
        <f>(Table13[[#This Row],[Alpha]]-MIN(Table13[Alpha]))/(MAX(Table13[Alpha])-MIN(Table13[Alpha]))</f>
        <v>0.41785418965510296</v>
      </c>
      <c r="J5366" s="508">
        <f>(Table13[[#This Row],[Signal from Matlab]]-703)/(1060.75-703)</f>
        <v>-1.9650593990216632</v>
      </c>
    </row>
    <row r="5367" spans="1:10" x14ac:dyDescent="0.2">
      <c r="A5367" s="505">
        <v>41751</v>
      </c>
      <c r="B5367" s="506">
        <v>5366</v>
      </c>
      <c r="C5367" s="507">
        <v>109.94</v>
      </c>
      <c r="E5367" s="508">
        <f>(Table13[[#This Row],[Gasoil Open]]-MIN(Table13[Gasoil Open]))/(MAX(Table13[Gasoil Open])-MIN(Table13[Gasoil Open]))</f>
        <v>0.73382137628111255</v>
      </c>
      <c r="I5367" s="130">
        <f>(Table13[[#This Row],[Alpha]]-MIN(Table13[Alpha]))/(MAX(Table13[Alpha])-MIN(Table13[Alpha]))</f>
        <v>0.41785418965510296</v>
      </c>
      <c r="J5367" s="508">
        <f>(Table13[[#This Row],[Signal from Matlab]]-703)/(1060.75-703)</f>
        <v>-1.9650593990216632</v>
      </c>
    </row>
    <row r="5368" spans="1:10" x14ac:dyDescent="0.2">
      <c r="A5368" s="505">
        <v>41752</v>
      </c>
      <c r="B5368" s="506">
        <v>5367</v>
      </c>
      <c r="C5368" s="507">
        <v>109.5</v>
      </c>
      <c r="E5368" s="508">
        <f>(Table13[[#This Row],[Gasoil Open]]-MIN(Table13[Gasoil Open]))/(MAX(Table13[Gasoil Open])-MIN(Table13[Gasoil Open]))</f>
        <v>0.73060029282576855</v>
      </c>
      <c r="I5368" s="130">
        <f>(Table13[[#This Row],[Alpha]]-MIN(Table13[Alpha]))/(MAX(Table13[Alpha])-MIN(Table13[Alpha]))</f>
        <v>0.41785418965510296</v>
      </c>
      <c r="J5368" s="508">
        <f>(Table13[[#This Row],[Signal from Matlab]]-703)/(1060.75-703)</f>
        <v>-1.9650593990216632</v>
      </c>
    </row>
    <row r="5369" spans="1:10" x14ac:dyDescent="0.2">
      <c r="A5369" s="505">
        <v>41753</v>
      </c>
      <c r="B5369" s="506">
        <v>5368</v>
      </c>
      <c r="C5369" s="507">
        <v>109.22</v>
      </c>
      <c r="E5369" s="508">
        <f>(Table13[[#This Row],[Gasoil Open]]-MIN(Table13[Gasoil Open]))/(MAX(Table13[Gasoil Open])-MIN(Table13[Gasoil Open]))</f>
        <v>0.72855051244509506</v>
      </c>
      <c r="I5369" s="130">
        <f>(Table13[[#This Row],[Alpha]]-MIN(Table13[Alpha]))/(MAX(Table13[Alpha])-MIN(Table13[Alpha]))</f>
        <v>0.41785418965510296</v>
      </c>
      <c r="J5369" s="508">
        <f>(Table13[[#This Row],[Signal from Matlab]]-703)/(1060.75-703)</f>
        <v>-1.9650593990216632</v>
      </c>
    </row>
    <row r="5370" spans="1:10" x14ac:dyDescent="0.2">
      <c r="A5370" s="505">
        <v>41754</v>
      </c>
      <c r="B5370" s="506">
        <v>5369</v>
      </c>
      <c r="C5370" s="507">
        <v>110.33</v>
      </c>
      <c r="E5370" s="508">
        <f>(Table13[[#This Row],[Gasoil Open]]-MIN(Table13[Gasoil Open]))/(MAX(Table13[Gasoil Open])-MIN(Table13[Gasoil Open]))</f>
        <v>0.73667642752562212</v>
      </c>
      <c r="I5370" s="130">
        <f>(Table13[[#This Row],[Alpha]]-MIN(Table13[Alpha]))/(MAX(Table13[Alpha])-MIN(Table13[Alpha]))</f>
        <v>0.41785418965510296</v>
      </c>
      <c r="J5370" s="508">
        <f>(Table13[[#This Row],[Signal from Matlab]]-703)/(1060.75-703)</f>
        <v>-1.9650593990216632</v>
      </c>
    </row>
    <row r="5371" spans="1:10" x14ac:dyDescent="0.2">
      <c r="A5371" s="505">
        <v>41757</v>
      </c>
      <c r="B5371" s="506">
        <v>5370</v>
      </c>
      <c r="C5371" s="507">
        <v>109.5</v>
      </c>
      <c r="E5371" s="508">
        <f>(Table13[[#This Row],[Gasoil Open]]-MIN(Table13[Gasoil Open]))/(MAX(Table13[Gasoil Open])-MIN(Table13[Gasoil Open]))</f>
        <v>0.73060029282576855</v>
      </c>
      <c r="I5371" s="130">
        <f>(Table13[[#This Row],[Alpha]]-MIN(Table13[Alpha]))/(MAX(Table13[Alpha])-MIN(Table13[Alpha]))</f>
        <v>0.41785418965510296</v>
      </c>
      <c r="J5371" s="508">
        <f>(Table13[[#This Row],[Signal from Matlab]]-703)/(1060.75-703)</f>
        <v>-1.9650593990216632</v>
      </c>
    </row>
    <row r="5372" spans="1:10" x14ac:dyDescent="0.2">
      <c r="A5372" s="505">
        <v>41758</v>
      </c>
      <c r="B5372" s="506">
        <v>5371</v>
      </c>
      <c r="C5372" s="507">
        <v>108.13</v>
      </c>
      <c r="E5372" s="508">
        <f>(Table13[[#This Row],[Gasoil Open]]-MIN(Table13[Gasoil Open]))/(MAX(Table13[Gasoil Open])-MIN(Table13[Gasoil Open]))</f>
        <v>0.72057101024890169</v>
      </c>
      <c r="I5372" s="130">
        <f>(Table13[[#This Row],[Alpha]]-MIN(Table13[Alpha]))/(MAX(Table13[Alpha])-MIN(Table13[Alpha]))</f>
        <v>0.41785418965510296</v>
      </c>
      <c r="J5372" s="508">
        <f>(Table13[[#This Row],[Signal from Matlab]]-703)/(1060.75-703)</f>
        <v>-1.9650593990216632</v>
      </c>
    </row>
    <row r="5373" spans="1:10" x14ac:dyDescent="0.2">
      <c r="A5373" s="505">
        <v>41759</v>
      </c>
      <c r="B5373" s="506">
        <v>5372</v>
      </c>
      <c r="C5373" s="507">
        <v>108.8</v>
      </c>
      <c r="E5373" s="508">
        <f>(Table13[[#This Row],[Gasoil Open]]-MIN(Table13[Gasoil Open]))/(MAX(Table13[Gasoil Open])-MIN(Table13[Gasoil Open]))</f>
        <v>0.72547584187408476</v>
      </c>
      <c r="I5373" s="130">
        <f>(Table13[[#This Row],[Alpha]]-MIN(Table13[Alpha]))/(MAX(Table13[Alpha])-MIN(Table13[Alpha]))</f>
        <v>0.41785418965510296</v>
      </c>
      <c r="J5373" s="508">
        <f>(Table13[[#This Row],[Signal from Matlab]]-703)/(1060.75-703)</f>
        <v>-1.9650593990216632</v>
      </c>
    </row>
    <row r="5374" spans="1:10" x14ac:dyDescent="0.2">
      <c r="A5374" s="505">
        <v>41760</v>
      </c>
      <c r="B5374" s="506">
        <v>5373</v>
      </c>
      <c r="C5374" s="507">
        <v>108.08</v>
      </c>
      <c r="E5374" s="508">
        <f>(Table13[[#This Row],[Gasoil Open]]-MIN(Table13[Gasoil Open]))/(MAX(Table13[Gasoil Open])-MIN(Table13[Gasoil Open]))</f>
        <v>0.72020497803806716</v>
      </c>
      <c r="I5374" s="130">
        <f>(Table13[[#This Row],[Alpha]]-MIN(Table13[Alpha]))/(MAX(Table13[Alpha])-MIN(Table13[Alpha]))</f>
        <v>0.41785418965510296</v>
      </c>
      <c r="J5374" s="508">
        <f>(Table13[[#This Row],[Signal from Matlab]]-703)/(1060.75-703)</f>
        <v>-1.9650593990216632</v>
      </c>
    </row>
    <row r="5375" spans="1:10" x14ac:dyDescent="0.2">
      <c r="A5375" s="505">
        <v>41761</v>
      </c>
      <c r="B5375" s="506">
        <v>5374</v>
      </c>
      <c r="C5375" s="507">
        <v>107.72</v>
      </c>
      <c r="E5375" s="508">
        <f>(Table13[[#This Row],[Gasoil Open]]-MIN(Table13[Gasoil Open]))/(MAX(Table13[Gasoil Open])-MIN(Table13[Gasoil Open]))</f>
        <v>0.71756954612005841</v>
      </c>
      <c r="I5375" s="130">
        <f>(Table13[[#This Row],[Alpha]]-MIN(Table13[Alpha]))/(MAX(Table13[Alpha])-MIN(Table13[Alpha]))</f>
        <v>0.41785418965510296</v>
      </c>
      <c r="J5375" s="508">
        <f>(Table13[[#This Row],[Signal from Matlab]]-703)/(1060.75-703)</f>
        <v>-1.9650593990216632</v>
      </c>
    </row>
    <row r="5376" spans="1:10" x14ac:dyDescent="0.2">
      <c r="A5376" s="505">
        <v>41764</v>
      </c>
      <c r="B5376" s="506">
        <v>5375</v>
      </c>
      <c r="C5376" s="507">
        <v>108.92</v>
      </c>
      <c r="E5376" s="508">
        <f>(Table13[[#This Row],[Gasoil Open]]-MIN(Table13[Gasoil Open]))/(MAX(Table13[Gasoil Open])-MIN(Table13[Gasoil Open]))</f>
        <v>0.72635431918008775</v>
      </c>
      <c r="I5376" s="130">
        <f>(Table13[[#This Row],[Alpha]]-MIN(Table13[Alpha]))/(MAX(Table13[Alpha])-MIN(Table13[Alpha]))</f>
        <v>0.41785418965510296</v>
      </c>
      <c r="J5376" s="508">
        <f>(Table13[[#This Row],[Signal from Matlab]]-703)/(1060.75-703)</f>
        <v>-1.9650593990216632</v>
      </c>
    </row>
    <row r="5377" spans="1:10" x14ac:dyDescent="0.2">
      <c r="A5377" s="505">
        <v>41765</v>
      </c>
      <c r="B5377" s="506">
        <v>5376</v>
      </c>
      <c r="C5377" s="507">
        <v>107.53</v>
      </c>
      <c r="E5377" s="508">
        <f>(Table13[[#This Row],[Gasoil Open]]-MIN(Table13[Gasoil Open]))/(MAX(Table13[Gasoil Open])-MIN(Table13[Gasoil Open]))</f>
        <v>0.71617862371888708</v>
      </c>
      <c r="I5377" s="130">
        <f>(Table13[[#This Row],[Alpha]]-MIN(Table13[Alpha]))/(MAX(Table13[Alpha])-MIN(Table13[Alpha]))</f>
        <v>0.41785418965510296</v>
      </c>
      <c r="J5377" s="508">
        <f>(Table13[[#This Row],[Signal from Matlab]]-703)/(1060.75-703)</f>
        <v>-1.9650593990216632</v>
      </c>
    </row>
    <row r="5378" spans="1:10" x14ac:dyDescent="0.2">
      <c r="A5378" s="505">
        <v>41766</v>
      </c>
      <c r="B5378" s="506">
        <v>5377</v>
      </c>
      <c r="C5378" s="507">
        <v>107.17</v>
      </c>
      <c r="E5378" s="508">
        <f>(Table13[[#This Row],[Gasoil Open]]-MIN(Table13[Gasoil Open]))/(MAX(Table13[Gasoil Open])-MIN(Table13[Gasoil Open]))</f>
        <v>0.71354319180087833</v>
      </c>
      <c r="I5378" s="130">
        <f>(Table13[[#This Row],[Alpha]]-MIN(Table13[Alpha]))/(MAX(Table13[Alpha])-MIN(Table13[Alpha]))</f>
        <v>0.41785418965510296</v>
      </c>
      <c r="J5378" s="508">
        <f>(Table13[[#This Row],[Signal from Matlab]]-703)/(1060.75-703)</f>
        <v>-1.9650593990216632</v>
      </c>
    </row>
    <row r="5379" spans="1:10" x14ac:dyDescent="0.2">
      <c r="A5379" s="505">
        <v>41767</v>
      </c>
      <c r="B5379" s="506">
        <v>5378</v>
      </c>
      <c r="C5379" s="507">
        <v>108.07</v>
      </c>
      <c r="E5379" s="508">
        <f>(Table13[[#This Row],[Gasoil Open]]-MIN(Table13[Gasoil Open]))/(MAX(Table13[Gasoil Open])-MIN(Table13[Gasoil Open]))</f>
        <v>0.72013177159590025</v>
      </c>
      <c r="I5379" s="130">
        <f>(Table13[[#This Row],[Alpha]]-MIN(Table13[Alpha]))/(MAX(Table13[Alpha])-MIN(Table13[Alpha]))</f>
        <v>0.41785418965510296</v>
      </c>
      <c r="J5379" s="508">
        <f>(Table13[[#This Row],[Signal from Matlab]]-703)/(1060.75-703)</f>
        <v>-1.9650593990216632</v>
      </c>
    </row>
    <row r="5380" spans="1:10" x14ac:dyDescent="0.2">
      <c r="A5380" s="505">
        <v>41768</v>
      </c>
      <c r="B5380" s="506">
        <v>5379</v>
      </c>
      <c r="C5380" s="507">
        <v>108.08</v>
      </c>
      <c r="E5380" s="508">
        <f>(Table13[[#This Row],[Gasoil Open]]-MIN(Table13[Gasoil Open]))/(MAX(Table13[Gasoil Open])-MIN(Table13[Gasoil Open]))</f>
        <v>0.72020497803806716</v>
      </c>
      <c r="I5380" s="130">
        <f>(Table13[[#This Row],[Alpha]]-MIN(Table13[Alpha]))/(MAX(Table13[Alpha])-MIN(Table13[Alpha]))</f>
        <v>0.41785418965510296</v>
      </c>
      <c r="J5380" s="508">
        <f>(Table13[[#This Row],[Signal from Matlab]]-703)/(1060.75-703)</f>
        <v>-1.9650593990216632</v>
      </c>
    </row>
    <row r="5381" spans="1:10" x14ac:dyDescent="0.2">
      <c r="A5381" s="505">
        <v>41771</v>
      </c>
      <c r="B5381" s="506">
        <v>5380</v>
      </c>
      <c r="C5381" s="507">
        <v>107.94</v>
      </c>
      <c r="E5381" s="508">
        <f>(Table13[[#This Row],[Gasoil Open]]-MIN(Table13[Gasoil Open]))/(MAX(Table13[Gasoil Open])-MIN(Table13[Gasoil Open]))</f>
        <v>0.71918008784773046</v>
      </c>
      <c r="I5381" s="130">
        <f>(Table13[[#This Row],[Alpha]]-MIN(Table13[Alpha]))/(MAX(Table13[Alpha])-MIN(Table13[Alpha]))</f>
        <v>0.41785418965510296</v>
      </c>
      <c r="J5381" s="508">
        <f>(Table13[[#This Row],[Signal from Matlab]]-703)/(1060.75-703)</f>
        <v>-1.9650593990216632</v>
      </c>
    </row>
    <row r="5382" spans="1:10" x14ac:dyDescent="0.2">
      <c r="A5382" s="505">
        <v>41772</v>
      </c>
      <c r="B5382" s="506">
        <v>5381</v>
      </c>
      <c r="C5382" s="507">
        <v>108.37</v>
      </c>
      <c r="E5382" s="508">
        <f>(Table13[[#This Row],[Gasoil Open]]-MIN(Table13[Gasoil Open]))/(MAX(Table13[Gasoil Open])-MIN(Table13[Gasoil Open]))</f>
        <v>0.72232796486090767</v>
      </c>
      <c r="I5382" s="130">
        <f>(Table13[[#This Row],[Alpha]]-MIN(Table13[Alpha]))/(MAX(Table13[Alpha])-MIN(Table13[Alpha]))</f>
        <v>0.41785418965510296</v>
      </c>
      <c r="J5382" s="508">
        <f>(Table13[[#This Row],[Signal from Matlab]]-703)/(1060.75-703)</f>
        <v>-1.9650593990216632</v>
      </c>
    </row>
    <row r="5383" spans="1:10" x14ac:dyDescent="0.2">
      <c r="A5383" s="505">
        <v>41773</v>
      </c>
      <c r="B5383" s="506">
        <v>5382</v>
      </c>
      <c r="C5383" s="507">
        <v>109.39</v>
      </c>
      <c r="E5383" s="508">
        <f>(Table13[[#This Row],[Gasoil Open]]-MIN(Table13[Gasoil Open]))/(MAX(Table13[Gasoil Open])-MIN(Table13[Gasoil Open]))</f>
        <v>0.72979502196193247</v>
      </c>
      <c r="I5383" s="130">
        <f>(Table13[[#This Row],[Alpha]]-MIN(Table13[Alpha]))/(MAX(Table13[Alpha])-MIN(Table13[Alpha]))</f>
        <v>0.41785418965510296</v>
      </c>
      <c r="J5383" s="508">
        <f>(Table13[[#This Row],[Signal from Matlab]]-703)/(1060.75-703)</f>
        <v>-1.9650593990216632</v>
      </c>
    </row>
    <row r="5384" spans="1:10" x14ac:dyDescent="0.2">
      <c r="A5384" s="505">
        <v>41774</v>
      </c>
      <c r="B5384" s="506">
        <v>5383</v>
      </c>
      <c r="C5384" s="507">
        <v>110.21</v>
      </c>
      <c r="E5384" s="508">
        <f>(Table13[[#This Row],[Gasoil Open]]-MIN(Table13[Gasoil Open]))/(MAX(Table13[Gasoil Open])-MIN(Table13[Gasoil Open]))</f>
        <v>0.73579795021961913</v>
      </c>
      <c r="I5384" s="130">
        <f>(Table13[[#This Row],[Alpha]]-MIN(Table13[Alpha]))/(MAX(Table13[Alpha])-MIN(Table13[Alpha]))</f>
        <v>0.41785418965510296</v>
      </c>
      <c r="J5384" s="508">
        <f>(Table13[[#This Row],[Signal from Matlab]]-703)/(1060.75-703)</f>
        <v>-1.9650593990216632</v>
      </c>
    </row>
    <row r="5385" spans="1:10" x14ac:dyDescent="0.2">
      <c r="A5385" s="505">
        <v>41775</v>
      </c>
      <c r="B5385" s="506">
        <v>5384</v>
      </c>
      <c r="C5385" s="507">
        <v>108.96</v>
      </c>
      <c r="E5385" s="508">
        <f>(Table13[[#This Row],[Gasoil Open]]-MIN(Table13[Gasoil Open]))/(MAX(Table13[Gasoil Open])-MIN(Table13[Gasoil Open]))</f>
        <v>0.72664714494875526</v>
      </c>
      <c r="I5385" s="130">
        <f>(Table13[[#This Row],[Alpha]]-MIN(Table13[Alpha]))/(MAX(Table13[Alpha])-MIN(Table13[Alpha]))</f>
        <v>0.41785418965510296</v>
      </c>
      <c r="J5385" s="508">
        <f>(Table13[[#This Row],[Signal from Matlab]]-703)/(1060.75-703)</f>
        <v>-1.9650593990216632</v>
      </c>
    </row>
    <row r="5386" spans="1:10" x14ac:dyDescent="0.2">
      <c r="A5386" s="505">
        <v>41778</v>
      </c>
      <c r="B5386" s="506">
        <v>5385</v>
      </c>
      <c r="C5386" s="507">
        <v>109.82</v>
      </c>
      <c r="E5386" s="508">
        <f>(Table13[[#This Row],[Gasoil Open]]-MIN(Table13[Gasoil Open]))/(MAX(Table13[Gasoil Open])-MIN(Table13[Gasoil Open]))</f>
        <v>0.73294289897510967</v>
      </c>
      <c r="I5386" s="130">
        <f>(Table13[[#This Row],[Alpha]]-MIN(Table13[Alpha]))/(MAX(Table13[Alpha])-MIN(Table13[Alpha]))</f>
        <v>0.41785418965510296</v>
      </c>
      <c r="J5386" s="508">
        <f>(Table13[[#This Row],[Signal from Matlab]]-703)/(1060.75-703)</f>
        <v>-1.9650593990216632</v>
      </c>
    </row>
    <row r="5387" spans="1:10" x14ac:dyDescent="0.2">
      <c r="A5387" s="505">
        <v>41779</v>
      </c>
      <c r="B5387" s="506">
        <v>5386</v>
      </c>
      <c r="C5387" s="507">
        <v>109.33</v>
      </c>
      <c r="E5387" s="508">
        <f>(Table13[[#This Row],[Gasoil Open]]-MIN(Table13[Gasoil Open]))/(MAX(Table13[Gasoil Open])-MIN(Table13[Gasoil Open]))</f>
        <v>0.72935578330893103</v>
      </c>
      <c r="I5387" s="130">
        <f>(Table13[[#This Row],[Alpha]]-MIN(Table13[Alpha]))/(MAX(Table13[Alpha])-MIN(Table13[Alpha]))</f>
        <v>0.41785418965510296</v>
      </c>
      <c r="J5387" s="508">
        <f>(Table13[[#This Row],[Signal from Matlab]]-703)/(1060.75-703)</f>
        <v>-1.9650593990216632</v>
      </c>
    </row>
    <row r="5388" spans="1:10" x14ac:dyDescent="0.2">
      <c r="A5388" s="505">
        <v>41780</v>
      </c>
      <c r="B5388" s="506">
        <v>5387</v>
      </c>
      <c r="C5388" s="507">
        <v>109.76</v>
      </c>
      <c r="E5388" s="508">
        <f>(Table13[[#This Row],[Gasoil Open]]-MIN(Table13[Gasoil Open]))/(MAX(Table13[Gasoil Open])-MIN(Table13[Gasoil Open]))</f>
        <v>0.73250366032210823</v>
      </c>
      <c r="I5388" s="130">
        <f>(Table13[[#This Row],[Alpha]]-MIN(Table13[Alpha]))/(MAX(Table13[Alpha])-MIN(Table13[Alpha]))</f>
        <v>0.41785418965510296</v>
      </c>
      <c r="J5388" s="508">
        <f>(Table13[[#This Row],[Signal from Matlab]]-703)/(1060.75-703)</f>
        <v>-1.9650593990216632</v>
      </c>
    </row>
    <row r="5389" spans="1:10" x14ac:dyDescent="0.2">
      <c r="A5389" s="505">
        <v>41781</v>
      </c>
      <c r="B5389" s="506">
        <v>5388</v>
      </c>
      <c r="C5389" s="507">
        <v>110.49</v>
      </c>
      <c r="E5389" s="508">
        <f>(Table13[[#This Row],[Gasoil Open]]-MIN(Table13[Gasoil Open]))/(MAX(Table13[Gasoil Open])-MIN(Table13[Gasoil Open]))</f>
        <v>0.73784773060029263</v>
      </c>
      <c r="I5389" s="130">
        <f>(Table13[[#This Row],[Alpha]]-MIN(Table13[Alpha]))/(MAX(Table13[Alpha])-MIN(Table13[Alpha]))</f>
        <v>0.41785418965510296</v>
      </c>
      <c r="J5389" s="508">
        <f>(Table13[[#This Row],[Signal from Matlab]]-703)/(1060.75-703)</f>
        <v>-1.9650593990216632</v>
      </c>
    </row>
    <row r="5390" spans="1:10" x14ac:dyDescent="0.2">
      <c r="A5390" s="505">
        <v>41782</v>
      </c>
      <c r="B5390" s="506">
        <v>5389</v>
      </c>
      <c r="C5390" s="507">
        <v>110.38</v>
      </c>
      <c r="E5390" s="508">
        <f>(Table13[[#This Row],[Gasoil Open]]-MIN(Table13[Gasoil Open]))/(MAX(Table13[Gasoil Open])-MIN(Table13[Gasoil Open]))</f>
        <v>0.73704245973645666</v>
      </c>
      <c r="I5390" s="130">
        <f>(Table13[[#This Row],[Alpha]]-MIN(Table13[Alpha]))/(MAX(Table13[Alpha])-MIN(Table13[Alpha]))</f>
        <v>0.41785418965510296</v>
      </c>
      <c r="J5390" s="508">
        <f>(Table13[[#This Row],[Signal from Matlab]]-703)/(1060.75-703)</f>
        <v>-1.9650593990216632</v>
      </c>
    </row>
    <row r="5391" spans="1:10" x14ac:dyDescent="0.2">
      <c r="A5391" s="505">
        <v>41785</v>
      </c>
      <c r="B5391" s="506">
        <v>5390</v>
      </c>
      <c r="C5391" s="507">
        <v>110.4</v>
      </c>
      <c r="E5391" s="508">
        <f>(Table13[[#This Row],[Gasoil Open]]-MIN(Table13[Gasoil Open]))/(MAX(Table13[Gasoil Open])-MIN(Table13[Gasoil Open]))</f>
        <v>0.73718887262079058</v>
      </c>
      <c r="I5391" s="130">
        <f>(Table13[[#This Row],[Alpha]]-MIN(Table13[Alpha]))/(MAX(Table13[Alpha])-MIN(Table13[Alpha]))</f>
        <v>0.41785418965510296</v>
      </c>
      <c r="J5391" s="508">
        <f>(Table13[[#This Row],[Signal from Matlab]]-703)/(1060.75-703)</f>
        <v>-1.9650593990216632</v>
      </c>
    </row>
    <row r="5392" spans="1:10" x14ac:dyDescent="0.2">
      <c r="A5392" s="505">
        <v>41786</v>
      </c>
      <c r="B5392" s="506">
        <v>5391</v>
      </c>
      <c r="C5392" s="507">
        <v>110.35</v>
      </c>
      <c r="E5392" s="508">
        <f>(Table13[[#This Row],[Gasoil Open]]-MIN(Table13[Gasoil Open]))/(MAX(Table13[Gasoil Open])-MIN(Table13[Gasoil Open]))</f>
        <v>0.73682284040995594</v>
      </c>
      <c r="I5392" s="130">
        <f>(Table13[[#This Row],[Alpha]]-MIN(Table13[Alpha]))/(MAX(Table13[Alpha])-MIN(Table13[Alpha]))</f>
        <v>0.41785418965510296</v>
      </c>
      <c r="J5392" s="508">
        <f>(Table13[[#This Row],[Signal from Matlab]]-703)/(1060.75-703)</f>
        <v>-1.9650593990216632</v>
      </c>
    </row>
    <row r="5393" spans="1:10" x14ac:dyDescent="0.2">
      <c r="A5393" s="505">
        <v>41787</v>
      </c>
      <c r="B5393" s="506">
        <v>5392</v>
      </c>
      <c r="C5393" s="507">
        <v>110.22</v>
      </c>
      <c r="E5393" s="508">
        <f>(Table13[[#This Row],[Gasoil Open]]-MIN(Table13[Gasoil Open]))/(MAX(Table13[Gasoil Open])-MIN(Table13[Gasoil Open]))</f>
        <v>0.73587115666178604</v>
      </c>
      <c r="I5393" s="130">
        <f>(Table13[[#This Row],[Alpha]]-MIN(Table13[Alpha]))/(MAX(Table13[Alpha])-MIN(Table13[Alpha]))</f>
        <v>0.41785418965510296</v>
      </c>
      <c r="J5393" s="508">
        <f>(Table13[[#This Row],[Signal from Matlab]]-703)/(1060.75-703)</f>
        <v>-1.9650593990216632</v>
      </c>
    </row>
    <row r="5394" spans="1:10" x14ac:dyDescent="0.2">
      <c r="A5394" s="505">
        <v>41788</v>
      </c>
      <c r="B5394" s="506">
        <v>5393</v>
      </c>
      <c r="C5394" s="507">
        <v>109.89</v>
      </c>
      <c r="E5394" s="508">
        <f>(Table13[[#This Row],[Gasoil Open]]-MIN(Table13[Gasoil Open]))/(MAX(Table13[Gasoil Open])-MIN(Table13[Gasoil Open]))</f>
        <v>0.73345534407027801</v>
      </c>
      <c r="I5394" s="130">
        <f>(Table13[[#This Row],[Alpha]]-MIN(Table13[Alpha]))/(MAX(Table13[Alpha])-MIN(Table13[Alpha]))</f>
        <v>0.41785418965510296</v>
      </c>
      <c r="J5394" s="508">
        <f>(Table13[[#This Row],[Signal from Matlab]]-703)/(1060.75-703)</f>
        <v>-1.9650593990216632</v>
      </c>
    </row>
    <row r="5395" spans="1:10" x14ac:dyDescent="0.2">
      <c r="A5395" s="505">
        <v>41789</v>
      </c>
      <c r="B5395" s="506">
        <v>5394</v>
      </c>
      <c r="C5395" s="507">
        <v>110.02</v>
      </c>
      <c r="E5395" s="508">
        <f>(Table13[[#This Row],[Gasoil Open]]-MIN(Table13[Gasoil Open]))/(MAX(Table13[Gasoil Open])-MIN(Table13[Gasoil Open]))</f>
        <v>0.7344070278184478</v>
      </c>
      <c r="I5395" s="130">
        <f>(Table13[[#This Row],[Alpha]]-MIN(Table13[Alpha]))/(MAX(Table13[Alpha])-MIN(Table13[Alpha]))</f>
        <v>0.41785418965510296</v>
      </c>
      <c r="J5395" s="508">
        <f>(Table13[[#This Row],[Signal from Matlab]]-703)/(1060.75-703)</f>
        <v>-1.9650593990216632</v>
      </c>
    </row>
    <row r="5396" spans="1:10" x14ac:dyDescent="0.2">
      <c r="A5396" s="505">
        <v>41792</v>
      </c>
      <c r="B5396" s="506">
        <v>5395</v>
      </c>
      <c r="C5396" s="507">
        <v>109.7</v>
      </c>
      <c r="E5396" s="508">
        <f>(Table13[[#This Row],[Gasoil Open]]-MIN(Table13[Gasoil Open]))/(MAX(Table13[Gasoil Open])-MIN(Table13[Gasoil Open]))</f>
        <v>0.73206442166910679</v>
      </c>
      <c r="I5396" s="130">
        <f>(Table13[[#This Row],[Alpha]]-MIN(Table13[Alpha]))/(MAX(Table13[Alpha])-MIN(Table13[Alpha]))</f>
        <v>0.41785418965510296</v>
      </c>
      <c r="J5396" s="508">
        <f>(Table13[[#This Row],[Signal from Matlab]]-703)/(1060.75-703)</f>
        <v>-1.9650593990216632</v>
      </c>
    </row>
    <row r="5397" spans="1:10" x14ac:dyDescent="0.2">
      <c r="A5397" s="505">
        <v>41793</v>
      </c>
      <c r="B5397" s="506">
        <v>5396</v>
      </c>
      <c r="C5397" s="507">
        <v>108.8</v>
      </c>
      <c r="E5397" s="508">
        <f>(Table13[[#This Row],[Gasoil Open]]-MIN(Table13[Gasoil Open]))/(MAX(Table13[Gasoil Open])-MIN(Table13[Gasoil Open]))</f>
        <v>0.72547584187408476</v>
      </c>
      <c r="I5397" s="130">
        <f>(Table13[[#This Row],[Alpha]]-MIN(Table13[Alpha]))/(MAX(Table13[Alpha])-MIN(Table13[Alpha]))</f>
        <v>0.41785418965510296</v>
      </c>
      <c r="J5397" s="508">
        <f>(Table13[[#This Row],[Signal from Matlab]]-703)/(1060.75-703)</f>
        <v>-1.9650593990216632</v>
      </c>
    </row>
    <row r="5398" spans="1:10" x14ac:dyDescent="0.2">
      <c r="A5398" s="505">
        <v>41794</v>
      </c>
      <c r="B5398" s="506">
        <v>5397</v>
      </c>
      <c r="C5398" s="507">
        <v>108.89</v>
      </c>
      <c r="E5398" s="508">
        <f>(Table13[[#This Row],[Gasoil Open]]-MIN(Table13[Gasoil Open]))/(MAX(Table13[Gasoil Open])-MIN(Table13[Gasoil Open]))</f>
        <v>0.72613469985358703</v>
      </c>
      <c r="I5398" s="130">
        <f>(Table13[[#This Row],[Alpha]]-MIN(Table13[Alpha]))/(MAX(Table13[Alpha])-MIN(Table13[Alpha]))</f>
        <v>0.41785418965510296</v>
      </c>
      <c r="J5398" s="508">
        <f>(Table13[[#This Row],[Signal from Matlab]]-703)/(1060.75-703)</f>
        <v>-1.9650593990216632</v>
      </c>
    </row>
    <row r="5399" spans="1:10" x14ac:dyDescent="0.2">
      <c r="A5399" s="505">
        <v>41795</v>
      </c>
      <c r="B5399" s="506">
        <v>5398</v>
      </c>
      <c r="C5399" s="507">
        <v>108.13</v>
      </c>
      <c r="E5399" s="508">
        <f>(Table13[[#This Row],[Gasoil Open]]-MIN(Table13[Gasoil Open]))/(MAX(Table13[Gasoil Open])-MIN(Table13[Gasoil Open]))</f>
        <v>0.72057101024890169</v>
      </c>
      <c r="I5399" s="130">
        <f>(Table13[[#This Row],[Alpha]]-MIN(Table13[Alpha]))/(MAX(Table13[Alpha])-MIN(Table13[Alpha]))</f>
        <v>0.41785418965510296</v>
      </c>
      <c r="J5399" s="508">
        <f>(Table13[[#This Row],[Signal from Matlab]]-703)/(1060.75-703)</f>
        <v>-1.9650593990216632</v>
      </c>
    </row>
    <row r="5400" spans="1:10" x14ac:dyDescent="0.2">
      <c r="A5400" s="505">
        <v>41796</v>
      </c>
      <c r="B5400" s="506">
        <v>5399</v>
      </c>
      <c r="C5400" s="507">
        <v>108.85</v>
      </c>
      <c r="E5400" s="508">
        <f>(Table13[[#This Row],[Gasoil Open]]-MIN(Table13[Gasoil Open]))/(MAX(Table13[Gasoil Open])-MIN(Table13[Gasoil Open]))</f>
        <v>0.72584187408491929</v>
      </c>
      <c r="I5400" s="130">
        <f>(Table13[[#This Row],[Alpha]]-MIN(Table13[Alpha]))/(MAX(Table13[Alpha])-MIN(Table13[Alpha]))</f>
        <v>0.41785418965510296</v>
      </c>
      <c r="J5400" s="508">
        <f>(Table13[[#This Row],[Signal from Matlab]]-703)/(1060.75-703)</f>
        <v>-1.9650593990216632</v>
      </c>
    </row>
    <row r="5401" spans="1:10" x14ac:dyDescent="0.2">
      <c r="A5401" s="505">
        <v>41799</v>
      </c>
      <c r="B5401" s="506">
        <v>5400</v>
      </c>
      <c r="C5401" s="507">
        <v>108.68</v>
      </c>
      <c r="E5401" s="508">
        <f>(Table13[[#This Row],[Gasoil Open]]-MIN(Table13[Gasoil Open]))/(MAX(Table13[Gasoil Open])-MIN(Table13[Gasoil Open]))</f>
        <v>0.72459736456808188</v>
      </c>
      <c r="I5401" s="130">
        <f>(Table13[[#This Row],[Alpha]]-MIN(Table13[Alpha]))/(MAX(Table13[Alpha])-MIN(Table13[Alpha]))</f>
        <v>0.41785418965510296</v>
      </c>
      <c r="J5401" s="508">
        <f>(Table13[[#This Row],[Signal from Matlab]]-703)/(1060.75-703)</f>
        <v>-1.9650593990216632</v>
      </c>
    </row>
    <row r="5402" spans="1:10" x14ac:dyDescent="0.2">
      <c r="A5402" s="505">
        <v>41800</v>
      </c>
      <c r="B5402" s="506">
        <v>5401</v>
      </c>
      <c r="C5402" s="507">
        <v>109.95</v>
      </c>
      <c r="E5402" s="508">
        <f>(Table13[[#This Row],[Gasoil Open]]-MIN(Table13[Gasoil Open]))/(MAX(Table13[Gasoil Open])-MIN(Table13[Gasoil Open]))</f>
        <v>0.73389458272327956</v>
      </c>
      <c r="I5402" s="130">
        <f>(Table13[[#This Row],[Alpha]]-MIN(Table13[Alpha]))/(MAX(Table13[Alpha])-MIN(Table13[Alpha]))</f>
        <v>0.41785418965510296</v>
      </c>
      <c r="J5402" s="508">
        <f>(Table13[[#This Row],[Signal from Matlab]]-703)/(1060.75-703)</f>
        <v>-1.9650593990216632</v>
      </c>
    </row>
    <row r="5403" spans="1:10" x14ac:dyDescent="0.2">
      <c r="A5403" s="505">
        <v>41801</v>
      </c>
      <c r="B5403" s="506">
        <v>5402</v>
      </c>
      <c r="C5403" s="507">
        <v>109.61</v>
      </c>
      <c r="E5403" s="508">
        <f>(Table13[[#This Row],[Gasoil Open]]-MIN(Table13[Gasoil Open]))/(MAX(Table13[Gasoil Open])-MIN(Table13[Gasoil Open]))</f>
        <v>0.73140556368960452</v>
      </c>
      <c r="I5403" s="130">
        <f>(Table13[[#This Row],[Alpha]]-MIN(Table13[Alpha]))/(MAX(Table13[Alpha])-MIN(Table13[Alpha]))</f>
        <v>0.41785418965510296</v>
      </c>
      <c r="J5403" s="508">
        <f>(Table13[[#This Row],[Signal from Matlab]]-703)/(1060.75-703)</f>
        <v>-1.9650593990216632</v>
      </c>
    </row>
    <row r="5404" spans="1:10" x14ac:dyDescent="0.2">
      <c r="A5404" s="505">
        <v>41802</v>
      </c>
      <c r="B5404" s="506">
        <v>5403</v>
      </c>
      <c r="C5404" s="507">
        <v>110.09</v>
      </c>
      <c r="E5404" s="508">
        <f>(Table13[[#This Row],[Gasoil Open]]-MIN(Table13[Gasoil Open]))/(MAX(Table13[Gasoil Open])-MIN(Table13[Gasoil Open]))</f>
        <v>0.73491947291361626</v>
      </c>
      <c r="I5404" s="130">
        <f>(Table13[[#This Row],[Alpha]]-MIN(Table13[Alpha]))/(MAX(Table13[Alpha])-MIN(Table13[Alpha]))</f>
        <v>0.41785418965510296</v>
      </c>
      <c r="J5404" s="508">
        <f>(Table13[[#This Row],[Signal from Matlab]]-703)/(1060.75-703)</f>
        <v>-1.9650593990216632</v>
      </c>
    </row>
    <row r="5405" spans="1:10" x14ac:dyDescent="0.2">
      <c r="A5405" s="505">
        <v>41803</v>
      </c>
      <c r="B5405" s="506">
        <v>5404</v>
      </c>
      <c r="C5405" s="507">
        <v>113.75</v>
      </c>
      <c r="E5405" s="508">
        <f>(Table13[[#This Row],[Gasoil Open]]-MIN(Table13[Gasoil Open]))/(MAX(Table13[Gasoil Open])-MIN(Table13[Gasoil Open]))</f>
        <v>0.7617130307467056</v>
      </c>
      <c r="I5405" s="130">
        <f>(Table13[[#This Row],[Alpha]]-MIN(Table13[Alpha]))/(MAX(Table13[Alpha])-MIN(Table13[Alpha]))</f>
        <v>0.41785418965510296</v>
      </c>
      <c r="J5405" s="508">
        <f>(Table13[[#This Row],[Signal from Matlab]]-703)/(1060.75-703)</f>
        <v>-1.9650593990216632</v>
      </c>
    </row>
    <row r="5406" spans="1:10" x14ac:dyDescent="0.2">
      <c r="A5406" s="505">
        <v>41806</v>
      </c>
      <c r="B5406" s="506">
        <v>5405</v>
      </c>
      <c r="C5406" s="507">
        <v>112.73</v>
      </c>
      <c r="E5406" s="508">
        <f>(Table13[[#This Row],[Gasoil Open]]-MIN(Table13[Gasoil Open]))/(MAX(Table13[Gasoil Open])-MIN(Table13[Gasoil Open]))</f>
        <v>0.75424597364568069</v>
      </c>
      <c r="I5406" s="130">
        <f>(Table13[[#This Row],[Alpha]]-MIN(Table13[Alpha]))/(MAX(Table13[Alpha])-MIN(Table13[Alpha]))</f>
        <v>0.41785418965510296</v>
      </c>
      <c r="J5406" s="508">
        <f>(Table13[[#This Row],[Signal from Matlab]]-703)/(1060.75-703)</f>
        <v>-1.9650593990216632</v>
      </c>
    </row>
    <row r="5407" spans="1:10" x14ac:dyDescent="0.2">
      <c r="A5407" s="505">
        <v>41807</v>
      </c>
      <c r="B5407" s="506">
        <v>5406</v>
      </c>
      <c r="C5407" s="507">
        <v>112.97</v>
      </c>
      <c r="E5407" s="508">
        <f>(Table13[[#This Row],[Gasoil Open]]-MIN(Table13[Gasoil Open]))/(MAX(Table13[Gasoil Open])-MIN(Table13[Gasoil Open]))</f>
        <v>0.75600292825768656</v>
      </c>
      <c r="I5407" s="130">
        <f>(Table13[[#This Row],[Alpha]]-MIN(Table13[Alpha]))/(MAX(Table13[Alpha])-MIN(Table13[Alpha]))</f>
        <v>0.41785418965510296</v>
      </c>
      <c r="J5407" s="508">
        <f>(Table13[[#This Row],[Signal from Matlab]]-703)/(1060.75-703)</f>
        <v>-1.9650593990216632</v>
      </c>
    </row>
    <row r="5408" spans="1:10" x14ac:dyDescent="0.2">
      <c r="A5408" s="505">
        <v>41808</v>
      </c>
      <c r="B5408" s="506">
        <v>5407</v>
      </c>
      <c r="C5408" s="507">
        <v>113.46</v>
      </c>
      <c r="E5408" s="508">
        <f>(Table13[[#This Row],[Gasoil Open]]-MIN(Table13[Gasoil Open]))/(MAX(Table13[Gasoil Open])-MIN(Table13[Gasoil Open]))</f>
        <v>0.75959004392386509</v>
      </c>
      <c r="I5408" s="130">
        <f>(Table13[[#This Row],[Alpha]]-MIN(Table13[Alpha]))/(MAX(Table13[Alpha])-MIN(Table13[Alpha]))</f>
        <v>0.41785418965510296</v>
      </c>
      <c r="J5408" s="508">
        <f>(Table13[[#This Row],[Signal from Matlab]]-703)/(1060.75-703)</f>
        <v>-1.9650593990216632</v>
      </c>
    </row>
    <row r="5409" spans="1:10" x14ac:dyDescent="0.2">
      <c r="A5409" s="505">
        <v>41809</v>
      </c>
      <c r="B5409" s="506">
        <v>5408</v>
      </c>
      <c r="C5409" s="507">
        <v>114.22</v>
      </c>
      <c r="E5409" s="508">
        <f>(Table13[[#This Row],[Gasoil Open]]-MIN(Table13[Gasoil Open]))/(MAX(Table13[Gasoil Open])-MIN(Table13[Gasoil Open]))</f>
        <v>0.76515373352855032</v>
      </c>
      <c r="I5409" s="130">
        <f>(Table13[[#This Row],[Alpha]]-MIN(Table13[Alpha]))/(MAX(Table13[Alpha])-MIN(Table13[Alpha]))</f>
        <v>0.41785418965510296</v>
      </c>
      <c r="J5409" s="508">
        <f>(Table13[[#This Row],[Signal from Matlab]]-703)/(1060.75-703)</f>
        <v>-1.9650593990216632</v>
      </c>
    </row>
    <row r="5410" spans="1:10" x14ac:dyDescent="0.2">
      <c r="A5410" s="505">
        <v>41810</v>
      </c>
      <c r="B5410" s="506">
        <v>5409</v>
      </c>
      <c r="C5410" s="507">
        <v>114.92</v>
      </c>
      <c r="E5410" s="508">
        <f>(Table13[[#This Row],[Gasoil Open]]-MIN(Table13[Gasoil Open]))/(MAX(Table13[Gasoil Open])-MIN(Table13[Gasoil Open]))</f>
        <v>0.77027818448023411</v>
      </c>
      <c r="I5410" s="130">
        <f>(Table13[[#This Row],[Alpha]]-MIN(Table13[Alpha]))/(MAX(Table13[Alpha])-MIN(Table13[Alpha]))</f>
        <v>0.41785418965510296</v>
      </c>
      <c r="J5410" s="508">
        <f>(Table13[[#This Row],[Signal from Matlab]]-703)/(1060.75-703)</f>
        <v>-1.9650593990216632</v>
      </c>
    </row>
    <row r="5411" spans="1:10" x14ac:dyDescent="0.2">
      <c r="A5411" s="505">
        <v>41813</v>
      </c>
      <c r="B5411" s="506">
        <v>5410</v>
      </c>
      <c r="C5411" s="507">
        <v>114.99</v>
      </c>
      <c r="E5411" s="508">
        <f>(Table13[[#This Row],[Gasoil Open]]-MIN(Table13[Gasoil Open]))/(MAX(Table13[Gasoil Open])-MIN(Table13[Gasoil Open]))</f>
        <v>0.77079062957540245</v>
      </c>
      <c r="I5411" s="130">
        <f>(Table13[[#This Row],[Alpha]]-MIN(Table13[Alpha]))/(MAX(Table13[Alpha])-MIN(Table13[Alpha]))</f>
        <v>0.41785418965510296</v>
      </c>
      <c r="J5411" s="508">
        <f>(Table13[[#This Row],[Signal from Matlab]]-703)/(1060.75-703)</f>
        <v>-1.9650593990216632</v>
      </c>
    </row>
    <row r="5412" spans="1:10" x14ac:dyDescent="0.2">
      <c r="A5412" s="505">
        <v>41814</v>
      </c>
      <c r="B5412" s="506">
        <v>5411</v>
      </c>
      <c r="C5412" s="507">
        <v>113.9</v>
      </c>
      <c r="E5412" s="508">
        <f>(Table13[[#This Row],[Gasoil Open]]-MIN(Table13[Gasoil Open]))/(MAX(Table13[Gasoil Open])-MIN(Table13[Gasoil Open]))</f>
        <v>0.76281112737920931</v>
      </c>
      <c r="I5412" s="130">
        <f>(Table13[[#This Row],[Alpha]]-MIN(Table13[Alpha]))/(MAX(Table13[Alpha])-MIN(Table13[Alpha]))</f>
        <v>0.41785418965510296</v>
      </c>
      <c r="J5412" s="508">
        <f>(Table13[[#This Row],[Signal from Matlab]]-703)/(1060.75-703)</f>
        <v>-1.9650593990216632</v>
      </c>
    </row>
    <row r="5413" spans="1:10" x14ac:dyDescent="0.2">
      <c r="A5413" s="505">
        <v>41815</v>
      </c>
      <c r="B5413" s="506">
        <v>5412</v>
      </c>
      <c r="C5413" s="507">
        <v>114.31</v>
      </c>
      <c r="E5413" s="508">
        <f>(Table13[[#This Row],[Gasoil Open]]-MIN(Table13[Gasoil Open]))/(MAX(Table13[Gasoil Open])-MIN(Table13[Gasoil Open]))</f>
        <v>0.76581259150805259</v>
      </c>
      <c r="I5413" s="130">
        <f>(Table13[[#This Row],[Alpha]]-MIN(Table13[Alpha]))/(MAX(Table13[Alpha])-MIN(Table13[Alpha]))</f>
        <v>0.41785418965510296</v>
      </c>
      <c r="J5413" s="508">
        <f>(Table13[[#This Row],[Signal from Matlab]]-703)/(1060.75-703)</f>
        <v>-1.9650593990216632</v>
      </c>
    </row>
    <row r="5414" spans="1:10" x14ac:dyDescent="0.2">
      <c r="A5414" s="505">
        <v>41816</v>
      </c>
      <c r="B5414" s="506">
        <v>5413</v>
      </c>
      <c r="C5414" s="507">
        <v>114.24</v>
      </c>
      <c r="E5414" s="508">
        <f>(Table13[[#This Row],[Gasoil Open]]-MIN(Table13[Gasoil Open]))/(MAX(Table13[Gasoil Open])-MIN(Table13[Gasoil Open]))</f>
        <v>0.76530014641288413</v>
      </c>
      <c r="I5414" s="130">
        <f>(Table13[[#This Row],[Alpha]]-MIN(Table13[Alpha]))/(MAX(Table13[Alpha])-MIN(Table13[Alpha]))</f>
        <v>0.41785418965510296</v>
      </c>
      <c r="J5414" s="508">
        <f>(Table13[[#This Row],[Signal from Matlab]]-703)/(1060.75-703)</f>
        <v>-1.9650593990216632</v>
      </c>
    </row>
    <row r="5415" spans="1:10" x14ac:dyDescent="0.2">
      <c r="A5415" s="505">
        <v>41817</v>
      </c>
      <c r="B5415" s="506">
        <v>5414</v>
      </c>
      <c r="C5415" s="507">
        <v>113.07</v>
      </c>
      <c r="E5415" s="508">
        <f>(Table13[[#This Row],[Gasoil Open]]-MIN(Table13[Gasoil Open]))/(MAX(Table13[Gasoil Open])-MIN(Table13[Gasoil Open]))</f>
        <v>0.75673499267935562</v>
      </c>
      <c r="I5415" s="130">
        <f>(Table13[[#This Row],[Alpha]]-MIN(Table13[Alpha]))/(MAX(Table13[Alpha])-MIN(Table13[Alpha]))</f>
        <v>0.41785418965510296</v>
      </c>
      <c r="J5415" s="508">
        <f>(Table13[[#This Row],[Signal from Matlab]]-703)/(1060.75-703)</f>
        <v>-1.9650593990216632</v>
      </c>
    </row>
    <row r="5416" spans="1:10" x14ac:dyDescent="0.2">
      <c r="A5416" s="505">
        <v>41820</v>
      </c>
      <c r="B5416" s="506">
        <v>5415</v>
      </c>
      <c r="C5416" s="507">
        <v>113.3</v>
      </c>
      <c r="E5416" s="508">
        <f>(Table13[[#This Row],[Gasoil Open]]-MIN(Table13[Gasoil Open]))/(MAX(Table13[Gasoil Open])-MIN(Table13[Gasoil Open]))</f>
        <v>0.75841874084919458</v>
      </c>
      <c r="I5416" s="130">
        <f>(Table13[[#This Row],[Alpha]]-MIN(Table13[Alpha]))/(MAX(Table13[Alpha])-MIN(Table13[Alpha]))</f>
        <v>0.41785418965510296</v>
      </c>
      <c r="J5416" s="508">
        <f>(Table13[[#This Row],[Signal from Matlab]]-703)/(1060.75-703)</f>
        <v>-1.9650593990216632</v>
      </c>
    </row>
    <row r="5417" spans="1:10" x14ac:dyDescent="0.2">
      <c r="A5417" s="505">
        <v>41821</v>
      </c>
      <c r="B5417" s="506">
        <v>5416</v>
      </c>
      <c r="C5417" s="507">
        <v>112.5</v>
      </c>
      <c r="E5417" s="508">
        <f>(Table13[[#This Row],[Gasoil Open]]-MIN(Table13[Gasoil Open]))/(MAX(Table13[Gasoil Open])-MIN(Table13[Gasoil Open]))</f>
        <v>0.75256222547584173</v>
      </c>
      <c r="I5417" s="130">
        <f>(Table13[[#This Row],[Alpha]]-MIN(Table13[Alpha]))/(MAX(Table13[Alpha])-MIN(Table13[Alpha]))</f>
        <v>0.41785418965510296</v>
      </c>
      <c r="J5417" s="508">
        <f>(Table13[[#This Row],[Signal from Matlab]]-703)/(1060.75-703)</f>
        <v>-1.9650593990216632</v>
      </c>
    </row>
    <row r="5418" spans="1:10" x14ac:dyDescent="0.2">
      <c r="A5418" s="505">
        <v>41822</v>
      </c>
      <c r="B5418" s="506">
        <v>5417</v>
      </c>
      <c r="C5418" s="507">
        <v>112.19</v>
      </c>
      <c r="E5418" s="508">
        <f>(Table13[[#This Row],[Gasoil Open]]-MIN(Table13[Gasoil Open]))/(MAX(Table13[Gasoil Open])-MIN(Table13[Gasoil Open]))</f>
        <v>0.75029282576866752</v>
      </c>
      <c r="I5418" s="130">
        <f>(Table13[[#This Row],[Alpha]]-MIN(Table13[Alpha]))/(MAX(Table13[Alpha])-MIN(Table13[Alpha]))</f>
        <v>0.41785418965510296</v>
      </c>
      <c r="J5418" s="508">
        <f>(Table13[[#This Row],[Signal from Matlab]]-703)/(1060.75-703)</f>
        <v>-1.9650593990216632</v>
      </c>
    </row>
    <row r="5419" spans="1:10" x14ac:dyDescent="0.2">
      <c r="A5419" s="505">
        <v>41823</v>
      </c>
      <c r="B5419" s="506">
        <v>5418</v>
      </c>
      <c r="C5419" s="507">
        <v>111</v>
      </c>
      <c r="E5419" s="508">
        <f>(Table13[[#This Row],[Gasoil Open]]-MIN(Table13[Gasoil Open]))/(MAX(Table13[Gasoil Open])-MIN(Table13[Gasoil Open]))</f>
        <v>0.74158125915080508</v>
      </c>
      <c r="I5419" s="130">
        <f>(Table13[[#This Row],[Alpha]]-MIN(Table13[Alpha]))/(MAX(Table13[Alpha])-MIN(Table13[Alpha]))</f>
        <v>0.41785418965510296</v>
      </c>
      <c r="J5419" s="508">
        <f>(Table13[[#This Row],[Signal from Matlab]]-703)/(1060.75-703)</f>
        <v>-1.9650593990216632</v>
      </c>
    </row>
    <row r="5420" spans="1:10" x14ac:dyDescent="0.2">
      <c r="A5420" s="505">
        <v>41824</v>
      </c>
      <c r="B5420" s="506">
        <v>5419</v>
      </c>
      <c r="C5420" s="507">
        <v>111.05</v>
      </c>
      <c r="E5420" s="508">
        <f>(Table13[[#This Row],[Gasoil Open]]-MIN(Table13[Gasoil Open]))/(MAX(Table13[Gasoil Open])-MIN(Table13[Gasoil Open]))</f>
        <v>0.74194729136163962</v>
      </c>
      <c r="I5420" s="130">
        <f>(Table13[[#This Row],[Alpha]]-MIN(Table13[Alpha]))/(MAX(Table13[Alpha])-MIN(Table13[Alpha]))</f>
        <v>0.41785418965510296</v>
      </c>
      <c r="J5420" s="508">
        <f>(Table13[[#This Row],[Signal from Matlab]]-703)/(1060.75-703)</f>
        <v>-1.9650593990216632</v>
      </c>
    </row>
    <row r="5421" spans="1:10" x14ac:dyDescent="0.2">
      <c r="A5421" s="505">
        <v>41827</v>
      </c>
      <c r="B5421" s="506">
        <v>5420</v>
      </c>
      <c r="C5421" s="507">
        <v>110.65</v>
      </c>
      <c r="E5421" s="508">
        <f>(Table13[[#This Row],[Gasoil Open]]-MIN(Table13[Gasoil Open]))/(MAX(Table13[Gasoil Open])-MIN(Table13[Gasoil Open]))</f>
        <v>0.73901903367496324</v>
      </c>
      <c r="I5421" s="130">
        <f>(Table13[[#This Row],[Alpha]]-MIN(Table13[Alpha]))/(MAX(Table13[Alpha])-MIN(Table13[Alpha]))</f>
        <v>0.41785418965510296</v>
      </c>
      <c r="J5421" s="508">
        <f>(Table13[[#This Row],[Signal from Matlab]]-703)/(1060.75-703)</f>
        <v>-1.9650593990216632</v>
      </c>
    </row>
    <row r="5422" spans="1:10" x14ac:dyDescent="0.2">
      <c r="A5422" s="505">
        <v>41828</v>
      </c>
      <c r="B5422" s="506">
        <v>5421</v>
      </c>
      <c r="C5422" s="507">
        <v>110</v>
      </c>
      <c r="E5422" s="508">
        <f>(Table13[[#This Row],[Gasoil Open]]-MIN(Table13[Gasoil Open]))/(MAX(Table13[Gasoil Open])-MIN(Table13[Gasoil Open]))</f>
        <v>0.7342606149341141</v>
      </c>
      <c r="I5422" s="130">
        <f>(Table13[[#This Row],[Alpha]]-MIN(Table13[Alpha]))/(MAX(Table13[Alpha])-MIN(Table13[Alpha]))</f>
        <v>0.41785418965510296</v>
      </c>
      <c r="J5422" s="508">
        <f>(Table13[[#This Row],[Signal from Matlab]]-703)/(1060.75-703)</f>
        <v>-1.9650593990216632</v>
      </c>
    </row>
    <row r="5423" spans="1:10" x14ac:dyDescent="0.2">
      <c r="A5423" s="505">
        <v>41829</v>
      </c>
      <c r="B5423" s="506">
        <v>5422</v>
      </c>
      <c r="C5423" s="507">
        <v>108.97</v>
      </c>
      <c r="E5423" s="508">
        <f>(Table13[[#This Row],[Gasoil Open]]-MIN(Table13[Gasoil Open]))/(MAX(Table13[Gasoil Open])-MIN(Table13[Gasoil Open]))</f>
        <v>0.72672035139092228</v>
      </c>
      <c r="I5423" s="130">
        <f>(Table13[[#This Row],[Alpha]]-MIN(Table13[Alpha]))/(MAX(Table13[Alpha])-MIN(Table13[Alpha]))</f>
        <v>0.41785418965510296</v>
      </c>
      <c r="J5423" s="508">
        <f>(Table13[[#This Row],[Signal from Matlab]]-703)/(1060.75-703)</f>
        <v>-1.9650593990216632</v>
      </c>
    </row>
    <row r="5424" spans="1:10" x14ac:dyDescent="0.2">
      <c r="A5424" s="505">
        <v>41830</v>
      </c>
      <c r="B5424" s="506">
        <v>5423</v>
      </c>
      <c r="C5424" s="507">
        <v>108.15</v>
      </c>
      <c r="E5424" s="508">
        <f>(Table13[[#This Row],[Gasoil Open]]-MIN(Table13[Gasoil Open]))/(MAX(Table13[Gasoil Open])-MIN(Table13[Gasoil Open]))</f>
        <v>0.72071742313323561</v>
      </c>
      <c r="I5424" s="130">
        <f>(Table13[[#This Row],[Alpha]]-MIN(Table13[Alpha]))/(MAX(Table13[Alpha])-MIN(Table13[Alpha]))</f>
        <v>0.41785418965510296</v>
      </c>
      <c r="J5424" s="508">
        <f>(Table13[[#This Row],[Signal from Matlab]]-703)/(1060.75-703)</f>
        <v>-1.9650593990216632</v>
      </c>
    </row>
    <row r="5425" spans="1:10" x14ac:dyDescent="0.2">
      <c r="A5425" s="505">
        <v>41831</v>
      </c>
      <c r="B5425" s="506">
        <v>5424</v>
      </c>
      <c r="C5425" s="507">
        <v>108.58</v>
      </c>
      <c r="E5425" s="508">
        <f>(Table13[[#This Row],[Gasoil Open]]-MIN(Table13[Gasoil Open]))/(MAX(Table13[Gasoil Open])-MIN(Table13[Gasoil Open]))</f>
        <v>0.7238653001464127</v>
      </c>
      <c r="I5425" s="130">
        <f>(Table13[[#This Row],[Alpha]]-MIN(Table13[Alpha]))/(MAX(Table13[Alpha])-MIN(Table13[Alpha]))</f>
        <v>0.41785418965510296</v>
      </c>
      <c r="J5425" s="508">
        <f>(Table13[[#This Row],[Signal from Matlab]]-703)/(1060.75-703)</f>
        <v>-1.9650593990216632</v>
      </c>
    </row>
    <row r="5426" spans="1:10" x14ac:dyDescent="0.2">
      <c r="A5426" s="505">
        <v>41834</v>
      </c>
      <c r="B5426" s="506">
        <v>5425</v>
      </c>
      <c r="C5426" s="507">
        <v>106.42</v>
      </c>
      <c r="E5426" s="508">
        <f>(Table13[[#This Row],[Gasoil Open]]-MIN(Table13[Gasoil Open]))/(MAX(Table13[Gasoil Open])-MIN(Table13[Gasoil Open]))</f>
        <v>0.70805270863836001</v>
      </c>
      <c r="I5426" s="130">
        <f>(Table13[[#This Row],[Alpha]]-MIN(Table13[Alpha]))/(MAX(Table13[Alpha])-MIN(Table13[Alpha]))</f>
        <v>0.41785418965510296</v>
      </c>
      <c r="J5426" s="508">
        <f>(Table13[[#This Row],[Signal from Matlab]]-703)/(1060.75-703)</f>
        <v>-1.9650593990216632</v>
      </c>
    </row>
    <row r="5427" spans="1:10" x14ac:dyDescent="0.2">
      <c r="A5427" s="505">
        <v>41835</v>
      </c>
      <c r="B5427" s="506">
        <v>5426</v>
      </c>
      <c r="C5427" s="507">
        <v>106.81</v>
      </c>
      <c r="E5427" s="508">
        <f>(Table13[[#This Row],[Gasoil Open]]-MIN(Table13[Gasoil Open]))/(MAX(Table13[Gasoil Open])-MIN(Table13[Gasoil Open]))</f>
        <v>0.71090775988286958</v>
      </c>
      <c r="I5427" s="130">
        <f>(Table13[[#This Row],[Alpha]]-MIN(Table13[Alpha]))/(MAX(Table13[Alpha])-MIN(Table13[Alpha]))</f>
        <v>0.41785418965510296</v>
      </c>
      <c r="J5427" s="508">
        <f>(Table13[[#This Row],[Signal from Matlab]]-703)/(1060.75-703)</f>
        <v>-1.9650593990216632</v>
      </c>
    </row>
    <row r="5428" spans="1:10" x14ac:dyDescent="0.2">
      <c r="A5428" s="505">
        <v>41836</v>
      </c>
      <c r="B5428" s="506">
        <v>5427</v>
      </c>
      <c r="C5428" s="507">
        <v>105.9</v>
      </c>
      <c r="E5428" s="508">
        <f>(Table13[[#This Row],[Gasoil Open]]-MIN(Table13[Gasoil Open]))/(MAX(Table13[Gasoil Open])-MIN(Table13[Gasoil Open]))</f>
        <v>0.70424597364568076</v>
      </c>
      <c r="I5428" s="130">
        <f>(Table13[[#This Row],[Alpha]]-MIN(Table13[Alpha]))/(MAX(Table13[Alpha])-MIN(Table13[Alpha]))</f>
        <v>0.41785418965510296</v>
      </c>
      <c r="J5428" s="508">
        <f>(Table13[[#This Row],[Signal from Matlab]]-703)/(1060.75-703)</f>
        <v>-1.9650593990216632</v>
      </c>
    </row>
    <row r="5429" spans="1:10" x14ac:dyDescent="0.2">
      <c r="A5429" s="505">
        <v>41837</v>
      </c>
      <c r="B5429" s="506">
        <v>5428</v>
      </c>
      <c r="C5429" s="507">
        <v>107.13</v>
      </c>
      <c r="E5429" s="508">
        <f>(Table13[[#This Row],[Gasoil Open]]-MIN(Table13[Gasoil Open]))/(MAX(Table13[Gasoil Open])-MIN(Table13[Gasoil Open]))</f>
        <v>0.7132503660322107</v>
      </c>
      <c r="I5429" s="130">
        <f>(Table13[[#This Row],[Alpha]]-MIN(Table13[Alpha]))/(MAX(Table13[Alpha])-MIN(Table13[Alpha]))</f>
        <v>0.41785418965510296</v>
      </c>
      <c r="J5429" s="508">
        <f>(Table13[[#This Row],[Signal from Matlab]]-703)/(1060.75-703)</f>
        <v>-1.9650593990216632</v>
      </c>
    </row>
    <row r="5430" spans="1:10" x14ac:dyDescent="0.2">
      <c r="A5430" s="505">
        <v>41838</v>
      </c>
      <c r="B5430" s="506">
        <v>5429</v>
      </c>
      <c r="C5430" s="507">
        <v>108.5</v>
      </c>
      <c r="E5430" s="508">
        <f>(Table13[[#This Row],[Gasoil Open]]-MIN(Table13[Gasoil Open]))/(MAX(Table13[Gasoil Open])-MIN(Table13[Gasoil Open]))</f>
        <v>0.72327964860907745</v>
      </c>
      <c r="I5430" s="130">
        <f>(Table13[[#This Row],[Alpha]]-MIN(Table13[Alpha]))/(MAX(Table13[Alpha])-MIN(Table13[Alpha]))</f>
        <v>0.41785418965510296</v>
      </c>
      <c r="J5430" s="508">
        <f>(Table13[[#This Row],[Signal from Matlab]]-703)/(1060.75-703)</f>
        <v>-1.9650593990216632</v>
      </c>
    </row>
    <row r="5431" spans="1:10" x14ac:dyDescent="0.2">
      <c r="A5431" s="505">
        <v>41841</v>
      </c>
      <c r="B5431" s="506">
        <v>5430</v>
      </c>
      <c r="C5431" s="507">
        <v>107.15</v>
      </c>
      <c r="E5431" s="508">
        <f>(Table13[[#This Row],[Gasoil Open]]-MIN(Table13[Gasoil Open]))/(MAX(Table13[Gasoil Open])-MIN(Table13[Gasoil Open]))</f>
        <v>0.71339677891654452</v>
      </c>
      <c r="I5431" s="130">
        <f>(Table13[[#This Row],[Alpha]]-MIN(Table13[Alpha]))/(MAX(Table13[Alpha])-MIN(Table13[Alpha]))</f>
        <v>0.41785418965510296</v>
      </c>
      <c r="J5431" s="508">
        <f>(Table13[[#This Row],[Signal from Matlab]]-703)/(1060.75-703)</f>
        <v>-1.9650593990216632</v>
      </c>
    </row>
    <row r="5432" spans="1:10" x14ac:dyDescent="0.2">
      <c r="A5432" s="505">
        <v>41842</v>
      </c>
      <c r="B5432" s="506">
        <v>5431</v>
      </c>
      <c r="C5432" s="507">
        <v>107.8</v>
      </c>
      <c r="E5432" s="508">
        <f>(Table13[[#This Row],[Gasoil Open]]-MIN(Table13[Gasoil Open]))/(MAX(Table13[Gasoil Open])-MIN(Table13[Gasoil Open]))</f>
        <v>0.71815519765739366</v>
      </c>
      <c r="I5432" s="130">
        <f>(Table13[[#This Row],[Alpha]]-MIN(Table13[Alpha]))/(MAX(Table13[Alpha])-MIN(Table13[Alpha]))</f>
        <v>0.41785418965510296</v>
      </c>
      <c r="J5432" s="508">
        <f>(Table13[[#This Row],[Signal from Matlab]]-703)/(1060.75-703)</f>
        <v>-1.9650593990216632</v>
      </c>
    </row>
    <row r="5433" spans="1:10" x14ac:dyDescent="0.2">
      <c r="A5433" s="505">
        <v>41843</v>
      </c>
      <c r="B5433" s="506">
        <v>5432</v>
      </c>
      <c r="C5433" s="507">
        <v>106.87</v>
      </c>
      <c r="E5433" s="508">
        <f>(Table13[[#This Row],[Gasoil Open]]-MIN(Table13[Gasoil Open]))/(MAX(Table13[Gasoil Open])-MIN(Table13[Gasoil Open]))</f>
        <v>0.71134699853587102</v>
      </c>
      <c r="I5433" s="130">
        <f>(Table13[[#This Row],[Alpha]]-MIN(Table13[Alpha]))/(MAX(Table13[Alpha])-MIN(Table13[Alpha]))</f>
        <v>0.41785418965510296</v>
      </c>
      <c r="J5433" s="508">
        <f>(Table13[[#This Row],[Signal from Matlab]]-703)/(1060.75-703)</f>
        <v>-1.9650593990216632</v>
      </c>
    </row>
    <row r="5434" spans="1:10" x14ac:dyDescent="0.2">
      <c r="A5434" s="505">
        <v>41844</v>
      </c>
      <c r="B5434" s="506">
        <v>5433</v>
      </c>
      <c r="C5434" s="507">
        <v>108.15</v>
      </c>
      <c r="E5434" s="508">
        <f>(Table13[[#This Row],[Gasoil Open]]-MIN(Table13[Gasoil Open]))/(MAX(Table13[Gasoil Open])-MIN(Table13[Gasoil Open]))</f>
        <v>0.72071742313323561</v>
      </c>
      <c r="I5434" s="130">
        <f>(Table13[[#This Row],[Alpha]]-MIN(Table13[Alpha]))/(MAX(Table13[Alpha])-MIN(Table13[Alpha]))</f>
        <v>0.41785418965510296</v>
      </c>
      <c r="J5434" s="508">
        <f>(Table13[[#This Row],[Signal from Matlab]]-703)/(1060.75-703)</f>
        <v>-1.9650593990216632</v>
      </c>
    </row>
    <row r="5435" spans="1:10" x14ac:dyDescent="0.2">
      <c r="A5435" s="505">
        <v>41845</v>
      </c>
      <c r="B5435" s="506">
        <v>5434</v>
      </c>
      <c r="C5435" s="507">
        <v>107.2</v>
      </c>
      <c r="E5435" s="508">
        <f>(Table13[[#This Row],[Gasoil Open]]-MIN(Table13[Gasoil Open]))/(MAX(Table13[Gasoil Open])-MIN(Table13[Gasoil Open]))</f>
        <v>0.71376281112737905</v>
      </c>
      <c r="I5435" s="130">
        <f>(Table13[[#This Row],[Alpha]]-MIN(Table13[Alpha]))/(MAX(Table13[Alpha])-MIN(Table13[Alpha]))</f>
        <v>0.41785418965510296</v>
      </c>
      <c r="J5435" s="508">
        <f>(Table13[[#This Row],[Signal from Matlab]]-703)/(1060.75-703)</f>
        <v>-1.9650593990216632</v>
      </c>
    </row>
    <row r="5436" spans="1:10" x14ac:dyDescent="0.2">
      <c r="A5436" s="505">
        <v>41848</v>
      </c>
      <c r="B5436" s="506">
        <v>5435</v>
      </c>
      <c r="C5436" s="507">
        <v>108.3</v>
      </c>
      <c r="E5436" s="508">
        <f>(Table13[[#This Row],[Gasoil Open]]-MIN(Table13[Gasoil Open]))/(MAX(Table13[Gasoil Open])-MIN(Table13[Gasoil Open]))</f>
        <v>0.72181551976573921</v>
      </c>
      <c r="I5436" s="130">
        <f>(Table13[[#This Row],[Alpha]]-MIN(Table13[Alpha]))/(MAX(Table13[Alpha])-MIN(Table13[Alpha]))</f>
        <v>0.41785418965510296</v>
      </c>
      <c r="J5436" s="508">
        <f>(Table13[[#This Row],[Signal from Matlab]]-703)/(1060.75-703)</f>
        <v>-1.9650593990216632</v>
      </c>
    </row>
    <row r="5437" spans="1:10" x14ac:dyDescent="0.2">
      <c r="A5437" s="505">
        <v>41849</v>
      </c>
      <c r="B5437" s="506">
        <v>5436</v>
      </c>
      <c r="C5437" s="507">
        <v>107.46</v>
      </c>
      <c r="E5437" s="508">
        <f>(Table13[[#This Row],[Gasoil Open]]-MIN(Table13[Gasoil Open]))/(MAX(Table13[Gasoil Open])-MIN(Table13[Gasoil Open]))</f>
        <v>0.71566617862371873</v>
      </c>
      <c r="I5437" s="130">
        <f>(Table13[[#This Row],[Alpha]]-MIN(Table13[Alpha]))/(MAX(Table13[Alpha])-MIN(Table13[Alpha]))</f>
        <v>0.41785418965510296</v>
      </c>
      <c r="J5437" s="508">
        <f>(Table13[[#This Row],[Signal from Matlab]]-703)/(1060.75-703)</f>
        <v>-1.9650593990216632</v>
      </c>
    </row>
    <row r="5438" spans="1:10" x14ac:dyDescent="0.2">
      <c r="A5438" s="505">
        <v>41850</v>
      </c>
      <c r="B5438" s="506">
        <v>5437</v>
      </c>
      <c r="C5438" s="507">
        <v>107.5</v>
      </c>
      <c r="E5438" s="508">
        <f>(Table13[[#This Row],[Gasoil Open]]-MIN(Table13[Gasoil Open]))/(MAX(Table13[Gasoil Open])-MIN(Table13[Gasoil Open]))</f>
        <v>0.71595900439238636</v>
      </c>
      <c r="I5438" s="130">
        <f>(Table13[[#This Row],[Alpha]]-MIN(Table13[Alpha]))/(MAX(Table13[Alpha])-MIN(Table13[Alpha]))</f>
        <v>0.41785418965510296</v>
      </c>
      <c r="J5438" s="508">
        <f>(Table13[[#This Row],[Signal from Matlab]]-703)/(1060.75-703)</f>
        <v>-1.9650593990216632</v>
      </c>
    </row>
    <row r="5439" spans="1:10" x14ac:dyDescent="0.2">
      <c r="A5439" s="505">
        <v>41851</v>
      </c>
      <c r="B5439" s="506">
        <v>5438</v>
      </c>
      <c r="C5439" s="507">
        <v>106.06</v>
      </c>
      <c r="E5439" s="508">
        <f>(Table13[[#This Row],[Gasoil Open]]-MIN(Table13[Gasoil Open]))/(MAX(Table13[Gasoil Open])-MIN(Table13[Gasoil Open]))</f>
        <v>0.70541727672035126</v>
      </c>
      <c r="I5439" s="130">
        <f>(Table13[[#This Row],[Alpha]]-MIN(Table13[Alpha]))/(MAX(Table13[Alpha])-MIN(Table13[Alpha]))</f>
        <v>0.41785418965510296</v>
      </c>
      <c r="J5439" s="508">
        <f>(Table13[[#This Row],[Signal from Matlab]]-703)/(1060.75-703)</f>
        <v>-1.9650593990216632</v>
      </c>
    </row>
    <row r="5440" spans="1:10" x14ac:dyDescent="0.2">
      <c r="A5440" s="505">
        <v>41852</v>
      </c>
      <c r="B5440" s="506">
        <v>5439</v>
      </c>
      <c r="C5440" s="507">
        <v>105.6</v>
      </c>
      <c r="E5440" s="508">
        <f>(Table13[[#This Row],[Gasoil Open]]-MIN(Table13[Gasoil Open]))/(MAX(Table13[Gasoil Open])-MIN(Table13[Gasoil Open]))</f>
        <v>0.70204978038067334</v>
      </c>
      <c r="I5440" s="130">
        <f>(Table13[[#This Row],[Alpha]]-MIN(Table13[Alpha]))/(MAX(Table13[Alpha])-MIN(Table13[Alpha]))</f>
        <v>0.41785418965510296</v>
      </c>
      <c r="J5440" s="508">
        <f>(Table13[[#This Row],[Signal from Matlab]]-703)/(1060.75-703)</f>
        <v>-1.9650593990216632</v>
      </c>
    </row>
    <row r="5441" spans="1:10" x14ac:dyDescent="0.2">
      <c r="A5441" s="505">
        <v>41855</v>
      </c>
      <c r="B5441" s="506">
        <v>5440</v>
      </c>
      <c r="C5441" s="507">
        <v>104.82</v>
      </c>
      <c r="E5441" s="508">
        <f>(Table13[[#This Row],[Gasoil Open]]-MIN(Table13[Gasoil Open]))/(MAX(Table13[Gasoil Open])-MIN(Table13[Gasoil Open]))</f>
        <v>0.6963396778916543</v>
      </c>
      <c r="I5441" s="130">
        <f>(Table13[[#This Row],[Alpha]]-MIN(Table13[Alpha]))/(MAX(Table13[Alpha])-MIN(Table13[Alpha]))</f>
        <v>0.41785418965510296</v>
      </c>
      <c r="J5441" s="508">
        <f>(Table13[[#This Row],[Signal from Matlab]]-703)/(1060.75-703)</f>
        <v>-1.9650593990216632</v>
      </c>
    </row>
    <row r="5442" spans="1:10" x14ac:dyDescent="0.2">
      <c r="A5442" s="505">
        <v>41856</v>
      </c>
      <c r="B5442" s="506">
        <v>5441</v>
      </c>
      <c r="C5442" s="507">
        <v>105.5</v>
      </c>
      <c r="E5442" s="508">
        <f>(Table13[[#This Row],[Gasoil Open]]-MIN(Table13[Gasoil Open]))/(MAX(Table13[Gasoil Open])-MIN(Table13[Gasoil Open]))</f>
        <v>0.70131771595900427</v>
      </c>
      <c r="I5442" s="130">
        <f>(Table13[[#This Row],[Alpha]]-MIN(Table13[Alpha]))/(MAX(Table13[Alpha])-MIN(Table13[Alpha]))</f>
        <v>0.41785418965510296</v>
      </c>
      <c r="J5442" s="508">
        <f>(Table13[[#This Row],[Signal from Matlab]]-703)/(1060.75-703)</f>
        <v>-1.9650593990216632</v>
      </c>
    </row>
    <row r="5443" spans="1:10" x14ac:dyDescent="0.2">
      <c r="A5443" s="505">
        <v>41857</v>
      </c>
      <c r="B5443" s="506">
        <v>5442</v>
      </c>
      <c r="C5443" s="507">
        <v>104.88</v>
      </c>
      <c r="E5443" s="508">
        <f>(Table13[[#This Row],[Gasoil Open]]-MIN(Table13[Gasoil Open]))/(MAX(Table13[Gasoil Open])-MIN(Table13[Gasoil Open]))</f>
        <v>0.69677891654465574</v>
      </c>
      <c r="I5443" s="130">
        <f>(Table13[[#This Row],[Alpha]]-MIN(Table13[Alpha]))/(MAX(Table13[Alpha])-MIN(Table13[Alpha]))</f>
        <v>0.41785418965510296</v>
      </c>
      <c r="J5443" s="508">
        <f>(Table13[[#This Row],[Signal from Matlab]]-703)/(1060.75-703)</f>
        <v>-1.9650593990216632</v>
      </c>
    </row>
    <row r="5444" spans="1:10" x14ac:dyDescent="0.2">
      <c r="A5444" s="505">
        <v>41858</v>
      </c>
      <c r="B5444" s="506">
        <v>5443</v>
      </c>
      <c r="C5444" s="507">
        <v>104.64</v>
      </c>
      <c r="E5444" s="508">
        <f>(Table13[[#This Row],[Gasoil Open]]-MIN(Table13[Gasoil Open]))/(MAX(Table13[Gasoil Open])-MIN(Table13[Gasoil Open]))</f>
        <v>0.69502196193264998</v>
      </c>
      <c r="I5444" s="130">
        <f>(Table13[[#This Row],[Alpha]]-MIN(Table13[Alpha]))/(MAX(Table13[Alpha])-MIN(Table13[Alpha]))</f>
        <v>0.41785418965510296</v>
      </c>
      <c r="J5444" s="508">
        <f>(Table13[[#This Row],[Signal from Matlab]]-703)/(1060.75-703)</f>
        <v>-1.9650593990216632</v>
      </c>
    </row>
    <row r="5445" spans="1:10" x14ac:dyDescent="0.2">
      <c r="A5445" s="505">
        <v>41859</v>
      </c>
      <c r="B5445" s="506">
        <v>5444</v>
      </c>
      <c r="C5445" s="507">
        <v>105.67</v>
      </c>
      <c r="E5445" s="508">
        <f>(Table13[[#This Row],[Gasoil Open]]-MIN(Table13[Gasoil Open]))/(MAX(Table13[Gasoil Open])-MIN(Table13[Gasoil Open]))</f>
        <v>0.7025622254758418</v>
      </c>
      <c r="I5445" s="130">
        <f>(Table13[[#This Row],[Alpha]]-MIN(Table13[Alpha]))/(MAX(Table13[Alpha])-MIN(Table13[Alpha]))</f>
        <v>0.41785418965510296</v>
      </c>
      <c r="J5445" s="508">
        <f>(Table13[[#This Row],[Signal from Matlab]]-703)/(1060.75-703)</f>
        <v>-1.9650593990216632</v>
      </c>
    </row>
    <row r="5446" spans="1:10" x14ac:dyDescent="0.2">
      <c r="A5446" s="505">
        <v>41862</v>
      </c>
      <c r="B5446" s="506">
        <v>5445</v>
      </c>
      <c r="C5446" s="507">
        <v>105</v>
      </c>
      <c r="E5446" s="508">
        <f>(Table13[[#This Row],[Gasoil Open]]-MIN(Table13[Gasoil Open]))/(MAX(Table13[Gasoil Open])-MIN(Table13[Gasoil Open]))</f>
        <v>0.69765739385065872</v>
      </c>
      <c r="I5446" s="130">
        <f>(Table13[[#This Row],[Alpha]]-MIN(Table13[Alpha]))/(MAX(Table13[Alpha])-MIN(Table13[Alpha]))</f>
        <v>0.41785418965510296</v>
      </c>
      <c r="J5446" s="508">
        <f>(Table13[[#This Row],[Signal from Matlab]]-703)/(1060.75-703)</f>
        <v>-1.9650593990216632</v>
      </c>
    </row>
    <row r="5447" spans="1:10" x14ac:dyDescent="0.2">
      <c r="A5447" s="505">
        <v>41863</v>
      </c>
      <c r="B5447" s="506">
        <v>5446</v>
      </c>
      <c r="C5447" s="507">
        <v>104.5</v>
      </c>
      <c r="E5447" s="508">
        <f>(Table13[[#This Row],[Gasoil Open]]-MIN(Table13[Gasoil Open]))/(MAX(Table13[Gasoil Open])-MIN(Table13[Gasoil Open]))</f>
        <v>0.69399707174231318</v>
      </c>
      <c r="I5447" s="130">
        <f>(Table13[[#This Row],[Alpha]]-MIN(Table13[Alpha]))/(MAX(Table13[Alpha])-MIN(Table13[Alpha]))</f>
        <v>0.41785418965510296</v>
      </c>
      <c r="J5447" s="508">
        <f>(Table13[[#This Row],[Signal from Matlab]]-703)/(1060.75-703)</f>
        <v>-1.9650593990216632</v>
      </c>
    </row>
    <row r="5448" spans="1:10" x14ac:dyDescent="0.2">
      <c r="A5448" s="505">
        <v>41864</v>
      </c>
      <c r="B5448" s="506">
        <v>5447</v>
      </c>
      <c r="C5448" s="507">
        <v>102.84</v>
      </c>
      <c r="E5448" s="508">
        <f>(Table13[[#This Row],[Gasoil Open]]-MIN(Table13[Gasoil Open]))/(MAX(Table13[Gasoil Open])-MIN(Table13[Gasoil Open]))</f>
        <v>0.68184480234260603</v>
      </c>
      <c r="I5448" s="130">
        <f>(Table13[[#This Row],[Alpha]]-MIN(Table13[Alpha]))/(MAX(Table13[Alpha])-MIN(Table13[Alpha]))</f>
        <v>0.41785418965510296</v>
      </c>
      <c r="J5448" s="508">
        <f>(Table13[[#This Row],[Signal from Matlab]]-703)/(1060.75-703)</f>
        <v>-1.9650593990216632</v>
      </c>
    </row>
    <row r="5449" spans="1:10" x14ac:dyDescent="0.2">
      <c r="A5449" s="505">
        <v>41865</v>
      </c>
      <c r="B5449" s="506">
        <v>5448</v>
      </c>
      <c r="C5449" s="507">
        <v>104.06</v>
      </c>
      <c r="E5449" s="508">
        <f>(Table13[[#This Row],[Gasoil Open]]-MIN(Table13[Gasoil Open]))/(MAX(Table13[Gasoil Open])-MIN(Table13[Gasoil Open]))</f>
        <v>0.69077598828696918</v>
      </c>
      <c r="I5449" s="130">
        <f>(Table13[[#This Row],[Alpha]]-MIN(Table13[Alpha]))/(MAX(Table13[Alpha])-MIN(Table13[Alpha]))</f>
        <v>0.41785418965510296</v>
      </c>
      <c r="J5449" s="508">
        <f>(Table13[[#This Row],[Signal from Matlab]]-703)/(1060.75-703)</f>
        <v>-1.9650593990216632</v>
      </c>
    </row>
    <row r="5450" spans="1:10" x14ac:dyDescent="0.2">
      <c r="A5450" s="505">
        <v>41866</v>
      </c>
      <c r="B5450" s="506">
        <v>5449</v>
      </c>
      <c r="C5450" s="507">
        <v>102.05</v>
      </c>
      <c r="E5450" s="508">
        <f>(Table13[[#This Row],[Gasoil Open]]-MIN(Table13[Gasoil Open]))/(MAX(Table13[Gasoil Open])-MIN(Table13[Gasoil Open]))</f>
        <v>0.67606149341142008</v>
      </c>
      <c r="I5450" s="130">
        <f>(Table13[[#This Row],[Alpha]]-MIN(Table13[Alpha]))/(MAX(Table13[Alpha])-MIN(Table13[Alpha]))</f>
        <v>0.41785418965510296</v>
      </c>
      <c r="J5450" s="508">
        <f>(Table13[[#This Row],[Signal from Matlab]]-703)/(1060.75-703)</f>
        <v>-1.9650593990216632</v>
      </c>
    </row>
    <row r="5451" spans="1:10" x14ac:dyDescent="0.2">
      <c r="A5451" s="505">
        <v>41869</v>
      </c>
      <c r="B5451" s="506">
        <v>5450</v>
      </c>
      <c r="C5451" s="507">
        <v>103.21</v>
      </c>
      <c r="E5451" s="508">
        <f>(Table13[[#This Row],[Gasoil Open]]-MIN(Table13[Gasoil Open]))/(MAX(Table13[Gasoil Open])-MIN(Table13[Gasoil Open]))</f>
        <v>0.68455344070278168</v>
      </c>
      <c r="I5451" s="130">
        <f>(Table13[[#This Row],[Alpha]]-MIN(Table13[Alpha]))/(MAX(Table13[Alpha])-MIN(Table13[Alpha]))</f>
        <v>0.41785418965510296</v>
      </c>
      <c r="J5451" s="508">
        <f>(Table13[[#This Row],[Signal from Matlab]]-703)/(1060.75-703)</f>
        <v>-1.9650593990216632</v>
      </c>
    </row>
    <row r="5452" spans="1:10" x14ac:dyDescent="0.2">
      <c r="A5452" s="505">
        <v>41870</v>
      </c>
      <c r="B5452" s="506">
        <v>5451</v>
      </c>
      <c r="C5452" s="507">
        <v>101.62</v>
      </c>
      <c r="E5452" s="508">
        <f>(Table13[[#This Row],[Gasoil Open]]-MIN(Table13[Gasoil Open]))/(MAX(Table13[Gasoil Open])-MIN(Table13[Gasoil Open]))</f>
        <v>0.67291361639824299</v>
      </c>
      <c r="I5452" s="130">
        <f>(Table13[[#This Row],[Alpha]]-MIN(Table13[Alpha]))/(MAX(Table13[Alpha])-MIN(Table13[Alpha]))</f>
        <v>0.41785418965510296</v>
      </c>
      <c r="J5452" s="508">
        <f>(Table13[[#This Row],[Signal from Matlab]]-703)/(1060.75-703)</f>
        <v>-1.9650593990216632</v>
      </c>
    </row>
    <row r="5453" spans="1:10" x14ac:dyDescent="0.2">
      <c r="A5453" s="505">
        <v>41871</v>
      </c>
      <c r="B5453" s="506">
        <v>5452</v>
      </c>
      <c r="C5453" s="507">
        <v>101.5</v>
      </c>
      <c r="E5453" s="508">
        <f>(Table13[[#This Row],[Gasoil Open]]-MIN(Table13[Gasoil Open]))/(MAX(Table13[Gasoil Open])-MIN(Table13[Gasoil Open]))</f>
        <v>0.67203513909224</v>
      </c>
      <c r="I5453" s="130">
        <f>(Table13[[#This Row],[Alpha]]-MIN(Table13[Alpha]))/(MAX(Table13[Alpha])-MIN(Table13[Alpha]))</f>
        <v>0.41785418965510296</v>
      </c>
      <c r="J5453" s="508">
        <f>(Table13[[#This Row],[Signal from Matlab]]-703)/(1060.75-703)</f>
        <v>-1.9650593990216632</v>
      </c>
    </row>
    <row r="5454" spans="1:10" x14ac:dyDescent="0.2">
      <c r="A5454" s="505">
        <v>41872</v>
      </c>
      <c r="B5454" s="506">
        <v>5453</v>
      </c>
      <c r="C5454" s="507">
        <v>102.14</v>
      </c>
      <c r="E5454" s="508">
        <f>(Table13[[#This Row],[Gasoil Open]]-MIN(Table13[Gasoil Open]))/(MAX(Table13[Gasoil Open])-MIN(Table13[Gasoil Open]))</f>
        <v>0.67672035139092224</v>
      </c>
      <c r="I5454" s="130">
        <f>(Table13[[#This Row],[Alpha]]-MIN(Table13[Alpha]))/(MAX(Table13[Alpha])-MIN(Table13[Alpha]))</f>
        <v>0.41785418965510296</v>
      </c>
      <c r="J5454" s="508">
        <f>(Table13[[#This Row],[Signal from Matlab]]-703)/(1060.75-703)</f>
        <v>-1.9650593990216632</v>
      </c>
    </row>
    <row r="5455" spans="1:10" x14ac:dyDescent="0.2">
      <c r="A5455" s="505">
        <v>41873</v>
      </c>
      <c r="B5455" s="506">
        <v>5454</v>
      </c>
      <c r="C5455" s="507">
        <v>102.67</v>
      </c>
      <c r="E5455" s="508">
        <f>(Table13[[#This Row],[Gasoil Open]]-MIN(Table13[Gasoil Open]))/(MAX(Table13[Gasoil Open])-MIN(Table13[Gasoil Open]))</f>
        <v>0.6806002928257685</v>
      </c>
      <c r="I5455" s="130">
        <f>(Table13[[#This Row],[Alpha]]-MIN(Table13[Alpha]))/(MAX(Table13[Alpha])-MIN(Table13[Alpha]))</f>
        <v>0.41785418965510296</v>
      </c>
      <c r="J5455" s="508">
        <f>(Table13[[#This Row],[Signal from Matlab]]-703)/(1060.75-703)</f>
        <v>-1.9650593990216632</v>
      </c>
    </row>
    <row r="5456" spans="1:10" x14ac:dyDescent="0.2">
      <c r="A5456" s="505">
        <v>41876</v>
      </c>
      <c r="B5456" s="506">
        <v>5455</v>
      </c>
      <c r="C5456" s="507">
        <v>102.1</v>
      </c>
      <c r="E5456" s="508">
        <f>(Table13[[#This Row],[Gasoil Open]]-MIN(Table13[Gasoil Open]))/(MAX(Table13[Gasoil Open])-MIN(Table13[Gasoil Open]))</f>
        <v>0.67642752562225461</v>
      </c>
      <c r="I5456" s="130">
        <f>(Table13[[#This Row],[Alpha]]-MIN(Table13[Alpha]))/(MAX(Table13[Alpha])-MIN(Table13[Alpha]))</f>
        <v>0.41785418965510296</v>
      </c>
      <c r="J5456" s="508">
        <f>(Table13[[#This Row],[Signal from Matlab]]-703)/(1060.75-703)</f>
        <v>-1.9650593990216632</v>
      </c>
    </row>
    <row r="5457" spans="1:10" x14ac:dyDescent="0.2">
      <c r="A5457" s="505">
        <v>41877</v>
      </c>
      <c r="B5457" s="506">
        <v>5456</v>
      </c>
      <c r="C5457" s="507">
        <v>102.71</v>
      </c>
      <c r="E5457" s="508">
        <f>(Table13[[#This Row],[Gasoil Open]]-MIN(Table13[Gasoil Open]))/(MAX(Table13[Gasoil Open])-MIN(Table13[Gasoil Open]))</f>
        <v>0.68089311859443613</v>
      </c>
      <c r="I5457" s="130">
        <f>(Table13[[#This Row],[Alpha]]-MIN(Table13[Alpha]))/(MAX(Table13[Alpha])-MIN(Table13[Alpha]))</f>
        <v>0.41785418965510296</v>
      </c>
      <c r="J5457" s="508">
        <f>(Table13[[#This Row],[Signal from Matlab]]-703)/(1060.75-703)</f>
        <v>-1.9650593990216632</v>
      </c>
    </row>
    <row r="5458" spans="1:10" x14ac:dyDescent="0.2">
      <c r="A5458" s="505">
        <v>41878</v>
      </c>
      <c r="B5458" s="506">
        <v>5457</v>
      </c>
      <c r="C5458" s="507">
        <v>102.42</v>
      </c>
      <c r="E5458" s="508">
        <f>(Table13[[#This Row],[Gasoil Open]]-MIN(Table13[Gasoil Open]))/(MAX(Table13[Gasoil Open])-MIN(Table13[Gasoil Open]))</f>
        <v>0.67877013177159573</v>
      </c>
      <c r="I5458" s="130">
        <f>(Table13[[#This Row],[Alpha]]-MIN(Table13[Alpha]))/(MAX(Table13[Alpha])-MIN(Table13[Alpha]))</f>
        <v>0.41785418965510296</v>
      </c>
      <c r="J5458" s="508">
        <f>(Table13[[#This Row],[Signal from Matlab]]-703)/(1060.75-703)</f>
        <v>-1.9650593990216632</v>
      </c>
    </row>
    <row r="5459" spans="1:10" x14ac:dyDescent="0.2">
      <c r="A5459" s="505">
        <v>41879</v>
      </c>
      <c r="B5459" s="506">
        <v>5458</v>
      </c>
      <c r="C5459" s="507">
        <v>102.54</v>
      </c>
      <c r="E5459" s="508">
        <f>(Table13[[#This Row],[Gasoil Open]]-MIN(Table13[Gasoil Open]))/(MAX(Table13[Gasoil Open])-MIN(Table13[Gasoil Open]))</f>
        <v>0.67964860907759872</v>
      </c>
      <c r="I5459" s="130">
        <f>(Table13[[#This Row],[Alpha]]-MIN(Table13[Alpha]))/(MAX(Table13[Alpha])-MIN(Table13[Alpha]))</f>
        <v>0.41785418965510296</v>
      </c>
      <c r="J5459" s="508">
        <f>(Table13[[#This Row],[Signal from Matlab]]-703)/(1060.75-703)</f>
        <v>-1.9650593990216632</v>
      </c>
    </row>
    <row r="5460" spans="1:10" x14ac:dyDescent="0.2">
      <c r="A5460" s="505">
        <v>41880</v>
      </c>
      <c r="B5460" s="506">
        <v>5459</v>
      </c>
      <c r="C5460" s="507">
        <v>102.51</v>
      </c>
      <c r="E5460" s="508">
        <f>(Table13[[#This Row],[Gasoil Open]]-MIN(Table13[Gasoil Open]))/(MAX(Table13[Gasoil Open])-MIN(Table13[Gasoil Open]))</f>
        <v>0.679428989751098</v>
      </c>
      <c r="I5460" s="130">
        <f>(Table13[[#This Row],[Alpha]]-MIN(Table13[Alpha]))/(MAX(Table13[Alpha])-MIN(Table13[Alpha]))</f>
        <v>0.41785418965510296</v>
      </c>
      <c r="J5460" s="508">
        <f>(Table13[[#This Row],[Signal from Matlab]]-703)/(1060.75-703)</f>
        <v>-1.9650593990216632</v>
      </c>
    </row>
    <row r="5461" spans="1:10" x14ac:dyDescent="0.2">
      <c r="A5461" s="505">
        <v>41883</v>
      </c>
      <c r="B5461" s="506">
        <v>5460</v>
      </c>
      <c r="C5461" s="507">
        <v>102.95</v>
      </c>
      <c r="E5461" s="508">
        <f>(Table13[[#This Row],[Gasoil Open]]-MIN(Table13[Gasoil Open]))/(MAX(Table13[Gasoil Open])-MIN(Table13[Gasoil Open]))</f>
        <v>0.682650073206442</v>
      </c>
      <c r="I5461" s="130">
        <f>(Table13[[#This Row],[Alpha]]-MIN(Table13[Alpha]))/(MAX(Table13[Alpha])-MIN(Table13[Alpha]))</f>
        <v>0.41785418965510296</v>
      </c>
      <c r="J5461" s="508">
        <f>(Table13[[#This Row],[Signal from Matlab]]-703)/(1060.75-703)</f>
        <v>-1.9650593990216632</v>
      </c>
    </row>
    <row r="5462" spans="1:10" x14ac:dyDescent="0.2">
      <c r="A5462" s="505">
        <v>41884</v>
      </c>
      <c r="B5462" s="506">
        <v>5461</v>
      </c>
      <c r="C5462" s="507">
        <v>102.64</v>
      </c>
      <c r="E5462" s="508">
        <f>(Table13[[#This Row],[Gasoil Open]]-MIN(Table13[Gasoil Open]))/(MAX(Table13[Gasoil Open])-MIN(Table13[Gasoil Open]))</f>
        <v>0.68038067349926779</v>
      </c>
      <c r="I5462" s="130">
        <f>(Table13[[#This Row],[Alpha]]-MIN(Table13[Alpha]))/(MAX(Table13[Alpha])-MIN(Table13[Alpha]))</f>
        <v>0.41785418965510296</v>
      </c>
      <c r="J5462" s="508">
        <f>(Table13[[#This Row],[Signal from Matlab]]-703)/(1060.75-703)</f>
        <v>-1.9650593990216632</v>
      </c>
    </row>
    <row r="5463" spans="1:10" x14ac:dyDescent="0.2">
      <c r="A5463" s="505">
        <v>41885</v>
      </c>
      <c r="B5463" s="506">
        <v>5462</v>
      </c>
      <c r="C5463" s="507">
        <v>100.4</v>
      </c>
      <c r="E5463" s="508">
        <f>(Table13[[#This Row],[Gasoil Open]]-MIN(Table13[Gasoil Open]))/(MAX(Table13[Gasoil Open])-MIN(Table13[Gasoil Open]))</f>
        <v>0.66398243045387983</v>
      </c>
      <c r="I5463" s="130">
        <f>(Table13[[#This Row],[Alpha]]-MIN(Table13[Alpha]))/(MAX(Table13[Alpha])-MIN(Table13[Alpha]))</f>
        <v>0.41785418965510296</v>
      </c>
      <c r="J5463" s="508">
        <f>(Table13[[#This Row],[Signal from Matlab]]-703)/(1060.75-703)</f>
        <v>-1.9650593990216632</v>
      </c>
    </row>
    <row r="5464" spans="1:10" x14ac:dyDescent="0.2">
      <c r="A5464" s="505">
        <v>41886</v>
      </c>
      <c r="B5464" s="506">
        <v>5463</v>
      </c>
      <c r="C5464" s="507">
        <v>102.41</v>
      </c>
      <c r="E5464" s="508">
        <f>(Table13[[#This Row],[Gasoil Open]]-MIN(Table13[Gasoil Open]))/(MAX(Table13[Gasoil Open])-MIN(Table13[Gasoil Open]))</f>
        <v>0.67869692532942882</v>
      </c>
      <c r="I5464" s="130">
        <f>(Table13[[#This Row],[Alpha]]-MIN(Table13[Alpha]))/(MAX(Table13[Alpha])-MIN(Table13[Alpha]))</f>
        <v>0.41785418965510296</v>
      </c>
      <c r="J5464" s="508">
        <f>(Table13[[#This Row],[Signal from Matlab]]-703)/(1060.75-703)</f>
        <v>-1.9650593990216632</v>
      </c>
    </row>
    <row r="5465" spans="1:10" x14ac:dyDescent="0.2">
      <c r="A5465" s="505">
        <v>41887</v>
      </c>
      <c r="B5465" s="506">
        <v>5464</v>
      </c>
      <c r="C5465" s="507">
        <v>101.87</v>
      </c>
      <c r="E5465" s="508">
        <f>(Table13[[#This Row],[Gasoil Open]]-MIN(Table13[Gasoil Open]))/(MAX(Table13[Gasoil Open])-MIN(Table13[Gasoil Open]))</f>
        <v>0.67474377745241576</v>
      </c>
      <c r="I5465" s="130">
        <f>(Table13[[#This Row],[Alpha]]-MIN(Table13[Alpha]))/(MAX(Table13[Alpha])-MIN(Table13[Alpha]))</f>
        <v>0.41785418965510296</v>
      </c>
      <c r="J5465" s="508">
        <f>(Table13[[#This Row],[Signal from Matlab]]-703)/(1060.75-703)</f>
        <v>-1.9650593990216632</v>
      </c>
    </row>
    <row r="5466" spans="1:10" x14ac:dyDescent="0.2">
      <c r="A5466" s="505">
        <v>41890</v>
      </c>
      <c r="B5466" s="506">
        <v>5465</v>
      </c>
      <c r="C5466" s="507">
        <v>100.8</v>
      </c>
      <c r="E5466" s="508">
        <f>(Table13[[#This Row],[Gasoil Open]]-MIN(Table13[Gasoil Open]))/(MAX(Table13[Gasoil Open])-MIN(Table13[Gasoil Open]))</f>
        <v>0.66691068814055621</v>
      </c>
      <c r="I5466" s="130">
        <f>(Table13[[#This Row],[Alpha]]-MIN(Table13[Alpha]))/(MAX(Table13[Alpha])-MIN(Table13[Alpha]))</f>
        <v>0.41785418965510296</v>
      </c>
      <c r="J5466" s="508">
        <f>(Table13[[#This Row],[Signal from Matlab]]-703)/(1060.75-703)</f>
        <v>-1.9650593990216632</v>
      </c>
    </row>
    <row r="5467" spans="1:10" x14ac:dyDescent="0.2">
      <c r="A5467" s="505">
        <v>41891</v>
      </c>
      <c r="B5467" s="506">
        <v>5466</v>
      </c>
      <c r="C5467" s="507">
        <v>100.2</v>
      </c>
      <c r="E5467" s="508">
        <f>(Table13[[#This Row],[Gasoil Open]]-MIN(Table13[Gasoil Open]))/(MAX(Table13[Gasoil Open])-MIN(Table13[Gasoil Open]))</f>
        <v>0.66251830161054159</v>
      </c>
      <c r="I5467" s="130">
        <f>(Table13[[#This Row],[Alpha]]-MIN(Table13[Alpha]))/(MAX(Table13[Alpha])-MIN(Table13[Alpha]))</f>
        <v>0.41785418965510296</v>
      </c>
      <c r="J5467" s="508">
        <f>(Table13[[#This Row],[Signal from Matlab]]-703)/(1060.75-703)</f>
        <v>-1.9650593990216632</v>
      </c>
    </row>
    <row r="5468" spans="1:10" x14ac:dyDescent="0.2">
      <c r="A5468" s="505">
        <v>41892</v>
      </c>
      <c r="B5468" s="506">
        <v>5467</v>
      </c>
      <c r="C5468" s="507">
        <v>99.35</v>
      </c>
      <c r="E5468" s="508">
        <f>(Table13[[#This Row],[Gasoil Open]]-MIN(Table13[Gasoil Open]))/(MAX(Table13[Gasoil Open])-MIN(Table13[Gasoil Open]))</f>
        <v>0.65629575402635409</v>
      </c>
      <c r="I5468" s="130">
        <f>(Table13[[#This Row],[Alpha]]-MIN(Table13[Alpha]))/(MAX(Table13[Alpha])-MIN(Table13[Alpha]))</f>
        <v>0.41785418965510296</v>
      </c>
      <c r="J5468" s="508">
        <f>(Table13[[#This Row],[Signal from Matlab]]-703)/(1060.75-703)</f>
        <v>-1.9650593990216632</v>
      </c>
    </row>
    <row r="5469" spans="1:10" x14ac:dyDescent="0.2">
      <c r="A5469" s="505">
        <v>41893</v>
      </c>
      <c r="B5469" s="506">
        <v>5468</v>
      </c>
      <c r="C5469" s="507">
        <v>98.12</v>
      </c>
      <c r="E5469" s="508">
        <f>(Table13[[#This Row],[Gasoil Open]]-MIN(Table13[Gasoil Open]))/(MAX(Table13[Gasoil Open])-MIN(Table13[Gasoil Open]))</f>
        <v>0.64729136163982426</v>
      </c>
      <c r="I5469" s="130">
        <f>(Table13[[#This Row],[Alpha]]-MIN(Table13[Alpha]))/(MAX(Table13[Alpha])-MIN(Table13[Alpha]))</f>
        <v>0.41785418965510296</v>
      </c>
      <c r="J5469" s="508">
        <f>(Table13[[#This Row],[Signal from Matlab]]-703)/(1060.75-703)</f>
        <v>-1.9650593990216632</v>
      </c>
    </row>
    <row r="5470" spans="1:10" x14ac:dyDescent="0.2">
      <c r="A5470" s="505">
        <v>41894</v>
      </c>
      <c r="B5470" s="506">
        <v>5469</v>
      </c>
      <c r="C5470" s="507">
        <v>98.25</v>
      </c>
      <c r="E5470" s="508">
        <f>(Table13[[#This Row],[Gasoil Open]]-MIN(Table13[Gasoil Open]))/(MAX(Table13[Gasoil Open])-MIN(Table13[Gasoil Open]))</f>
        <v>0.64824304538799404</v>
      </c>
      <c r="I5470" s="130">
        <f>(Table13[[#This Row],[Alpha]]-MIN(Table13[Alpha]))/(MAX(Table13[Alpha])-MIN(Table13[Alpha]))</f>
        <v>0.41785418965510296</v>
      </c>
      <c r="J5470" s="508">
        <f>(Table13[[#This Row],[Signal from Matlab]]-703)/(1060.75-703)</f>
        <v>-1.9650593990216632</v>
      </c>
    </row>
    <row r="5471" spans="1:10" x14ac:dyDescent="0.2">
      <c r="A5471" s="505">
        <v>41897</v>
      </c>
      <c r="B5471" s="506">
        <v>5470</v>
      </c>
      <c r="C5471" s="507">
        <v>96.9</v>
      </c>
      <c r="E5471" s="508">
        <f>(Table13[[#This Row],[Gasoil Open]]-MIN(Table13[Gasoil Open]))/(MAX(Table13[Gasoil Open])-MIN(Table13[Gasoil Open]))</f>
        <v>0.63836017569546111</v>
      </c>
      <c r="I5471" s="130">
        <f>(Table13[[#This Row],[Alpha]]-MIN(Table13[Alpha]))/(MAX(Table13[Alpha])-MIN(Table13[Alpha]))</f>
        <v>0.41785418965510296</v>
      </c>
      <c r="J5471" s="508">
        <f>(Table13[[#This Row],[Signal from Matlab]]-703)/(1060.75-703)</f>
        <v>-1.9650593990216632</v>
      </c>
    </row>
    <row r="5472" spans="1:10" x14ac:dyDescent="0.2">
      <c r="A5472" s="505">
        <v>41898</v>
      </c>
      <c r="B5472" s="506">
        <v>5471</v>
      </c>
      <c r="C5472" s="507">
        <v>97.96</v>
      </c>
      <c r="E5472" s="508">
        <f>(Table13[[#This Row],[Gasoil Open]]-MIN(Table13[Gasoil Open]))/(MAX(Table13[Gasoil Open])-MIN(Table13[Gasoil Open]))</f>
        <v>0.64612005856515353</v>
      </c>
      <c r="I5472" s="130">
        <f>(Table13[[#This Row],[Alpha]]-MIN(Table13[Alpha]))/(MAX(Table13[Alpha])-MIN(Table13[Alpha]))</f>
        <v>0.41785418965510296</v>
      </c>
      <c r="J5472" s="508">
        <f>(Table13[[#This Row],[Signal from Matlab]]-703)/(1060.75-703)</f>
        <v>-1.9650593990216632</v>
      </c>
    </row>
    <row r="5473" spans="1:10" x14ac:dyDescent="0.2">
      <c r="A5473" s="505">
        <v>41899</v>
      </c>
      <c r="B5473" s="506">
        <v>5472</v>
      </c>
      <c r="C5473" s="507">
        <v>98.95</v>
      </c>
      <c r="E5473" s="508">
        <f>(Table13[[#This Row],[Gasoil Open]]-MIN(Table13[Gasoil Open]))/(MAX(Table13[Gasoil Open])-MIN(Table13[Gasoil Open]))</f>
        <v>0.65336749633967783</v>
      </c>
      <c r="I5473" s="130">
        <f>(Table13[[#This Row],[Alpha]]-MIN(Table13[Alpha]))/(MAX(Table13[Alpha])-MIN(Table13[Alpha]))</f>
        <v>0.41785418965510296</v>
      </c>
      <c r="J5473" s="508">
        <f>(Table13[[#This Row],[Signal from Matlab]]-703)/(1060.75-703)</f>
        <v>-1.9650593990216632</v>
      </c>
    </row>
    <row r="5474" spans="1:10" x14ac:dyDescent="0.2">
      <c r="A5474" s="505">
        <v>41900</v>
      </c>
      <c r="B5474" s="506">
        <v>5473</v>
      </c>
      <c r="C5474" s="507">
        <v>98.69</v>
      </c>
      <c r="E5474" s="508">
        <f>(Table13[[#This Row],[Gasoil Open]]-MIN(Table13[Gasoil Open]))/(MAX(Table13[Gasoil Open])-MIN(Table13[Gasoil Open]))</f>
        <v>0.65146412884333804</v>
      </c>
      <c r="I5474" s="130">
        <f>(Table13[[#This Row],[Alpha]]-MIN(Table13[Alpha]))/(MAX(Table13[Alpha])-MIN(Table13[Alpha]))</f>
        <v>0.41785418965510296</v>
      </c>
      <c r="J5474" s="508">
        <f>(Table13[[#This Row],[Signal from Matlab]]-703)/(1060.75-703)</f>
        <v>-1.9650593990216632</v>
      </c>
    </row>
    <row r="5475" spans="1:10" x14ac:dyDescent="0.2">
      <c r="A5475" s="505">
        <v>41901</v>
      </c>
      <c r="B5475" s="506">
        <v>5474</v>
      </c>
      <c r="C5475" s="507">
        <v>97.65</v>
      </c>
      <c r="E5475" s="508">
        <f>(Table13[[#This Row],[Gasoil Open]]-MIN(Table13[Gasoil Open]))/(MAX(Table13[Gasoil Open])-MIN(Table13[Gasoil Open]))</f>
        <v>0.64385065885797943</v>
      </c>
      <c r="I5475" s="130">
        <f>(Table13[[#This Row],[Alpha]]-MIN(Table13[Alpha]))/(MAX(Table13[Alpha])-MIN(Table13[Alpha]))</f>
        <v>0.41785418965510296</v>
      </c>
      <c r="J5475" s="508">
        <f>(Table13[[#This Row],[Signal from Matlab]]-703)/(1060.75-703)</f>
        <v>-1.9650593990216632</v>
      </c>
    </row>
    <row r="5476" spans="1:10" x14ac:dyDescent="0.2">
      <c r="A5476" s="505">
        <v>41904</v>
      </c>
      <c r="B5476" s="506">
        <v>5475</v>
      </c>
      <c r="C5476" s="507">
        <v>98.5</v>
      </c>
      <c r="E5476" s="508">
        <f>(Table13[[#This Row],[Gasoil Open]]-MIN(Table13[Gasoil Open]))/(MAX(Table13[Gasoil Open])-MIN(Table13[Gasoil Open]))</f>
        <v>0.65007320644216682</v>
      </c>
      <c r="I5476" s="130">
        <f>(Table13[[#This Row],[Alpha]]-MIN(Table13[Alpha]))/(MAX(Table13[Alpha])-MIN(Table13[Alpha]))</f>
        <v>0.41785418965510296</v>
      </c>
      <c r="J5476" s="508">
        <f>(Table13[[#This Row],[Signal from Matlab]]-703)/(1060.75-703)</f>
        <v>-1.9650593990216632</v>
      </c>
    </row>
    <row r="5477" spans="1:10" x14ac:dyDescent="0.2">
      <c r="A5477" s="505">
        <v>41905</v>
      </c>
      <c r="B5477" s="506">
        <v>5476</v>
      </c>
      <c r="C5477" s="507">
        <v>96.91</v>
      </c>
      <c r="E5477" s="508">
        <f>(Table13[[#This Row],[Gasoil Open]]-MIN(Table13[Gasoil Open]))/(MAX(Table13[Gasoil Open])-MIN(Table13[Gasoil Open]))</f>
        <v>0.63843338213762801</v>
      </c>
      <c r="I5477" s="130">
        <f>(Table13[[#This Row],[Alpha]]-MIN(Table13[Alpha]))/(MAX(Table13[Alpha])-MIN(Table13[Alpha]))</f>
        <v>0.41785418965510296</v>
      </c>
      <c r="J5477" s="508">
        <f>(Table13[[#This Row],[Signal from Matlab]]-703)/(1060.75-703)</f>
        <v>-1.9650593990216632</v>
      </c>
    </row>
    <row r="5478" spans="1:10" x14ac:dyDescent="0.2">
      <c r="A5478" s="505">
        <v>41906</v>
      </c>
      <c r="B5478" s="506">
        <v>5477</v>
      </c>
      <c r="C5478" s="507">
        <v>96.89</v>
      </c>
      <c r="E5478" s="508">
        <f>(Table13[[#This Row],[Gasoil Open]]-MIN(Table13[Gasoil Open]))/(MAX(Table13[Gasoil Open])-MIN(Table13[Gasoil Open]))</f>
        <v>0.6382869692532942</v>
      </c>
      <c r="I5478" s="130">
        <f>(Table13[[#This Row],[Alpha]]-MIN(Table13[Alpha]))/(MAX(Table13[Alpha])-MIN(Table13[Alpha]))</f>
        <v>0.41785418965510296</v>
      </c>
      <c r="J5478" s="508">
        <f>(Table13[[#This Row],[Signal from Matlab]]-703)/(1060.75-703)</f>
        <v>-1.9650593990216632</v>
      </c>
    </row>
    <row r="5479" spans="1:10" x14ac:dyDescent="0.2">
      <c r="A5479" s="505">
        <v>41907</v>
      </c>
      <c r="B5479" s="506">
        <v>5478</v>
      </c>
      <c r="C5479" s="507">
        <v>97.03</v>
      </c>
      <c r="E5479" s="508">
        <f>(Table13[[#This Row],[Gasoil Open]]-MIN(Table13[Gasoil Open]))/(MAX(Table13[Gasoil Open])-MIN(Table13[Gasoil Open]))</f>
        <v>0.63931185944363089</v>
      </c>
      <c r="I5479" s="130">
        <f>(Table13[[#This Row],[Alpha]]-MIN(Table13[Alpha]))/(MAX(Table13[Alpha])-MIN(Table13[Alpha]))</f>
        <v>0.41785418965510296</v>
      </c>
      <c r="J5479" s="508">
        <f>(Table13[[#This Row],[Signal from Matlab]]-703)/(1060.75-703)</f>
        <v>-1.9650593990216632</v>
      </c>
    </row>
    <row r="5480" spans="1:10" x14ac:dyDescent="0.2">
      <c r="A5480" s="505">
        <v>41908</v>
      </c>
      <c r="B5480" s="506">
        <v>5479</v>
      </c>
      <c r="C5480" s="507">
        <v>97.11</v>
      </c>
      <c r="E5480" s="508">
        <f>(Table13[[#This Row],[Gasoil Open]]-MIN(Table13[Gasoil Open]))/(MAX(Table13[Gasoil Open])-MIN(Table13[Gasoil Open]))</f>
        <v>0.63989751098096614</v>
      </c>
      <c r="I5480" s="130">
        <f>(Table13[[#This Row],[Alpha]]-MIN(Table13[Alpha]))/(MAX(Table13[Alpha])-MIN(Table13[Alpha]))</f>
        <v>0.41785418965510296</v>
      </c>
      <c r="J5480" s="508">
        <f>(Table13[[#This Row],[Signal from Matlab]]-703)/(1060.75-703)</f>
        <v>-1.9650593990216632</v>
      </c>
    </row>
    <row r="5481" spans="1:10" x14ac:dyDescent="0.2">
      <c r="A5481" s="505">
        <v>41911</v>
      </c>
      <c r="B5481" s="506">
        <v>5480</v>
      </c>
      <c r="C5481" s="507">
        <v>96.81</v>
      </c>
      <c r="E5481" s="508">
        <f>(Table13[[#This Row],[Gasoil Open]]-MIN(Table13[Gasoil Open]))/(MAX(Table13[Gasoil Open])-MIN(Table13[Gasoil Open]))</f>
        <v>0.63770131771595895</v>
      </c>
      <c r="I5481" s="130">
        <f>(Table13[[#This Row],[Alpha]]-MIN(Table13[Alpha]))/(MAX(Table13[Alpha])-MIN(Table13[Alpha]))</f>
        <v>0.41785418965510296</v>
      </c>
      <c r="J5481" s="508">
        <f>(Table13[[#This Row],[Signal from Matlab]]-703)/(1060.75-703)</f>
        <v>-1.9650593990216632</v>
      </c>
    </row>
    <row r="5482" spans="1:10" x14ac:dyDescent="0.2">
      <c r="A5482" s="505">
        <v>41912</v>
      </c>
      <c r="B5482" s="506">
        <v>5481</v>
      </c>
      <c r="C5482" s="507">
        <v>97.15</v>
      </c>
      <c r="E5482" s="508">
        <f>(Table13[[#This Row],[Gasoil Open]]-MIN(Table13[Gasoil Open]))/(MAX(Table13[Gasoil Open])-MIN(Table13[Gasoil Open]))</f>
        <v>0.64019033674963388</v>
      </c>
      <c r="I5482" s="130">
        <f>(Table13[[#This Row],[Alpha]]-MIN(Table13[Alpha]))/(MAX(Table13[Alpha])-MIN(Table13[Alpha]))</f>
        <v>0.41785418965510296</v>
      </c>
      <c r="J5482" s="508">
        <f>(Table13[[#This Row],[Signal from Matlab]]-703)/(1060.75-703)</f>
        <v>-1.9650593990216632</v>
      </c>
    </row>
    <row r="5483" spans="1:10" x14ac:dyDescent="0.2">
      <c r="A5483" s="505">
        <v>41913</v>
      </c>
      <c r="B5483" s="506">
        <v>5482</v>
      </c>
      <c r="C5483" s="507">
        <v>94.77</v>
      </c>
      <c r="E5483" s="508">
        <f>(Table13[[#This Row],[Gasoil Open]]-MIN(Table13[Gasoil Open]))/(MAX(Table13[Gasoil Open])-MIN(Table13[Gasoil Open]))</f>
        <v>0.62276720351390902</v>
      </c>
      <c r="I5483" s="130">
        <f>(Table13[[#This Row],[Alpha]]-MIN(Table13[Alpha]))/(MAX(Table13[Alpha])-MIN(Table13[Alpha]))</f>
        <v>0.41785418965510296</v>
      </c>
      <c r="J5483" s="508">
        <f>(Table13[[#This Row],[Signal from Matlab]]-703)/(1060.75-703)</f>
        <v>-1.9650593990216632</v>
      </c>
    </row>
    <row r="5484" spans="1:10" x14ac:dyDescent="0.2">
      <c r="A5484" s="505">
        <v>41914</v>
      </c>
      <c r="B5484" s="506">
        <v>5483</v>
      </c>
      <c r="C5484" s="507">
        <v>94.3</v>
      </c>
      <c r="E5484" s="508">
        <f>(Table13[[#This Row],[Gasoil Open]]-MIN(Table13[Gasoil Open]))/(MAX(Table13[Gasoil Open])-MIN(Table13[Gasoil Open]))</f>
        <v>0.6193265007320643</v>
      </c>
      <c r="I5484" s="130">
        <f>(Table13[[#This Row],[Alpha]]-MIN(Table13[Alpha]))/(MAX(Table13[Alpha])-MIN(Table13[Alpha]))</f>
        <v>0.41785418965510296</v>
      </c>
      <c r="J5484" s="508">
        <f>(Table13[[#This Row],[Signal from Matlab]]-703)/(1060.75-703)</f>
        <v>-1.9650593990216632</v>
      </c>
    </row>
    <row r="5485" spans="1:10" x14ac:dyDescent="0.2">
      <c r="A5485" s="505">
        <v>41915</v>
      </c>
      <c r="B5485" s="506">
        <v>5484</v>
      </c>
      <c r="C5485" s="507">
        <v>93.75</v>
      </c>
      <c r="E5485" s="508">
        <f>(Table13[[#This Row],[Gasoil Open]]-MIN(Table13[Gasoil Open]))/(MAX(Table13[Gasoil Open])-MIN(Table13[Gasoil Open]))</f>
        <v>0.61530014641288422</v>
      </c>
      <c r="I5485" s="130">
        <f>(Table13[[#This Row],[Alpha]]-MIN(Table13[Alpha]))/(MAX(Table13[Alpha])-MIN(Table13[Alpha]))</f>
        <v>0.41785418965510296</v>
      </c>
      <c r="J5485" s="508">
        <f>(Table13[[#This Row],[Signal from Matlab]]-703)/(1060.75-703)</f>
        <v>-1.9650593990216632</v>
      </c>
    </row>
    <row r="5486" spans="1:10" x14ac:dyDescent="0.2">
      <c r="A5486" s="505">
        <v>41918</v>
      </c>
      <c r="B5486" s="506">
        <v>5485</v>
      </c>
      <c r="C5486" s="507">
        <v>91.9</v>
      </c>
      <c r="E5486" s="508">
        <f>(Table13[[#This Row],[Gasoil Open]]-MIN(Table13[Gasoil Open]))/(MAX(Table13[Gasoil Open])-MIN(Table13[Gasoil Open]))</f>
        <v>0.60175695461200573</v>
      </c>
      <c r="I5486" s="130">
        <f>(Table13[[#This Row],[Alpha]]-MIN(Table13[Alpha]))/(MAX(Table13[Alpha])-MIN(Table13[Alpha]))</f>
        <v>0.41785418965510296</v>
      </c>
      <c r="J5486" s="508">
        <f>(Table13[[#This Row],[Signal from Matlab]]-703)/(1060.75-703)</f>
        <v>-1.9650593990216632</v>
      </c>
    </row>
    <row r="5487" spans="1:10" x14ac:dyDescent="0.2">
      <c r="A5487" s="505">
        <v>41919</v>
      </c>
      <c r="B5487" s="506">
        <v>5486</v>
      </c>
      <c r="C5487" s="507">
        <v>92.81</v>
      </c>
      <c r="E5487" s="508">
        <f>(Table13[[#This Row],[Gasoil Open]]-MIN(Table13[Gasoil Open]))/(MAX(Table13[Gasoil Open])-MIN(Table13[Gasoil Open]))</f>
        <v>0.60841874084919467</v>
      </c>
      <c r="I5487" s="130">
        <f>(Table13[[#This Row],[Alpha]]-MIN(Table13[Alpha]))/(MAX(Table13[Alpha])-MIN(Table13[Alpha]))</f>
        <v>0.41785418965510296</v>
      </c>
      <c r="J5487" s="508">
        <f>(Table13[[#This Row],[Signal from Matlab]]-703)/(1060.75-703)</f>
        <v>-1.9650593990216632</v>
      </c>
    </row>
    <row r="5488" spans="1:10" x14ac:dyDescent="0.2">
      <c r="A5488" s="505">
        <v>41920</v>
      </c>
      <c r="B5488" s="506">
        <v>5487</v>
      </c>
      <c r="C5488" s="507">
        <v>91.89</v>
      </c>
      <c r="E5488" s="508">
        <f>(Table13[[#This Row],[Gasoil Open]]-MIN(Table13[Gasoil Open]))/(MAX(Table13[Gasoil Open])-MIN(Table13[Gasoil Open]))</f>
        <v>0.60168374816983883</v>
      </c>
      <c r="I5488" s="130">
        <f>(Table13[[#This Row],[Alpha]]-MIN(Table13[Alpha]))/(MAX(Table13[Alpha])-MIN(Table13[Alpha]))</f>
        <v>0.41785418965510296</v>
      </c>
      <c r="J5488" s="508">
        <f>(Table13[[#This Row],[Signal from Matlab]]-703)/(1060.75-703)</f>
        <v>-1.9650593990216632</v>
      </c>
    </row>
    <row r="5489" spans="1:10" x14ac:dyDescent="0.2">
      <c r="A5489" s="505">
        <v>41921</v>
      </c>
      <c r="B5489" s="506">
        <v>5488</v>
      </c>
      <c r="C5489" s="507">
        <v>91.62</v>
      </c>
      <c r="E5489" s="508">
        <f>(Table13[[#This Row],[Gasoil Open]]-MIN(Table13[Gasoil Open]))/(MAX(Table13[Gasoil Open])-MIN(Table13[Gasoil Open]))</f>
        <v>0.59970717423133224</v>
      </c>
      <c r="I5489" s="130">
        <f>(Table13[[#This Row],[Alpha]]-MIN(Table13[Alpha]))/(MAX(Table13[Alpha])-MIN(Table13[Alpha]))</f>
        <v>0.41785418965510296</v>
      </c>
      <c r="J5489" s="508">
        <f>(Table13[[#This Row],[Signal from Matlab]]-703)/(1060.75-703)</f>
        <v>-1.9650593990216632</v>
      </c>
    </row>
    <row r="5490" spans="1:10" x14ac:dyDescent="0.2">
      <c r="A5490" s="505">
        <v>41922</v>
      </c>
      <c r="B5490" s="506">
        <v>5489</v>
      </c>
      <c r="C5490" s="507">
        <v>89.1</v>
      </c>
      <c r="E5490" s="508">
        <f>(Table13[[#This Row],[Gasoil Open]]-MIN(Table13[Gasoil Open]))/(MAX(Table13[Gasoil Open])-MIN(Table13[Gasoil Open]))</f>
        <v>0.58125915080527069</v>
      </c>
      <c r="I5490" s="130">
        <f>(Table13[[#This Row],[Alpha]]-MIN(Table13[Alpha]))/(MAX(Table13[Alpha])-MIN(Table13[Alpha]))</f>
        <v>0.41785418965510296</v>
      </c>
      <c r="J5490" s="508">
        <f>(Table13[[#This Row],[Signal from Matlab]]-703)/(1060.75-703)</f>
        <v>-1.9650593990216632</v>
      </c>
    </row>
    <row r="5491" spans="1:10" x14ac:dyDescent="0.2">
      <c r="A5491" s="505">
        <v>41925</v>
      </c>
      <c r="B5491" s="506">
        <v>5490</v>
      </c>
      <c r="C5491" s="507">
        <v>89.89</v>
      </c>
      <c r="E5491" s="508">
        <f>(Table13[[#This Row],[Gasoil Open]]-MIN(Table13[Gasoil Open]))/(MAX(Table13[Gasoil Open])-MIN(Table13[Gasoil Open]))</f>
        <v>0.58704245973645675</v>
      </c>
      <c r="I5491" s="130">
        <f>(Table13[[#This Row],[Alpha]]-MIN(Table13[Alpha]))/(MAX(Table13[Alpha])-MIN(Table13[Alpha]))</f>
        <v>0.41785418965510296</v>
      </c>
      <c r="J5491" s="508">
        <f>(Table13[[#This Row],[Signal from Matlab]]-703)/(1060.75-703)</f>
        <v>-1.9650593990216632</v>
      </c>
    </row>
    <row r="5492" spans="1:10" x14ac:dyDescent="0.2">
      <c r="A5492" s="505">
        <v>41926</v>
      </c>
      <c r="B5492" s="506">
        <v>5491</v>
      </c>
      <c r="C5492" s="507">
        <v>88.23</v>
      </c>
      <c r="E5492" s="508">
        <f>(Table13[[#This Row],[Gasoil Open]]-MIN(Table13[Gasoil Open]))/(MAX(Table13[Gasoil Open])-MIN(Table13[Gasoil Open]))</f>
        <v>0.5748901903367496</v>
      </c>
      <c r="I5492" s="130">
        <f>(Table13[[#This Row],[Alpha]]-MIN(Table13[Alpha]))/(MAX(Table13[Alpha])-MIN(Table13[Alpha]))</f>
        <v>0.41785418965510296</v>
      </c>
      <c r="J5492" s="508">
        <f>(Table13[[#This Row],[Signal from Matlab]]-703)/(1060.75-703)</f>
        <v>-1.9650593990216632</v>
      </c>
    </row>
    <row r="5493" spans="1:10" x14ac:dyDescent="0.2">
      <c r="A5493" s="505">
        <v>41927</v>
      </c>
      <c r="B5493" s="506">
        <v>5492</v>
      </c>
      <c r="C5493" s="507">
        <v>85.54</v>
      </c>
      <c r="E5493" s="508">
        <f>(Table13[[#This Row],[Gasoil Open]]-MIN(Table13[Gasoil Open]))/(MAX(Table13[Gasoil Open])-MIN(Table13[Gasoil Open]))</f>
        <v>0.55519765739385063</v>
      </c>
      <c r="I5493" s="130">
        <f>(Table13[[#This Row],[Alpha]]-MIN(Table13[Alpha]))/(MAX(Table13[Alpha])-MIN(Table13[Alpha]))</f>
        <v>0.41785418965510296</v>
      </c>
      <c r="J5493" s="508">
        <f>(Table13[[#This Row],[Signal from Matlab]]-703)/(1060.75-703)</f>
        <v>-1.9650593990216632</v>
      </c>
    </row>
    <row r="5494" spans="1:10" x14ac:dyDescent="0.2">
      <c r="A5494" s="505">
        <v>41928</v>
      </c>
      <c r="B5494" s="506">
        <v>5493</v>
      </c>
      <c r="C5494" s="507">
        <v>83.45</v>
      </c>
      <c r="E5494" s="508">
        <f>(Table13[[#This Row],[Gasoil Open]]-MIN(Table13[Gasoil Open]))/(MAX(Table13[Gasoil Open])-MIN(Table13[Gasoil Open]))</f>
        <v>0.53989751098096628</v>
      </c>
      <c r="I5494" s="130">
        <f>(Table13[[#This Row],[Alpha]]-MIN(Table13[Alpha]))/(MAX(Table13[Alpha])-MIN(Table13[Alpha]))</f>
        <v>0.41785418965510296</v>
      </c>
      <c r="J5494" s="508">
        <f>(Table13[[#This Row],[Signal from Matlab]]-703)/(1060.75-703)</f>
        <v>-1.9650593990216632</v>
      </c>
    </row>
    <row r="5495" spans="1:10" x14ac:dyDescent="0.2">
      <c r="A5495" s="505">
        <v>41929</v>
      </c>
      <c r="B5495" s="506">
        <v>5494</v>
      </c>
      <c r="C5495" s="507">
        <v>86.5</v>
      </c>
      <c r="E5495" s="508">
        <f>(Table13[[#This Row],[Gasoil Open]]-MIN(Table13[Gasoil Open]))/(MAX(Table13[Gasoil Open])-MIN(Table13[Gasoil Open]))</f>
        <v>0.56222547584187399</v>
      </c>
      <c r="I5495" s="130">
        <f>(Table13[[#This Row],[Alpha]]-MIN(Table13[Alpha]))/(MAX(Table13[Alpha])-MIN(Table13[Alpha]))</f>
        <v>0.41785418965510296</v>
      </c>
      <c r="J5495" s="508">
        <f>(Table13[[#This Row],[Signal from Matlab]]-703)/(1060.75-703)</f>
        <v>-1.9650593990216632</v>
      </c>
    </row>
    <row r="5496" spans="1:10" x14ac:dyDescent="0.2">
      <c r="A5496" s="505">
        <v>41932</v>
      </c>
      <c r="B5496" s="506">
        <v>5495</v>
      </c>
      <c r="C5496" s="507">
        <v>86.35</v>
      </c>
      <c r="E5496" s="508">
        <f>(Table13[[#This Row],[Gasoil Open]]-MIN(Table13[Gasoil Open]))/(MAX(Table13[Gasoil Open])-MIN(Table13[Gasoil Open]))</f>
        <v>0.56112737920937028</v>
      </c>
      <c r="I5496" s="130">
        <f>(Table13[[#This Row],[Alpha]]-MIN(Table13[Alpha]))/(MAX(Table13[Alpha])-MIN(Table13[Alpha]))</f>
        <v>0.41785418965510296</v>
      </c>
      <c r="J5496" s="508">
        <f>(Table13[[#This Row],[Signal from Matlab]]-703)/(1060.75-703)</f>
        <v>-1.9650593990216632</v>
      </c>
    </row>
    <row r="5497" spans="1:10" x14ac:dyDescent="0.2">
      <c r="A5497" s="505">
        <v>41933</v>
      </c>
      <c r="B5497" s="506">
        <v>5496</v>
      </c>
      <c r="C5497" s="507">
        <v>85.13</v>
      </c>
      <c r="E5497" s="508">
        <f>(Table13[[#This Row],[Gasoil Open]]-MIN(Table13[Gasoil Open]))/(MAX(Table13[Gasoil Open])-MIN(Table13[Gasoil Open]))</f>
        <v>0.55219619326500713</v>
      </c>
      <c r="I5497" s="130">
        <f>(Table13[[#This Row],[Alpha]]-MIN(Table13[Alpha]))/(MAX(Table13[Alpha])-MIN(Table13[Alpha]))</f>
        <v>0.41785418965510296</v>
      </c>
      <c r="J5497" s="508">
        <f>(Table13[[#This Row],[Signal from Matlab]]-703)/(1060.75-703)</f>
        <v>-1.9650593990216632</v>
      </c>
    </row>
    <row r="5498" spans="1:10" x14ac:dyDescent="0.2">
      <c r="A5498" s="505">
        <v>41934</v>
      </c>
      <c r="B5498" s="506">
        <v>5497</v>
      </c>
      <c r="C5498" s="507">
        <v>86.46</v>
      </c>
      <c r="E5498" s="508">
        <f>(Table13[[#This Row],[Gasoil Open]]-MIN(Table13[Gasoil Open]))/(MAX(Table13[Gasoil Open])-MIN(Table13[Gasoil Open]))</f>
        <v>0.56193265007320625</v>
      </c>
      <c r="I5498" s="130">
        <f>(Table13[[#This Row],[Alpha]]-MIN(Table13[Alpha]))/(MAX(Table13[Alpha])-MIN(Table13[Alpha]))</f>
        <v>0.41785418965510296</v>
      </c>
      <c r="J5498" s="508">
        <f>(Table13[[#This Row],[Signal from Matlab]]-703)/(1060.75-703)</f>
        <v>-1.9650593990216632</v>
      </c>
    </row>
    <row r="5499" spans="1:10" x14ac:dyDescent="0.2">
      <c r="A5499" s="505">
        <v>41935</v>
      </c>
      <c r="B5499" s="506">
        <v>5498</v>
      </c>
      <c r="C5499" s="507">
        <v>84.71</v>
      </c>
      <c r="E5499" s="508">
        <f>(Table13[[#This Row],[Gasoil Open]]-MIN(Table13[Gasoil Open]))/(MAX(Table13[Gasoil Open])-MIN(Table13[Gasoil Open]))</f>
        <v>0.54912152269399694</v>
      </c>
      <c r="I5499" s="130">
        <f>(Table13[[#This Row],[Alpha]]-MIN(Table13[Alpha]))/(MAX(Table13[Alpha])-MIN(Table13[Alpha]))</f>
        <v>0.41785418965510296</v>
      </c>
      <c r="J5499" s="508">
        <f>(Table13[[#This Row],[Signal from Matlab]]-703)/(1060.75-703)</f>
        <v>-1.9650593990216632</v>
      </c>
    </row>
    <row r="5500" spans="1:10" x14ac:dyDescent="0.2">
      <c r="A5500" s="505">
        <v>41936</v>
      </c>
      <c r="B5500" s="506">
        <v>5499</v>
      </c>
      <c r="C5500" s="507">
        <v>86.78</v>
      </c>
      <c r="E5500" s="508">
        <f>(Table13[[#This Row],[Gasoil Open]]-MIN(Table13[Gasoil Open]))/(MAX(Table13[Gasoil Open])-MIN(Table13[Gasoil Open]))</f>
        <v>0.56427525622254748</v>
      </c>
      <c r="I5500" s="130">
        <f>(Table13[[#This Row],[Alpha]]-MIN(Table13[Alpha]))/(MAX(Table13[Alpha])-MIN(Table13[Alpha]))</f>
        <v>0.41785418965510296</v>
      </c>
      <c r="J5500" s="508">
        <f>(Table13[[#This Row],[Signal from Matlab]]-703)/(1060.75-703)</f>
        <v>-1.9650593990216632</v>
      </c>
    </row>
    <row r="5501" spans="1:10" x14ac:dyDescent="0.2">
      <c r="A5501" s="505">
        <v>41939</v>
      </c>
      <c r="B5501" s="506">
        <v>5500</v>
      </c>
      <c r="C5501" s="507">
        <v>86.08</v>
      </c>
      <c r="E5501" s="508">
        <f>(Table13[[#This Row],[Gasoil Open]]-MIN(Table13[Gasoil Open]))/(MAX(Table13[Gasoil Open])-MIN(Table13[Gasoil Open]))</f>
        <v>0.55915080527086369</v>
      </c>
      <c r="I5501" s="130">
        <f>(Table13[[#This Row],[Alpha]]-MIN(Table13[Alpha]))/(MAX(Table13[Alpha])-MIN(Table13[Alpha]))</f>
        <v>0.41785418965510296</v>
      </c>
      <c r="J5501" s="508">
        <f>(Table13[[#This Row],[Signal from Matlab]]-703)/(1060.75-703)</f>
        <v>-1.9650593990216632</v>
      </c>
    </row>
    <row r="5502" spans="1:10" x14ac:dyDescent="0.2">
      <c r="A5502" s="505">
        <v>41940</v>
      </c>
      <c r="B5502" s="506">
        <v>5501</v>
      </c>
      <c r="C5502" s="507">
        <v>85.5</v>
      </c>
      <c r="E5502" s="508">
        <f>(Table13[[#This Row],[Gasoil Open]]-MIN(Table13[Gasoil Open]))/(MAX(Table13[Gasoil Open])-MIN(Table13[Gasoil Open]))</f>
        <v>0.55490483162518289</v>
      </c>
      <c r="I5502" s="130">
        <f>(Table13[[#This Row],[Alpha]]-MIN(Table13[Alpha]))/(MAX(Table13[Alpha])-MIN(Table13[Alpha]))</f>
        <v>0.41785418965510296</v>
      </c>
      <c r="J5502" s="508">
        <f>(Table13[[#This Row],[Signal from Matlab]]-703)/(1060.75-703)</f>
        <v>-1.9650593990216632</v>
      </c>
    </row>
    <row r="5503" spans="1:10" x14ac:dyDescent="0.2">
      <c r="A5503" s="505">
        <v>41941</v>
      </c>
      <c r="B5503" s="506">
        <v>5502</v>
      </c>
      <c r="C5503" s="507">
        <v>86.1</v>
      </c>
      <c r="E5503" s="508">
        <f>(Table13[[#This Row],[Gasoil Open]]-MIN(Table13[Gasoil Open]))/(MAX(Table13[Gasoil Open])-MIN(Table13[Gasoil Open]))</f>
        <v>0.55929721815519751</v>
      </c>
      <c r="I5503" s="130">
        <f>(Table13[[#This Row],[Alpha]]-MIN(Table13[Alpha]))/(MAX(Table13[Alpha])-MIN(Table13[Alpha]))</f>
        <v>0.41785418965510296</v>
      </c>
      <c r="J5503" s="508">
        <f>(Table13[[#This Row],[Signal from Matlab]]-703)/(1060.75-703)</f>
        <v>-1.9650593990216632</v>
      </c>
    </row>
    <row r="5504" spans="1:10" x14ac:dyDescent="0.2">
      <c r="A5504" s="505">
        <v>41942</v>
      </c>
      <c r="B5504" s="506">
        <v>5503</v>
      </c>
      <c r="C5504" s="507">
        <v>86.93</v>
      </c>
      <c r="E5504" s="508">
        <f>(Table13[[#This Row],[Gasoil Open]]-MIN(Table13[Gasoil Open]))/(MAX(Table13[Gasoil Open])-MIN(Table13[Gasoil Open]))</f>
        <v>0.56537335285505119</v>
      </c>
      <c r="I5504" s="130">
        <f>(Table13[[#This Row],[Alpha]]-MIN(Table13[Alpha]))/(MAX(Table13[Alpha])-MIN(Table13[Alpha]))</f>
        <v>0.41785418965510296</v>
      </c>
      <c r="J5504" s="508">
        <f>(Table13[[#This Row],[Signal from Matlab]]-703)/(1060.75-703)</f>
        <v>-1.9650593990216632</v>
      </c>
    </row>
    <row r="5505" spans="1:10" x14ac:dyDescent="0.2">
      <c r="A5505" s="505">
        <v>41943</v>
      </c>
      <c r="B5505" s="506">
        <v>5504</v>
      </c>
      <c r="C5505" s="507">
        <v>86.02</v>
      </c>
      <c r="E5505" s="508">
        <f>(Table13[[#This Row],[Gasoil Open]]-MIN(Table13[Gasoil Open]))/(MAX(Table13[Gasoil Open])-MIN(Table13[Gasoil Open]))</f>
        <v>0.55871156661786225</v>
      </c>
      <c r="I5505" s="130">
        <f>(Table13[[#This Row],[Alpha]]-MIN(Table13[Alpha]))/(MAX(Table13[Alpha])-MIN(Table13[Alpha]))</f>
        <v>0.41785418965510296</v>
      </c>
      <c r="J5505" s="508">
        <f>(Table13[[#This Row],[Signal from Matlab]]-703)/(1060.75-703)</f>
        <v>-1.9650593990216632</v>
      </c>
    </row>
    <row r="5506" spans="1:10" x14ac:dyDescent="0.2">
      <c r="A5506" s="505">
        <v>41946</v>
      </c>
      <c r="B5506" s="506">
        <v>5505</v>
      </c>
      <c r="C5506" s="507">
        <v>85.85</v>
      </c>
      <c r="E5506" s="508">
        <f>(Table13[[#This Row],[Gasoil Open]]-MIN(Table13[Gasoil Open]))/(MAX(Table13[Gasoil Open])-MIN(Table13[Gasoil Open]))</f>
        <v>0.55746705710102473</v>
      </c>
      <c r="I5506" s="130">
        <f>(Table13[[#This Row],[Alpha]]-MIN(Table13[Alpha]))/(MAX(Table13[Alpha])-MIN(Table13[Alpha]))</f>
        <v>0.41785418965510296</v>
      </c>
      <c r="J5506" s="508">
        <f>(Table13[[#This Row],[Signal from Matlab]]-703)/(1060.75-703)</f>
        <v>-1.9650593990216632</v>
      </c>
    </row>
    <row r="5507" spans="1:10" x14ac:dyDescent="0.2">
      <c r="A5507" s="505">
        <v>41947</v>
      </c>
      <c r="B5507" s="506">
        <v>5506</v>
      </c>
      <c r="C5507" s="507">
        <v>84.21</v>
      </c>
      <c r="E5507" s="508">
        <f>(Table13[[#This Row],[Gasoil Open]]-MIN(Table13[Gasoil Open]))/(MAX(Table13[Gasoil Open])-MIN(Table13[Gasoil Open]))</f>
        <v>0.5454612005856514</v>
      </c>
      <c r="I5507" s="130">
        <f>(Table13[[#This Row],[Alpha]]-MIN(Table13[Alpha]))/(MAX(Table13[Alpha])-MIN(Table13[Alpha]))</f>
        <v>0.41785418965510296</v>
      </c>
      <c r="J5507" s="508">
        <f>(Table13[[#This Row],[Signal from Matlab]]-703)/(1060.75-703)</f>
        <v>-1.9650593990216632</v>
      </c>
    </row>
    <row r="5508" spans="1:10" x14ac:dyDescent="0.2">
      <c r="A5508" s="505">
        <v>41948</v>
      </c>
      <c r="B5508" s="506">
        <v>5507</v>
      </c>
      <c r="C5508" s="507">
        <v>82.78</v>
      </c>
      <c r="E5508" s="508">
        <f>(Table13[[#This Row],[Gasoil Open]]-MIN(Table13[Gasoil Open]))/(MAX(Table13[Gasoil Open])-MIN(Table13[Gasoil Open]))</f>
        <v>0.53499267935578321</v>
      </c>
      <c r="I5508" s="130">
        <f>(Table13[[#This Row],[Alpha]]-MIN(Table13[Alpha]))/(MAX(Table13[Alpha])-MIN(Table13[Alpha]))</f>
        <v>0.41785418965510296</v>
      </c>
      <c r="J5508" s="508">
        <f>(Table13[[#This Row],[Signal from Matlab]]-703)/(1060.75-703)</f>
        <v>-1.9650593990216632</v>
      </c>
    </row>
    <row r="5509" spans="1:10" x14ac:dyDescent="0.2">
      <c r="A5509" s="505">
        <v>41949</v>
      </c>
      <c r="B5509" s="506">
        <v>5508</v>
      </c>
      <c r="C5509" s="507">
        <v>83.1</v>
      </c>
      <c r="E5509" s="508">
        <f>(Table13[[#This Row],[Gasoil Open]]-MIN(Table13[Gasoil Open]))/(MAX(Table13[Gasoil Open])-MIN(Table13[Gasoil Open]))</f>
        <v>0.53733528550512433</v>
      </c>
      <c r="I5509" s="130">
        <f>(Table13[[#This Row],[Alpha]]-MIN(Table13[Alpha]))/(MAX(Table13[Alpha])-MIN(Table13[Alpha]))</f>
        <v>0.41785418965510296</v>
      </c>
      <c r="J5509" s="508">
        <f>(Table13[[#This Row],[Signal from Matlab]]-703)/(1060.75-703)</f>
        <v>-1.9650593990216632</v>
      </c>
    </row>
    <row r="5510" spans="1:10" x14ac:dyDescent="0.2">
      <c r="A5510" s="505">
        <v>41950</v>
      </c>
      <c r="B5510" s="506">
        <v>5509</v>
      </c>
      <c r="C5510" s="507">
        <v>82.67</v>
      </c>
      <c r="E5510" s="508">
        <f>(Table13[[#This Row],[Gasoil Open]]-MIN(Table13[Gasoil Open]))/(MAX(Table13[Gasoil Open])-MIN(Table13[Gasoil Open]))</f>
        <v>0.53418740849194724</v>
      </c>
      <c r="I5510" s="130">
        <f>(Table13[[#This Row],[Alpha]]-MIN(Table13[Alpha]))/(MAX(Table13[Alpha])-MIN(Table13[Alpha]))</f>
        <v>0.41785418965510296</v>
      </c>
      <c r="J5510" s="508">
        <f>(Table13[[#This Row],[Signal from Matlab]]-703)/(1060.75-703)</f>
        <v>-1.9650593990216632</v>
      </c>
    </row>
    <row r="5511" spans="1:10" x14ac:dyDescent="0.2">
      <c r="A5511" s="505">
        <v>41953</v>
      </c>
      <c r="B5511" s="506">
        <v>5510</v>
      </c>
      <c r="C5511" s="507">
        <v>83.26</v>
      </c>
      <c r="E5511" s="508">
        <f>(Table13[[#This Row],[Gasoil Open]]-MIN(Table13[Gasoil Open]))/(MAX(Table13[Gasoil Open])-MIN(Table13[Gasoil Open]))</f>
        <v>0.53850658857979494</v>
      </c>
      <c r="I5511" s="130">
        <f>(Table13[[#This Row],[Alpha]]-MIN(Table13[Alpha]))/(MAX(Table13[Alpha])-MIN(Table13[Alpha]))</f>
        <v>0.41785418965510296</v>
      </c>
      <c r="J5511" s="508">
        <f>(Table13[[#This Row],[Signal from Matlab]]-703)/(1060.75-703)</f>
        <v>-1.9650593990216632</v>
      </c>
    </row>
    <row r="5512" spans="1:10" x14ac:dyDescent="0.2">
      <c r="A5512" s="505">
        <v>41954</v>
      </c>
      <c r="B5512" s="506">
        <v>5511</v>
      </c>
      <c r="C5512" s="507">
        <v>82.13</v>
      </c>
      <c r="E5512" s="508">
        <f>(Table13[[#This Row],[Gasoil Open]]-MIN(Table13[Gasoil Open]))/(MAX(Table13[Gasoil Open])-MIN(Table13[Gasoil Open]))</f>
        <v>0.53023426061493395</v>
      </c>
      <c r="I5512" s="130">
        <f>(Table13[[#This Row],[Alpha]]-MIN(Table13[Alpha]))/(MAX(Table13[Alpha])-MIN(Table13[Alpha]))</f>
        <v>0.41785418965510296</v>
      </c>
      <c r="J5512" s="508">
        <f>(Table13[[#This Row],[Signal from Matlab]]-703)/(1060.75-703)</f>
        <v>-1.9650593990216632</v>
      </c>
    </row>
    <row r="5513" spans="1:10" x14ac:dyDescent="0.2">
      <c r="A5513" s="505">
        <v>41955</v>
      </c>
      <c r="B5513" s="506">
        <v>5512</v>
      </c>
      <c r="C5513" s="507">
        <v>81.25</v>
      </c>
      <c r="E5513" s="508">
        <f>(Table13[[#This Row],[Gasoil Open]]-MIN(Table13[Gasoil Open]))/(MAX(Table13[Gasoil Open])-MIN(Table13[Gasoil Open]))</f>
        <v>0.52379209370424584</v>
      </c>
      <c r="I5513" s="130">
        <f>(Table13[[#This Row],[Alpha]]-MIN(Table13[Alpha]))/(MAX(Table13[Alpha])-MIN(Table13[Alpha]))</f>
        <v>0.41785418965510296</v>
      </c>
      <c r="J5513" s="508">
        <f>(Table13[[#This Row],[Signal from Matlab]]-703)/(1060.75-703)</f>
        <v>-1.9650593990216632</v>
      </c>
    </row>
    <row r="5514" spans="1:10" x14ac:dyDescent="0.2">
      <c r="A5514" s="505">
        <v>41956</v>
      </c>
      <c r="B5514" s="506">
        <v>5513</v>
      </c>
      <c r="C5514" s="507">
        <v>79.97</v>
      </c>
      <c r="E5514" s="508">
        <f>(Table13[[#This Row],[Gasoil Open]]-MIN(Table13[Gasoil Open]))/(MAX(Table13[Gasoil Open])-MIN(Table13[Gasoil Open]))</f>
        <v>0.51442166910688125</v>
      </c>
      <c r="I5514" s="130">
        <f>(Table13[[#This Row],[Alpha]]-MIN(Table13[Alpha]))/(MAX(Table13[Alpha])-MIN(Table13[Alpha]))</f>
        <v>0.41785418965510296</v>
      </c>
      <c r="J5514" s="508">
        <f>(Table13[[#This Row],[Signal from Matlab]]-703)/(1060.75-703)</f>
        <v>-1.9650593990216632</v>
      </c>
    </row>
    <row r="5515" spans="1:10" x14ac:dyDescent="0.2">
      <c r="A5515" s="505">
        <v>41957</v>
      </c>
      <c r="B5515" s="506">
        <v>5514</v>
      </c>
      <c r="C5515" s="507">
        <v>77.67</v>
      </c>
      <c r="E5515" s="508">
        <f>(Table13[[#This Row],[Gasoil Open]]-MIN(Table13[Gasoil Open]))/(MAX(Table13[Gasoil Open])-MIN(Table13[Gasoil Open]))</f>
        <v>0.49758418740849186</v>
      </c>
      <c r="I5515" s="130">
        <f>(Table13[[#This Row],[Alpha]]-MIN(Table13[Alpha]))/(MAX(Table13[Alpha])-MIN(Table13[Alpha]))</f>
        <v>0.41785418965510296</v>
      </c>
      <c r="J5515" s="508">
        <f>(Table13[[#This Row],[Signal from Matlab]]-703)/(1060.75-703)</f>
        <v>-1.9650593990216632</v>
      </c>
    </row>
    <row r="5516" spans="1:10" x14ac:dyDescent="0.2">
      <c r="A5516" s="505">
        <v>41960</v>
      </c>
      <c r="B5516" s="506">
        <v>5515</v>
      </c>
      <c r="C5516" s="507">
        <v>79.5</v>
      </c>
      <c r="E5516" s="508">
        <f>(Table13[[#This Row],[Gasoil Open]]-MIN(Table13[Gasoil Open]))/(MAX(Table13[Gasoil Open])-MIN(Table13[Gasoil Open]))</f>
        <v>0.51098096632503653</v>
      </c>
      <c r="I5516" s="130">
        <f>(Table13[[#This Row],[Alpha]]-MIN(Table13[Alpha]))/(MAX(Table13[Alpha])-MIN(Table13[Alpha]))</f>
        <v>0.41785418965510296</v>
      </c>
      <c r="J5516" s="508">
        <f>(Table13[[#This Row],[Signal from Matlab]]-703)/(1060.75-703)</f>
        <v>-1.9650593990216632</v>
      </c>
    </row>
    <row r="5517" spans="1:10" x14ac:dyDescent="0.2">
      <c r="A5517" s="505">
        <v>41961</v>
      </c>
      <c r="B5517" s="506">
        <v>5516</v>
      </c>
      <c r="C5517" s="507">
        <v>79.010000000000005</v>
      </c>
      <c r="E5517" s="508">
        <f>(Table13[[#This Row],[Gasoil Open]]-MIN(Table13[Gasoil Open]))/(MAX(Table13[Gasoil Open])-MIN(Table13[Gasoil Open]))</f>
        <v>0.50739385065885789</v>
      </c>
      <c r="I5517" s="130">
        <f>(Table13[[#This Row],[Alpha]]-MIN(Table13[Alpha]))/(MAX(Table13[Alpha])-MIN(Table13[Alpha]))</f>
        <v>0.41785418965510296</v>
      </c>
      <c r="J5517" s="508">
        <f>(Table13[[#This Row],[Signal from Matlab]]-703)/(1060.75-703)</f>
        <v>-1.9650593990216632</v>
      </c>
    </row>
    <row r="5518" spans="1:10" x14ac:dyDescent="0.2">
      <c r="A5518" s="505">
        <v>41962</v>
      </c>
      <c r="B5518" s="506">
        <v>5517</v>
      </c>
      <c r="C5518" s="507">
        <v>78.41</v>
      </c>
      <c r="E5518" s="508">
        <f>(Table13[[#This Row],[Gasoil Open]]-MIN(Table13[Gasoil Open]))/(MAX(Table13[Gasoil Open])-MIN(Table13[Gasoil Open]))</f>
        <v>0.50300146412884317</v>
      </c>
      <c r="I5518" s="130">
        <f>(Table13[[#This Row],[Alpha]]-MIN(Table13[Alpha]))/(MAX(Table13[Alpha])-MIN(Table13[Alpha]))</f>
        <v>0.41785418965510296</v>
      </c>
      <c r="J5518" s="508">
        <f>(Table13[[#This Row],[Signal from Matlab]]-703)/(1060.75-703)</f>
        <v>-1.9650593990216632</v>
      </c>
    </row>
    <row r="5519" spans="1:10" x14ac:dyDescent="0.2">
      <c r="A5519" s="505">
        <v>41963</v>
      </c>
      <c r="B5519" s="506">
        <v>5518</v>
      </c>
      <c r="C5519" s="507">
        <v>78.16</v>
      </c>
      <c r="E5519" s="508">
        <f>(Table13[[#This Row],[Gasoil Open]]-MIN(Table13[Gasoil Open]))/(MAX(Table13[Gasoil Open])-MIN(Table13[Gasoil Open]))</f>
        <v>0.50117130307467039</v>
      </c>
      <c r="I5519" s="130">
        <f>(Table13[[#This Row],[Alpha]]-MIN(Table13[Alpha]))/(MAX(Table13[Alpha])-MIN(Table13[Alpha]))</f>
        <v>0.41785418965510296</v>
      </c>
      <c r="J5519" s="508">
        <f>(Table13[[#This Row],[Signal from Matlab]]-703)/(1060.75-703)</f>
        <v>-1.9650593990216632</v>
      </c>
    </row>
    <row r="5520" spans="1:10" x14ac:dyDescent="0.2">
      <c r="A5520" s="505">
        <v>41964</v>
      </c>
      <c r="B5520" s="506">
        <v>5519</v>
      </c>
      <c r="C5520" s="507">
        <v>79.95</v>
      </c>
      <c r="E5520" s="508">
        <f>(Table13[[#This Row],[Gasoil Open]]-MIN(Table13[Gasoil Open]))/(MAX(Table13[Gasoil Open])-MIN(Table13[Gasoil Open]))</f>
        <v>0.51427525622254755</v>
      </c>
      <c r="I5520" s="130">
        <f>(Table13[[#This Row],[Alpha]]-MIN(Table13[Alpha]))/(MAX(Table13[Alpha])-MIN(Table13[Alpha]))</f>
        <v>0.41785418965510296</v>
      </c>
      <c r="J5520" s="508">
        <f>(Table13[[#This Row],[Signal from Matlab]]-703)/(1060.75-703)</f>
        <v>-1.9650593990216632</v>
      </c>
    </row>
    <row r="5521" spans="1:10" x14ac:dyDescent="0.2">
      <c r="A5521" s="505">
        <v>41967</v>
      </c>
      <c r="B5521" s="506">
        <v>5520</v>
      </c>
      <c r="C5521" s="507">
        <v>80.5</v>
      </c>
      <c r="E5521" s="508">
        <f>(Table13[[#This Row],[Gasoil Open]]-MIN(Table13[Gasoil Open]))/(MAX(Table13[Gasoil Open])-MIN(Table13[Gasoil Open]))</f>
        <v>0.51830161054172752</v>
      </c>
      <c r="I5521" s="130">
        <f>(Table13[[#This Row],[Alpha]]-MIN(Table13[Alpha]))/(MAX(Table13[Alpha])-MIN(Table13[Alpha]))</f>
        <v>0.41785418965510296</v>
      </c>
      <c r="J5521" s="508">
        <f>(Table13[[#This Row],[Signal from Matlab]]-703)/(1060.75-703)</f>
        <v>-1.9650593990216632</v>
      </c>
    </row>
    <row r="5522" spans="1:10" x14ac:dyDescent="0.2">
      <c r="A5522" s="505">
        <v>41968</v>
      </c>
      <c r="B5522" s="506">
        <v>5521</v>
      </c>
      <c r="C5522" s="507">
        <v>79.45</v>
      </c>
      <c r="E5522" s="508">
        <f>(Table13[[#This Row],[Gasoil Open]]-MIN(Table13[Gasoil Open]))/(MAX(Table13[Gasoil Open])-MIN(Table13[Gasoil Open]))</f>
        <v>0.510614934114202</v>
      </c>
      <c r="I5522" s="130">
        <f>(Table13[[#This Row],[Alpha]]-MIN(Table13[Alpha]))/(MAX(Table13[Alpha])-MIN(Table13[Alpha]))</f>
        <v>0.41785418965510296</v>
      </c>
      <c r="J5522" s="508">
        <f>(Table13[[#This Row],[Signal from Matlab]]-703)/(1060.75-703)</f>
        <v>-1.9650593990216632</v>
      </c>
    </row>
    <row r="5523" spans="1:10" x14ac:dyDescent="0.2">
      <c r="A5523" s="505">
        <v>41969</v>
      </c>
      <c r="B5523" s="506">
        <v>5522</v>
      </c>
      <c r="C5523" s="507">
        <v>78.28</v>
      </c>
      <c r="E5523" s="508">
        <f>(Table13[[#This Row],[Gasoil Open]]-MIN(Table13[Gasoil Open]))/(MAX(Table13[Gasoil Open])-MIN(Table13[Gasoil Open]))</f>
        <v>0.50204978038067338</v>
      </c>
      <c r="I5523" s="130">
        <f>(Table13[[#This Row],[Alpha]]-MIN(Table13[Alpha]))/(MAX(Table13[Alpha])-MIN(Table13[Alpha]))</f>
        <v>0.41785418965510296</v>
      </c>
      <c r="J5523" s="508">
        <f>(Table13[[#This Row],[Signal from Matlab]]-703)/(1060.75-703)</f>
        <v>-1.9650593990216632</v>
      </c>
    </row>
    <row r="5524" spans="1:10" x14ac:dyDescent="0.2">
      <c r="A5524" s="505">
        <v>41970</v>
      </c>
      <c r="B5524" s="506">
        <v>5523</v>
      </c>
      <c r="C5524" s="507">
        <v>77.400000000000006</v>
      </c>
      <c r="E5524" s="508">
        <f>(Table13[[#This Row],[Gasoil Open]]-MIN(Table13[Gasoil Open]))/(MAX(Table13[Gasoil Open])-MIN(Table13[Gasoil Open]))</f>
        <v>0.49560761346998528</v>
      </c>
      <c r="I5524" s="130">
        <f>(Table13[[#This Row],[Alpha]]-MIN(Table13[Alpha]))/(MAX(Table13[Alpha])-MIN(Table13[Alpha]))</f>
        <v>0.41785418965510296</v>
      </c>
      <c r="J5524" s="508">
        <f>(Table13[[#This Row],[Signal from Matlab]]-703)/(1060.75-703)</f>
        <v>-1.9650593990216632</v>
      </c>
    </row>
    <row r="5525" spans="1:10" x14ac:dyDescent="0.2">
      <c r="A5525" s="505">
        <v>41971</v>
      </c>
      <c r="B5525" s="506">
        <v>5524</v>
      </c>
      <c r="C5525" s="507">
        <v>72.58</v>
      </c>
      <c r="E5525" s="508">
        <f>(Table13[[#This Row],[Gasoil Open]]-MIN(Table13[Gasoil Open]))/(MAX(Table13[Gasoil Open])-MIN(Table13[Gasoil Open]))</f>
        <v>0.46032210834553428</v>
      </c>
      <c r="I5525" s="130">
        <f>(Table13[[#This Row],[Alpha]]-MIN(Table13[Alpha]))/(MAX(Table13[Alpha])-MIN(Table13[Alpha]))</f>
        <v>0.41785418965510296</v>
      </c>
      <c r="J5525" s="508">
        <f>(Table13[[#This Row],[Signal from Matlab]]-703)/(1060.75-703)</f>
        <v>-1.9650593990216632</v>
      </c>
    </row>
    <row r="5526" spans="1:10" x14ac:dyDescent="0.2">
      <c r="A5526" s="505">
        <v>41974</v>
      </c>
      <c r="B5526" s="506">
        <v>5525</v>
      </c>
      <c r="C5526" s="507">
        <v>70.150000000000006</v>
      </c>
      <c r="E5526" s="508">
        <f>(Table13[[#This Row],[Gasoil Open]]-MIN(Table13[Gasoil Open]))/(MAX(Table13[Gasoil Open])-MIN(Table13[Gasoil Open]))</f>
        <v>0.44253294289897505</v>
      </c>
      <c r="I5526" s="130">
        <f>(Table13[[#This Row],[Alpha]]-MIN(Table13[Alpha]))/(MAX(Table13[Alpha])-MIN(Table13[Alpha]))</f>
        <v>0.41785418965510296</v>
      </c>
      <c r="J5526" s="508">
        <f>(Table13[[#This Row],[Signal from Matlab]]-703)/(1060.75-703)</f>
        <v>-1.9650593990216632</v>
      </c>
    </row>
    <row r="5527" spans="1:10" x14ac:dyDescent="0.2">
      <c r="A5527" s="505">
        <v>41975</v>
      </c>
      <c r="B5527" s="506">
        <v>5526</v>
      </c>
      <c r="C5527" s="507">
        <v>72.510000000000005</v>
      </c>
      <c r="E5527" s="508">
        <f>(Table13[[#This Row],[Gasoil Open]]-MIN(Table13[Gasoil Open]))/(MAX(Table13[Gasoil Open])-MIN(Table13[Gasoil Open]))</f>
        <v>0.45980966325036599</v>
      </c>
      <c r="I5527" s="130">
        <f>(Table13[[#This Row],[Alpha]]-MIN(Table13[Alpha]))/(MAX(Table13[Alpha])-MIN(Table13[Alpha]))</f>
        <v>0.41785418965510296</v>
      </c>
      <c r="J5527" s="508">
        <f>(Table13[[#This Row],[Signal from Matlab]]-703)/(1060.75-703)</f>
        <v>-1.9650593990216632</v>
      </c>
    </row>
    <row r="5528" spans="1:10" x14ac:dyDescent="0.2">
      <c r="A5528" s="505">
        <v>41976</v>
      </c>
      <c r="B5528" s="506">
        <v>5527</v>
      </c>
      <c r="C5528" s="507">
        <v>70.95</v>
      </c>
      <c r="E5528" s="508">
        <f>(Table13[[#This Row],[Gasoil Open]]-MIN(Table13[Gasoil Open]))/(MAX(Table13[Gasoil Open])-MIN(Table13[Gasoil Open]))</f>
        <v>0.4483894582723279</v>
      </c>
      <c r="I5528" s="130">
        <f>(Table13[[#This Row],[Alpha]]-MIN(Table13[Alpha]))/(MAX(Table13[Alpha])-MIN(Table13[Alpha]))</f>
        <v>0.41785418965510296</v>
      </c>
      <c r="J5528" s="508">
        <f>(Table13[[#This Row],[Signal from Matlab]]-703)/(1060.75-703)</f>
        <v>-1.9650593990216632</v>
      </c>
    </row>
    <row r="5529" spans="1:10" x14ac:dyDescent="0.2">
      <c r="A5529" s="505">
        <v>41977</v>
      </c>
      <c r="B5529" s="506">
        <v>5528</v>
      </c>
      <c r="C5529" s="507">
        <v>70.150000000000006</v>
      </c>
      <c r="E5529" s="508">
        <f>(Table13[[#This Row],[Gasoil Open]]-MIN(Table13[Gasoil Open]))/(MAX(Table13[Gasoil Open])-MIN(Table13[Gasoil Open]))</f>
        <v>0.44253294289897505</v>
      </c>
      <c r="I5529" s="130">
        <f>(Table13[[#This Row],[Alpha]]-MIN(Table13[Alpha]))/(MAX(Table13[Alpha])-MIN(Table13[Alpha]))</f>
        <v>0.41785418965510296</v>
      </c>
      <c r="J5529" s="508">
        <f>(Table13[[#This Row],[Signal from Matlab]]-703)/(1060.75-703)</f>
        <v>-1.9650593990216632</v>
      </c>
    </row>
    <row r="5530" spans="1:10" x14ac:dyDescent="0.2">
      <c r="A5530" s="505">
        <v>41978</v>
      </c>
      <c r="B5530" s="506">
        <v>5529</v>
      </c>
      <c r="C5530" s="507">
        <v>69.53</v>
      </c>
      <c r="E5530" s="508">
        <f>(Table13[[#This Row],[Gasoil Open]]-MIN(Table13[Gasoil Open]))/(MAX(Table13[Gasoil Open])-MIN(Table13[Gasoil Open]))</f>
        <v>0.43799414348462656</v>
      </c>
      <c r="I5530" s="130">
        <f>(Table13[[#This Row],[Alpha]]-MIN(Table13[Alpha]))/(MAX(Table13[Alpha])-MIN(Table13[Alpha]))</f>
        <v>0.41785418965510296</v>
      </c>
      <c r="J5530" s="508">
        <f>(Table13[[#This Row],[Signal from Matlab]]-703)/(1060.75-703)</f>
        <v>-1.9650593990216632</v>
      </c>
    </row>
    <row r="5531" spans="1:10" x14ac:dyDescent="0.2">
      <c r="A5531" s="505">
        <v>41981</v>
      </c>
      <c r="B5531" s="506">
        <v>5530</v>
      </c>
      <c r="C5531" s="507">
        <v>68.790000000000006</v>
      </c>
      <c r="E5531" s="508">
        <f>(Table13[[#This Row],[Gasoil Open]]-MIN(Table13[Gasoil Open]))/(MAX(Table13[Gasoil Open])-MIN(Table13[Gasoil Open]))</f>
        <v>0.4325768667642752</v>
      </c>
      <c r="I5531" s="130">
        <f>(Table13[[#This Row],[Alpha]]-MIN(Table13[Alpha]))/(MAX(Table13[Alpha])-MIN(Table13[Alpha]))</f>
        <v>0.41785418965510296</v>
      </c>
      <c r="J5531" s="508">
        <f>(Table13[[#This Row],[Signal from Matlab]]-703)/(1060.75-703)</f>
        <v>-1.9650593990216632</v>
      </c>
    </row>
    <row r="5532" spans="1:10" x14ac:dyDescent="0.2">
      <c r="A5532" s="505">
        <v>41982</v>
      </c>
      <c r="B5532" s="506">
        <v>5531</v>
      </c>
      <c r="C5532" s="507">
        <v>66</v>
      </c>
      <c r="E5532" s="508">
        <f>(Table13[[#This Row],[Gasoil Open]]-MIN(Table13[Gasoil Open]))/(MAX(Table13[Gasoil Open])-MIN(Table13[Gasoil Open]))</f>
        <v>0.41215226939970706</v>
      </c>
      <c r="I5532" s="130">
        <f>(Table13[[#This Row],[Alpha]]-MIN(Table13[Alpha]))/(MAX(Table13[Alpha])-MIN(Table13[Alpha]))</f>
        <v>0.41785418965510296</v>
      </c>
      <c r="J5532" s="508">
        <f>(Table13[[#This Row],[Signal from Matlab]]-703)/(1060.75-703)</f>
        <v>-1.9650593990216632</v>
      </c>
    </row>
    <row r="5533" spans="1:10" x14ac:dyDescent="0.2">
      <c r="A5533" s="505">
        <v>41983</v>
      </c>
      <c r="B5533" s="506">
        <v>5532</v>
      </c>
      <c r="C5533" s="507">
        <v>66.25</v>
      </c>
      <c r="E5533" s="508">
        <f>(Table13[[#This Row],[Gasoil Open]]-MIN(Table13[Gasoil Open]))/(MAX(Table13[Gasoil Open])-MIN(Table13[Gasoil Open]))</f>
        <v>0.41398243045387983</v>
      </c>
      <c r="I5533" s="130">
        <f>(Table13[[#This Row],[Alpha]]-MIN(Table13[Alpha]))/(MAX(Table13[Alpha])-MIN(Table13[Alpha]))</f>
        <v>0.41785418965510296</v>
      </c>
      <c r="J5533" s="508">
        <f>(Table13[[#This Row],[Signal from Matlab]]-703)/(1060.75-703)</f>
        <v>-1.9650593990216632</v>
      </c>
    </row>
    <row r="5534" spans="1:10" x14ac:dyDescent="0.2">
      <c r="A5534" s="505">
        <v>41984</v>
      </c>
      <c r="B5534" s="506">
        <v>5533</v>
      </c>
      <c r="C5534" s="507">
        <v>64.47</v>
      </c>
      <c r="E5534" s="508">
        <f>(Table13[[#This Row],[Gasoil Open]]-MIN(Table13[Gasoil Open]))/(MAX(Table13[Gasoil Open])-MIN(Table13[Gasoil Open]))</f>
        <v>0.40095168374816975</v>
      </c>
      <c r="I5534" s="130">
        <f>(Table13[[#This Row],[Alpha]]-MIN(Table13[Alpha]))/(MAX(Table13[Alpha])-MIN(Table13[Alpha]))</f>
        <v>0.41785418965510296</v>
      </c>
      <c r="J5534" s="508">
        <f>(Table13[[#This Row],[Signal from Matlab]]-703)/(1060.75-703)</f>
        <v>-1.9650593990216632</v>
      </c>
    </row>
    <row r="5535" spans="1:10" x14ac:dyDescent="0.2">
      <c r="A5535" s="505">
        <v>41985</v>
      </c>
      <c r="B5535" s="506">
        <v>5534</v>
      </c>
      <c r="C5535" s="507">
        <v>63.01</v>
      </c>
      <c r="E5535" s="508">
        <f>(Table13[[#This Row],[Gasoil Open]]-MIN(Table13[Gasoil Open]))/(MAX(Table13[Gasoil Open])-MIN(Table13[Gasoil Open]))</f>
        <v>0.39026354319180084</v>
      </c>
      <c r="I5535" s="130">
        <f>(Table13[[#This Row],[Alpha]]-MIN(Table13[Alpha]))/(MAX(Table13[Alpha])-MIN(Table13[Alpha]))</f>
        <v>0.41785418965510296</v>
      </c>
      <c r="J5535" s="508">
        <f>(Table13[[#This Row],[Signal from Matlab]]-703)/(1060.75-703)</f>
        <v>-1.9650593990216632</v>
      </c>
    </row>
    <row r="5536" spans="1:10" x14ac:dyDescent="0.2">
      <c r="A5536" s="505">
        <v>41988</v>
      </c>
      <c r="B5536" s="506">
        <v>5535</v>
      </c>
      <c r="C5536" s="507">
        <v>61.2</v>
      </c>
      <c r="E5536" s="508">
        <f>(Table13[[#This Row],[Gasoil Open]]-MIN(Table13[Gasoil Open]))/(MAX(Table13[Gasoil Open])-MIN(Table13[Gasoil Open]))</f>
        <v>0.37701317715958998</v>
      </c>
      <c r="I5536" s="130">
        <f>(Table13[[#This Row],[Alpha]]-MIN(Table13[Alpha]))/(MAX(Table13[Alpha])-MIN(Table13[Alpha]))</f>
        <v>0.41785418965510296</v>
      </c>
      <c r="J5536" s="508">
        <f>(Table13[[#This Row],[Signal from Matlab]]-703)/(1060.75-703)</f>
        <v>-1.9650593990216632</v>
      </c>
    </row>
    <row r="5537" spans="1:10" x14ac:dyDescent="0.2">
      <c r="A5537" s="505">
        <v>41989</v>
      </c>
      <c r="B5537" s="506">
        <v>5536</v>
      </c>
      <c r="C5537" s="507">
        <v>60.65</v>
      </c>
      <c r="E5537" s="508">
        <f>(Table13[[#This Row],[Gasoil Open]]-MIN(Table13[Gasoil Open]))/(MAX(Table13[Gasoil Open])-MIN(Table13[Gasoil Open]))</f>
        <v>0.3729868228404099</v>
      </c>
      <c r="I5537" s="130">
        <f>(Table13[[#This Row],[Alpha]]-MIN(Table13[Alpha]))/(MAX(Table13[Alpha])-MIN(Table13[Alpha]))</f>
        <v>0.41785418965510296</v>
      </c>
      <c r="J5537" s="508">
        <f>(Table13[[#This Row],[Signal from Matlab]]-703)/(1060.75-703)</f>
        <v>-1.9650593990216632</v>
      </c>
    </row>
    <row r="5538" spans="1:10" x14ac:dyDescent="0.2">
      <c r="A5538" s="505">
        <v>41990</v>
      </c>
      <c r="B5538" s="506">
        <v>5537</v>
      </c>
      <c r="C5538" s="507">
        <v>59.9</v>
      </c>
      <c r="E5538" s="508">
        <f>(Table13[[#This Row],[Gasoil Open]]-MIN(Table13[Gasoil Open]))/(MAX(Table13[Gasoil Open])-MIN(Table13[Gasoil Open]))</f>
        <v>0.36749633967789164</v>
      </c>
      <c r="I5538" s="130">
        <f>(Table13[[#This Row],[Alpha]]-MIN(Table13[Alpha]))/(MAX(Table13[Alpha])-MIN(Table13[Alpha]))</f>
        <v>0.41785418965510296</v>
      </c>
      <c r="J5538" s="508">
        <f>(Table13[[#This Row],[Signal from Matlab]]-703)/(1060.75-703)</f>
        <v>-1.9650593990216632</v>
      </c>
    </row>
    <row r="5539" spans="1:10" x14ac:dyDescent="0.2">
      <c r="A5539" s="505">
        <v>41991</v>
      </c>
      <c r="B5539" s="506">
        <v>5538</v>
      </c>
      <c r="C5539" s="507">
        <v>60.94</v>
      </c>
      <c r="E5539" s="508">
        <f>(Table13[[#This Row],[Gasoil Open]]-MIN(Table13[Gasoil Open]))/(MAX(Table13[Gasoil Open])-MIN(Table13[Gasoil Open]))</f>
        <v>0.37510980966325025</v>
      </c>
      <c r="I5539" s="130">
        <f>(Table13[[#This Row],[Alpha]]-MIN(Table13[Alpha]))/(MAX(Table13[Alpha])-MIN(Table13[Alpha]))</f>
        <v>0.41785418965510296</v>
      </c>
      <c r="J5539" s="508">
        <f>(Table13[[#This Row],[Signal from Matlab]]-703)/(1060.75-703)</f>
        <v>-1.9650593990216632</v>
      </c>
    </row>
    <row r="5540" spans="1:10" x14ac:dyDescent="0.2">
      <c r="A5540" s="505">
        <v>41992</v>
      </c>
      <c r="B5540" s="506">
        <v>5539</v>
      </c>
      <c r="C5540" s="507">
        <v>59.85</v>
      </c>
      <c r="E5540" s="508">
        <f>(Table13[[#This Row],[Gasoil Open]]-MIN(Table13[Gasoil Open]))/(MAX(Table13[Gasoil Open])-MIN(Table13[Gasoil Open]))</f>
        <v>0.3671303074670571</v>
      </c>
      <c r="I5540" s="130">
        <f>(Table13[[#This Row],[Alpha]]-MIN(Table13[Alpha]))/(MAX(Table13[Alpha])-MIN(Table13[Alpha]))</f>
        <v>0.41785418965510296</v>
      </c>
      <c r="J5540" s="508">
        <f>(Table13[[#This Row],[Signal from Matlab]]-703)/(1060.75-703)</f>
        <v>-1.9650593990216632</v>
      </c>
    </row>
    <row r="5541" spans="1:10" x14ac:dyDescent="0.2">
      <c r="A5541" s="505">
        <v>41995</v>
      </c>
      <c r="B5541" s="506">
        <v>5540</v>
      </c>
      <c r="C5541" s="507">
        <v>61.99</v>
      </c>
      <c r="E5541" s="508">
        <f>(Table13[[#This Row],[Gasoil Open]]-MIN(Table13[Gasoil Open]))/(MAX(Table13[Gasoil Open])-MIN(Table13[Gasoil Open]))</f>
        <v>0.38279648609077599</v>
      </c>
      <c r="I5541" s="130">
        <f>(Table13[[#This Row],[Alpha]]-MIN(Table13[Alpha]))/(MAX(Table13[Alpha])-MIN(Table13[Alpha]))</f>
        <v>0.41785418965510296</v>
      </c>
      <c r="J5541" s="508">
        <f>(Table13[[#This Row],[Signal from Matlab]]-703)/(1060.75-703)</f>
        <v>-1.9650593990216632</v>
      </c>
    </row>
    <row r="5542" spans="1:10" x14ac:dyDescent="0.2">
      <c r="A5542" s="505">
        <v>41996</v>
      </c>
      <c r="B5542" s="506">
        <v>5541</v>
      </c>
      <c r="C5542" s="507">
        <v>60.24</v>
      </c>
      <c r="E5542" s="508">
        <f>(Table13[[#This Row],[Gasoil Open]]-MIN(Table13[Gasoil Open]))/(MAX(Table13[Gasoil Open])-MIN(Table13[Gasoil Open]))</f>
        <v>0.36998535871156663</v>
      </c>
      <c r="I5542" s="130">
        <f>(Table13[[#This Row],[Alpha]]-MIN(Table13[Alpha]))/(MAX(Table13[Alpha])-MIN(Table13[Alpha]))</f>
        <v>0.41785418965510296</v>
      </c>
      <c r="J5542" s="508">
        <f>(Table13[[#This Row],[Signal from Matlab]]-703)/(1060.75-703)</f>
        <v>-1.9650593990216632</v>
      </c>
    </row>
    <row r="5543" spans="1:10" x14ac:dyDescent="0.2">
      <c r="A5543" s="505">
        <v>41997</v>
      </c>
      <c r="B5543" s="506">
        <v>5542</v>
      </c>
      <c r="C5543" s="507">
        <v>61.63</v>
      </c>
      <c r="E5543" s="508">
        <f>(Table13[[#This Row],[Gasoil Open]]-MIN(Table13[Gasoil Open]))/(MAX(Table13[Gasoil Open])-MIN(Table13[Gasoil Open]))</f>
        <v>0.38016105417276719</v>
      </c>
      <c r="I5543" s="130">
        <f>(Table13[[#This Row],[Alpha]]-MIN(Table13[Alpha]))/(MAX(Table13[Alpha])-MIN(Table13[Alpha]))</f>
        <v>0.41785418965510296</v>
      </c>
      <c r="J5543" s="508">
        <f>(Table13[[#This Row],[Signal from Matlab]]-703)/(1060.75-703)</f>
        <v>-1.9650593990216632</v>
      </c>
    </row>
    <row r="5544" spans="1:10" x14ac:dyDescent="0.2">
      <c r="A5544" s="505">
        <v>41999</v>
      </c>
      <c r="B5544" s="506">
        <v>5543</v>
      </c>
      <c r="C5544" s="507">
        <v>60.19</v>
      </c>
      <c r="E5544" s="508">
        <f>(Table13[[#This Row],[Gasoil Open]]-MIN(Table13[Gasoil Open]))/(MAX(Table13[Gasoil Open])-MIN(Table13[Gasoil Open]))</f>
        <v>0.36961932650073198</v>
      </c>
      <c r="I5544" s="130">
        <f>(Table13[[#This Row],[Alpha]]-MIN(Table13[Alpha]))/(MAX(Table13[Alpha])-MIN(Table13[Alpha]))</f>
        <v>0.41785418965510296</v>
      </c>
      <c r="J5544" s="508">
        <f>(Table13[[#This Row],[Signal from Matlab]]-703)/(1060.75-703)</f>
        <v>-1.9650593990216632</v>
      </c>
    </row>
    <row r="5545" spans="1:10" x14ac:dyDescent="0.2">
      <c r="A5545" s="505">
        <v>42002</v>
      </c>
      <c r="B5545" s="506">
        <v>5544</v>
      </c>
      <c r="C5545" s="507">
        <v>59.65</v>
      </c>
      <c r="E5545" s="508">
        <f>(Table13[[#This Row],[Gasoil Open]]-MIN(Table13[Gasoil Open]))/(MAX(Table13[Gasoil Open])-MIN(Table13[Gasoil Open]))</f>
        <v>0.36566617862371886</v>
      </c>
      <c r="I5545" s="130">
        <f>(Table13[[#This Row],[Alpha]]-MIN(Table13[Alpha]))/(MAX(Table13[Alpha])-MIN(Table13[Alpha]))</f>
        <v>0.41785418965510296</v>
      </c>
      <c r="J5545" s="508">
        <f>(Table13[[#This Row],[Signal from Matlab]]-703)/(1060.75-703)</f>
        <v>-1.9650593990216632</v>
      </c>
    </row>
    <row r="5546" spans="1:10" x14ac:dyDescent="0.2">
      <c r="A5546" s="505">
        <v>42003</v>
      </c>
      <c r="B5546" s="506">
        <v>5545</v>
      </c>
      <c r="C5546" s="507">
        <v>57.93</v>
      </c>
      <c r="E5546" s="508">
        <f>(Table13[[#This Row],[Gasoil Open]]-MIN(Table13[Gasoil Open]))/(MAX(Table13[Gasoil Open])-MIN(Table13[Gasoil Open]))</f>
        <v>0.35307467057101022</v>
      </c>
      <c r="I5546" s="130">
        <f>(Table13[[#This Row],[Alpha]]-MIN(Table13[Alpha]))/(MAX(Table13[Alpha])-MIN(Table13[Alpha]))</f>
        <v>0.41785418965510296</v>
      </c>
      <c r="J5546" s="508">
        <f>(Table13[[#This Row],[Signal from Matlab]]-703)/(1060.75-703)</f>
        <v>-1.9650593990216632</v>
      </c>
    </row>
    <row r="5547" spans="1:10" x14ac:dyDescent="0.2">
      <c r="A5547" s="505">
        <v>42004</v>
      </c>
      <c r="B5547" s="506">
        <v>5546</v>
      </c>
      <c r="C5547" s="507">
        <v>57.35</v>
      </c>
      <c r="E5547" s="508">
        <f>(Table13[[#This Row],[Gasoil Open]]-MIN(Table13[Gasoil Open]))/(MAX(Table13[Gasoil Open])-MIN(Table13[Gasoil Open]))</f>
        <v>0.34882869692532942</v>
      </c>
      <c r="I5547" s="130">
        <f>(Table13[[#This Row],[Alpha]]-MIN(Table13[Alpha]))/(MAX(Table13[Alpha])-MIN(Table13[Alpha]))</f>
        <v>0.41785418965510296</v>
      </c>
      <c r="J5547" s="508">
        <f>(Table13[[#This Row],[Signal from Matlab]]-703)/(1060.75-703)</f>
        <v>-1.9650593990216632</v>
      </c>
    </row>
    <row r="5548" spans="1:10" x14ac:dyDescent="0.2">
      <c r="A5548" s="505">
        <v>42006</v>
      </c>
      <c r="B5548" s="506">
        <v>5547</v>
      </c>
      <c r="C5548" s="507">
        <v>58.02</v>
      </c>
      <c r="E5548" s="508">
        <f>(Table13[[#This Row],[Gasoil Open]]-MIN(Table13[Gasoil Open]))/(MAX(Table13[Gasoil Open])-MIN(Table13[Gasoil Open]))</f>
        <v>0.35373352855051243</v>
      </c>
      <c r="I5548" s="130">
        <f>(Table13[[#This Row],[Alpha]]-MIN(Table13[Alpha]))/(MAX(Table13[Alpha])-MIN(Table13[Alpha]))</f>
        <v>0.41785418965510296</v>
      </c>
      <c r="J5548" s="508">
        <f>(Table13[[#This Row],[Signal from Matlab]]-703)/(1060.75-703)</f>
        <v>-1.9650593990216632</v>
      </c>
    </row>
    <row r="5549" spans="1:10" x14ac:dyDescent="0.2">
      <c r="A5549" s="505">
        <v>42009</v>
      </c>
      <c r="B5549" s="506">
        <v>5548</v>
      </c>
      <c r="C5549" s="507">
        <v>56.25</v>
      </c>
      <c r="E5549" s="508">
        <f>(Table13[[#This Row],[Gasoil Open]]-MIN(Table13[Gasoil Open]))/(MAX(Table13[Gasoil Open])-MIN(Table13[Gasoil Open]))</f>
        <v>0.3407759882869692</v>
      </c>
      <c r="I5549" s="130">
        <f>(Table13[[#This Row],[Alpha]]-MIN(Table13[Alpha]))/(MAX(Table13[Alpha])-MIN(Table13[Alpha]))</f>
        <v>0.41785418965510296</v>
      </c>
      <c r="J5549" s="508">
        <f>(Table13[[#This Row],[Signal from Matlab]]-703)/(1060.75-703)</f>
        <v>-1.9650593990216632</v>
      </c>
    </row>
    <row r="5550" spans="1:10" x14ac:dyDescent="0.2">
      <c r="A5550" s="505">
        <v>42010</v>
      </c>
      <c r="B5550" s="506">
        <v>5549</v>
      </c>
      <c r="C5550" s="507">
        <v>53.2</v>
      </c>
      <c r="E5550" s="508">
        <f>(Table13[[#This Row],[Gasoil Open]]-MIN(Table13[Gasoil Open]))/(MAX(Table13[Gasoil Open])-MIN(Table13[Gasoil Open]))</f>
        <v>0.31844802342606143</v>
      </c>
      <c r="I5550" s="130">
        <f>(Table13[[#This Row],[Alpha]]-MIN(Table13[Alpha]))/(MAX(Table13[Alpha])-MIN(Table13[Alpha]))</f>
        <v>0.41785418965510296</v>
      </c>
      <c r="J5550" s="508">
        <f>(Table13[[#This Row],[Signal from Matlab]]-703)/(1060.75-703)</f>
        <v>-1.9650593990216632</v>
      </c>
    </row>
    <row r="5551" spans="1:10" x14ac:dyDescent="0.2">
      <c r="A5551" s="505">
        <v>42011</v>
      </c>
      <c r="B5551" s="506">
        <v>5550</v>
      </c>
      <c r="C5551" s="507">
        <v>51.15</v>
      </c>
      <c r="E5551" s="508">
        <f>(Table13[[#This Row],[Gasoil Open]]-MIN(Table13[Gasoil Open]))/(MAX(Table13[Gasoil Open])-MIN(Table13[Gasoil Open]))</f>
        <v>0.30344070278184476</v>
      </c>
      <c r="I5551" s="130">
        <f>(Table13[[#This Row],[Alpha]]-MIN(Table13[Alpha]))/(MAX(Table13[Alpha])-MIN(Table13[Alpha]))</f>
        <v>0.41785418965510296</v>
      </c>
      <c r="J5551" s="508">
        <f>(Table13[[#This Row],[Signal from Matlab]]-703)/(1060.75-703)</f>
        <v>-1.9650593990216632</v>
      </c>
    </row>
    <row r="5552" spans="1:10" x14ac:dyDescent="0.2">
      <c r="A5552" s="505">
        <v>42012</v>
      </c>
      <c r="B5552" s="506">
        <v>5551</v>
      </c>
      <c r="C5552" s="507">
        <v>51.06</v>
      </c>
      <c r="E5552" s="508">
        <f>(Table13[[#This Row],[Gasoil Open]]-MIN(Table13[Gasoil Open]))/(MAX(Table13[Gasoil Open])-MIN(Table13[Gasoil Open]))</f>
        <v>0.30278184480234255</v>
      </c>
      <c r="I5552" s="130">
        <f>(Table13[[#This Row],[Alpha]]-MIN(Table13[Alpha]))/(MAX(Table13[Alpha])-MIN(Table13[Alpha]))</f>
        <v>0.41785418965510296</v>
      </c>
      <c r="J5552" s="508">
        <f>(Table13[[#This Row],[Signal from Matlab]]-703)/(1060.75-703)</f>
        <v>-1.9650593990216632</v>
      </c>
    </row>
    <row r="5553" spans="1:10" x14ac:dyDescent="0.2">
      <c r="A5553" s="505">
        <v>42013</v>
      </c>
      <c r="B5553" s="506">
        <v>5552</v>
      </c>
      <c r="C5553" s="507">
        <v>51.25</v>
      </c>
      <c r="E5553" s="508">
        <f>(Table13[[#This Row],[Gasoil Open]]-MIN(Table13[Gasoil Open]))/(MAX(Table13[Gasoil Open])-MIN(Table13[Gasoil Open]))</f>
        <v>0.30417276720351383</v>
      </c>
      <c r="I5553" s="130">
        <f>(Table13[[#This Row],[Alpha]]-MIN(Table13[Alpha]))/(MAX(Table13[Alpha])-MIN(Table13[Alpha]))</f>
        <v>0.41785418965510296</v>
      </c>
      <c r="J5553" s="508">
        <f>(Table13[[#This Row],[Signal from Matlab]]-703)/(1060.75-703)</f>
        <v>-1.9650593990216632</v>
      </c>
    </row>
    <row r="5554" spans="1:10" x14ac:dyDescent="0.2">
      <c r="A5554" s="505">
        <v>42016</v>
      </c>
      <c r="B5554" s="506">
        <v>5553</v>
      </c>
      <c r="C5554" s="507">
        <v>49.93</v>
      </c>
      <c r="E5554" s="508">
        <f>(Table13[[#This Row],[Gasoil Open]]-MIN(Table13[Gasoil Open]))/(MAX(Table13[Gasoil Open])-MIN(Table13[Gasoil Open]))</f>
        <v>0.29450951683748167</v>
      </c>
      <c r="I5554" s="130">
        <f>(Table13[[#This Row],[Alpha]]-MIN(Table13[Alpha]))/(MAX(Table13[Alpha])-MIN(Table13[Alpha]))</f>
        <v>0.41785418965510296</v>
      </c>
      <c r="J5554" s="508">
        <f>(Table13[[#This Row],[Signal from Matlab]]-703)/(1060.75-703)</f>
        <v>-1.9650593990216632</v>
      </c>
    </row>
    <row r="5555" spans="1:10" x14ac:dyDescent="0.2">
      <c r="A5555" s="505">
        <v>42017</v>
      </c>
      <c r="B5555" s="506">
        <v>5554</v>
      </c>
      <c r="C5555" s="507">
        <v>47.06</v>
      </c>
      <c r="E5555" s="508">
        <f>(Table13[[#This Row],[Gasoil Open]]-MIN(Table13[Gasoil Open]))/(MAX(Table13[Gasoil Open])-MIN(Table13[Gasoil Open]))</f>
        <v>0.27349926793557827</v>
      </c>
      <c r="I5555" s="130">
        <f>(Table13[[#This Row],[Alpha]]-MIN(Table13[Alpha]))/(MAX(Table13[Alpha])-MIN(Table13[Alpha]))</f>
        <v>0.41785418965510296</v>
      </c>
      <c r="J5555" s="508">
        <f>(Table13[[#This Row],[Signal from Matlab]]-703)/(1060.75-703)</f>
        <v>-1.9650593990216632</v>
      </c>
    </row>
    <row r="5556" spans="1:10" x14ac:dyDescent="0.2">
      <c r="A5556" s="505">
        <v>42018</v>
      </c>
      <c r="B5556" s="506">
        <v>5555</v>
      </c>
      <c r="C5556" s="507">
        <v>46.84</v>
      </c>
      <c r="E5556" s="508">
        <f>(Table13[[#This Row],[Gasoil Open]]-MIN(Table13[Gasoil Open]))/(MAX(Table13[Gasoil Open])-MIN(Table13[Gasoil Open]))</f>
        <v>0.27188872620790627</v>
      </c>
      <c r="I5556" s="130">
        <f>(Table13[[#This Row],[Alpha]]-MIN(Table13[Alpha]))/(MAX(Table13[Alpha])-MIN(Table13[Alpha]))</f>
        <v>0.41785418965510296</v>
      </c>
      <c r="J5556" s="508">
        <f>(Table13[[#This Row],[Signal from Matlab]]-703)/(1060.75-703)</f>
        <v>-1.9650593990216632</v>
      </c>
    </row>
    <row r="5557" spans="1:10" x14ac:dyDescent="0.2">
      <c r="A5557" s="505">
        <v>42019</v>
      </c>
      <c r="B5557" s="506">
        <v>5556</v>
      </c>
      <c r="C5557" s="507">
        <v>48.68</v>
      </c>
      <c r="E5557" s="508">
        <f>(Table13[[#This Row],[Gasoil Open]]-MIN(Table13[Gasoil Open]))/(MAX(Table13[Gasoil Open])-MIN(Table13[Gasoil Open]))</f>
        <v>0.28535871156661785</v>
      </c>
      <c r="I5557" s="130">
        <f>(Table13[[#This Row],[Alpha]]-MIN(Table13[Alpha]))/(MAX(Table13[Alpha])-MIN(Table13[Alpha]))</f>
        <v>0.41785418965510296</v>
      </c>
      <c r="J5557" s="508">
        <f>(Table13[[#This Row],[Signal from Matlab]]-703)/(1060.75-703)</f>
        <v>-1.9650593990216632</v>
      </c>
    </row>
    <row r="5558" spans="1:10" x14ac:dyDescent="0.2">
      <c r="A5558" s="505">
        <v>42020</v>
      </c>
      <c r="B5558" s="506">
        <v>5557</v>
      </c>
      <c r="C5558" s="507">
        <v>48.25</v>
      </c>
      <c r="E5558" s="508">
        <f>(Table13[[#This Row],[Gasoil Open]]-MIN(Table13[Gasoil Open]))/(MAX(Table13[Gasoil Open])-MIN(Table13[Gasoil Open]))</f>
        <v>0.28221083455344065</v>
      </c>
      <c r="I5558" s="130">
        <f>(Table13[[#This Row],[Alpha]]-MIN(Table13[Alpha]))/(MAX(Table13[Alpha])-MIN(Table13[Alpha]))</f>
        <v>0.41785418965510296</v>
      </c>
      <c r="J5558" s="508">
        <f>(Table13[[#This Row],[Signal from Matlab]]-703)/(1060.75-703)</f>
        <v>-1.9650593990216632</v>
      </c>
    </row>
    <row r="5559" spans="1:10" x14ac:dyDescent="0.2">
      <c r="A5559" s="505">
        <v>42023</v>
      </c>
      <c r="B5559" s="506">
        <v>5558</v>
      </c>
      <c r="C5559" s="507">
        <v>50.1</v>
      </c>
      <c r="E5559" s="508">
        <f>(Table13[[#This Row],[Gasoil Open]]-MIN(Table13[Gasoil Open]))/(MAX(Table13[Gasoil Open])-MIN(Table13[Gasoil Open]))</f>
        <v>0.29575402635431919</v>
      </c>
      <c r="I5559" s="130">
        <f>(Table13[[#This Row],[Alpha]]-MIN(Table13[Alpha]))/(MAX(Table13[Alpha])-MIN(Table13[Alpha]))</f>
        <v>0.41785418965510296</v>
      </c>
      <c r="J5559" s="508">
        <f>(Table13[[#This Row],[Signal from Matlab]]-703)/(1060.75-703)</f>
        <v>-1.9650593990216632</v>
      </c>
    </row>
    <row r="5560" spans="1:10" x14ac:dyDescent="0.2">
      <c r="A5560" s="505">
        <v>42024</v>
      </c>
      <c r="B5560" s="506">
        <v>5559</v>
      </c>
      <c r="C5560" s="507">
        <v>48.91</v>
      </c>
      <c r="E5560" s="508">
        <f>(Table13[[#This Row],[Gasoil Open]]-MIN(Table13[Gasoil Open]))/(MAX(Table13[Gasoil Open])-MIN(Table13[Gasoil Open]))</f>
        <v>0.2870424597364567</v>
      </c>
      <c r="I5560" s="130">
        <f>(Table13[[#This Row],[Alpha]]-MIN(Table13[Alpha]))/(MAX(Table13[Alpha])-MIN(Table13[Alpha]))</f>
        <v>0.41785418965510296</v>
      </c>
      <c r="J5560" s="508">
        <f>(Table13[[#This Row],[Signal from Matlab]]-703)/(1060.75-703)</f>
        <v>-1.9650593990216632</v>
      </c>
    </row>
    <row r="5561" spans="1:10" x14ac:dyDescent="0.2">
      <c r="A5561" s="505">
        <v>42025</v>
      </c>
      <c r="B5561" s="506">
        <v>5560</v>
      </c>
      <c r="C5561" s="507">
        <v>48.29</v>
      </c>
      <c r="E5561" s="508">
        <f>(Table13[[#This Row],[Gasoil Open]]-MIN(Table13[Gasoil Open]))/(MAX(Table13[Gasoil Open])-MIN(Table13[Gasoil Open]))</f>
        <v>0.28250366032210833</v>
      </c>
      <c r="I5561" s="130">
        <f>(Table13[[#This Row],[Alpha]]-MIN(Table13[Alpha]))/(MAX(Table13[Alpha])-MIN(Table13[Alpha]))</f>
        <v>0.41785418965510296</v>
      </c>
      <c r="J5561" s="508">
        <f>(Table13[[#This Row],[Signal from Matlab]]-703)/(1060.75-703)</f>
        <v>-1.9650593990216632</v>
      </c>
    </row>
    <row r="5562" spans="1:10" x14ac:dyDescent="0.2">
      <c r="A5562" s="505">
        <v>42026</v>
      </c>
      <c r="B5562" s="506">
        <v>5561</v>
      </c>
      <c r="C5562" s="507">
        <v>48.6</v>
      </c>
      <c r="E5562" s="508">
        <f>(Table13[[#This Row],[Gasoil Open]]-MIN(Table13[Gasoil Open]))/(MAX(Table13[Gasoil Open])-MIN(Table13[Gasoil Open]))</f>
        <v>0.2847730600292826</v>
      </c>
      <c r="I5562" s="130">
        <f>(Table13[[#This Row],[Alpha]]-MIN(Table13[Alpha]))/(MAX(Table13[Alpha])-MIN(Table13[Alpha]))</f>
        <v>0.41785418965510296</v>
      </c>
      <c r="J5562" s="508">
        <f>(Table13[[#This Row],[Signal from Matlab]]-703)/(1060.75-703)</f>
        <v>-1.9650593990216632</v>
      </c>
    </row>
    <row r="5563" spans="1:10" x14ac:dyDescent="0.2">
      <c r="A5563" s="505">
        <v>42027</v>
      </c>
      <c r="B5563" s="506">
        <v>5562</v>
      </c>
      <c r="C5563" s="507">
        <v>49.11</v>
      </c>
      <c r="E5563" s="508">
        <f>(Table13[[#This Row],[Gasoil Open]]-MIN(Table13[Gasoil Open]))/(MAX(Table13[Gasoil Open])-MIN(Table13[Gasoil Open]))</f>
        <v>0.28850658857979494</v>
      </c>
      <c r="I5563" s="130">
        <f>(Table13[[#This Row],[Alpha]]-MIN(Table13[Alpha]))/(MAX(Table13[Alpha])-MIN(Table13[Alpha]))</f>
        <v>0.41785418965510296</v>
      </c>
      <c r="J5563" s="508">
        <f>(Table13[[#This Row],[Signal from Matlab]]-703)/(1060.75-703)</f>
        <v>-1.9650593990216632</v>
      </c>
    </row>
    <row r="5564" spans="1:10" x14ac:dyDescent="0.2">
      <c r="A5564" s="505">
        <v>42030</v>
      </c>
      <c r="B5564" s="506">
        <v>5563</v>
      </c>
      <c r="C5564" s="507">
        <v>48.56</v>
      </c>
      <c r="E5564" s="508">
        <f>(Table13[[#This Row],[Gasoil Open]]-MIN(Table13[Gasoil Open]))/(MAX(Table13[Gasoil Open])-MIN(Table13[Gasoil Open]))</f>
        <v>0.28448023426061486</v>
      </c>
      <c r="I5564" s="130">
        <f>(Table13[[#This Row],[Alpha]]-MIN(Table13[Alpha]))/(MAX(Table13[Alpha])-MIN(Table13[Alpha]))</f>
        <v>0.41785418965510296</v>
      </c>
      <c r="J5564" s="508">
        <f>(Table13[[#This Row],[Signal from Matlab]]-703)/(1060.75-703)</f>
        <v>-1.9650593990216632</v>
      </c>
    </row>
    <row r="5565" spans="1:10" x14ac:dyDescent="0.2">
      <c r="A5565" s="505">
        <v>42031</v>
      </c>
      <c r="B5565" s="506">
        <v>5564</v>
      </c>
      <c r="C5565" s="507">
        <v>48.25</v>
      </c>
      <c r="E5565" s="508">
        <f>(Table13[[#This Row],[Gasoil Open]]-MIN(Table13[Gasoil Open]))/(MAX(Table13[Gasoil Open])-MIN(Table13[Gasoil Open]))</f>
        <v>0.28221083455344065</v>
      </c>
      <c r="I5565" s="130">
        <f>(Table13[[#This Row],[Alpha]]-MIN(Table13[Alpha]))/(MAX(Table13[Alpha])-MIN(Table13[Alpha]))</f>
        <v>0.41785418965510296</v>
      </c>
      <c r="J5565" s="508">
        <f>(Table13[[#This Row],[Signal from Matlab]]-703)/(1060.75-703)</f>
        <v>-1.9650593990216632</v>
      </c>
    </row>
    <row r="5566" spans="1:10" x14ac:dyDescent="0.2">
      <c r="A5566" s="505">
        <v>42032</v>
      </c>
      <c r="B5566" s="506">
        <v>5565</v>
      </c>
      <c r="C5566" s="507">
        <v>49.1</v>
      </c>
      <c r="E5566" s="508">
        <f>(Table13[[#This Row],[Gasoil Open]]-MIN(Table13[Gasoil Open]))/(MAX(Table13[Gasoil Open])-MIN(Table13[Gasoil Open]))</f>
        <v>0.28843338213762809</v>
      </c>
      <c r="I5566" s="130">
        <f>(Table13[[#This Row],[Alpha]]-MIN(Table13[Alpha]))/(MAX(Table13[Alpha])-MIN(Table13[Alpha]))</f>
        <v>0.41785418965510296</v>
      </c>
      <c r="J5566" s="508">
        <f>(Table13[[#This Row],[Signal from Matlab]]-703)/(1060.75-703)</f>
        <v>-1.9650593990216632</v>
      </c>
    </row>
    <row r="5567" spans="1:10" x14ac:dyDescent="0.2">
      <c r="A5567" s="505">
        <v>42033</v>
      </c>
      <c r="B5567" s="506">
        <v>5566</v>
      </c>
      <c r="C5567" s="507">
        <v>48.69</v>
      </c>
      <c r="E5567" s="508">
        <f>(Table13[[#This Row],[Gasoil Open]]-MIN(Table13[Gasoil Open]))/(MAX(Table13[Gasoil Open])-MIN(Table13[Gasoil Open]))</f>
        <v>0.2854319180087847</v>
      </c>
      <c r="I5567" s="130">
        <f>(Table13[[#This Row],[Alpha]]-MIN(Table13[Alpha]))/(MAX(Table13[Alpha])-MIN(Table13[Alpha]))</f>
        <v>0.41785418965510296</v>
      </c>
      <c r="J5567" s="508">
        <f>(Table13[[#This Row],[Signal from Matlab]]-703)/(1060.75-703)</f>
        <v>-1.9650593990216632</v>
      </c>
    </row>
    <row r="5568" spans="1:10" x14ac:dyDescent="0.2">
      <c r="A5568" s="505">
        <v>42034</v>
      </c>
      <c r="B5568" s="506">
        <v>5567</v>
      </c>
      <c r="C5568" s="507">
        <v>49.15</v>
      </c>
      <c r="E5568" s="508">
        <f>(Table13[[#This Row],[Gasoil Open]]-MIN(Table13[Gasoil Open]))/(MAX(Table13[Gasoil Open])-MIN(Table13[Gasoil Open]))</f>
        <v>0.28879941434846262</v>
      </c>
      <c r="I5568" s="130">
        <f>(Table13[[#This Row],[Alpha]]-MIN(Table13[Alpha]))/(MAX(Table13[Alpha])-MIN(Table13[Alpha]))</f>
        <v>0.41785418965510296</v>
      </c>
      <c r="J5568" s="508">
        <f>(Table13[[#This Row],[Signal from Matlab]]-703)/(1060.75-703)</f>
        <v>-1.9650593990216632</v>
      </c>
    </row>
    <row r="5569" spans="1:10" x14ac:dyDescent="0.2">
      <c r="A5569" s="505">
        <v>42037</v>
      </c>
      <c r="B5569" s="506">
        <v>5568</v>
      </c>
      <c r="C5569" s="507">
        <v>52.68</v>
      </c>
      <c r="E5569" s="508">
        <f>(Table13[[#This Row],[Gasoil Open]]-MIN(Table13[Gasoil Open]))/(MAX(Table13[Gasoil Open])-MIN(Table13[Gasoil Open]))</f>
        <v>0.31464128843338213</v>
      </c>
      <c r="I5569" s="130">
        <f>(Table13[[#This Row],[Alpha]]-MIN(Table13[Alpha]))/(MAX(Table13[Alpha])-MIN(Table13[Alpha]))</f>
        <v>0.41785418965510296</v>
      </c>
      <c r="J5569" s="508">
        <f>(Table13[[#This Row],[Signal from Matlab]]-703)/(1060.75-703)</f>
        <v>-1.9650593990216632</v>
      </c>
    </row>
    <row r="5570" spans="1:10" x14ac:dyDescent="0.2">
      <c r="A5570" s="505">
        <v>42038</v>
      </c>
      <c r="B5570" s="506">
        <v>5569</v>
      </c>
      <c r="C5570" s="507">
        <v>55</v>
      </c>
      <c r="E5570" s="508">
        <f>(Table13[[#This Row],[Gasoil Open]]-MIN(Table13[Gasoil Open]))/(MAX(Table13[Gasoil Open])-MIN(Table13[Gasoil Open]))</f>
        <v>0.33162518301610533</v>
      </c>
      <c r="I5570" s="130">
        <f>(Table13[[#This Row],[Alpha]]-MIN(Table13[Alpha]))/(MAX(Table13[Alpha])-MIN(Table13[Alpha]))</f>
        <v>0.41785418965510296</v>
      </c>
      <c r="J5570" s="508">
        <f>(Table13[[#This Row],[Signal from Matlab]]-703)/(1060.75-703)</f>
        <v>-1.9650593990216632</v>
      </c>
    </row>
    <row r="5571" spans="1:10" x14ac:dyDescent="0.2">
      <c r="A5571" s="505">
        <v>42039</v>
      </c>
      <c r="B5571" s="506">
        <v>5570</v>
      </c>
      <c r="C5571" s="507">
        <v>57.19</v>
      </c>
      <c r="E5571" s="508">
        <f>(Table13[[#This Row],[Gasoil Open]]-MIN(Table13[Gasoil Open]))/(MAX(Table13[Gasoil Open])-MIN(Table13[Gasoil Open]))</f>
        <v>0.34765739385065875</v>
      </c>
      <c r="I5571" s="130">
        <f>(Table13[[#This Row],[Alpha]]-MIN(Table13[Alpha]))/(MAX(Table13[Alpha])-MIN(Table13[Alpha]))</f>
        <v>0.41785418965510296</v>
      </c>
      <c r="J5571" s="508">
        <f>(Table13[[#This Row],[Signal from Matlab]]-703)/(1060.75-703)</f>
        <v>-1.9650593990216632</v>
      </c>
    </row>
    <row r="5572" spans="1:10" x14ac:dyDescent="0.2">
      <c r="A5572" s="505">
        <v>42040</v>
      </c>
      <c r="B5572" s="506">
        <v>5571</v>
      </c>
      <c r="C5572" s="507">
        <v>54.8</v>
      </c>
      <c r="E5572" s="508">
        <f>(Table13[[#This Row],[Gasoil Open]]-MIN(Table13[Gasoil Open]))/(MAX(Table13[Gasoil Open])-MIN(Table13[Gasoil Open]))</f>
        <v>0.33016105417276709</v>
      </c>
      <c r="I5572" s="130">
        <f>(Table13[[#This Row],[Alpha]]-MIN(Table13[Alpha]))/(MAX(Table13[Alpha])-MIN(Table13[Alpha]))</f>
        <v>0.41785418965510296</v>
      </c>
      <c r="J5572" s="508">
        <f>(Table13[[#This Row],[Signal from Matlab]]-703)/(1060.75-703)</f>
        <v>-1.9650593990216632</v>
      </c>
    </row>
    <row r="5573" spans="1:10" x14ac:dyDescent="0.2">
      <c r="A5573" s="505">
        <v>42041</v>
      </c>
      <c r="B5573" s="506">
        <v>5572</v>
      </c>
      <c r="C5573" s="507">
        <v>56.74</v>
      </c>
      <c r="E5573" s="508">
        <f>(Table13[[#This Row],[Gasoil Open]]-MIN(Table13[Gasoil Open]))/(MAX(Table13[Gasoil Open])-MIN(Table13[Gasoil Open]))</f>
        <v>0.34436310395314784</v>
      </c>
      <c r="I5573" s="130">
        <f>(Table13[[#This Row],[Alpha]]-MIN(Table13[Alpha]))/(MAX(Table13[Alpha])-MIN(Table13[Alpha]))</f>
        <v>0.41785418965510296</v>
      </c>
      <c r="J5573" s="508">
        <f>(Table13[[#This Row],[Signal from Matlab]]-703)/(1060.75-703)</f>
        <v>-1.9650593990216632</v>
      </c>
    </row>
    <row r="5574" spans="1:10" x14ac:dyDescent="0.2">
      <c r="A5574" s="505">
        <v>42044</v>
      </c>
      <c r="B5574" s="506">
        <v>5573</v>
      </c>
      <c r="C5574" s="507">
        <v>57.93</v>
      </c>
      <c r="E5574" s="508">
        <f>(Table13[[#This Row],[Gasoil Open]]-MIN(Table13[Gasoil Open]))/(MAX(Table13[Gasoil Open])-MIN(Table13[Gasoil Open]))</f>
        <v>0.35307467057101022</v>
      </c>
      <c r="I5574" s="130">
        <f>(Table13[[#This Row],[Alpha]]-MIN(Table13[Alpha]))/(MAX(Table13[Alpha])-MIN(Table13[Alpha]))</f>
        <v>0.41785418965510296</v>
      </c>
      <c r="J5574" s="508">
        <f>(Table13[[#This Row],[Signal from Matlab]]-703)/(1060.75-703)</f>
        <v>-1.9650593990216632</v>
      </c>
    </row>
    <row r="5575" spans="1:10" x14ac:dyDescent="0.2">
      <c r="A5575" s="505">
        <v>42045</v>
      </c>
      <c r="B5575" s="506">
        <v>5574</v>
      </c>
      <c r="C5575" s="507">
        <v>57.79</v>
      </c>
      <c r="E5575" s="508">
        <f>(Table13[[#This Row],[Gasoil Open]]-MIN(Table13[Gasoil Open]))/(MAX(Table13[Gasoil Open])-MIN(Table13[Gasoil Open]))</f>
        <v>0.35204978038067347</v>
      </c>
      <c r="I5575" s="130">
        <f>(Table13[[#This Row],[Alpha]]-MIN(Table13[Alpha]))/(MAX(Table13[Alpha])-MIN(Table13[Alpha]))</f>
        <v>0.41785418965510296</v>
      </c>
      <c r="J5575" s="508">
        <f>(Table13[[#This Row],[Signal from Matlab]]-703)/(1060.75-703)</f>
        <v>-1.9650593990216632</v>
      </c>
    </row>
    <row r="5576" spans="1:10" x14ac:dyDescent="0.2">
      <c r="A5576" s="505">
        <v>42046</v>
      </c>
      <c r="B5576" s="506">
        <v>5575</v>
      </c>
      <c r="C5576" s="507">
        <v>56.81</v>
      </c>
      <c r="E5576" s="508">
        <f>(Table13[[#This Row],[Gasoil Open]]-MIN(Table13[Gasoil Open]))/(MAX(Table13[Gasoil Open])-MIN(Table13[Gasoil Open]))</f>
        <v>0.34487554904831619</v>
      </c>
      <c r="I5576" s="130">
        <f>(Table13[[#This Row],[Alpha]]-MIN(Table13[Alpha]))/(MAX(Table13[Alpha])-MIN(Table13[Alpha]))</f>
        <v>0.41785418965510296</v>
      </c>
      <c r="J5576" s="508">
        <f>(Table13[[#This Row],[Signal from Matlab]]-703)/(1060.75-703)</f>
        <v>-1.9650593990216632</v>
      </c>
    </row>
    <row r="5577" spans="1:10" x14ac:dyDescent="0.2">
      <c r="A5577" s="505">
        <v>42047</v>
      </c>
      <c r="B5577" s="506">
        <v>5576</v>
      </c>
      <c r="C5577" s="507">
        <v>55.12</v>
      </c>
      <c r="E5577" s="508">
        <f>(Table13[[#This Row],[Gasoil Open]]-MIN(Table13[Gasoil Open]))/(MAX(Table13[Gasoil Open])-MIN(Table13[Gasoil Open]))</f>
        <v>0.33250366032210832</v>
      </c>
      <c r="I5577" s="130">
        <f>(Table13[[#This Row],[Alpha]]-MIN(Table13[Alpha]))/(MAX(Table13[Alpha])-MIN(Table13[Alpha]))</f>
        <v>0.41785418965510296</v>
      </c>
      <c r="J5577" s="508">
        <f>(Table13[[#This Row],[Signal from Matlab]]-703)/(1060.75-703)</f>
        <v>-1.9650593990216632</v>
      </c>
    </row>
    <row r="5578" spans="1:10" x14ac:dyDescent="0.2">
      <c r="A5578" s="505">
        <v>42048</v>
      </c>
      <c r="B5578" s="506">
        <v>5577</v>
      </c>
      <c r="C5578" s="507">
        <v>59.27</v>
      </c>
      <c r="E5578" s="508">
        <f>(Table13[[#This Row],[Gasoil Open]]-MIN(Table13[Gasoil Open]))/(MAX(Table13[Gasoil Open])-MIN(Table13[Gasoil Open]))</f>
        <v>0.36288433382137625</v>
      </c>
      <c r="I5578" s="130">
        <f>(Table13[[#This Row],[Alpha]]-MIN(Table13[Alpha]))/(MAX(Table13[Alpha])-MIN(Table13[Alpha]))</f>
        <v>0.41785418965510296</v>
      </c>
      <c r="J5578" s="508">
        <f>(Table13[[#This Row],[Signal from Matlab]]-703)/(1060.75-703)</f>
        <v>-1.9650593990216632</v>
      </c>
    </row>
    <row r="5579" spans="1:10" x14ac:dyDescent="0.2">
      <c r="A5579" s="505">
        <v>42051</v>
      </c>
      <c r="B5579" s="506">
        <v>5578</v>
      </c>
      <c r="C5579" s="507">
        <v>61.49</v>
      </c>
      <c r="E5579" s="508">
        <f>(Table13[[#This Row],[Gasoil Open]]-MIN(Table13[Gasoil Open]))/(MAX(Table13[Gasoil Open])-MIN(Table13[Gasoil Open]))</f>
        <v>0.37913616398243044</v>
      </c>
      <c r="I5579" s="130">
        <f>(Table13[[#This Row],[Alpha]]-MIN(Table13[Alpha]))/(MAX(Table13[Alpha])-MIN(Table13[Alpha]))</f>
        <v>0.41785418965510296</v>
      </c>
      <c r="J5579" s="508">
        <f>(Table13[[#This Row],[Signal from Matlab]]-703)/(1060.75-703)</f>
        <v>-1.9650593990216632</v>
      </c>
    </row>
    <row r="5580" spans="1:10" x14ac:dyDescent="0.2">
      <c r="A5580" s="505">
        <v>42052</v>
      </c>
      <c r="B5580" s="506">
        <v>5579</v>
      </c>
      <c r="C5580" s="507">
        <v>61.68</v>
      </c>
      <c r="E5580" s="508">
        <f>(Table13[[#This Row],[Gasoil Open]]-MIN(Table13[Gasoil Open]))/(MAX(Table13[Gasoil Open])-MIN(Table13[Gasoil Open]))</f>
        <v>0.38052708638360172</v>
      </c>
      <c r="I5580" s="130">
        <f>(Table13[[#This Row],[Alpha]]-MIN(Table13[Alpha]))/(MAX(Table13[Alpha])-MIN(Table13[Alpha]))</f>
        <v>0.41785418965510296</v>
      </c>
      <c r="J5580" s="508">
        <f>(Table13[[#This Row],[Signal from Matlab]]-703)/(1060.75-703)</f>
        <v>-1.9650593990216632</v>
      </c>
    </row>
    <row r="5581" spans="1:10" x14ac:dyDescent="0.2">
      <c r="A5581" s="505">
        <v>42053</v>
      </c>
      <c r="B5581" s="506">
        <v>5580</v>
      </c>
      <c r="C5581" s="507">
        <v>62.3</v>
      </c>
      <c r="E5581" s="508">
        <f>(Table13[[#This Row],[Gasoil Open]]-MIN(Table13[Gasoil Open]))/(MAX(Table13[Gasoil Open])-MIN(Table13[Gasoil Open]))</f>
        <v>0.38506588579795009</v>
      </c>
      <c r="I5581" s="130">
        <f>(Table13[[#This Row],[Alpha]]-MIN(Table13[Alpha]))/(MAX(Table13[Alpha])-MIN(Table13[Alpha]))</f>
        <v>0.41785418965510296</v>
      </c>
      <c r="J5581" s="508">
        <f>(Table13[[#This Row],[Signal from Matlab]]-703)/(1060.75-703)</f>
        <v>-1.9650593990216632</v>
      </c>
    </row>
    <row r="5582" spans="1:10" x14ac:dyDescent="0.2">
      <c r="A5582" s="505">
        <v>42054</v>
      </c>
      <c r="B5582" s="506">
        <v>5581</v>
      </c>
      <c r="C5582" s="507">
        <v>59.54</v>
      </c>
      <c r="E5582" s="508">
        <f>(Table13[[#This Row],[Gasoil Open]]-MIN(Table13[Gasoil Open]))/(MAX(Table13[Gasoil Open])-MIN(Table13[Gasoil Open]))</f>
        <v>0.36486090775988284</v>
      </c>
      <c r="I5582" s="130">
        <f>(Table13[[#This Row],[Alpha]]-MIN(Table13[Alpha]))/(MAX(Table13[Alpha])-MIN(Table13[Alpha]))</f>
        <v>0.41785418965510296</v>
      </c>
      <c r="J5582" s="508">
        <f>(Table13[[#This Row],[Signal from Matlab]]-703)/(1060.75-703)</f>
        <v>-1.9650593990216632</v>
      </c>
    </row>
    <row r="5583" spans="1:10" x14ac:dyDescent="0.2">
      <c r="A5583" s="505">
        <v>42055</v>
      </c>
      <c r="B5583" s="506">
        <v>5582</v>
      </c>
      <c r="C5583" s="507">
        <v>60.2</v>
      </c>
      <c r="E5583" s="508">
        <f>(Table13[[#This Row],[Gasoil Open]]-MIN(Table13[Gasoil Open]))/(MAX(Table13[Gasoil Open])-MIN(Table13[Gasoil Open]))</f>
        <v>0.36969253294289889</v>
      </c>
      <c r="I5583" s="130">
        <f>(Table13[[#This Row],[Alpha]]-MIN(Table13[Alpha]))/(MAX(Table13[Alpha])-MIN(Table13[Alpha]))</f>
        <v>0.41785418965510296</v>
      </c>
      <c r="J5583" s="508">
        <f>(Table13[[#This Row],[Signal from Matlab]]-703)/(1060.75-703)</f>
        <v>-1.9650593990216632</v>
      </c>
    </row>
    <row r="5584" spans="1:10" x14ac:dyDescent="0.2">
      <c r="A5584" s="505">
        <v>42058</v>
      </c>
      <c r="B5584" s="506">
        <v>5583</v>
      </c>
      <c r="C5584" s="507">
        <v>60.3</v>
      </c>
      <c r="E5584" s="508">
        <f>(Table13[[#This Row],[Gasoil Open]]-MIN(Table13[Gasoil Open]))/(MAX(Table13[Gasoil Open])-MIN(Table13[Gasoil Open]))</f>
        <v>0.37042459736456795</v>
      </c>
      <c r="I5584" s="130">
        <f>(Table13[[#This Row],[Alpha]]-MIN(Table13[Alpha]))/(MAX(Table13[Alpha])-MIN(Table13[Alpha]))</f>
        <v>0.41785418965510296</v>
      </c>
      <c r="J5584" s="508">
        <f>(Table13[[#This Row],[Signal from Matlab]]-703)/(1060.75-703)</f>
        <v>-1.9650593990216632</v>
      </c>
    </row>
    <row r="5585" spans="1:10" x14ac:dyDescent="0.2">
      <c r="A5585" s="505">
        <v>42059</v>
      </c>
      <c r="B5585" s="506">
        <v>5584</v>
      </c>
      <c r="C5585" s="507">
        <v>59.09</v>
      </c>
      <c r="E5585" s="508">
        <f>(Table13[[#This Row],[Gasoil Open]]-MIN(Table13[Gasoil Open]))/(MAX(Table13[Gasoil Open])-MIN(Table13[Gasoil Open]))</f>
        <v>0.36156661786237182</v>
      </c>
      <c r="I5585" s="130">
        <f>(Table13[[#This Row],[Alpha]]-MIN(Table13[Alpha]))/(MAX(Table13[Alpha])-MIN(Table13[Alpha]))</f>
        <v>0.41785418965510296</v>
      </c>
      <c r="J5585" s="508">
        <f>(Table13[[#This Row],[Signal from Matlab]]-703)/(1060.75-703)</f>
        <v>-1.9650593990216632</v>
      </c>
    </row>
    <row r="5586" spans="1:10" x14ac:dyDescent="0.2">
      <c r="A5586" s="505">
        <v>42060</v>
      </c>
      <c r="B5586" s="506">
        <v>5585</v>
      </c>
      <c r="C5586" s="507">
        <v>58.75</v>
      </c>
      <c r="E5586" s="508">
        <f>(Table13[[#This Row],[Gasoil Open]]-MIN(Table13[Gasoil Open]))/(MAX(Table13[Gasoil Open])-MIN(Table13[Gasoil Open]))</f>
        <v>0.35907759882869683</v>
      </c>
      <c r="I5586" s="130">
        <f>(Table13[[#This Row],[Alpha]]-MIN(Table13[Alpha]))/(MAX(Table13[Alpha])-MIN(Table13[Alpha]))</f>
        <v>0.41785418965510296</v>
      </c>
      <c r="J5586" s="508">
        <f>(Table13[[#This Row],[Signal from Matlab]]-703)/(1060.75-703)</f>
        <v>-1.9650593990216632</v>
      </c>
    </row>
    <row r="5587" spans="1:10" x14ac:dyDescent="0.2">
      <c r="A5587" s="505">
        <v>42061</v>
      </c>
      <c r="B5587" s="506">
        <v>5586</v>
      </c>
      <c r="C5587" s="507">
        <v>61.85</v>
      </c>
      <c r="E5587" s="508">
        <f>(Table13[[#This Row],[Gasoil Open]]-MIN(Table13[Gasoil Open]))/(MAX(Table13[Gasoil Open])-MIN(Table13[Gasoil Open]))</f>
        <v>0.38177159590043924</v>
      </c>
      <c r="I5587" s="130">
        <f>(Table13[[#This Row],[Alpha]]-MIN(Table13[Alpha]))/(MAX(Table13[Alpha])-MIN(Table13[Alpha]))</f>
        <v>0.41785418965510296</v>
      </c>
      <c r="J5587" s="508">
        <f>(Table13[[#This Row],[Signal from Matlab]]-703)/(1060.75-703)</f>
        <v>-1.9650593990216632</v>
      </c>
    </row>
    <row r="5588" spans="1:10" x14ac:dyDescent="0.2">
      <c r="A5588" s="505">
        <v>42062</v>
      </c>
      <c r="B5588" s="506">
        <v>5587</v>
      </c>
      <c r="C5588" s="507">
        <v>60.75</v>
      </c>
      <c r="E5588" s="508">
        <f>(Table13[[#This Row],[Gasoil Open]]-MIN(Table13[Gasoil Open]))/(MAX(Table13[Gasoil Open])-MIN(Table13[Gasoil Open]))</f>
        <v>0.37371888726207897</v>
      </c>
      <c r="I5588" s="130">
        <f>(Table13[[#This Row],[Alpha]]-MIN(Table13[Alpha]))/(MAX(Table13[Alpha])-MIN(Table13[Alpha]))</f>
        <v>0.41785418965510296</v>
      </c>
      <c r="J5588" s="508">
        <f>(Table13[[#This Row],[Signal from Matlab]]-703)/(1060.75-703)</f>
        <v>-1.9650593990216632</v>
      </c>
    </row>
    <row r="5589" spans="1:10" x14ac:dyDescent="0.2">
      <c r="A5589" s="505">
        <v>42065</v>
      </c>
      <c r="B5589" s="506">
        <v>5588</v>
      </c>
      <c r="C5589" s="507">
        <v>62.5</v>
      </c>
      <c r="E5589" s="508">
        <f>(Table13[[#This Row],[Gasoil Open]]-MIN(Table13[Gasoil Open]))/(MAX(Table13[Gasoil Open])-MIN(Table13[Gasoil Open]))</f>
        <v>0.38653001464128833</v>
      </c>
      <c r="I5589" s="130">
        <f>(Table13[[#This Row],[Alpha]]-MIN(Table13[Alpha]))/(MAX(Table13[Alpha])-MIN(Table13[Alpha]))</f>
        <v>0.41785418965510296</v>
      </c>
      <c r="J5589" s="508">
        <f>(Table13[[#This Row],[Signal from Matlab]]-703)/(1060.75-703)</f>
        <v>-1.9650593990216632</v>
      </c>
    </row>
    <row r="5590" spans="1:10" x14ac:dyDescent="0.2">
      <c r="A5590" s="505">
        <v>42066</v>
      </c>
      <c r="B5590" s="506">
        <v>5589</v>
      </c>
      <c r="C5590" s="507">
        <v>60</v>
      </c>
      <c r="E5590" s="508">
        <f>(Table13[[#This Row],[Gasoil Open]]-MIN(Table13[Gasoil Open]))/(MAX(Table13[Gasoil Open])-MIN(Table13[Gasoil Open]))</f>
        <v>0.3682284040995607</v>
      </c>
      <c r="I5590" s="130">
        <f>(Table13[[#This Row],[Alpha]]-MIN(Table13[Alpha]))/(MAX(Table13[Alpha])-MIN(Table13[Alpha]))</f>
        <v>0.41785418965510296</v>
      </c>
      <c r="J5590" s="508">
        <f>(Table13[[#This Row],[Signal from Matlab]]-703)/(1060.75-703)</f>
        <v>-1.9650593990216632</v>
      </c>
    </row>
    <row r="5591" spans="1:10" x14ac:dyDescent="0.2">
      <c r="A5591" s="505">
        <v>42067</v>
      </c>
      <c r="B5591" s="506">
        <v>5590</v>
      </c>
      <c r="C5591" s="507">
        <v>60.85</v>
      </c>
      <c r="E5591" s="508">
        <f>(Table13[[#This Row],[Gasoil Open]]-MIN(Table13[Gasoil Open]))/(MAX(Table13[Gasoil Open])-MIN(Table13[Gasoil Open]))</f>
        <v>0.37445095168374815</v>
      </c>
      <c r="I5591" s="130">
        <f>(Table13[[#This Row],[Alpha]]-MIN(Table13[Alpha]))/(MAX(Table13[Alpha])-MIN(Table13[Alpha]))</f>
        <v>0.41785418965510296</v>
      </c>
      <c r="J5591" s="508">
        <f>(Table13[[#This Row],[Signal from Matlab]]-703)/(1060.75-703)</f>
        <v>-1.9650593990216632</v>
      </c>
    </row>
    <row r="5592" spans="1:10" x14ac:dyDescent="0.2">
      <c r="A5592" s="505">
        <v>42068</v>
      </c>
      <c r="B5592" s="506">
        <v>5591</v>
      </c>
      <c r="C5592" s="507">
        <v>60.6</v>
      </c>
      <c r="E5592" s="508">
        <f>(Table13[[#This Row],[Gasoil Open]]-MIN(Table13[Gasoil Open]))/(MAX(Table13[Gasoil Open])-MIN(Table13[Gasoil Open]))</f>
        <v>0.37262079062957537</v>
      </c>
      <c r="I5592" s="130">
        <f>(Table13[[#This Row],[Alpha]]-MIN(Table13[Alpha]))/(MAX(Table13[Alpha])-MIN(Table13[Alpha]))</f>
        <v>0.41785418965510296</v>
      </c>
      <c r="J5592" s="508">
        <f>(Table13[[#This Row],[Signal from Matlab]]-703)/(1060.75-703)</f>
        <v>-1.9650593990216632</v>
      </c>
    </row>
    <row r="5593" spans="1:10" x14ac:dyDescent="0.2">
      <c r="A5593" s="505">
        <v>42069</v>
      </c>
      <c r="B5593" s="506">
        <v>5592</v>
      </c>
      <c r="C5593" s="507">
        <v>60.75</v>
      </c>
      <c r="E5593" s="508">
        <f>(Table13[[#This Row],[Gasoil Open]]-MIN(Table13[Gasoil Open]))/(MAX(Table13[Gasoil Open])-MIN(Table13[Gasoil Open]))</f>
        <v>0.37371888726207897</v>
      </c>
      <c r="I5593" s="130">
        <f>(Table13[[#This Row],[Alpha]]-MIN(Table13[Alpha]))/(MAX(Table13[Alpha])-MIN(Table13[Alpha]))</f>
        <v>0.41785418965510296</v>
      </c>
      <c r="J5593" s="508">
        <f>(Table13[[#This Row],[Signal from Matlab]]-703)/(1060.75-703)</f>
        <v>-1.9650593990216632</v>
      </c>
    </row>
    <row r="5594" spans="1:10" x14ac:dyDescent="0.2">
      <c r="A5594" s="505">
        <v>42072</v>
      </c>
      <c r="B5594" s="506">
        <v>5593</v>
      </c>
      <c r="C5594" s="507">
        <v>59.62</v>
      </c>
      <c r="E5594" s="508">
        <f>(Table13[[#This Row],[Gasoil Open]]-MIN(Table13[Gasoil Open]))/(MAX(Table13[Gasoil Open])-MIN(Table13[Gasoil Open]))</f>
        <v>0.36544655929721809</v>
      </c>
      <c r="I5594" s="130">
        <f>(Table13[[#This Row],[Alpha]]-MIN(Table13[Alpha]))/(MAX(Table13[Alpha])-MIN(Table13[Alpha]))</f>
        <v>0.41785418965510296</v>
      </c>
      <c r="J5594" s="508">
        <f>(Table13[[#This Row],[Signal from Matlab]]-703)/(1060.75-703)</f>
        <v>-1.9650593990216632</v>
      </c>
    </row>
    <row r="5595" spans="1:10" x14ac:dyDescent="0.2">
      <c r="A5595" s="505">
        <v>42073</v>
      </c>
      <c r="B5595" s="506">
        <v>5594</v>
      </c>
      <c r="C5595" s="507">
        <v>58.37</v>
      </c>
      <c r="E5595" s="508">
        <f>(Table13[[#This Row],[Gasoil Open]]-MIN(Table13[Gasoil Open]))/(MAX(Table13[Gasoil Open])-MIN(Table13[Gasoil Open]))</f>
        <v>0.35629575402635427</v>
      </c>
      <c r="I5595" s="130">
        <f>(Table13[[#This Row],[Alpha]]-MIN(Table13[Alpha]))/(MAX(Table13[Alpha])-MIN(Table13[Alpha]))</f>
        <v>0.41785418965510296</v>
      </c>
      <c r="J5595" s="508">
        <f>(Table13[[#This Row],[Signal from Matlab]]-703)/(1060.75-703)</f>
        <v>-1.9650593990216632</v>
      </c>
    </row>
    <row r="5596" spans="1:10" x14ac:dyDescent="0.2">
      <c r="A5596" s="505">
        <v>42074</v>
      </c>
      <c r="B5596" s="506">
        <v>5595</v>
      </c>
      <c r="C5596" s="507">
        <v>56.45</v>
      </c>
      <c r="E5596" s="508">
        <f>(Table13[[#This Row],[Gasoil Open]]-MIN(Table13[Gasoil Open]))/(MAX(Table13[Gasoil Open])-MIN(Table13[Gasoil Open]))</f>
        <v>0.34224011713030739</v>
      </c>
      <c r="I5596" s="130">
        <f>(Table13[[#This Row],[Alpha]]-MIN(Table13[Alpha]))/(MAX(Table13[Alpha])-MIN(Table13[Alpha]))</f>
        <v>0.41785418965510296</v>
      </c>
      <c r="J5596" s="508">
        <f>(Table13[[#This Row],[Signal from Matlab]]-703)/(1060.75-703)</f>
        <v>-1.9650593990216632</v>
      </c>
    </row>
    <row r="5597" spans="1:10" x14ac:dyDescent="0.2">
      <c r="A5597" s="505">
        <v>42075</v>
      </c>
      <c r="B5597" s="506">
        <v>5596</v>
      </c>
      <c r="C5597" s="507">
        <v>57.92</v>
      </c>
      <c r="E5597" s="508">
        <f>(Table13[[#This Row],[Gasoil Open]]-MIN(Table13[Gasoil Open]))/(MAX(Table13[Gasoil Open])-MIN(Table13[Gasoil Open]))</f>
        <v>0.35300146412884326</v>
      </c>
      <c r="I5597" s="130">
        <f>(Table13[[#This Row],[Alpha]]-MIN(Table13[Alpha]))/(MAX(Table13[Alpha])-MIN(Table13[Alpha]))</f>
        <v>0.41785418965510296</v>
      </c>
      <c r="J5597" s="508">
        <f>(Table13[[#This Row],[Signal from Matlab]]-703)/(1060.75-703)</f>
        <v>-1.9650593990216632</v>
      </c>
    </row>
    <row r="5598" spans="1:10" x14ac:dyDescent="0.2">
      <c r="A5598" s="505">
        <v>42076</v>
      </c>
      <c r="B5598" s="506">
        <v>5597</v>
      </c>
      <c r="C5598" s="507">
        <v>57.03</v>
      </c>
      <c r="E5598" s="508">
        <f>(Table13[[#This Row],[Gasoil Open]]-MIN(Table13[Gasoil Open]))/(MAX(Table13[Gasoil Open])-MIN(Table13[Gasoil Open]))</f>
        <v>0.34648609077598824</v>
      </c>
      <c r="I5598" s="130">
        <f>(Table13[[#This Row],[Alpha]]-MIN(Table13[Alpha]))/(MAX(Table13[Alpha])-MIN(Table13[Alpha]))</f>
        <v>0.41785418965510296</v>
      </c>
      <c r="J5598" s="508">
        <f>(Table13[[#This Row],[Signal from Matlab]]-703)/(1060.75-703)</f>
        <v>-1.9650593990216632</v>
      </c>
    </row>
    <row r="5599" spans="1:10" x14ac:dyDescent="0.2">
      <c r="A5599" s="505">
        <v>42079</v>
      </c>
      <c r="B5599" s="506">
        <v>5598</v>
      </c>
      <c r="C5599" s="507">
        <v>54.41</v>
      </c>
      <c r="E5599" s="508">
        <f>(Table13[[#This Row],[Gasoil Open]]-MIN(Table13[Gasoil Open]))/(MAX(Table13[Gasoil Open])-MIN(Table13[Gasoil Open]))</f>
        <v>0.32730600292825757</v>
      </c>
      <c r="I5599" s="130">
        <f>(Table13[[#This Row],[Alpha]]-MIN(Table13[Alpha]))/(MAX(Table13[Alpha])-MIN(Table13[Alpha]))</f>
        <v>0.41785418965510296</v>
      </c>
      <c r="J5599" s="508">
        <f>(Table13[[#This Row],[Signal from Matlab]]-703)/(1060.75-703)</f>
        <v>-1.9650593990216632</v>
      </c>
    </row>
    <row r="5600" spans="1:10" x14ac:dyDescent="0.2">
      <c r="A5600" s="505">
        <v>42080</v>
      </c>
      <c r="B5600" s="506">
        <v>5599</v>
      </c>
      <c r="C5600" s="507">
        <v>54.1</v>
      </c>
      <c r="E5600" s="508">
        <f>(Table13[[#This Row],[Gasoil Open]]-MIN(Table13[Gasoil Open]))/(MAX(Table13[Gasoil Open])-MIN(Table13[Gasoil Open]))</f>
        <v>0.32503660322108346</v>
      </c>
      <c r="I5600" s="130">
        <f>(Table13[[#This Row],[Alpha]]-MIN(Table13[Alpha]))/(MAX(Table13[Alpha])-MIN(Table13[Alpha]))</f>
        <v>0.41785418965510296</v>
      </c>
      <c r="J5600" s="508">
        <f>(Table13[[#This Row],[Signal from Matlab]]-703)/(1060.75-703)</f>
        <v>-1.9650593990216632</v>
      </c>
    </row>
    <row r="5601" spans="1:10" x14ac:dyDescent="0.2">
      <c r="A5601" s="505">
        <v>42081</v>
      </c>
      <c r="B5601" s="506">
        <v>5600</v>
      </c>
      <c r="C5601" s="507">
        <v>53.28</v>
      </c>
      <c r="E5601" s="508">
        <f>(Table13[[#This Row],[Gasoil Open]]-MIN(Table13[Gasoil Open]))/(MAX(Table13[Gasoil Open])-MIN(Table13[Gasoil Open]))</f>
        <v>0.31903367496339674</v>
      </c>
      <c r="I5601" s="130">
        <f>(Table13[[#This Row],[Alpha]]-MIN(Table13[Alpha]))/(MAX(Table13[Alpha])-MIN(Table13[Alpha]))</f>
        <v>0.41785418965510296</v>
      </c>
      <c r="J5601" s="508">
        <f>(Table13[[#This Row],[Signal from Matlab]]-703)/(1060.75-703)</f>
        <v>-1.9650593990216632</v>
      </c>
    </row>
    <row r="5602" spans="1:10" x14ac:dyDescent="0.2">
      <c r="A5602" s="505">
        <v>42082</v>
      </c>
      <c r="B5602" s="506">
        <v>5601</v>
      </c>
      <c r="C5602" s="507">
        <v>56.18</v>
      </c>
      <c r="E5602" s="508">
        <f>(Table13[[#This Row],[Gasoil Open]]-MIN(Table13[Gasoil Open]))/(MAX(Table13[Gasoil Open])-MIN(Table13[Gasoil Open]))</f>
        <v>0.34026354319180085</v>
      </c>
      <c r="I5602" s="130">
        <f>(Table13[[#This Row],[Alpha]]-MIN(Table13[Alpha]))/(MAX(Table13[Alpha])-MIN(Table13[Alpha]))</f>
        <v>0.41785418965510296</v>
      </c>
      <c r="J5602" s="508">
        <f>(Table13[[#This Row],[Signal from Matlab]]-703)/(1060.75-703)</f>
        <v>-1.9650593990216632</v>
      </c>
    </row>
    <row r="5603" spans="1:10" x14ac:dyDescent="0.2">
      <c r="A5603" s="505">
        <v>42083</v>
      </c>
      <c r="B5603" s="506">
        <v>5602</v>
      </c>
      <c r="C5603" s="507">
        <v>54.46</v>
      </c>
      <c r="E5603" s="508">
        <f>(Table13[[#This Row],[Gasoil Open]]-MIN(Table13[Gasoil Open]))/(MAX(Table13[Gasoil Open])-MIN(Table13[Gasoil Open]))</f>
        <v>0.32767203513909221</v>
      </c>
      <c r="I5603" s="130">
        <f>(Table13[[#This Row],[Alpha]]-MIN(Table13[Alpha]))/(MAX(Table13[Alpha])-MIN(Table13[Alpha]))</f>
        <v>0.41785418965510296</v>
      </c>
      <c r="J5603" s="508">
        <f>(Table13[[#This Row],[Signal from Matlab]]-703)/(1060.75-703)</f>
        <v>-1.9650593990216632</v>
      </c>
    </row>
    <row r="5604" spans="1:10" x14ac:dyDescent="0.2">
      <c r="A5604" s="505">
        <v>42086</v>
      </c>
      <c r="B5604" s="506">
        <v>5603</v>
      </c>
      <c r="C5604" s="507">
        <v>55.24</v>
      </c>
      <c r="E5604" s="508">
        <f>(Table13[[#This Row],[Gasoil Open]]-MIN(Table13[Gasoil Open]))/(MAX(Table13[Gasoil Open])-MIN(Table13[Gasoil Open]))</f>
        <v>0.33338213762811125</v>
      </c>
      <c r="I5604" s="130">
        <f>(Table13[[#This Row],[Alpha]]-MIN(Table13[Alpha]))/(MAX(Table13[Alpha])-MIN(Table13[Alpha]))</f>
        <v>0.41785418965510296</v>
      </c>
      <c r="J5604" s="508">
        <f>(Table13[[#This Row],[Signal from Matlab]]-703)/(1060.75-703)</f>
        <v>-1.9650593990216632</v>
      </c>
    </row>
    <row r="5605" spans="1:10" x14ac:dyDescent="0.2">
      <c r="A5605" s="505">
        <v>42087</v>
      </c>
      <c r="B5605" s="506">
        <v>5604</v>
      </c>
      <c r="C5605" s="507">
        <v>55.83</v>
      </c>
      <c r="E5605" s="508">
        <f>(Table13[[#This Row],[Gasoil Open]]-MIN(Table13[Gasoil Open]))/(MAX(Table13[Gasoil Open])-MIN(Table13[Gasoil Open]))</f>
        <v>0.3377013177159589</v>
      </c>
      <c r="I5605" s="130">
        <f>(Table13[[#This Row],[Alpha]]-MIN(Table13[Alpha]))/(MAX(Table13[Alpha])-MIN(Table13[Alpha]))</f>
        <v>0.41785418965510296</v>
      </c>
      <c r="J5605" s="508">
        <f>(Table13[[#This Row],[Signal from Matlab]]-703)/(1060.75-703)</f>
        <v>-1.9650593990216632</v>
      </c>
    </row>
    <row r="5606" spans="1:10" x14ac:dyDescent="0.2">
      <c r="A5606" s="505">
        <v>42088</v>
      </c>
      <c r="B5606" s="506">
        <v>5605</v>
      </c>
      <c r="C5606" s="507">
        <v>55.09</v>
      </c>
      <c r="E5606" s="508">
        <f>(Table13[[#This Row],[Gasoil Open]]-MIN(Table13[Gasoil Open]))/(MAX(Table13[Gasoil Open])-MIN(Table13[Gasoil Open]))</f>
        <v>0.33228404099560754</v>
      </c>
      <c r="I5606" s="130">
        <f>(Table13[[#This Row],[Alpha]]-MIN(Table13[Alpha]))/(MAX(Table13[Alpha])-MIN(Table13[Alpha]))</f>
        <v>0.41785418965510296</v>
      </c>
      <c r="J5606" s="508">
        <f>(Table13[[#This Row],[Signal from Matlab]]-703)/(1060.75-703)</f>
        <v>-1.9650593990216632</v>
      </c>
    </row>
    <row r="5607" spans="1:10" x14ac:dyDescent="0.2">
      <c r="A5607" s="505">
        <v>42089</v>
      </c>
      <c r="B5607" s="506">
        <v>5606</v>
      </c>
      <c r="C5607" s="507">
        <v>56.35</v>
      </c>
      <c r="E5607" s="508">
        <f>(Table13[[#This Row],[Gasoil Open]]-MIN(Table13[Gasoil Open]))/(MAX(Table13[Gasoil Open])-MIN(Table13[Gasoil Open]))</f>
        <v>0.34150805270863832</v>
      </c>
      <c r="I5607" s="130">
        <f>(Table13[[#This Row],[Alpha]]-MIN(Table13[Alpha]))/(MAX(Table13[Alpha])-MIN(Table13[Alpha]))</f>
        <v>0.41785418965510296</v>
      </c>
      <c r="J5607" s="508">
        <f>(Table13[[#This Row],[Signal from Matlab]]-703)/(1060.75-703)</f>
        <v>-1.9650593990216632</v>
      </c>
    </row>
    <row r="5608" spans="1:10" x14ac:dyDescent="0.2">
      <c r="A5608" s="505">
        <v>42090</v>
      </c>
      <c r="B5608" s="506">
        <v>5607</v>
      </c>
      <c r="C5608" s="507">
        <v>58.97</v>
      </c>
      <c r="E5608" s="508">
        <f>(Table13[[#This Row],[Gasoil Open]]-MIN(Table13[Gasoil Open]))/(MAX(Table13[Gasoil Open])-MIN(Table13[Gasoil Open]))</f>
        <v>0.36068814055636889</v>
      </c>
      <c r="I5608" s="130">
        <f>(Table13[[#This Row],[Alpha]]-MIN(Table13[Alpha]))/(MAX(Table13[Alpha])-MIN(Table13[Alpha]))</f>
        <v>0.41785418965510296</v>
      </c>
      <c r="J5608" s="508">
        <f>(Table13[[#This Row],[Signal from Matlab]]-703)/(1060.75-703)</f>
        <v>-1.9650593990216632</v>
      </c>
    </row>
    <row r="5609" spans="1:10" x14ac:dyDescent="0.2">
      <c r="A5609" s="505">
        <v>42093</v>
      </c>
      <c r="B5609" s="506">
        <v>5608</v>
      </c>
      <c r="C5609" s="507">
        <v>55.96</v>
      </c>
      <c r="E5609" s="508">
        <f>(Table13[[#This Row],[Gasoil Open]]-MIN(Table13[Gasoil Open]))/(MAX(Table13[Gasoil Open])-MIN(Table13[Gasoil Open]))</f>
        <v>0.3386530014641288</v>
      </c>
      <c r="I5609" s="130">
        <f>(Table13[[#This Row],[Alpha]]-MIN(Table13[Alpha]))/(MAX(Table13[Alpha])-MIN(Table13[Alpha]))</f>
        <v>0.41785418965510296</v>
      </c>
      <c r="J5609" s="508">
        <f>(Table13[[#This Row],[Signal from Matlab]]-703)/(1060.75-703)</f>
        <v>-1.9650593990216632</v>
      </c>
    </row>
    <row r="5610" spans="1:10" x14ac:dyDescent="0.2">
      <c r="A5610" s="505">
        <v>42094</v>
      </c>
      <c r="B5610" s="506">
        <v>5609</v>
      </c>
      <c r="C5610" s="507">
        <v>56.31</v>
      </c>
      <c r="E5610" s="508">
        <f>(Table13[[#This Row],[Gasoil Open]]-MIN(Table13[Gasoil Open]))/(MAX(Table13[Gasoil Open])-MIN(Table13[Gasoil Open]))</f>
        <v>0.34121522693997064</v>
      </c>
      <c r="I5610" s="130">
        <f>(Table13[[#This Row],[Alpha]]-MIN(Table13[Alpha]))/(MAX(Table13[Alpha])-MIN(Table13[Alpha]))</f>
        <v>0.41785418965510296</v>
      </c>
      <c r="J5610" s="508">
        <f>(Table13[[#This Row],[Signal from Matlab]]-703)/(1060.75-703)</f>
        <v>-1.9650593990216632</v>
      </c>
    </row>
    <row r="5611" spans="1:10" x14ac:dyDescent="0.2">
      <c r="A5611" s="505">
        <v>42095</v>
      </c>
      <c r="B5611" s="506">
        <v>5610</v>
      </c>
      <c r="C5611" s="507">
        <v>55.18</v>
      </c>
      <c r="E5611" s="508">
        <f>(Table13[[#This Row],[Gasoil Open]]-MIN(Table13[Gasoil Open]))/(MAX(Table13[Gasoil Open])-MIN(Table13[Gasoil Open]))</f>
        <v>0.33294289897510976</v>
      </c>
      <c r="I5611" s="130">
        <f>(Table13[[#This Row],[Alpha]]-MIN(Table13[Alpha]))/(MAX(Table13[Alpha])-MIN(Table13[Alpha]))</f>
        <v>0.41785418965510296</v>
      </c>
      <c r="J5611" s="508">
        <f>(Table13[[#This Row],[Signal from Matlab]]-703)/(1060.75-703)</f>
        <v>-1.9650593990216632</v>
      </c>
    </row>
    <row r="5612" spans="1:10" x14ac:dyDescent="0.2">
      <c r="A5612" s="505">
        <v>42096</v>
      </c>
      <c r="B5612" s="506">
        <v>5611</v>
      </c>
      <c r="C5612" s="507">
        <v>56.72</v>
      </c>
      <c r="E5612" s="508">
        <f>(Table13[[#This Row],[Gasoil Open]]-MIN(Table13[Gasoil Open]))/(MAX(Table13[Gasoil Open])-MIN(Table13[Gasoil Open]))</f>
        <v>0.34421669106881397</v>
      </c>
      <c r="I5612" s="130">
        <f>(Table13[[#This Row],[Alpha]]-MIN(Table13[Alpha]))/(MAX(Table13[Alpha])-MIN(Table13[Alpha]))</f>
        <v>0.41785418965510296</v>
      </c>
      <c r="J5612" s="508">
        <f>(Table13[[#This Row],[Signal from Matlab]]-703)/(1060.75-703)</f>
        <v>-1.9650593990216632</v>
      </c>
    </row>
    <row r="5613" spans="1:10" x14ac:dyDescent="0.2">
      <c r="A5613" s="505">
        <v>42100</v>
      </c>
      <c r="B5613" s="506">
        <v>5612</v>
      </c>
      <c r="C5613" s="507">
        <v>55.18</v>
      </c>
      <c r="E5613" s="508">
        <f>(Table13[[#This Row],[Gasoil Open]]-MIN(Table13[Gasoil Open]))/(MAX(Table13[Gasoil Open])-MIN(Table13[Gasoil Open]))</f>
        <v>0.33294289897510976</v>
      </c>
      <c r="I5613" s="130">
        <f>(Table13[[#This Row],[Alpha]]-MIN(Table13[Alpha]))/(MAX(Table13[Alpha])-MIN(Table13[Alpha]))</f>
        <v>0.41785418965510296</v>
      </c>
      <c r="J5613" s="508">
        <f>(Table13[[#This Row],[Signal from Matlab]]-703)/(1060.75-703)</f>
        <v>-1.9650593990216632</v>
      </c>
    </row>
    <row r="5614" spans="1:10" x14ac:dyDescent="0.2">
      <c r="A5614" s="505">
        <v>42101</v>
      </c>
      <c r="B5614" s="506">
        <v>5613</v>
      </c>
      <c r="C5614" s="507">
        <v>57.8</v>
      </c>
      <c r="E5614" s="508">
        <f>(Table13[[#This Row],[Gasoil Open]]-MIN(Table13[Gasoil Open]))/(MAX(Table13[Gasoil Open])-MIN(Table13[Gasoil Open]))</f>
        <v>0.35212298682284032</v>
      </c>
      <c r="I5614" s="130">
        <f>(Table13[[#This Row],[Alpha]]-MIN(Table13[Alpha]))/(MAX(Table13[Alpha])-MIN(Table13[Alpha]))</f>
        <v>0.41785418965510296</v>
      </c>
      <c r="J5614" s="508">
        <f>(Table13[[#This Row],[Signal from Matlab]]-703)/(1060.75-703)</f>
        <v>-1.9650593990216632</v>
      </c>
    </row>
    <row r="5615" spans="1:10" x14ac:dyDescent="0.2">
      <c r="A5615" s="505">
        <v>42102</v>
      </c>
      <c r="B5615" s="506">
        <v>5614</v>
      </c>
      <c r="C5615" s="507">
        <v>58.3</v>
      </c>
      <c r="E5615" s="508">
        <f>(Table13[[#This Row],[Gasoil Open]]-MIN(Table13[Gasoil Open]))/(MAX(Table13[Gasoil Open])-MIN(Table13[Gasoil Open]))</f>
        <v>0.35578330893118587</v>
      </c>
      <c r="I5615" s="130">
        <f>(Table13[[#This Row],[Alpha]]-MIN(Table13[Alpha]))/(MAX(Table13[Alpha])-MIN(Table13[Alpha]))</f>
        <v>0.41785418965510296</v>
      </c>
      <c r="J5615" s="508">
        <f>(Table13[[#This Row],[Signal from Matlab]]-703)/(1060.75-703)</f>
        <v>-1.9650593990216632</v>
      </c>
    </row>
    <row r="5616" spans="1:10" x14ac:dyDescent="0.2">
      <c r="A5616" s="505">
        <v>42103</v>
      </c>
      <c r="B5616" s="506">
        <v>5615</v>
      </c>
      <c r="C5616" s="507">
        <v>56.1</v>
      </c>
      <c r="E5616" s="508">
        <f>(Table13[[#This Row],[Gasoil Open]]-MIN(Table13[Gasoil Open]))/(MAX(Table13[Gasoil Open])-MIN(Table13[Gasoil Open]))</f>
        <v>0.3396778916544656</v>
      </c>
      <c r="I5616" s="130">
        <f>(Table13[[#This Row],[Alpha]]-MIN(Table13[Alpha]))/(MAX(Table13[Alpha])-MIN(Table13[Alpha]))</f>
        <v>0.41785418965510296</v>
      </c>
      <c r="J5616" s="508">
        <f>(Table13[[#This Row],[Signal from Matlab]]-703)/(1060.75-703)</f>
        <v>-1.9650593990216632</v>
      </c>
    </row>
    <row r="5617" spans="1:10" x14ac:dyDescent="0.2">
      <c r="A5617" s="505">
        <v>42104</v>
      </c>
      <c r="B5617" s="506">
        <v>5616</v>
      </c>
      <c r="C5617" s="507">
        <v>56.84</v>
      </c>
      <c r="E5617" s="508">
        <f>(Table13[[#This Row],[Gasoil Open]]-MIN(Table13[Gasoil Open]))/(MAX(Table13[Gasoil Open])-MIN(Table13[Gasoil Open]))</f>
        <v>0.34509516837481691</v>
      </c>
      <c r="I5617" s="130">
        <f>(Table13[[#This Row],[Alpha]]-MIN(Table13[Alpha]))/(MAX(Table13[Alpha])-MIN(Table13[Alpha]))</f>
        <v>0.41785418965510296</v>
      </c>
      <c r="J5617" s="508">
        <f>(Table13[[#This Row],[Signal from Matlab]]-703)/(1060.75-703)</f>
        <v>-1.9650593990216632</v>
      </c>
    </row>
    <row r="5618" spans="1:10" x14ac:dyDescent="0.2">
      <c r="A5618" s="505">
        <v>42107</v>
      </c>
      <c r="B5618" s="506">
        <v>5617</v>
      </c>
      <c r="C5618" s="507">
        <v>58.02</v>
      </c>
      <c r="E5618" s="508">
        <f>(Table13[[#This Row],[Gasoil Open]]-MIN(Table13[Gasoil Open]))/(MAX(Table13[Gasoil Open])-MIN(Table13[Gasoil Open]))</f>
        <v>0.35373352855051243</v>
      </c>
      <c r="I5618" s="130">
        <f>(Table13[[#This Row],[Alpha]]-MIN(Table13[Alpha]))/(MAX(Table13[Alpha])-MIN(Table13[Alpha]))</f>
        <v>0.41785418965510296</v>
      </c>
      <c r="J5618" s="508">
        <f>(Table13[[#This Row],[Signal from Matlab]]-703)/(1060.75-703)</f>
        <v>-1.9650593990216632</v>
      </c>
    </row>
    <row r="5619" spans="1:10" x14ac:dyDescent="0.2">
      <c r="A5619" s="505">
        <v>42108</v>
      </c>
      <c r="B5619" s="506">
        <v>5618</v>
      </c>
      <c r="C5619" s="507">
        <v>58.17</v>
      </c>
      <c r="E5619" s="508">
        <f>(Table13[[#This Row],[Gasoil Open]]-MIN(Table13[Gasoil Open]))/(MAX(Table13[Gasoil Open])-MIN(Table13[Gasoil Open]))</f>
        <v>0.35483162518301603</v>
      </c>
      <c r="I5619" s="130">
        <f>(Table13[[#This Row],[Alpha]]-MIN(Table13[Alpha]))/(MAX(Table13[Alpha])-MIN(Table13[Alpha]))</f>
        <v>0.41785418965510296</v>
      </c>
      <c r="J5619" s="508">
        <f>(Table13[[#This Row],[Signal from Matlab]]-703)/(1060.75-703)</f>
        <v>-1.9650593990216632</v>
      </c>
    </row>
    <row r="5620" spans="1:10" x14ac:dyDescent="0.2">
      <c r="A5620" s="505">
        <v>42109</v>
      </c>
      <c r="B5620" s="506">
        <v>5619</v>
      </c>
      <c r="C5620" s="507">
        <v>58.74</v>
      </c>
      <c r="E5620" s="508">
        <f>(Table13[[#This Row],[Gasoil Open]]-MIN(Table13[Gasoil Open]))/(MAX(Table13[Gasoil Open])-MIN(Table13[Gasoil Open]))</f>
        <v>0.35900439238652998</v>
      </c>
      <c r="I5620" s="130">
        <f>(Table13[[#This Row],[Alpha]]-MIN(Table13[Alpha]))/(MAX(Table13[Alpha])-MIN(Table13[Alpha]))</f>
        <v>0.41785418965510296</v>
      </c>
      <c r="J5620" s="508">
        <f>(Table13[[#This Row],[Signal from Matlab]]-703)/(1060.75-703)</f>
        <v>-1.9650593990216632</v>
      </c>
    </row>
    <row r="5621" spans="1:10" x14ac:dyDescent="0.2">
      <c r="A5621" s="505">
        <v>42110</v>
      </c>
      <c r="B5621" s="506">
        <v>5620</v>
      </c>
      <c r="C5621" s="507">
        <v>62.9</v>
      </c>
      <c r="E5621" s="508">
        <f>(Table13[[#This Row],[Gasoil Open]]-MIN(Table13[Gasoil Open]))/(MAX(Table13[Gasoil Open])-MIN(Table13[Gasoil Open]))</f>
        <v>0.38945827232796482</v>
      </c>
      <c r="I5621" s="130">
        <f>(Table13[[#This Row],[Alpha]]-MIN(Table13[Alpha]))/(MAX(Table13[Alpha])-MIN(Table13[Alpha]))</f>
        <v>0.41785418965510296</v>
      </c>
      <c r="J5621" s="508">
        <f>(Table13[[#This Row],[Signal from Matlab]]-703)/(1060.75-703)</f>
        <v>-1.9650593990216632</v>
      </c>
    </row>
    <row r="5622" spans="1:10" x14ac:dyDescent="0.2">
      <c r="A5622" s="505">
        <v>42111</v>
      </c>
      <c r="B5622" s="506">
        <v>5621</v>
      </c>
      <c r="C5622" s="507">
        <v>64.02</v>
      </c>
      <c r="E5622" s="508">
        <f>(Table13[[#This Row],[Gasoil Open]]-MIN(Table13[Gasoil Open]))/(MAX(Table13[Gasoil Open])-MIN(Table13[Gasoil Open]))</f>
        <v>0.39765739385065874</v>
      </c>
      <c r="I5622" s="130">
        <f>(Table13[[#This Row],[Alpha]]-MIN(Table13[Alpha]))/(MAX(Table13[Alpha])-MIN(Table13[Alpha]))</f>
        <v>0.41785418965510296</v>
      </c>
      <c r="J5622" s="508">
        <f>(Table13[[#This Row],[Signal from Matlab]]-703)/(1060.75-703)</f>
        <v>-1.9650593990216632</v>
      </c>
    </row>
    <row r="5623" spans="1:10" x14ac:dyDescent="0.2">
      <c r="A5623" s="505">
        <v>42114</v>
      </c>
      <c r="B5623" s="506">
        <v>5622</v>
      </c>
      <c r="C5623" s="507">
        <v>63.85</v>
      </c>
      <c r="E5623" s="508">
        <f>(Table13[[#This Row],[Gasoil Open]]-MIN(Table13[Gasoil Open]))/(MAX(Table13[Gasoil Open])-MIN(Table13[Gasoil Open]))</f>
        <v>0.39641288433382132</v>
      </c>
      <c r="I5623" s="130">
        <f>(Table13[[#This Row],[Alpha]]-MIN(Table13[Alpha]))/(MAX(Table13[Alpha])-MIN(Table13[Alpha]))</f>
        <v>0.41785418965510296</v>
      </c>
      <c r="J5623" s="508">
        <f>(Table13[[#This Row],[Signal from Matlab]]-703)/(1060.75-703)</f>
        <v>-1.9650593990216632</v>
      </c>
    </row>
    <row r="5624" spans="1:10" x14ac:dyDescent="0.2">
      <c r="A5624" s="505">
        <v>42115</v>
      </c>
      <c r="B5624" s="506">
        <v>5623</v>
      </c>
      <c r="C5624" s="507">
        <v>63.52</v>
      </c>
      <c r="E5624" s="508">
        <f>(Table13[[#This Row],[Gasoil Open]]-MIN(Table13[Gasoil Open]))/(MAX(Table13[Gasoil Open])-MIN(Table13[Gasoil Open]))</f>
        <v>0.3939970717423133</v>
      </c>
      <c r="I5624" s="130">
        <f>(Table13[[#This Row],[Alpha]]-MIN(Table13[Alpha]))/(MAX(Table13[Alpha])-MIN(Table13[Alpha]))</f>
        <v>0.41785418965510296</v>
      </c>
      <c r="J5624" s="508">
        <f>(Table13[[#This Row],[Signal from Matlab]]-703)/(1060.75-703)</f>
        <v>-1.9650593990216632</v>
      </c>
    </row>
    <row r="5625" spans="1:10" x14ac:dyDescent="0.2">
      <c r="A5625" s="505">
        <v>42116</v>
      </c>
      <c r="B5625" s="506">
        <v>5624</v>
      </c>
      <c r="C5625" s="507">
        <v>61.9</v>
      </c>
      <c r="E5625" s="508">
        <f>(Table13[[#This Row],[Gasoil Open]]-MIN(Table13[Gasoil Open]))/(MAX(Table13[Gasoil Open])-MIN(Table13[Gasoil Open]))</f>
        <v>0.38213762811127377</v>
      </c>
      <c r="I5625" s="130">
        <f>(Table13[[#This Row],[Alpha]]-MIN(Table13[Alpha]))/(MAX(Table13[Alpha])-MIN(Table13[Alpha]))</f>
        <v>0.41785418965510296</v>
      </c>
      <c r="J5625" s="508">
        <f>(Table13[[#This Row],[Signal from Matlab]]-703)/(1060.75-703)</f>
        <v>-1.9650593990216632</v>
      </c>
    </row>
    <row r="5626" spans="1:10" x14ac:dyDescent="0.2">
      <c r="A5626" s="505">
        <v>42117</v>
      </c>
      <c r="B5626" s="506">
        <v>5625</v>
      </c>
      <c r="C5626" s="507">
        <v>62.88</v>
      </c>
      <c r="E5626" s="508">
        <f>(Table13[[#This Row],[Gasoil Open]]-MIN(Table13[Gasoil Open]))/(MAX(Table13[Gasoil Open])-MIN(Table13[Gasoil Open]))</f>
        <v>0.389311859443631</v>
      </c>
      <c r="I5626" s="130">
        <f>(Table13[[#This Row],[Alpha]]-MIN(Table13[Alpha]))/(MAX(Table13[Alpha])-MIN(Table13[Alpha]))</f>
        <v>0.41785418965510296</v>
      </c>
      <c r="J5626" s="508">
        <f>(Table13[[#This Row],[Signal from Matlab]]-703)/(1060.75-703)</f>
        <v>-1.9650593990216632</v>
      </c>
    </row>
    <row r="5627" spans="1:10" x14ac:dyDescent="0.2">
      <c r="A5627" s="505">
        <v>42118</v>
      </c>
      <c r="B5627" s="506">
        <v>5626</v>
      </c>
      <c r="C5627" s="507">
        <v>64.75</v>
      </c>
      <c r="E5627" s="508">
        <f>(Table13[[#This Row],[Gasoil Open]]-MIN(Table13[Gasoil Open]))/(MAX(Table13[Gasoil Open])-MIN(Table13[Gasoil Open]))</f>
        <v>0.40300146412884325</v>
      </c>
      <c r="I5627" s="130">
        <f>(Table13[[#This Row],[Alpha]]-MIN(Table13[Alpha]))/(MAX(Table13[Alpha])-MIN(Table13[Alpha]))</f>
        <v>0.41785418965510296</v>
      </c>
      <c r="J5627" s="508">
        <f>(Table13[[#This Row],[Signal from Matlab]]-703)/(1060.75-703)</f>
        <v>-1.9650593990216632</v>
      </c>
    </row>
    <row r="5628" spans="1:10" x14ac:dyDescent="0.2">
      <c r="A5628" s="505">
        <v>42121</v>
      </c>
      <c r="B5628" s="506">
        <v>5627</v>
      </c>
      <c r="C5628" s="507">
        <v>65.47</v>
      </c>
      <c r="E5628" s="508">
        <f>(Table13[[#This Row],[Gasoil Open]]-MIN(Table13[Gasoil Open]))/(MAX(Table13[Gasoil Open])-MIN(Table13[Gasoil Open]))</f>
        <v>0.40827232796486079</v>
      </c>
      <c r="I5628" s="130">
        <f>(Table13[[#This Row],[Alpha]]-MIN(Table13[Alpha]))/(MAX(Table13[Alpha])-MIN(Table13[Alpha]))</f>
        <v>0.41785418965510296</v>
      </c>
      <c r="J5628" s="508">
        <f>(Table13[[#This Row],[Signal from Matlab]]-703)/(1060.75-703)</f>
        <v>-1.9650593990216632</v>
      </c>
    </row>
    <row r="5629" spans="1:10" x14ac:dyDescent="0.2">
      <c r="A5629" s="505">
        <v>42122</v>
      </c>
      <c r="B5629" s="506">
        <v>5628</v>
      </c>
      <c r="C5629" s="507">
        <v>64.739999999999995</v>
      </c>
      <c r="E5629" s="508">
        <f>(Table13[[#This Row],[Gasoil Open]]-MIN(Table13[Gasoil Open]))/(MAX(Table13[Gasoil Open])-MIN(Table13[Gasoil Open]))</f>
        <v>0.40292825768667628</v>
      </c>
      <c r="I5629" s="130">
        <f>(Table13[[#This Row],[Alpha]]-MIN(Table13[Alpha]))/(MAX(Table13[Alpha])-MIN(Table13[Alpha]))</f>
        <v>0.41785418965510296</v>
      </c>
      <c r="J5629" s="508">
        <f>(Table13[[#This Row],[Signal from Matlab]]-703)/(1060.75-703)</f>
        <v>-1.9650593990216632</v>
      </c>
    </row>
    <row r="5630" spans="1:10" x14ac:dyDescent="0.2">
      <c r="A5630" s="505">
        <v>42123</v>
      </c>
      <c r="B5630" s="506">
        <v>5629</v>
      </c>
      <c r="C5630" s="507">
        <v>64.64</v>
      </c>
      <c r="E5630" s="508">
        <f>(Table13[[#This Row],[Gasoil Open]]-MIN(Table13[Gasoil Open]))/(MAX(Table13[Gasoil Open])-MIN(Table13[Gasoil Open]))</f>
        <v>0.40219619326500722</v>
      </c>
      <c r="I5630" s="130">
        <f>(Table13[[#This Row],[Alpha]]-MIN(Table13[Alpha]))/(MAX(Table13[Alpha])-MIN(Table13[Alpha]))</f>
        <v>0.41785418965510296</v>
      </c>
      <c r="J5630" s="508">
        <f>(Table13[[#This Row],[Signal from Matlab]]-703)/(1060.75-703)</f>
        <v>-1.9650593990216632</v>
      </c>
    </row>
    <row r="5631" spans="1:10" x14ac:dyDescent="0.2">
      <c r="A5631" s="505">
        <v>42124</v>
      </c>
      <c r="B5631" s="506">
        <v>5630</v>
      </c>
      <c r="C5631" s="507">
        <v>65.63</v>
      </c>
      <c r="E5631" s="508">
        <f>(Table13[[#This Row],[Gasoil Open]]-MIN(Table13[Gasoil Open]))/(MAX(Table13[Gasoil Open])-MIN(Table13[Gasoil Open]))</f>
        <v>0.40944363103953135</v>
      </c>
      <c r="I5631" s="130">
        <f>(Table13[[#This Row],[Alpha]]-MIN(Table13[Alpha]))/(MAX(Table13[Alpha])-MIN(Table13[Alpha]))</f>
        <v>0.41785418965510296</v>
      </c>
      <c r="J5631" s="508">
        <f>(Table13[[#This Row],[Signal from Matlab]]-703)/(1060.75-703)</f>
        <v>-1.9650593990216632</v>
      </c>
    </row>
    <row r="5632" spans="1:10" x14ac:dyDescent="0.2">
      <c r="A5632" s="505">
        <v>42125</v>
      </c>
      <c r="B5632" s="506">
        <v>5631</v>
      </c>
      <c r="C5632" s="507">
        <v>66.78</v>
      </c>
      <c r="E5632" s="508">
        <f>(Table13[[#This Row],[Gasoil Open]]-MIN(Table13[Gasoil Open]))/(MAX(Table13[Gasoil Open])-MIN(Table13[Gasoil Open]))</f>
        <v>0.4178623718887261</v>
      </c>
      <c r="I5632" s="130">
        <f>(Table13[[#This Row],[Alpha]]-MIN(Table13[Alpha]))/(MAX(Table13[Alpha])-MIN(Table13[Alpha]))</f>
        <v>0.41785418965510296</v>
      </c>
      <c r="J5632" s="508">
        <f>(Table13[[#This Row],[Signal from Matlab]]-703)/(1060.75-703)</f>
        <v>-1.9650593990216632</v>
      </c>
    </row>
    <row r="5633" spans="1:10" x14ac:dyDescent="0.2">
      <c r="A5633" s="505">
        <v>42128</v>
      </c>
      <c r="B5633" s="506">
        <v>5632</v>
      </c>
      <c r="C5633" s="507">
        <v>66.400000000000006</v>
      </c>
      <c r="E5633" s="508">
        <f>(Table13[[#This Row],[Gasoil Open]]-MIN(Table13[Gasoil Open]))/(MAX(Table13[Gasoil Open])-MIN(Table13[Gasoil Open]))</f>
        <v>0.41508052708638354</v>
      </c>
      <c r="I5633" s="130">
        <f>(Table13[[#This Row],[Alpha]]-MIN(Table13[Alpha]))/(MAX(Table13[Alpha])-MIN(Table13[Alpha]))</f>
        <v>0.41785418965510296</v>
      </c>
      <c r="J5633" s="508">
        <f>(Table13[[#This Row],[Signal from Matlab]]-703)/(1060.75-703)</f>
        <v>-1.9650593990216632</v>
      </c>
    </row>
    <row r="5634" spans="1:10" x14ac:dyDescent="0.2">
      <c r="A5634" s="505">
        <v>42129</v>
      </c>
      <c r="B5634" s="506">
        <v>5633</v>
      </c>
      <c r="C5634" s="507">
        <v>66.33</v>
      </c>
      <c r="E5634" s="508">
        <f>(Table13[[#This Row],[Gasoil Open]]-MIN(Table13[Gasoil Open]))/(MAX(Table13[Gasoil Open])-MIN(Table13[Gasoil Open]))</f>
        <v>0.41456808199121514</v>
      </c>
      <c r="I5634" s="130">
        <f>(Table13[[#This Row],[Alpha]]-MIN(Table13[Alpha]))/(MAX(Table13[Alpha])-MIN(Table13[Alpha]))</f>
        <v>0.41785418965510296</v>
      </c>
      <c r="J5634" s="508">
        <f>(Table13[[#This Row],[Signal from Matlab]]-703)/(1060.75-703)</f>
        <v>-1.9650593990216632</v>
      </c>
    </row>
    <row r="5635" spans="1:10" x14ac:dyDescent="0.2">
      <c r="A5635" s="505">
        <v>42130</v>
      </c>
      <c r="B5635" s="506">
        <v>5634</v>
      </c>
      <c r="C5635" s="507">
        <v>67.709999999999994</v>
      </c>
      <c r="E5635" s="508">
        <f>(Table13[[#This Row],[Gasoil Open]]-MIN(Table13[Gasoil Open]))/(MAX(Table13[Gasoil Open])-MIN(Table13[Gasoil Open]))</f>
        <v>0.42467057101024874</v>
      </c>
      <c r="I5635" s="130">
        <f>(Table13[[#This Row],[Alpha]]-MIN(Table13[Alpha]))/(MAX(Table13[Alpha])-MIN(Table13[Alpha]))</f>
        <v>0.41785418965510296</v>
      </c>
      <c r="J5635" s="508">
        <f>(Table13[[#This Row],[Signal from Matlab]]-703)/(1060.75-703)</f>
        <v>-1.9650593990216632</v>
      </c>
    </row>
    <row r="5636" spans="1:10" x14ac:dyDescent="0.2">
      <c r="A5636" s="505">
        <v>42131</v>
      </c>
      <c r="B5636" s="506">
        <v>5635</v>
      </c>
      <c r="C5636" s="507">
        <v>67.37</v>
      </c>
      <c r="E5636" s="508">
        <f>(Table13[[#This Row],[Gasoil Open]]-MIN(Table13[Gasoil Open]))/(MAX(Table13[Gasoil Open])-MIN(Table13[Gasoil Open]))</f>
        <v>0.42218155197657387</v>
      </c>
      <c r="I5636" s="130">
        <f>(Table13[[#This Row],[Alpha]]-MIN(Table13[Alpha]))/(MAX(Table13[Alpha])-MIN(Table13[Alpha]))</f>
        <v>0.41785418965510296</v>
      </c>
      <c r="J5636" s="508">
        <f>(Table13[[#This Row],[Signal from Matlab]]-703)/(1060.75-703)</f>
        <v>-1.9650593990216632</v>
      </c>
    </row>
    <row r="5637" spans="1:10" x14ac:dyDescent="0.2">
      <c r="A5637" s="505">
        <v>42132</v>
      </c>
      <c r="B5637" s="506">
        <v>5636</v>
      </c>
      <c r="C5637" s="507">
        <v>65.64</v>
      </c>
      <c r="E5637" s="508">
        <f>(Table13[[#This Row],[Gasoil Open]]-MIN(Table13[Gasoil Open]))/(MAX(Table13[Gasoil Open])-MIN(Table13[Gasoil Open]))</f>
        <v>0.40951683748169831</v>
      </c>
      <c r="I5637" s="130">
        <f>(Table13[[#This Row],[Alpha]]-MIN(Table13[Alpha]))/(MAX(Table13[Alpha])-MIN(Table13[Alpha]))</f>
        <v>0.41785418965510296</v>
      </c>
      <c r="J5637" s="508">
        <f>(Table13[[#This Row],[Signal from Matlab]]-703)/(1060.75-703)</f>
        <v>-1.9650593990216632</v>
      </c>
    </row>
    <row r="5638" spans="1:10" x14ac:dyDescent="0.2">
      <c r="A5638" s="505">
        <v>42135</v>
      </c>
      <c r="B5638" s="506">
        <v>5637</v>
      </c>
      <c r="C5638" s="507">
        <v>65.37</v>
      </c>
      <c r="E5638" s="508">
        <f>(Table13[[#This Row],[Gasoil Open]]-MIN(Table13[Gasoil Open]))/(MAX(Table13[Gasoil Open])-MIN(Table13[Gasoil Open]))</f>
        <v>0.40754026354319173</v>
      </c>
      <c r="I5638" s="130">
        <f>(Table13[[#This Row],[Alpha]]-MIN(Table13[Alpha]))/(MAX(Table13[Alpha])-MIN(Table13[Alpha]))</f>
        <v>0.41785418965510296</v>
      </c>
      <c r="J5638" s="508">
        <f>(Table13[[#This Row],[Signal from Matlab]]-703)/(1060.75-703)</f>
        <v>-1.9650593990216632</v>
      </c>
    </row>
    <row r="5639" spans="1:10" x14ac:dyDescent="0.2">
      <c r="A5639" s="505">
        <v>42136</v>
      </c>
      <c r="B5639" s="506">
        <v>5638</v>
      </c>
      <c r="C5639" s="507">
        <v>64.77</v>
      </c>
      <c r="E5639" s="508">
        <f>(Table13[[#This Row],[Gasoil Open]]-MIN(Table13[Gasoil Open]))/(MAX(Table13[Gasoil Open])-MIN(Table13[Gasoil Open]))</f>
        <v>0.40314787701317706</v>
      </c>
      <c r="I5639" s="130">
        <f>(Table13[[#This Row],[Alpha]]-MIN(Table13[Alpha]))/(MAX(Table13[Alpha])-MIN(Table13[Alpha]))</f>
        <v>0.41785418965510296</v>
      </c>
      <c r="J5639" s="508">
        <f>(Table13[[#This Row],[Signal from Matlab]]-703)/(1060.75-703)</f>
        <v>-1.9650593990216632</v>
      </c>
    </row>
    <row r="5640" spans="1:10" x14ac:dyDescent="0.2">
      <c r="A5640" s="505">
        <v>42137</v>
      </c>
      <c r="B5640" s="506">
        <v>5639</v>
      </c>
      <c r="C5640" s="507">
        <v>67.319999999999993</v>
      </c>
      <c r="E5640" s="508">
        <f>(Table13[[#This Row],[Gasoil Open]]-MIN(Table13[Gasoil Open]))/(MAX(Table13[Gasoil Open])-MIN(Table13[Gasoil Open]))</f>
        <v>0.42181551976573922</v>
      </c>
      <c r="I5640" s="130">
        <f>(Table13[[#This Row],[Alpha]]-MIN(Table13[Alpha]))/(MAX(Table13[Alpha])-MIN(Table13[Alpha]))</f>
        <v>0.41785418965510296</v>
      </c>
      <c r="J5640" s="508">
        <f>(Table13[[#This Row],[Signal from Matlab]]-703)/(1060.75-703)</f>
        <v>-1.9650593990216632</v>
      </c>
    </row>
    <row r="5641" spans="1:10" x14ac:dyDescent="0.2">
      <c r="A5641" s="505">
        <v>42138</v>
      </c>
      <c r="B5641" s="506">
        <v>5640</v>
      </c>
      <c r="C5641" s="507">
        <v>66.540000000000006</v>
      </c>
      <c r="E5641" s="508">
        <f>(Table13[[#This Row],[Gasoil Open]]-MIN(Table13[Gasoil Open]))/(MAX(Table13[Gasoil Open])-MIN(Table13[Gasoil Open]))</f>
        <v>0.41610541727672029</v>
      </c>
      <c r="I5641" s="130">
        <f>(Table13[[#This Row],[Alpha]]-MIN(Table13[Alpha]))/(MAX(Table13[Alpha])-MIN(Table13[Alpha]))</f>
        <v>0.41785418965510296</v>
      </c>
      <c r="J5641" s="508">
        <f>(Table13[[#This Row],[Signal from Matlab]]-703)/(1060.75-703)</f>
        <v>-1.9650593990216632</v>
      </c>
    </row>
    <row r="5642" spans="1:10" x14ac:dyDescent="0.2">
      <c r="A5642" s="505">
        <v>42139</v>
      </c>
      <c r="B5642" s="506">
        <v>5641</v>
      </c>
      <c r="C5642" s="507">
        <v>66.75</v>
      </c>
      <c r="E5642" s="508">
        <f>(Table13[[#This Row],[Gasoil Open]]-MIN(Table13[Gasoil Open]))/(MAX(Table13[Gasoil Open])-MIN(Table13[Gasoil Open]))</f>
        <v>0.41764275256222538</v>
      </c>
      <c r="I5642" s="130">
        <f>(Table13[[#This Row],[Alpha]]-MIN(Table13[Alpha]))/(MAX(Table13[Alpha])-MIN(Table13[Alpha]))</f>
        <v>0.41785418965510296</v>
      </c>
      <c r="J5642" s="508">
        <f>(Table13[[#This Row],[Signal from Matlab]]-703)/(1060.75-703)</f>
        <v>-1.9650593990216632</v>
      </c>
    </row>
    <row r="5643" spans="1:10" x14ac:dyDescent="0.2">
      <c r="A5643" s="505">
        <v>42142</v>
      </c>
      <c r="B5643" s="506">
        <v>5642</v>
      </c>
      <c r="C5643" s="507">
        <v>66.91</v>
      </c>
      <c r="E5643" s="508">
        <f>(Table13[[#This Row],[Gasoil Open]]-MIN(Table13[Gasoil Open]))/(MAX(Table13[Gasoil Open])-MIN(Table13[Gasoil Open]))</f>
        <v>0.41881405563689594</v>
      </c>
      <c r="I5643" s="130">
        <f>(Table13[[#This Row],[Alpha]]-MIN(Table13[Alpha]))/(MAX(Table13[Alpha])-MIN(Table13[Alpha]))</f>
        <v>0.41785418965510296</v>
      </c>
      <c r="J5643" s="508">
        <f>(Table13[[#This Row],[Signal from Matlab]]-703)/(1060.75-703)</f>
        <v>-1.9650593990216632</v>
      </c>
    </row>
    <row r="5644" spans="1:10" x14ac:dyDescent="0.2">
      <c r="A5644" s="505">
        <v>42143</v>
      </c>
      <c r="B5644" s="506">
        <v>5643</v>
      </c>
      <c r="C5644" s="507">
        <v>66.19</v>
      </c>
      <c r="E5644" s="508">
        <f>(Table13[[#This Row],[Gasoil Open]]-MIN(Table13[Gasoil Open]))/(MAX(Table13[Gasoil Open])-MIN(Table13[Gasoil Open]))</f>
        <v>0.4135431918008784</v>
      </c>
      <c r="I5644" s="130">
        <f>(Table13[[#This Row],[Alpha]]-MIN(Table13[Alpha]))/(MAX(Table13[Alpha])-MIN(Table13[Alpha]))</f>
        <v>0.41785418965510296</v>
      </c>
      <c r="J5644" s="508">
        <f>(Table13[[#This Row],[Signal from Matlab]]-703)/(1060.75-703)</f>
        <v>-1.9650593990216632</v>
      </c>
    </row>
    <row r="5645" spans="1:10" x14ac:dyDescent="0.2">
      <c r="A5645" s="505">
        <v>42144</v>
      </c>
      <c r="B5645" s="506">
        <v>5644</v>
      </c>
      <c r="C5645" s="507">
        <v>64.489999999999995</v>
      </c>
      <c r="E5645" s="508">
        <f>(Table13[[#This Row],[Gasoil Open]]-MIN(Table13[Gasoil Open]))/(MAX(Table13[Gasoil Open])-MIN(Table13[Gasoil Open]))</f>
        <v>0.40109809663250351</v>
      </c>
      <c r="I5645" s="130">
        <f>(Table13[[#This Row],[Alpha]]-MIN(Table13[Alpha]))/(MAX(Table13[Alpha])-MIN(Table13[Alpha]))</f>
        <v>0.41785418965510296</v>
      </c>
      <c r="J5645" s="508">
        <f>(Table13[[#This Row],[Signal from Matlab]]-703)/(1060.75-703)</f>
        <v>-1.9650593990216632</v>
      </c>
    </row>
    <row r="5646" spans="1:10" x14ac:dyDescent="0.2">
      <c r="A5646" s="505">
        <v>42145</v>
      </c>
      <c r="B5646" s="506">
        <v>5645</v>
      </c>
      <c r="C5646" s="507">
        <v>64.89</v>
      </c>
      <c r="E5646" s="508">
        <f>(Table13[[#This Row],[Gasoil Open]]-MIN(Table13[Gasoil Open]))/(MAX(Table13[Gasoil Open])-MIN(Table13[Gasoil Open]))</f>
        <v>0.40402635431917999</v>
      </c>
      <c r="I5646" s="130">
        <f>(Table13[[#This Row],[Alpha]]-MIN(Table13[Alpha]))/(MAX(Table13[Alpha])-MIN(Table13[Alpha]))</f>
        <v>0.41785418965510296</v>
      </c>
      <c r="J5646" s="508">
        <f>(Table13[[#This Row],[Signal from Matlab]]-703)/(1060.75-703)</f>
        <v>-1.9650593990216632</v>
      </c>
    </row>
    <row r="5647" spans="1:10" x14ac:dyDescent="0.2">
      <c r="A5647" s="505">
        <v>42146</v>
      </c>
      <c r="B5647" s="506">
        <v>5646</v>
      </c>
      <c r="C5647" s="507">
        <v>66.59</v>
      </c>
      <c r="E5647" s="508">
        <f>(Table13[[#This Row],[Gasoil Open]]-MIN(Table13[Gasoil Open]))/(MAX(Table13[Gasoil Open])-MIN(Table13[Gasoil Open]))</f>
        <v>0.41647144948755482</v>
      </c>
      <c r="I5647" s="130">
        <f>(Table13[[#This Row],[Alpha]]-MIN(Table13[Alpha]))/(MAX(Table13[Alpha])-MIN(Table13[Alpha]))</f>
        <v>0.41785418965510296</v>
      </c>
      <c r="J5647" s="508">
        <f>(Table13[[#This Row],[Signal from Matlab]]-703)/(1060.75-703)</f>
        <v>-1.9650593990216632</v>
      </c>
    </row>
    <row r="5648" spans="1:10" x14ac:dyDescent="0.2">
      <c r="A5648" s="505">
        <v>42149</v>
      </c>
      <c r="B5648" s="506">
        <v>5647</v>
      </c>
      <c r="C5648" s="507">
        <v>65.56</v>
      </c>
      <c r="E5648" s="508">
        <f>(Table13[[#This Row],[Gasoil Open]]-MIN(Table13[Gasoil Open]))/(MAX(Table13[Gasoil Open])-MIN(Table13[Gasoil Open]))</f>
        <v>0.40893118594436301</v>
      </c>
      <c r="I5648" s="130">
        <f>(Table13[[#This Row],[Alpha]]-MIN(Table13[Alpha]))/(MAX(Table13[Alpha])-MIN(Table13[Alpha]))</f>
        <v>0.41785418965510296</v>
      </c>
      <c r="J5648" s="508">
        <f>(Table13[[#This Row],[Signal from Matlab]]-703)/(1060.75-703)</f>
        <v>-1.9650593990216632</v>
      </c>
    </row>
    <row r="5649" spans="1:10" x14ac:dyDescent="0.2">
      <c r="A5649" s="505">
        <v>42150</v>
      </c>
      <c r="B5649" s="506">
        <v>5648</v>
      </c>
      <c r="C5649" s="507">
        <v>65.7</v>
      </c>
      <c r="E5649" s="508">
        <f>(Table13[[#This Row],[Gasoil Open]]-MIN(Table13[Gasoil Open]))/(MAX(Table13[Gasoil Open])-MIN(Table13[Gasoil Open]))</f>
        <v>0.40995607613469981</v>
      </c>
      <c r="I5649" s="130">
        <f>(Table13[[#This Row],[Alpha]]-MIN(Table13[Alpha]))/(MAX(Table13[Alpha])-MIN(Table13[Alpha]))</f>
        <v>0.41785418965510296</v>
      </c>
      <c r="J5649" s="508">
        <f>(Table13[[#This Row],[Signal from Matlab]]-703)/(1060.75-703)</f>
        <v>-1.9650593990216632</v>
      </c>
    </row>
    <row r="5650" spans="1:10" x14ac:dyDescent="0.2">
      <c r="A5650" s="505">
        <v>42151</v>
      </c>
      <c r="B5650" s="506">
        <v>5649</v>
      </c>
      <c r="C5650" s="507">
        <v>63.89</v>
      </c>
      <c r="E5650" s="508">
        <f>(Table13[[#This Row],[Gasoil Open]]-MIN(Table13[Gasoil Open]))/(MAX(Table13[Gasoil Open])-MIN(Table13[Gasoil Open]))</f>
        <v>0.39670571010248895</v>
      </c>
      <c r="I5650" s="130">
        <f>(Table13[[#This Row],[Alpha]]-MIN(Table13[Alpha]))/(MAX(Table13[Alpha])-MIN(Table13[Alpha]))</f>
        <v>0.41785418965510296</v>
      </c>
      <c r="J5650" s="508">
        <f>(Table13[[#This Row],[Signal from Matlab]]-703)/(1060.75-703)</f>
        <v>-1.9650593990216632</v>
      </c>
    </row>
    <row r="5651" spans="1:10" x14ac:dyDescent="0.2">
      <c r="A5651" s="505">
        <v>42152</v>
      </c>
      <c r="B5651" s="506">
        <v>5650</v>
      </c>
      <c r="C5651" s="507">
        <v>62.2</v>
      </c>
      <c r="E5651" s="508">
        <f>(Table13[[#This Row],[Gasoil Open]]-MIN(Table13[Gasoil Open]))/(MAX(Table13[Gasoil Open])-MIN(Table13[Gasoil Open]))</f>
        <v>0.38433382137628103</v>
      </c>
      <c r="I5651" s="130">
        <f>(Table13[[#This Row],[Alpha]]-MIN(Table13[Alpha]))/(MAX(Table13[Alpha])-MIN(Table13[Alpha]))</f>
        <v>0.41785418965510296</v>
      </c>
      <c r="J5651" s="508">
        <f>(Table13[[#This Row],[Signal from Matlab]]-703)/(1060.75-703)</f>
        <v>-1.9650593990216632</v>
      </c>
    </row>
    <row r="5652" spans="1:10" x14ac:dyDescent="0.2">
      <c r="A5652" s="505">
        <v>42153</v>
      </c>
      <c r="B5652" s="506">
        <v>5651</v>
      </c>
      <c r="C5652" s="507">
        <v>62.89</v>
      </c>
      <c r="E5652" s="508">
        <f>(Table13[[#This Row],[Gasoil Open]]-MIN(Table13[Gasoil Open]))/(MAX(Table13[Gasoil Open])-MIN(Table13[Gasoil Open]))</f>
        <v>0.38938506588579785</v>
      </c>
      <c r="I5652" s="130">
        <f>(Table13[[#This Row],[Alpha]]-MIN(Table13[Alpha]))/(MAX(Table13[Alpha])-MIN(Table13[Alpha]))</f>
        <v>0.41785418965510296</v>
      </c>
      <c r="J5652" s="508">
        <f>(Table13[[#This Row],[Signal from Matlab]]-703)/(1060.75-703)</f>
        <v>-1.9650593990216632</v>
      </c>
    </row>
    <row r="5653" spans="1:10" x14ac:dyDescent="0.2">
      <c r="A5653" s="505">
        <v>42156</v>
      </c>
      <c r="B5653" s="506">
        <v>5652</v>
      </c>
      <c r="C5653" s="507">
        <v>65.59</v>
      </c>
      <c r="E5653" s="508">
        <f>(Table13[[#This Row],[Gasoil Open]]-MIN(Table13[Gasoil Open]))/(MAX(Table13[Gasoil Open])-MIN(Table13[Gasoil Open]))</f>
        <v>0.40915080527086378</v>
      </c>
      <c r="I5653" s="130">
        <f>(Table13[[#This Row],[Alpha]]-MIN(Table13[Alpha]))/(MAX(Table13[Alpha])-MIN(Table13[Alpha]))</f>
        <v>0.41785418965510296</v>
      </c>
      <c r="J5653" s="508">
        <f>(Table13[[#This Row],[Signal from Matlab]]-703)/(1060.75-703)</f>
        <v>-1.9650593990216632</v>
      </c>
    </row>
    <row r="5654" spans="1:10" x14ac:dyDescent="0.2">
      <c r="A5654" s="505">
        <v>42157</v>
      </c>
      <c r="B5654" s="506">
        <v>5653</v>
      </c>
      <c r="C5654" s="507">
        <v>64.900000000000006</v>
      </c>
      <c r="E5654" s="508">
        <f>(Table13[[#This Row],[Gasoil Open]]-MIN(Table13[Gasoil Open]))/(MAX(Table13[Gasoil Open])-MIN(Table13[Gasoil Open]))</f>
        <v>0.40409956076134695</v>
      </c>
      <c r="I5654" s="130">
        <f>(Table13[[#This Row],[Alpha]]-MIN(Table13[Alpha]))/(MAX(Table13[Alpha])-MIN(Table13[Alpha]))</f>
        <v>0.41785418965510296</v>
      </c>
      <c r="J5654" s="508">
        <f>(Table13[[#This Row],[Signal from Matlab]]-703)/(1060.75-703)</f>
        <v>-1.9650593990216632</v>
      </c>
    </row>
    <row r="5655" spans="1:10" x14ac:dyDescent="0.2">
      <c r="A5655" s="505">
        <v>42158</v>
      </c>
      <c r="B5655" s="506">
        <v>5654</v>
      </c>
      <c r="C5655" s="507">
        <v>65.38</v>
      </c>
      <c r="E5655" s="508">
        <f>(Table13[[#This Row],[Gasoil Open]]-MIN(Table13[Gasoil Open]))/(MAX(Table13[Gasoil Open])-MIN(Table13[Gasoil Open]))</f>
        <v>0.40761346998535858</v>
      </c>
      <c r="I5655" s="130">
        <f>(Table13[[#This Row],[Alpha]]-MIN(Table13[Alpha]))/(MAX(Table13[Alpha])-MIN(Table13[Alpha]))</f>
        <v>0.41785418965510296</v>
      </c>
      <c r="J5655" s="508">
        <f>(Table13[[#This Row],[Signal from Matlab]]-703)/(1060.75-703)</f>
        <v>-1.9650593990216632</v>
      </c>
    </row>
    <row r="5656" spans="1:10" x14ac:dyDescent="0.2">
      <c r="A5656" s="505">
        <v>42159</v>
      </c>
      <c r="B5656" s="506">
        <v>5655</v>
      </c>
      <c r="C5656" s="507">
        <v>63.81</v>
      </c>
      <c r="E5656" s="508">
        <f>(Table13[[#This Row],[Gasoil Open]]-MIN(Table13[Gasoil Open]))/(MAX(Table13[Gasoil Open])-MIN(Table13[Gasoil Open]))</f>
        <v>0.39612005856515364</v>
      </c>
      <c r="I5656" s="130">
        <f>(Table13[[#This Row],[Alpha]]-MIN(Table13[Alpha]))/(MAX(Table13[Alpha])-MIN(Table13[Alpha]))</f>
        <v>0.41785418965510296</v>
      </c>
      <c r="J5656" s="508">
        <f>(Table13[[#This Row],[Signal from Matlab]]-703)/(1060.75-703)</f>
        <v>-1.9650593990216632</v>
      </c>
    </row>
    <row r="5657" spans="1:10" x14ac:dyDescent="0.2">
      <c r="A5657" s="505">
        <v>42160</v>
      </c>
      <c r="B5657" s="506">
        <v>5656</v>
      </c>
      <c r="C5657" s="507">
        <v>62.08</v>
      </c>
      <c r="E5657" s="508">
        <f>(Table13[[#This Row],[Gasoil Open]]-MIN(Table13[Gasoil Open]))/(MAX(Table13[Gasoil Open])-MIN(Table13[Gasoil Open]))</f>
        <v>0.38345534407027809</v>
      </c>
      <c r="I5657" s="130">
        <f>(Table13[[#This Row],[Alpha]]-MIN(Table13[Alpha]))/(MAX(Table13[Alpha])-MIN(Table13[Alpha]))</f>
        <v>0.41785418965510296</v>
      </c>
      <c r="J5657" s="508">
        <f>(Table13[[#This Row],[Signal from Matlab]]-703)/(1060.75-703)</f>
        <v>-1.9650593990216632</v>
      </c>
    </row>
    <row r="5658" spans="1:10" x14ac:dyDescent="0.2">
      <c r="A5658" s="505">
        <v>42163</v>
      </c>
      <c r="B5658" s="506">
        <v>5657</v>
      </c>
      <c r="C5658" s="507">
        <v>63.06</v>
      </c>
      <c r="E5658" s="508">
        <f>(Table13[[#This Row],[Gasoil Open]]-MIN(Table13[Gasoil Open]))/(MAX(Table13[Gasoil Open])-MIN(Table13[Gasoil Open]))</f>
        <v>0.39062957540263538</v>
      </c>
      <c r="I5658" s="130">
        <f>(Table13[[#This Row],[Alpha]]-MIN(Table13[Alpha]))/(MAX(Table13[Alpha])-MIN(Table13[Alpha]))</f>
        <v>0.41785418965510296</v>
      </c>
      <c r="J5658" s="508">
        <f>(Table13[[#This Row],[Signal from Matlab]]-703)/(1060.75-703)</f>
        <v>-1.9650593990216632</v>
      </c>
    </row>
    <row r="5659" spans="1:10" x14ac:dyDescent="0.2">
      <c r="A5659" s="505">
        <v>42164</v>
      </c>
      <c r="B5659" s="506">
        <v>5658</v>
      </c>
      <c r="C5659" s="507">
        <v>62.81</v>
      </c>
      <c r="E5659" s="508">
        <f>(Table13[[#This Row],[Gasoil Open]]-MIN(Table13[Gasoil Open]))/(MAX(Table13[Gasoil Open])-MIN(Table13[Gasoil Open]))</f>
        <v>0.3887994143484626</v>
      </c>
      <c r="I5659" s="130">
        <f>(Table13[[#This Row],[Alpha]]-MIN(Table13[Alpha]))/(MAX(Table13[Alpha])-MIN(Table13[Alpha]))</f>
        <v>0.41785418965510296</v>
      </c>
      <c r="J5659" s="508">
        <f>(Table13[[#This Row],[Signal from Matlab]]-703)/(1060.75-703)</f>
        <v>-1.9650593990216632</v>
      </c>
    </row>
    <row r="5660" spans="1:10" x14ac:dyDescent="0.2">
      <c r="A5660" s="505">
        <v>42165</v>
      </c>
      <c r="B5660" s="506">
        <v>5659</v>
      </c>
      <c r="C5660" s="507">
        <v>65.040000000000006</v>
      </c>
      <c r="E5660" s="508">
        <f>(Table13[[#This Row],[Gasoil Open]]-MIN(Table13[Gasoil Open]))/(MAX(Table13[Gasoil Open])-MIN(Table13[Gasoil Open]))</f>
        <v>0.4051244509516837</v>
      </c>
      <c r="I5660" s="130">
        <f>(Table13[[#This Row],[Alpha]]-MIN(Table13[Alpha]))/(MAX(Table13[Alpha])-MIN(Table13[Alpha]))</f>
        <v>0.41785418965510296</v>
      </c>
      <c r="J5660" s="508">
        <f>(Table13[[#This Row],[Signal from Matlab]]-703)/(1060.75-703)</f>
        <v>-1.9650593990216632</v>
      </c>
    </row>
    <row r="5661" spans="1:10" x14ac:dyDescent="0.2">
      <c r="A5661" s="505">
        <v>42166</v>
      </c>
      <c r="B5661" s="506">
        <v>5660</v>
      </c>
      <c r="C5661" s="507">
        <v>65.569999999999993</v>
      </c>
      <c r="E5661" s="508">
        <f>(Table13[[#This Row],[Gasoil Open]]-MIN(Table13[Gasoil Open]))/(MAX(Table13[Gasoil Open])-MIN(Table13[Gasoil Open]))</f>
        <v>0.40900439238652986</v>
      </c>
      <c r="I5661" s="130">
        <f>(Table13[[#This Row],[Alpha]]-MIN(Table13[Alpha]))/(MAX(Table13[Alpha])-MIN(Table13[Alpha]))</f>
        <v>0.41785418965510296</v>
      </c>
      <c r="J5661" s="508">
        <f>(Table13[[#This Row],[Signal from Matlab]]-703)/(1060.75-703)</f>
        <v>-1.9650593990216632</v>
      </c>
    </row>
    <row r="5662" spans="1:10" x14ac:dyDescent="0.2">
      <c r="A5662" s="505">
        <v>42167</v>
      </c>
      <c r="B5662" s="506">
        <v>5661</v>
      </c>
      <c r="C5662" s="507">
        <v>64.87</v>
      </c>
      <c r="E5662" s="508">
        <f>(Table13[[#This Row],[Gasoil Open]]-MIN(Table13[Gasoil Open]))/(MAX(Table13[Gasoil Open])-MIN(Table13[Gasoil Open]))</f>
        <v>0.40387994143484623</v>
      </c>
      <c r="I5662" s="130">
        <f>(Table13[[#This Row],[Alpha]]-MIN(Table13[Alpha]))/(MAX(Table13[Alpha])-MIN(Table13[Alpha]))</f>
        <v>0.41785418965510296</v>
      </c>
      <c r="J5662" s="508">
        <f>(Table13[[#This Row],[Signal from Matlab]]-703)/(1060.75-703)</f>
        <v>-1.9650593990216632</v>
      </c>
    </row>
    <row r="5663" spans="1:10" x14ac:dyDescent="0.2">
      <c r="A5663" s="505">
        <v>42170</v>
      </c>
      <c r="B5663" s="506">
        <v>5662</v>
      </c>
      <c r="C5663" s="507">
        <v>63.62</v>
      </c>
      <c r="E5663" s="508">
        <f>(Table13[[#This Row],[Gasoil Open]]-MIN(Table13[Gasoil Open]))/(MAX(Table13[Gasoil Open])-MIN(Table13[Gasoil Open]))</f>
        <v>0.39472913616398236</v>
      </c>
      <c r="I5663" s="130">
        <f>(Table13[[#This Row],[Alpha]]-MIN(Table13[Alpha]))/(MAX(Table13[Alpha])-MIN(Table13[Alpha]))</f>
        <v>0.41785418965510296</v>
      </c>
      <c r="J5663" s="508">
        <f>(Table13[[#This Row],[Signal from Matlab]]-703)/(1060.75-703)</f>
        <v>-1.9650593990216632</v>
      </c>
    </row>
    <row r="5664" spans="1:10" x14ac:dyDescent="0.2">
      <c r="A5664" s="505">
        <v>42171</v>
      </c>
      <c r="B5664" s="506">
        <v>5663</v>
      </c>
      <c r="C5664" s="507">
        <v>63.8</v>
      </c>
      <c r="E5664" s="508">
        <f>(Table13[[#This Row],[Gasoil Open]]-MIN(Table13[Gasoil Open]))/(MAX(Table13[Gasoil Open])-MIN(Table13[Gasoil Open]))</f>
        <v>0.39604685212298674</v>
      </c>
      <c r="I5664" s="130">
        <f>(Table13[[#This Row],[Alpha]]-MIN(Table13[Alpha]))/(MAX(Table13[Alpha])-MIN(Table13[Alpha]))</f>
        <v>0.41785418965510296</v>
      </c>
      <c r="J5664" s="508">
        <f>(Table13[[#This Row],[Signal from Matlab]]-703)/(1060.75-703)</f>
        <v>-1.9650593990216632</v>
      </c>
    </row>
    <row r="5665" spans="1:10" x14ac:dyDescent="0.2">
      <c r="A5665" s="505">
        <v>42172</v>
      </c>
      <c r="B5665" s="506">
        <v>5664</v>
      </c>
      <c r="C5665" s="507">
        <v>63.6</v>
      </c>
      <c r="E5665" s="508">
        <f>(Table13[[#This Row],[Gasoil Open]]-MIN(Table13[Gasoil Open]))/(MAX(Table13[Gasoil Open])-MIN(Table13[Gasoil Open]))</f>
        <v>0.39458272327964861</v>
      </c>
      <c r="I5665" s="130">
        <f>(Table13[[#This Row],[Alpha]]-MIN(Table13[Alpha]))/(MAX(Table13[Alpha])-MIN(Table13[Alpha]))</f>
        <v>0.41785418965510296</v>
      </c>
      <c r="J5665" s="508">
        <f>(Table13[[#This Row],[Signal from Matlab]]-703)/(1060.75-703)</f>
        <v>-1.9650593990216632</v>
      </c>
    </row>
    <row r="5666" spans="1:10" x14ac:dyDescent="0.2">
      <c r="A5666" s="505">
        <v>42173</v>
      </c>
      <c r="B5666" s="506">
        <v>5665</v>
      </c>
      <c r="C5666" s="507">
        <v>63.74</v>
      </c>
      <c r="E5666" s="508">
        <f>(Table13[[#This Row],[Gasoil Open]]-MIN(Table13[Gasoil Open]))/(MAX(Table13[Gasoil Open])-MIN(Table13[Gasoil Open]))</f>
        <v>0.39560761346998535</v>
      </c>
      <c r="I5666" s="130">
        <f>(Table13[[#This Row],[Alpha]]-MIN(Table13[Alpha]))/(MAX(Table13[Alpha])-MIN(Table13[Alpha]))</f>
        <v>0.41785418965510296</v>
      </c>
      <c r="J5666" s="508">
        <f>(Table13[[#This Row],[Signal from Matlab]]-703)/(1060.75-703)</f>
        <v>-1.9650593990216632</v>
      </c>
    </row>
    <row r="5667" spans="1:10" x14ac:dyDescent="0.2">
      <c r="A5667" s="505">
        <v>42174</v>
      </c>
      <c r="B5667" s="506">
        <v>5666</v>
      </c>
      <c r="C5667" s="507">
        <v>64.2</v>
      </c>
      <c r="E5667" s="508">
        <f>(Table13[[#This Row],[Gasoil Open]]-MIN(Table13[Gasoil Open]))/(MAX(Table13[Gasoil Open])-MIN(Table13[Gasoil Open]))</f>
        <v>0.39897510980966316</v>
      </c>
      <c r="I5667" s="130">
        <f>(Table13[[#This Row],[Alpha]]-MIN(Table13[Alpha]))/(MAX(Table13[Alpha])-MIN(Table13[Alpha]))</f>
        <v>0.41785418965510296</v>
      </c>
      <c r="J5667" s="508">
        <f>(Table13[[#This Row],[Signal from Matlab]]-703)/(1060.75-703)</f>
        <v>-1.9650593990216632</v>
      </c>
    </row>
    <row r="5668" spans="1:10" x14ac:dyDescent="0.2">
      <c r="A5668" s="505">
        <v>42177</v>
      </c>
      <c r="B5668" s="506">
        <v>5667</v>
      </c>
      <c r="C5668" s="507">
        <v>62.57</v>
      </c>
      <c r="E5668" s="508">
        <f>(Table13[[#This Row],[Gasoil Open]]-MIN(Table13[Gasoil Open]))/(MAX(Table13[Gasoil Open])-MIN(Table13[Gasoil Open]))</f>
        <v>0.38704245973645679</v>
      </c>
      <c r="I5668" s="130">
        <f>(Table13[[#This Row],[Alpha]]-MIN(Table13[Alpha]))/(MAX(Table13[Alpha])-MIN(Table13[Alpha]))</f>
        <v>0.41785418965510296</v>
      </c>
      <c r="J5668" s="508">
        <f>(Table13[[#This Row],[Signal from Matlab]]-703)/(1060.75-703)</f>
        <v>-1.9650593990216632</v>
      </c>
    </row>
    <row r="5669" spans="1:10" x14ac:dyDescent="0.2">
      <c r="A5669" s="505">
        <v>42178</v>
      </c>
      <c r="B5669" s="506">
        <v>5668</v>
      </c>
      <c r="C5669" s="507">
        <v>63.21</v>
      </c>
      <c r="E5669" s="508">
        <f>(Table13[[#This Row],[Gasoil Open]]-MIN(Table13[Gasoil Open]))/(MAX(Table13[Gasoil Open])-MIN(Table13[Gasoil Open]))</f>
        <v>0.39172767203513909</v>
      </c>
      <c r="I5669" s="130">
        <f>(Table13[[#This Row],[Alpha]]-MIN(Table13[Alpha]))/(MAX(Table13[Alpha])-MIN(Table13[Alpha]))</f>
        <v>0.41785418965510296</v>
      </c>
      <c r="J5669" s="508">
        <f>(Table13[[#This Row],[Signal from Matlab]]-703)/(1060.75-703)</f>
        <v>-1.9650593990216632</v>
      </c>
    </row>
    <row r="5670" spans="1:10" x14ac:dyDescent="0.2">
      <c r="A5670" s="505">
        <v>42179</v>
      </c>
      <c r="B5670" s="506">
        <v>5669</v>
      </c>
      <c r="C5670" s="507">
        <v>64.66</v>
      </c>
      <c r="E5670" s="508">
        <f>(Table13[[#This Row],[Gasoil Open]]-MIN(Table13[Gasoil Open]))/(MAX(Table13[Gasoil Open])-MIN(Table13[Gasoil Open]))</f>
        <v>0.40234260614934103</v>
      </c>
      <c r="I5670" s="130">
        <f>(Table13[[#This Row],[Alpha]]-MIN(Table13[Alpha]))/(MAX(Table13[Alpha])-MIN(Table13[Alpha]))</f>
        <v>0.41785418965510296</v>
      </c>
      <c r="J5670" s="508">
        <f>(Table13[[#This Row],[Signal from Matlab]]-703)/(1060.75-703)</f>
        <v>-1.9650593990216632</v>
      </c>
    </row>
    <row r="5671" spans="1:10" x14ac:dyDescent="0.2">
      <c r="A5671" s="505">
        <v>42180</v>
      </c>
      <c r="B5671" s="506">
        <v>5670</v>
      </c>
      <c r="C5671" s="507">
        <v>63.5</v>
      </c>
      <c r="E5671" s="508">
        <f>(Table13[[#This Row],[Gasoil Open]]-MIN(Table13[Gasoil Open]))/(MAX(Table13[Gasoil Open])-MIN(Table13[Gasoil Open]))</f>
        <v>0.39385065885797943</v>
      </c>
      <c r="I5671" s="130">
        <f>(Table13[[#This Row],[Alpha]]-MIN(Table13[Alpha]))/(MAX(Table13[Alpha])-MIN(Table13[Alpha]))</f>
        <v>0.41785418965510296</v>
      </c>
      <c r="J5671" s="508">
        <f>(Table13[[#This Row],[Signal from Matlab]]-703)/(1060.75-703)</f>
        <v>-1.9650593990216632</v>
      </c>
    </row>
    <row r="5672" spans="1:10" x14ac:dyDescent="0.2">
      <c r="A5672" s="505">
        <v>42181</v>
      </c>
      <c r="B5672" s="506">
        <v>5671</v>
      </c>
      <c r="C5672" s="507">
        <v>63.34</v>
      </c>
      <c r="E5672" s="508">
        <f>(Table13[[#This Row],[Gasoil Open]]-MIN(Table13[Gasoil Open]))/(MAX(Table13[Gasoil Open])-MIN(Table13[Gasoil Open]))</f>
        <v>0.39267935578330887</v>
      </c>
      <c r="I5672" s="130">
        <f>(Table13[[#This Row],[Alpha]]-MIN(Table13[Alpha]))/(MAX(Table13[Alpha])-MIN(Table13[Alpha]))</f>
        <v>0.41785418965510296</v>
      </c>
      <c r="J5672" s="508">
        <f>(Table13[[#This Row],[Signal from Matlab]]-703)/(1060.75-703)</f>
        <v>-1.9650593990216632</v>
      </c>
    </row>
    <row r="5673" spans="1:10" x14ac:dyDescent="0.2">
      <c r="A5673" s="505">
        <v>42184</v>
      </c>
      <c r="B5673" s="506">
        <v>5672</v>
      </c>
      <c r="C5673" s="507">
        <v>62.85</v>
      </c>
      <c r="E5673" s="508">
        <f>(Table13[[#This Row],[Gasoil Open]]-MIN(Table13[Gasoil Open]))/(MAX(Table13[Gasoil Open])-MIN(Table13[Gasoil Open]))</f>
        <v>0.38909224011713028</v>
      </c>
      <c r="I5673" s="130">
        <f>(Table13[[#This Row],[Alpha]]-MIN(Table13[Alpha]))/(MAX(Table13[Alpha])-MIN(Table13[Alpha]))</f>
        <v>0.41785418965510296</v>
      </c>
      <c r="J5673" s="508">
        <f>(Table13[[#This Row],[Signal from Matlab]]-703)/(1060.75-703)</f>
        <v>-1.9650593990216632</v>
      </c>
    </row>
    <row r="5674" spans="1:10" x14ac:dyDescent="0.2">
      <c r="A5674" s="505">
        <v>42185</v>
      </c>
      <c r="B5674" s="506">
        <v>5673</v>
      </c>
      <c r="C5674" s="507">
        <v>61.77</v>
      </c>
      <c r="E5674" s="508">
        <f>(Table13[[#This Row],[Gasoil Open]]-MIN(Table13[Gasoil Open]))/(MAX(Table13[Gasoil Open])-MIN(Table13[Gasoil Open]))</f>
        <v>0.38118594436310393</v>
      </c>
      <c r="I5674" s="130">
        <f>(Table13[[#This Row],[Alpha]]-MIN(Table13[Alpha]))/(MAX(Table13[Alpha])-MIN(Table13[Alpha]))</f>
        <v>0.41785418965510296</v>
      </c>
      <c r="J5674" s="508">
        <f>(Table13[[#This Row],[Signal from Matlab]]-703)/(1060.75-703)</f>
        <v>-1.9650593990216632</v>
      </c>
    </row>
    <row r="5675" spans="1:10" x14ac:dyDescent="0.2">
      <c r="A5675" s="505">
        <v>42186</v>
      </c>
      <c r="B5675" s="506">
        <v>5674</v>
      </c>
      <c r="C5675" s="507">
        <v>63.02</v>
      </c>
      <c r="E5675" s="508">
        <f>(Table13[[#This Row],[Gasoil Open]]-MIN(Table13[Gasoil Open]))/(MAX(Table13[Gasoil Open])-MIN(Table13[Gasoil Open]))</f>
        <v>0.39033674963396781</v>
      </c>
      <c r="I5675" s="130">
        <f>(Table13[[#This Row],[Alpha]]-MIN(Table13[Alpha]))/(MAX(Table13[Alpha])-MIN(Table13[Alpha]))</f>
        <v>0.41785418965510296</v>
      </c>
      <c r="J5675" s="508">
        <f>(Table13[[#This Row],[Signal from Matlab]]-703)/(1060.75-703)</f>
        <v>-1.9650593990216632</v>
      </c>
    </row>
    <row r="5676" spans="1:10" x14ac:dyDescent="0.2">
      <c r="A5676" s="505">
        <v>42187</v>
      </c>
      <c r="B5676" s="506">
        <v>5675</v>
      </c>
      <c r="C5676" s="507">
        <v>61.92</v>
      </c>
      <c r="E5676" s="508">
        <f>(Table13[[#This Row],[Gasoil Open]]-MIN(Table13[Gasoil Open]))/(MAX(Table13[Gasoil Open])-MIN(Table13[Gasoil Open]))</f>
        <v>0.38228404099560753</v>
      </c>
      <c r="I5676" s="130">
        <f>(Table13[[#This Row],[Alpha]]-MIN(Table13[Alpha]))/(MAX(Table13[Alpha])-MIN(Table13[Alpha]))</f>
        <v>0.41785418965510296</v>
      </c>
      <c r="J5676" s="508">
        <f>(Table13[[#This Row],[Signal from Matlab]]-703)/(1060.75-703)</f>
        <v>-1.9650593990216632</v>
      </c>
    </row>
    <row r="5677" spans="1:10" x14ac:dyDescent="0.2">
      <c r="A5677" s="505">
        <v>42188</v>
      </c>
      <c r="B5677" s="506">
        <v>5676</v>
      </c>
      <c r="C5677" s="507">
        <v>61.73</v>
      </c>
      <c r="E5677" s="508">
        <f>(Table13[[#This Row],[Gasoil Open]]-MIN(Table13[Gasoil Open]))/(MAX(Table13[Gasoil Open])-MIN(Table13[Gasoil Open]))</f>
        <v>0.38089311859443625</v>
      </c>
      <c r="I5677" s="130">
        <f>(Table13[[#This Row],[Alpha]]-MIN(Table13[Alpha]))/(MAX(Table13[Alpha])-MIN(Table13[Alpha]))</f>
        <v>0.41785418965510296</v>
      </c>
      <c r="J5677" s="508">
        <f>(Table13[[#This Row],[Signal from Matlab]]-703)/(1060.75-703)</f>
        <v>-1.9650593990216632</v>
      </c>
    </row>
    <row r="5678" spans="1:10" x14ac:dyDescent="0.2">
      <c r="A5678" s="505">
        <v>42191</v>
      </c>
      <c r="B5678" s="506">
        <v>5677</v>
      </c>
      <c r="C5678" s="507">
        <v>60</v>
      </c>
      <c r="E5678" s="508">
        <f>(Table13[[#This Row],[Gasoil Open]]-MIN(Table13[Gasoil Open]))/(MAX(Table13[Gasoil Open])-MIN(Table13[Gasoil Open]))</f>
        <v>0.3682284040995607</v>
      </c>
      <c r="I5678" s="130">
        <f>(Table13[[#This Row],[Alpha]]-MIN(Table13[Alpha]))/(MAX(Table13[Alpha])-MIN(Table13[Alpha]))</f>
        <v>0.41785418965510296</v>
      </c>
      <c r="J5678" s="508">
        <f>(Table13[[#This Row],[Signal from Matlab]]-703)/(1060.75-703)</f>
        <v>-1.9650593990216632</v>
      </c>
    </row>
    <row r="5679" spans="1:10" x14ac:dyDescent="0.2">
      <c r="A5679" s="505">
        <v>42192</v>
      </c>
      <c r="B5679" s="506">
        <v>5678</v>
      </c>
      <c r="C5679" s="507">
        <v>56.85</v>
      </c>
      <c r="E5679" s="508">
        <f>(Table13[[#This Row],[Gasoil Open]]-MIN(Table13[Gasoil Open]))/(MAX(Table13[Gasoil Open])-MIN(Table13[Gasoil Open]))</f>
        <v>0.34516837481698387</v>
      </c>
      <c r="I5679" s="130">
        <f>(Table13[[#This Row],[Alpha]]-MIN(Table13[Alpha]))/(MAX(Table13[Alpha])-MIN(Table13[Alpha]))</f>
        <v>0.41785418965510296</v>
      </c>
      <c r="J5679" s="508">
        <f>(Table13[[#This Row],[Signal from Matlab]]-703)/(1060.75-703)</f>
        <v>-1.9650593990216632</v>
      </c>
    </row>
    <row r="5680" spans="1:10" x14ac:dyDescent="0.2">
      <c r="A5680" s="505">
        <v>42193</v>
      </c>
      <c r="B5680" s="506">
        <v>5679</v>
      </c>
      <c r="C5680" s="507">
        <v>57.25</v>
      </c>
      <c r="E5680" s="508">
        <f>(Table13[[#This Row],[Gasoil Open]]-MIN(Table13[Gasoil Open]))/(MAX(Table13[Gasoil Open])-MIN(Table13[Gasoil Open]))</f>
        <v>0.34809663250366024</v>
      </c>
      <c r="I5680" s="130">
        <f>(Table13[[#This Row],[Alpha]]-MIN(Table13[Alpha]))/(MAX(Table13[Alpha])-MIN(Table13[Alpha]))</f>
        <v>0.41785418965510296</v>
      </c>
      <c r="J5680" s="508">
        <f>(Table13[[#This Row],[Signal from Matlab]]-703)/(1060.75-703)</f>
        <v>-1.9650593990216632</v>
      </c>
    </row>
    <row r="5681" spans="1:10" x14ac:dyDescent="0.2">
      <c r="A5681" s="505">
        <v>42194</v>
      </c>
      <c r="B5681" s="506">
        <v>5680</v>
      </c>
      <c r="C5681" s="507">
        <v>57.1</v>
      </c>
      <c r="E5681" s="508">
        <f>(Table13[[#This Row],[Gasoil Open]]-MIN(Table13[Gasoil Open]))/(MAX(Table13[Gasoil Open])-MIN(Table13[Gasoil Open]))</f>
        <v>0.34699853587115664</v>
      </c>
      <c r="I5681" s="130">
        <f>(Table13[[#This Row],[Alpha]]-MIN(Table13[Alpha]))/(MAX(Table13[Alpha])-MIN(Table13[Alpha]))</f>
        <v>0.41785418965510296</v>
      </c>
      <c r="J5681" s="508">
        <f>(Table13[[#This Row],[Signal from Matlab]]-703)/(1060.75-703)</f>
        <v>-1.9650593990216632</v>
      </c>
    </row>
    <row r="5682" spans="1:10" x14ac:dyDescent="0.2">
      <c r="A5682" s="505">
        <v>42195</v>
      </c>
      <c r="B5682" s="506">
        <v>5681</v>
      </c>
      <c r="C5682" s="507">
        <v>58.49</v>
      </c>
      <c r="E5682" s="508">
        <f>(Table13[[#This Row],[Gasoil Open]]-MIN(Table13[Gasoil Open]))/(MAX(Table13[Gasoil Open])-MIN(Table13[Gasoil Open]))</f>
        <v>0.35717423133235726</v>
      </c>
      <c r="I5682" s="130">
        <f>(Table13[[#This Row],[Alpha]]-MIN(Table13[Alpha]))/(MAX(Table13[Alpha])-MIN(Table13[Alpha]))</f>
        <v>0.41785418965510296</v>
      </c>
      <c r="J5682" s="508">
        <f>(Table13[[#This Row],[Signal from Matlab]]-703)/(1060.75-703)</f>
        <v>-1.9650593990216632</v>
      </c>
    </row>
    <row r="5683" spans="1:10" x14ac:dyDescent="0.2">
      <c r="A5683" s="505">
        <v>42198</v>
      </c>
      <c r="B5683" s="506">
        <v>5682</v>
      </c>
      <c r="C5683" s="507">
        <v>58.35</v>
      </c>
      <c r="E5683" s="508">
        <f>(Table13[[#This Row],[Gasoil Open]]-MIN(Table13[Gasoil Open]))/(MAX(Table13[Gasoil Open])-MIN(Table13[Gasoil Open]))</f>
        <v>0.35614934114202046</v>
      </c>
      <c r="I5683" s="130">
        <f>(Table13[[#This Row],[Alpha]]-MIN(Table13[Alpha]))/(MAX(Table13[Alpha])-MIN(Table13[Alpha]))</f>
        <v>0.41785418965510296</v>
      </c>
      <c r="J5683" s="508">
        <f>(Table13[[#This Row],[Signal from Matlab]]-703)/(1060.75-703)</f>
        <v>-1.9650593990216632</v>
      </c>
    </row>
    <row r="5684" spans="1:10" x14ac:dyDescent="0.2">
      <c r="A5684" s="505">
        <v>42199</v>
      </c>
      <c r="B5684" s="506">
        <v>5683</v>
      </c>
      <c r="C5684" s="507">
        <v>57.71</v>
      </c>
      <c r="E5684" s="508">
        <f>(Table13[[#This Row],[Gasoil Open]]-MIN(Table13[Gasoil Open]))/(MAX(Table13[Gasoil Open])-MIN(Table13[Gasoil Open]))</f>
        <v>0.35146412884333822</v>
      </c>
      <c r="I5684" s="130">
        <f>(Table13[[#This Row],[Alpha]]-MIN(Table13[Alpha]))/(MAX(Table13[Alpha])-MIN(Table13[Alpha]))</f>
        <v>0.41785418965510296</v>
      </c>
      <c r="J5684" s="508">
        <f>(Table13[[#This Row],[Signal from Matlab]]-703)/(1060.75-703)</f>
        <v>-1.9650593990216632</v>
      </c>
    </row>
    <row r="5685" spans="1:10" x14ac:dyDescent="0.2">
      <c r="A5685" s="505">
        <v>42200</v>
      </c>
      <c r="B5685" s="506">
        <v>5684</v>
      </c>
      <c r="C5685" s="507">
        <v>58.63</v>
      </c>
      <c r="E5685" s="508">
        <f>(Table13[[#This Row],[Gasoil Open]]-MIN(Table13[Gasoil Open]))/(MAX(Table13[Gasoil Open])-MIN(Table13[Gasoil Open]))</f>
        <v>0.35819912152269401</v>
      </c>
      <c r="I5685" s="130">
        <f>(Table13[[#This Row],[Alpha]]-MIN(Table13[Alpha]))/(MAX(Table13[Alpha])-MIN(Table13[Alpha]))</f>
        <v>0.41785418965510296</v>
      </c>
      <c r="J5685" s="508">
        <f>(Table13[[#This Row],[Signal from Matlab]]-703)/(1060.75-703)</f>
        <v>-1.9650593990216632</v>
      </c>
    </row>
    <row r="5686" spans="1:10" x14ac:dyDescent="0.2">
      <c r="A5686" s="505">
        <v>42201</v>
      </c>
      <c r="B5686" s="506">
        <v>5685</v>
      </c>
      <c r="C5686" s="507">
        <v>57.31</v>
      </c>
      <c r="E5686" s="508">
        <f>(Table13[[#This Row],[Gasoil Open]]-MIN(Table13[Gasoil Open]))/(MAX(Table13[Gasoil Open])-MIN(Table13[Gasoil Open]))</f>
        <v>0.34853587115666174</v>
      </c>
      <c r="I5686" s="130">
        <f>(Table13[[#This Row],[Alpha]]-MIN(Table13[Alpha]))/(MAX(Table13[Alpha])-MIN(Table13[Alpha]))</f>
        <v>0.41785418965510296</v>
      </c>
      <c r="J5686" s="508">
        <f>(Table13[[#This Row],[Signal from Matlab]]-703)/(1060.75-703)</f>
        <v>-1.9650593990216632</v>
      </c>
    </row>
    <row r="5687" spans="1:10" x14ac:dyDescent="0.2">
      <c r="A5687" s="505">
        <v>42202</v>
      </c>
      <c r="B5687" s="506">
        <v>5686</v>
      </c>
      <c r="C5687" s="507">
        <v>56.93</v>
      </c>
      <c r="E5687" s="508">
        <f>(Table13[[#This Row],[Gasoil Open]]-MIN(Table13[Gasoil Open]))/(MAX(Table13[Gasoil Open])-MIN(Table13[Gasoil Open]))</f>
        <v>0.34575402635431918</v>
      </c>
      <c r="I5687" s="130">
        <f>(Table13[[#This Row],[Alpha]]-MIN(Table13[Alpha]))/(MAX(Table13[Alpha])-MIN(Table13[Alpha]))</f>
        <v>0.41785418965510296</v>
      </c>
      <c r="J5687" s="508">
        <f>(Table13[[#This Row],[Signal from Matlab]]-703)/(1060.75-703)</f>
        <v>-1.9650593990216632</v>
      </c>
    </row>
    <row r="5688" spans="1:10" x14ac:dyDescent="0.2">
      <c r="A5688" s="505">
        <v>42205</v>
      </c>
      <c r="B5688" s="506">
        <v>5687</v>
      </c>
      <c r="C5688" s="507">
        <v>57.12</v>
      </c>
      <c r="E5688" s="508">
        <f>(Table13[[#This Row],[Gasoil Open]]-MIN(Table13[Gasoil Open]))/(MAX(Table13[Gasoil Open])-MIN(Table13[Gasoil Open]))</f>
        <v>0.34714494875549046</v>
      </c>
      <c r="I5688" s="130">
        <f>(Table13[[#This Row],[Alpha]]-MIN(Table13[Alpha]))/(MAX(Table13[Alpha])-MIN(Table13[Alpha]))</f>
        <v>0.41785418965510296</v>
      </c>
      <c r="J5688" s="508">
        <f>(Table13[[#This Row],[Signal from Matlab]]-703)/(1060.75-703)</f>
        <v>-1.9650593990216632</v>
      </c>
    </row>
    <row r="5689" spans="1:10" x14ac:dyDescent="0.2">
      <c r="A5689" s="505">
        <v>42206</v>
      </c>
      <c r="B5689" s="506">
        <v>5688</v>
      </c>
      <c r="C5689" s="507">
        <v>56.55</v>
      </c>
      <c r="E5689" s="508">
        <f>(Table13[[#This Row],[Gasoil Open]]-MIN(Table13[Gasoil Open]))/(MAX(Table13[Gasoil Open])-MIN(Table13[Gasoil Open]))</f>
        <v>0.34297218155197645</v>
      </c>
      <c r="I5689" s="130">
        <f>(Table13[[#This Row],[Alpha]]-MIN(Table13[Alpha]))/(MAX(Table13[Alpha])-MIN(Table13[Alpha]))</f>
        <v>0.41785418965510296</v>
      </c>
      <c r="J5689" s="508">
        <f>(Table13[[#This Row],[Signal from Matlab]]-703)/(1060.75-703)</f>
        <v>-1.9650593990216632</v>
      </c>
    </row>
    <row r="5690" spans="1:10" x14ac:dyDescent="0.2">
      <c r="A5690" s="505">
        <v>42207</v>
      </c>
      <c r="B5690" s="506">
        <v>5689</v>
      </c>
      <c r="C5690" s="507">
        <v>56.88</v>
      </c>
      <c r="E5690" s="508">
        <f>(Table13[[#This Row],[Gasoil Open]]-MIN(Table13[Gasoil Open]))/(MAX(Table13[Gasoil Open])-MIN(Table13[Gasoil Open]))</f>
        <v>0.34538799414348464</v>
      </c>
      <c r="I5690" s="130">
        <f>(Table13[[#This Row],[Alpha]]-MIN(Table13[Alpha]))/(MAX(Table13[Alpha])-MIN(Table13[Alpha]))</f>
        <v>0.41785418965510296</v>
      </c>
      <c r="J5690" s="508">
        <f>(Table13[[#This Row],[Signal from Matlab]]-703)/(1060.75-703)</f>
        <v>-1.9650593990216632</v>
      </c>
    </row>
    <row r="5691" spans="1:10" x14ac:dyDescent="0.2">
      <c r="A5691" s="505">
        <v>42208</v>
      </c>
      <c r="B5691" s="506">
        <v>5690</v>
      </c>
      <c r="C5691" s="507">
        <v>56.04</v>
      </c>
      <c r="E5691" s="508">
        <f>(Table13[[#This Row],[Gasoil Open]]-MIN(Table13[Gasoil Open]))/(MAX(Table13[Gasoil Open])-MIN(Table13[Gasoil Open]))</f>
        <v>0.33923865300146411</v>
      </c>
      <c r="I5691" s="130">
        <f>(Table13[[#This Row],[Alpha]]-MIN(Table13[Alpha]))/(MAX(Table13[Alpha])-MIN(Table13[Alpha]))</f>
        <v>0.41785418965510296</v>
      </c>
      <c r="J5691" s="508">
        <f>(Table13[[#This Row],[Signal from Matlab]]-703)/(1060.75-703)</f>
        <v>-1.9650593990216632</v>
      </c>
    </row>
    <row r="5692" spans="1:10" x14ac:dyDescent="0.2">
      <c r="A5692" s="505">
        <v>42209</v>
      </c>
      <c r="B5692" s="506">
        <v>5691</v>
      </c>
      <c r="C5692" s="507">
        <v>55.39</v>
      </c>
      <c r="E5692" s="508">
        <f>(Table13[[#This Row],[Gasoil Open]]-MIN(Table13[Gasoil Open]))/(MAX(Table13[Gasoil Open])-MIN(Table13[Gasoil Open]))</f>
        <v>0.33448023426061485</v>
      </c>
      <c r="I5692" s="130">
        <f>(Table13[[#This Row],[Alpha]]-MIN(Table13[Alpha]))/(MAX(Table13[Alpha])-MIN(Table13[Alpha]))</f>
        <v>0.41785418965510296</v>
      </c>
      <c r="J5692" s="508">
        <f>(Table13[[#This Row],[Signal from Matlab]]-703)/(1060.75-703)</f>
        <v>-1.9650593990216632</v>
      </c>
    </row>
    <row r="5693" spans="1:10" x14ac:dyDescent="0.2">
      <c r="A5693" s="505">
        <v>42212</v>
      </c>
      <c r="B5693" s="506">
        <v>5692</v>
      </c>
      <c r="C5693" s="507">
        <v>54.45</v>
      </c>
      <c r="E5693" s="508">
        <f>(Table13[[#This Row],[Gasoil Open]]-MIN(Table13[Gasoil Open]))/(MAX(Table13[Gasoil Open])-MIN(Table13[Gasoil Open]))</f>
        <v>0.32759882869692525</v>
      </c>
      <c r="I5693" s="130">
        <f>(Table13[[#This Row],[Alpha]]-MIN(Table13[Alpha]))/(MAX(Table13[Alpha])-MIN(Table13[Alpha]))</f>
        <v>0.41785418965510296</v>
      </c>
      <c r="J5693" s="508">
        <f>(Table13[[#This Row],[Signal from Matlab]]-703)/(1060.75-703)</f>
        <v>-1.9650593990216632</v>
      </c>
    </row>
    <row r="5694" spans="1:10" x14ac:dyDescent="0.2">
      <c r="A5694" s="505">
        <v>42213</v>
      </c>
      <c r="B5694" s="506">
        <v>5693</v>
      </c>
      <c r="C5694" s="507">
        <v>53.08</v>
      </c>
      <c r="E5694" s="508">
        <f>(Table13[[#This Row],[Gasoil Open]]-MIN(Table13[Gasoil Open]))/(MAX(Table13[Gasoil Open])-MIN(Table13[Gasoil Open]))</f>
        <v>0.3175695461200585</v>
      </c>
      <c r="I5694" s="130">
        <f>(Table13[[#This Row],[Alpha]]-MIN(Table13[Alpha]))/(MAX(Table13[Alpha])-MIN(Table13[Alpha]))</f>
        <v>0.41785418965510296</v>
      </c>
      <c r="J5694" s="508">
        <f>(Table13[[#This Row],[Signal from Matlab]]-703)/(1060.75-703)</f>
        <v>-1.9650593990216632</v>
      </c>
    </row>
    <row r="5695" spans="1:10" x14ac:dyDescent="0.2">
      <c r="A5695" s="505">
        <v>42214</v>
      </c>
      <c r="B5695" s="506">
        <v>5694</v>
      </c>
      <c r="C5695" s="507">
        <v>52.99</v>
      </c>
      <c r="E5695" s="508">
        <f>(Table13[[#This Row],[Gasoil Open]]-MIN(Table13[Gasoil Open]))/(MAX(Table13[Gasoil Open])-MIN(Table13[Gasoil Open]))</f>
        <v>0.31691068814055634</v>
      </c>
      <c r="I5695" s="130">
        <f>(Table13[[#This Row],[Alpha]]-MIN(Table13[Alpha]))/(MAX(Table13[Alpha])-MIN(Table13[Alpha]))</f>
        <v>0.41785418965510296</v>
      </c>
      <c r="J5695" s="508">
        <f>(Table13[[#This Row],[Signal from Matlab]]-703)/(1060.75-703)</f>
        <v>-1.9650593990216632</v>
      </c>
    </row>
    <row r="5696" spans="1:10" x14ac:dyDescent="0.2">
      <c r="A5696" s="505">
        <v>42215</v>
      </c>
      <c r="B5696" s="506">
        <v>5695</v>
      </c>
      <c r="C5696" s="507">
        <v>53.6</v>
      </c>
      <c r="E5696" s="508">
        <f>(Table13[[#This Row],[Gasoil Open]]-MIN(Table13[Gasoil Open]))/(MAX(Table13[Gasoil Open])-MIN(Table13[Gasoil Open]))</f>
        <v>0.32137628111273792</v>
      </c>
      <c r="I5696" s="130">
        <f>(Table13[[#This Row],[Alpha]]-MIN(Table13[Alpha]))/(MAX(Table13[Alpha])-MIN(Table13[Alpha]))</f>
        <v>0.41785418965510296</v>
      </c>
      <c r="J5696" s="508">
        <f>(Table13[[#This Row],[Signal from Matlab]]-703)/(1060.75-703)</f>
        <v>-1.9650593990216632</v>
      </c>
    </row>
    <row r="5697" spans="1:10" x14ac:dyDescent="0.2">
      <c r="A5697" s="505">
        <v>42216</v>
      </c>
      <c r="B5697" s="506">
        <v>5696</v>
      </c>
      <c r="C5697" s="507">
        <v>53.43</v>
      </c>
      <c r="E5697" s="508">
        <f>(Table13[[#This Row],[Gasoil Open]]-MIN(Table13[Gasoil Open]))/(MAX(Table13[Gasoil Open])-MIN(Table13[Gasoil Open]))</f>
        <v>0.32013177159590039</v>
      </c>
      <c r="I5697" s="130">
        <f>(Table13[[#This Row],[Alpha]]-MIN(Table13[Alpha]))/(MAX(Table13[Alpha])-MIN(Table13[Alpha]))</f>
        <v>0.41785418965510296</v>
      </c>
      <c r="J5697" s="508">
        <f>(Table13[[#This Row],[Signal from Matlab]]-703)/(1060.75-703)</f>
        <v>-1.9650593990216632</v>
      </c>
    </row>
    <row r="5698" spans="1:10" x14ac:dyDescent="0.2">
      <c r="A5698" s="505">
        <v>42219</v>
      </c>
      <c r="B5698" s="506">
        <v>5697</v>
      </c>
      <c r="C5698" s="507">
        <v>51.55</v>
      </c>
      <c r="E5698" s="508">
        <f>(Table13[[#This Row],[Gasoil Open]]-MIN(Table13[Gasoil Open]))/(MAX(Table13[Gasoil Open])-MIN(Table13[Gasoil Open]))</f>
        <v>0.30636896046852113</v>
      </c>
      <c r="I5698" s="130">
        <f>(Table13[[#This Row],[Alpha]]-MIN(Table13[Alpha]))/(MAX(Table13[Alpha])-MIN(Table13[Alpha]))</f>
        <v>0.41785418965510296</v>
      </c>
      <c r="J5698" s="508">
        <f>(Table13[[#This Row],[Signal from Matlab]]-703)/(1060.75-703)</f>
        <v>-1.9650593990216632</v>
      </c>
    </row>
    <row r="5699" spans="1:10" x14ac:dyDescent="0.2">
      <c r="A5699" s="505">
        <v>42220</v>
      </c>
      <c r="B5699" s="506">
        <v>5698</v>
      </c>
      <c r="C5699" s="507">
        <v>49.7</v>
      </c>
      <c r="E5699" s="508">
        <f>(Table13[[#This Row],[Gasoil Open]]-MIN(Table13[Gasoil Open]))/(MAX(Table13[Gasoil Open])-MIN(Table13[Gasoil Open]))</f>
        <v>0.29282576866764271</v>
      </c>
      <c r="I5699" s="130">
        <f>(Table13[[#This Row],[Alpha]]-MIN(Table13[Alpha]))/(MAX(Table13[Alpha])-MIN(Table13[Alpha]))</f>
        <v>0.41785418965510296</v>
      </c>
      <c r="J5699" s="508">
        <f>(Table13[[#This Row],[Signal from Matlab]]-703)/(1060.75-703)</f>
        <v>-1.9650593990216632</v>
      </c>
    </row>
    <row r="5700" spans="1:10" x14ac:dyDescent="0.2">
      <c r="A5700" s="505">
        <v>42221</v>
      </c>
      <c r="B5700" s="506">
        <v>5699</v>
      </c>
      <c r="C5700" s="507">
        <v>50.14</v>
      </c>
      <c r="E5700" s="508">
        <f>(Table13[[#This Row],[Gasoil Open]]-MIN(Table13[Gasoil Open]))/(MAX(Table13[Gasoil Open])-MIN(Table13[Gasoil Open]))</f>
        <v>0.29604685212298676</v>
      </c>
      <c r="I5700" s="130">
        <f>(Table13[[#This Row],[Alpha]]-MIN(Table13[Alpha]))/(MAX(Table13[Alpha])-MIN(Table13[Alpha]))</f>
        <v>0.41785418965510296</v>
      </c>
      <c r="J5700" s="508">
        <f>(Table13[[#This Row],[Signal from Matlab]]-703)/(1060.75-703)</f>
        <v>-1.9650593990216632</v>
      </c>
    </row>
    <row r="5701" spans="1:10" x14ac:dyDescent="0.2">
      <c r="A5701" s="505">
        <v>42222</v>
      </c>
      <c r="B5701" s="506">
        <v>5700</v>
      </c>
      <c r="C5701" s="507">
        <v>49.72</v>
      </c>
      <c r="E5701" s="508">
        <f>(Table13[[#This Row],[Gasoil Open]]-MIN(Table13[Gasoil Open]))/(MAX(Table13[Gasoil Open])-MIN(Table13[Gasoil Open]))</f>
        <v>0.29297218155197652</v>
      </c>
      <c r="I5701" s="130">
        <f>(Table13[[#This Row],[Alpha]]-MIN(Table13[Alpha]))/(MAX(Table13[Alpha])-MIN(Table13[Alpha]))</f>
        <v>0.41785418965510296</v>
      </c>
      <c r="J5701" s="508">
        <f>(Table13[[#This Row],[Signal from Matlab]]-703)/(1060.75-703)</f>
        <v>-1.9650593990216632</v>
      </c>
    </row>
    <row r="5702" spans="1:10" x14ac:dyDescent="0.2">
      <c r="A5702" s="505">
        <v>42223</v>
      </c>
      <c r="B5702" s="506">
        <v>5701</v>
      </c>
      <c r="C5702" s="507">
        <v>49.62</v>
      </c>
      <c r="E5702" s="508">
        <f>(Table13[[#This Row],[Gasoil Open]]-MIN(Table13[Gasoil Open]))/(MAX(Table13[Gasoil Open])-MIN(Table13[Gasoil Open]))</f>
        <v>0.29224011713030745</v>
      </c>
      <c r="I5702" s="130">
        <f>(Table13[[#This Row],[Alpha]]-MIN(Table13[Alpha]))/(MAX(Table13[Alpha])-MIN(Table13[Alpha]))</f>
        <v>0.41785418965510296</v>
      </c>
      <c r="J5702" s="508">
        <f>(Table13[[#This Row],[Signal from Matlab]]-703)/(1060.75-703)</f>
        <v>-1.9650593990216632</v>
      </c>
    </row>
    <row r="5703" spans="1:10" x14ac:dyDescent="0.2">
      <c r="A5703" s="505">
        <v>42226</v>
      </c>
      <c r="B5703" s="506">
        <v>5702</v>
      </c>
      <c r="C5703" s="507">
        <v>48.43</v>
      </c>
      <c r="E5703" s="508">
        <f>(Table13[[#This Row],[Gasoil Open]]-MIN(Table13[Gasoil Open]))/(MAX(Table13[Gasoil Open])-MIN(Table13[Gasoil Open]))</f>
        <v>0.28352855051244508</v>
      </c>
      <c r="I5703" s="130">
        <f>(Table13[[#This Row],[Alpha]]-MIN(Table13[Alpha]))/(MAX(Table13[Alpha])-MIN(Table13[Alpha]))</f>
        <v>0.41785418965510296</v>
      </c>
      <c r="J5703" s="508">
        <f>(Table13[[#This Row],[Signal from Matlab]]-703)/(1060.75-703)</f>
        <v>-1.9650593990216632</v>
      </c>
    </row>
    <row r="5704" spans="1:10" x14ac:dyDescent="0.2">
      <c r="A5704" s="505">
        <v>42227</v>
      </c>
      <c r="B5704" s="506">
        <v>5703</v>
      </c>
      <c r="C5704" s="507">
        <v>50.22</v>
      </c>
      <c r="E5704" s="508">
        <f>(Table13[[#This Row],[Gasoil Open]]-MIN(Table13[Gasoil Open]))/(MAX(Table13[Gasoil Open])-MIN(Table13[Gasoil Open]))</f>
        <v>0.29663250366032201</v>
      </c>
      <c r="I5704" s="130">
        <f>(Table13[[#This Row],[Alpha]]-MIN(Table13[Alpha]))/(MAX(Table13[Alpha])-MIN(Table13[Alpha]))</f>
        <v>0.41785418965510296</v>
      </c>
      <c r="J5704" s="508">
        <f>(Table13[[#This Row],[Signal from Matlab]]-703)/(1060.75-703)</f>
        <v>-1.9650593990216632</v>
      </c>
    </row>
    <row r="5705" spans="1:10" x14ac:dyDescent="0.2">
      <c r="A5705" s="505">
        <v>42228</v>
      </c>
      <c r="B5705" s="506">
        <v>5704</v>
      </c>
      <c r="C5705" s="507">
        <v>49.38</v>
      </c>
      <c r="E5705" s="508">
        <f>(Table13[[#This Row],[Gasoil Open]]-MIN(Table13[Gasoil Open]))/(MAX(Table13[Gasoil Open])-MIN(Table13[Gasoil Open]))</f>
        <v>0.29048316251830159</v>
      </c>
      <c r="I5705" s="130">
        <f>(Table13[[#This Row],[Alpha]]-MIN(Table13[Alpha]))/(MAX(Table13[Alpha])-MIN(Table13[Alpha]))</f>
        <v>0.41785418965510296</v>
      </c>
      <c r="J5705" s="508">
        <f>(Table13[[#This Row],[Signal from Matlab]]-703)/(1060.75-703)</f>
        <v>-1.9650593990216632</v>
      </c>
    </row>
    <row r="5706" spans="1:10" x14ac:dyDescent="0.2">
      <c r="A5706" s="505">
        <v>42229</v>
      </c>
      <c r="B5706" s="506">
        <v>5705</v>
      </c>
      <c r="C5706" s="507">
        <v>49.82</v>
      </c>
      <c r="E5706" s="508">
        <f>(Table13[[#This Row],[Gasoil Open]]-MIN(Table13[Gasoil Open]))/(MAX(Table13[Gasoil Open])-MIN(Table13[Gasoil Open]))</f>
        <v>0.29370424597364564</v>
      </c>
      <c r="I5706" s="130">
        <f>(Table13[[#This Row],[Alpha]]-MIN(Table13[Alpha]))/(MAX(Table13[Alpha])-MIN(Table13[Alpha]))</f>
        <v>0.41785418965510296</v>
      </c>
      <c r="J5706" s="508">
        <f>(Table13[[#This Row],[Signal from Matlab]]-703)/(1060.75-703)</f>
        <v>-1.9650593990216632</v>
      </c>
    </row>
    <row r="5707" spans="1:10" x14ac:dyDescent="0.2">
      <c r="A5707" s="505">
        <v>42230</v>
      </c>
      <c r="B5707" s="506">
        <v>5706</v>
      </c>
      <c r="C5707" s="507">
        <v>49.11</v>
      </c>
      <c r="E5707" s="508">
        <f>(Table13[[#This Row],[Gasoil Open]]-MIN(Table13[Gasoil Open]))/(MAX(Table13[Gasoil Open])-MIN(Table13[Gasoil Open]))</f>
        <v>0.28850658857979494</v>
      </c>
      <c r="I5707" s="130">
        <f>(Table13[[#This Row],[Alpha]]-MIN(Table13[Alpha]))/(MAX(Table13[Alpha])-MIN(Table13[Alpha]))</f>
        <v>0.41785418965510296</v>
      </c>
      <c r="J5707" s="508">
        <f>(Table13[[#This Row],[Signal from Matlab]]-703)/(1060.75-703)</f>
        <v>-1.9650593990216632</v>
      </c>
    </row>
    <row r="5708" spans="1:10" x14ac:dyDescent="0.2">
      <c r="A5708" s="505">
        <v>42233</v>
      </c>
      <c r="B5708" s="506">
        <v>5707</v>
      </c>
      <c r="C5708" s="507">
        <v>48.76</v>
      </c>
      <c r="E5708" s="508">
        <f>(Table13[[#This Row],[Gasoil Open]]-MIN(Table13[Gasoil Open]))/(MAX(Table13[Gasoil Open])-MIN(Table13[Gasoil Open]))</f>
        <v>0.2859443631039531</v>
      </c>
      <c r="I5708" s="130">
        <f>(Table13[[#This Row],[Alpha]]-MIN(Table13[Alpha]))/(MAX(Table13[Alpha])-MIN(Table13[Alpha]))</f>
        <v>0.41785418965510296</v>
      </c>
      <c r="J5708" s="508">
        <f>(Table13[[#This Row],[Signal from Matlab]]-703)/(1060.75-703)</f>
        <v>-1.9650593990216632</v>
      </c>
    </row>
    <row r="5709" spans="1:10" x14ac:dyDescent="0.2">
      <c r="A5709" s="505">
        <v>42234</v>
      </c>
      <c r="B5709" s="506">
        <v>5708</v>
      </c>
      <c r="C5709" s="507">
        <v>48.55</v>
      </c>
      <c r="E5709" s="508">
        <f>(Table13[[#This Row],[Gasoil Open]]-MIN(Table13[Gasoil Open]))/(MAX(Table13[Gasoil Open])-MIN(Table13[Gasoil Open]))</f>
        <v>0.28440702781844795</v>
      </c>
      <c r="I5709" s="130">
        <f>(Table13[[#This Row],[Alpha]]-MIN(Table13[Alpha]))/(MAX(Table13[Alpha])-MIN(Table13[Alpha]))</f>
        <v>0.41785418965510296</v>
      </c>
      <c r="J5709" s="508">
        <f>(Table13[[#This Row],[Signal from Matlab]]-703)/(1060.75-703)</f>
        <v>-1.9650593990216632</v>
      </c>
    </row>
    <row r="5710" spans="1:10" x14ac:dyDescent="0.2">
      <c r="A5710" s="505">
        <v>42235</v>
      </c>
      <c r="B5710" s="506">
        <v>5709</v>
      </c>
      <c r="C5710" s="507">
        <v>48.5</v>
      </c>
      <c r="E5710" s="508">
        <f>(Table13[[#This Row],[Gasoil Open]]-MIN(Table13[Gasoil Open]))/(MAX(Table13[Gasoil Open])-MIN(Table13[Gasoil Open]))</f>
        <v>0.28404099560761342</v>
      </c>
      <c r="I5710" s="130">
        <f>(Table13[[#This Row],[Alpha]]-MIN(Table13[Alpha]))/(MAX(Table13[Alpha])-MIN(Table13[Alpha]))</f>
        <v>0.41785418965510296</v>
      </c>
      <c r="J5710" s="508">
        <f>(Table13[[#This Row],[Signal from Matlab]]-703)/(1060.75-703)</f>
        <v>-1.9650593990216632</v>
      </c>
    </row>
    <row r="5711" spans="1:10" x14ac:dyDescent="0.2">
      <c r="A5711" s="505">
        <v>42236</v>
      </c>
      <c r="B5711" s="506">
        <v>5710</v>
      </c>
      <c r="C5711" s="507">
        <v>47.03</v>
      </c>
      <c r="E5711" s="508">
        <f>(Table13[[#This Row],[Gasoil Open]]-MIN(Table13[Gasoil Open]))/(MAX(Table13[Gasoil Open])-MIN(Table13[Gasoil Open]))</f>
        <v>0.27327964860907755</v>
      </c>
      <c r="I5711" s="130">
        <f>(Table13[[#This Row],[Alpha]]-MIN(Table13[Alpha]))/(MAX(Table13[Alpha])-MIN(Table13[Alpha]))</f>
        <v>0.41785418965510296</v>
      </c>
      <c r="J5711" s="508">
        <f>(Table13[[#This Row],[Signal from Matlab]]-703)/(1060.75-703)</f>
        <v>-1.9650593990216632</v>
      </c>
    </row>
    <row r="5712" spans="1:10" x14ac:dyDescent="0.2">
      <c r="A5712" s="505">
        <v>42237</v>
      </c>
      <c r="B5712" s="506">
        <v>5711</v>
      </c>
      <c r="C5712" s="507">
        <v>46.34</v>
      </c>
      <c r="E5712" s="508">
        <f>(Table13[[#This Row],[Gasoil Open]]-MIN(Table13[Gasoil Open]))/(MAX(Table13[Gasoil Open])-MIN(Table13[Gasoil Open]))</f>
        <v>0.26822840409956072</v>
      </c>
      <c r="I5712" s="130">
        <f>(Table13[[#This Row],[Alpha]]-MIN(Table13[Alpha]))/(MAX(Table13[Alpha])-MIN(Table13[Alpha]))</f>
        <v>0.41785418965510296</v>
      </c>
      <c r="J5712" s="508">
        <f>(Table13[[#This Row],[Signal from Matlab]]-703)/(1060.75-703)</f>
        <v>-1.9650593990216632</v>
      </c>
    </row>
    <row r="5713" spans="1:10" x14ac:dyDescent="0.2">
      <c r="A5713" s="505">
        <v>42240</v>
      </c>
      <c r="B5713" s="506">
        <v>5712</v>
      </c>
      <c r="C5713" s="507">
        <v>45.35</v>
      </c>
      <c r="E5713" s="508">
        <f>(Table13[[#This Row],[Gasoil Open]]-MIN(Table13[Gasoil Open]))/(MAX(Table13[Gasoil Open])-MIN(Table13[Gasoil Open]))</f>
        <v>0.26098096632503659</v>
      </c>
      <c r="I5713" s="130">
        <f>(Table13[[#This Row],[Alpha]]-MIN(Table13[Alpha]))/(MAX(Table13[Alpha])-MIN(Table13[Alpha]))</f>
        <v>0.41785418965510296</v>
      </c>
      <c r="J5713" s="508">
        <f>(Table13[[#This Row],[Signal from Matlab]]-703)/(1060.75-703)</f>
        <v>-1.9650593990216632</v>
      </c>
    </row>
    <row r="5714" spans="1:10" x14ac:dyDescent="0.2">
      <c r="A5714" s="505">
        <v>42241</v>
      </c>
      <c r="B5714" s="506">
        <v>5713</v>
      </c>
      <c r="C5714" s="507">
        <v>42.79</v>
      </c>
      <c r="E5714" s="508">
        <f>(Table13[[#This Row],[Gasoil Open]]-MIN(Table13[Gasoil Open]))/(MAX(Table13[Gasoil Open])-MIN(Table13[Gasoil Open]))</f>
        <v>0.24224011713030746</v>
      </c>
      <c r="I5714" s="130">
        <f>(Table13[[#This Row],[Alpha]]-MIN(Table13[Alpha]))/(MAX(Table13[Alpha])-MIN(Table13[Alpha]))</f>
        <v>0.41785418965510296</v>
      </c>
      <c r="J5714" s="508">
        <f>(Table13[[#This Row],[Signal from Matlab]]-703)/(1060.75-703)</f>
        <v>-1.9650593990216632</v>
      </c>
    </row>
    <row r="5715" spans="1:10" x14ac:dyDescent="0.2">
      <c r="A5715" s="505">
        <v>42242</v>
      </c>
      <c r="B5715" s="506">
        <v>5714</v>
      </c>
      <c r="C5715" s="507">
        <v>43.32</v>
      </c>
      <c r="E5715" s="508">
        <f>(Table13[[#This Row],[Gasoil Open]]-MIN(Table13[Gasoil Open]))/(MAX(Table13[Gasoil Open])-MIN(Table13[Gasoil Open]))</f>
        <v>0.24612005856515373</v>
      </c>
      <c r="I5715" s="130">
        <f>(Table13[[#This Row],[Alpha]]-MIN(Table13[Alpha]))/(MAX(Table13[Alpha])-MIN(Table13[Alpha]))</f>
        <v>0.41785418965510296</v>
      </c>
      <c r="J5715" s="508">
        <f>(Table13[[#This Row],[Signal from Matlab]]-703)/(1060.75-703)</f>
        <v>-1.9650593990216632</v>
      </c>
    </row>
    <row r="5716" spans="1:10" x14ac:dyDescent="0.2">
      <c r="A5716" s="505">
        <v>42243</v>
      </c>
      <c r="B5716" s="506">
        <v>5715</v>
      </c>
      <c r="C5716" s="507">
        <v>43.75</v>
      </c>
      <c r="E5716" s="508">
        <f>(Table13[[#This Row],[Gasoil Open]]-MIN(Table13[Gasoil Open]))/(MAX(Table13[Gasoil Open])-MIN(Table13[Gasoil Open]))</f>
        <v>0.24926793557833082</v>
      </c>
      <c r="I5716" s="130">
        <f>(Table13[[#This Row],[Alpha]]-MIN(Table13[Alpha]))/(MAX(Table13[Alpha])-MIN(Table13[Alpha]))</f>
        <v>0.41785418965510296</v>
      </c>
      <c r="J5716" s="508">
        <f>(Table13[[#This Row],[Signal from Matlab]]-703)/(1060.75-703)</f>
        <v>-1.9650593990216632</v>
      </c>
    </row>
    <row r="5717" spans="1:10" x14ac:dyDescent="0.2">
      <c r="A5717" s="505">
        <v>42244</v>
      </c>
      <c r="B5717" s="506">
        <v>5716</v>
      </c>
      <c r="C5717" s="507">
        <v>47.4</v>
      </c>
      <c r="E5717" s="508">
        <f>(Table13[[#This Row],[Gasoil Open]]-MIN(Table13[Gasoil Open]))/(MAX(Table13[Gasoil Open])-MIN(Table13[Gasoil Open]))</f>
        <v>0.27598828696925326</v>
      </c>
      <c r="I5717" s="130">
        <f>(Table13[[#This Row],[Alpha]]-MIN(Table13[Alpha]))/(MAX(Table13[Alpha])-MIN(Table13[Alpha]))</f>
        <v>0.41785418965510296</v>
      </c>
      <c r="J5717" s="508">
        <f>(Table13[[#This Row],[Signal from Matlab]]-703)/(1060.75-703)</f>
        <v>-1.9650593990216632</v>
      </c>
    </row>
    <row r="5718" spans="1:10" x14ac:dyDescent="0.2">
      <c r="A5718" s="505">
        <v>42247</v>
      </c>
      <c r="B5718" s="506">
        <v>5717</v>
      </c>
      <c r="C5718" s="507">
        <v>50.05</v>
      </c>
      <c r="E5718" s="508">
        <f>(Table13[[#This Row],[Gasoil Open]]-MIN(Table13[Gasoil Open]))/(MAX(Table13[Gasoil Open])-MIN(Table13[Gasoil Open]))</f>
        <v>0.29538799414348454</v>
      </c>
      <c r="I5718" s="130">
        <f>(Table13[[#This Row],[Alpha]]-MIN(Table13[Alpha]))/(MAX(Table13[Alpha])-MIN(Table13[Alpha]))</f>
        <v>0.41785418965510296</v>
      </c>
      <c r="J5718" s="508">
        <f>(Table13[[#This Row],[Signal from Matlab]]-703)/(1060.75-703)</f>
        <v>-1.9650593990216632</v>
      </c>
    </row>
    <row r="5719" spans="1:10" x14ac:dyDescent="0.2">
      <c r="A5719" s="505">
        <v>42248</v>
      </c>
      <c r="B5719" s="506">
        <v>5718</v>
      </c>
      <c r="C5719" s="507">
        <v>52.92</v>
      </c>
      <c r="E5719" s="508">
        <f>(Table13[[#This Row],[Gasoil Open]]-MIN(Table13[Gasoil Open]))/(MAX(Table13[Gasoil Open])-MIN(Table13[Gasoil Open]))</f>
        <v>0.31639824304538794</v>
      </c>
      <c r="I5719" s="130">
        <f>(Table13[[#This Row],[Alpha]]-MIN(Table13[Alpha]))/(MAX(Table13[Alpha])-MIN(Table13[Alpha]))</f>
        <v>0.41785418965510296</v>
      </c>
      <c r="J5719" s="508">
        <f>(Table13[[#This Row],[Signal from Matlab]]-703)/(1060.75-703)</f>
        <v>-1.9650593990216632</v>
      </c>
    </row>
    <row r="5720" spans="1:10" x14ac:dyDescent="0.2">
      <c r="A5720" s="505">
        <v>42249</v>
      </c>
      <c r="B5720" s="506">
        <v>5719</v>
      </c>
      <c r="C5720" s="507">
        <v>48.62</v>
      </c>
      <c r="E5720" s="508">
        <f>(Table13[[#This Row],[Gasoil Open]]-MIN(Table13[Gasoil Open]))/(MAX(Table13[Gasoil Open])-MIN(Table13[Gasoil Open]))</f>
        <v>0.28491947291361636</v>
      </c>
      <c r="I5720" s="130">
        <f>(Table13[[#This Row],[Alpha]]-MIN(Table13[Alpha]))/(MAX(Table13[Alpha])-MIN(Table13[Alpha]))</f>
        <v>0.41785418965510296</v>
      </c>
      <c r="J5720" s="508">
        <f>(Table13[[#This Row],[Signal from Matlab]]-703)/(1060.75-703)</f>
        <v>-1.9650593990216632</v>
      </c>
    </row>
    <row r="5721" spans="1:10" x14ac:dyDescent="0.2">
      <c r="A5721" s="505">
        <v>42250</v>
      </c>
      <c r="B5721" s="506">
        <v>5720</v>
      </c>
      <c r="C5721" s="507">
        <v>50.58</v>
      </c>
      <c r="E5721" s="508">
        <f>(Table13[[#This Row],[Gasoil Open]]-MIN(Table13[Gasoil Open]))/(MAX(Table13[Gasoil Open])-MIN(Table13[Gasoil Open]))</f>
        <v>0.29926793557833081</v>
      </c>
      <c r="I5721" s="130">
        <f>(Table13[[#This Row],[Alpha]]-MIN(Table13[Alpha]))/(MAX(Table13[Alpha])-MIN(Table13[Alpha]))</f>
        <v>0.41785418965510296</v>
      </c>
      <c r="J5721" s="508">
        <f>(Table13[[#This Row],[Signal from Matlab]]-703)/(1060.75-703)</f>
        <v>-1.9650593990216632</v>
      </c>
    </row>
    <row r="5722" spans="1:10" x14ac:dyDescent="0.2">
      <c r="A5722" s="505">
        <v>42251</v>
      </c>
      <c r="B5722" s="506">
        <v>5721</v>
      </c>
      <c r="C5722" s="507">
        <v>50.69</v>
      </c>
      <c r="E5722" s="508">
        <f>(Table13[[#This Row],[Gasoil Open]]-MIN(Table13[Gasoil Open]))/(MAX(Table13[Gasoil Open])-MIN(Table13[Gasoil Open]))</f>
        <v>0.30007320644216684</v>
      </c>
      <c r="I5722" s="130">
        <f>(Table13[[#This Row],[Alpha]]-MIN(Table13[Alpha]))/(MAX(Table13[Alpha])-MIN(Table13[Alpha]))</f>
        <v>0.41785418965510296</v>
      </c>
      <c r="J5722" s="508">
        <f>(Table13[[#This Row],[Signal from Matlab]]-703)/(1060.75-703)</f>
        <v>-1.9650593990216632</v>
      </c>
    </row>
    <row r="5723" spans="1:10" x14ac:dyDescent="0.2">
      <c r="A5723" s="505">
        <v>42254</v>
      </c>
      <c r="B5723" s="506">
        <v>5722</v>
      </c>
      <c r="C5723" s="507">
        <v>49.27</v>
      </c>
      <c r="E5723" s="508">
        <f>(Table13[[#This Row],[Gasoil Open]]-MIN(Table13[Gasoil Open]))/(MAX(Table13[Gasoil Open])-MIN(Table13[Gasoil Open]))</f>
        <v>0.28967789165446561</v>
      </c>
      <c r="I5723" s="130">
        <f>(Table13[[#This Row],[Alpha]]-MIN(Table13[Alpha]))/(MAX(Table13[Alpha])-MIN(Table13[Alpha]))</f>
        <v>0.41785418965510296</v>
      </c>
      <c r="J5723" s="508">
        <f>(Table13[[#This Row],[Signal from Matlab]]-703)/(1060.75-703)</f>
        <v>-1.9650593990216632</v>
      </c>
    </row>
    <row r="5724" spans="1:10" x14ac:dyDescent="0.2">
      <c r="A5724" s="505">
        <v>42255</v>
      </c>
      <c r="B5724" s="506">
        <v>5723</v>
      </c>
      <c r="C5724" s="507">
        <v>47.76</v>
      </c>
      <c r="E5724" s="508">
        <f>(Table13[[#This Row],[Gasoil Open]]-MIN(Table13[Gasoil Open]))/(MAX(Table13[Gasoil Open])-MIN(Table13[Gasoil Open]))</f>
        <v>0.27862371888726206</v>
      </c>
      <c r="I5724" s="130">
        <f>(Table13[[#This Row],[Alpha]]-MIN(Table13[Alpha]))/(MAX(Table13[Alpha])-MIN(Table13[Alpha]))</f>
        <v>0.41785418965510296</v>
      </c>
      <c r="J5724" s="508">
        <f>(Table13[[#This Row],[Signal from Matlab]]-703)/(1060.75-703)</f>
        <v>-1.9650593990216632</v>
      </c>
    </row>
    <row r="5725" spans="1:10" x14ac:dyDescent="0.2">
      <c r="A5725" s="505">
        <v>42256</v>
      </c>
      <c r="B5725" s="506">
        <v>5724</v>
      </c>
      <c r="C5725" s="507">
        <v>49.39</v>
      </c>
      <c r="E5725" s="508">
        <f>(Table13[[#This Row],[Gasoil Open]]-MIN(Table13[Gasoil Open]))/(MAX(Table13[Gasoil Open])-MIN(Table13[Gasoil Open]))</f>
        <v>0.29055636896046844</v>
      </c>
      <c r="I5725" s="130">
        <f>(Table13[[#This Row],[Alpha]]-MIN(Table13[Alpha]))/(MAX(Table13[Alpha])-MIN(Table13[Alpha]))</f>
        <v>0.41785418965510296</v>
      </c>
      <c r="J5725" s="508">
        <f>(Table13[[#This Row],[Signal from Matlab]]-703)/(1060.75-703)</f>
        <v>-1.9650593990216632</v>
      </c>
    </row>
    <row r="5726" spans="1:10" x14ac:dyDescent="0.2">
      <c r="A5726" s="505">
        <v>42257</v>
      </c>
      <c r="B5726" s="506">
        <v>5725</v>
      </c>
      <c r="C5726" s="507">
        <v>47.46</v>
      </c>
      <c r="E5726" s="508">
        <f>(Table13[[#This Row],[Gasoil Open]]-MIN(Table13[Gasoil Open]))/(MAX(Table13[Gasoil Open])-MIN(Table13[Gasoil Open]))</f>
        <v>0.27642752562225475</v>
      </c>
      <c r="I5726" s="130">
        <f>(Table13[[#This Row],[Alpha]]-MIN(Table13[Alpha]))/(MAX(Table13[Alpha])-MIN(Table13[Alpha]))</f>
        <v>0.41785418965510296</v>
      </c>
      <c r="J5726" s="508">
        <f>(Table13[[#This Row],[Signal from Matlab]]-703)/(1060.75-703)</f>
        <v>-1.9650593990216632</v>
      </c>
    </row>
    <row r="5727" spans="1:10" x14ac:dyDescent="0.2">
      <c r="A5727" s="505">
        <v>42258</v>
      </c>
      <c r="B5727" s="506">
        <v>5726</v>
      </c>
      <c r="C5727" s="507">
        <v>48.64</v>
      </c>
      <c r="E5727" s="508">
        <f>(Table13[[#This Row],[Gasoil Open]]-MIN(Table13[Gasoil Open]))/(MAX(Table13[Gasoil Open])-MIN(Table13[Gasoil Open]))</f>
        <v>0.28506588579795017</v>
      </c>
      <c r="I5727" s="130">
        <f>(Table13[[#This Row],[Alpha]]-MIN(Table13[Alpha]))/(MAX(Table13[Alpha])-MIN(Table13[Alpha]))</f>
        <v>0.41785418965510296</v>
      </c>
      <c r="J5727" s="508">
        <f>(Table13[[#This Row],[Signal from Matlab]]-703)/(1060.75-703)</f>
        <v>-1.9650593990216632</v>
      </c>
    </row>
    <row r="5728" spans="1:10" x14ac:dyDescent="0.2">
      <c r="A5728" s="505">
        <v>42261</v>
      </c>
      <c r="B5728" s="506">
        <v>5727</v>
      </c>
      <c r="C5728" s="507">
        <v>48.08</v>
      </c>
      <c r="E5728" s="508">
        <f>(Table13[[#This Row],[Gasoil Open]]-MIN(Table13[Gasoil Open]))/(MAX(Table13[Gasoil Open])-MIN(Table13[Gasoil Open]))</f>
        <v>0.28096632503660313</v>
      </c>
      <c r="I5728" s="130">
        <f>(Table13[[#This Row],[Alpha]]-MIN(Table13[Alpha]))/(MAX(Table13[Alpha])-MIN(Table13[Alpha]))</f>
        <v>0.41785418965510296</v>
      </c>
      <c r="J5728" s="508">
        <f>(Table13[[#This Row],[Signal from Matlab]]-703)/(1060.75-703)</f>
        <v>-1.9650593990216632</v>
      </c>
    </row>
    <row r="5729" spans="1:10" x14ac:dyDescent="0.2">
      <c r="A5729" s="505">
        <v>42262</v>
      </c>
      <c r="B5729" s="506">
        <v>5728</v>
      </c>
      <c r="C5729" s="507">
        <v>46.65</v>
      </c>
      <c r="E5729" s="508">
        <f>(Table13[[#This Row],[Gasoil Open]]-MIN(Table13[Gasoil Open]))/(MAX(Table13[Gasoil Open])-MIN(Table13[Gasoil Open]))</f>
        <v>0.27049780380673499</v>
      </c>
      <c r="I5729" s="130">
        <f>(Table13[[#This Row],[Alpha]]-MIN(Table13[Alpha]))/(MAX(Table13[Alpha])-MIN(Table13[Alpha]))</f>
        <v>0.41785418965510296</v>
      </c>
      <c r="J5729" s="508">
        <f>(Table13[[#This Row],[Signal from Matlab]]-703)/(1060.75-703)</f>
        <v>-1.9650593990216632</v>
      </c>
    </row>
    <row r="5730" spans="1:10" x14ac:dyDescent="0.2">
      <c r="A5730" s="505">
        <v>42263</v>
      </c>
      <c r="B5730" s="506">
        <v>5729</v>
      </c>
      <c r="C5730" s="507">
        <v>48.06</v>
      </c>
      <c r="E5730" s="508">
        <f>(Table13[[#This Row],[Gasoil Open]]-MIN(Table13[Gasoil Open]))/(MAX(Table13[Gasoil Open])-MIN(Table13[Gasoil Open]))</f>
        <v>0.28081991215226937</v>
      </c>
      <c r="I5730" s="130">
        <f>(Table13[[#This Row],[Alpha]]-MIN(Table13[Alpha]))/(MAX(Table13[Alpha])-MIN(Table13[Alpha]))</f>
        <v>0.41785418965510296</v>
      </c>
      <c r="J5730" s="508">
        <f>(Table13[[#This Row],[Signal from Matlab]]-703)/(1060.75-703)</f>
        <v>-1.9650593990216632</v>
      </c>
    </row>
    <row r="5731" spans="1:10" x14ac:dyDescent="0.2">
      <c r="A5731" s="505">
        <v>42264</v>
      </c>
      <c r="B5731" s="506">
        <v>5730</v>
      </c>
      <c r="C5731" s="507">
        <v>49.98</v>
      </c>
      <c r="E5731" s="508">
        <f>(Table13[[#This Row],[Gasoil Open]]-MIN(Table13[Gasoil Open]))/(MAX(Table13[Gasoil Open])-MIN(Table13[Gasoil Open]))</f>
        <v>0.2948755490483162</v>
      </c>
      <c r="I5731" s="130">
        <f>(Table13[[#This Row],[Alpha]]-MIN(Table13[Alpha]))/(MAX(Table13[Alpha])-MIN(Table13[Alpha]))</f>
        <v>0.41785418965510296</v>
      </c>
      <c r="J5731" s="508">
        <f>(Table13[[#This Row],[Signal from Matlab]]-703)/(1060.75-703)</f>
        <v>-1.9650593990216632</v>
      </c>
    </row>
    <row r="5732" spans="1:10" x14ac:dyDescent="0.2">
      <c r="A5732" s="505">
        <v>42265</v>
      </c>
      <c r="B5732" s="506">
        <v>5731</v>
      </c>
      <c r="C5732" s="507">
        <v>49.26</v>
      </c>
      <c r="E5732" s="508">
        <f>(Table13[[#This Row],[Gasoil Open]]-MIN(Table13[Gasoil Open]))/(MAX(Table13[Gasoil Open])-MIN(Table13[Gasoil Open]))</f>
        <v>0.28960468521229865</v>
      </c>
      <c r="I5732" s="130">
        <f>(Table13[[#This Row],[Alpha]]-MIN(Table13[Alpha]))/(MAX(Table13[Alpha])-MIN(Table13[Alpha]))</f>
        <v>0.41785418965510296</v>
      </c>
      <c r="J5732" s="508">
        <f>(Table13[[#This Row],[Signal from Matlab]]-703)/(1060.75-703)</f>
        <v>-1.9650593990216632</v>
      </c>
    </row>
    <row r="5733" spans="1:10" x14ac:dyDescent="0.2">
      <c r="A5733" s="505">
        <v>42268</v>
      </c>
      <c r="B5733" s="506">
        <v>5732</v>
      </c>
      <c r="C5733" s="507">
        <v>47.64</v>
      </c>
      <c r="E5733" s="508">
        <f>(Table13[[#This Row],[Gasoil Open]]-MIN(Table13[Gasoil Open]))/(MAX(Table13[Gasoil Open])-MIN(Table13[Gasoil Open]))</f>
        <v>0.27774524158125907</v>
      </c>
      <c r="I5733" s="130">
        <f>(Table13[[#This Row],[Alpha]]-MIN(Table13[Alpha]))/(MAX(Table13[Alpha])-MIN(Table13[Alpha]))</f>
        <v>0.41785418965510296</v>
      </c>
      <c r="J5733" s="508">
        <f>(Table13[[#This Row],[Signal from Matlab]]-703)/(1060.75-703)</f>
        <v>-1.9650593990216632</v>
      </c>
    </row>
    <row r="5734" spans="1:10" x14ac:dyDescent="0.2">
      <c r="A5734" s="505">
        <v>42269</v>
      </c>
      <c r="B5734" s="506">
        <v>5733</v>
      </c>
      <c r="C5734" s="507">
        <v>48.5</v>
      </c>
      <c r="E5734" s="508">
        <f>(Table13[[#This Row],[Gasoil Open]]-MIN(Table13[Gasoil Open]))/(MAX(Table13[Gasoil Open])-MIN(Table13[Gasoil Open]))</f>
        <v>0.28404099560761342</v>
      </c>
      <c r="I5734" s="130">
        <f>(Table13[[#This Row],[Alpha]]-MIN(Table13[Alpha]))/(MAX(Table13[Alpha])-MIN(Table13[Alpha]))</f>
        <v>0.41785418965510296</v>
      </c>
      <c r="J5734" s="508">
        <f>(Table13[[#This Row],[Signal from Matlab]]-703)/(1060.75-703)</f>
        <v>-1.9650593990216632</v>
      </c>
    </row>
    <row r="5735" spans="1:10" x14ac:dyDescent="0.2">
      <c r="A5735" s="505">
        <v>42270</v>
      </c>
      <c r="B5735" s="506">
        <v>5734</v>
      </c>
      <c r="C5735" s="507">
        <v>49.08</v>
      </c>
      <c r="E5735" s="508">
        <f>(Table13[[#This Row],[Gasoil Open]]-MIN(Table13[Gasoil Open]))/(MAX(Table13[Gasoil Open])-MIN(Table13[Gasoil Open]))</f>
        <v>0.28828696925329422</v>
      </c>
      <c r="I5735" s="130">
        <f>(Table13[[#This Row],[Alpha]]-MIN(Table13[Alpha]))/(MAX(Table13[Alpha])-MIN(Table13[Alpha]))</f>
        <v>0.41785418965510296</v>
      </c>
      <c r="J5735" s="508">
        <f>(Table13[[#This Row],[Signal from Matlab]]-703)/(1060.75-703)</f>
        <v>-1.9650593990216632</v>
      </c>
    </row>
    <row r="5736" spans="1:10" x14ac:dyDescent="0.2">
      <c r="A5736" s="505">
        <v>42271</v>
      </c>
      <c r="B5736" s="506">
        <v>5735</v>
      </c>
      <c r="C5736" s="507">
        <v>47.88</v>
      </c>
      <c r="E5736" s="508">
        <f>(Table13[[#This Row],[Gasoil Open]]-MIN(Table13[Gasoil Open]))/(MAX(Table13[Gasoil Open])-MIN(Table13[Gasoil Open]))</f>
        <v>0.279502196193265</v>
      </c>
      <c r="I5736" s="130">
        <f>(Table13[[#This Row],[Alpha]]-MIN(Table13[Alpha]))/(MAX(Table13[Alpha])-MIN(Table13[Alpha]))</f>
        <v>0.41785418965510296</v>
      </c>
      <c r="J5736" s="508">
        <f>(Table13[[#This Row],[Signal from Matlab]]-703)/(1060.75-703)</f>
        <v>-1.9650593990216632</v>
      </c>
    </row>
    <row r="5737" spans="1:10" x14ac:dyDescent="0.2">
      <c r="A5737" s="505">
        <v>42272</v>
      </c>
      <c r="B5737" s="506">
        <v>5736</v>
      </c>
      <c r="C5737" s="507">
        <v>48.17</v>
      </c>
      <c r="E5737" s="508">
        <f>(Table13[[#This Row],[Gasoil Open]]-MIN(Table13[Gasoil Open]))/(MAX(Table13[Gasoil Open])-MIN(Table13[Gasoil Open]))</f>
        <v>0.28162518301610534</v>
      </c>
      <c r="I5737" s="130">
        <f>(Table13[[#This Row],[Alpha]]-MIN(Table13[Alpha]))/(MAX(Table13[Alpha])-MIN(Table13[Alpha]))</f>
        <v>0.41785418965510296</v>
      </c>
      <c r="J5737" s="508">
        <f>(Table13[[#This Row],[Signal from Matlab]]-703)/(1060.75-703)</f>
        <v>-1.9650593990216632</v>
      </c>
    </row>
    <row r="5738" spans="1:10" x14ac:dyDescent="0.2">
      <c r="A5738" s="505">
        <v>42275</v>
      </c>
      <c r="B5738" s="506">
        <v>5737</v>
      </c>
      <c r="C5738" s="507">
        <v>48.34</v>
      </c>
      <c r="E5738" s="508">
        <f>(Table13[[#This Row],[Gasoil Open]]-MIN(Table13[Gasoil Open]))/(MAX(Table13[Gasoil Open])-MIN(Table13[Gasoil Open]))</f>
        <v>0.28286969253294286</v>
      </c>
      <c r="I5738" s="130">
        <f>(Table13[[#This Row],[Alpha]]-MIN(Table13[Alpha]))/(MAX(Table13[Alpha])-MIN(Table13[Alpha]))</f>
        <v>0.41785418965510296</v>
      </c>
      <c r="J5738" s="508">
        <f>(Table13[[#This Row],[Signal from Matlab]]-703)/(1060.75-703)</f>
        <v>-1.9650593990216632</v>
      </c>
    </row>
    <row r="5739" spans="1:10" x14ac:dyDescent="0.2">
      <c r="A5739" s="505">
        <v>42276</v>
      </c>
      <c r="B5739" s="506">
        <v>5738</v>
      </c>
      <c r="C5739" s="507">
        <v>47.45</v>
      </c>
      <c r="E5739" s="508">
        <f>(Table13[[#This Row],[Gasoil Open]]-MIN(Table13[Gasoil Open]))/(MAX(Table13[Gasoil Open])-MIN(Table13[Gasoil Open]))</f>
        <v>0.27635431918008779</v>
      </c>
      <c r="I5739" s="130">
        <f>(Table13[[#This Row],[Alpha]]-MIN(Table13[Alpha]))/(MAX(Table13[Alpha])-MIN(Table13[Alpha]))</f>
        <v>0.41785418965510296</v>
      </c>
      <c r="J5739" s="508">
        <f>(Table13[[#This Row],[Signal from Matlab]]-703)/(1060.75-703)</f>
        <v>-1.9650593990216632</v>
      </c>
    </row>
    <row r="5740" spans="1:10" x14ac:dyDescent="0.2">
      <c r="A5740" s="505">
        <v>42277</v>
      </c>
      <c r="B5740" s="506">
        <v>5739</v>
      </c>
      <c r="C5740" s="507">
        <v>47.96</v>
      </c>
      <c r="E5740" s="508">
        <f>(Table13[[#This Row],[Gasoil Open]]-MIN(Table13[Gasoil Open]))/(MAX(Table13[Gasoil Open])-MIN(Table13[Gasoil Open]))</f>
        <v>0.2800878477306003</v>
      </c>
      <c r="I5740" s="130">
        <f>(Table13[[#This Row],[Alpha]]-MIN(Table13[Alpha]))/(MAX(Table13[Alpha])-MIN(Table13[Alpha]))</f>
        <v>0.41785418965510296</v>
      </c>
      <c r="J5740" s="508">
        <f>(Table13[[#This Row],[Signal from Matlab]]-703)/(1060.75-703)</f>
        <v>-1.9650593990216632</v>
      </c>
    </row>
    <row r="5741" spans="1:10" x14ac:dyDescent="0.2">
      <c r="A5741" s="505">
        <v>42278</v>
      </c>
      <c r="B5741" s="506">
        <v>5740</v>
      </c>
      <c r="C5741" s="507">
        <v>48.4</v>
      </c>
      <c r="E5741" s="508">
        <f>(Table13[[#This Row],[Gasoil Open]]-MIN(Table13[Gasoil Open]))/(MAX(Table13[Gasoil Open])-MIN(Table13[Gasoil Open]))</f>
        <v>0.28330893118594436</v>
      </c>
      <c r="I5741" s="130">
        <f>(Table13[[#This Row],[Alpha]]-MIN(Table13[Alpha]))/(MAX(Table13[Alpha])-MIN(Table13[Alpha]))</f>
        <v>0.41785418965510296</v>
      </c>
      <c r="J5741" s="508">
        <f>(Table13[[#This Row],[Signal from Matlab]]-703)/(1060.75-703)</f>
        <v>-1.9650593990216632</v>
      </c>
    </row>
    <row r="5742" spans="1:10" x14ac:dyDescent="0.2">
      <c r="A5742" s="505">
        <v>42279</v>
      </c>
      <c r="B5742" s="506">
        <v>5741</v>
      </c>
      <c r="C5742" s="507">
        <v>47.99</v>
      </c>
      <c r="E5742" s="508">
        <f>(Table13[[#This Row],[Gasoil Open]]-MIN(Table13[Gasoil Open]))/(MAX(Table13[Gasoil Open])-MIN(Table13[Gasoil Open]))</f>
        <v>0.28030746705710102</v>
      </c>
      <c r="I5742" s="130">
        <f>(Table13[[#This Row],[Alpha]]-MIN(Table13[Alpha]))/(MAX(Table13[Alpha])-MIN(Table13[Alpha]))</f>
        <v>0.41785418965510296</v>
      </c>
      <c r="J5742" s="508">
        <f>(Table13[[#This Row],[Signal from Matlab]]-703)/(1060.75-703)</f>
        <v>-1.9650593990216632</v>
      </c>
    </row>
    <row r="5743" spans="1:10" x14ac:dyDescent="0.2">
      <c r="A5743" s="505">
        <v>42282</v>
      </c>
      <c r="B5743" s="506">
        <v>5742</v>
      </c>
      <c r="C5743" s="507">
        <v>48.08</v>
      </c>
      <c r="E5743" s="508">
        <f>(Table13[[#This Row],[Gasoil Open]]-MIN(Table13[Gasoil Open]))/(MAX(Table13[Gasoil Open])-MIN(Table13[Gasoil Open]))</f>
        <v>0.28096632503660313</v>
      </c>
      <c r="I5743" s="130">
        <f>(Table13[[#This Row],[Alpha]]-MIN(Table13[Alpha]))/(MAX(Table13[Alpha])-MIN(Table13[Alpha]))</f>
        <v>0.41785418965510296</v>
      </c>
      <c r="J5743" s="508">
        <f>(Table13[[#This Row],[Signal from Matlab]]-703)/(1060.75-703)</f>
        <v>-1.9650593990216632</v>
      </c>
    </row>
    <row r="5744" spans="1:10" x14ac:dyDescent="0.2">
      <c r="A5744" s="505">
        <v>42283</v>
      </c>
      <c r="B5744" s="506">
        <v>5743</v>
      </c>
      <c r="C5744" s="507">
        <v>49.35</v>
      </c>
      <c r="E5744" s="508">
        <f>(Table13[[#This Row],[Gasoil Open]]-MIN(Table13[Gasoil Open]))/(MAX(Table13[Gasoil Open])-MIN(Table13[Gasoil Open]))</f>
        <v>0.29026354319180087</v>
      </c>
      <c r="I5744" s="130">
        <f>(Table13[[#This Row],[Alpha]]-MIN(Table13[Alpha]))/(MAX(Table13[Alpha])-MIN(Table13[Alpha]))</f>
        <v>0.41785418965510296</v>
      </c>
      <c r="J5744" s="508">
        <f>(Table13[[#This Row],[Signal from Matlab]]-703)/(1060.75-703)</f>
        <v>-1.9650593990216632</v>
      </c>
    </row>
    <row r="5745" spans="1:10" x14ac:dyDescent="0.2">
      <c r="A5745" s="505">
        <v>42284</v>
      </c>
      <c r="B5745" s="506">
        <v>5744</v>
      </c>
      <c r="C5745" s="507">
        <v>52.15</v>
      </c>
      <c r="E5745" s="508">
        <f>(Table13[[#This Row],[Gasoil Open]]-MIN(Table13[Gasoil Open]))/(MAX(Table13[Gasoil Open])-MIN(Table13[Gasoil Open]))</f>
        <v>0.31076134699853586</v>
      </c>
      <c r="I5745" s="130">
        <f>(Table13[[#This Row],[Alpha]]-MIN(Table13[Alpha]))/(MAX(Table13[Alpha])-MIN(Table13[Alpha]))</f>
        <v>0.41785418965510296</v>
      </c>
      <c r="J5745" s="508">
        <f>(Table13[[#This Row],[Signal from Matlab]]-703)/(1060.75-703)</f>
        <v>-1.9650593990216632</v>
      </c>
    </row>
    <row r="5746" spans="1:10" x14ac:dyDescent="0.2">
      <c r="A5746" s="505">
        <v>42285</v>
      </c>
      <c r="B5746" s="506">
        <v>5745</v>
      </c>
      <c r="C5746" s="507">
        <v>51.76</v>
      </c>
      <c r="E5746" s="508">
        <f>(Table13[[#This Row],[Gasoil Open]]-MIN(Table13[Gasoil Open]))/(MAX(Table13[Gasoil Open])-MIN(Table13[Gasoil Open]))</f>
        <v>0.30790629575402634</v>
      </c>
      <c r="I5746" s="130">
        <f>(Table13[[#This Row],[Alpha]]-MIN(Table13[Alpha]))/(MAX(Table13[Alpha])-MIN(Table13[Alpha]))</f>
        <v>0.41785418965510296</v>
      </c>
      <c r="J5746" s="508">
        <f>(Table13[[#This Row],[Signal from Matlab]]-703)/(1060.75-703)</f>
        <v>-1.9650593990216632</v>
      </c>
    </row>
    <row r="5747" spans="1:10" x14ac:dyDescent="0.2">
      <c r="A5747" s="505">
        <v>42286</v>
      </c>
      <c r="B5747" s="506">
        <v>5746</v>
      </c>
      <c r="C5747" s="507">
        <v>53.35</v>
      </c>
      <c r="E5747" s="508">
        <f>(Table13[[#This Row],[Gasoil Open]]-MIN(Table13[Gasoil Open]))/(MAX(Table13[Gasoil Open])-MIN(Table13[Gasoil Open]))</f>
        <v>0.31954612005856514</v>
      </c>
      <c r="I5747" s="130">
        <f>(Table13[[#This Row],[Alpha]]-MIN(Table13[Alpha]))/(MAX(Table13[Alpha])-MIN(Table13[Alpha]))</f>
        <v>0.41785418965510296</v>
      </c>
      <c r="J5747" s="508">
        <f>(Table13[[#This Row],[Signal from Matlab]]-703)/(1060.75-703)</f>
        <v>-1.9650593990216632</v>
      </c>
    </row>
    <row r="5748" spans="1:10" x14ac:dyDescent="0.2">
      <c r="A5748" s="505">
        <v>42289</v>
      </c>
      <c r="B5748" s="506">
        <v>5747</v>
      </c>
      <c r="C5748" s="507">
        <v>52.64</v>
      </c>
      <c r="E5748" s="508">
        <f>(Table13[[#This Row],[Gasoil Open]]-MIN(Table13[Gasoil Open]))/(MAX(Table13[Gasoil Open])-MIN(Table13[Gasoil Open]))</f>
        <v>0.31434846266471445</v>
      </c>
      <c r="I5748" s="130">
        <f>(Table13[[#This Row],[Alpha]]-MIN(Table13[Alpha]))/(MAX(Table13[Alpha])-MIN(Table13[Alpha]))</f>
        <v>0.41785418965510296</v>
      </c>
      <c r="J5748" s="508">
        <f>(Table13[[#This Row],[Signal from Matlab]]-703)/(1060.75-703)</f>
        <v>-1.9650593990216632</v>
      </c>
    </row>
    <row r="5749" spans="1:10" x14ac:dyDescent="0.2">
      <c r="A5749" s="505">
        <v>42290</v>
      </c>
      <c r="B5749" s="506">
        <v>5748</v>
      </c>
      <c r="C5749" s="507">
        <v>50.27</v>
      </c>
      <c r="E5749" s="508">
        <f>(Table13[[#This Row],[Gasoil Open]]-MIN(Table13[Gasoil Open]))/(MAX(Table13[Gasoil Open])-MIN(Table13[Gasoil Open]))</f>
        <v>0.29699853587115665</v>
      </c>
      <c r="I5749" s="130">
        <f>(Table13[[#This Row],[Alpha]]-MIN(Table13[Alpha]))/(MAX(Table13[Alpha])-MIN(Table13[Alpha]))</f>
        <v>0.41785418965510296</v>
      </c>
      <c r="J5749" s="508">
        <f>(Table13[[#This Row],[Signal from Matlab]]-703)/(1060.75-703)</f>
        <v>-1.9650593990216632</v>
      </c>
    </row>
    <row r="5750" spans="1:10" x14ac:dyDescent="0.2">
      <c r="A5750" s="505">
        <v>42291</v>
      </c>
      <c r="B5750" s="506">
        <v>5749</v>
      </c>
      <c r="C5750" s="507">
        <v>49.22</v>
      </c>
      <c r="E5750" s="508">
        <f>(Table13[[#This Row],[Gasoil Open]]-MIN(Table13[Gasoil Open]))/(MAX(Table13[Gasoil Open])-MIN(Table13[Gasoil Open]))</f>
        <v>0.28931185944363097</v>
      </c>
      <c r="I5750" s="130">
        <f>(Table13[[#This Row],[Alpha]]-MIN(Table13[Alpha]))/(MAX(Table13[Alpha])-MIN(Table13[Alpha]))</f>
        <v>0.41785418965510296</v>
      </c>
      <c r="J5750" s="508">
        <f>(Table13[[#This Row],[Signal from Matlab]]-703)/(1060.75-703)</f>
        <v>-1.9650593990216632</v>
      </c>
    </row>
    <row r="5751" spans="1:10" x14ac:dyDescent="0.2">
      <c r="A5751" s="505">
        <v>42292</v>
      </c>
      <c r="B5751" s="506">
        <v>5750</v>
      </c>
      <c r="C5751" s="507">
        <v>49.01</v>
      </c>
      <c r="E5751" s="508">
        <f>(Table13[[#This Row],[Gasoil Open]]-MIN(Table13[Gasoil Open]))/(MAX(Table13[Gasoil Open])-MIN(Table13[Gasoil Open]))</f>
        <v>0.28777452415812588</v>
      </c>
      <c r="I5751" s="130">
        <f>(Table13[[#This Row],[Alpha]]-MIN(Table13[Alpha]))/(MAX(Table13[Alpha])-MIN(Table13[Alpha]))</f>
        <v>0.41785418965510296</v>
      </c>
      <c r="J5751" s="508">
        <f>(Table13[[#This Row],[Signal from Matlab]]-703)/(1060.75-703)</f>
        <v>-1.9650593990216632</v>
      </c>
    </row>
    <row r="5752" spans="1:10" x14ac:dyDescent="0.2">
      <c r="A5752" s="505">
        <v>42293</v>
      </c>
      <c r="B5752" s="506">
        <v>5751</v>
      </c>
      <c r="C5752" s="507">
        <v>50.21</v>
      </c>
      <c r="E5752" s="508">
        <f>(Table13[[#This Row],[Gasoil Open]]-MIN(Table13[Gasoil Open]))/(MAX(Table13[Gasoil Open])-MIN(Table13[Gasoil Open]))</f>
        <v>0.29655929721815516</v>
      </c>
      <c r="I5752" s="130">
        <f>(Table13[[#This Row],[Alpha]]-MIN(Table13[Alpha]))/(MAX(Table13[Alpha])-MIN(Table13[Alpha]))</f>
        <v>0.41785418965510296</v>
      </c>
      <c r="J5752" s="508">
        <f>(Table13[[#This Row],[Signal from Matlab]]-703)/(1060.75-703)</f>
        <v>-1.9650593990216632</v>
      </c>
    </row>
    <row r="5753" spans="1:10" x14ac:dyDescent="0.2">
      <c r="A5753" s="505">
        <v>42296</v>
      </c>
      <c r="B5753" s="506">
        <v>5752</v>
      </c>
      <c r="C5753" s="507">
        <v>50.38</v>
      </c>
      <c r="E5753" s="508">
        <f>(Table13[[#This Row],[Gasoil Open]]-MIN(Table13[Gasoil Open]))/(MAX(Table13[Gasoil Open])-MIN(Table13[Gasoil Open]))</f>
        <v>0.29780380673499268</v>
      </c>
      <c r="I5753" s="130">
        <f>(Table13[[#This Row],[Alpha]]-MIN(Table13[Alpha]))/(MAX(Table13[Alpha])-MIN(Table13[Alpha]))</f>
        <v>0.41785418965510296</v>
      </c>
      <c r="J5753" s="508">
        <f>(Table13[[#This Row],[Signal from Matlab]]-703)/(1060.75-703)</f>
        <v>-1.9650593990216632</v>
      </c>
    </row>
    <row r="5754" spans="1:10" x14ac:dyDescent="0.2">
      <c r="A5754" s="505">
        <v>42297</v>
      </c>
      <c r="B5754" s="506">
        <v>5753</v>
      </c>
      <c r="C5754" s="507">
        <v>48.83</v>
      </c>
      <c r="E5754" s="508">
        <f>(Table13[[#This Row],[Gasoil Open]]-MIN(Table13[Gasoil Open]))/(MAX(Table13[Gasoil Open])-MIN(Table13[Gasoil Open]))</f>
        <v>0.28645680819912145</v>
      </c>
      <c r="I5754" s="130">
        <f>(Table13[[#This Row],[Alpha]]-MIN(Table13[Alpha]))/(MAX(Table13[Alpha])-MIN(Table13[Alpha]))</f>
        <v>0.41785418965510296</v>
      </c>
      <c r="J5754" s="508">
        <f>(Table13[[#This Row],[Signal from Matlab]]-703)/(1060.75-703)</f>
        <v>-1.9650593990216632</v>
      </c>
    </row>
    <row r="5755" spans="1:10" x14ac:dyDescent="0.2">
      <c r="A5755" s="505">
        <v>42298</v>
      </c>
      <c r="B5755" s="506">
        <v>5754</v>
      </c>
      <c r="C5755" s="507">
        <v>48.58</v>
      </c>
      <c r="E5755" s="508">
        <f>(Table13[[#This Row],[Gasoil Open]]-MIN(Table13[Gasoil Open]))/(MAX(Table13[Gasoil Open])-MIN(Table13[Gasoil Open]))</f>
        <v>0.28462664714494867</v>
      </c>
      <c r="I5755" s="130">
        <f>(Table13[[#This Row],[Alpha]]-MIN(Table13[Alpha]))/(MAX(Table13[Alpha])-MIN(Table13[Alpha]))</f>
        <v>0.41785418965510296</v>
      </c>
      <c r="J5755" s="508">
        <f>(Table13[[#This Row],[Signal from Matlab]]-703)/(1060.75-703)</f>
        <v>-1.9650593990216632</v>
      </c>
    </row>
    <row r="5756" spans="1:10" x14ac:dyDescent="0.2">
      <c r="A5756" s="505">
        <v>42299</v>
      </c>
      <c r="B5756" s="506">
        <v>5755</v>
      </c>
      <c r="C5756" s="507">
        <v>47.96</v>
      </c>
      <c r="E5756" s="508">
        <f>(Table13[[#This Row],[Gasoil Open]]-MIN(Table13[Gasoil Open]))/(MAX(Table13[Gasoil Open])-MIN(Table13[Gasoil Open]))</f>
        <v>0.2800878477306003</v>
      </c>
      <c r="I5756" s="130">
        <f>(Table13[[#This Row],[Alpha]]-MIN(Table13[Alpha]))/(MAX(Table13[Alpha])-MIN(Table13[Alpha]))</f>
        <v>0.41785418965510296</v>
      </c>
      <c r="J5756" s="508">
        <f>(Table13[[#This Row],[Signal from Matlab]]-703)/(1060.75-703)</f>
        <v>-1.9650593990216632</v>
      </c>
    </row>
    <row r="5757" spans="1:10" x14ac:dyDescent="0.2">
      <c r="A5757" s="505">
        <v>42300</v>
      </c>
      <c r="B5757" s="506">
        <v>5756</v>
      </c>
      <c r="C5757" s="507">
        <v>48.32</v>
      </c>
      <c r="E5757" s="508">
        <f>(Table13[[#This Row],[Gasoil Open]]-MIN(Table13[Gasoil Open]))/(MAX(Table13[Gasoil Open])-MIN(Table13[Gasoil Open]))</f>
        <v>0.28272327964860905</v>
      </c>
      <c r="I5757" s="130">
        <f>(Table13[[#This Row],[Alpha]]-MIN(Table13[Alpha]))/(MAX(Table13[Alpha])-MIN(Table13[Alpha]))</f>
        <v>0.41785418965510296</v>
      </c>
      <c r="J5757" s="508">
        <f>(Table13[[#This Row],[Signal from Matlab]]-703)/(1060.75-703)</f>
        <v>-1.9650593990216632</v>
      </c>
    </row>
    <row r="5758" spans="1:10" x14ac:dyDescent="0.2">
      <c r="A5758" s="505">
        <v>42303</v>
      </c>
      <c r="B5758" s="506">
        <v>5757</v>
      </c>
      <c r="C5758" s="507">
        <v>48</v>
      </c>
      <c r="E5758" s="508">
        <f>(Table13[[#This Row],[Gasoil Open]]-MIN(Table13[Gasoil Open]))/(MAX(Table13[Gasoil Open])-MIN(Table13[Gasoil Open]))</f>
        <v>0.28038067349926787</v>
      </c>
      <c r="I5758" s="130">
        <f>(Table13[[#This Row],[Alpha]]-MIN(Table13[Alpha]))/(MAX(Table13[Alpha])-MIN(Table13[Alpha]))</f>
        <v>0.41785418965510296</v>
      </c>
      <c r="J5758" s="508">
        <f>(Table13[[#This Row],[Signal from Matlab]]-703)/(1060.75-703)</f>
        <v>-1.9650593990216632</v>
      </c>
    </row>
    <row r="5759" spans="1:10" x14ac:dyDescent="0.2">
      <c r="A5759" s="505">
        <v>42304</v>
      </c>
      <c r="B5759" s="506">
        <v>5758</v>
      </c>
      <c r="C5759" s="507">
        <v>47.43</v>
      </c>
      <c r="E5759" s="508">
        <f>(Table13[[#This Row],[Gasoil Open]]-MIN(Table13[Gasoil Open]))/(MAX(Table13[Gasoil Open])-MIN(Table13[Gasoil Open]))</f>
        <v>0.27620790629575404</v>
      </c>
      <c r="I5759" s="130">
        <f>(Table13[[#This Row],[Alpha]]-MIN(Table13[Alpha]))/(MAX(Table13[Alpha])-MIN(Table13[Alpha]))</f>
        <v>0.41785418965510296</v>
      </c>
      <c r="J5759" s="508">
        <f>(Table13[[#This Row],[Signal from Matlab]]-703)/(1060.75-703)</f>
        <v>-1.9650593990216632</v>
      </c>
    </row>
    <row r="5760" spans="1:10" x14ac:dyDescent="0.2">
      <c r="A5760" s="505">
        <v>42305</v>
      </c>
      <c r="B5760" s="506">
        <v>5759</v>
      </c>
      <c r="C5760" s="507">
        <v>46.91</v>
      </c>
      <c r="E5760" s="508">
        <f>(Table13[[#This Row],[Gasoil Open]]-MIN(Table13[Gasoil Open]))/(MAX(Table13[Gasoil Open])-MIN(Table13[Gasoil Open]))</f>
        <v>0.27240117130307456</v>
      </c>
      <c r="I5760" s="130">
        <f>(Table13[[#This Row],[Alpha]]-MIN(Table13[Alpha]))/(MAX(Table13[Alpha])-MIN(Table13[Alpha]))</f>
        <v>0.41785418965510296</v>
      </c>
      <c r="J5760" s="508">
        <f>(Table13[[#This Row],[Signal from Matlab]]-703)/(1060.75-703)</f>
        <v>-1.9650593990216632</v>
      </c>
    </row>
    <row r="5761" spans="1:10" x14ac:dyDescent="0.2">
      <c r="A5761" s="505">
        <v>42306</v>
      </c>
      <c r="B5761" s="506">
        <v>5760</v>
      </c>
      <c r="C5761" s="507">
        <v>49.15</v>
      </c>
      <c r="E5761" s="508">
        <f>(Table13[[#This Row],[Gasoil Open]]-MIN(Table13[Gasoil Open]))/(MAX(Table13[Gasoil Open])-MIN(Table13[Gasoil Open]))</f>
        <v>0.28879941434846262</v>
      </c>
      <c r="I5761" s="130">
        <f>(Table13[[#This Row],[Alpha]]-MIN(Table13[Alpha]))/(MAX(Table13[Alpha])-MIN(Table13[Alpha]))</f>
        <v>0.41785418965510296</v>
      </c>
      <c r="J5761" s="508">
        <f>(Table13[[#This Row],[Signal from Matlab]]-703)/(1060.75-703)</f>
        <v>-1.9650593990216632</v>
      </c>
    </row>
    <row r="5762" spans="1:10" x14ac:dyDescent="0.2">
      <c r="A5762" s="505">
        <v>42307</v>
      </c>
      <c r="B5762" s="506">
        <v>5761</v>
      </c>
      <c r="C5762" s="507">
        <v>48.66</v>
      </c>
      <c r="E5762" s="508">
        <f>(Table13[[#This Row],[Gasoil Open]]-MIN(Table13[Gasoil Open]))/(MAX(Table13[Gasoil Open])-MIN(Table13[Gasoil Open]))</f>
        <v>0.28521229868228393</v>
      </c>
      <c r="I5762" s="130">
        <f>(Table13[[#This Row],[Alpha]]-MIN(Table13[Alpha]))/(MAX(Table13[Alpha])-MIN(Table13[Alpha]))</f>
        <v>0.41785418965510296</v>
      </c>
      <c r="J5762" s="508">
        <f>(Table13[[#This Row],[Signal from Matlab]]-703)/(1060.75-703)</f>
        <v>-1.9650593990216632</v>
      </c>
    </row>
    <row r="5763" spans="1:10" x14ac:dyDescent="0.2">
      <c r="A5763" s="505">
        <v>42310</v>
      </c>
      <c r="B5763" s="506">
        <v>5762</v>
      </c>
      <c r="C5763" s="507">
        <v>49.5</v>
      </c>
      <c r="E5763" s="508">
        <f>(Table13[[#This Row],[Gasoil Open]]-MIN(Table13[Gasoil Open]))/(MAX(Table13[Gasoil Open])-MIN(Table13[Gasoil Open]))</f>
        <v>0.29136163982430446</v>
      </c>
      <c r="I5763" s="130">
        <f>(Table13[[#This Row],[Alpha]]-MIN(Table13[Alpha]))/(MAX(Table13[Alpha])-MIN(Table13[Alpha]))</f>
        <v>0.41785418965510296</v>
      </c>
      <c r="J5763" s="508">
        <f>(Table13[[#This Row],[Signal from Matlab]]-703)/(1060.75-703)</f>
        <v>-1.9650593990216632</v>
      </c>
    </row>
    <row r="5764" spans="1:10" x14ac:dyDescent="0.2">
      <c r="A5764" s="505">
        <v>42311</v>
      </c>
      <c r="B5764" s="506">
        <v>5763</v>
      </c>
      <c r="C5764" s="507">
        <v>48.9</v>
      </c>
      <c r="E5764" s="508">
        <f>(Table13[[#This Row],[Gasoil Open]]-MIN(Table13[Gasoil Open]))/(MAX(Table13[Gasoil Open])-MIN(Table13[Gasoil Open]))</f>
        <v>0.28696925329428985</v>
      </c>
      <c r="I5764" s="130">
        <f>(Table13[[#This Row],[Alpha]]-MIN(Table13[Alpha]))/(MAX(Table13[Alpha])-MIN(Table13[Alpha]))</f>
        <v>0.41785418965510296</v>
      </c>
      <c r="J5764" s="508">
        <f>(Table13[[#This Row],[Signal from Matlab]]-703)/(1060.75-703)</f>
        <v>-1.9650593990216632</v>
      </c>
    </row>
    <row r="5765" spans="1:10" x14ac:dyDescent="0.2">
      <c r="A5765" s="505">
        <v>42312</v>
      </c>
      <c r="B5765" s="506">
        <v>5764</v>
      </c>
      <c r="C5765" s="507">
        <v>50.25</v>
      </c>
      <c r="E5765" s="508">
        <f>(Table13[[#This Row],[Gasoil Open]]-MIN(Table13[Gasoil Open]))/(MAX(Table13[Gasoil Open])-MIN(Table13[Gasoil Open]))</f>
        <v>0.29685212298682279</v>
      </c>
      <c r="I5765" s="130">
        <f>(Table13[[#This Row],[Alpha]]-MIN(Table13[Alpha]))/(MAX(Table13[Alpha])-MIN(Table13[Alpha]))</f>
        <v>0.41785418965510296</v>
      </c>
      <c r="J5765" s="508">
        <f>(Table13[[#This Row],[Signal from Matlab]]-703)/(1060.75-703)</f>
        <v>-1.9650593990216632</v>
      </c>
    </row>
    <row r="5766" spans="1:10" x14ac:dyDescent="0.2">
      <c r="A5766" s="505">
        <v>42313</v>
      </c>
      <c r="B5766" s="506">
        <v>5765</v>
      </c>
      <c r="C5766" s="507">
        <v>48.84</v>
      </c>
      <c r="E5766" s="508">
        <f>(Table13[[#This Row],[Gasoil Open]]-MIN(Table13[Gasoil Open]))/(MAX(Table13[Gasoil Open])-MIN(Table13[Gasoil Open]))</f>
        <v>0.28653001464128841</v>
      </c>
      <c r="I5766" s="130">
        <f>(Table13[[#This Row],[Alpha]]-MIN(Table13[Alpha]))/(MAX(Table13[Alpha])-MIN(Table13[Alpha]))</f>
        <v>0.41785418965510296</v>
      </c>
      <c r="J5766" s="508">
        <f>(Table13[[#This Row],[Signal from Matlab]]-703)/(1060.75-703)</f>
        <v>-1.9650593990216632</v>
      </c>
    </row>
    <row r="5767" spans="1:10" x14ac:dyDescent="0.2">
      <c r="A5767" s="505">
        <v>42314</v>
      </c>
      <c r="B5767" s="506">
        <v>5766</v>
      </c>
      <c r="C5767" s="507">
        <v>48.05</v>
      </c>
      <c r="E5767" s="508">
        <f>(Table13[[#This Row],[Gasoil Open]]-MIN(Table13[Gasoil Open]))/(MAX(Table13[Gasoil Open])-MIN(Table13[Gasoil Open]))</f>
        <v>0.28074670571010241</v>
      </c>
      <c r="I5767" s="130">
        <f>(Table13[[#This Row],[Alpha]]-MIN(Table13[Alpha]))/(MAX(Table13[Alpha])-MIN(Table13[Alpha]))</f>
        <v>0.41785418965510296</v>
      </c>
      <c r="J5767" s="508">
        <f>(Table13[[#This Row],[Signal from Matlab]]-703)/(1060.75-703)</f>
        <v>-1.9650593990216632</v>
      </c>
    </row>
    <row r="5768" spans="1:10" x14ac:dyDescent="0.2">
      <c r="A5768" s="505">
        <v>42317</v>
      </c>
      <c r="B5768" s="506">
        <v>5767</v>
      </c>
      <c r="C5768" s="507">
        <v>47.46</v>
      </c>
      <c r="E5768" s="508">
        <f>(Table13[[#This Row],[Gasoil Open]]-MIN(Table13[Gasoil Open]))/(MAX(Table13[Gasoil Open])-MIN(Table13[Gasoil Open]))</f>
        <v>0.27642752562225475</v>
      </c>
      <c r="I5768" s="130">
        <f>(Table13[[#This Row],[Alpha]]-MIN(Table13[Alpha]))/(MAX(Table13[Alpha])-MIN(Table13[Alpha]))</f>
        <v>0.41785418965510296</v>
      </c>
      <c r="J5768" s="508">
        <f>(Table13[[#This Row],[Signal from Matlab]]-703)/(1060.75-703)</f>
        <v>-1.9650593990216632</v>
      </c>
    </row>
    <row r="5769" spans="1:10" x14ac:dyDescent="0.2">
      <c r="A5769" s="505">
        <v>42318</v>
      </c>
      <c r="B5769" s="506">
        <v>5768</v>
      </c>
      <c r="C5769" s="507">
        <v>47.32</v>
      </c>
      <c r="E5769" s="508">
        <f>(Table13[[#This Row],[Gasoil Open]]-MIN(Table13[Gasoil Open]))/(MAX(Table13[Gasoil Open])-MIN(Table13[Gasoil Open]))</f>
        <v>0.27540263543191801</v>
      </c>
      <c r="I5769" s="130">
        <f>(Table13[[#This Row],[Alpha]]-MIN(Table13[Alpha]))/(MAX(Table13[Alpha])-MIN(Table13[Alpha]))</f>
        <v>0.41785418965510296</v>
      </c>
      <c r="J5769" s="508">
        <f>(Table13[[#This Row],[Signal from Matlab]]-703)/(1060.75-703)</f>
        <v>-1.9650593990216632</v>
      </c>
    </row>
    <row r="5770" spans="1:10" x14ac:dyDescent="0.2">
      <c r="A5770" s="505">
        <v>42319</v>
      </c>
      <c r="B5770" s="506">
        <v>5769</v>
      </c>
      <c r="C5770" s="507">
        <v>47.08</v>
      </c>
      <c r="E5770" s="508">
        <f>(Table13[[#This Row],[Gasoil Open]]-MIN(Table13[Gasoil Open]))/(MAX(Table13[Gasoil Open])-MIN(Table13[Gasoil Open]))</f>
        <v>0.27364568081991208</v>
      </c>
      <c r="I5770" s="130">
        <f>(Table13[[#This Row],[Alpha]]-MIN(Table13[Alpha]))/(MAX(Table13[Alpha])-MIN(Table13[Alpha]))</f>
        <v>0.41785418965510296</v>
      </c>
      <c r="J5770" s="508">
        <f>(Table13[[#This Row],[Signal from Matlab]]-703)/(1060.75-703)</f>
        <v>-1.9650593990216632</v>
      </c>
    </row>
    <row r="5771" spans="1:10" x14ac:dyDescent="0.2">
      <c r="A5771" s="505">
        <v>42320</v>
      </c>
      <c r="B5771" s="506">
        <v>5770</v>
      </c>
      <c r="C5771" s="507">
        <v>45.92</v>
      </c>
      <c r="E5771" s="508">
        <f>(Table13[[#This Row],[Gasoil Open]]-MIN(Table13[Gasoil Open]))/(MAX(Table13[Gasoil Open])-MIN(Table13[Gasoil Open]))</f>
        <v>0.26515373352855048</v>
      </c>
      <c r="I5771" s="130">
        <f>(Table13[[#This Row],[Alpha]]-MIN(Table13[Alpha]))/(MAX(Table13[Alpha])-MIN(Table13[Alpha]))</f>
        <v>0.41785418965510296</v>
      </c>
      <c r="J5771" s="508">
        <f>(Table13[[#This Row],[Signal from Matlab]]-703)/(1060.75-703)</f>
        <v>-1.9650593990216632</v>
      </c>
    </row>
    <row r="5772" spans="1:10" x14ac:dyDescent="0.2">
      <c r="A5772" s="505">
        <v>42321</v>
      </c>
      <c r="B5772" s="506">
        <v>5771</v>
      </c>
      <c r="C5772" s="507">
        <v>44.08</v>
      </c>
      <c r="E5772" s="508">
        <f>(Table13[[#This Row],[Gasoil Open]]-MIN(Table13[Gasoil Open]))/(MAX(Table13[Gasoil Open])-MIN(Table13[Gasoil Open]))</f>
        <v>0.25168374816983885</v>
      </c>
      <c r="I5772" s="130">
        <f>(Table13[[#This Row],[Alpha]]-MIN(Table13[Alpha]))/(MAX(Table13[Alpha])-MIN(Table13[Alpha]))</f>
        <v>0.41785418965510296</v>
      </c>
      <c r="J5772" s="508">
        <f>(Table13[[#This Row],[Signal from Matlab]]-703)/(1060.75-703)</f>
        <v>-1.9650593990216632</v>
      </c>
    </row>
    <row r="5773" spans="1:10" x14ac:dyDescent="0.2">
      <c r="A5773" s="505">
        <v>42324</v>
      </c>
      <c r="B5773" s="506">
        <v>5772</v>
      </c>
      <c r="C5773" s="507">
        <v>44.7</v>
      </c>
      <c r="E5773" s="508">
        <f>(Table13[[#This Row],[Gasoil Open]]-MIN(Table13[Gasoil Open]))/(MAX(Table13[Gasoil Open])-MIN(Table13[Gasoil Open]))</f>
        <v>0.25622254758418739</v>
      </c>
      <c r="I5773" s="130">
        <f>(Table13[[#This Row],[Alpha]]-MIN(Table13[Alpha]))/(MAX(Table13[Alpha])-MIN(Table13[Alpha]))</f>
        <v>0.41785418965510296</v>
      </c>
      <c r="J5773" s="508">
        <f>(Table13[[#This Row],[Signal from Matlab]]-703)/(1060.75-703)</f>
        <v>-1.9650593990216632</v>
      </c>
    </row>
    <row r="5774" spans="1:10" x14ac:dyDescent="0.2">
      <c r="A5774" s="505">
        <v>42325</v>
      </c>
      <c r="B5774" s="506">
        <v>5773</v>
      </c>
      <c r="C5774" s="507">
        <v>44.7</v>
      </c>
      <c r="E5774" s="508">
        <f>(Table13[[#This Row],[Gasoil Open]]-MIN(Table13[Gasoil Open]))/(MAX(Table13[Gasoil Open])-MIN(Table13[Gasoil Open]))</f>
        <v>0.25622254758418739</v>
      </c>
      <c r="I5774" s="130">
        <f>(Table13[[#This Row],[Alpha]]-MIN(Table13[Alpha]))/(MAX(Table13[Alpha])-MIN(Table13[Alpha]))</f>
        <v>0.41785418965510296</v>
      </c>
      <c r="J5774" s="508">
        <f>(Table13[[#This Row],[Signal from Matlab]]-703)/(1060.75-703)</f>
        <v>-1.9650593990216632</v>
      </c>
    </row>
    <row r="5775" spans="1:10" x14ac:dyDescent="0.2">
      <c r="A5775" s="505">
        <v>42326</v>
      </c>
      <c r="B5775" s="506">
        <v>5774</v>
      </c>
      <c r="C5775" s="507">
        <v>43.97</v>
      </c>
      <c r="E5775" s="508">
        <f>(Table13[[#This Row],[Gasoil Open]]-MIN(Table13[Gasoil Open]))/(MAX(Table13[Gasoil Open])-MIN(Table13[Gasoil Open]))</f>
        <v>0.25087847730600288</v>
      </c>
      <c r="I5775" s="130">
        <f>(Table13[[#This Row],[Alpha]]-MIN(Table13[Alpha]))/(MAX(Table13[Alpha])-MIN(Table13[Alpha]))</f>
        <v>0.41785418965510296</v>
      </c>
      <c r="J5775" s="508">
        <f>(Table13[[#This Row],[Signal from Matlab]]-703)/(1060.75-703)</f>
        <v>-1.9650593990216632</v>
      </c>
    </row>
    <row r="5776" spans="1:10" x14ac:dyDescent="0.2">
      <c r="A5776" s="505">
        <v>42327</v>
      </c>
      <c r="B5776" s="506">
        <v>5775</v>
      </c>
      <c r="C5776" s="507">
        <v>44.3</v>
      </c>
      <c r="E5776" s="508">
        <f>(Table13[[#This Row],[Gasoil Open]]-MIN(Table13[Gasoil Open]))/(MAX(Table13[Gasoil Open])-MIN(Table13[Gasoil Open]))</f>
        <v>0.2532942898975109</v>
      </c>
      <c r="I5776" s="130">
        <f>(Table13[[#This Row],[Alpha]]-MIN(Table13[Alpha]))/(MAX(Table13[Alpha])-MIN(Table13[Alpha]))</f>
        <v>0.41785418965510296</v>
      </c>
      <c r="J5776" s="508">
        <f>(Table13[[#This Row],[Signal from Matlab]]-703)/(1060.75-703)</f>
        <v>-1.9650593990216632</v>
      </c>
    </row>
    <row r="5777" spans="1:10" x14ac:dyDescent="0.2">
      <c r="A5777" s="505">
        <v>42328</v>
      </c>
      <c r="B5777" s="506">
        <v>5776</v>
      </c>
      <c r="C5777" s="507">
        <v>44.38</v>
      </c>
      <c r="E5777" s="508">
        <f>(Table13[[#This Row],[Gasoil Open]]-MIN(Table13[Gasoil Open]))/(MAX(Table13[Gasoil Open])-MIN(Table13[Gasoil Open]))</f>
        <v>0.25387994143484627</v>
      </c>
      <c r="I5777" s="130">
        <f>(Table13[[#This Row],[Alpha]]-MIN(Table13[Alpha]))/(MAX(Table13[Alpha])-MIN(Table13[Alpha]))</f>
        <v>0.41785418965510296</v>
      </c>
      <c r="J5777" s="508">
        <f>(Table13[[#This Row],[Signal from Matlab]]-703)/(1060.75-703)</f>
        <v>-1.9650593990216632</v>
      </c>
    </row>
    <row r="5778" spans="1:10" x14ac:dyDescent="0.2">
      <c r="A5778" s="505">
        <v>42331</v>
      </c>
      <c r="B5778" s="506">
        <v>5777</v>
      </c>
      <c r="C5778" s="507">
        <v>44.46</v>
      </c>
      <c r="E5778" s="508">
        <f>(Table13[[#This Row],[Gasoil Open]]-MIN(Table13[Gasoil Open]))/(MAX(Table13[Gasoil Open])-MIN(Table13[Gasoil Open]))</f>
        <v>0.25446559297218152</v>
      </c>
      <c r="I5778" s="130">
        <f>(Table13[[#This Row],[Alpha]]-MIN(Table13[Alpha]))/(MAX(Table13[Alpha])-MIN(Table13[Alpha]))</f>
        <v>0.41785418965510296</v>
      </c>
      <c r="J5778" s="508">
        <f>(Table13[[#This Row],[Signal from Matlab]]-703)/(1060.75-703)</f>
        <v>-1.9650593990216632</v>
      </c>
    </row>
    <row r="5779" spans="1:10" x14ac:dyDescent="0.2">
      <c r="A5779" s="505">
        <v>42332</v>
      </c>
      <c r="B5779" s="506">
        <v>5778</v>
      </c>
      <c r="C5779" s="507">
        <v>45.11</v>
      </c>
      <c r="E5779" s="508">
        <f>(Table13[[#This Row],[Gasoil Open]]-MIN(Table13[Gasoil Open]))/(MAX(Table13[Gasoil Open])-MIN(Table13[Gasoil Open]))</f>
        <v>0.25922401171303067</v>
      </c>
      <c r="I5779" s="130">
        <f>(Table13[[#This Row],[Alpha]]-MIN(Table13[Alpha]))/(MAX(Table13[Alpha])-MIN(Table13[Alpha]))</f>
        <v>0.41785418965510296</v>
      </c>
      <c r="J5779" s="508">
        <f>(Table13[[#This Row],[Signal from Matlab]]-703)/(1060.75-703)</f>
        <v>-1.9650593990216632</v>
      </c>
    </row>
    <row r="5780" spans="1:10" x14ac:dyDescent="0.2">
      <c r="A5780" s="505">
        <v>42333</v>
      </c>
      <c r="B5780" s="506">
        <v>5779</v>
      </c>
      <c r="C5780" s="507">
        <v>46.04</v>
      </c>
      <c r="E5780" s="508">
        <f>(Table13[[#This Row],[Gasoil Open]]-MIN(Table13[Gasoil Open]))/(MAX(Table13[Gasoil Open])-MIN(Table13[Gasoil Open]))</f>
        <v>0.26603221083455342</v>
      </c>
      <c r="I5780" s="130">
        <f>(Table13[[#This Row],[Alpha]]-MIN(Table13[Alpha]))/(MAX(Table13[Alpha])-MIN(Table13[Alpha]))</f>
        <v>0.41785418965510296</v>
      </c>
      <c r="J5780" s="508">
        <f>(Table13[[#This Row],[Signal from Matlab]]-703)/(1060.75-703)</f>
        <v>-1.9650593990216632</v>
      </c>
    </row>
    <row r="5781" spans="1:10" x14ac:dyDescent="0.2">
      <c r="A5781" s="505">
        <v>42334</v>
      </c>
      <c r="B5781" s="506">
        <v>5780</v>
      </c>
      <c r="C5781" s="507">
        <v>46.23</v>
      </c>
      <c r="E5781" s="508">
        <f>(Table13[[#This Row],[Gasoil Open]]-MIN(Table13[Gasoil Open]))/(MAX(Table13[Gasoil Open])-MIN(Table13[Gasoil Open]))</f>
        <v>0.2674231332357247</v>
      </c>
      <c r="I5781" s="130">
        <f>(Table13[[#This Row],[Alpha]]-MIN(Table13[Alpha]))/(MAX(Table13[Alpha])-MIN(Table13[Alpha]))</f>
        <v>0.41785418965510296</v>
      </c>
      <c r="J5781" s="508">
        <f>(Table13[[#This Row],[Signal from Matlab]]-703)/(1060.75-703)</f>
        <v>-1.9650593990216632</v>
      </c>
    </row>
    <row r="5782" spans="1:10" x14ac:dyDescent="0.2">
      <c r="A5782" s="505">
        <v>42335</v>
      </c>
      <c r="B5782" s="506">
        <v>5781</v>
      </c>
      <c r="C5782" s="507">
        <v>45.57</v>
      </c>
      <c r="E5782" s="508">
        <f>(Table13[[#This Row],[Gasoil Open]]-MIN(Table13[Gasoil Open]))/(MAX(Table13[Gasoil Open])-MIN(Table13[Gasoil Open]))</f>
        <v>0.26259150805270864</v>
      </c>
      <c r="I5782" s="130">
        <f>(Table13[[#This Row],[Alpha]]-MIN(Table13[Alpha]))/(MAX(Table13[Alpha])-MIN(Table13[Alpha]))</f>
        <v>0.41785418965510296</v>
      </c>
      <c r="J5782" s="508">
        <f>(Table13[[#This Row],[Signal from Matlab]]-703)/(1060.75-703)</f>
        <v>-1.9650593990216632</v>
      </c>
    </row>
    <row r="5783" spans="1:10" x14ac:dyDescent="0.2">
      <c r="A5783" s="505">
        <v>42338</v>
      </c>
      <c r="B5783" s="506">
        <v>5782</v>
      </c>
      <c r="C5783" s="507">
        <v>44.86</v>
      </c>
      <c r="E5783" s="508">
        <f>(Table13[[#This Row],[Gasoil Open]]-MIN(Table13[Gasoil Open]))/(MAX(Table13[Gasoil Open])-MIN(Table13[Gasoil Open]))</f>
        <v>0.25739385065885789</v>
      </c>
      <c r="I5783" s="130">
        <f>(Table13[[#This Row],[Alpha]]-MIN(Table13[Alpha]))/(MAX(Table13[Alpha])-MIN(Table13[Alpha]))</f>
        <v>0.41785418965510296</v>
      </c>
      <c r="J5783" s="508">
        <f>(Table13[[#This Row],[Signal from Matlab]]-703)/(1060.75-703)</f>
        <v>-1.9650593990216632</v>
      </c>
    </row>
    <row r="5784" spans="1:10" x14ac:dyDescent="0.2">
      <c r="A5784" s="505">
        <v>42339</v>
      </c>
      <c r="B5784" s="506">
        <v>5783</v>
      </c>
      <c r="C5784" s="507">
        <v>44.62</v>
      </c>
      <c r="E5784" s="508">
        <f>(Table13[[#This Row],[Gasoil Open]]-MIN(Table13[Gasoil Open]))/(MAX(Table13[Gasoil Open])-MIN(Table13[Gasoil Open]))</f>
        <v>0.25563689604685208</v>
      </c>
      <c r="I5784" s="130">
        <f>(Table13[[#This Row],[Alpha]]-MIN(Table13[Alpha]))/(MAX(Table13[Alpha])-MIN(Table13[Alpha]))</f>
        <v>0.41785418965510296</v>
      </c>
      <c r="J5784" s="508">
        <f>(Table13[[#This Row],[Signal from Matlab]]-703)/(1060.75-703)</f>
        <v>-1.9650593990216632</v>
      </c>
    </row>
    <row r="5785" spans="1:10" x14ac:dyDescent="0.2">
      <c r="A5785" s="505">
        <v>42340</v>
      </c>
      <c r="B5785" s="506">
        <v>5784</v>
      </c>
      <c r="C5785" s="507">
        <v>44.32</v>
      </c>
      <c r="E5785" s="508">
        <f>(Table13[[#This Row],[Gasoil Open]]-MIN(Table13[Gasoil Open]))/(MAX(Table13[Gasoil Open])-MIN(Table13[Gasoil Open]))</f>
        <v>0.25344070278184477</v>
      </c>
      <c r="I5785" s="130">
        <f>(Table13[[#This Row],[Alpha]]-MIN(Table13[Alpha]))/(MAX(Table13[Alpha])-MIN(Table13[Alpha]))</f>
        <v>0.41785418965510296</v>
      </c>
      <c r="J5785" s="508">
        <f>(Table13[[#This Row],[Signal from Matlab]]-703)/(1060.75-703)</f>
        <v>-1.9650593990216632</v>
      </c>
    </row>
    <row r="5786" spans="1:10" x14ac:dyDescent="0.2">
      <c r="A5786" s="505">
        <v>42341</v>
      </c>
      <c r="B5786" s="506">
        <v>5785</v>
      </c>
      <c r="C5786" s="507">
        <v>42.77</v>
      </c>
      <c r="E5786" s="508">
        <f>(Table13[[#This Row],[Gasoil Open]]-MIN(Table13[Gasoil Open]))/(MAX(Table13[Gasoil Open])-MIN(Table13[Gasoil Open]))</f>
        <v>0.24209370424597365</v>
      </c>
      <c r="I5786" s="130">
        <f>(Table13[[#This Row],[Alpha]]-MIN(Table13[Alpha]))/(MAX(Table13[Alpha])-MIN(Table13[Alpha]))</f>
        <v>0.41785418965510296</v>
      </c>
      <c r="J5786" s="508">
        <f>(Table13[[#This Row],[Signal from Matlab]]-703)/(1060.75-703)</f>
        <v>-1.9650593990216632</v>
      </c>
    </row>
    <row r="5787" spans="1:10" x14ac:dyDescent="0.2">
      <c r="A5787" s="505">
        <v>42342</v>
      </c>
      <c r="B5787" s="506">
        <v>5786</v>
      </c>
      <c r="C5787" s="507">
        <v>43.98</v>
      </c>
      <c r="E5787" s="508">
        <f>(Table13[[#This Row],[Gasoil Open]]-MIN(Table13[Gasoil Open]))/(MAX(Table13[Gasoil Open])-MIN(Table13[Gasoil Open]))</f>
        <v>0.25095168374816978</v>
      </c>
      <c r="I5787" s="130">
        <f>(Table13[[#This Row],[Alpha]]-MIN(Table13[Alpha]))/(MAX(Table13[Alpha])-MIN(Table13[Alpha]))</f>
        <v>0.41785418965510296</v>
      </c>
      <c r="J5787" s="508">
        <f>(Table13[[#This Row],[Signal from Matlab]]-703)/(1060.75-703)</f>
        <v>-1.9650593990216632</v>
      </c>
    </row>
    <row r="5788" spans="1:10" x14ac:dyDescent="0.2">
      <c r="A5788" s="505">
        <v>42345</v>
      </c>
      <c r="B5788" s="506">
        <v>5787</v>
      </c>
      <c r="C5788" s="507">
        <v>43.26</v>
      </c>
      <c r="E5788" s="508">
        <f>(Table13[[#This Row],[Gasoil Open]]-MIN(Table13[Gasoil Open]))/(MAX(Table13[Gasoil Open])-MIN(Table13[Gasoil Open]))</f>
        <v>0.24568081991215224</v>
      </c>
      <c r="I5788" s="130">
        <f>(Table13[[#This Row],[Alpha]]-MIN(Table13[Alpha]))/(MAX(Table13[Alpha])-MIN(Table13[Alpha]))</f>
        <v>0.41785418965510296</v>
      </c>
      <c r="J5788" s="508">
        <f>(Table13[[#This Row],[Signal from Matlab]]-703)/(1060.75-703)</f>
        <v>-1.9650593990216632</v>
      </c>
    </row>
    <row r="5789" spans="1:10" x14ac:dyDescent="0.2">
      <c r="A5789" s="505">
        <v>42346</v>
      </c>
      <c r="B5789" s="506">
        <v>5788</v>
      </c>
      <c r="C5789" s="507">
        <v>40.82</v>
      </c>
      <c r="E5789" s="508">
        <f>(Table13[[#This Row],[Gasoil Open]]-MIN(Table13[Gasoil Open]))/(MAX(Table13[Gasoil Open])-MIN(Table13[Gasoil Open]))</f>
        <v>0.22781844802342602</v>
      </c>
      <c r="I5789" s="130">
        <f>(Table13[[#This Row],[Alpha]]-MIN(Table13[Alpha]))/(MAX(Table13[Alpha])-MIN(Table13[Alpha]))</f>
        <v>0.41785418965510296</v>
      </c>
      <c r="J5789" s="508">
        <f>(Table13[[#This Row],[Signal from Matlab]]-703)/(1060.75-703)</f>
        <v>-1.9650593990216632</v>
      </c>
    </row>
    <row r="5790" spans="1:10" x14ac:dyDescent="0.2">
      <c r="A5790" s="505">
        <v>42347</v>
      </c>
      <c r="B5790" s="506">
        <v>5789</v>
      </c>
      <c r="C5790" s="507">
        <v>40.630000000000003</v>
      </c>
      <c r="E5790" s="508">
        <f>(Table13[[#This Row],[Gasoil Open]]-MIN(Table13[Gasoil Open]))/(MAX(Table13[Gasoil Open])-MIN(Table13[Gasoil Open]))</f>
        <v>0.22642752562225474</v>
      </c>
      <c r="I5790" s="130">
        <f>(Table13[[#This Row],[Alpha]]-MIN(Table13[Alpha]))/(MAX(Table13[Alpha])-MIN(Table13[Alpha]))</f>
        <v>0.41785418965510296</v>
      </c>
      <c r="J5790" s="508">
        <f>(Table13[[#This Row],[Signal from Matlab]]-703)/(1060.75-703)</f>
        <v>-1.9650593990216632</v>
      </c>
    </row>
    <row r="5791" spans="1:10" x14ac:dyDescent="0.2">
      <c r="A5791" s="505">
        <v>42348</v>
      </c>
      <c r="B5791" s="506">
        <v>5790</v>
      </c>
      <c r="C5791" s="507">
        <v>40.44</v>
      </c>
      <c r="E5791" s="508">
        <f>(Table13[[#This Row],[Gasoil Open]]-MIN(Table13[Gasoil Open]))/(MAX(Table13[Gasoil Open])-MIN(Table13[Gasoil Open]))</f>
        <v>0.2250366032210834</v>
      </c>
      <c r="I5791" s="130">
        <f>(Table13[[#This Row],[Alpha]]-MIN(Table13[Alpha]))/(MAX(Table13[Alpha])-MIN(Table13[Alpha]))</f>
        <v>0.41785418965510296</v>
      </c>
      <c r="J5791" s="508">
        <f>(Table13[[#This Row],[Signal from Matlab]]-703)/(1060.75-703)</f>
        <v>-1.9650593990216632</v>
      </c>
    </row>
    <row r="5792" spans="1:10" x14ac:dyDescent="0.2">
      <c r="A5792" s="505">
        <v>42349</v>
      </c>
      <c r="B5792" s="506">
        <v>5791</v>
      </c>
      <c r="C5792" s="507">
        <v>39.549999999999997</v>
      </c>
      <c r="E5792" s="508">
        <f>(Table13[[#This Row],[Gasoil Open]]-MIN(Table13[Gasoil Open]))/(MAX(Table13[Gasoil Open])-MIN(Table13[Gasoil Open]))</f>
        <v>0.21852122986822836</v>
      </c>
      <c r="I5792" s="130">
        <f>(Table13[[#This Row],[Alpha]]-MIN(Table13[Alpha]))/(MAX(Table13[Alpha])-MIN(Table13[Alpha]))</f>
        <v>0.41785418965510296</v>
      </c>
      <c r="J5792" s="508">
        <f>(Table13[[#This Row],[Signal from Matlab]]-703)/(1060.75-703)</f>
        <v>-1.9650593990216632</v>
      </c>
    </row>
    <row r="5793" spans="1:10" x14ac:dyDescent="0.2">
      <c r="A5793" s="505">
        <v>42352</v>
      </c>
      <c r="B5793" s="506">
        <v>5792</v>
      </c>
      <c r="C5793" s="507">
        <v>37.85</v>
      </c>
      <c r="E5793" s="508">
        <f>(Table13[[#This Row],[Gasoil Open]]-MIN(Table13[Gasoil Open]))/(MAX(Table13[Gasoil Open])-MIN(Table13[Gasoil Open]))</f>
        <v>0.20607613469985356</v>
      </c>
      <c r="I5793" s="130">
        <f>(Table13[[#This Row],[Alpha]]-MIN(Table13[Alpha]))/(MAX(Table13[Alpha])-MIN(Table13[Alpha]))</f>
        <v>0.41785418965510296</v>
      </c>
      <c r="J5793" s="508">
        <f>(Table13[[#This Row],[Signal from Matlab]]-703)/(1060.75-703)</f>
        <v>-1.9650593990216632</v>
      </c>
    </row>
    <row r="5794" spans="1:10" x14ac:dyDescent="0.2">
      <c r="A5794" s="505">
        <v>42353</v>
      </c>
      <c r="B5794" s="506">
        <v>5793</v>
      </c>
      <c r="C5794" s="507">
        <v>37.89</v>
      </c>
      <c r="E5794" s="508">
        <f>(Table13[[#This Row],[Gasoil Open]]-MIN(Table13[Gasoil Open]))/(MAX(Table13[Gasoil Open])-MIN(Table13[Gasoil Open]))</f>
        <v>0.20636896046852121</v>
      </c>
      <c r="I5794" s="130">
        <f>(Table13[[#This Row],[Alpha]]-MIN(Table13[Alpha]))/(MAX(Table13[Alpha])-MIN(Table13[Alpha]))</f>
        <v>0.41785418965510296</v>
      </c>
      <c r="J5794" s="508">
        <f>(Table13[[#This Row],[Signal from Matlab]]-703)/(1060.75-703)</f>
        <v>-1.9650593990216632</v>
      </c>
    </row>
    <row r="5795" spans="1:10" x14ac:dyDescent="0.2">
      <c r="A5795" s="505">
        <v>42354</v>
      </c>
      <c r="B5795" s="506">
        <v>5794</v>
      </c>
      <c r="C5795" s="507">
        <v>38.090000000000003</v>
      </c>
      <c r="E5795" s="508">
        <f>(Table13[[#This Row],[Gasoil Open]]-MIN(Table13[Gasoil Open]))/(MAX(Table13[Gasoil Open])-MIN(Table13[Gasoil Open]))</f>
        <v>0.20783308931185943</v>
      </c>
      <c r="I5795" s="130">
        <f>(Table13[[#This Row],[Alpha]]-MIN(Table13[Alpha]))/(MAX(Table13[Alpha])-MIN(Table13[Alpha]))</f>
        <v>0.41785418965510296</v>
      </c>
      <c r="J5795" s="508">
        <f>(Table13[[#This Row],[Signal from Matlab]]-703)/(1060.75-703)</f>
        <v>-1.9650593990216632</v>
      </c>
    </row>
    <row r="5796" spans="1:10" x14ac:dyDescent="0.2">
      <c r="A5796" s="505">
        <v>42355</v>
      </c>
      <c r="B5796" s="506">
        <v>5795</v>
      </c>
      <c r="C5796" s="507">
        <v>37.6</v>
      </c>
      <c r="E5796" s="508">
        <f>(Table13[[#This Row],[Gasoil Open]]-MIN(Table13[Gasoil Open]))/(MAX(Table13[Gasoil Open])-MIN(Table13[Gasoil Open]))</f>
        <v>0.20424597364568081</v>
      </c>
      <c r="I5796" s="130">
        <f>(Table13[[#This Row],[Alpha]]-MIN(Table13[Alpha]))/(MAX(Table13[Alpha])-MIN(Table13[Alpha]))</f>
        <v>0.41785418965510296</v>
      </c>
      <c r="J5796" s="508">
        <f>(Table13[[#This Row],[Signal from Matlab]]-703)/(1060.75-703)</f>
        <v>-1.9650593990216632</v>
      </c>
    </row>
    <row r="5797" spans="1:10" x14ac:dyDescent="0.2">
      <c r="A5797" s="505">
        <v>42356</v>
      </c>
      <c r="B5797" s="506">
        <v>5796</v>
      </c>
      <c r="C5797" s="507">
        <v>36.81</v>
      </c>
      <c r="E5797" s="508">
        <f>(Table13[[#This Row],[Gasoil Open]]-MIN(Table13[Gasoil Open]))/(MAX(Table13[Gasoil Open])-MIN(Table13[Gasoil Open]))</f>
        <v>0.19846266471449486</v>
      </c>
      <c r="I5797" s="130">
        <f>(Table13[[#This Row],[Alpha]]-MIN(Table13[Alpha]))/(MAX(Table13[Alpha])-MIN(Table13[Alpha]))</f>
        <v>0.41785418965510296</v>
      </c>
      <c r="J5797" s="508">
        <f>(Table13[[#This Row],[Signal from Matlab]]-703)/(1060.75-703)</f>
        <v>-1.9650593990216632</v>
      </c>
    </row>
    <row r="5798" spans="1:10" x14ac:dyDescent="0.2">
      <c r="A5798" s="505">
        <v>42359</v>
      </c>
      <c r="B5798" s="506">
        <v>5797</v>
      </c>
      <c r="C5798" s="507">
        <v>36.549999999999997</v>
      </c>
      <c r="E5798" s="508">
        <f>(Table13[[#This Row],[Gasoil Open]]-MIN(Table13[Gasoil Open]))/(MAX(Table13[Gasoil Open])-MIN(Table13[Gasoil Open]))</f>
        <v>0.19655929721815515</v>
      </c>
      <c r="I5798" s="130">
        <f>(Table13[[#This Row],[Alpha]]-MIN(Table13[Alpha]))/(MAX(Table13[Alpha])-MIN(Table13[Alpha]))</f>
        <v>0.41785418965510296</v>
      </c>
      <c r="J5798" s="508">
        <f>(Table13[[#This Row],[Signal from Matlab]]-703)/(1060.75-703)</f>
        <v>-1.9650593990216632</v>
      </c>
    </row>
    <row r="5799" spans="1:10" x14ac:dyDescent="0.2">
      <c r="A5799" s="505">
        <v>42360</v>
      </c>
      <c r="B5799" s="506">
        <v>5798</v>
      </c>
      <c r="C5799" s="507">
        <v>36.36</v>
      </c>
      <c r="E5799" s="508">
        <f>(Table13[[#This Row],[Gasoil Open]]-MIN(Table13[Gasoil Open]))/(MAX(Table13[Gasoil Open])-MIN(Table13[Gasoil Open]))</f>
        <v>0.19516837481698388</v>
      </c>
      <c r="I5799" s="130">
        <f>(Table13[[#This Row],[Alpha]]-MIN(Table13[Alpha]))/(MAX(Table13[Alpha])-MIN(Table13[Alpha]))</f>
        <v>0.41785418965510296</v>
      </c>
      <c r="J5799" s="508">
        <f>(Table13[[#This Row],[Signal from Matlab]]-703)/(1060.75-703)</f>
        <v>-1.9650593990216632</v>
      </c>
    </row>
    <row r="5800" spans="1:10" x14ac:dyDescent="0.2">
      <c r="A5800" s="505">
        <v>42361</v>
      </c>
      <c r="B5800" s="506">
        <v>5799</v>
      </c>
      <c r="C5800" s="507">
        <v>36.369999999999997</v>
      </c>
      <c r="E5800" s="508">
        <f>(Table13[[#This Row],[Gasoil Open]]-MIN(Table13[Gasoil Open]))/(MAX(Table13[Gasoil Open])-MIN(Table13[Gasoil Open]))</f>
        <v>0.19524158125915075</v>
      </c>
      <c r="I5800" s="130">
        <f>(Table13[[#This Row],[Alpha]]-MIN(Table13[Alpha]))/(MAX(Table13[Alpha])-MIN(Table13[Alpha]))</f>
        <v>0.41785418965510296</v>
      </c>
      <c r="J5800" s="508">
        <f>(Table13[[#This Row],[Signal from Matlab]]-703)/(1060.75-703)</f>
        <v>-1.9650593990216632</v>
      </c>
    </row>
    <row r="5801" spans="1:10" x14ac:dyDescent="0.2">
      <c r="A5801" s="505">
        <v>42362</v>
      </c>
      <c r="B5801" s="506">
        <v>5800</v>
      </c>
      <c r="C5801" s="507">
        <v>37.770000000000003</v>
      </c>
      <c r="E5801" s="508">
        <f>(Table13[[#This Row],[Gasoil Open]]-MIN(Table13[Gasoil Open]))/(MAX(Table13[Gasoil Open])-MIN(Table13[Gasoil Open]))</f>
        <v>0.20549048316251831</v>
      </c>
      <c r="I5801" s="130">
        <f>(Table13[[#This Row],[Alpha]]-MIN(Table13[Alpha]))/(MAX(Table13[Alpha])-MIN(Table13[Alpha]))</f>
        <v>0.41785418965510296</v>
      </c>
      <c r="J5801" s="508">
        <f>(Table13[[#This Row],[Signal from Matlab]]-703)/(1060.75-703)</f>
        <v>-1.9650593990216632</v>
      </c>
    </row>
    <row r="5802" spans="1:10" x14ac:dyDescent="0.2">
      <c r="A5802" s="505">
        <v>42366</v>
      </c>
      <c r="B5802" s="506">
        <v>5801</v>
      </c>
      <c r="C5802" s="507">
        <v>37.840000000000003</v>
      </c>
      <c r="E5802" s="508">
        <f>(Table13[[#This Row],[Gasoil Open]]-MIN(Table13[Gasoil Open]))/(MAX(Table13[Gasoil Open])-MIN(Table13[Gasoil Open]))</f>
        <v>0.20600292825768668</v>
      </c>
      <c r="I5802" s="130">
        <f>(Table13[[#This Row],[Alpha]]-MIN(Table13[Alpha]))/(MAX(Table13[Alpha])-MIN(Table13[Alpha]))</f>
        <v>0.41785418965510296</v>
      </c>
      <c r="J5802" s="508">
        <f>(Table13[[#This Row],[Signal from Matlab]]-703)/(1060.75-703)</f>
        <v>-1.9650593990216632</v>
      </c>
    </row>
    <row r="5803" spans="1:10" x14ac:dyDescent="0.2">
      <c r="A5803" s="505">
        <v>42367</v>
      </c>
      <c r="B5803" s="506">
        <v>5802</v>
      </c>
      <c r="C5803" s="507">
        <v>36.590000000000003</v>
      </c>
      <c r="E5803" s="508">
        <f>(Table13[[#This Row],[Gasoil Open]]-MIN(Table13[Gasoil Open]))/(MAX(Table13[Gasoil Open])-MIN(Table13[Gasoil Open]))</f>
        <v>0.19685212298682284</v>
      </c>
      <c r="I5803" s="130">
        <f>(Table13[[#This Row],[Alpha]]-MIN(Table13[Alpha]))/(MAX(Table13[Alpha])-MIN(Table13[Alpha]))</f>
        <v>0.41785418965510296</v>
      </c>
      <c r="J5803" s="508">
        <f>(Table13[[#This Row],[Signal from Matlab]]-703)/(1060.75-703)</f>
        <v>-1.9650593990216632</v>
      </c>
    </row>
    <row r="5804" spans="1:10" x14ac:dyDescent="0.2">
      <c r="A5804" s="505">
        <v>42368</v>
      </c>
      <c r="B5804" s="506">
        <v>5803</v>
      </c>
      <c r="C5804" s="507">
        <v>37.29</v>
      </c>
      <c r="E5804" s="508">
        <f>(Table13[[#This Row],[Gasoil Open]]-MIN(Table13[Gasoil Open]))/(MAX(Table13[Gasoil Open])-MIN(Table13[Gasoil Open]))</f>
        <v>0.20197657393850654</v>
      </c>
      <c r="I5804" s="130">
        <f>(Table13[[#This Row],[Alpha]]-MIN(Table13[Alpha]))/(MAX(Table13[Alpha])-MIN(Table13[Alpha]))</f>
        <v>0.41785418965510296</v>
      </c>
      <c r="J5804" s="508">
        <f>(Table13[[#This Row],[Signal from Matlab]]-703)/(1060.75-703)</f>
        <v>-1.9650593990216632</v>
      </c>
    </row>
    <row r="5805" spans="1:10" x14ac:dyDescent="0.2">
      <c r="A5805" s="505">
        <v>42369</v>
      </c>
      <c r="B5805" s="506">
        <v>5804</v>
      </c>
      <c r="C5805" s="507">
        <v>36.57</v>
      </c>
      <c r="E5805" s="508">
        <f>(Table13[[#This Row],[Gasoil Open]]-MIN(Table13[Gasoil Open]))/(MAX(Table13[Gasoil Open])-MIN(Table13[Gasoil Open]))</f>
        <v>0.196705710102489</v>
      </c>
      <c r="I5805" s="130">
        <f>(Table13[[#This Row],[Alpha]]-MIN(Table13[Alpha]))/(MAX(Table13[Alpha])-MIN(Table13[Alpha]))</f>
        <v>0.41785418965510296</v>
      </c>
      <c r="J5805" s="508">
        <f>(Table13[[#This Row],[Signal from Matlab]]-703)/(1060.75-703)</f>
        <v>-1.9650593990216632</v>
      </c>
    </row>
    <row r="5806" spans="1:10" x14ac:dyDescent="0.2">
      <c r="A5806" s="505">
        <v>42373</v>
      </c>
      <c r="B5806" s="506">
        <v>5805</v>
      </c>
      <c r="C5806" s="507">
        <v>37.85</v>
      </c>
      <c r="E5806" s="508">
        <f>(Table13[[#This Row],[Gasoil Open]]-MIN(Table13[Gasoil Open]))/(MAX(Table13[Gasoil Open])-MIN(Table13[Gasoil Open]))</f>
        <v>0.20607613469985356</v>
      </c>
      <c r="I5806" s="130">
        <f>(Table13[[#This Row],[Alpha]]-MIN(Table13[Alpha]))/(MAX(Table13[Alpha])-MIN(Table13[Alpha]))</f>
        <v>0.41785418965510296</v>
      </c>
      <c r="J5806" s="508">
        <f>(Table13[[#This Row],[Signal from Matlab]]-703)/(1060.75-703)</f>
        <v>-1.9650593990216632</v>
      </c>
    </row>
    <row r="5807" spans="1:10" x14ac:dyDescent="0.2">
      <c r="A5807" s="505">
        <v>42374</v>
      </c>
      <c r="B5807" s="506">
        <v>5806</v>
      </c>
      <c r="C5807" s="507">
        <v>37.270000000000003</v>
      </c>
      <c r="E5807" s="508">
        <f>(Table13[[#This Row],[Gasoil Open]]-MIN(Table13[Gasoil Open]))/(MAX(Table13[Gasoil Open])-MIN(Table13[Gasoil Open]))</f>
        <v>0.20183016105417276</v>
      </c>
      <c r="I5807" s="130">
        <f>(Table13[[#This Row],[Alpha]]-MIN(Table13[Alpha]))/(MAX(Table13[Alpha])-MIN(Table13[Alpha]))</f>
        <v>0.41785418965510296</v>
      </c>
      <c r="J5807" s="508">
        <f>(Table13[[#This Row],[Signal from Matlab]]-703)/(1060.75-703)</f>
        <v>-1.9650593990216632</v>
      </c>
    </row>
    <row r="5808" spans="1:10" x14ac:dyDescent="0.2">
      <c r="A5808" s="505">
        <v>42375</v>
      </c>
      <c r="B5808" s="506">
        <v>5807</v>
      </c>
      <c r="C5808" s="507">
        <v>36.64</v>
      </c>
      <c r="E5808" s="508">
        <f>(Table13[[#This Row],[Gasoil Open]]-MIN(Table13[Gasoil Open]))/(MAX(Table13[Gasoil Open])-MIN(Table13[Gasoil Open]))</f>
        <v>0.19721815519765737</v>
      </c>
      <c r="I5808" s="130">
        <f>(Table13[[#This Row],[Alpha]]-MIN(Table13[Alpha]))/(MAX(Table13[Alpha])-MIN(Table13[Alpha]))</f>
        <v>0.41785418965510296</v>
      </c>
      <c r="J5808" s="508">
        <f>(Table13[[#This Row],[Signal from Matlab]]-703)/(1060.75-703)</f>
        <v>-1.9650593990216632</v>
      </c>
    </row>
    <row r="5809" spans="1:10" x14ac:dyDescent="0.2">
      <c r="A5809" s="505">
        <v>42376</v>
      </c>
      <c r="B5809" s="506">
        <v>5808</v>
      </c>
      <c r="C5809" s="507">
        <v>34.520000000000003</v>
      </c>
      <c r="E5809" s="508">
        <f>(Table13[[#This Row],[Gasoil Open]]-MIN(Table13[Gasoil Open]))/(MAX(Table13[Gasoil Open])-MIN(Table13[Gasoil Open]))</f>
        <v>0.18169838945827232</v>
      </c>
      <c r="I5809" s="130">
        <f>(Table13[[#This Row],[Alpha]]-MIN(Table13[Alpha]))/(MAX(Table13[Alpha])-MIN(Table13[Alpha]))</f>
        <v>0.41785418965510296</v>
      </c>
      <c r="J5809" s="508">
        <f>(Table13[[#This Row],[Signal from Matlab]]-703)/(1060.75-703)</f>
        <v>-1.9650593990216632</v>
      </c>
    </row>
    <row r="5810" spans="1:10" x14ac:dyDescent="0.2">
      <c r="A5810" s="505">
        <v>42377</v>
      </c>
      <c r="B5810" s="506">
        <v>5809</v>
      </c>
      <c r="C5810" s="507">
        <v>34.020000000000003</v>
      </c>
      <c r="E5810" s="508">
        <f>(Table13[[#This Row],[Gasoil Open]]-MIN(Table13[Gasoil Open]))/(MAX(Table13[Gasoil Open])-MIN(Table13[Gasoil Open]))</f>
        <v>0.1780380673499268</v>
      </c>
      <c r="I5810" s="130">
        <f>(Table13[[#This Row],[Alpha]]-MIN(Table13[Alpha]))/(MAX(Table13[Alpha])-MIN(Table13[Alpha]))</f>
        <v>0.41785418965510296</v>
      </c>
      <c r="J5810" s="508">
        <f>(Table13[[#This Row],[Signal from Matlab]]-703)/(1060.75-703)</f>
        <v>-1.9650593990216632</v>
      </c>
    </row>
    <row r="5811" spans="1:10" x14ac:dyDescent="0.2">
      <c r="A5811" s="505">
        <v>42380</v>
      </c>
      <c r="B5811" s="506">
        <v>5810</v>
      </c>
      <c r="C5811" s="507">
        <v>33.340000000000003</v>
      </c>
      <c r="E5811" s="508">
        <f>(Table13[[#This Row],[Gasoil Open]]-MIN(Table13[Gasoil Open]))/(MAX(Table13[Gasoil Open])-MIN(Table13[Gasoil Open]))</f>
        <v>0.17306002928257685</v>
      </c>
      <c r="I5811" s="130">
        <f>(Table13[[#This Row],[Alpha]]-MIN(Table13[Alpha]))/(MAX(Table13[Alpha])-MIN(Table13[Alpha]))</f>
        <v>0.41785418965510296</v>
      </c>
      <c r="J5811" s="508">
        <f>(Table13[[#This Row],[Signal from Matlab]]-703)/(1060.75-703)</f>
        <v>-1.9650593990216632</v>
      </c>
    </row>
    <row r="5812" spans="1:10" x14ac:dyDescent="0.2">
      <c r="A5812" s="505">
        <v>42381</v>
      </c>
      <c r="B5812" s="506">
        <v>5811</v>
      </c>
      <c r="C5812" s="507">
        <v>31.54</v>
      </c>
      <c r="E5812" s="508">
        <f>(Table13[[#This Row],[Gasoil Open]]-MIN(Table13[Gasoil Open]))/(MAX(Table13[Gasoil Open])-MIN(Table13[Gasoil Open]))</f>
        <v>0.1598828696925329</v>
      </c>
      <c r="I5812" s="130">
        <f>(Table13[[#This Row],[Alpha]]-MIN(Table13[Alpha]))/(MAX(Table13[Alpha])-MIN(Table13[Alpha]))</f>
        <v>0.41785418965510296</v>
      </c>
      <c r="J5812" s="508">
        <f>(Table13[[#This Row],[Signal from Matlab]]-703)/(1060.75-703)</f>
        <v>-1.9650593990216632</v>
      </c>
    </row>
    <row r="5813" spans="1:10" x14ac:dyDescent="0.2">
      <c r="A5813" s="505">
        <v>42382</v>
      </c>
      <c r="B5813" s="506">
        <v>5812</v>
      </c>
      <c r="C5813" s="507">
        <v>30.82</v>
      </c>
      <c r="E5813" s="508">
        <f>(Table13[[#This Row],[Gasoil Open]]-MIN(Table13[Gasoil Open]))/(MAX(Table13[Gasoil Open])-MIN(Table13[Gasoil Open]))</f>
        <v>0.15461200585651536</v>
      </c>
      <c r="I5813" s="130">
        <f>(Table13[[#This Row],[Alpha]]-MIN(Table13[Alpha]))/(MAX(Table13[Alpha])-MIN(Table13[Alpha]))</f>
        <v>0.41785418965510296</v>
      </c>
      <c r="J5813" s="508">
        <f>(Table13[[#This Row],[Signal from Matlab]]-703)/(1060.75-703)</f>
        <v>-1.9650593990216632</v>
      </c>
    </row>
    <row r="5814" spans="1:10" x14ac:dyDescent="0.2">
      <c r="A5814" s="505">
        <v>42383</v>
      </c>
      <c r="B5814" s="506">
        <v>5813</v>
      </c>
      <c r="C5814" s="507">
        <v>30.26</v>
      </c>
      <c r="E5814" s="508">
        <f>(Table13[[#This Row],[Gasoil Open]]-MIN(Table13[Gasoil Open]))/(MAX(Table13[Gasoil Open])-MIN(Table13[Gasoil Open]))</f>
        <v>0.15051244509516837</v>
      </c>
      <c r="I5814" s="130">
        <f>(Table13[[#This Row],[Alpha]]-MIN(Table13[Alpha]))/(MAX(Table13[Alpha])-MIN(Table13[Alpha]))</f>
        <v>0.41785418965510296</v>
      </c>
      <c r="J5814" s="508">
        <f>(Table13[[#This Row],[Signal from Matlab]]-703)/(1060.75-703)</f>
        <v>-1.9650593990216632</v>
      </c>
    </row>
    <row r="5815" spans="1:10" x14ac:dyDescent="0.2">
      <c r="A5815" s="505">
        <v>42384</v>
      </c>
      <c r="B5815" s="506">
        <v>5814</v>
      </c>
      <c r="C5815" s="507">
        <v>31</v>
      </c>
      <c r="E5815" s="508">
        <f>(Table13[[#This Row],[Gasoil Open]]-MIN(Table13[Gasoil Open]))/(MAX(Table13[Gasoil Open])-MIN(Table13[Gasoil Open]))</f>
        <v>0.15592972181551976</v>
      </c>
      <c r="I5815" s="130">
        <f>(Table13[[#This Row],[Alpha]]-MIN(Table13[Alpha]))/(MAX(Table13[Alpha])-MIN(Table13[Alpha]))</f>
        <v>0.41785418965510296</v>
      </c>
      <c r="J5815" s="508">
        <f>(Table13[[#This Row],[Signal from Matlab]]-703)/(1060.75-703)</f>
        <v>-1.9650593990216632</v>
      </c>
    </row>
    <row r="5816" spans="1:10" x14ac:dyDescent="0.2">
      <c r="A5816" s="505">
        <v>42387</v>
      </c>
      <c r="B5816" s="506">
        <v>5815</v>
      </c>
      <c r="C5816" s="507">
        <v>28.73</v>
      </c>
      <c r="E5816" s="508">
        <f>(Table13[[#This Row],[Gasoil Open]]-MIN(Table13[Gasoil Open]))/(MAX(Table13[Gasoil Open])-MIN(Table13[Gasoil Open]))</f>
        <v>0.13931185944363103</v>
      </c>
      <c r="I5816" s="130">
        <f>(Table13[[#This Row],[Alpha]]-MIN(Table13[Alpha]))/(MAX(Table13[Alpha])-MIN(Table13[Alpha]))</f>
        <v>0.41785418965510296</v>
      </c>
      <c r="J5816" s="508">
        <f>(Table13[[#This Row],[Signal from Matlab]]-703)/(1060.75-703)</f>
        <v>-1.9650593990216632</v>
      </c>
    </row>
    <row r="5817" spans="1:10" x14ac:dyDescent="0.2">
      <c r="A5817" s="505">
        <v>42388</v>
      </c>
      <c r="B5817" s="506">
        <v>5816</v>
      </c>
      <c r="C5817" s="507">
        <v>28.7</v>
      </c>
      <c r="E5817" s="508">
        <f>(Table13[[#This Row],[Gasoil Open]]-MIN(Table13[Gasoil Open]))/(MAX(Table13[Gasoil Open])-MIN(Table13[Gasoil Open]))</f>
        <v>0.13909224011713028</v>
      </c>
      <c r="I5817" s="130">
        <f>(Table13[[#This Row],[Alpha]]-MIN(Table13[Alpha]))/(MAX(Table13[Alpha])-MIN(Table13[Alpha]))</f>
        <v>0.41785418965510296</v>
      </c>
      <c r="J5817" s="508">
        <f>(Table13[[#This Row],[Signal from Matlab]]-703)/(1060.75-703)</f>
        <v>-1.9650593990216632</v>
      </c>
    </row>
    <row r="5818" spans="1:10" x14ac:dyDescent="0.2">
      <c r="A5818" s="505">
        <v>42389</v>
      </c>
      <c r="B5818" s="506">
        <v>5817</v>
      </c>
      <c r="C5818" s="507">
        <v>28.66</v>
      </c>
      <c r="E5818" s="508">
        <f>(Table13[[#This Row],[Gasoil Open]]-MIN(Table13[Gasoil Open]))/(MAX(Table13[Gasoil Open])-MIN(Table13[Gasoil Open]))</f>
        <v>0.13879941434846266</v>
      </c>
      <c r="I5818" s="130">
        <f>(Table13[[#This Row],[Alpha]]-MIN(Table13[Alpha]))/(MAX(Table13[Alpha])-MIN(Table13[Alpha]))</f>
        <v>0.41785418965510296</v>
      </c>
      <c r="J5818" s="508">
        <f>(Table13[[#This Row],[Signal from Matlab]]-703)/(1060.75-703)</f>
        <v>-1.9650593990216632</v>
      </c>
    </row>
    <row r="5819" spans="1:10" x14ac:dyDescent="0.2">
      <c r="A5819" s="505">
        <v>42390</v>
      </c>
      <c r="B5819" s="506">
        <v>5818</v>
      </c>
      <c r="C5819" s="507">
        <v>27.99</v>
      </c>
      <c r="E5819" s="508">
        <f>(Table13[[#This Row],[Gasoil Open]]-MIN(Table13[Gasoil Open]))/(MAX(Table13[Gasoil Open])-MIN(Table13[Gasoil Open]))</f>
        <v>0.13389458272327961</v>
      </c>
      <c r="I5819" s="130">
        <f>(Table13[[#This Row],[Alpha]]-MIN(Table13[Alpha]))/(MAX(Table13[Alpha])-MIN(Table13[Alpha]))</f>
        <v>0.41785418965510296</v>
      </c>
      <c r="J5819" s="508">
        <f>(Table13[[#This Row],[Signal from Matlab]]-703)/(1060.75-703)</f>
        <v>-1.9650593990216632</v>
      </c>
    </row>
    <row r="5820" spans="1:10" x14ac:dyDescent="0.2">
      <c r="A5820" s="505">
        <v>42391</v>
      </c>
      <c r="B5820" s="506">
        <v>5819</v>
      </c>
      <c r="C5820" s="507">
        <v>29.62</v>
      </c>
      <c r="E5820" s="508">
        <f>(Table13[[#This Row],[Gasoil Open]]-MIN(Table13[Gasoil Open]))/(MAX(Table13[Gasoil Open])-MIN(Table13[Gasoil Open]))</f>
        <v>0.14582723279648607</v>
      </c>
      <c r="I5820" s="130">
        <f>(Table13[[#This Row],[Alpha]]-MIN(Table13[Alpha]))/(MAX(Table13[Alpha])-MIN(Table13[Alpha]))</f>
        <v>0.41785418965510296</v>
      </c>
      <c r="J5820" s="508">
        <f>(Table13[[#This Row],[Signal from Matlab]]-703)/(1060.75-703)</f>
        <v>-1.9650593990216632</v>
      </c>
    </row>
    <row r="5821" spans="1:10" x14ac:dyDescent="0.2">
      <c r="A5821" s="505">
        <v>42394</v>
      </c>
      <c r="B5821" s="506">
        <v>5820</v>
      </c>
      <c r="C5821" s="507">
        <v>32.1</v>
      </c>
      <c r="E5821" s="508">
        <f>(Table13[[#This Row],[Gasoil Open]]-MIN(Table13[Gasoil Open]))/(MAX(Table13[Gasoil Open])-MIN(Table13[Gasoil Open]))</f>
        <v>0.16398243045387992</v>
      </c>
      <c r="I5821" s="130">
        <f>(Table13[[#This Row],[Alpha]]-MIN(Table13[Alpha]))/(MAX(Table13[Alpha])-MIN(Table13[Alpha]))</f>
        <v>0.41785418965510296</v>
      </c>
      <c r="J5821" s="508">
        <f>(Table13[[#This Row],[Signal from Matlab]]-703)/(1060.75-703)</f>
        <v>-1.9650593990216632</v>
      </c>
    </row>
    <row r="5822" spans="1:10" x14ac:dyDescent="0.2">
      <c r="A5822" s="505">
        <v>42395</v>
      </c>
      <c r="B5822" s="506">
        <v>5821</v>
      </c>
      <c r="C5822" s="507">
        <v>30.01</v>
      </c>
      <c r="E5822" s="508">
        <f>(Table13[[#This Row],[Gasoil Open]]-MIN(Table13[Gasoil Open]))/(MAX(Table13[Gasoil Open])-MIN(Table13[Gasoil Open]))</f>
        <v>0.14868228404099559</v>
      </c>
      <c r="I5822" s="130">
        <f>(Table13[[#This Row],[Alpha]]-MIN(Table13[Alpha]))/(MAX(Table13[Alpha])-MIN(Table13[Alpha]))</f>
        <v>0.41785418965510296</v>
      </c>
      <c r="J5822" s="508">
        <f>(Table13[[#This Row],[Signal from Matlab]]-703)/(1060.75-703)</f>
        <v>-1.9650593990216632</v>
      </c>
    </row>
    <row r="5823" spans="1:10" x14ac:dyDescent="0.2">
      <c r="A5823" s="505">
        <v>42396</v>
      </c>
      <c r="B5823" s="506">
        <v>5822</v>
      </c>
      <c r="C5823" s="507">
        <v>31.2</v>
      </c>
      <c r="E5823" s="508">
        <f>(Table13[[#This Row],[Gasoil Open]]-MIN(Table13[Gasoil Open]))/(MAX(Table13[Gasoil Open])-MIN(Table13[Gasoil Open]))</f>
        <v>0.15739385065885794</v>
      </c>
      <c r="I5823" s="130">
        <f>(Table13[[#This Row],[Alpha]]-MIN(Table13[Alpha]))/(MAX(Table13[Alpha])-MIN(Table13[Alpha]))</f>
        <v>0.41785418965510296</v>
      </c>
      <c r="J5823" s="508">
        <f>(Table13[[#This Row],[Signal from Matlab]]-703)/(1060.75-703)</f>
        <v>-1.9650593990216632</v>
      </c>
    </row>
    <row r="5824" spans="1:10" x14ac:dyDescent="0.2">
      <c r="A5824" s="505">
        <v>42397</v>
      </c>
      <c r="B5824" s="506">
        <v>5823</v>
      </c>
      <c r="C5824" s="507">
        <v>32.840000000000003</v>
      </c>
      <c r="E5824" s="508">
        <f>(Table13[[#This Row],[Gasoil Open]]-MIN(Table13[Gasoil Open]))/(MAX(Table13[Gasoil Open])-MIN(Table13[Gasoil Open]))</f>
        <v>0.16939970717423133</v>
      </c>
      <c r="I5824" s="130">
        <f>(Table13[[#This Row],[Alpha]]-MIN(Table13[Alpha]))/(MAX(Table13[Alpha])-MIN(Table13[Alpha]))</f>
        <v>0.41785418965510296</v>
      </c>
      <c r="J5824" s="508">
        <f>(Table13[[#This Row],[Signal from Matlab]]-703)/(1060.75-703)</f>
        <v>-1.9650593990216632</v>
      </c>
    </row>
    <row r="5825" spans="1:10" x14ac:dyDescent="0.2">
      <c r="A5825" s="505">
        <v>42398</v>
      </c>
      <c r="B5825" s="506">
        <v>5824</v>
      </c>
      <c r="C5825" s="507">
        <v>34.08</v>
      </c>
      <c r="E5825" s="508">
        <f>(Table13[[#This Row],[Gasoil Open]]-MIN(Table13[Gasoil Open]))/(MAX(Table13[Gasoil Open])-MIN(Table13[Gasoil Open]))</f>
        <v>0.17847730600292822</v>
      </c>
      <c r="I5825" s="130">
        <f>(Table13[[#This Row],[Alpha]]-MIN(Table13[Alpha]))/(MAX(Table13[Alpha])-MIN(Table13[Alpha]))</f>
        <v>0.41785418965510296</v>
      </c>
      <c r="J5825" s="508">
        <f>(Table13[[#This Row],[Signal from Matlab]]-703)/(1060.75-703)</f>
        <v>-1.9650593990216632</v>
      </c>
    </row>
    <row r="5826" spans="1:10" x14ac:dyDescent="0.2">
      <c r="A5826" s="505">
        <v>42401</v>
      </c>
      <c r="B5826" s="506">
        <v>5825</v>
      </c>
      <c r="C5826" s="507">
        <v>35.85</v>
      </c>
      <c r="E5826" s="508">
        <f>(Table13[[#This Row],[Gasoil Open]]-MIN(Table13[Gasoil Open]))/(MAX(Table13[Gasoil Open])-MIN(Table13[Gasoil Open]))</f>
        <v>0.19143484626647142</v>
      </c>
      <c r="I5826" s="130">
        <f>(Table13[[#This Row],[Alpha]]-MIN(Table13[Alpha]))/(MAX(Table13[Alpha])-MIN(Table13[Alpha]))</f>
        <v>0.41785418965510296</v>
      </c>
      <c r="J5826" s="508">
        <f>(Table13[[#This Row],[Signal from Matlab]]-703)/(1060.75-703)</f>
        <v>-1.9650593990216632</v>
      </c>
    </row>
    <row r="5827" spans="1:10" x14ac:dyDescent="0.2">
      <c r="A5827" s="505">
        <v>42402</v>
      </c>
      <c r="B5827" s="506">
        <v>5826</v>
      </c>
      <c r="C5827" s="507">
        <v>34.18</v>
      </c>
      <c r="E5827" s="508">
        <f>(Table13[[#This Row],[Gasoil Open]]-MIN(Table13[Gasoil Open]))/(MAX(Table13[Gasoil Open])-MIN(Table13[Gasoil Open]))</f>
        <v>0.17920937042459734</v>
      </c>
      <c r="I5827" s="130">
        <f>(Table13[[#This Row],[Alpha]]-MIN(Table13[Alpha]))/(MAX(Table13[Alpha])-MIN(Table13[Alpha]))</f>
        <v>0.41785418965510296</v>
      </c>
      <c r="J5827" s="508">
        <f>(Table13[[#This Row],[Signal from Matlab]]-703)/(1060.75-703)</f>
        <v>-1.9650593990216632</v>
      </c>
    </row>
    <row r="5828" spans="1:10" x14ac:dyDescent="0.2">
      <c r="A5828" s="505">
        <v>42403</v>
      </c>
      <c r="B5828" s="506">
        <v>5827</v>
      </c>
      <c r="C5828" s="507">
        <v>32.409999999999997</v>
      </c>
      <c r="E5828" s="508">
        <f>(Table13[[#This Row],[Gasoil Open]]-MIN(Table13[Gasoil Open]))/(MAX(Table13[Gasoil Open])-MIN(Table13[Gasoil Open]))</f>
        <v>0.16625183016105413</v>
      </c>
      <c r="I5828" s="130">
        <f>(Table13[[#This Row],[Alpha]]-MIN(Table13[Alpha]))/(MAX(Table13[Alpha])-MIN(Table13[Alpha]))</f>
        <v>0.41785418965510296</v>
      </c>
      <c r="J5828" s="508">
        <f>(Table13[[#This Row],[Signal from Matlab]]-703)/(1060.75-703)</f>
        <v>-1.9650593990216632</v>
      </c>
    </row>
    <row r="5829" spans="1:10" x14ac:dyDescent="0.2">
      <c r="A5829" s="505">
        <v>42404</v>
      </c>
      <c r="B5829" s="506">
        <v>5828</v>
      </c>
      <c r="C5829" s="507">
        <v>35.32</v>
      </c>
      <c r="E5829" s="508">
        <f>(Table13[[#This Row],[Gasoil Open]]-MIN(Table13[Gasoil Open]))/(MAX(Table13[Gasoil Open])-MIN(Table13[Gasoil Open]))</f>
        <v>0.18755490483162515</v>
      </c>
      <c r="I5829" s="130">
        <f>(Table13[[#This Row],[Alpha]]-MIN(Table13[Alpha]))/(MAX(Table13[Alpha])-MIN(Table13[Alpha]))</f>
        <v>0.41785418965510296</v>
      </c>
      <c r="J5829" s="508">
        <f>(Table13[[#This Row],[Signal from Matlab]]-703)/(1060.75-703)</f>
        <v>-1.9650593990216632</v>
      </c>
    </row>
    <row r="5830" spans="1:10" x14ac:dyDescent="0.2">
      <c r="A5830" s="505">
        <v>42405</v>
      </c>
      <c r="B5830" s="506">
        <v>5829</v>
      </c>
      <c r="C5830" s="507">
        <v>34.39</v>
      </c>
      <c r="E5830" s="508">
        <f>(Table13[[#This Row],[Gasoil Open]]-MIN(Table13[Gasoil Open]))/(MAX(Table13[Gasoil Open])-MIN(Table13[Gasoil Open]))</f>
        <v>0.18074670571010246</v>
      </c>
      <c r="I5830" s="130">
        <f>(Table13[[#This Row],[Alpha]]-MIN(Table13[Alpha]))/(MAX(Table13[Alpha])-MIN(Table13[Alpha]))</f>
        <v>0.41785418965510296</v>
      </c>
      <c r="J5830" s="508">
        <f>(Table13[[#This Row],[Signal from Matlab]]-703)/(1060.75-703)</f>
        <v>-1.9650593990216632</v>
      </c>
    </row>
    <row r="5831" spans="1:10" x14ac:dyDescent="0.2">
      <c r="A5831" s="505">
        <v>42408</v>
      </c>
      <c r="B5831" s="506">
        <v>5830</v>
      </c>
      <c r="C5831" s="507">
        <v>33.99</v>
      </c>
      <c r="E5831" s="508">
        <f>(Table13[[#This Row],[Gasoil Open]]-MIN(Table13[Gasoil Open]))/(MAX(Table13[Gasoil Open])-MIN(Table13[Gasoil Open]))</f>
        <v>0.17781844802342606</v>
      </c>
      <c r="I5831" s="130">
        <f>(Table13[[#This Row],[Alpha]]-MIN(Table13[Alpha]))/(MAX(Table13[Alpha])-MIN(Table13[Alpha]))</f>
        <v>0.41785418965510296</v>
      </c>
      <c r="J5831" s="508">
        <f>(Table13[[#This Row],[Signal from Matlab]]-703)/(1060.75-703)</f>
        <v>-1.9650593990216632</v>
      </c>
    </row>
    <row r="5832" spans="1:10" x14ac:dyDescent="0.2">
      <c r="A5832" s="505">
        <v>42409</v>
      </c>
      <c r="B5832" s="506">
        <v>5831</v>
      </c>
      <c r="C5832" s="507">
        <v>33.17</v>
      </c>
      <c r="E5832" s="508">
        <f>(Table13[[#This Row],[Gasoil Open]]-MIN(Table13[Gasoil Open]))/(MAX(Table13[Gasoil Open])-MIN(Table13[Gasoil Open]))</f>
        <v>0.17181551976573936</v>
      </c>
      <c r="I5832" s="130">
        <f>(Table13[[#This Row],[Alpha]]-MIN(Table13[Alpha]))/(MAX(Table13[Alpha])-MIN(Table13[Alpha]))</f>
        <v>0.41785418965510296</v>
      </c>
      <c r="J5832" s="508">
        <f>(Table13[[#This Row],[Signal from Matlab]]-703)/(1060.75-703)</f>
        <v>-1.9650593990216632</v>
      </c>
    </row>
    <row r="5833" spans="1:10" x14ac:dyDescent="0.2">
      <c r="A5833" s="505">
        <v>42410</v>
      </c>
      <c r="B5833" s="506">
        <v>5832</v>
      </c>
      <c r="C5833" s="507">
        <v>30.95</v>
      </c>
      <c r="E5833" s="508">
        <f>(Table13[[#This Row],[Gasoil Open]]-MIN(Table13[Gasoil Open]))/(MAX(Table13[Gasoil Open])-MIN(Table13[Gasoil Open]))</f>
        <v>0.1555636896046852</v>
      </c>
      <c r="I5833" s="130">
        <f>(Table13[[#This Row],[Alpha]]-MIN(Table13[Alpha]))/(MAX(Table13[Alpha])-MIN(Table13[Alpha]))</f>
        <v>0.41785418965510296</v>
      </c>
      <c r="J5833" s="508">
        <f>(Table13[[#This Row],[Signal from Matlab]]-703)/(1060.75-703)</f>
        <v>-1.9650593990216632</v>
      </c>
    </row>
    <row r="5834" spans="1:10" x14ac:dyDescent="0.2">
      <c r="A5834" s="505">
        <v>42411</v>
      </c>
      <c r="B5834" s="506">
        <v>5833</v>
      </c>
      <c r="C5834" s="507">
        <v>30.83</v>
      </c>
      <c r="E5834" s="508">
        <f>(Table13[[#This Row],[Gasoil Open]]-MIN(Table13[Gasoil Open]))/(MAX(Table13[Gasoil Open])-MIN(Table13[Gasoil Open]))</f>
        <v>0.15468521229868226</v>
      </c>
      <c r="I5834" s="130">
        <f>(Table13[[#This Row],[Alpha]]-MIN(Table13[Alpha]))/(MAX(Table13[Alpha])-MIN(Table13[Alpha]))</f>
        <v>0.41785418965510296</v>
      </c>
      <c r="J5834" s="508">
        <f>(Table13[[#This Row],[Signal from Matlab]]-703)/(1060.75-703)</f>
        <v>-1.9650593990216632</v>
      </c>
    </row>
    <row r="5835" spans="1:10" x14ac:dyDescent="0.2">
      <c r="A5835" s="505">
        <v>42412</v>
      </c>
      <c r="B5835" s="506">
        <v>5834</v>
      </c>
      <c r="C5835" s="507">
        <v>31.31</v>
      </c>
      <c r="E5835" s="508">
        <f>(Table13[[#This Row],[Gasoil Open]]-MIN(Table13[Gasoil Open]))/(MAX(Table13[Gasoil Open])-MIN(Table13[Gasoil Open]))</f>
        <v>0.15819912152269397</v>
      </c>
      <c r="I5835" s="130">
        <f>(Table13[[#This Row],[Alpha]]-MIN(Table13[Alpha]))/(MAX(Table13[Alpha])-MIN(Table13[Alpha]))</f>
        <v>0.41785418965510296</v>
      </c>
      <c r="J5835" s="508">
        <f>(Table13[[#This Row],[Signal from Matlab]]-703)/(1060.75-703)</f>
        <v>-1.9650593990216632</v>
      </c>
    </row>
    <row r="5836" spans="1:10" x14ac:dyDescent="0.2">
      <c r="A5836" s="505">
        <v>42415</v>
      </c>
      <c r="B5836" s="506">
        <v>5835</v>
      </c>
      <c r="C5836" s="507">
        <v>32.770000000000003</v>
      </c>
      <c r="E5836" s="508">
        <f>(Table13[[#This Row],[Gasoil Open]]-MIN(Table13[Gasoil Open]))/(MAX(Table13[Gasoil Open])-MIN(Table13[Gasoil Open]))</f>
        <v>0.16888726207906296</v>
      </c>
      <c r="I5836" s="130">
        <f>(Table13[[#This Row],[Alpha]]-MIN(Table13[Alpha]))/(MAX(Table13[Alpha])-MIN(Table13[Alpha]))</f>
        <v>0.41785418965510296</v>
      </c>
      <c r="J5836" s="508">
        <f>(Table13[[#This Row],[Signal from Matlab]]-703)/(1060.75-703)</f>
        <v>-1.9650593990216632</v>
      </c>
    </row>
    <row r="5837" spans="1:10" x14ac:dyDescent="0.2">
      <c r="A5837" s="505">
        <v>42416</v>
      </c>
      <c r="B5837" s="506">
        <v>5836</v>
      </c>
      <c r="C5837" s="507">
        <v>34.51</v>
      </c>
      <c r="E5837" s="508">
        <f>(Table13[[#This Row],[Gasoil Open]]-MIN(Table13[Gasoil Open]))/(MAX(Table13[Gasoil Open])-MIN(Table13[Gasoil Open]))</f>
        <v>0.18162518301610539</v>
      </c>
      <c r="I5837" s="130">
        <f>(Table13[[#This Row],[Alpha]]-MIN(Table13[Alpha]))/(MAX(Table13[Alpha])-MIN(Table13[Alpha]))</f>
        <v>0.41785418965510296</v>
      </c>
      <c r="J5837" s="508">
        <f>(Table13[[#This Row],[Signal from Matlab]]-703)/(1060.75-703)</f>
        <v>-1.9650593990216632</v>
      </c>
    </row>
    <row r="5838" spans="1:10" x14ac:dyDescent="0.2">
      <c r="A5838" s="505">
        <v>42417</v>
      </c>
      <c r="B5838" s="506">
        <v>5837</v>
      </c>
      <c r="C5838" s="507">
        <v>32.54</v>
      </c>
      <c r="E5838" s="508">
        <f>(Table13[[#This Row],[Gasoil Open]]-MIN(Table13[Gasoil Open]))/(MAX(Table13[Gasoil Open])-MIN(Table13[Gasoil Open]))</f>
        <v>0.16720351390922397</v>
      </c>
      <c r="I5838" s="130">
        <f>(Table13[[#This Row],[Alpha]]-MIN(Table13[Alpha]))/(MAX(Table13[Alpha])-MIN(Table13[Alpha]))</f>
        <v>0.41785418965510296</v>
      </c>
      <c r="J5838" s="508">
        <f>(Table13[[#This Row],[Signal from Matlab]]-703)/(1060.75-703)</f>
        <v>-1.9650593990216632</v>
      </c>
    </row>
    <row r="5839" spans="1:10" x14ac:dyDescent="0.2">
      <c r="A5839" s="505">
        <v>42418</v>
      </c>
      <c r="B5839" s="506">
        <v>5838</v>
      </c>
      <c r="C5839" s="507">
        <v>34.909999999999997</v>
      </c>
      <c r="E5839" s="508">
        <f>(Table13[[#This Row],[Gasoil Open]]-MIN(Table13[Gasoil Open]))/(MAX(Table13[Gasoil Open])-MIN(Table13[Gasoil Open]))</f>
        <v>0.18455344070278179</v>
      </c>
      <c r="I5839" s="130">
        <f>(Table13[[#This Row],[Alpha]]-MIN(Table13[Alpha]))/(MAX(Table13[Alpha])-MIN(Table13[Alpha]))</f>
        <v>0.41785418965510296</v>
      </c>
      <c r="J5839" s="508">
        <f>(Table13[[#This Row],[Signal from Matlab]]-703)/(1060.75-703)</f>
        <v>-1.9650593990216632</v>
      </c>
    </row>
    <row r="5840" spans="1:10" x14ac:dyDescent="0.2">
      <c r="A5840" s="505">
        <v>42419</v>
      </c>
      <c r="B5840" s="506">
        <v>5839</v>
      </c>
      <c r="C5840" s="507">
        <v>33.880000000000003</v>
      </c>
      <c r="E5840" s="508">
        <f>(Table13[[#This Row],[Gasoil Open]]-MIN(Table13[Gasoil Open]))/(MAX(Table13[Gasoil Open])-MIN(Table13[Gasoil Open]))</f>
        <v>0.17701317715959003</v>
      </c>
      <c r="I5840" s="130">
        <f>(Table13[[#This Row],[Alpha]]-MIN(Table13[Alpha]))/(MAX(Table13[Alpha])-MIN(Table13[Alpha]))</f>
        <v>0.41785418965510296</v>
      </c>
      <c r="J5840" s="508">
        <f>(Table13[[#This Row],[Signal from Matlab]]-703)/(1060.75-703)</f>
        <v>-1.9650593990216632</v>
      </c>
    </row>
    <row r="5841" spans="1:10" x14ac:dyDescent="0.2">
      <c r="A5841" s="505">
        <v>42422</v>
      </c>
      <c r="B5841" s="506">
        <v>5840</v>
      </c>
      <c r="C5841" s="507">
        <v>33.25</v>
      </c>
      <c r="E5841" s="508">
        <f>(Table13[[#This Row],[Gasoil Open]]-MIN(Table13[Gasoil Open]))/(MAX(Table13[Gasoil Open])-MIN(Table13[Gasoil Open]))</f>
        <v>0.17240117130307464</v>
      </c>
      <c r="I5841" s="130">
        <f>(Table13[[#This Row],[Alpha]]-MIN(Table13[Alpha]))/(MAX(Table13[Alpha])-MIN(Table13[Alpha]))</f>
        <v>0.41785418965510296</v>
      </c>
      <c r="J5841" s="508">
        <f>(Table13[[#This Row],[Signal from Matlab]]-703)/(1060.75-703)</f>
        <v>-1.9650593990216632</v>
      </c>
    </row>
    <row r="5842" spans="1:10" x14ac:dyDescent="0.2">
      <c r="A5842" s="505">
        <v>42423</v>
      </c>
      <c r="B5842" s="506">
        <v>5841</v>
      </c>
      <c r="C5842" s="507">
        <v>34.54</v>
      </c>
      <c r="E5842" s="508">
        <f>(Table13[[#This Row],[Gasoil Open]]-MIN(Table13[Gasoil Open]))/(MAX(Table13[Gasoil Open])-MIN(Table13[Gasoil Open]))</f>
        <v>0.18184480234260611</v>
      </c>
      <c r="I5842" s="130">
        <f>(Table13[[#This Row],[Alpha]]-MIN(Table13[Alpha]))/(MAX(Table13[Alpha])-MIN(Table13[Alpha]))</f>
        <v>0.41785418965510296</v>
      </c>
      <c r="J5842" s="508">
        <f>(Table13[[#This Row],[Signal from Matlab]]-703)/(1060.75-703)</f>
        <v>-1.9650593990216632</v>
      </c>
    </row>
    <row r="5843" spans="1:10" x14ac:dyDescent="0.2">
      <c r="A5843" s="505">
        <v>42424</v>
      </c>
      <c r="B5843" s="506">
        <v>5842</v>
      </c>
      <c r="C5843" s="507">
        <v>32.979999999999997</v>
      </c>
      <c r="E5843" s="508">
        <f>(Table13[[#This Row],[Gasoil Open]]-MIN(Table13[Gasoil Open]))/(MAX(Table13[Gasoil Open])-MIN(Table13[Gasoil Open]))</f>
        <v>0.17042459736456803</v>
      </c>
      <c r="I5843" s="130">
        <f>(Table13[[#This Row],[Alpha]]-MIN(Table13[Alpha]))/(MAX(Table13[Alpha])-MIN(Table13[Alpha]))</f>
        <v>0.41785418965510296</v>
      </c>
      <c r="J5843" s="508">
        <f>(Table13[[#This Row],[Signal from Matlab]]-703)/(1060.75-703)</f>
        <v>-1.9650593990216632</v>
      </c>
    </row>
    <row r="5844" spans="1:10" x14ac:dyDescent="0.2">
      <c r="A5844" s="505">
        <v>42425</v>
      </c>
      <c r="B5844" s="506">
        <v>5843</v>
      </c>
      <c r="C5844" s="507">
        <v>34.39</v>
      </c>
      <c r="E5844" s="508">
        <f>(Table13[[#This Row],[Gasoil Open]]-MIN(Table13[Gasoil Open]))/(MAX(Table13[Gasoil Open])-MIN(Table13[Gasoil Open]))</f>
        <v>0.18074670571010246</v>
      </c>
      <c r="I5844" s="130">
        <f>(Table13[[#This Row],[Alpha]]-MIN(Table13[Alpha]))/(MAX(Table13[Alpha])-MIN(Table13[Alpha]))</f>
        <v>0.41785418965510296</v>
      </c>
      <c r="J5844" s="508">
        <f>(Table13[[#This Row],[Signal from Matlab]]-703)/(1060.75-703)</f>
        <v>-1.9650593990216632</v>
      </c>
    </row>
    <row r="5845" spans="1:10" x14ac:dyDescent="0.2">
      <c r="A5845" s="505">
        <v>42426</v>
      </c>
      <c r="B5845" s="506">
        <v>5844</v>
      </c>
      <c r="C5845" s="507">
        <v>35.1</v>
      </c>
      <c r="E5845" s="508">
        <f>(Table13[[#This Row],[Gasoil Open]]-MIN(Table13[Gasoil Open]))/(MAX(Table13[Gasoil Open])-MIN(Table13[Gasoil Open]))</f>
        <v>0.18594436310395313</v>
      </c>
      <c r="I5845" s="130">
        <f>(Table13[[#This Row],[Alpha]]-MIN(Table13[Alpha]))/(MAX(Table13[Alpha])-MIN(Table13[Alpha]))</f>
        <v>0.41785418965510296</v>
      </c>
      <c r="J5845" s="508">
        <f>(Table13[[#This Row],[Signal from Matlab]]-703)/(1060.75-703)</f>
        <v>-1.9650593990216632</v>
      </c>
    </row>
    <row r="5846" spans="1:10" x14ac:dyDescent="0.2">
      <c r="A5846" s="505">
        <v>42429</v>
      </c>
      <c r="B5846" s="506">
        <v>5845</v>
      </c>
      <c r="C5846" s="507">
        <v>35.1</v>
      </c>
      <c r="E5846" s="508">
        <f>(Table13[[#This Row],[Gasoil Open]]-MIN(Table13[Gasoil Open]))/(MAX(Table13[Gasoil Open])-MIN(Table13[Gasoil Open]))</f>
        <v>0.18594436310395313</v>
      </c>
      <c r="I5846" s="130">
        <f>(Table13[[#This Row],[Alpha]]-MIN(Table13[Alpha]))/(MAX(Table13[Alpha])-MIN(Table13[Alpha]))</f>
        <v>0.41785418965510296</v>
      </c>
      <c r="J5846" s="508">
        <f>(Table13[[#This Row],[Signal from Matlab]]-703)/(1060.75-703)</f>
        <v>-1.9650593990216632</v>
      </c>
    </row>
    <row r="5847" spans="1:10" x14ac:dyDescent="0.2">
      <c r="A5847" s="505">
        <v>42430</v>
      </c>
      <c r="B5847" s="506">
        <v>5846</v>
      </c>
      <c r="C5847" s="507">
        <v>36.6</v>
      </c>
      <c r="E5847" s="508">
        <f>(Table13[[#This Row],[Gasoil Open]]-MIN(Table13[Gasoil Open]))/(MAX(Table13[Gasoil Open])-MIN(Table13[Gasoil Open]))</f>
        <v>0.19692532942898974</v>
      </c>
      <c r="I5847" s="130">
        <f>(Table13[[#This Row],[Alpha]]-MIN(Table13[Alpha]))/(MAX(Table13[Alpha])-MIN(Table13[Alpha]))</f>
        <v>0.41785418965510296</v>
      </c>
      <c r="J5847" s="508">
        <f>(Table13[[#This Row],[Signal from Matlab]]-703)/(1060.75-703)</f>
        <v>-1.9650593990216632</v>
      </c>
    </row>
    <row r="5848" spans="1:10" x14ac:dyDescent="0.2">
      <c r="A5848" s="505">
        <v>42431</v>
      </c>
      <c r="B5848" s="506">
        <v>5847</v>
      </c>
      <c r="C5848" s="507">
        <v>36.619999999999997</v>
      </c>
      <c r="E5848" s="508">
        <f>(Table13[[#This Row],[Gasoil Open]]-MIN(Table13[Gasoil Open]))/(MAX(Table13[Gasoil Open])-MIN(Table13[Gasoil Open]))</f>
        <v>0.19707174231332353</v>
      </c>
      <c r="I5848" s="130">
        <f>(Table13[[#This Row],[Alpha]]-MIN(Table13[Alpha]))/(MAX(Table13[Alpha])-MIN(Table13[Alpha]))</f>
        <v>0.41785418965510296</v>
      </c>
      <c r="J5848" s="508">
        <f>(Table13[[#This Row],[Signal from Matlab]]-703)/(1060.75-703)</f>
        <v>-1.9650593990216632</v>
      </c>
    </row>
    <row r="5849" spans="1:10" x14ac:dyDescent="0.2">
      <c r="A5849" s="505">
        <v>42432</v>
      </c>
      <c r="B5849" s="506">
        <v>5848</v>
      </c>
      <c r="C5849" s="507">
        <v>37.049999999999997</v>
      </c>
      <c r="E5849" s="508">
        <f>(Table13[[#This Row],[Gasoil Open]]-MIN(Table13[Gasoil Open]))/(MAX(Table13[Gasoil Open])-MIN(Table13[Gasoil Open]))</f>
        <v>0.20021961932650068</v>
      </c>
      <c r="I5849" s="130">
        <f>(Table13[[#This Row],[Alpha]]-MIN(Table13[Alpha]))/(MAX(Table13[Alpha])-MIN(Table13[Alpha]))</f>
        <v>0.41785418965510296</v>
      </c>
      <c r="J5849" s="508">
        <f>(Table13[[#This Row],[Signal from Matlab]]-703)/(1060.75-703)</f>
        <v>-1.9650593990216632</v>
      </c>
    </row>
    <row r="5850" spans="1:10" x14ac:dyDescent="0.2">
      <c r="A5850" s="505">
        <v>42433</v>
      </c>
      <c r="B5850" s="506">
        <v>5849</v>
      </c>
      <c r="C5850" s="507">
        <v>37.04</v>
      </c>
      <c r="E5850" s="508">
        <f>(Table13[[#This Row],[Gasoil Open]]-MIN(Table13[Gasoil Open]))/(MAX(Table13[Gasoil Open])-MIN(Table13[Gasoil Open]))</f>
        <v>0.2001464128843338</v>
      </c>
      <c r="I5850" s="130">
        <f>(Table13[[#This Row],[Alpha]]-MIN(Table13[Alpha]))/(MAX(Table13[Alpha])-MIN(Table13[Alpha]))</f>
        <v>0.41785418965510296</v>
      </c>
      <c r="J5850" s="508">
        <f>(Table13[[#This Row],[Signal from Matlab]]-703)/(1060.75-703)</f>
        <v>-1.9650593990216632</v>
      </c>
    </row>
    <row r="5851" spans="1:10" x14ac:dyDescent="0.2">
      <c r="A5851" s="505">
        <v>42436</v>
      </c>
      <c r="B5851" s="506">
        <v>5850</v>
      </c>
      <c r="C5851" s="507">
        <v>38.880000000000003</v>
      </c>
      <c r="E5851" s="508">
        <f>(Table13[[#This Row],[Gasoil Open]]-MIN(Table13[Gasoil Open]))/(MAX(Table13[Gasoil Open])-MIN(Table13[Gasoil Open]))</f>
        <v>0.21361639824304537</v>
      </c>
      <c r="I5851" s="130">
        <f>(Table13[[#This Row],[Alpha]]-MIN(Table13[Alpha]))/(MAX(Table13[Alpha])-MIN(Table13[Alpha]))</f>
        <v>0.41785418965510296</v>
      </c>
      <c r="J5851" s="508">
        <f>(Table13[[#This Row],[Signal from Matlab]]-703)/(1060.75-703)</f>
        <v>-1.9650593990216632</v>
      </c>
    </row>
    <row r="5852" spans="1:10" x14ac:dyDescent="0.2">
      <c r="A5852" s="505">
        <v>42437</v>
      </c>
      <c r="B5852" s="506">
        <v>5851</v>
      </c>
      <c r="C5852" s="507">
        <v>40.71</v>
      </c>
      <c r="E5852" s="508">
        <f>(Table13[[#This Row],[Gasoil Open]]-MIN(Table13[Gasoil Open]))/(MAX(Table13[Gasoil Open])-MIN(Table13[Gasoil Open]))</f>
        <v>0.22701317715959002</v>
      </c>
      <c r="I5852" s="130">
        <f>(Table13[[#This Row],[Alpha]]-MIN(Table13[Alpha]))/(MAX(Table13[Alpha])-MIN(Table13[Alpha]))</f>
        <v>0.41785418965510296</v>
      </c>
      <c r="J5852" s="508">
        <f>(Table13[[#This Row],[Signal from Matlab]]-703)/(1060.75-703)</f>
        <v>-1.9650593990216632</v>
      </c>
    </row>
    <row r="5853" spans="1:10" x14ac:dyDescent="0.2">
      <c r="A5853" s="505">
        <v>42438</v>
      </c>
      <c r="B5853" s="506">
        <v>5852</v>
      </c>
      <c r="C5853" s="507">
        <v>39.65</v>
      </c>
      <c r="E5853" s="508">
        <f>(Table13[[#This Row],[Gasoil Open]]-MIN(Table13[Gasoil Open]))/(MAX(Table13[Gasoil Open])-MIN(Table13[Gasoil Open]))</f>
        <v>0.21925329428989748</v>
      </c>
      <c r="I5853" s="130">
        <f>(Table13[[#This Row],[Alpha]]-MIN(Table13[Alpha]))/(MAX(Table13[Alpha])-MIN(Table13[Alpha]))</f>
        <v>0.41785418965510296</v>
      </c>
      <c r="J5853" s="508">
        <f>(Table13[[#This Row],[Signal from Matlab]]-703)/(1060.75-703)</f>
        <v>-1.9650593990216632</v>
      </c>
    </row>
    <row r="5854" spans="1:10" x14ac:dyDescent="0.2">
      <c r="A5854" s="505">
        <v>42439</v>
      </c>
      <c r="B5854" s="506">
        <v>5853</v>
      </c>
      <c r="C5854" s="507">
        <v>40.89</v>
      </c>
      <c r="E5854" s="508">
        <f>(Table13[[#This Row],[Gasoil Open]]-MIN(Table13[Gasoil Open]))/(MAX(Table13[Gasoil Open])-MIN(Table13[Gasoil Open]))</f>
        <v>0.22833089311859442</v>
      </c>
      <c r="I5854" s="130">
        <f>(Table13[[#This Row],[Alpha]]-MIN(Table13[Alpha]))/(MAX(Table13[Alpha])-MIN(Table13[Alpha]))</f>
        <v>0.41785418965510296</v>
      </c>
      <c r="J5854" s="508">
        <f>(Table13[[#This Row],[Signal from Matlab]]-703)/(1060.75-703)</f>
        <v>-1.9650593990216632</v>
      </c>
    </row>
    <row r="5855" spans="1:10" x14ac:dyDescent="0.2">
      <c r="A5855" s="505">
        <v>42440</v>
      </c>
      <c r="B5855" s="506">
        <v>5854</v>
      </c>
      <c r="C5855" s="507">
        <v>40.33</v>
      </c>
      <c r="E5855" s="508">
        <f>(Table13[[#This Row],[Gasoil Open]]-MIN(Table13[Gasoil Open]))/(MAX(Table13[Gasoil Open])-MIN(Table13[Gasoil Open]))</f>
        <v>0.2242313323572474</v>
      </c>
      <c r="I5855" s="130">
        <f>(Table13[[#This Row],[Alpha]]-MIN(Table13[Alpha]))/(MAX(Table13[Alpha])-MIN(Table13[Alpha]))</f>
        <v>0.41785418965510296</v>
      </c>
      <c r="J5855" s="508">
        <f>(Table13[[#This Row],[Signal from Matlab]]-703)/(1060.75-703)</f>
        <v>-1.9650593990216632</v>
      </c>
    </row>
    <row r="5856" spans="1:10" x14ac:dyDescent="0.2">
      <c r="A5856" s="505">
        <v>42443</v>
      </c>
      <c r="B5856" s="506">
        <v>5855</v>
      </c>
      <c r="C5856" s="507">
        <v>40.25</v>
      </c>
      <c r="E5856" s="508">
        <f>(Table13[[#This Row],[Gasoil Open]]-MIN(Table13[Gasoil Open]))/(MAX(Table13[Gasoil Open])-MIN(Table13[Gasoil Open]))</f>
        <v>0.22364568081991212</v>
      </c>
      <c r="I5856" s="130">
        <f>(Table13[[#This Row],[Alpha]]-MIN(Table13[Alpha]))/(MAX(Table13[Alpha])-MIN(Table13[Alpha]))</f>
        <v>0.41785418965510296</v>
      </c>
      <c r="J5856" s="508">
        <f>(Table13[[#This Row],[Signal from Matlab]]-703)/(1060.75-703)</f>
        <v>-1.9650593990216632</v>
      </c>
    </row>
    <row r="5857" spans="1:10" x14ac:dyDescent="0.2">
      <c r="A5857" s="505">
        <v>42444</v>
      </c>
      <c r="B5857" s="506">
        <v>5856</v>
      </c>
      <c r="C5857" s="507">
        <v>39.67</v>
      </c>
      <c r="E5857" s="508">
        <f>(Table13[[#This Row],[Gasoil Open]]-MIN(Table13[Gasoil Open]))/(MAX(Table13[Gasoil Open])-MIN(Table13[Gasoil Open]))</f>
        <v>0.21939970717423132</v>
      </c>
      <c r="I5857" s="130">
        <f>(Table13[[#This Row],[Alpha]]-MIN(Table13[Alpha]))/(MAX(Table13[Alpha])-MIN(Table13[Alpha]))</f>
        <v>0.41785418965510296</v>
      </c>
      <c r="J5857" s="508">
        <f>(Table13[[#This Row],[Signal from Matlab]]-703)/(1060.75-703)</f>
        <v>-1.9650593990216632</v>
      </c>
    </row>
    <row r="5858" spans="1:10" x14ac:dyDescent="0.2">
      <c r="A5858" s="505">
        <v>42445</v>
      </c>
      <c r="B5858" s="506">
        <v>5857</v>
      </c>
      <c r="C5858" s="507">
        <v>39.14</v>
      </c>
      <c r="E5858" s="508">
        <f>(Table13[[#This Row],[Gasoil Open]]-MIN(Table13[Gasoil Open]))/(MAX(Table13[Gasoil Open])-MIN(Table13[Gasoil Open]))</f>
        <v>0.21551976573938503</v>
      </c>
      <c r="I5858" s="130">
        <f>(Table13[[#This Row],[Alpha]]-MIN(Table13[Alpha]))/(MAX(Table13[Alpha])-MIN(Table13[Alpha]))</f>
        <v>0.41785418965510296</v>
      </c>
      <c r="J5858" s="508">
        <f>(Table13[[#This Row],[Signal from Matlab]]-703)/(1060.75-703)</f>
        <v>-1.9650593990216632</v>
      </c>
    </row>
    <row r="5859" spans="1:10" x14ac:dyDescent="0.2">
      <c r="A5859" s="505">
        <v>42446</v>
      </c>
      <c r="B5859" s="506">
        <v>5858</v>
      </c>
      <c r="C5859" s="507">
        <v>40.450000000000003</v>
      </c>
      <c r="E5859" s="508">
        <f>(Table13[[#This Row],[Gasoil Open]]-MIN(Table13[Gasoil Open]))/(MAX(Table13[Gasoil Open])-MIN(Table13[Gasoil Open]))</f>
        <v>0.22510980966325037</v>
      </c>
      <c r="I5859" s="130">
        <f>(Table13[[#This Row],[Alpha]]-MIN(Table13[Alpha]))/(MAX(Table13[Alpha])-MIN(Table13[Alpha]))</f>
        <v>0.41785418965510296</v>
      </c>
      <c r="J5859" s="508">
        <f>(Table13[[#This Row],[Signal from Matlab]]-703)/(1060.75-703)</f>
        <v>-1.9650593990216632</v>
      </c>
    </row>
    <row r="5860" spans="1:10" x14ac:dyDescent="0.2">
      <c r="A5860" s="505">
        <v>42447</v>
      </c>
      <c r="B5860" s="506">
        <v>5859</v>
      </c>
      <c r="C5860" s="507">
        <v>41.38</v>
      </c>
      <c r="E5860" s="508">
        <f>(Table13[[#This Row],[Gasoil Open]]-MIN(Table13[Gasoil Open]))/(MAX(Table13[Gasoil Open])-MIN(Table13[Gasoil Open]))</f>
        <v>0.23191800878477303</v>
      </c>
      <c r="I5860" s="130">
        <f>(Table13[[#This Row],[Alpha]]-MIN(Table13[Alpha]))/(MAX(Table13[Alpha])-MIN(Table13[Alpha]))</f>
        <v>0.41785418965510296</v>
      </c>
      <c r="J5860" s="508">
        <f>(Table13[[#This Row],[Signal from Matlab]]-703)/(1060.75-703)</f>
        <v>-1.9650593990216632</v>
      </c>
    </row>
    <row r="5861" spans="1:10" x14ac:dyDescent="0.2">
      <c r="A5861" s="505">
        <v>42450</v>
      </c>
      <c r="B5861" s="506">
        <v>5860</v>
      </c>
      <c r="C5861" s="507">
        <v>41.31</v>
      </c>
      <c r="E5861" s="508">
        <f>(Table13[[#This Row],[Gasoil Open]]-MIN(Table13[Gasoil Open]))/(MAX(Table13[Gasoil Open])-MIN(Table13[Gasoil Open]))</f>
        <v>0.23140556368960466</v>
      </c>
      <c r="I5861" s="130">
        <f>(Table13[[#This Row],[Alpha]]-MIN(Table13[Alpha]))/(MAX(Table13[Alpha])-MIN(Table13[Alpha]))</f>
        <v>0.41785418965510296</v>
      </c>
      <c r="J5861" s="508">
        <f>(Table13[[#This Row],[Signal from Matlab]]-703)/(1060.75-703)</f>
        <v>-1.9650593990216632</v>
      </c>
    </row>
    <row r="5862" spans="1:10" x14ac:dyDescent="0.2">
      <c r="A5862" s="505">
        <v>42451</v>
      </c>
      <c r="B5862" s="506">
        <v>5861</v>
      </c>
      <c r="C5862" s="507">
        <v>41.47</v>
      </c>
      <c r="E5862" s="508">
        <f>(Table13[[#This Row],[Gasoil Open]]-MIN(Table13[Gasoil Open]))/(MAX(Table13[Gasoil Open])-MIN(Table13[Gasoil Open]))</f>
        <v>0.23257686676427522</v>
      </c>
      <c r="I5862" s="130">
        <f>(Table13[[#This Row],[Alpha]]-MIN(Table13[Alpha]))/(MAX(Table13[Alpha])-MIN(Table13[Alpha]))</f>
        <v>0.41785418965510296</v>
      </c>
      <c r="J5862" s="508">
        <f>(Table13[[#This Row],[Signal from Matlab]]-703)/(1060.75-703)</f>
        <v>-1.9650593990216632</v>
      </c>
    </row>
    <row r="5863" spans="1:10" x14ac:dyDescent="0.2">
      <c r="A5863" s="505">
        <v>42452</v>
      </c>
      <c r="B5863" s="506">
        <v>5862</v>
      </c>
      <c r="C5863" s="507">
        <v>41.56</v>
      </c>
      <c r="E5863" s="508">
        <f>(Table13[[#This Row],[Gasoil Open]]-MIN(Table13[Gasoil Open]))/(MAX(Table13[Gasoil Open])-MIN(Table13[Gasoil Open]))</f>
        <v>0.23323572474377743</v>
      </c>
      <c r="I5863" s="130">
        <f>(Table13[[#This Row],[Alpha]]-MIN(Table13[Alpha]))/(MAX(Table13[Alpha])-MIN(Table13[Alpha]))</f>
        <v>0.41785418965510296</v>
      </c>
      <c r="J5863" s="508">
        <f>(Table13[[#This Row],[Signal from Matlab]]-703)/(1060.75-703)</f>
        <v>-1.9650593990216632</v>
      </c>
    </row>
    <row r="5864" spans="1:10" x14ac:dyDescent="0.2">
      <c r="A5864" s="505">
        <v>42453</v>
      </c>
      <c r="B5864" s="506">
        <v>5863</v>
      </c>
      <c r="C5864" s="507">
        <v>40.4</v>
      </c>
      <c r="E5864" s="508">
        <f>(Table13[[#This Row],[Gasoil Open]]-MIN(Table13[Gasoil Open]))/(MAX(Table13[Gasoil Open])-MIN(Table13[Gasoil Open]))</f>
        <v>0.22474377745241578</v>
      </c>
      <c r="I5864" s="130">
        <f>(Table13[[#This Row],[Alpha]]-MIN(Table13[Alpha]))/(MAX(Table13[Alpha])-MIN(Table13[Alpha]))</f>
        <v>0.41785418965510296</v>
      </c>
      <c r="J5864" s="508">
        <f>(Table13[[#This Row],[Signal from Matlab]]-703)/(1060.75-703)</f>
        <v>-1.9650593990216632</v>
      </c>
    </row>
    <row r="5865" spans="1:10" x14ac:dyDescent="0.2">
      <c r="A5865" s="505">
        <v>42457</v>
      </c>
      <c r="B5865" s="506">
        <v>5864</v>
      </c>
      <c r="C5865" s="507">
        <v>40.58</v>
      </c>
      <c r="E5865" s="508">
        <f>(Table13[[#This Row],[Gasoil Open]]-MIN(Table13[Gasoil Open]))/(MAX(Table13[Gasoil Open])-MIN(Table13[Gasoil Open]))</f>
        <v>0.22606149341142015</v>
      </c>
      <c r="I5865" s="130">
        <f>(Table13[[#This Row],[Alpha]]-MIN(Table13[Alpha]))/(MAX(Table13[Alpha])-MIN(Table13[Alpha]))</f>
        <v>0.41785418965510296</v>
      </c>
      <c r="J5865" s="508">
        <f>(Table13[[#This Row],[Signal from Matlab]]-703)/(1060.75-703)</f>
        <v>-1.9650593990216632</v>
      </c>
    </row>
    <row r="5866" spans="1:10" x14ac:dyDescent="0.2">
      <c r="A5866" s="505">
        <v>42458</v>
      </c>
      <c r="B5866" s="506">
        <v>5865</v>
      </c>
      <c r="C5866" s="507">
        <v>40.19</v>
      </c>
      <c r="E5866" s="508">
        <f>(Table13[[#This Row],[Gasoil Open]]-MIN(Table13[Gasoil Open]))/(MAX(Table13[Gasoil Open])-MIN(Table13[Gasoil Open]))</f>
        <v>0.22320644216691063</v>
      </c>
      <c r="I5866" s="130">
        <f>(Table13[[#This Row],[Alpha]]-MIN(Table13[Alpha]))/(MAX(Table13[Alpha])-MIN(Table13[Alpha]))</f>
        <v>0.41785418965510296</v>
      </c>
      <c r="J5866" s="508">
        <f>(Table13[[#This Row],[Signal from Matlab]]-703)/(1060.75-703)</f>
        <v>-1.9650593990216632</v>
      </c>
    </row>
    <row r="5867" spans="1:10" x14ac:dyDescent="0.2">
      <c r="A5867" s="505">
        <v>42459</v>
      </c>
      <c r="B5867" s="506">
        <v>5866</v>
      </c>
      <c r="C5867" s="507">
        <v>39.42</v>
      </c>
      <c r="E5867" s="508">
        <f>(Table13[[#This Row],[Gasoil Open]]-MIN(Table13[Gasoil Open]))/(MAX(Table13[Gasoil Open])-MIN(Table13[Gasoil Open]))</f>
        <v>0.21756954612005855</v>
      </c>
      <c r="I5867" s="130">
        <f>(Table13[[#This Row],[Alpha]]-MIN(Table13[Alpha]))/(MAX(Table13[Alpha])-MIN(Table13[Alpha]))</f>
        <v>0.41785418965510296</v>
      </c>
      <c r="J5867" s="508">
        <f>(Table13[[#This Row],[Signal from Matlab]]-703)/(1060.75-703)</f>
        <v>-1.9650593990216632</v>
      </c>
    </row>
    <row r="5868" spans="1:10" x14ac:dyDescent="0.2">
      <c r="A5868" s="505">
        <v>42460</v>
      </c>
      <c r="B5868" s="506">
        <v>5867</v>
      </c>
      <c r="C5868" s="507">
        <v>39.119999999999997</v>
      </c>
      <c r="E5868" s="508">
        <f>(Table13[[#This Row],[Gasoil Open]]-MIN(Table13[Gasoil Open]))/(MAX(Table13[Gasoil Open])-MIN(Table13[Gasoil Open]))</f>
        <v>0.21537335285505119</v>
      </c>
      <c r="I5868" s="130">
        <f>(Table13[[#This Row],[Alpha]]-MIN(Table13[Alpha]))/(MAX(Table13[Alpha])-MIN(Table13[Alpha]))</f>
        <v>0.41785418965510296</v>
      </c>
      <c r="J5868" s="508">
        <f>(Table13[[#This Row],[Signal from Matlab]]-703)/(1060.75-703)</f>
        <v>-1.9650593990216632</v>
      </c>
    </row>
    <row r="5869" spans="1:10" x14ac:dyDescent="0.2">
      <c r="A5869" s="505">
        <v>42461</v>
      </c>
      <c r="B5869" s="506">
        <v>5868</v>
      </c>
      <c r="C5869" s="507">
        <v>40.14</v>
      </c>
      <c r="E5869" s="508">
        <f>(Table13[[#This Row],[Gasoil Open]]-MIN(Table13[Gasoil Open]))/(MAX(Table13[Gasoil Open])-MIN(Table13[Gasoil Open]))</f>
        <v>0.2228404099560761</v>
      </c>
      <c r="I5869" s="130">
        <f>(Table13[[#This Row],[Alpha]]-MIN(Table13[Alpha]))/(MAX(Table13[Alpha])-MIN(Table13[Alpha]))</f>
        <v>0.41785418965510296</v>
      </c>
      <c r="J5869" s="508">
        <f>(Table13[[#This Row],[Signal from Matlab]]-703)/(1060.75-703)</f>
        <v>-1.9650593990216632</v>
      </c>
    </row>
    <row r="5870" spans="1:10" x14ac:dyDescent="0.2">
      <c r="A5870" s="505">
        <v>42464</v>
      </c>
      <c r="B5870" s="506">
        <v>5869</v>
      </c>
      <c r="C5870" s="507">
        <v>38.69</v>
      </c>
      <c r="E5870" s="508">
        <f>(Table13[[#This Row],[Gasoil Open]]-MIN(Table13[Gasoil Open]))/(MAX(Table13[Gasoil Open])-MIN(Table13[Gasoil Open]))</f>
        <v>0.21222547584187404</v>
      </c>
      <c r="I5870" s="130">
        <f>(Table13[[#This Row],[Alpha]]-MIN(Table13[Alpha]))/(MAX(Table13[Alpha])-MIN(Table13[Alpha]))</f>
        <v>0.41785418965510296</v>
      </c>
      <c r="J5870" s="508">
        <f>(Table13[[#This Row],[Signal from Matlab]]-703)/(1060.75-703)</f>
        <v>-1.9650593990216632</v>
      </c>
    </row>
    <row r="5871" spans="1:10" x14ac:dyDescent="0.2">
      <c r="A5871" s="505">
        <v>42465</v>
      </c>
      <c r="B5871" s="506">
        <v>5870</v>
      </c>
      <c r="C5871" s="507">
        <v>37.5</v>
      </c>
      <c r="E5871" s="508">
        <f>(Table13[[#This Row],[Gasoil Open]]-MIN(Table13[Gasoil Open]))/(MAX(Table13[Gasoil Open])-MIN(Table13[Gasoil Open]))</f>
        <v>0.20351390922401169</v>
      </c>
      <c r="I5871" s="130">
        <f>(Table13[[#This Row],[Alpha]]-MIN(Table13[Alpha]))/(MAX(Table13[Alpha])-MIN(Table13[Alpha]))</f>
        <v>0.41785418965510296</v>
      </c>
      <c r="J5871" s="508">
        <f>(Table13[[#This Row],[Signal from Matlab]]-703)/(1060.75-703)</f>
        <v>-1.9650593990216632</v>
      </c>
    </row>
    <row r="5872" spans="1:10" x14ac:dyDescent="0.2">
      <c r="A5872" s="505">
        <v>42466</v>
      </c>
      <c r="B5872" s="506">
        <v>5871</v>
      </c>
      <c r="C5872" s="507">
        <v>38.4</v>
      </c>
      <c r="E5872" s="508">
        <f>(Table13[[#This Row],[Gasoil Open]]-MIN(Table13[Gasoil Open]))/(MAX(Table13[Gasoil Open])-MIN(Table13[Gasoil Open]))</f>
        <v>0.21010248901903364</v>
      </c>
      <c r="I5872" s="130">
        <f>(Table13[[#This Row],[Alpha]]-MIN(Table13[Alpha]))/(MAX(Table13[Alpha])-MIN(Table13[Alpha]))</f>
        <v>0.41785418965510296</v>
      </c>
      <c r="J5872" s="508">
        <f>(Table13[[#This Row],[Signal from Matlab]]-703)/(1060.75-703)</f>
        <v>-1.9650593990216632</v>
      </c>
    </row>
    <row r="5873" spans="1:10" x14ac:dyDescent="0.2">
      <c r="A5873" s="505">
        <v>42467</v>
      </c>
      <c r="B5873" s="506">
        <v>5872</v>
      </c>
      <c r="C5873" s="507">
        <v>39.9</v>
      </c>
      <c r="E5873" s="508">
        <f>(Table13[[#This Row],[Gasoil Open]]-MIN(Table13[Gasoil Open]))/(MAX(Table13[Gasoil Open])-MIN(Table13[Gasoil Open]))</f>
        <v>0.22108345534407023</v>
      </c>
      <c r="I5873" s="130">
        <f>(Table13[[#This Row],[Alpha]]-MIN(Table13[Alpha]))/(MAX(Table13[Alpha])-MIN(Table13[Alpha]))</f>
        <v>0.41785418965510296</v>
      </c>
      <c r="J5873" s="508">
        <f>(Table13[[#This Row],[Signal from Matlab]]-703)/(1060.75-703)</f>
        <v>-1.9650593990216632</v>
      </c>
    </row>
    <row r="5874" spans="1:10" x14ac:dyDescent="0.2">
      <c r="A5874" s="505">
        <v>42468</v>
      </c>
      <c r="B5874" s="506">
        <v>5873</v>
      </c>
      <c r="C5874" s="507">
        <v>39.68</v>
      </c>
      <c r="E5874" s="508">
        <f>(Table13[[#This Row],[Gasoil Open]]-MIN(Table13[Gasoil Open]))/(MAX(Table13[Gasoil Open])-MIN(Table13[Gasoil Open]))</f>
        <v>0.2194729136163982</v>
      </c>
      <c r="I5874" s="130">
        <f>(Table13[[#This Row],[Alpha]]-MIN(Table13[Alpha]))/(MAX(Table13[Alpha])-MIN(Table13[Alpha]))</f>
        <v>0.41785418965510296</v>
      </c>
      <c r="J5874" s="508">
        <f>(Table13[[#This Row],[Signal from Matlab]]-703)/(1060.75-703)</f>
        <v>-1.9650593990216632</v>
      </c>
    </row>
    <row r="5875" spans="1:10" x14ac:dyDescent="0.2">
      <c r="A5875" s="505">
        <v>42471</v>
      </c>
      <c r="B5875" s="506">
        <v>5874</v>
      </c>
      <c r="C5875" s="507">
        <v>42</v>
      </c>
      <c r="E5875" s="508">
        <f>(Table13[[#This Row],[Gasoil Open]]-MIN(Table13[Gasoil Open]))/(MAX(Table13[Gasoil Open])-MIN(Table13[Gasoil Open]))</f>
        <v>0.23645680819912146</v>
      </c>
      <c r="I5875" s="130">
        <f>(Table13[[#This Row],[Alpha]]-MIN(Table13[Alpha]))/(MAX(Table13[Alpha])-MIN(Table13[Alpha]))</f>
        <v>0.41785418965510296</v>
      </c>
      <c r="J5875" s="508">
        <f>(Table13[[#This Row],[Signal from Matlab]]-703)/(1060.75-703)</f>
        <v>-1.9650593990216632</v>
      </c>
    </row>
    <row r="5876" spans="1:10" x14ac:dyDescent="0.2">
      <c r="A5876" s="505">
        <v>42472</v>
      </c>
      <c r="B5876" s="506">
        <v>5875</v>
      </c>
      <c r="C5876" s="507">
        <v>42.7</v>
      </c>
      <c r="E5876" s="508">
        <f>(Table13[[#This Row],[Gasoil Open]]-MIN(Table13[Gasoil Open]))/(MAX(Table13[Gasoil Open])-MIN(Table13[Gasoil Open]))</f>
        <v>0.24158125915080522</v>
      </c>
      <c r="I5876" s="130">
        <f>(Table13[[#This Row],[Alpha]]-MIN(Table13[Alpha]))/(MAX(Table13[Alpha])-MIN(Table13[Alpha]))</f>
        <v>0.41785418965510296</v>
      </c>
      <c r="J5876" s="508">
        <f>(Table13[[#This Row],[Signal from Matlab]]-703)/(1060.75-703)</f>
        <v>-1.9650593990216632</v>
      </c>
    </row>
    <row r="5877" spans="1:10" x14ac:dyDescent="0.2">
      <c r="A5877" s="505">
        <v>42473</v>
      </c>
      <c r="B5877" s="506">
        <v>5876</v>
      </c>
      <c r="C5877" s="507">
        <v>44.44</v>
      </c>
      <c r="E5877" s="508">
        <f>(Table13[[#This Row],[Gasoil Open]]-MIN(Table13[Gasoil Open]))/(MAX(Table13[Gasoil Open])-MIN(Table13[Gasoil Open]))</f>
        <v>0.25431918008784765</v>
      </c>
      <c r="I5877" s="130">
        <f>(Table13[[#This Row],[Alpha]]-MIN(Table13[Alpha]))/(MAX(Table13[Alpha])-MIN(Table13[Alpha]))</f>
        <v>0.41785418965510296</v>
      </c>
      <c r="J5877" s="508">
        <f>(Table13[[#This Row],[Signal from Matlab]]-703)/(1060.75-703)</f>
        <v>-1.9650593990216632</v>
      </c>
    </row>
    <row r="5878" spans="1:10" x14ac:dyDescent="0.2">
      <c r="A5878" s="505">
        <v>42474</v>
      </c>
      <c r="B5878" s="506">
        <v>5877</v>
      </c>
      <c r="C5878" s="507">
        <v>44.01</v>
      </c>
      <c r="E5878" s="508">
        <f>(Table13[[#This Row],[Gasoil Open]]-MIN(Table13[Gasoil Open]))/(MAX(Table13[Gasoil Open])-MIN(Table13[Gasoil Open]))</f>
        <v>0.25117130307467056</v>
      </c>
      <c r="I5878" s="130">
        <f>(Table13[[#This Row],[Alpha]]-MIN(Table13[Alpha]))/(MAX(Table13[Alpha])-MIN(Table13[Alpha]))</f>
        <v>0.41785418965510296</v>
      </c>
      <c r="J5878" s="508">
        <f>(Table13[[#This Row],[Signal from Matlab]]-703)/(1060.75-703)</f>
        <v>-1.9650593990216632</v>
      </c>
    </row>
    <row r="5879" spans="1:10" x14ac:dyDescent="0.2">
      <c r="A5879" s="505">
        <v>42475</v>
      </c>
      <c r="B5879" s="506">
        <v>5878</v>
      </c>
      <c r="C5879" s="507">
        <v>43.8</v>
      </c>
      <c r="E5879" s="508">
        <f>(Table13[[#This Row],[Gasoil Open]]-MIN(Table13[Gasoil Open]))/(MAX(Table13[Gasoil Open])-MIN(Table13[Gasoil Open]))</f>
        <v>0.24963396778916536</v>
      </c>
      <c r="I5879" s="130">
        <f>(Table13[[#This Row],[Alpha]]-MIN(Table13[Alpha]))/(MAX(Table13[Alpha])-MIN(Table13[Alpha]))</f>
        <v>0.41785418965510296</v>
      </c>
      <c r="J5879" s="508">
        <f>(Table13[[#This Row],[Signal from Matlab]]-703)/(1060.75-703)</f>
        <v>-1.9650593990216632</v>
      </c>
    </row>
    <row r="5880" spans="1:10" x14ac:dyDescent="0.2">
      <c r="A5880" s="505">
        <v>42478</v>
      </c>
      <c r="B5880" s="506">
        <v>5879</v>
      </c>
      <c r="C5880" s="507">
        <v>41.8</v>
      </c>
      <c r="E5880" s="508">
        <f>(Table13[[#This Row],[Gasoil Open]]-MIN(Table13[Gasoil Open]))/(MAX(Table13[Gasoil Open])-MIN(Table13[Gasoil Open]))</f>
        <v>0.23499267935578322</v>
      </c>
      <c r="I5880" s="130">
        <f>(Table13[[#This Row],[Alpha]]-MIN(Table13[Alpha]))/(MAX(Table13[Alpha])-MIN(Table13[Alpha]))</f>
        <v>0.41785418965510296</v>
      </c>
      <c r="J5880" s="508">
        <f>(Table13[[#This Row],[Signal from Matlab]]-703)/(1060.75-703)</f>
        <v>-1.9650593990216632</v>
      </c>
    </row>
    <row r="5881" spans="1:10" x14ac:dyDescent="0.2">
      <c r="A5881" s="505">
        <v>42479</v>
      </c>
      <c r="B5881" s="506">
        <v>5880</v>
      </c>
      <c r="C5881" s="507">
        <v>43.14</v>
      </c>
      <c r="E5881" s="508">
        <f>(Table13[[#This Row],[Gasoil Open]]-MIN(Table13[Gasoil Open]))/(MAX(Table13[Gasoil Open])-MIN(Table13[Gasoil Open]))</f>
        <v>0.24480234260614928</v>
      </c>
      <c r="I5881" s="130">
        <f>(Table13[[#This Row],[Alpha]]-MIN(Table13[Alpha]))/(MAX(Table13[Alpha])-MIN(Table13[Alpha]))</f>
        <v>0.41785418965510296</v>
      </c>
      <c r="J5881" s="508">
        <f>(Table13[[#This Row],[Signal from Matlab]]-703)/(1060.75-703)</f>
        <v>-1.9650593990216632</v>
      </c>
    </row>
    <row r="5882" spans="1:10" x14ac:dyDescent="0.2">
      <c r="A5882" s="505">
        <v>42480</v>
      </c>
      <c r="B5882" s="506">
        <v>5881</v>
      </c>
      <c r="C5882" s="507">
        <v>43.52</v>
      </c>
      <c r="E5882" s="508">
        <f>(Table13[[#This Row],[Gasoil Open]]-MIN(Table13[Gasoil Open]))/(MAX(Table13[Gasoil Open])-MIN(Table13[Gasoil Open]))</f>
        <v>0.24758418740849197</v>
      </c>
      <c r="I5882" s="130">
        <f>(Table13[[#This Row],[Alpha]]-MIN(Table13[Alpha]))/(MAX(Table13[Alpha])-MIN(Table13[Alpha]))</f>
        <v>0.41785418965510296</v>
      </c>
      <c r="J5882" s="508">
        <f>(Table13[[#This Row],[Signal from Matlab]]-703)/(1060.75-703)</f>
        <v>-1.9650593990216632</v>
      </c>
    </row>
    <row r="5883" spans="1:10" x14ac:dyDescent="0.2">
      <c r="A5883" s="505">
        <v>42481</v>
      </c>
      <c r="B5883" s="506">
        <v>5882</v>
      </c>
      <c r="C5883" s="507">
        <v>45.54</v>
      </c>
      <c r="E5883" s="508">
        <f>(Table13[[#This Row],[Gasoil Open]]-MIN(Table13[Gasoil Open]))/(MAX(Table13[Gasoil Open])-MIN(Table13[Gasoil Open]))</f>
        <v>0.26237188872620787</v>
      </c>
      <c r="I5883" s="130">
        <f>(Table13[[#This Row],[Alpha]]-MIN(Table13[Alpha]))/(MAX(Table13[Alpha])-MIN(Table13[Alpha]))</f>
        <v>0.41785418965510296</v>
      </c>
      <c r="J5883" s="508">
        <f>(Table13[[#This Row],[Signal from Matlab]]-703)/(1060.75-703)</f>
        <v>-1.9650593990216632</v>
      </c>
    </row>
    <row r="5884" spans="1:10" x14ac:dyDescent="0.2">
      <c r="A5884" s="505">
        <v>42482</v>
      </c>
      <c r="B5884" s="506">
        <v>5883</v>
      </c>
      <c r="C5884" s="507">
        <v>44.75</v>
      </c>
      <c r="E5884" s="508">
        <f>(Table13[[#This Row],[Gasoil Open]]-MIN(Table13[Gasoil Open]))/(MAX(Table13[Gasoil Open])-MIN(Table13[Gasoil Open]))</f>
        <v>0.25658857979502192</v>
      </c>
      <c r="I5884" s="130">
        <f>(Table13[[#This Row],[Alpha]]-MIN(Table13[Alpha]))/(MAX(Table13[Alpha])-MIN(Table13[Alpha]))</f>
        <v>0.41785418965510296</v>
      </c>
      <c r="J5884" s="508">
        <f>(Table13[[#This Row],[Signal from Matlab]]-703)/(1060.75-703)</f>
        <v>-1.9650593990216632</v>
      </c>
    </row>
    <row r="5885" spans="1:10" x14ac:dyDescent="0.2">
      <c r="A5885" s="505">
        <v>42485</v>
      </c>
      <c r="B5885" s="506">
        <v>5884</v>
      </c>
      <c r="C5885" s="507">
        <v>45.13</v>
      </c>
      <c r="E5885" s="508">
        <f>(Table13[[#This Row],[Gasoil Open]]-MIN(Table13[Gasoil Open]))/(MAX(Table13[Gasoil Open])-MIN(Table13[Gasoil Open]))</f>
        <v>0.25937042459736459</v>
      </c>
      <c r="I5885" s="130">
        <f>(Table13[[#This Row],[Alpha]]-MIN(Table13[Alpha]))/(MAX(Table13[Alpha])-MIN(Table13[Alpha]))</f>
        <v>0.41785418965510296</v>
      </c>
      <c r="J5885" s="508">
        <f>(Table13[[#This Row],[Signal from Matlab]]-703)/(1060.75-703)</f>
        <v>-1.9650593990216632</v>
      </c>
    </row>
    <row r="5886" spans="1:10" x14ac:dyDescent="0.2">
      <c r="A5886" s="505">
        <v>42486</v>
      </c>
      <c r="B5886" s="506">
        <v>5885</v>
      </c>
      <c r="C5886" s="507">
        <v>44.69</v>
      </c>
      <c r="E5886" s="508">
        <f>(Table13[[#This Row],[Gasoil Open]]-MIN(Table13[Gasoil Open]))/(MAX(Table13[Gasoil Open])-MIN(Table13[Gasoil Open]))</f>
        <v>0.25614934114202043</v>
      </c>
      <c r="I5886" s="130">
        <f>(Table13[[#This Row],[Alpha]]-MIN(Table13[Alpha]))/(MAX(Table13[Alpha])-MIN(Table13[Alpha]))</f>
        <v>0.41785418965510296</v>
      </c>
      <c r="J5886" s="508">
        <f>(Table13[[#This Row],[Signal from Matlab]]-703)/(1060.75-703)</f>
        <v>-1.9650593990216632</v>
      </c>
    </row>
    <row r="5887" spans="1:10" x14ac:dyDescent="0.2">
      <c r="A5887" s="505">
        <v>42487</v>
      </c>
      <c r="B5887" s="506">
        <v>5886</v>
      </c>
      <c r="C5887" s="507">
        <v>46.26</v>
      </c>
      <c r="E5887" s="508">
        <f>(Table13[[#This Row],[Gasoil Open]]-MIN(Table13[Gasoil Open]))/(MAX(Table13[Gasoil Open])-MIN(Table13[Gasoil Open]))</f>
        <v>0.26764275256222547</v>
      </c>
      <c r="I5887" s="130">
        <f>(Table13[[#This Row],[Alpha]]-MIN(Table13[Alpha]))/(MAX(Table13[Alpha])-MIN(Table13[Alpha]))</f>
        <v>0.41785418965510296</v>
      </c>
      <c r="J5887" s="508">
        <f>(Table13[[#This Row],[Signal from Matlab]]-703)/(1060.75-703)</f>
        <v>-1.9650593990216632</v>
      </c>
    </row>
    <row r="5888" spans="1:10" x14ac:dyDescent="0.2">
      <c r="A5888" s="505">
        <v>42488</v>
      </c>
      <c r="B5888" s="506">
        <v>5887</v>
      </c>
      <c r="C5888" s="507">
        <v>47.1</v>
      </c>
      <c r="E5888" s="508">
        <f>(Table13[[#This Row],[Gasoil Open]]-MIN(Table13[Gasoil Open]))/(MAX(Table13[Gasoil Open])-MIN(Table13[Gasoil Open]))</f>
        <v>0.27379209370424595</v>
      </c>
      <c r="I5888" s="130">
        <f>(Table13[[#This Row],[Alpha]]-MIN(Table13[Alpha]))/(MAX(Table13[Alpha])-MIN(Table13[Alpha]))</f>
        <v>0.41785418965510296</v>
      </c>
      <c r="J5888" s="508">
        <f>(Table13[[#This Row],[Signal from Matlab]]-703)/(1060.75-703)</f>
        <v>-1.9650593990216632</v>
      </c>
    </row>
    <row r="5889" spans="1:10" x14ac:dyDescent="0.2">
      <c r="A5889" s="505">
        <v>42489</v>
      </c>
      <c r="B5889" s="506">
        <v>5888</v>
      </c>
      <c r="C5889" s="507">
        <v>47.9</v>
      </c>
      <c r="E5889" s="508">
        <f>(Table13[[#This Row],[Gasoil Open]]-MIN(Table13[Gasoil Open]))/(MAX(Table13[Gasoil Open])-MIN(Table13[Gasoil Open]))</f>
        <v>0.27964860907759881</v>
      </c>
      <c r="I5889" s="130">
        <f>(Table13[[#This Row],[Alpha]]-MIN(Table13[Alpha]))/(MAX(Table13[Alpha])-MIN(Table13[Alpha]))</f>
        <v>0.41785418965510296</v>
      </c>
      <c r="J5889" s="508">
        <f>(Table13[[#This Row],[Signal from Matlab]]-703)/(1060.75-703)</f>
        <v>-1.9650593990216632</v>
      </c>
    </row>
    <row r="5890" spans="1:10" x14ac:dyDescent="0.2">
      <c r="A5890" s="505">
        <v>42492</v>
      </c>
      <c r="B5890" s="506">
        <v>5889</v>
      </c>
      <c r="C5890" s="507">
        <v>47.37</v>
      </c>
      <c r="E5890" s="508">
        <f>(Table13[[#This Row],[Gasoil Open]]-MIN(Table13[Gasoil Open]))/(MAX(Table13[Gasoil Open])-MIN(Table13[Gasoil Open]))</f>
        <v>0.27576866764275254</v>
      </c>
      <c r="I5890" s="130">
        <f>(Table13[[#This Row],[Alpha]]-MIN(Table13[Alpha]))/(MAX(Table13[Alpha])-MIN(Table13[Alpha]))</f>
        <v>0.41785418965510296</v>
      </c>
      <c r="J5890" s="508">
        <f>(Table13[[#This Row],[Signal from Matlab]]-703)/(1060.75-703)</f>
        <v>-1.9650593990216632</v>
      </c>
    </row>
    <row r="5891" spans="1:10" x14ac:dyDescent="0.2">
      <c r="A5891" s="505">
        <v>42493</v>
      </c>
      <c r="B5891" s="506">
        <v>5890</v>
      </c>
      <c r="C5891" s="507">
        <v>45.8</v>
      </c>
      <c r="E5891" s="508">
        <f>(Table13[[#This Row],[Gasoil Open]]-MIN(Table13[Gasoil Open]))/(MAX(Table13[Gasoil Open])-MIN(Table13[Gasoil Open]))</f>
        <v>0.26427525622254749</v>
      </c>
      <c r="I5891" s="130">
        <f>(Table13[[#This Row],[Alpha]]-MIN(Table13[Alpha]))/(MAX(Table13[Alpha])-MIN(Table13[Alpha]))</f>
        <v>0.41785418965510296</v>
      </c>
      <c r="J5891" s="508">
        <f>(Table13[[#This Row],[Signal from Matlab]]-703)/(1060.75-703)</f>
        <v>-1.9650593990216632</v>
      </c>
    </row>
    <row r="5892" spans="1:10" x14ac:dyDescent="0.2">
      <c r="A5892" s="505">
        <v>42494</v>
      </c>
      <c r="B5892" s="506">
        <v>5891</v>
      </c>
      <c r="C5892" s="507">
        <v>45.21</v>
      </c>
      <c r="E5892" s="508">
        <f>(Table13[[#This Row],[Gasoil Open]]-MIN(Table13[Gasoil Open]))/(MAX(Table13[Gasoil Open])-MIN(Table13[Gasoil Open]))</f>
        <v>0.25995607613469984</v>
      </c>
      <c r="I5892" s="130">
        <f>(Table13[[#This Row],[Alpha]]-MIN(Table13[Alpha]))/(MAX(Table13[Alpha])-MIN(Table13[Alpha]))</f>
        <v>0.41785418965510296</v>
      </c>
      <c r="J5892" s="508">
        <f>(Table13[[#This Row],[Signal from Matlab]]-703)/(1060.75-703)</f>
        <v>-1.9650593990216632</v>
      </c>
    </row>
    <row r="5893" spans="1:10" x14ac:dyDescent="0.2">
      <c r="A5893" s="505">
        <v>42495</v>
      </c>
      <c r="B5893" s="506">
        <v>5892</v>
      </c>
      <c r="C5893" s="507">
        <v>45.08</v>
      </c>
      <c r="E5893" s="508">
        <f>(Table13[[#This Row],[Gasoil Open]]-MIN(Table13[Gasoil Open]))/(MAX(Table13[Gasoil Open])-MIN(Table13[Gasoil Open]))</f>
        <v>0.25900439238652995</v>
      </c>
      <c r="I5893" s="130">
        <f>(Table13[[#This Row],[Alpha]]-MIN(Table13[Alpha]))/(MAX(Table13[Alpha])-MIN(Table13[Alpha]))</f>
        <v>0.41785418965510296</v>
      </c>
      <c r="J5893" s="508">
        <f>(Table13[[#This Row],[Signal from Matlab]]-703)/(1060.75-703)</f>
        <v>-1.9650593990216632</v>
      </c>
    </row>
    <row r="5894" spans="1:10" x14ac:dyDescent="0.2">
      <c r="A5894" s="505">
        <v>42496</v>
      </c>
      <c r="B5894" s="506">
        <v>5893</v>
      </c>
      <c r="C5894" s="507">
        <v>45.16</v>
      </c>
      <c r="E5894" s="508">
        <f>(Table13[[#This Row],[Gasoil Open]]-MIN(Table13[Gasoil Open]))/(MAX(Table13[Gasoil Open])-MIN(Table13[Gasoil Open]))</f>
        <v>0.2595900439238652</v>
      </c>
      <c r="I5894" s="130">
        <f>(Table13[[#This Row],[Alpha]]-MIN(Table13[Alpha]))/(MAX(Table13[Alpha])-MIN(Table13[Alpha]))</f>
        <v>0.41785418965510296</v>
      </c>
      <c r="J5894" s="508">
        <f>(Table13[[#This Row],[Signal from Matlab]]-703)/(1060.75-703)</f>
        <v>-1.9650593990216632</v>
      </c>
    </row>
    <row r="5895" spans="1:10" x14ac:dyDescent="0.2">
      <c r="A5895" s="505">
        <v>42499</v>
      </c>
      <c r="B5895" s="506">
        <v>5894</v>
      </c>
      <c r="C5895" s="507">
        <v>45.75</v>
      </c>
      <c r="E5895" s="508">
        <f>(Table13[[#This Row],[Gasoil Open]]-MIN(Table13[Gasoil Open]))/(MAX(Table13[Gasoil Open])-MIN(Table13[Gasoil Open]))</f>
        <v>0.26390922401171296</v>
      </c>
      <c r="I5895" s="130">
        <f>(Table13[[#This Row],[Alpha]]-MIN(Table13[Alpha]))/(MAX(Table13[Alpha])-MIN(Table13[Alpha]))</f>
        <v>0.41785418965510296</v>
      </c>
      <c r="J5895" s="508">
        <f>(Table13[[#This Row],[Signal from Matlab]]-703)/(1060.75-703)</f>
        <v>-1.9650593990216632</v>
      </c>
    </row>
    <row r="5896" spans="1:10" x14ac:dyDescent="0.2">
      <c r="A5896" s="505">
        <v>42500</v>
      </c>
      <c r="B5896" s="506">
        <v>5895</v>
      </c>
      <c r="C5896" s="507">
        <v>43.49</v>
      </c>
      <c r="E5896" s="508">
        <f>(Table13[[#This Row],[Gasoil Open]]-MIN(Table13[Gasoil Open]))/(MAX(Table13[Gasoil Open])-MIN(Table13[Gasoil Open]))</f>
        <v>0.24736456808199123</v>
      </c>
      <c r="I5896" s="130">
        <f>(Table13[[#This Row],[Alpha]]-MIN(Table13[Alpha]))/(MAX(Table13[Alpha])-MIN(Table13[Alpha]))</f>
        <v>0.41785418965510296</v>
      </c>
      <c r="J5896" s="508">
        <f>(Table13[[#This Row],[Signal from Matlab]]-703)/(1060.75-703)</f>
        <v>-1.9650593990216632</v>
      </c>
    </row>
    <row r="5897" spans="1:10" x14ac:dyDescent="0.2">
      <c r="A5897" s="505">
        <v>42501</v>
      </c>
      <c r="B5897" s="506">
        <v>5896</v>
      </c>
      <c r="C5897" s="507">
        <v>45.59</v>
      </c>
      <c r="E5897" s="508">
        <f>(Table13[[#This Row],[Gasoil Open]]-MIN(Table13[Gasoil Open]))/(MAX(Table13[Gasoil Open])-MIN(Table13[Gasoil Open]))</f>
        <v>0.2627379209370424</v>
      </c>
      <c r="I5897" s="130">
        <f>(Table13[[#This Row],[Alpha]]-MIN(Table13[Alpha]))/(MAX(Table13[Alpha])-MIN(Table13[Alpha]))</f>
        <v>0.41785418965510296</v>
      </c>
      <c r="J5897" s="508">
        <f>(Table13[[#This Row],[Signal from Matlab]]-703)/(1060.75-703)</f>
        <v>-1.9650593990216632</v>
      </c>
    </row>
    <row r="5898" spans="1:10" x14ac:dyDescent="0.2">
      <c r="A5898" s="505">
        <v>42502</v>
      </c>
      <c r="B5898" s="506">
        <v>5897</v>
      </c>
      <c r="C5898" s="507">
        <v>47.32</v>
      </c>
      <c r="E5898" s="508">
        <f>(Table13[[#This Row],[Gasoil Open]]-MIN(Table13[Gasoil Open]))/(MAX(Table13[Gasoil Open])-MIN(Table13[Gasoil Open]))</f>
        <v>0.27540263543191801</v>
      </c>
      <c r="I5898" s="130">
        <f>(Table13[[#This Row],[Alpha]]-MIN(Table13[Alpha]))/(MAX(Table13[Alpha])-MIN(Table13[Alpha]))</f>
        <v>0.41785418965510296</v>
      </c>
      <c r="J5898" s="508">
        <f>(Table13[[#This Row],[Signal from Matlab]]-703)/(1060.75-703)</f>
        <v>-1.9650593990216632</v>
      </c>
    </row>
    <row r="5899" spans="1:10" x14ac:dyDescent="0.2">
      <c r="A5899" s="505">
        <v>42503</v>
      </c>
      <c r="B5899" s="506">
        <v>5898</v>
      </c>
      <c r="C5899" s="507">
        <v>47.85</v>
      </c>
      <c r="E5899" s="508">
        <f>(Table13[[#This Row],[Gasoil Open]]-MIN(Table13[Gasoil Open]))/(MAX(Table13[Gasoil Open])-MIN(Table13[Gasoil Open]))</f>
        <v>0.27928257686676428</v>
      </c>
      <c r="I5899" s="130">
        <f>(Table13[[#This Row],[Alpha]]-MIN(Table13[Alpha]))/(MAX(Table13[Alpha])-MIN(Table13[Alpha]))</f>
        <v>0.41785418965510296</v>
      </c>
      <c r="J5899" s="508">
        <f>(Table13[[#This Row],[Signal from Matlab]]-703)/(1060.75-703)</f>
        <v>-1.9650593990216632</v>
      </c>
    </row>
    <row r="5900" spans="1:10" x14ac:dyDescent="0.2">
      <c r="A5900" s="505">
        <v>42506</v>
      </c>
      <c r="B5900" s="506">
        <v>5899</v>
      </c>
      <c r="C5900" s="507">
        <v>47.8</v>
      </c>
      <c r="E5900" s="508">
        <f>(Table13[[#This Row],[Gasoil Open]]-MIN(Table13[Gasoil Open]))/(MAX(Table13[Gasoil Open])-MIN(Table13[Gasoil Open]))</f>
        <v>0.27891654465592963</v>
      </c>
      <c r="I5900" s="130">
        <f>(Table13[[#This Row],[Alpha]]-MIN(Table13[Alpha]))/(MAX(Table13[Alpha])-MIN(Table13[Alpha]))</f>
        <v>0.41785418965510296</v>
      </c>
      <c r="J5900" s="508">
        <f>(Table13[[#This Row],[Signal from Matlab]]-703)/(1060.75-703)</f>
        <v>-1.9650593990216632</v>
      </c>
    </row>
    <row r="5901" spans="1:10" x14ac:dyDescent="0.2">
      <c r="A5901" s="505">
        <v>42507</v>
      </c>
      <c r="B5901" s="506">
        <v>5900</v>
      </c>
      <c r="C5901" s="507">
        <v>49.03</v>
      </c>
      <c r="E5901" s="508">
        <f>(Table13[[#This Row],[Gasoil Open]]-MIN(Table13[Gasoil Open]))/(MAX(Table13[Gasoil Open])-MIN(Table13[Gasoil Open]))</f>
        <v>0.28792093704245969</v>
      </c>
      <c r="I5901" s="130">
        <f>(Table13[[#This Row],[Alpha]]-MIN(Table13[Alpha]))/(MAX(Table13[Alpha])-MIN(Table13[Alpha]))</f>
        <v>0.41785418965510296</v>
      </c>
      <c r="J5901" s="508">
        <f>(Table13[[#This Row],[Signal from Matlab]]-703)/(1060.75-703)</f>
        <v>-1.9650593990216632</v>
      </c>
    </row>
    <row r="5902" spans="1:10" x14ac:dyDescent="0.2">
      <c r="A5902" s="505">
        <v>42508</v>
      </c>
      <c r="B5902" s="506">
        <v>5901</v>
      </c>
      <c r="C5902" s="507">
        <v>49.36</v>
      </c>
      <c r="E5902" s="508">
        <f>(Table13[[#This Row],[Gasoil Open]]-MIN(Table13[Gasoil Open]))/(MAX(Table13[Gasoil Open])-MIN(Table13[Gasoil Open]))</f>
        <v>0.29033674963396772</v>
      </c>
      <c r="I5902" s="130">
        <f>(Table13[[#This Row],[Alpha]]-MIN(Table13[Alpha]))/(MAX(Table13[Alpha])-MIN(Table13[Alpha]))</f>
        <v>0.41785418965510296</v>
      </c>
      <c r="J5902" s="508">
        <f>(Table13[[#This Row],[Signal from Matlab]]-703)/(1060.75-703)</f>
        <v>-1.9650593990216632</v>
      </c>
    </row>
    <row r="5903" spans="1:10" x14ac:dyDescent="0.2">
      <c r="A5903" s="505">
        <v>42509</v>
      </c>
      <c r="B5903" s="506">
        <v>5902</v>
      </c>
      <c r="C5903" s="507">
        <v>48.67</v>
      </c>
      <c r="E5903" s="508">
        <f>(Table13[[#This Row],[Gasoil Open]]-MIN(Table13[Gasoil Open]))/(MAX(Table13[Gasoil Open])-MIN(Table13[Gasoil Open]))</f>
        <v>0.28528550512445089</v>
      </c>
      <c r="I5903" s="130">
        <f>(Table13[[#This Row],[Alpha]]-MIN(Table13[Alpha]))/(MAX(Table13[Alpha])-MIN(Table13[Alpha]))</f>
        <v>0.41785418965510296</v>
      </c>
      <c r="J5903" s="508">
        <f>(Table13[[#This Row],[Signal from Matlab]]-703)/(1060.75-703)</f>
        <v>-1.9650593990216632</v>
      </c>
    </row>
    <row r="5904" spans="1:10" x14ac:dyDescent="0.2">
      <c r="A5904" s="505">
        <v>42510</v>
      </c>
      <c r="B5904" s="506">
        <v>5903</v>
      </c>
      <c r="C5904" s="507">
        <v>48.9</v>
      </c>
      <c r="E5904" s="508">
        <f>(Table13[[#This Row],[Gasoil Open]]-MIN(Table13[Gasoil Open]))/(MAX(Table13[Gasoil Open])-MIN(Table13[Gasoil Open]))</f>
        <v>0.28696925329428985</v>
      </c>
      <c r="I5904" s="130">
        <f>(Table13[[#This Row],[Alpha]]-MIN(Table13[Alpha]))/(MAX(Table13[Alpha])-MIN(Table13[Alpha]))</f>
        <v>0.41785418965510296</v>
      </c>
      <c r="J5904" s="508">
        <f>(Table13[[#This Row],[Signal from Matlab]]-703)/(1060.75-703)</f>
        <v>-1.9650593990216632</v>
      </c>
    </row>
    <row r="5905" spans="1:10" x14ac:dyDescent="0.2">
      <c r="A5905" s="505">
        <v>42513</v>
      </c>
      <c r="B5905" s="506">
        <v>5904</v>
      </c>
      <c r="C5905" s="507">
        <v>48.72</v>
      </c>
      <c r="E5905" s="508">
        <f>(Table13[[#This Row],[Gasoil Open]]-MIN(Table13[Gasoil Open]))/(MAX(Table13[Gasoil Open])-MIN(Table13[Gasoil Open]))</f>
        <v>0.28565153733528542</v>
      </c>
      <c r="I5905" s="130">
        <f>(Table13[[#This Row],[Alpha]]-MIN(Table13[Alpha]))/(MAX(Table13[Alpha])-MIN(Table13[Alpha]))</f>
        <v>0.41785418965510296</v>
      </c>
      <c r="J5905" s="508">
        <f>(Table13[[#This Row],[Signal from Matlab]]-703)/(1060.75-703)</f>
        <v>-1.9650593990216632</v>
      </c>
    </row>
    <row r="5906" spans="1:10" x14ac:dyDescent="0.2">
      <c r="A5906" s="505">
        <v>42514</v>
      </c>
      <c r="B5906" s="506">
        <v>5905</v>
      </c>
      <c r="C5906" s="507">
        <v>48.35</v>
      </c>
      <c r="E5906" s="508">
        <f>(Table13[[#This Row],[Gasoil Open]]-MIN(Table13[Gasoil Open]))/(MAX(Table13[Gasoil Open])-MIN(Table13[Gasoil Open]))</f>
        <v>0.28294289897510982</v>
      </c>
      <c r="I5906" s="130">
        <f>(Table13[[#This Row],[Alpha]]-MIN(Table13[Alpha]))/(MAX(Table13[Alpha])-MIN(Table13[Alpha]))</f>
        <v>0.41785418965510296</v>
      </c>
      <c r="J5906" s="508">
        <f>(Table13[[#This Row],[Signal from Matlab]]-703)/(1060.75-703)</f>
        <v>-1.9650593990216632</v>
      </c>
    </row>
    <row r="5907" spans="1:10" x14ac:dyDescent="0.2">
      <c r="A5907" s="505">
        <v>42515</v>
      </c>
      <c r="B5907" s="506">
        <v>5906</v>
      </c>
      <c r="C5907" s="507">
        <v>49.16</v>
      </c>
      <c r="E5907" s="508">
        <f>(Table13[[#This Row],[Gasoil Open]]-MIN(Table13[Gasoil Open]))/(MAX(Table13[Gasoil Open])-MIN(Table13[Gasoil Open]))</f>
        <v>0.28887262079062948</v>
      </c>
      <c r="I5907" s="130">
        <f>(Table13[[#This Row],[Alpha]]-MIN(Table13[Alpha]))/(MAX(Table13[Alpha])-MIN(Table13[Alpha]))</f>
        <v>0.41785418965510296</v>
      </c>
      <c r="J5907" s="508">
        <f>(Table13[[#This Row],[Signal from Matlab]]-703)/(1060.75-703)</f>
        <v>-1.9650593990216632</v>
      </c>
    </row>
    <row r="5908" spans="1:10" x14ac:dyDescent="0.2">
      <c r="A5908" s="505">
        <v>42516</v>
      </c>
      <c r="B5908" s="506">
        <v>5907</v>
      </c>
      <c r="C5908" s="507">
        <v>49.76</v>
      </c>
      <c r="E5908" s="508">
        <f>(Table13[[#This Row],[Gasoil Open]]-MIN(Table13[Gasoil Open]))/(MAX(Table13[Gasoil Open])-MIN(Table13[Gasoil Open]))</f>
        <v>0.2932650073206442</v>
      </c>
      <c r="I5908" s="130">
        <f>(Table13[[#This Row],[Alpha]]-MIN(Table13[Alpha]))/(MAX(Table13[Alpha])-MIN(Table13[Alpha]))</f>
        <v>0.41785418965510296</v>
      </c>
      <c r="J5908" s="508">
        <f>(Table13[[#This Row],[Signal from Matlab]]-703)/(1060.75-703)</f>
        <v>-1.9650593990216632</v>
      </c>
    </row>
    <row r="5909" spans="1:10" x14ac:dyDescent="0.2">
      <c r="A5909" s="505">
        <v>42517</v>
      </c>
      <c r="B5909" s="506">
        <v>5908</v>
      </c>
      <c r="C5909" s="507">
        <v>49.42</v>
      </c>
      <c r="E5909" s="508">
        <f>(Table13[[#This Row],[Gasoil Open]]-MIN(Table13[Gasoil Open]))/(MAX(Table13[Gasoil Open])-MIN(Table13[Gasoil Open]))</f>
        <v>0.29077598828696921</v>
      </c>
      <c r="I5909" s="130">
        <f>(Table13[[#This Row],[Alpha]]-MIN(Table13[Alpha]))/(MAX(Table13[Alpha])-MIN(Table13[Alpha]))</f>
        <v>0.41785418965510296</v>
      </c>
      <c r="J5909" s="508">
        <f>(Table13[[#This Row],[Signal from Matlab]]-703)/(1060.75-703)</f>
        <v>-1.9650593990216632</v>
      </c>
    </row>
    <row r="5910" spans="1:10" x14ac:dyDescent="0.2">
      <c r="A5910" s="505">
        <v>42520</v>
      </c>
      <c r="B5910" s="506">
        <v>5909</v>
      </c>
      <c r="C5910" s="507">
        <v>49.43</v>
      </c>
      <c r="E5910" s="508">
        <f>(Table13[[#This Row],[Gasoil Open]]-MIN(Table13[Gasoil Open]))/(MAX(Table13[Gasoil Open])-MIN(Table13[Gasoil Open]))</f>
        <v>0.29084919472913612</v>
      </c>
      <c r="I5910" s="130">
        <f>(Table13[[#This Row],[Alpha]]-MIN(Table13[Alpha]))/(MAX(Table13[Alpha])-MIN(Table13[Alpha]))</f>
        <v>0.41785418965510296</v>
      </c>
      <c r="J5910" s="508">
        <f>(Table13[[#This Row],[Signal from Matlab]]-703)/(1060.75-703)</f>
        <v>-1.9650593990216632</v>
      </c>
    </row>
    <row r="5911" spans="1:10" x14ac:dyDescent="0.2">
      <c r="A5911" s="505">
        <v>42521</v>
      </c>
      <c r="B5911" s="506">
        <v>5910</v>
      </c>
      <c r="C5911" s="507">
        <v>49.7</v>
      </c>
      <c r="E5911" s="508">
        <f>(Table13[[#This Row],[Gasoil Open]]-MIN(Table13[Gasoil Open]))/(MAX(Table13[Gasoil Open])-MIN(Table13[Gasoil Open]))</f>
        <v>0.29282576866764271</v>
      </c>
      <c r="I5911" s="130">
        <f>(Table13[[#This Row],[Alpha]]-MIN(Table13[Alpha]))/(MAX(Table13[Alpha])-MIN(Table13[Alpha]))</f>
        <v>0.41785418965510296</v>
      </c>
      <c r="J5911" s="508">
        <f>(Table13[[#This Row],[Signal from Matlab]]-703)/(1060.75-703)</f>
        <v>-1.9650593990216632</v>
      </c>
    </row>
    <row r="5912" spans="1:10" x14ac:dyDescent="0.2">
      <c r="A5912" s="505">
        <v>42522</v>
      </c>
      <c r="B5912" s="506">
        <v>5911</v>
      </c>
      <c r="C5912" s="507">
        <v>49.65</v>
      </c>
      <c r="E5912" s="508">
        <f>(Table13[[#This Row],[Gasoil Open]]-MIN(Table13[Gasoil Open]))/(MAX(Table13[Gasoil Open])-MIN(Table13[Gasoil Open]))</f>
        <v>0.29245973645680817</v>
      </c>
      <c r="I5912" s="130">
        <f>(Table13[[#This Row],[Alpha]]-MIN(Table13[Alpha]))/(MAX(Table13[Alpha])-MIN(Table13[Alpha]))</f>
        <v>0.41785418965510296</v>
      </c>
      <c r="J5912" s="508">
        <f>(Table13[[#This Row],[Signal from Matlab]]-703)/(1060.75-703)</f>
        <v>-1.9650593990216632</v>
      </c>
    </row>
    <row r="5913" spans="1:10" x14ac:dyDescent="0.2">
      <c r="A5913" s="505">
        <v>42523</v>
      </c>
      <c r="B5913" s="506">
        <v>5912</v>
      </c>
      <c r="C5913" s="507">
        <v>49.63</v>
      </c>
      <c r="E5913" s="508">
        <f>(Table13[[#This Row],[Gasoil Open]]-MIN(Table13[Gasoil Open]))/(MAX(Table13[Gasoil Open])-MIN(Table13[Gasoil Open]))</f>
        <v>0.29231332357247436</v>
      </c>
      <c r="I5913" s="130">
        <f>(Table13[[#This Row],[Alpha]]-MIN(Table13[Alpha]))/(MAX(Table13[Alpha])-MIN(Table13[Alpha]))</f>
        <v>0.41785418965510296</v>
      </c>
      <c r="J5913" s="508">
        <f>(Table13[[#This Row],[Signal from Matlab]]-703)/(1060.75-703)</f>
        <v>-1.9650593990216632</v>
      </c>
    </row>
    <row r="5914" spans="1:10" x14ac:dyDescent="0.2">
      <c r="A5914" s="505">
        <v>42524</v>
      </c>
      <c r="B5914" s="506">
        <v>5913</v>
      </c>
      <c r="C5914" s="507">
        <v>49.95</v>
      </c>
      <c r="E5914" s="508">
        <f>(Table13[[#This Row],[Gasoil Open]]-MIN(Table13[Gasoil Open]))/(MAX(Table13[Gasoil Open])-MIN(Table13[Gasoil Open]))</f>
        <v>0.29465592972181548</v>
      </c>
      <c r="I5914" s="130">
        <f>(Table13[[#This Row],[Alpha]]-MIN(Table13[Alpha]))/(MAX(Table13[Alpha])-MIN(Table13[Alpha]))</f>
        <v>0.41785418965510296</v>
      </c>
      <c r="J5914" s="508">
        <f>(Table13[[#This Row],[Signal from Matlab]]-703)/(1060.75-703)</f>
        <v>-1.9650593990216632</v>
      </c>
    </row>
    <row r="5915" spans="1:10" x14ac:dyDescent="0.2">
      <c r="A5915" s="505">
        <v>42527</v>
      </c>
      <c r="B5915" s="506">
        <v>5914</v>
      </c>
      <c r="C5915" s="507">
        <v>49.83</v>
      </c>
      <c r="E5915" s="508">
        <f>(Table13[[#This Row],[Gasoil Open]]-MIN(Table13[Gasoil Open]))/(MAX(Table13[Gasoil Open])-MIN(Table13[Gasoil Open]))</f>
        <v>0.29377745241581249</v>
      </c>
      <c r="I5915" s="130">
        <f>(Table13[[#This Row],[Alpha]]-MIN(Table13[Alpha]))/(MAX(Table13[Alpha])-MIN(Table13[Alpha]))</f>
        <v>0.41785418965510296</v>
      </c>
      <c r="J5915" s="508">
        <f>(Table13[[#This Row],[Signal from Matlab]]-703)/(1060.75-703)</f>
        <v>-1.9650593990216632</v>
      </c>
    </row>
    <row r="5916" spans="1:10" x14ac:dyDescent="0.2">
      <c r="A5916" s="505">
        <v>42528</v>
      </c>
      <c r="B5916" s="506">
        <v>5915</v>
      </c>
      <c r="C5916" s="507">
        <v>50.46</v>
      </c>
      <c r="E5916" s="508">
        <f>(Table13[[#This Row],[Gasoil Open]]-MIN(Table13[Gasoil Open]))/(MAX(Table13[Gasoil Open])-MIN(Table13[Gasoil Open]))</f>
        <v>0.29838945827232793</v>
      </c>
      <c r="I5916" s="130">
        <f>(Table13[[#This Row],[Alpha]]-MIN(Table13[Alpha]))/(MAX(Table13[Alpha])-MIN(Table13[Alpha]))</f>
        <v>0.41785418965510296</v>
      </c>
      <c r="J5916" s="508">
        <f>(Table13[[#This Row],[Signal from Matlab]]-703)/(1060.75-703)</f>
        <v>-1.9650593990216632</v>
      </c>
    </row>
    <row r="5917" spans="1:10" x14ac:dyDescent="0.2">
      <c r="A5917" s="505">
        <v>42529</v>
      </c>
      <c r="B5917" s="506">
        <v>5916</v>
      </c>
      <c r="C5917" s="507">
        <v>51.41</v>
      </c>
      <c r="E5917" s="508">
        <f>(Table13[[#This Row],[Gasoil Open]]-MIN(Table13[Gasoil Open]))/(MAX(Table13[Gasoil Open])-MIN(Table13[Gasoil Open]))</f>
        <v>0.30534407027818439</v>
      </c>
      <c r="I5917" s="130">
        <f>(Table13[[#This Row],[Alpha]]-MIN(Table13[Alpha]))/(MAX(Table13[Alpha])-MIN(Table13[Alpha]))</f>
        <v>0.41785418965510296</v>
      </c>
      <c r="J5917" s="508">
        <f>(Table13[[#This Row],[Signal from Matlab]]-703)/(1060.75-703)</f>
        <v>-1.9650593990216632</v>
      </c>
    </row>
    <row r="5918" spans="1:10" x14ac:dyDescent="0.2">
      <c r="A5918" s="505">
        <v>42530</v>
      </c>
      <c r="B5918" s="506">
        <v>5917</v>
      </c>
      <c r="C5918" s="507">
        <v>52.74</v>
      </c>
      <c r="E5918" s="508">
        <f>(Table13[[#This Row],[Gasoil Open]]-MIN(Table13[Gasoil Open]))/(MAX(Table13[Gasoil Open])-MIN(Table13[Gasoil Open]))</f>
        <v>0.31508052708638362</v>
      </c>
      <c r="I5918" s="130">
        <f>(Table13[[#This Row],[Alpha]]-MIN(Table13[Alpha]))/(MAX(Table13[Alpha])-MIN(Table13[Alpha]))</f>
        <v>0.41785418965510296</v>
      </c>
      <c r="J5918" s="508">
        <f>(Table13[[#This Row],[Signal from Matlab]]-703)/(1060.75-703)</f>
        <v>-1.9650593990216632</v>
      </c>
    </row>
    <row r="5919" spans="1:10" x14ac:dyDescent="0.2">
      <c r="A5919" s="505">
        <v>42531</v>
      </c>
      <c r="B5919" s="506">
        <v>5918</v>
      </c>
      <c r="C5919" s="507">
        <v>51.91</v>
      </c>
      <c r="E5919" s="508">
        <f>(Table13[[#This Row],[Gasoil Open]]-MIN(Table13[Gasoil Open]))/(MAX(Table13[Gasoil Open])-MIN(Table13[Gasoil Open]))</f>
        <v>0.30900439238652994</v>
      </c>
      <c r="I5919" s="130">
        <f>(Table13[[#This Row],[Alpha]]-MIN(Table13[Alpha]))/(MAX(Table13[Alpha])-MIN(Table13[Alpha]))</f>
        <v>0.41785418965510296</v>
      </c>
      <c r="J5919" s="508">
        <f>(Table13[[#This Row],[Signal from Matlab]]-703)/(1060.75-703)</f>
        <v>-1.9650593990216632</v>
      </c>
    </row>
    <row r="5920" spans="1:10" x14ac:dyDescent="0.2">
      <c r="A5920" s="505">
        <v>42534</v>
      </c>
      <c r="B5920" s="506">
        <v>5919</v>
      </c>
      <c r="C5920" s="507">
        <v>50.42</v>
      </c>
      <c r="E5920" s="508">
        <f>(Table13[[#This Row],[Gasoil Open]]-MIN(Table13[Gasoil Open]))/(MAX(Table13[Gasoil Open])-MIN(Table13[Gasoil Open]))</f>
        <v>0.29809663250366025</v>
      </c>
      <c r="I5920" s="130">
        <f>(Table13[[#This Row],[Alpha]]-MIN(Table13[Alpha]))/(MAX(Table13[Alpha])-MIN(Table13[Alpha]))</f>
        <v>0.41785418965510296</v>
      </c>
      <c r="J5920" s="508">
        <f>(Table13[[#This Row],[Signal from Matlab]]-703)/(1060.75-703)</f>
        <v>-1.9650593990216632</v>
      </c>
    </row>
    <row r="5921" spans="1:10" x14ac:dyDescent="0.2">
      <c r="A5921" s="505">
        <v>42535</v>
      </c>
      <c r="B5921" s="506">
        <v>5920</v>
      </c>
      <c r="C5921" s="507">
        <v>49.89</v>
      </c>
      <c r="E5921" s="508">
        <f>(Table13[[#This Row],[Gasoil Open]]-MIN(Table13[Gasoil Open]))/(MAX(Table13[Gasoil Open])-MIN(Table13[Gasoil Open]))</f>
        <v>0.29421669106881398</v>
      </c>
      <c r="I5921" s="130">
        <f>(Table13[[#This Row],[Alpha]]-MIN(Table13[Alpha]))/(MAX(Table13[Alpha])-MIN(Table13[Alpha]))</f>
        <v>0.41785418965510296</v>
      </c>
      <c r="J5921" s="508">
        <f>(Table13[[#This Row],[Signal from Matlab]]-703)/(1060.75-703)</f>
        <v>-1.9650593990216632</v>
      </c>
    </row>
    <row r="5922" spans="1:10" x14ac:dyDescent="0.2">
      <c r="A5922" s="505">
        <v>42536</v>
      </c>
      <c r="B5922" s="506">
        <v>5921</v>
      </c>
      <c r="C5922" s="507">
        <v>49.22</v>
      </c>
      <c r="E5922" s="508">
        <f>(Table13[[#This Row],[Gasoil Open]]-MIN(Table13[Gasoil Open]))/(MAX(Table13[Gasoil Open])-MIN(Table13[Gasoil Open]))</f>
        <v>0.28931185944363097</v>
      </c>
      <c r="I5922" s="130">
        <f>(Table13[[#This Row],[Alpha]]-MIN(Table13[Alpha]))/(MAX(Table13[Alpha])-MIN(Table13[Alpha]))</f>
        <v>0.41785418965510296</v>
      </c>
      <c r="J5922" s="508">
        <f>(Table13[[#This Row],[Signal from Matlab]]-703)/(1060.75-703)</f>
        <v>-1.9650593990216632</v>
      </c>
    </row>
    <row r="5923" spans="1:10" x14ac:dyDescent="0.2">
      <c r="A5923" s="505">
        <v>42537</v>
      </c>
      <c r="B5923" s="506">
        <v>5922</v>
      </c>
      <c r="C5923" s="507">
        <v>48.56</v>
      </c>
      <c r="E5923" s="508">
        <f>(Table13[[#This Row],[Gasoil Open]]-MIN(Table13[Gasoil Open]))/(MAX(Table13[Gasoil Open])-MIN(Table13[Gasoil Open]))</f>
        <v>0.28448023426061486</v>
      </c>
      <c r="I5923" s="130">
        <f>(Table13[[#This Row],[Alpha]]-MIN(Table13[Alpha]))/(MAX(Table13[Alpha])-MIN(Table13[Alpha]))</f>
        <v>0.41785418965510296</v>
      </c>
      <c r="J5923" s="508">
        <f>(Table13[[#This Row],[Signal from Matlab]]-703)/(1060.75-703)</f>
        <v>-1.9650593990216632</v>
      </c>
    </row>
    <row r="5924" spans="1:10" x14ac:dyDescent="0.2">
      <c r="A5924" s="505">
        <v>42538</v>
      </c>
      <c r="B5924" s="506">
        <v>5923</v>
      </c>
      <c r="C5924" s="507">
        <v>47.28</v>
      </c>
      <c r="E5924" s="508">
        <f>(Table13[[#This Row],[Gasoil Open]]-MIN(Table13[Gasoil Open]))/(MAX(Table13[Gasoil Open])-MIN(Table13[Gasoil Open]))</f>
        <v>0.27510980966325033</v>
      </c>
      <c r="I5924" s="130">
        <f>(Table13[[#This Row],[Alpha]]-MIN(Table13[Alpha]))/(MAX(Table13[Alpha])-MIN(Table13[Alpha]))</f>
        <v>0.41785418965510296</v>
      </c>
      <c r="J5924" s="508">
        <f>(Table13[[#This Row],[Signal from Matlab]]-703)/(1060.75-703)</f>
        <v>-1.9650593990216632</v>
      </c>
    </row>
    <row r="5925" spans="1:10" x14ac:dyDescent="0.2">
      <c r="A5925" s="505">
        <v>42541</v>
      </c>
      <c r="B5925" s="506">
        <v>5924</v>
      </c>
      <c r="C5925" s="507">
        <v>49.42</v>
      </c>
      <c r="E5925" s="508">
        <f>(Table13[[#This Row],[Gasoil Open]]-MIN(Table13[Gasoil Open]))/(MAX(Table13[Gasoil Open])-MIN(Table13[Gasoil Open]))</f>
        <v>0.29077598828696921</v>
      </c>
      <c r="I5925" s="130">
        <f>(Table13[[#This Row],[Alpha]]-MIN(Table13[Alpha]))/(MAX(Table13[Alpha])-MIN(Table13[Alpha]))</f>
        <v>0.41785418965510296</v>
      </c>
      <c r="J5925" s="508">
        <f>(Table13[[#This Row],[Signal from Matlab]]-703)/(1060.75-703)</f>
        <v>-1.9650593990216632</v>
      </c>
    </row>
    <row r="5926" spans="1:10" x14ac:dyDescent="0.2">
      <c r="A5926" s="505">
        <v>42542</v>
      </c>
      <c r="B5926" s="506">
        <v>5925</v>
      </c>
      <c r="C5926" s="507">
        <v>50.43</v>
      </c>
      <c r="E5926" s="508">
        <f>(Table13[[#This Row],[Gasoil Open]]-MIN(Table13[Gasoil Open]))/(MAX(Table13[Gasoil Open])-MIN(Table13[Gasoil Open]))</f>
        <v>0.29816983894582721</v>
      </c>
      <c r="I5926" s="130">
        <f>(Table13[[#This Row],[Alpha]]-MIN(Table13[Alpha]))/(MAX(Table13[Alpha])-MIN(Table13[Alpha]))</f>
        <v>0.41785418965510296</v>
      </c>
      <c r="J5926" s="508">
        <f>(Table13[[#This Row],[Signal from Matlab]]-703)/(1060.75-703)</f>
        <v>-1.9650593990216632</v>
      </c>
    </row>
    <row r="5927" spans="1:10" x14ac:dyDescent="0.2">
      <c r="A5927" s="505">
        <v>42543</v>
      </c>
      <c r="B5927" s="506">
        <v>5926</v>
      </c>
      <c r="C5927" s="507">
        <v>51.06</v>
      </c>
      <c r="E5927" s="508">
        <f>(Table13[[#This Row],[Gasoil Open]]-MIN(Table13[Gasoil Open]))/(MAX(Table13[Gasoil Open])-MIN(Table13[Gasoil Open]))</f>
        <v>0.30278184480234255</v>
      </c>
      <c r="I5927" s="130">
        <f>(Table13[[#This Row],[Alpha]]-MIN(Table13[Alpha]))/(MAX(Table13[Alpha])-MIN(Table13[Alpha]))</f>
        <v>0.41785418965510296</v>
      </c>
      <c r="J5927" s="508">
        <f>(Table13[[#This Row],[Signal from Matlab]]-703)/(1060.75-703)</f>
        <v>-1.9650593990216632</v>
      </c>
    </row>
    <row r="5928" spans="1:10" x14ac:dyDescent="0.2">
      <c r="A5928" s="505">
        <v>42544</v>
      </c>
      <c r="B5928" s="506">
        <v>5927</v>
      </c>
      <c r="C5928" s="507">
        <v>50.14</v>
      </c>
      <c r="E5928" s="508">
        <f>(Table13[[#This Row],[Gasoil Open]]-MIN(Table13[Gasoil Open]))/(MAX(Table13[Gasoil Open])-MIN(Table13[Gasoil Open]))</f>
        <v>0.29604685212298676</v>
      </c>
      <c r="I5928" s="130">
        <f>(Table13[[#This Row],[Alpha]]-MIN(Table13[Alpha]))/(MAX(Table13[Alpha])-MIN(Table13[Alpha]))</f>
        <v>0.41785418965510296</v>
      </c>
      <c r="J5928" s="508">
        <f>(Table13[[#This Row],[Signal from Matlab]]-703)/(1060.75-703)</f>
        <v>-1.9650593990216632</v>
      </c>
    </row>
    <row r="5929" spans="1:10" x14ac:dyDescent="0.2">
      <c r="A5929" s="505">
        <v>42545</v>
      </c>
      <c r="B5929" s="506">
        <v>5928</v>
      </c>
      <c r="C5929" s="507">
        <v>50.69</v>
      </c>
      <c r="E5929" s="508">
        <f>(Table13[[#This Row],[Gasoil Open]]-MIN(Table13[Gasoil Open]))/(MAX(Table13[Gasoil Open])-MIN(Table13[Gasoil Open]))</f>
        <v>0.30007320644216684</v>
      </c>
      <c r="I5929" s="130">
        <f>(Table13[[#This Row],[Alpha]]-MIN(Table13[Alpha]))/(MAX(Table13[Alpha])-MIN(Table13[Alpha]))</f>
        <v>0.41785418965510296</v>
      </c>
      <c r="J5929" s="508">
        <f>(Table13[[#This Row],[Signal from Matlab]]-703)/(1060.75-703)</f>
        <v>-1.9650593990216632</v>
      </c>
    </row>
    <row r="5930" spans="1:10" x14ac:dyDescent="0.2">
      <c r="A5930" s="505">
        <v>42548</v>
      </c>
      <c r="B5930" s="506">
        <v>5929</v>
      </c>
      <c r="C5930" s="507">
        <v>48.43</v>
      </c>
      <c r="E5930" s="508">
        <f>(Table13[[#This Row],[Gasoil Open]]-MIN(Table13[Gasoil Open]))/(MAX(Table13[Gasoil Open])-MIN(Table13[Gasoil Open]))</f>
        <v>0.28352855051244508</v>
      </c>
      <c r="I5930" s="130">
        <f>(Table13[[#This Row],[Alpha]]-MIN(Table13[Alpha]))/(MAX(Table13[Alpha])-MIN(Table13[Alpha]))</f>
        <v>0.41785418965510296</v>
      </c>
      <c r="J5930" s="508">
        <f>(Table13[[#This Row],[Signal from Matlab]]-703)/(1060.75-703)</f>
        <v>-1.9650593990216632</v>
      </c>
    </row>
    <row r="5931" spans="1:10" x14ac:dyDescent="0.2">
      <c r="A5931" s="505">
        <v>42549</v>
      </c>
      <c r="B5931" s="506">
        <v>5930</v>
      </c>
      <c r="C5931" s="507">
        <v>47.61</v>
      </c>
      <c r="E5931" s="508">
        <f>(Table13[[#This Row],[Gasoil Open]]-MIN(Table13[Gasoil Open]))/(MAX(Table13[Gasoil Open])-MIN(Table13[Gasoil Open]))</f>
        <v>0.27752562225475835</v>
      </c>
      <c r="I5931" s="130">
        <f>(Table13[[#This Row],[Alpha]]-MIN(Table13[Alpha]))/(MAX(Table13[Alpha])-MIN(Table13[Alpha]))</f>
        <v>0.41785418965510296</v>
      </c>
      <c r="J5931" s="508">
        <f>(Table13[[#This Row],[Signal from Matlab]]-703)/(1060.75-703)</f>
        <v>-1.9650593990216632</v>
      </c>
    </row>
    <row r="5932" spans="1:10" x14ac:dyDescent="0.2">
      <c r="A5932" s="505">
        <v>42550</v>
      </c>
      <c r="B5932" s="506">
        <v>5931</v>
      </c>
      <c r="C5932" s="507">
        <v>48.84</v>
      </c>
      <c r="E5932" s="508">
        <f>(Table13[[#This Row],[Gasoil Open]]-MIN(Table13[Gasoil Open]))/(MAX(Table13[Gasoil Open])-MIN(Table13[Gasoil Open]))</f>
        <v>0.28653001464128841</v>
      </c>
      <c r="I5932" s="130">
        <f>(Table13[[#This Row],[Alpha]]-MIN(Table13[Alpha]))/(MAX(Table13[Alpha])-MIN(Table13[Alpha]))</f>
        <v>0.41785418965510296</v>
      </c>
      <c r="J5932" s="508">
        <f>(Table13[[#This Row],[Signal from Matlab]]-703)/(1060.75-703)</f>
        <v>-1.9650593990216632</v>
      </c>
    </row>
    <row r="5933" spans="1:10" x14ac:dyDescent="0.2">
      <c r="A5933" s="505">
        <v>42551</v>
      </c>
      <c r="B5933" s="506">
        <v>5932</v>
      </c>
      <c r="C5933" s="507">
        <v>50.21</v>
      </c>
      <c r="E5933" s="508">
        <f>(Table13[[#This Row],[Gasoil Open]]-MIN(Table13[Gasoil Open]))/(MAX(Table13[Gasoil Open])-MIN(Table13[Gasoil Open]))</f>
        <v>0.29655929721815516</v>
      </c>
      <c r="I5933" s="130">
        <f>(Table13[[#This Row],[Alpha]]-MIN(Table13[Alpha]))/(MAX(Table13[Alpha])-MIN(Table13[Alpha]))</f>
        <v>0.41785418965510296</v>
      </c>
      <c r="J5933" s="508">
        <f>(Table13[[#This Row],[Signal from Matlab]]-703)/(1060.75-703)</f>
        <v>-1.9650593990216632</v>
      </c>
    </row>
    <row r="5934" spans="1:10" x14ac:dyDescent="0.2">
      <c r="A5934" s="505">
        <v>42552</v>
      </c>
      <c r="B5934" s="506">
        <v>5933</v>
      </c>
      <c r="C5934" s="507">
        <v>49.9</v>
      </c>
      <c r="E5934" s="508">
        <f>(Table13[[#This Row],[Gasoil Open]]-MIN(Table13[Gasoil Open]))/(MAX(Table13[Gasoil Open])-MIN(Table13[Gasoil Open]))</f>
        <v>0.29428989751098095</v>
      </c>
      <c r="I5934" s="130">
        <f>(Table13[[#This Row],[Alpha]]-MIN(Table13[Alpha]))/(MAX(Table13[Alpha])-MIN(Table13[Alpha]))</f>
        <v>0.41785418965510296</v>
      </c>
      <c r="J5934" s="508">
        <f>(Table13[[#This Row],[Signal from Matlab]]-703)/(1060.75-703)</f>
        <v>-1.9650593990216632</v>
      </c>
    </row>
    <row r="5935" spans="1:10" x14ac:dyDescent="0.2">
      <c r="A5935" s="505">
        <v>42555</v>
      </c>
      <c r="B5935" s="506">
        <v>5934</v>
      </c>
      <c r="C5935" s="507">
        <v>50.6</v>
      </c>
      <c r="E5935" s="508">
        <f>(Table13[[#This Row],[Gasoil Open]]-MIN(Table13[Gasoil Open]))/(MAX(Table13[Gasoil Open])-MIN(Table13[Gasoil Open]))</f>
        <v>0.29941434846266468</v>
      </c>
      <c r="I5935" s="130">
        <f>(Table13[[#This Row],[Alpha]]-MIN(Table13[Alpha]))/(MAX(Table13[Alpha])-MIN(Table13[Alpha]))</f>
        <v>0.41785418965510296</v>
      </c>
      <c r="J5935" s="508">
        <f>(Table13[[#This Row],[Signal from Matlab]]-703)/(1060.75-703)</f>
        <v>-1.9650593990216632</v>
      </c>
    </row>
    <row r="5936" spans="1:10" x14ac:dyDescent="0.2">
      <c r="A5936" s="505">
        <v>42556</v>
      </c>
      <c r="B5936" s="506">
        <v>5935</v>
      </c>
      <c r="C5936" s="507">
        <v>50.03</v>
      </c>
      <c r="E5936" s="508">
        <f>(Table13[[#This Row],[Gasoil Open]]-MIN(Table13[Gasoil Open]))/(MAX(Table13[Gasoil Open])-MIN(Table13[Gasoil Open]))</f>
        <v>0.29524158125915073</v>
      </c>
      <c r="I5936" s="130">
        <f>(Table13[[#This Row],[Alpha]]-MIN(Table13[Alpha]))/(MAX(Table13[Alpha])-MIN(Table13[Alpha]))</f>
        <v>0.41785418965510296</v>
      </c>
      <c r="J5936" s="508">
        <f>(Table13[[#This Row],[Signal from Matlab]]-703)/(1060.75-703)</f>
        <v>-1.9650593990216632</v>
      </c>
    </row>
    <row r="5937" spans="1:10" x14ac:dyDescent="0.2">
      <c r="A5937" s="505">
        <v>42557</v>
      </c>
      <c r="B5937" s="506">
        <v>5936</v>
      </c>
      <c r="C5937" s="507">
        <v>48.06</v>
      </c>
      <c r="E5937" s="508">
        <f>(Table13[[#This Row],[Gasoil Open]]-MIN(Table13[Gasoil Open]))/(MAX(Table13[Gasoil Open])-MIN(Table13[Gasoil Open]))</f>
        <v>0.28081991215226937</v>
      </c>
      <c r="I5937" s="130">
        <f>(Table13[[#This Row],[Alpha]]-MIN(Table13[Alpha]))/(MAX(Table13[Alpha])-MIN(Table13[Alpha]))</f>
        <v>0.41785418965510296</v>
      </c>
      <c r="J5937" s="508">
        <f>(Table13[[#This Row],[Signal from Matlab]]-703)/(1060.75-703)</f>
        <v>-1.9650593990216632</v>
      </c>
    </row>
    <row r="5938" spans="1:10" x14ac:dyDescent="0.2">
      <c r="A5938" s="505">
        <v>42558</v>
      </c>
      <c r="B5938" s="506">
        <v>5937</v>
      </c>
      <c r="C5938" s="507">
        <v>49.12</v>
      </c>
      <c r="E5938" s="508">
        <f>(Table13[[#This Row],[Gasoil Open]]-MIN(Table13[Gasoil Open]))/(MAX(Table13[Gasoil Open])-MIN(Table13[Gasoil Open]))</f>
        <v>0.2885797950219619</v>
      </c>
      <c r="I5938" s="130">
        <f>(Table13[[#This Row],[Alpha]]-MIN(Table13[Alpha]))/(MAX(Table13[Alpha])-MIN(Table13[Alpha]))</f>
        <v>0.41785418965510296</v>
      </c>
      <c r="J5938" s="508">
        <f>(Table13[[#This Row],[Signal from Matlab]]-703)/(1060.75-703)</f>
        <v>-1.9650593990216632</v>
      </c>
    </row>
    <row r="5939" spans="1:10" x14ac:dyDescent="0.2">
      <c r="A5939" s="505">
        <v>42559</v>
      </c>
      <c r="B5939" s="506">
        <v>5938</v>
      </c>
      <c r="C5939" s="507">
        <v>46.6</v>
      </c>
      <c r="E5939" s="508">
        <f>(Table13[[#This Row],[Gasoil Open]]-MIN(Table13[Gasoil Open]))/(MAX(Table13[Gasoil Open])-MIN(Table13[Gasoil Open]))</f>
        <v>0.27013177159590046</v>
      </c>
      <c r="I5939" s="130">
        <f>(Table13[[#This Row],[Alpha]]-MIN(Table13[Alpha]))/(MAX(Table13[Alpha])-MIN(Table13[Alpha]))</f>
        <v>0.41785418965510296</v>
      </c>
      <c r="J5939" s="508">
        <f>(Table13[[#This Row],[Signal from Matlab]]-703)/(1060.75-703)</f>
        <v>-1.9650593990216632</v>
      </c>
    </row>
    <row r="5940" spans="1:10" x14ac:dyDescent="0.2">
      <c r="A5940" s="505">
        <v>42562</v>
      </c>
      <c r="B5940" s="506">
        <v>5939</v>
      </c>
      <c r="C5940" s="507">
        <v>46.49</v>
      </c>
      <c r="E5940" s="508">
        <f>(Table13[[#This Row],[Gasoil Open]]-MIN(Table13[Gasoil Open]))/(MAX(Table13[Gasoil Open])-MIN(Table13[Gasoil Open]))</f>
        <v>0.26932650073206443</v>
      </c>
      <c r="I5940" s="130">
        <f>(Table13[[#This Row],[Alpha]]-MIN(Table13[Alpha]))/(MAX(Table13[Alpha])-MIN(Table13[Alpha]))</f>
        <v>0.41785418965510296</v>
      </c>
      <c r="J5940" s="508">
        <f>(Table13[[#This Row],[Signal from Matlab]]-703)/(1060.75-703)</f>
        <v>-1.9650593990216632</v>
      </c>
    </row>
    <row r="5941" spans="1:10" x14ac:dyDescent="0.2">
      <c r="A5941" s="505">
        <v>42563</v>
      </c>
      <c r="B5941" s="506">
        <v>5940</v>
      </c>
      <c r="C5941" s="507">
        <v>46.17</v>
      </c>
      <c r="E5941" s="508">
        <f>(Table13[[#This Row],[Gasoil Open]]-MIN(Table13[Gasoil Open]))/(MAX(Table13[Gasoil Open])-MIN(Table13[Gasoil Open]))</f>
        <v>0.2669838945827232</v>
      </c>
      <c r="I5941" s="130">
        <f>(Table13[[#This Row],[Alpha]]-MIN(Table13[Alpha]))/(MAX(Table13[Alpha])-MIN(Table13[Alpha]))</f>
        <v>0.41785418965510296</v>
      </c>
      <c r="J5941" s="508">
        <f>(Table13[[#This Row],[Signal from Matlab]]-703)/(1060.75-703)</f>
        <v>-1.9650593990216632</v>
      </c>
    </row>
    <row r="5942" spans="1:10" x14ac:dyDescent="0.2">
      <c r="A5942" s="505">
        <v>42564</v>
      </c>
      <c r="B5942" s="506">
        <v>5941</v>
      </c>
      <c r="C5942" s="507">
        <v>48.13</v>
      </c>
      <c r="E5942" s="508">
        <f>(Table13[[#This Row],[Gasoil Open]]-MIN(Table13[Gasoil Open]))/(MAX(Table13[Gasoil Open])-MIN(Table13[Gasoil Open]))</f>
        <v>0.28133235724743777</v>
      </c>
      <c r="I5942" s="130">
        <f>(Table13[[#This Row],[Alpha]]-MIN(Table13[Alpha]))/(MAX(Table13[Alpha])-MIN(Table13[Alpha]))</f>
        <v>0.41785418965510296</v>
      </c>
      <c r="J5942" s="508">
        <f>(Table13[[#This Row],[Signal from Matlab]]-703)/(1060.75-703)</f>
        <v>-1.9650593990216632</v>
      </c>
    </row>
    <row r="5943" spans="1:10" x14ac:dyDescent="0.2">
      <c r="A5943" s="505">
        <v>42565</v>
      </c>
      <c r="B5943" s="506">
        <v>5942</v>
      </c>
      <c r="C5943" s="507">
        <v>46.59</v>
      </c>
      <c r="E5943" s="508">
        <f>(Table13[[#This Row],[Gasoil Open]]-MIN(Table13[Gasoil Open]))/(MAX(Table13[Gasoil Open])-MIN(Table13[Gasoil Open]))</f>
        <v>0.2700585651537335</v>
      </c>
      <c r="I5943" s="130">
        <f>(Table13[[#This Row],[Alpha]]-MIN(Table13[Alpha]))/(MAX(Table13[Alpha])-MIN(Table13[Alpha]))</f>
        <v>0.41785418965510296</v>
      </c>
      <c r="J5943" s="508">
        <f>(Table13[[#This Row],[Signal from Matlab]]-703)/(1060.75-703)</f>
        <v>-1.9650593990216632</v>
      </c>
    </row>
    <row r="5944" spans="1:10" x14ac:dyDescent="0.2">
      <c r="A5944" s="505">
        <v>42566</v>
      </c>
      <c r="B5944" s="506">
        <v>5943</v>
      </c>
      <c r="C5944" s="507">
        <v>47.03</v>
      </c>
      <c r="E5944" s="508">
        <f>(Table13[[#This Row],[Gasoil Open]]-MIN(Table13[Gasoil Open]))/(MAX(Table13[Gasoil Open])-MIN(Table13[Gasoil Open]))</f>
        <v>0.27327964860907755</v>
      </c>
      <c r="I5944" s="130">
        <f>(Table13[[#This Row],[Alpha]]-MIN(Table13[Alpha]))/(MAX(Table13[Alpha])-MIN(Table13[Alpha]))</f>
        <v>0.41785418965510296</v>
      </c>
      <c r="J5944" s="508">
        <f>(Table13[[#This Row],[Signal from Matlab]]-703)/(1060.75-703)</f>
        <v>-1.9650593990216632</v>
      </c>
    </row>
    <row r="5945" spans="1:10" x14ac:dyDescent="0.2">
      <c r="A5945" s="505">
        <v>42569</v>
      </c>
      <c r="B5945" s="506">
        <v>5944</v>
      </c>
      <c r="C5945" s="507">
        <v>47.92</v>
      </c>
      <c r="E5945" s="508">
        <f>(Table13[[#This Row],[Gasoil Open]]-MIN(Table13[Gasoil Open]))/(MAX(Table13[Gasoil Open])-MIN(Table13[Gasoil Open]))</f>
        <v>0.27979502196193262</v>
      </c>
      <c r="I5945" s="130">
        <f>(Table13[[#This Row],[Alpha]]-MIN(Table13[Alpha]))/(MAX(Table13[Alpha])-MIN(Table13[Alpha]))</f>
        <v>0.41785418965510296</v>
      </c>
      <c r="J5945" s="508">
        <f>(Table13[[#This Row],[Signal from Matlab]]-703)/(1060.75-703)</f>
        <v>-1.9650593990216632</v>
      </c>
    </row>
    <row r="5946" spans="1:10" x14ac:dyDescent="0.2">
      <c r="A5946" s="505">
        <v>42570</v>
      </c>
      <c r="B5946" s="506">
        <v>5945</v>
      </c>
      <c r="C5946" s="507">
        <v>46.93</v>
      </c>
      <c r="E5946" s="508">
        <f>(Table13[[#This Row],[Gasoil Open]]-MIN(Table13[Gasoil Open]))/(MAX(Table13[Gasoil Open])-MIN(Table13[Gasoil Open]))</f>
        <v>0.27254758418740849</v>
      </c>
      <c r="I5946" s="130">
        <f>(Table13[[#This Row],[Alpha]]-MIN(Table13[Alpha]))/(MAX(Table13[Alpha])-MIN(Table13[Alpha]))</f>
        <v>0.41785418965510296</v>
      </c>
      <c r="J5946" s="508">
        <f>(Table13[[#This Row],[Signal from Matlab]]-703)/(1060.75-703)</f>
        <v>-1.9650593990216632</v>
      </c>
    </row>
    <row r="5947" spans="1:10" x14ac:dyDescent="0.2">
      <c r="A5947" s="505">
        <v>42571</v>
      </c>
      <c r="B5947" s="506">
        <v>5946</v>
      </c>
      <c r="C5947" s="507">
        <v>46.76</v>
      </c>
      <c r="E5947" s="508">
        <f>(Table13[[#This Row],[Gasoil Open]]-MIN(Table13[Gasoil Open]))/(MAX(Table13[Gasoil Open])-MIN(Table13[Gasoil Open]))</f>
        <v>0.27130307467057097</v>
      </c>
      <c r="I5947" s="130">
        <f>(Table13[[#This Row],[Alpha]]-MIN(Table13[Alpha]))/(MAX(Table13[Alpha])-MIN(Table13[Alpha]))</f>
        <v>0.41785418965510296</v>
      </c>
      <c r="J5947" s="508">
        <f>(Table13[[#This Row],[Signal from Matlab]]-703)/(1060.75-703)</f>
        <v>-1.9650593990216632</v>
      </c>
    </row>
    <row r="5948" spans="1:10" x14ac:dyDescent="0.2">
      <c r="A5948" s="505">
        <v>42572</v>
      </c>
      <c r="B5948" s="506">
        <v>5947</v>
      </c>
      <c r="C5948" s="507">
        <v>47.17</v>
      </c>
      <c r="E5948" s="508">
        <f>(Table13[[#This Row],[Gasoil Open]]-MIN(Table13[Gasoil Open]))/(MAX(Table13[Gasoil Open])-MIN(Table13[Gasoil Open]))</f>
        <v>0.2743045387994143</v>
      </c>
      <c r="I5948" s="130">
        <f>(Table13[[#This Row],[Alpha]]-MIN(Table13[Alpha]))/(MAX(Table13[Alpha])-MIN(Table13[Alpha]))</f>
        <v>0.41785418965510296</v>
      </c>
      <c r="J5948" s="508">
        <f>(Table13[[#This Row],[Signal from Matlab]]-703)/(1060.75-703)</f>
        <v>-1.9650593990216632</v>
      </c>
    </row>
    <row r="5949" spans="1:10" x14ac:dyDescent="0.2">
      <c r="A5949" s="505">
        <v>42573</v>
      </c>
      <c r="B5949" s="506">
        <v>5948</v>
      </c>
      <c r="C5949" s="507">
        <v>46.21</v>
      </c>
      <c r="E5949" s="508">
        <f>(Table13[[#This Row],[Gasoil Open]]-MIN(Table13[Gasoil Open]))/(MAX(Table13[Gasoil Open])-MIN(Table13[Gasoil Open]))</f>
        <v>0.26727672035139094</v>
      </c>
      <c r="I5949" s="130">
        <f>(Table13[[#This Row],[Alpha]]-MIN(Table13[Alpha]))/(MAX(Table13[Alpha])-MIN(Table13[Alpha]))</f>
        <v>0.41785418965510296</v>
      </c>
      <c r="J5949" s="508">
        <f>(Table13[[#This Row],[Signal from Matlab]]-703)/(1060.75-703)</f>
        <v>-1.9650593990216632</v>
      </c>
    </row>
    <row r="5950" spans="1:10" x14ac:dyDescent="0.2">
      <c r="A5950" s="505">
        <v>42576</v>
      </c>
      <c r="B5950" s="506">
        <v>5949</v>
      </c>
      <c r="C5950" s="507">
        <v>45.7</v>
      </c>
      <c r="E5950" s="508">
        <f>(Table13[[#This Row],[Gasoil Open]]-MIN(Table13[Gasoil Open]))/(MAX(Table13[Gasoil Open])-MIN(Table13[Gasoil Open]))</f>
        <v>0.26354319180087843</v>
      </c>
      <c r="I5950" s="130">
        <f>(Table13[[#This Row],[Alpha]]-MIN(Table13[Alpha]))/(MAX(Table13[Alpha])-MIN(Table13[Alpha]))</f>
        <v>0.41785418965510296</v>
      </c>
      <c r="J5950" s="508">
        <f>(Table13[[#This Row],[Signal from Matlab]]-703)/(1060.75-703)</f>
        <v>-1.9650593990216632</v>
      </c>
    </row>
    <row r="5951" spans="1:10" x14ac:dyDescent="0.2">
      <c r="A5951" s="505">
        <v>42577</v>
      </c>
      <c r="B5951" s="506">
        <v>5950</v>
      </c>
      <c r="C5951" s="507">
        <v>44.82</v>
      </c>
      <c r="E5951" s="508">
        <f>(Table13[[#This Row],[Gasoil Open]]-MIN(Table13[Gasoil Open]))/(MAX(Table13[Gasoil Open])-MIN(Table13[Gasoil Open]))</f>
        <v>0.25710102489019032</v>
      </c>
      <c r="I5951" s="130">
        <f>(Table13[[#This Row],[Alpha]]-MIN(Table13[Alpha]))/(MAX(Table13[Alpha])-MIN(Table13[Alpha]))</f>
        <v>0.41785418965510296</v>
      </c>
      <c r="J5951" s="508">
        <f>(Table13[[#This Row],[Signal from Matlab]]-703)/(1060.75-703)</f>
        <v>-1.9650593990216632</v>
      </c>
    </row>
    <row r="5952" spans="1:10" x14ac:dyDescent="0.2">
      <c r="A5952" s="505">
        <v>42578</v>
      </c>
      <c r="B5952" s="506">
        <v>5951</v>
      </c>
      <c r="C5952" s="507">
        <v>44.55</v>
      </c>
      <c r="E5952" s="508">
        <f>(Table13[[#This Row],[Gasoil Open]]-MIN(Table13[Gasoil Open]))/(MAX(Table13[Gasoil Open])-MIN(Table13[Gasoil Open]))</f>
        <v>0.25512445095168368</v>
      </c>
      <c r="I5952" s="130">
        <f>(Table13[[#This Row],[Alpha]]-MIN(Table13[Alpha]))/(MAX(Table13[Alpha])-MIN(Table13[Alpha]))</f>
        <v>0.41785418965510296</v>
      </c>
      <c r="J5952" s="508">
        <f>(Table13[[#This Row],[Signal from Matlab]]-703)/(1060.75-703)</f>
        <v>-1.9650593990216632</v>
      </c>
    </row>
    <row r="5953" spans="1:10" x14ac:dyDescent="0.2">
      <c r="A5953" s="505">
        <v>42579</v>
      </c>
      <c r="B5953" s="506">
        <v>5952</v>
      </c>
      <c r="C5953" s="507">
        <v>43.53</v>
      </c>
      <c r="E5953" s="508">
        <f>(Table13[[#This Row],[Gasoil Open]]-MIN(Table13[Gasoil Open]))/(MAX(Table13[Gasoil Open])-MIN(Table13[Gasoil Open]))</f>
        <v>0.2476573938506588</v>
      </c>
      <c r="I5953" s="130">
        <f>(Table13[[#This Row],[Alpha]]-MIN(Table13[Alpha]))/(MAX(Table13[Alpha])-MIN(Table13[Alpha]))</f>
        <v>0.41785418965510296</v>
      </c>
      <c r="J5953" s="508">
        <f>(Table13[[#This Row],[Signal from Matlab]]-703)/(1060.75-703)</f>
        <v>-1.9650593990216632</v>
      </c>
    </row>
    <row r="5954" spans="1:10" x14ac:dyDescent="0.2">
      <c r="A5954" s="505">
        <v>42580</v>
      </c>
      <c r="B5954" s="506">
        <v>5953</v>
      </c>
      <c r="C5954" s="507">
        <v>43.14</v>
      </c>
      <c r="E5954" s="508">
        <f>(Table13[[#This Row],[Gasoil Open]]-MIN(Table13[Gasoil Open]))/(MAX(Table13[Gasoil Open])-MIN(Table13[Gasoil Open]))</f>
        <v>0.24480234260614928</v>
      </c>
      <c r="I5954" s="130">
        <f>(Table13[[#This Row],[Alpha]]-MIN(Table13[Alpha]))/(MAX(Table13[Alpha])-MIN(Table13[Alpha]))</f>
        <v>0.41785418965510296</v>
      </c>
      <c r="J5954" s="508">
        <f>(Table13[[#This Row],[Signal from Matlab]]-703)/(1060.75-703)</f>
        <v>-1.9650593990216632</v>
      </c>
    </row>
    <row r="5955" spans="1:10" x14ac:dyDescent="0.2">
      <c r="A5955" s="505">
        <v>42583</v>
      </c>
      <c r="B5955" s="506">
        <v>5954</v>
      </c>
      <c r="C5955" s="507">
        <v>43.11</v>
      </c>
      <c r="E5955" s="508">
        <f>(Table13[[#This Row],[Gasoil Open]]-MIN(Table13[Gasoil Open]))/(MAX(Table13[Gasoil Open])-MIN(Table13[Gasoil Open]))</f>
        <v>0.24458272327964856</v>
      </c>
      <c r="I5955" s="130">
        <f>(Table13[[#This Row],[Alpha]]-MIN(Table13[Alpha]))/(MAX(Table13[Alpha])-MIN(Table13[Alpha]))</f>
        <v>0.41785418965510296</v>
      </c>
      <c r="J5955" s="508">
        <f>(Table13[[#This Row],[Signal from Matlab]]-703)/(1060.75-703)</f>
        <v>-1.9650593990216632</v>
      </c>
    </row>
    <row r="5956" spans="1:10" x14ac:dyDescent="0.2">
      <c r="A5956" s="505">
        <v>42584</v>
      </c>
      <c r="B5956" s="506">
        <v>5955</v>
      </c>
      <c r="C5956" s="507">
        <v>42.23</v>
      </c>
      <c r="E5956" s="508">
        <f>(Table13[[#This Row],[Gasoil Open]]-MIN(Table13[Gasoil Open]))/(MAX(Table13[Gasoil Open])-MIN(Table13[Gasoil Open]))</f>
        <v>0.23814055636896045</v>
      </c>
      <c r="I5956" s="130">
        <f>(Table13[[#This Row],[Alpha]]-MIN(Table13[Alpha]))/(MAX(Table13[Alpha])-MIN(Table13[Alpha]))</f>
        <v>0.41785418965510296</v>
      </c>
      <c r="J5956" s="508">
        <f>(Table13[[#This Row],[Signal from Matlab]]-703)/(1060.75-703)</f>
        <v>-1.9650593990216632</v>
      </c>
    </row>
    <row r="5957" spans="1:10" x14ac:dyDescent="0.2">
      <c r="A5957" s="505">
        <v>42585</v>
      </c>
      <c r="B5957" s="506">
        <v>5956</v>
      </c>
      <c r="C5957" s="507">
        <v>41.94</v>
      </c>
      <c r="E5957" s="508">
        <f>(Table13[[#This Row],[Gasoil Open]]-MIN(Table13[Gasoil Open]))/(MAX(Table13[Gasoil Open])-MIN(Table13[Gasoil Open]))</f>
        <v>0.23601756954611999</v>
      </c>
      <c r="I5957" s="130">
        <f>(Table13[[#This Row],[Alpha]]-MIN(Table13[Alpha]))/(MAX(Table13[Alpha])-MIN(Table13[Alpha]))</f>
        <v>0.41785418965510296</v>
      </c>
      <c r="J5957" s="508">
        <f>(Table13[[#This Row],[Signal from Matlab]]-703)/(1060.75-703)</f>
        <v>-1.9650593990216632</v>
      </c>
    </row>
    <row r="5958" spans="1:10" x14ac:dyDescent="0.2">
      <c r="A5958" s="505">
        <v>42586</v>
      </c>
      <c r="B5958" s="506">
        <v>5957</v>
      </c>
      <c r="C5958" s="507">
        <v>43.36</v>
      </c>
      <c r="E5958" s="508">
        <f>(Table13[[#This Row],[Gasoil Open]]-MIN(Table13[Gasoil Open]))/(MAX(Table13[Gasoil Open])-MIN(Table13[Gasoil Open]))</f>
        <v>0.2464128843338213</v>
      </c>
      <c r="I5958" s="130">
        <f>(Table13[[#This Row],[Alpha]]-MIN(Table13[Alpha]))/(MAX(Table13[Alpha])-MIN(Table13[Alpha]))</f>
        <v>0.41785418965510296</v>
      </c>
      <c r="J5958" s="508">
        <f>(Table13[[#This Row],[Signal from Matlab]]-703)/(1060.75-703)</f>
        <v>-1.9650593990216632</v>
      </c>
    </row>
    <row r="5959" spans="1:10" x14ac:dyDescent="0.2">
      <c r="A5959" s="505">
        <v>42587</v>
      </c>
      <c r="B5959" s="506">
        <v>5958</v>
      </c>
      <c r="C5959" s="507">
        <v>44.18</v>
      </c>
      <c r="E5959" s="508">
        <f>(Table13[[#This Row],[Gasoil Open]]-MIN(Table13[Gasoil Open]))/(MAX(Table13[Gasoil Open])-MIN(Table13[Gasoil Open]))</f>
        <v>0.25241581259150803</v>
      </c>
      <c r="I5959" s="130">
        <f>(Table13[[#This Row],[Alpha]]-MIN(Table13[Alpha]))/(MAX(Table13[Alpha])-MIN(Table13[Alpha]))</f>
        <v>0.41785418965510296</v>
      </c>
      <c r="J5959" s="508">
        <f>(Table13[[#This Row],[Signal from Matlab]]-703)/(1060.75-703)</f>
        <v>-1.9650593990216632</v>
      </c>
    </row>
    <row r="5960" spans="1:10" x14ac:dyDescent="0.2">
      <c r="A5960" s="505">
        <v>42590</v>
      </c>
      <c r="B5960" s="506">
        <v>5959</v>
      </c>
      <c r="C5960" s="507">
        <v>44.34</v>
      </c>
      <c r="E5960" s="508">
        <f>(Table13[[#This Row],[Gasoil Open]]-MIN(Table13[Gasoil Open]))/(MAX(Table13[Gasoil Open])-MIN(Table13[Gasoil Open]))</f>
        <v>0.25358711566617859</v>
      </c>
      <c r="I5960" s="130">
        <f>(Table13[[#This Row],[Alpha]]-MIN(Table13[Alpha]))/(MAX(Table13[Alpha])-MIN(Table13[Alpha]))</f>
        <v>0.41785418965510296</v>
      </c>
      <c r="J5960" s="508">
        <f>(Table13[[#This Row],[Signal from Matlab]]-703)/(1060.75-703)</f>
        <v>-1.9650593990216632</v>
      </c>
    </row>
    <row r="5961" spans="1:10" x14ac:dyDescent="0.2">
      <c r="A5961" s="505">
        <v>42591</v>
      </c>
      <c r="B5961" s="506">
        <v>5960</v>
      </c>
      <c r="C5961" s="507">
        <v>45.25</v>
      </c>
      <c r="E5961" s="508">
        <f>(Table13[[#This Row],[Gasoil Open]]-MIN(Table13[Gasoil Open]))/(MAX(Table13[Gasoil Open])-MIN(Table13[Gasoil Open]))</f>
        <v>0.26024890190336741</v>
      </c>
      <c r="I5961" s="130">
        <f>(Table13[[#This Row],[Alpha]]-MIN(Table13[Alpha]))/(MAX(Table13[Alpha])-MIN(Table13[Alpha]))</f>
        <v>0.41785418965510296</v>
      </c>
      <c r="J5961" s="508">
        <f>(Table13[[#This Row],[Signal from Matlab]]-703)/(1060.75-703)</f>
        <v>-1.9650593990216632</v>
      </c>
    </row>
    <row r="5962" spans="1:10" x14ac:dyDescent="0.2">
      <c r="A5962" s="505">
        <v>42592</v>
      </c>
      <c r="B5962" s="506">
        <v>5961</v>
      </c>
      <c r="C5962" s="507">
        <v>44.92</v>
      </c>
      <c r="E5962" s="508">
        <f>(Table13[[#This Row],[Gasoil Open]]-MIN(Table13[Gasoil Open]))/(MAX(Table13[Gasoil Open])-MIN(Table13[Gasoil Open]))</f>
        <v>0.25783308931185939</v>
      </c>
      <c r="I5962" s="130">
        <f>(Table13[[#This Row],[Alpha]]-MIN(Table13[Alpha]))/(MAX(Table13[Alpha])-MIN(Table13[Alpha]))</f>
        <v>0.41785418965510296</v>
      </c>
      <c r="J5962" s="508">
        <f>(Table13[[#This Row],[Signal from Matlab]]-703)/(1060.75-703)</f>
        <v>-1.9650593990216632</v>
      </c>
    </row>
    <row r="5963" spans="1:10" x14ac:dyDescent="0.2">
      <c r="A5963" s="505">
        <v>42593</v>
      </c>
      <c r="B5963" s="506">
        <v>5962</v>
      </c>
      <c r="C5963" s="507">
        <v>43.78</v>
      </c>
      <c r="E5963" s="508">
        <f>(Table13[[#This Row],[Gasoil Open]]-MIN(Table13[Gasoil Open]))/(MAX(Table13[Gasoil Open])-MIN(Table13[Gasoil Open]))</f>
        <v>0.24948755490483157</v>
      </c>
      <c r="I5963" s="130">
        <f>(Table13[[#This Row],[Alpha]]-MIN(Table13[Alpha]))/(MAX(Table13[Alpha])-MIN(Table13[Alpha]))</f>
        <v>0.41785418965510296</v>
      </c>
      <c r="J5963" s="508">
        <f>(Table13[[#This Row],[Signal from Matlab]]-703)/(1060.75-703)</f>
        <v>-1.9650593990216632</v>
      </c>
    </row>
    <row r="5964" spans="1:10" x14ac:dyDescent="0.2">
      <c r="A5964" s="505">
        <v>42594</v>
      </c>
      <c r="B5964" s="506">
        <v>5963</v>
      </c>
      <c r="C5964" s="507">
        <v>46.18</v>
      </c>
      <c r="E5964" s="508">
        <f>(Table13[[#This Row],[Gasoil Open]]-MIN(Table13[Gasoil Open]))/(MAX(Table13[Gasoil Open])-MIN(Table13[Gasoil Open]))</f>
        <v>0.26705710102489016</v>
      </c>
      <c r="I5964" s="130">
        <f>(Table13[[#This Row],[Alpha]]-MIN(Table13[Alpha]))/(MAX(Table13[Alpha])-MIN(Table13[Alpha]))</f>
        <v>0.41785418965510296</v>
      </c>
      <c r="J5964" s="508">
        <f>(Table13[[#This Row],[Signal from Matlab]]-703)/(1060.75-703)</f>
        <v>-1.9650593990216632</v>
      </c>
    </row>
    <row r="5965" spans="1:10" x14ac:dyDescent="0.2">
      <c r="A5965" s="505">
        <v>42597</v>
      </c>
      <c r="B5965" s="506">
        <v>5964</v>
      </c>
      <c r="C5965" s="507">
        <v>47.14</v>
      </c>
      <c r="E5965" s="508">
        <f>(Table13[[#This Row],[Gasoil Open]]-MIN(Table13[Gasoil Open]))/(MAX(Table13[Gasoil Open])-MIN(Table13[Gasoil Open]))</f>
        <v>0.27408491947291358</v>
      </c>
      <c r="I5965" s="130">
        <f>(Table13[[#This Row],[Alpha]]-MIN(Table13[Alpha]))/(MAX(Table13[Alpha])-MIN(Table13[Alpha]))</f>
        <v>0.41785418965510296</v>
      </c>
      <c r="J5965" s="508">
        <f>(Table13[[#This Row],[Signal from Matlab]]-703)/(1060.75-703)</f>
        <v>-1.9650593990216632</v>
      </c>
    </row>
    <row r="5966" spans="1:10" x14ac:dyDescent="0.2">
      <c r="A5966" s="505">
        <v>42598</v>
      </c>
      <c r="B5966" s="506">
        <v>5965</v>
      </c>
      <c r="C5966" s="507">
        <v>48.22</v>
      </c>
      <c r="E5966" s="508">
        <f>(Table13[[#This Row],[Gasoil Open]]-MIN(Table13[Gasoil Open]))/(MAX(Table13[Gasoil Open])-MIN(Table13[Gasoil Open]))</f>
        <v>0.28199121522693987</v>
      </c>
      <c r="I5966" s="130">
        <f>(Table13[[#This Row],[Alpha]]-MIN(Table13[Alpha]))/(MAX(Table13[Alpha])-MIN(Table13[Alpha]))</f>
        <v>0.41785418965510296</v>
      </c>
      <c r="J5966" s="508">
        <f>(Table13[[#This Row],[Signal from Matlab]]-703)/(1060.75-703)</f>
        <v>-1.9650593990216632</v>
      </c>
    </row>
    <row r="5967" spans="1:10" x14ac:dyDescent="0.2">
      <c r="A5967" s="505">
        <v>42599</v>
      </c>
      <c r="B5967" s="506">
        <v>5966</v>
      </c>
      <c r="C5967" s="507">
        <v>48.88</v>
      </c>
      <c r="E5967" s="508">
        <f>(Table13[[#This Row],[Gasoil Open]]-MIN(Table13[Gasoil Open]))/(MAX(Table13[Gasoil Open])-MIN(Table13[Gasoil Open]))</f>
        <v>0.28682284040995609</v>
      </c>
      <c r="I5967" s="130">
        <f>(Table13[[#This Row],[Alpha]]-MIN(Table13[Alpha]))/(MAX(Table13[Alpha])-MIN(Table13[Alpha]))</f>
        <v>0.41785418965510296</v>
      </c>
      <c r="J5967" s="508">
        <f>(Table13[[#This Row],[Signal from Matlab]]-703)/(1060.75-703)</f>
        <v>-1.9650593990216632</v>
      </c>
    </row>
    <row r="5968" spans="1:10" x14ac:dyDescent="0.2">
      <c r="A5968" s="505">
        <v>42600</v>
      </c>
      <c r="B5968" s="506">
        <v>5967</v>
      </c>
      <c r="C5968" s="507">
        <v>49.76</v>
      </c>
      <c r="E5968" s="508">
        <f>(Table13[[#This Row],[Gasoil Open]]-MIN(Table13[Gasoil Open]))/(MAX(Table13[Gasoil Open])-MIN(Table13[Gasoil Open]))</f>
        <v>0.2932650073206442</v>
      </c>
      <c r="I5968" s="130">
        <f>(Table13[[#This Row],[Alpha]]-MIN(Table13[Alpha]))/(MAX(Table13[Alpha])-MIN(Table13[Alpha]))</f>
        <v>0.41785418965510296</v>
      </c>
      <c r="J5968" s="508">
        <f>(Table13[[#This Row],[Signal from Matlab]]-703)/(1060.75-703)</f>
        <v>-1.9650593990216632</v>
      </c>
    </row>
    <row r="5969" spans="1:10" x14ac:dyDescent="0.2">
      <c r="A5969" s="505">
        <v>42601</v>
      </c>
      <c r="B5969" s="506">
        <v>5968</v>
      </c>
      <c r="C5969" s="507">
        <v>50.96</v>
      </c>
      <c r="E5969" s="508">
        <f>(Table13[[#This Row],[Gasoil Open]]-MIN(Table13[Gasoil Open]))/(MAX(Table13[Gasoil Open])-MIN(Table13[Gasoil Open]))</f>
        <v>0.30204978038067348</v>
      </c>
      <c r="I5969" s="130">
        <f>(Table13[[#This Row],[Alpha]]-MIN(Table13[Alpha]))/(MAX(Table13[Alpha])-MIN(Table13[Alpha]))</f>
        <v>0.41785418965510296</v>
      </c>
      <c r="J5969" s="508">
        <f>(Table13[[#This Row],[Signal from Matlab]]-703)/(1060.75-703)</f>
        <v>-1.9650593990216632</v>
      </c>
    </row>
    <row r="5970" spans="1:10" x14ac:dyDescent="0.2">
      <c r="A5970" s="505">
        <v>42604</v>
      </c>
      <c r="B5970" s="506">
        <v>5969</v>
      </c>
      <c r="C5970" s="507">
        <v>50.7</v>
      </c>
      <c r="E5970" s="508">
        <f>(Table13[[#This Row],[Gasoil Open]]-MIN(Table13[Gasoil Open]))/(MAX(Table13[Gasoil Open])-MIN(Table13[Gasoil Open]))</f>
        <v>0.30014641288433375</v>
      </c>
      <c r="I5970" s="130">
        <f>(Table13[[#This Row],[Alpha]]-MIN(Table13[Alpha]))/(MAX(Table13[Alpha])-MIN(Table13[Alpha]))</f>
        <v>0.41785418965510296</v>
      </c>
      <c r="J5970" s="508">
        <f>(Table13[[#This Row],[Signal from Matlab]]-703)/(1060.75-703)</f>
        <v>-1.9650593990216632</v>
      </c>
    </row>
    <row r="5971" spans="1:10" x14ac:dyDescent="0.2">
      <c r="A5971" s="505">
        <v>42605</v>
      </c>
      <c r="B5971" s="506">
        <v>5970</v>
      </c>
      <c r="C5971" s="507">
        <v>49.04</v>
      </c>
      <c r="E5971" s="508">
        <f>(Table13[[#This Row],[Gasoil Open]]-MIN(Table13[Gasoil Open]))/(MAX(Table13[Gasoil Open])-MIN(Table13[Gasoil Open]))</f>
        <v>0.2879941434846266</v>
      </c>
      <c r="I5971" s="130">
        <f>(Table13[[#This Row],[Alpha]]-MIN(Table13[Alpha]))/(MAX(Table13[Alpha])-MIN(Table13[Alpha]))</f>
        <v>0.41785418965510296</v>
      </c>
      <c r="J5971" s="508">
        <f>(Table13[[#This Row],[Signal from Matlab]]-703)/(1060.75-703)</f>
        <v>-1.9650593990216632</v>
      </c>
    </row>
    <row r="5972" spans="1:10" x14ac:dyDescent="0.2">
      <c r="A5972" s="505">
        <v>42606</v>
      </c>
      <c r="B5972" s="506">
        <v>5971</v>
      </c>
      <c r="C5972" s="507">
        <v>49.57</v>
      </c>
      <c r="E5972" s="508">
        <f>(Table13[[#This Row],[Gasoil Open]]-MIN(Table13[Gasoil Open]))/(MAX(Table13[Gasoil Open])-MIN(Table13[Gasoil Open]))</f>
        <v>0.29187408491947292</v>
      </c>
      <c r="I5972" s="130">
        <f>(Table13[[#This Row],[Alpha]]-MIN(Table13[Alpha]))/(MAX(Table13[Alpha])-MIN(Table13[Alpha]))</f>
        <v>0.41785418965510296</v>
      </c>
      <c r="J5972" s="508">
        <f>(Table13[[#This Row],[Signal from Matlab]]-703)/(1060.75-703)</f>
        <v>-1.9650593990216632</v>
      </c>
    </row>
    <row r="5973" spans="1:10" x14ac:dyDescent="0.2">
      <c r="A5973" s="505">
        <v>42607</v>
      </c>
      <c r="B5973" s="506">
        <v>5972</v>
      </c>
      <c r="C5973" s="507">
        <v>49.03</v>
      </c>
      <c r="E5973" s="508">
        <f>(Table13[[#This Row],[Gasoil Open]]-MIN(Table13[Gasoil Open]))/(MAX(Table13[Gasoil Open])-MIN(Table13[Gasoil Open]))</f>
        <v>0.28792093704245969</v>
      </c>
      <c r="I5973" s="130">
        <f>(Table13[[#This Row],[Alpha]]-MIN(Table13[Alpha]))/(MAX(Table13[Alpha])-MIN(Table13[Alpha]))</f>
        <v>0.41785418965510296</v>
      </c>
      <c r="J5973" s="508">
        <f>(Table13[[#This Row],[Signal from Matlab]]-703)/(1060.75-703)</f>
        <v>-1.9650593990216632</v>
      </c>
    </row>
    <row r="5974" spans="1:10" x14ac:dyDescent="0.2">
      <c r="A5974" s="505">
        <v>42608</v>
      </c>
      <c r="B5974" s="506">
        <v>5973</v>
      </c>
      <c r="C5974" s="507">
        <v>49.66</v>
      </c>
      <c r="E5974" s="508">
        <f>(Table13[[#This Row],[Gasoil Open]]-MIN(Table13[Gasoil Open]))/(MAX(Table13[Gasoil Open])-MIN(Table13[Gasoil Open]))</f>
        <v>0.29253294289897502</v>
      </c>
      <c r="I5974" s="130">
        <f>(Table13[[#This Row],[Alpha]]-MIN(Table13[Alpha]))/(MAX(Table13[Alpha])-MIN(Table13[Alpha]))</f>
        <v>0.41785418965510296</v>
      </c>
      <c r="J5974" s="508">
        <f>(Table13[[#This Row],[Signal from Matlab]]-703)/(1060.75-703)</f>
        <v>-1.9650593990216632</v>
      </c>
    </row>
    <row r="5975" spans="1:10" x14ac:dyDescent="0.2">
      <c r="A5975" s="505">
        <v>42611</v>
      </c>
      <c r="B5975" s="506">
        <v>5974</v>
      </c>
      <c r="C5975" s="507">
        <v>49.54</v>
      </c>
      <c r="E5975" s="508">
        <f>(Table13[[#This Row],[Gasoil Open]]-MIN(Table13[Gasoil Open]))/(MAX(Table13[Gasoil Open])-MIN(Table13[Gasoil Open]))</f>
        <v>0.29165446559297215</v>
      </c>
      <c r="I5975" s="130">
        <f>(Table13[[#This Row],[Alpha]]-MIN(Table13[Alpha]))/(MAX(Table13[Alpha])-MIN(Table13[Alpha]))</f>
        <v>0.41785418965510296</v>
      </c>
      <c r="J5975" s="508">
        <f>(Table13[[#This Row],[Signal from Matlab]]-703)/(1060.75-703)</f>
        <v>-1.9650593990216632</v>
      </c>
    </row>
    <row r="5976" spans="1:10" x14ac:dyDescent="0.2">
      <c r="A5976" s="505">
        <v>42612</v>
      </c>
      <c r="B5976" s="506">
        <v>5975</v>
      </c>
      <c r="C5976" s="507">
        <v>49.25</v>
      </c>
      <c r="E5976" s="508">
        <f>(Table13[[#This Row],[Gasoil Open]]-MIN(Table13[Gasoil Open]))/(MAX(Table13[Gasoil Open])-MIN(Table13[Gasoil Open]))</f>
        <v>0.28953147877013169</v>
      </c>
      <c r="I5976" s="130">
        <f>(Table13[[#This Row],[Alpha]]-MIN(Table13[Alpha]))/(MAX(Table13[Alpha])-MIN(Table13[Alpha]))</f>
        <v>0.41785418965510296</v>
      </c>
      <c r="J5976" s="508">
        <f>(Table13[[#This Row],[Signal from Matlab]]-703)/(1060.75-703)</f>
        <v>-1.9650593990216632</v>
      </c>
    </row>
    <row r="5977" spans="1:10" x14ac:dyDescent="0.2">
      <c r="A5977" s="505">
        <v>42613</v>
      </c>
      <c r="B5977" s="506">
        <v>5976</v>
      </c>
      <c r="C5977" s="507">
        <v>48.65</v>
      </c>
      <c r="E5977" s="508">
        <f>(Table13[[#This Row],[Gasoil Open]]-MIN(Table13[Gasoil Open]))/(MAX(Table13[Gasoil Open])-MIN(Table13[Gasoil Open]))</f>
        <v>0.28513909224011713</v>
      </c>
      <c r="I5977" s="130">
        <f>(Table13[[#This Row],[Alpha]]-MIN(Table13[Alpha]))/(MAX(Table13[Alpha])-MIN(Table13[Alpha]))</f>
        <v>0.41785418965510296</v>
      </c>
      <c r="J5977" s="508">
        <f>(Table13[[#This Row],[Signal from Matlab]]-703)/(1060.75-703)</f>
        <v>-1.9650593990216632</v>
      </c>
    </row>
    <row r="5978" spans="1:10" x14ac:dyDescent="0.2">
      <c r="A5978" s="505">
        <v>42614</v>
      </c>
      <c r="B5978" s="506">
        <v>5977</v>
      </c>
      <c r="C5978" s="507">
        <v>46.98</v>
      </c>
      <c r="E5978" s="508">
        <f>(Table13[[#This Row],[Gasoil Open]]-MIN(Table13[Gasoil Open]))/(MAX(Table13[Gasoil Open])-MIN(Table13[Gasoil Open]))</f>
        <v>0.27291361639824302</v>
      </c>
      <c r="I5978" s="130">
        <f>(Table13[[#This Row],[Alpha]]-MIN(Table13[Alpha]))/(MAX(Table13[Alpha])-MIN(Table13[Alpha]))</f>
        <v>0.41785418965510296</v>
      </c>
      <c r="J5978" s="508">
        <f>(Table13[[#This Row],[Signal from Matlab]]-703)/(1060.75-703)</f>
        <v>-1.9650593990216632</v>
      </c>
    </row>
    <row r="5979" spans="1:10" x14ac:dyDescent="0.2">
      <c r="A5979" s="505">
        <v>42615</v>
      </c>
      <c r="B5979" s="506">
        <v>5978</v>
      </c>
      <c r="C5979" s="507">
        <v>45.79</v>
      </c>
      <c r="E5979" s="508">
        <f>(Table13[[#This Row],[Gasoil Open]]-MIN(Table13[Gasoil Open]))/(MAX(Table13[Gasoil Open])-MIN(Table13[Gasoil Open]))</f>
        <v>0.26420204978038064</v>
      </c>
      <c r="I5979" s="130">
        <f>(Table13[[#This Row],[Alpha]]-MIN(Table13[Alpha]))/(MAX(Table13[Alpha])-MIN(Table13[Alpha]))</f>
        <v>0.41785418965510296</v>
      </c>
      <c r="J5979" s="508">
        <f>(Table13[[#This Row],[Signal from Matlab]]-703)/(1060.75-703)</f>
        <v>-1.9650593990216632</v>
      </c>
    </row>
    <row r="5980" spans="1:10" x14ac:dyDescent="0.2">
      <c r="A5980" s="505">
        <v>42618</v>
      </c>
      <c r="B5980" s="506">
        <v>5979</v>
      </c>
      <c r="C5980" s="507">
        <v>46.7</v>
      </c>
      <c r="E5980" s="508">
        <f>(Table13[[#This Row],[Gasoil Open]]-MIN(Table13[Gasoil Open]))/(MAX(Table13[Gasoil Open])-MIN(Table13[Gasoil Open]))</f>
        <v>0.27086383601756953</v>
      </c>
      <c r="I5980" s="130">
        <f>(Table13[[#This Row],[Alpha]]-MIN(Table13[Alpha]))/(MAX(Table13[Alpha])-MIN(Table13[Alpha]))</f>
        <v>0.41785418965510296</v>
      </c>
      <c r="J5980" s="508">
        <f>(Table13[[#This Row],[Signal from Matlab]]-703)/(1060.75-703)</f>
        <v>-1.9650593990216632</v>
      </c>
    </row>
    <row r="5981" spans="1:10" x14ac:dyDescent="0.2">
      <c r="A5981" s="505">
        <v>42619</v>
      </c>
      <c r="B5981" s="506">
        <v>5980</v>
      </c>
      <c r="C5981" s="507">
        <v>47.43</v>
      </c>
      <c r="E5981" s="508">
        <f>(Table13[[#This Row],[Gasoil Open]]-MIN(Table13[Gasoil Open]))/(MAX(Table13[Gasoil Open])-MIN(Table13[Gasoil Open]))</f>
        <v>0.27620790629575404</v>
      </c>
      <c r="I5981" s="130">
        <f>(Table13[[#This Row],[Alpha]]-MIN(Table13[Alpha]))/(MAX(Table13[Alpha])-MIN(Table13[Alpha]))</f>
        <v>0.41785418965510296</v>
      </c>
      <c r="J5981" s="508">
        <f>(Table13[[#This Row],[Signal from Matlab]]-703)/(1060.75-703)</f>
        <v>-1.9650593990216632</v>
      </c>
    </row>
    <row r="5982" spans="1:10" x14ac:dyDescent="0.2">
      <c r="A5982" s="505">
        <v>42620</v>
      </c>
      <c r="B5982" s="506">
        <v>5981</v>
      </c>
      <c r="C5982" s="507">
        <v>47.2</v>
      </c>
      <c r="E5982" s="508">
        <f>(Table13[[#This Row],[Gasoil Open]]-MIN(Table13[Gasoil Open]))/(MAX(Table13[Gasoil Open])-MIN(Table13[Gasoil Open]))</f>
        <v>0.27452415812591502</v>
      </c>
      <c r="I5982" s="130">
        <f>(Table13[[#This Row],[Alpha]]-MIN(Table13[Alpha]))/(MAX(Table13[Alpha])-MIN(Table13[Alpha]))</f>
        <v>0.41785418965510296</v>
      </c>
      <c r="J5982" s="508">
        <f>(Table13[[#This Row],[Signal from Matlab]]-703)/(1060.75-703)</f>
        <v>-1.9650593990216632</v>
      </c>
    </row>
    <row r="5983" spans="1:10" x14ac:dyDescent="0.2">
      <c r="A5983" s="505">
        <v>42621</v>
      </c>
      <c r="B5983" s="506">
        <v>5982</v>
      </c>
      <c r="C5983" s="507">
        <v>48.55</v>
      </c>
      <c r="E5983" s="508">
        <f>(Table13[[#This Row],[Gasoil Open]]-MIN(Table13[Gasoil Open]))/(MAX(Table13[Gasoil Open])-MIN(Table13[Gasoil Open]))</f>
        <v>0.28440702781844795</v>
      </c>
      <c r="I5983" s="130">
        <f>(Table13[[#This Row],[Alpha]]-MIN(Table13[Alpha]))/(MAX(Table13[Alpha])-MIN(Table13[Alpha]))</f>
        <v>0.41785418965510296</v>
      </c>
      <c r="J5983" s="508">
        <f>(Table13[[#This Row],[Signal from Matlab]]-703)/(1060.75-703)</f>
        <v>-1.9650593990216632</v>
      </c>
    </row>
    <row r="5984" spans="1:10" x14ac:dyDescent="0.2">
      <c r="A5984" s="505">
        <v>42622</v>
      </c>
      <c r="B5984" s="506">
        <v>5983</v>
      </c>
      <c r="C5984" s="507">
        <v>49.63</v>
      </c>
      <c r="E5984" s="508">
        <f>(Table13[[#This Row],[Gasoil Open]]-MIN(Table13[Gasoil Open]))/(MAX(Table13[Gasoil Open])-MIN(Table13[Gasoil Open]))</f>
        <v>0.29231332357247436</v>
      </c>
      <c r="I5984" s="130">
        <f>(Table13[[#This Row],[Alpha]]-MIN(Table13[Alpha]))/(MAX(Table13[Alpha])-MIN(Table13[Alpha]))</f>
        <v>0.41785418965510296</v>
      </c>
      <c r="J5984" s="508">
        <f>(Table13[[#This Row],[Signal from Matlab]]-703)/(1060.75-703)</f>
        <v>-1.9650593990216632</v>
      </c>
    </row>
    <row r="5985" spans="1:10" x14ac:dyDescent="0.2">
      <c r="A5985" s="505">
        <v>42625</v>
      </c>
      <c r="B5985" s="506">
        <v>5984</v>
      </c>
      <c r="C5985" s="507">
        <v>47.81</v>
      </c>
      <c r="E5985" s="508">
        <f>(Table13[[#This Row],[Gasoil Open]]-MIN(Table13[Gasoil Open]))/(MAX(Table13[Gasoil Open])-MIN(Table13[Gasoil Open]))</f>
        <v>0.27898975109809659</v>
      </c>
      <c r="I5985" s="130">
        <f>(Table13[[#This Row],[Alpha]]-MIN(Table13[Alpha]))/(MAX(Table13[Alpha])-MIN(Table13[Alpha]))</f>
        <v>0.41785418965510296</v>
      </c>
      <c r="J5985" s="508">
        <f>(Table13[[#This Row],[Signal from Matlab]]-703)/(1060.75-703)</f>
        <v>-1.9650593990216632</v>
      </c>
    </row>
    <row r="5986" spans="1:10" x14ac:dyDescent="0.2">
      <c r="A5986" s="505">
        <v>42626</v>
      </c>
      <c r="B5986" s="506">
        <v>5985</v>
      </c>
      <c r="C5986" s="507">
        <v>48.17</v>
      </c>
      <c r="E5986" s="508">
        <f>(Table13[[#This Row],[Gasoil Open]]-MIN(Table13[Gasoil Open]))/(MAX(Table13[Gasoil Open])-MIN(Table13[Gasoil Open]))</f>
        <v>0.28162518301610534</v>
      </c>
      <c r="I5986" s="130">
        <f>(Table13[[#This Row],[Alpha]]-MIN(Table13[Alpha]))/(MAX(Table13[Alpha])-MIN(Table13[Alpha]))</f>
        <v>0.41785418965510296</v>
      </c>
      <c r="J5986" s="508">
        <f>(Table13[[#This Row],[Signal from Matlab]]-703)/(1060.75-703)</f>
        <v>-1.9650593990216632</v>
      </c>
    </row>
    <row r="5987" spans="1:10" x14ac:dyDescent="0.2">
      <c r="A5987" s="505">
        <v>42627</v>
      </c>
      <c r="B5987" s="506">
        <v>5986</v>
      </c>
      <c r="C5987" s="507">
        <v>47.33</v>
      </c>
      <c r="E5987" s="508">
        <f>(Table13[[#This Row],[Gasoil Open]]-MIN(Table13[Gasoil Open]))/(MAX(Table13[Gasoil Open])-MIN(Table13[Gasoil Open]))</f>
        <v>0.27547584187408486</v>
      </c>
      <c r="I5987" s="130">
        <f>(Table13[[#This Row],[Alpha]]-MIN(Table13[Alpha]))/(MAX(Table13[Alpha])-MIN(Table13[Alpha]))</f>
        <v>0.41785418965510296</v>
      </c>
      <c r="J5987" s="508">
        <f>(Table13[[#This Row],[Signal from Matlab]]-703)/(1060.75-703)</f>
        <v>-1.9650593990216632</v>
      </c>
    </row>
    <row r="5988" spans="1:10" x14ac:dyDescent="0.2">
      <c r="A5988" s="505">
        <v>42628</v>
      </c>
      <c r="B5988" s="506">
        <v>5987</v>
      </c>
      <c r="C5988" s="507">
        <v>46.06</v>
      </c>
      <c r="E5988" s="508">
        <f>(Table13[[#This Row],[Gasoil Open]]-MIN(Table13[Gasoil Open]))/(MAX(Table13[Gasoil Open])-MIN(Table13[Gasoil Open]))</f>
        <v>0.26617862371888723</v>
      </c>
      <c r="I5988" s="130">
        <f>(Table13[[#This Row],[Alpha]]-MIN(Table13[Alpha]))/(MAX(Table13[Alpha])-MIN(Table13[Alpha]))</f>
        <v>0.41785418965510296</v>
      </c>
      <c r="J5988" s="508">
        <f>(Table13[[#This Row],[Signal from Matlab]]-703)/(1060.75-703)</f>
        <v>-1.9650593990216632</v>
      </c>
    </row>
    <row r="5989" spans="1:10" x14ac:dyDescent="0.2">
      <c r="A5989" s="505">
        <v>42629</v>
      </c>
      <c r="B5989" s="506">
        <v>5988</v>
      </c>
      <c r="C5989" s="507">
        <v>46.31</v>
      </c>
      <c r="E5989" s="508">
        <f>(Table13[[#This Row],[Gasoil Open]]-MIN(Table13[Gasoil Open]))/(MAX(Table13[Gasoil Open])-MIN(Table13[Gasoil Open]))</f>
        <v>0.26800878477306</v>
      </c>
      <c r="I5989" s="130">
        <f>(Table13[[#This Row],[Alpha]]-MIN(Table13[Alpha]))/(MAX(Table13[Alpha])-MIN(Table13[Alpha]))</f>
        <v>0.41785418965510296</v>
      </c>
      <c r="J5989" s="508">
        <f>(Table13[[#This Row],[Signal from Matlab]]-703)/(1060.75-703)</f>
        <v>-1.9650593990216632</v>
      </c>
    </row>
    <row r="5990" spans="1:10" x14ac:dyDescent="0.2">
      <c r="A5990" s="505">
        <v>42632</v>
      </c>
      <c r="B5990" s="506">
        <v>5989</v>
      </c>
      <c r="C5990" s="507">
        <v>46.01</v>
      </c>
      <c r="E5990" s="508">
        <f>(Table13[[#This Row],[Gasoil Open]]-MIN(Table13[Gasoil Open]))/(MAX(Table13[Gasoil Open])-MIN(Table13[Gasoil Open]))</f>
        <v>0.2658125915080527</v>
      </c>
      <c r="I5990" s="130">
        <f>(Table13[[#This Row],[Alpha]]-MIN(Table13[Alpha]))/(MAX(Table13[Alpha])-MIN(Table13[Alpha]))</f>
        <v>0.41785418965510296</v>
      </c>
      <c r="J5990" s="508">
        <f>(Table13[[#This Row],[Signal from Matlab]]-703)/(1060.75-703)</f>
        <v>-1.9650593990216632</v>
      </c>
    </row>
    <row r="5991" spans="1:10" x14ac:dyDescent="0.2">
      <c r="A5991" s="505">
        <v>42633</v>
      </c>
      <c r="B5991" s="506">
        <v>5990</v>
      </c>
      <c r="C5991" s="507">
        <v>45.91</v>
      </c>
      <c r="E5991" s="508">
        <f>(Table13[[#This Row],[Gasoil Open]]-MIN(Table13[Gasoil Open]))/(MAX(Table13[Gasoil Open])-MIN(Table13[Gasoil Open]))</f>
        <v>0.26508052708638352</v>
      </c>
      <c r="I5991" s="130">
        <f>(Table13[[#This Row],[Alpha]]-MIN(Table13[Alpha]))/(MAX(Table13[Alpha])-MIN(Table13[Alpha]))</f>
        <v>0.41785418965510296</v>
      </c>
      <c r="J5991" s="508">
        <f>(Table13[[#This Row],[Signal from Matlab]]-703)/(1060.75-703)</f>
        <v>-1.9650593990216632</v>
      </c>
    </row>
    <row r="5992" spans="1:10" x14ac:dyDescent="0.2">
      <c r="A5992" s="505">
        <v>42634</v>
      </c>
      <c r="B5992" s="506">
        <v>5991</v>
      </c>
      <c r="C5992" s="507">
        <v>46.45</v>
      </c>
      <c r="E5992" s="508">
        <f>(Table13[[#This Row],[Gasoil Open]]-MIN(Table13[Gasoil Open]))/(MAX(Table13[Gasoil Open])-MIN(Table13[Gasoil Open]))</f>
        <v>0.26903367496339675</v>
      </c>
      <c r="I5992" s="130">
        <f>(Table13[[#This Row],[Alpha]]-MIN(Table13[Alpha]))/(MAX(Table13[Alpha])-MIN(Table13[Alpha]))</f>
        <v>0.41785418965510296</v>
      </c>
      <c r="J5992" s="508">
        <f>(Table13[[#This Row],[Signal from Matlab]]-703)/(1060.75-703)</f>
        <v>-1.9650593990216632</v>
      </c>
    </row>
    <row r="5993" spans="1:10" x14ac:dyDescent="0.2">
      <c r="A5993" s="505">
        <v>42635</v>
      </c>
      <c r="B5993" s="506">
        <v>5992</v>
      </c>
      <c r="C5993" s="507">
        <v>46.99</v>
      </c>
      <c r="E5993" s="508">
        <f>(Table13[[#This Row],[Gasoil Open]]-MIN(Table13[Gasoil Open]))/(MAX(Table13[Gasoil Open])-MIN(Table13[Gasoil Open]))</f>
        <v>0.27298682284040998</v>
      </c>
      <c r="I5993" s="130">
        <f>(Table13[[#This Row],[Alpha]]-MIN(Table13[Alpha]))/(MAX(Table13[Alpha])-MIN(Table13[Alpha]))</f>
        <v>0.41785418965510296</v>
      </c>
      <c r="J5993" s="508">
        <f>(Table13[[#This Row],[Signal from Matlab]]-703)/(1060.75-703)</f>
        <v>-1.9650593990216632</v>
      </c>
    </row>
    <row r="5994" spans="1:10" x14ac:dyDescent="0.2">
      <c r="A5994" s="505">
        <v>42636</v>
      </c>
      <c r="B5994" s="506">
        <v>5993</v>
      </c>
      <c r="C5994" s="507">
        <v>47.42</v>
      </c>
      <c r="E5994" s="508">
        <f>(Table13[[#This Row],[Gasoil Open]]-MIN(Table13[Gasoil Open]))/(MAX(Table13[Gasoil Open])-MIN(Table13[Gasoil Open]))</f>
        <v>0.27613469985358707</v>
      </c>
      <c r="I5994" s="130">
        <f>(Table13[[#This Row],[Alpha]]-MIN(Table13[Alpha]))/(MAX(Table13[Alpha])-MIN(Table13[Alpha]))</f>
        <v>0.41785418965510296</v>
      </c>
      <c r="J5994" s="508">
        <f>(Table13[[#This Row],[Signal from Matlab]]-703)/(1060.75-703)</f>
        <v>-1.9650593990216632</v>
      </c>
    </row>
    <row r="5995" spans="1:10" x14ac:dyDescent="0.2">
      <c r="A5995" s="505">
        <v>42639</v>
      </c>
      <c r="B5995" s="506">
        <v>5994</v>
      </c>
      <c r="C5995" s="507">
        <v>46.05</v>
      </c>
      <c r="E5995" s="508">
        <f>(Table13[[#This Row],[Gasoil Open]]-MIN(Table13[Gasoil Open]))/(MAX(Table13[Gasoil Open])-MIN(Table13[Gasoil Open]))</f>
        <v>0.26610541727672027</v>
      </c>
      <c r="I5995" s="130">
        <f>(Table13[[#This Row],[Alpha]]-MIN(Table13[Alpha]))/(MAX(Table13[Alpha])-MIN(Table13[Alpha]))</f>
        <v>0.41785418965510296</v>
      </c>
      <c r="J5995" s="508">
        <f>(Table13[[#This Row],[Signal from Matlab]]-703)/(1060.75-703)</f>
        <v>-1.9650593990216632</v>
      </c>
    </row>
    <row r="5996" spans="1:10" x14ac:dyDescent="0.2">
      <c r="A5996" s="505">
        <v>42640</v>
      </c>
      <c r="B5996" s="506">
        <v>5995</v>
      </c>
      <c r="C5996" s="507">
        <v>47.06</v>
      </c>
      <c r="E5996" s="508">
        <f>(Table13[[#This Row],[Gasoil Open]]-MIN(Table13[Gasoil Open]))/(MAX(Table13[Gasoil Open])-MIN(Table13[Gasoil Open]))</f>
        <v>0.27349926793557827</v>
      </c>
      <c r="I5996" s="130">
        <f>(Table13[[#This Row],[Alpha]]-MIN(Table13[Alpha]))/(MAX(Table13[Alpha])-MIN(Table13[Alpha]))</f>
        <v>0.41785418965510296</v>
      </c>
      <c r="J5996" s="508">
        <f>(Table13[[#This Row],[Signal from Matlab]]-703)/(1060.75-703)</f>
        <v>-1.9650593990216632</v>
      </c>
    </row>
    <row r="5997" spans="1:10" x14ac:dyDescent="0.2">
      <c r="A5997" s="505">
        <v>42641</v>
      </c>
      <c r="B5997" s="506">
        <v>5996</v>
      </c>
      <c r="C5997" s="507">
        <v>46.14</v>
      </c>
      <c r="E5997" s="508">
        <f>(Table13[[#This Row],[Gasoil Open]]-MIN(Table13[Gasoil Open]))/(MAX(Table13[Gasoil Open])-MIN(Table13[Gasoil Open]))</f>
        <v>0.26676427525622248</v>
      </c>
      <c r="I5997" s="130">
        <f>(Table13[[#This Row],[Alpha]]-MIN(Table13[Alpha]))/(MAX(Table13[Alpha])-MIN(Table13[Alpha]))</f>
        <v>0.41785418965510296</v>
      </c>
      <c r="J5997" s="508">
        <f>(Table13[[#This Row],[Signal from Matlab]]-703)/(1060.75-703)</f>
        <v>-1.9650593990216632</v>
      </c>
    </row>
    <row r="5998" spans="1:10" x14ac:dyDescent="0.2">
      <c r="A5998" s="505">
        <v>42642</v>
      </c>
      <c r="B5998" s="506">
        <v>5997</v>
      </c>
      <c r="C5998" s="507">
        <v>48.87</v>
      </c>
      <c r="E5998" s="508">
        <f>(Table13[[#This Row],[Gasoil Open]]-MIN(Table13[Gasoil Open]))/(MAX(Table13[Gasoil Open])-MIN(Table13[Gasoil Open]))</f>
        <v>0.28674963396778913</v>
      </c>
      <c r="I5998" s="130">
        <f>(Table13[[#This Row],[Alpha]]-MIN(Table13[Alpha]))/(MAX(Table13[Alpha])-MIN(Table13[Alpha]))</f>
        <v>0.41785418965510296</v>
      </c>
      <c r="J5998" s="508">
        <f>(Table13[[#This Row],[Signal from Matlab]]-703)/(1060.75-703)</f>
        <v>-1.9650593990216632</v>
      </c>
    </row>
    <row r="5999" spans="1:10" x14ac:dyDescent="0.2">
      <c r="A5999" s="505">
        <v>42643</v>
      </c>
      <c r="B5999" s="506">
        <v>5998</v>
      </c>
      <c r="C5999" s="507">
        <v>49.76</v>
      </c>
      <c r="E5999" s="508">
        <f>(Table13[[#This Row],[Gasoil Open]]-MIN(Table13[Gasoil Open]))/(MAX(Table13[Gasoil Open])-MIN(Table13[Gasoil Open]))</f>
        <v>0.2932650073206442</v>
      </c>
      <c r="I5999" s="130">
        <f>(Table13[[#This Row],[Alpha]]-MIN(Table13[Alpha]))/(MAX(Table13[Alpha])-MIN(Table13[Alpha]))</f>
        <v>0.41785418965510296</v>
      </c>
      <c r="J5999" s="508">
        <f>(Table13[[#This Row],[Signal from Matlab]]-703)/(1060.75-703)</f>
        <v>-1.9650593990216632</v>
      </c>
    </row>
    <row r="6000" spans="1:10" x14ac:dyDescent="0.2">
      <c r="A6000" s="505">
        <v>42646</v>
      </c>
      <c r="B6000" s="506">
        <v>5999</v>
      </c>
      <c r="C6000" s="507">
        <v>50.02</v>
      </c>
      <c r="E6000" s="508">
        <f>(Table13[[#This Row],[Gasoil Open]]-MIN(Table13[Gasoil Open]))/(MAX(Table13[Gasoil Open])-MIN(Table13[Gasoil Open]))</f>
        <v>0.29516837481698388</v>
      </c>
      <c r="I6000" s="130">
        <f>(Table13[[#This Row],[Alpha]]-MIN(Table13[Alpha]))/(MAX(Table13[Alpha])-MIN(Table13[Alpha]))</f>
        <v>0.41785418965510296</v>
      </c>
      <c r="J6000" s="508">
        <f>(Table13[[#This Row],[Signal from Matlab]]-703)/(1060.75-703)</f>
        <v>-1.9650593990216632</v>
      </c>
    </row>
    <row r="6001" spans="1:10" x14ac:dyDescent="0.2">
      <c r="A6001" s="505">
        <v>42647</v>
      </c>
      <c r="B6001" s="506">
        <v>6000</v>
      </c>
      <c r="C6001" s="507">
        <v>50.93</v>
      </c>
      <c r="E6001" s="508">
        <f>(Table13[[#This Row],[Gasoil Open]]-MIN(Table13[Gasoil Open]))/(MAX(Table13[Gasoil Open])-MIN(Table13[Gasoil Open]))</f>
        <v>0.30183016105417276</v>
      </c>
      <c r="I6001" s="130">
        <f>(Table13[[#This Row],[Alpha]]-MIN(Table13[Alpha]))/(MAX(Table13[Alpha])-MIN(Table13[Alpha]))</f>
        <v>0.41785418965510296</v>
      </c>
      <c r="J6001" s="508">
        <f>(Table13[[#This Row],[Signal from Matlab]]-703)/(1060.75-703)</f>
        <v>-1.9650593990216632</v>
      </c>
    </row>
    <row r="6002" spans="1:10" x14ac:dyDescent="0.2">
      <c r="A6002" s="505">
        <v>42648</v>
      </c>
      <c r="B6002" s="506">
        <v>6001</v>
      </c>
      <c r="C6002" s="507">
        <v>51.22</v>
      </c>
      <c r="E6002" s="508">
        <f>(Table13[[#This Row],[Gasoil Open]]-MIN(Table13[Gasoil Open]))/(MAX(Table13[Gasoil Open])-MIN(Table13[Gasoil Open]))</f>
        <v>0.30395314787701311</v>
      </c>
      <c r="I6002" s="130">
        <f>(Table13[[#This Row],[Alpha]]-MIN(Table13[Alpha]))/(MAX(Table13[Alpha])-MIN(Table13[Alpha]))</f>
        <v>0.41785418965510296</v>
      </c>
      <c r="J6002" s="508">
        <f>(Table13[[#This Row],[Signal from Matlab]]-703)/(1060.75-703)</f>
        <v>-1.9650593990216632</v>
      </c>
    </row>
    <row r="6003" spans="1:10" x14ac:dyDescent="0.2">
      <c r="A6003" s="505">
        <v>42649</v>
      </c>
      <c r="B6003" s="506">
        <v>6002</v>
      </c>
      <c r="C6003" s="507">
        <v>51.76</v>
      </c>
      <c r="E6003" s="508">
        <f>(Table13[[#This Row],[Gasoil Open]]-MIN(Table13[Gasoil Open]))/(MAX(Table13[Gasoil Open])-MIN(Table13[Gasoil Open]))</f>
        <v>0.30790629575402634</v>
      </c>
      <c r="I6003" s="130">
        <f>(Table13[[#This Row],[Alpha]]-MIN(Table13[Alpha]))/(MAX(Table13[Alpha])-MIN(Table13[Alpha]))</f>
        <v>0.41785418965510296</v>
      </c>
      <c r="J6003" s="508">
        <f>(Table13[[#This Row],[Signal from Matlab]]-703)/(1060.75-703)</f>
        <v>-1.9650593990216632</v>
      </c>
    </row>
    <row r="6004" spans="1:10" x14ac:dyDescent="0.2">
      <c r="A6004" s="505">
        <v>42650</v>
      </c>
      <c r="B6004" s="506">
        <v>6003</v>
      </c>
      <c r="C6004" s="507">
        <v>52.72</v>
      </c>
      <c r="E6004" s="508">
        <f>(Table13[[#This Row],[Gasoil Open]]-MIN(Table13[Gasoil Open]))/(MAX(Table13[Gasoil Open])-MIN(Table13[Gasoil Open]))</f>
        <v>0.3149341142020497</v>
      </c>
      <c r="I6004" s="130">
        <f>(Table13[[#This Row],[Alpha]]-MIN(Table13[Alpha]))/(MAX(Table13[Alpha])-MIN(Table13[Alpha]))</f>
        <v>0.41785418965510296</v>
      </c>
      <c r="J6004" s="508">
        <f>(Table13[[#This Row],[Signal from Matlab]]-703)/(1060.75-703)</f>
        <v>-1.9650593990216632</v>
      </c>
    </row>
    <row r="6005" spans="1:10" x14ac:dyDescent="0.2">
      <c r="A6005" s="505">
        <v>42653</v>
      </c>
      <c r="B6005" s="506">
        <v>6004</v>
      </c>
      <c r="C6005" s="507">
        <v>51.63</v>
      </c>
      <c r="E6005" s="508">
        <f>(Table13[[#This Row],[Gasoil Open]]-MIN(Table13[Gasoil Open]))/(MAX(Table13[Gasoil Open])-MIN(Table13[Gasoil Open]))</f>
        <v>0.3069546120058565</v>
      </c>
      <c r="I6005" s="130">
        <f>(Table13[[#This Row],[Alpha]]-MIN(Table13[Alpha]))/(MAX(Table13[Alpha])-MIN(Table13[Alpha]))</f>
        <v>0.41785418965510296</v>
      </c>
      <c r="J6005" s="508">
        <f>(Table13[[#This Row],[Signal from Matlab]]-703)/(1060.75-703)</f>
        <v>-1.9650593990216632</v>
      </c>
    </row>
    <row r="6006" spans="1:10" x14ac:dyDescent="0.2">
      <c r="A6006" s="505">
        <v>42654</v>
      </c>
      <c r="B6006" s="506">
        <v>6005</v>
      </c>
      <c r="C6006" s="507">
        <v>53.11</v>
      </c>
      <c r="E6006" s="508">
        <f>(Table13[[#This Row],[Gasoil Open]]-MIN(Table13[Gasoil Open]))/(MAX(Table13[Gasoil Open])-MIN(Table13[Gasoil Open]))</f>
        <v>0.31778916544655922</v>
      </c>
      <c r="I6006" s="130">
        <f>(Table13[[#This Row],[Alpha]]-MIN(Table13[Alpha]))/(MAX(Table13[Alpha])-MIN(Table13[Alpha]))</f>
        <v>0.41785418965510296</v>
      </c>
      <c r="J6006" s="508">
        <f>(Table13[[#This Row],[Signal from Matlab]]-703)/(1060.75-703)</f>
        <v>-1.9650593990216632</v>
      </c>
    </row>
    <row r="6007" spans="1:10" x14ac:dyDescent="0.2">
      <c r="A6007" s="505">
        <v>42655</v>
      </c>
      <c r="B6007" s="506">
        <v>6006</v>
      </c>
      <c r="C6007" s="507">
        <v>52.48</v>
      </c>
      <c r="E6007" s="508">
        <f>(Table13[[#This Row],[Gasoil Open]]-MIN(Table13[Gasoil Open]))/(MAX(Table13[Gasoil Open])-MIN(Table13[Gasoil Open]))</f>
        <v>0.31317715959004389</v>
      </c>
      <c r="I6007" s="130">
        <f>(Table13[[#This Row],[Alpha]]-MIN(Table13[Alpha]))/(MAX(Table13[Alpha])-MIN(Table13[Alpha]))</f>
        <v>0.41785418965510296</v>
      </c>
      <c r="J6007" s="508">
        <f>(Table13[[#This Row],[Signal from Matlab]]-703)/(1060.75-703)</f>
        <v>-1.9650593990216632</v>
      </c>
    </row>
    <row r="6008" spans="1:10" x14ac:dyDescent="0.2">
      <c r="A6008" s="505">
        <v>42656</v>
      </c>
      <c r="B6008" s="506">
        <v>6007</v>
      </c>
      <c r="C6008" s="507">
        <v>51.6</v>
      </c>
      <c r="E6008" s="508">
        <f>(Table13[[#This Row],[Gasoil Open]]-MIN(Table13[Gasoil Open]))/(MAX(Table13[Gasoil Open])-MIN(Table13[Gasoil Open]))</f>
        <v>0.30673499267935578</v>
      </c>
      <c r="I6008" s="130">
        <f>(Table13[[#This Row],[Alpha]]-MIN(Table13[Alpha]))/(MAX(Table13[Alpha])-MIN(Table13[Alpha]))</f>
        <v>0.41785418965510296</v>
      </c>
      <c r="J6008" s="508">
        <f>(Table13[[#This Row],[Signal from Matlab]]-703)/(1060.75-703)</f>
        <v>-1.9650593990216632</v>
      </c>
    </row>
    <row r="6009" spans="1:10" x14ac:dyDescent="0.2">
      <c r="A6009" s="505">
        <v>42657</v>
      </c>
      <c r="B6009" s="506">
        <v>6008</v>
      </c>
      <c r="C6009" s="507">
        <v>52.06</v>
      </c>
      <c r="E6009" s="508">
        <f>(Table13[[#This Row],[Gasoil Open]]-MIN(Table13[Gasoil Open]))/(MAX(Table13[Gasoil Open])-MIN(Table13[Gasoil Open]))</f>
        <v>0.31010248901903364</v>
      </c>
      <c r="I6009" s="130">
        <f>(Table13[[#This Row],[Alpha]]-MIN(Table13[Alpha]))/(MAX(Table13[Alpha])-MIN(Table13[Alpha]))</f>
        <v>0.41785418965510296</v>
      </c>
      <c r="J6009" s="508">
        <f>(Table13[[#This Row],[Signal from Matlab]]-703)/(1060.75-703)</f>
        <v>-1.9650593990216632</v>
      </c>
    </row>
    <row r="6010" spans="1:10" x14ac:dyDescent="0.2">
      <c r="A6010" s="505">
        <v>42660</v>
      </c>
      <c r="B6010" s="506">
        <v>6009</v>
      </c>
      <c r="C6010" s="507">
        <v>51.93</v>
      </c>
      <c r="E6010" s="508">
        <f>(Table13[[#This Row],[Gasoil Open]]-MIN(Table13[Gasoil Open]))/(MAX(Table13[Gasoil Open])-MIN(Table13[Gasoil Open]))</f>
        <v>0.3091508052708638</v>
      </c>
      <c r="I6010" s="130">
        <f>(Table13[[#This Row],[Alpha]]-MIN(Table13[Alpha]))/(MAX(Table13[Alpha])-MIN(Table13[Alpha]))</f>
        <v>0.41785418965510296</v>
      </c>
      <c r="J6010" s="508">
        <f>(Table13[[#This Row],[Signal from Matlab]]-703)/(1060.75-703)</f>
        <v>-1.9650593990216632</v>
      </c>
    </row>
    <row r="6011" spans="1:10" x14ac:dyDescent="0.2">
      <c r="A6011" s="505">
        <v>42661</v>
      </c>
      <c r="B6011" s="506">
        <v>6010</v>
      </c>
      <c r="C6011" s="507">
        <v>51.72</v>
      </c>
      <c r="E6011" s="508">
        <f>(Table13[[#This Row],[Gasoil Open]]-MIN(Table13[Gasoil Open]))/(MAX(Table13[Gasoil Open])-MIN(Table13[Gasoil Open]))</f>
        <v>0.30761346998535866</v>
      </c>
      <c r="I6011" s="130">
        <f>(Table13[[#This Row],[Alpha]]-MIN(Table13[Alpha]))/(MAX(Table13[Alpha])-MIN(Table13[Alpha]))</f>
        <v>0.41785418965510296</v>
      </c>
      <c r="J6011" s="508">
        <f>(Table13[[#This Row],[Signal from Matlab]]-703)/(1060.75-703)</f>
        <v>-1.9650593990216632</v>
      </c>
    </row>
    <row r="6012" spans="1:10" x14ac:dyDescent="0.2">
      <c r="A6012" s="505">
        <v>42662</v>
      </c>
      <c r="B6012" s="506">
        <v>6011</v>
      </c>
      <c r="C6012" s="507">
        <v>52.13</v>
      </c>
      <c r="E6012" s="508">
        <f>(Table13[[#This Row],[Gasoil Open]]-MIN(Table13[Gasoil Open]))/(MAX(Table13[Gasoil Open])-MIN(Table13[Gasoil Open]))</f>
        <v>0.31061493411420205</v>
      </c>
      <c r="I6012" s="130">
        <f>(Table13[[#This Row],[Alpha]]-MIN(Table13[Alpha]))/(MAX(Table13[Alpha])-MIN(Table13[Alpha]))</f>
        <v>0.41785418965510296</v>
      </c>
      <c r="J6012" s="508">
        <f>(Table13[[#This Row],[Signal from Matlab]]-703)/(1060.75-703)</f>
        <v>-1.9650593990216632</v>
      </c>
    </row>
    <row r="6013" spans="1:10" x14ac:dyDescent="0.2">
      <c r="A6013" s="505">
        <v>42663</v>
      </c>
      <c r="B6013" s="506">
        <v>6012</v>
      </c>
      <c r="C6013" s="507">
        <v>52.6</v>
      </c>
      <c r="E6013" s="508">
        <f>(Table13[[#This Row],[Gasoil Open]]-MIN(Table13[Gasoil Open]))/(MAX(Table13[Gasoil Open])-MIN(Table13[Gasoil Open]))</f>
        <v>0.31405563689604682</v>
      </c>
      <c r="I6013" s="130">
        <f>(Table13[[#This Row],[Alpha]]-MIN(Table13[Alpha]))/(MAX(Table13[Alpha])-MIN(Table13[Alpha]))</f>
        <v>0.41785418965510296</v>
      </c>
      <c r="J6013" s="508">
        <f>(Table13[[#This Row],[Signal from Matlab]]-703)/(1060.75-703)</f>
        <v>-1.9650593990216632</v>
      </c>
    </row>
    <row r="6014" spans="1:10" x14ac:dyDescent="0.2">
      <c r="A6014" s="505">
        <v>42664</v>
      </c>
      <c r="B6014" s="506">
        <v>6013</v>
      </c>
      <c r="C6014" s="507">
        <v>51.4</v>
      </c>
      <c r="E6014" s="508">
        <f>(Table13[[#This Row],[Gasoil Open]]-MIN(Table13[Gasoil Open]))/(MAX(Table13[Gasoil Open])-MIN(Table13[Gasoil Open]))</f>
        <v>0.30527086383601754</v>
      </c>
      <c r="I6014" s="130">
        <f>(Table13[[#This Row],[Alpha]]-MIN(Table13[Alpha]))/(MAX(Table13[Alpha])-MIN(Table13[Alpha]))</f>
        <v>0.41785418965510296</v>
      </c>
      <c r="J6014" s="508">
        <f>(Table13[[#This Row],[Signal from Matlab]]-703)/(1060.75-703)</f>
        <v>-1.9650593990216632</v>
      </c>
    </row>
    <row r="6015" spans="1:10" x14ac:dyDescent="0.2">
      <c r="A6015" s="505">
        <v>42667</v>
      </c>
      <c r="B6015" s="506">
        <v>6014</v>
      </c>
      <c r="C6015" s="507">
        <v>51.89</v>
      </c>
      <c r="E6015" s="508">
        <f>(Table13[[#This Row],[Gasoil Open]]-MIN(Table13[Gasoil Open]))/(MAX(Table13[Gasoil Open])-MIN(Table13[Gasoil Open]))</f>
        <v>0.30885797950219612</v>
      </c>
      <c r="I6015" s="130">
        <f>(Table13[[#This Row],[Alpha]]-MIN(Table13[Alpha]))/(MAX(Table13[Alpha])-MIN(Table13[Alpha]))</f>
        <v>0.41785418965510296</v>
      </c>
      <c r="J6015" s="508">
        <f>(Table13[[#This Row],[Signal from Matlab]]-703)/(1060.75-703)</f>
        <v>-1.9650593990216632</v>
      </c>
    </row>
    <row r="6016" spans="1:10" x14ac:dyDescent="0.2">
      <c r="A6016" s="505">
        <v>42668</v>
      </c>
      <c r="B6016" s="506">
        <v>6015</v>
      </c>
      <c r="C6016" s="507">
        <v>51.44</v>
      </c>
      <c r="E6016" s="508">
        <f>(Table13[[#This Row],[Gasoil Open]]-MIN(Table13[Gasoil Open]))/(MAX(Table13[Gasoil Open])-MIN(Table13[Gasoil Open]))</f>
        <v>0.30556368960468511</v>
      </c>
      <c r="I6016" s="130">
        <f>(Table13[[#This Row],[Alpha]]-MIN(Table13[Alpha]))/(MAX(Table13[Alpha])-MIN(Table13[Alpha]))</f>
        <v>0.41785418965510296</v>
      </c>
      <c r="J6016" s="508">
        <f>(Table13[[#This Row],[Signal from Matlab]]-703)/(1060.75-703)</f>
        <v>-1.9650593990216632</v>
      </c>
    </row>
    <row r="6017" spans="1:10" x14ac:dyDescent="0.2">
      <c r="A6017" s="505">
        <v>42669</v>
      </c>
      <c r="B6017" s="506">
        <v>6016</v>
      </c>
      <c r="C6017" s="507">
        <v>50.26</v>
      </c>
      <c r="E6017" s="508">
        <f>(Table13[[#This Row],[Gasoil Open]]-MIN(Table13[Gasoil Open]))/(MAX(Table13[Gasoil Open])-MIN(Table13[Gasoil Open]))</f>
        <v>0.29692532942898969</v>
      </c>
      <c r="I6017" s="130">
        <f>(Table13[[#This Row],[Alpha]]-MIN(Table13[Alpha]))/(MAX(Table13[Alpha])-MIN(Table13[Alpha]))</f>
        <v>0.41785418965510296</v>
      </c>
      <c r="J6017" s="508">
        <f>(Table13[[#This Row],[Signal from Matlab]]-703)/(1060.75-703)</f>
        <v>-1.9650593990216632</v>
      </c>
    </row>
    <row r="6018" spans="1:10" x14ac:dyDescent="0.2">
      <c r="A6018" s="505">
        <v>42670</v>
      </c>
      <c r="B6018" s="506">
        <v>6017</v>
      </c>
      <c r="C6018" s="507">
        <v>50.05</v>
      </c>
      <c r="E6018" s="508">
        <f>(Table13[[#This Row],[Gasoil Open]]-MIN(Table13[Gasoil Open]))/(MAX(Table13[Gasoil Open])-MIN(Table13[Gasoil Open]))</f>
        <v>0.29538799414348454</v>
      </c>
      <c r="I6018" s="130">
        <f>(Table13[[#This Row],[Alpha]]-MIN(Table13[Alpha]))/(MAX(Table13[Alpha])-MIN(Table13[Alpha]))</f>
        <v>0.41785418965510296</v>
      </c>
      <c r="J6018" s="508">
        <f>(Table13[[#This Row],[Signal from Matlab]]-703)/(1060.75-703)</f>
        <v>-1.9650593990216632</v>
      </c>
    </row>
    <row r="6019" spans="1:10" x14ac:dyDescent="0.2">
      <c r="A6019" s="505">
        <v>42671</v>
      </c>
      <c r="B6019" s="506">
        <v>6018</v>
      </c>
      <c r="C6019" s="507">
        <v>50.41</v>
      </c>
      <c r="E6019" s="508">
        <f>(Table13[[#This Row],[Gasoil Open]]-MIN(Table13[Gasoil Open]))/(MAX(Table13[Gasoil Open])-MIN(Table13[Gasoil Open]))</f>
        <v>0.29802342606149329</v>
      </c>
      <c r="I6019" s="130">
        <f>(Table13[[#This Row],[Alpha]]-MIN(Table13[Alpha]))/(MAX(Table13[Alpha])-MIN(Table13[Alpha]))</f>
        <v>0.41785418965510296</v>
      </c>
      <c r="J6019" s="508">
        <f>(Table13[[#This Row],[Signal from Matlab]]-703)/(1060.75-703)</f>
        <v>-1.9650593990216632</v>
      </c>
    </row>
    <row r="6020" spans="1:10" x14ac:dyDescent="0.2">
      <c r="A6020" s="505">
        <v>42674</v>
      </c>
      <c r="B6020" s="506">
        <v>6019</v>
      </c>
      <c r="C6020" s="507">
        <v>50.34</v>
      </c>
      <c r="E6020" s="508">
        <f>(Table13[[#This Row],[Gasoil Open]]-MIN(Table13[Gasoil Open]))/(MAX(Table13[Gasoil Open])-MIN(Table13[Gasoil Open]))</f>
        <v>0.297510980966325</v>
      </c>
      <c r="I6020" s="130">
        <f>(Table13[[#This Row],[Alpha]]-MIN(Table13[Alpha]))/(MAX(Table13[Alpha])-MIN(Table13[Alpha]))</f>
        <v>0.41785418965510296</v>
      </c>
      <c r="J6020" s="508">
        <f>(Table13[[#This Row],[Signal from Matlab]]-703)/(1060.75-703)</f>
        <v>-1.9650593990216632</v>
      </c>
    </row>
    <row r="6021" spans="1:10" x14ac:dyDescent="0.2">
      <c r="A6021" s="505">
        <v>42675</v>
      </c>
      <c r="B6021" s="506">
        <v>6020</v>
      </c>
      <c r="C6021" s="507">
        <v>48.72</v>
      </c>
      <c r="E6021" s="508">
        <f>(Table13[[#This Row],[Gasoil Open]]-MIN(Table13[Gasoil Open]))/(MAX(Table13[Gasoil Open])-MIN(Table13[Gasoil Open]))</f>
        <v>0.28565153733528542</v>
      </c>
      <c r="I6021" s="130">
        <f>(Table13[[#This Row],[Alpha]]-MIN(Table13[Alpha]))/(MAX(Table13[Alpha])-MIN(Table13[Alpha]))</f>
        <v>0.41785418965510296</v>
      </c>
      <c r="J6021" s="508">
        <f>(Table13[[#This Row],[Signal from Matlab]]-703)/(1060.75-703)</f>
        <v>-1.9650593990216632</v>
      </c>
    </row>
    <row r="6022" spans="1:10" x14ac:dyDescent="0.2">
      <c r="A6022" s="505">
        <v>42676</v>
      </c>
      <c r="B6022" s="506">
        <v>6021</v>
      </c>
      <c r="C6022" s="507">
        <v>47.9</v>
      </c>
      <c r="E6022" s="508">
        <f>(Table13[[#This Row],[Gasoil Open]]-MIN(Table13[Gasoil Open]))/(MAX(Table13[Gasoil Open])-MIN(Table13[Gasoil Open]))</f>
        <v>0.27964860907759881</v>
      </c>
      <c r="I6022" s="130">
        <f>(Table13[[#This Row],[Alpha]]-MIN(Table13[Alpha]))/(MAX(Table13[Alpha])-MIN(Table13[Alpha]))</f>
        <v>0.41785418965510296</v>
      </c>
      <c r="J6022" s="508">
        <f>(Table13[[#This Row],[Signal from Matlab]]-703)/(1060.75-703)</f>
        <v>-1.9650593990216632</v>
      </c>
    </row>
    <row r="6023" spans="1:10" x14ac:dyDescent="0.2">
      <c r="A6023" s="505">
        <v>42677</v>
      </c>
      <c r="B6023" s="506">
        <v>6022</v>
      </c>
      <c r="C6023" s="507">
        <v>47.15</v>
      </c>
      <c r="E6023" s="508">
        <f>(Table13[[#This Row],[Gasoil Open]]-MIN(Table13[Gasoil Open]))/(MAX(Table13[Gasoil Open])-MIN(Table13[Gasoil Open]))</f>
        <v>0.27415812591508049</v>
      </c>
      <c r="I6023" s="130">
        <f>(Table13[[#This Row],[Alpha]]-MIN(Table13[Alpha]))/(MAX(Table13[Alpha])-MIN(Table13[Alpha]))</f>
        <v>0.41785418965510296</v>
      </c>
      <c r="J6023" s="508">
        <f>(Table13[[#This Row],[Signal from Matlab]]-703)/(1060.75-703)</f>
        <v>-1.9650593990216632</v>
      </c>
    </row>
    <row r="6024" spans="1:10" x14ac:dyDescent="0.2">
      <c r="A6024" s="505">
        <v>42678</v>
      </c>
      <c r="B6024" s="506">
        <v>6023</v>
      </c>
      <c r="C6024" s="507">
        <v>46.43</v>
      </c>
      <c r="E6024" s="508">
        <f>(Table13[[#This Row],[Gasoil Open]]-MIN(Table13[Gasoil Open]))/(MAX(Table13[Gasoil Open])-MIN(Table13[Gasoil Open]))</f>
        <v>0.26888726207906294</v>
      </c>
      <c r="I6024" s="130">
        <f>(Table13[[#This Row],[Alpha]]-MIN(Table13[Alpha]))/(MAX(Table13[Alpha])-MIN(Table13[Alpha]))</f>
        <v>0.41785418965510296</v>
      </c>
      <c r="J6024" s="508">
        <f>(Table13[[#This Row],[Signal from Matlab]]-703)/(1060.75-703)</f>
        <v>-1.9650593990216632</v>
      </c>
    </row>
    <row r="6025" spans="1:10" x14ac:dyDescent="0.2">
      <c r="A6025" s="505">
        <v>42681</v>
      </c>
      <c r="B6025" s="506">
        <v>6024</v>
      </c>
      <c r="C6025" s="507">
        <v>45.7</v>
      </c>
      <c r="E6025" s="508">
        <f>(Table13[[#This Row],[Gasoil Open]]-MIN(Table13[Gasoil Open]))/(MAX(Table13[Gasoil Open])-MIN(Table13[Gasoil Open]))</f>
        <v>0.26354319180087843</v>
      </c>
      <c r="I6025" s="130">
        <f>(Table13[[#This Row],[Alpha]]-MIN(Table13[Alpha]))/(MAX(Table13[Alpha])-MIN(Table13[Alpha]))</f>
        <v>0.41785418965510296</v>
      </c>
      <c r="J6025" s="508">
        <f>(Table13[[#This Row],[Signal from Matlab]]-703)/(1060.75-703)</f>
        <v>-1.9650593990216632</v>
      </c>
    </row>
    <row r="6026" spans="1:10" x14ac:dyDescent="0.2">
      <c r="A6026" s="505">
        <v>42682</v>
      </c>
      <c r="B6026" s="506">
        <v>6025</v>
      </c>
      <c r="C6026" s="507">
        <v>46.3</v>
      </c>
      <c r="E6026" s="508">
        <f>(Table13[[#This Row],[Gasoil Open]]-MIN(Table13[Gasoil Open]))/(MAX(Table13[Gasoil Open])-MIN(Table13[Gasoil Open]))</f>
        <v>0.26793557833089304</v>
      </c>
      <c r="I6026" s="130">
        <f>(Table13[[#This Row],[Alpha]]-MIN(Table13[Alpha]))/(MAX(Table13[Alpha])-MIN(Table13[Alpha]))</f>
        <v>0.41785418965510296</v>
      </c>
      <c r="J6026" s="508">
        <f>(Table13[[#This Row],[Signal from Matlab]]-703)/(1060.75-703)</f>
        <v>-1.9650593990216632</v>
      </c>
    </row>
    <row r="6027" spans="1:10" x14ac:dyDescent="0.2">
      <c r="A6027" s="505">
        <v>42683</v>
      </c>
      <c r="B6027" s="506">
        <v>6026</v>
      </c>
      <c r="C6027" s="507">
        <v>46.04</v>
      </c>
      <c r="E6027" s="508">
        <f>(Table13[[#This Row],[Gasoil Open]]-MIN(Table13[Gasoil Open]))/(MAX(Table13[Gasoil Open])-MIN(Table13[Gasoil Open]))</f>
        <v>0.26603221083455342</v>
      </c>
      <c r="I6027" s="130">
        <f>(Table13[[#This Row],[Alpha]]-MIN(Table13[Alpha]))/(MAX(Table13[Alpha])-MIN(Table13[Alpha]))</f>
        <v>0.41785418965510296</v>
      </c>
      <c r="J6027" s="508">
        <f>(Table13[[#This Row],[Signal from Matlab]]-703)/(1060.75-703)</f>
        <v>-1.9650593990216632</v>
      </c>
    </row>
    <row r="6028" spans="1:10" x14ac:dyDescent="0.2">
      <c r="A6028" s="505">
        <v>42684</v>
      </c>
      <c r="B6028" s="506">
        <v>6027</v>
      </c>
      <c r="C6028" s="507">
        <v>46.36</v>
      </c>
      <c r="E6028" s="508">
        <f>(Table13[[#This Row],[Gasoil Open]]-MIN(Table13[Gasoil Open]))/(MAX(Table13[Gasoil Open])-MIN(Table13[Gasoil Open]))</f>
        <v>0.26837481698389454</v>
      </c>
      <c r="I6028" s="130">
        <f>(Table13[[#This Row],[Alpha]]-MIN(Table13[Alpha]))/(MAX(Table13[Alpha])-MIN(Table13[Alpha]))</f>
        <v>0.41785418965510296</v>
      </c>
      <c r="J6028" s="508">
        <f>(Table13[[#This Row],[Signal from Matlab]]-703)/(1060.75-703)</f>
        <v>-1.9650593990216632</v>
      </c>
    </row>
    <row r="6029" spans="1:10" x14ac:dyDescent="0.2">
      <c r="A6029" s="505">
        <v>42685</v>
      </c>
      <c r="B6029" s="506">
        <v>6028</v>
      </c>
      <c r="C6029" s="507">
        <v>45.8</v>
      </c>
      <c r="E6029" s="508">
        <f>(Table13[[#This Row],[Gasoil Open]]-MIN(Table13[Gasoil Open]))/(MAX(Table13[Gasoil Open])-MIN(Table13[Gasoil Open]))</f>
        <v>0.26427525622254749</v>
      </c>
      <c r="I6029" s="130">
        <f>(Table13[[#This Row],[Alpha]]-MIN(Table13[Alpha]))/(MAX(Table13[Alpha])-MIN(Table13[Alpha]))</f>
        <v>0.41785418965510296</v>
      </c>
      <c r="J6029" s="508">
        <f>(Table13[[#This Row],[Signal from Matlab]]-703)/(1060.75-703)</f>
        <v>-1.9650593990216632</v>
      </c>
    </row>
    <row r="6030" spans="1:10" x14ac:dyDescent="0.2">
      <c r="A6030" s="505">
        <v>42688</v>
      </c>
      <c r="B6030" s="506">
        <v>6029</v>
      </c>
      <c r="C6030" s="507">
        <v>44.54</v>
      </c>
      <c r="E6030" s="508">
        <f>(Table13[[#This Row],[Gasoil Open]]-MIN(Table13[Gasoil Open]))/(MAX(Table13[Gasoil Open])-MIN(Table13[Gasoil Open]))</f>
        <v>0.25505124450951683</v>
      </c>
      <c r="I6030" s="130">
        <f>(Table13[[#This Row],[Alpha]]-MIN(Table13[Alpha]))/(MAX(Table13[Alpha])-MIN(Table13[Alpha]))</f>
        <v>0.41785418965510296</v>
      </c>
      <c r="J6030" s="508">
        <f>(Table13[[#This Row],[Signal from Matlab]]-703)/(1060.75-703)</f>
        <v>-1.9650593990216632</v>
      </c>
    </row>
    <row r="6031" spans="1:10" x14ac:dyDescent="0.2">
      <c r="A6031" s="505">
        <v>42689</v>
      </c>
      <c r="B6031" s="506">
        <v>6030</v>
      </c>
      <c r="C6031" s="507">
        <v>44.7</v>
      </c>
      <c r="E6031" s="508">
        <f>(Table13[[#This Row],[Gasoil Open]]-MIN(Table13[Gasoil Open]))/(MAX(Table13[Gasoil Open])-MIN(Table13[Gasoil Open]))</f>
        <v>0.25622254758418739</v>
      </c>
      <c r="I6031" s="130">
        <f>(Table13[[#This Row],[Alpha]]-MIN(Table13[Alpha]))/(MAX(Table13[Alpha])-MIN(Table13[Alpha]))</f>
        <v>0.41785418965510296</v>
      </c>
      <c r="J6031" s="508">
        <f>(Table13[[#This Row],[Signal from Matlab]]-703)/(1060.75-703)</f>
        <v>-1.9650593990216632</v>
      </c>
    </row>
    <row r="6032" spans="1:10" x14ac:dyDescent="0.2">
      <c r="A6032" s="505">
        <v>42690</v>
      </c>
      <c r="B6032" s="506">
        <v>6031</v>
      </c>
      <c r="C6032" s="507">
        <v>46.88</v>
      </c>
      <c r="E6032" s="508">
        <f>(Table13[[#This Row],[Gasoil Open]]-MIN(Table13[Gasoil Open]))/(MAX(Table13[Gasoil Open])-MIN(Table13[Gasoil Open]))</f>
        <v>0.27218155197657395</v>
      </c>
      <c r="I6032" s="130">
        <f>(Table13[[#This Row],[Alpha]]-MIN(Table13[Alpha]))/(MAX(Table13[Alpha])-MIN(Table13[Alpha]))</f>
        <v>0.41785418965510296</v>
      </c>
      <c r="J6032" s="508">
        <f>(Table13[[#This Row],[Signal from Matlab]]-703)/(1060.75-703)</f>
        <v>-1.9650593990216632</v>
      </c>
    </row>
    <row r="6033" spans="1:10" x14ac:dyDescent="0.2">
      <c r="A6033" s="505">
        <v>42691</v>
      </c>
      <c r="B6033" s="506">
        <v>6032</v>
      </c>
      <c r="C6033" s="507">
        <v>46.44</v>
      </c>
      <c r="E6033" s="508">
        <f>(Table13[[#This Row],[Gasoil Open]]-MIN(Table13[Gasoil Open]))/(MAX(Table13[Gasoil Open])-MIN(Table13[Gasoil Open]))</f>
        <v>0.26896046852122979</v>
      </c>
      <c r="I6033" s="130">
        <f>(Table13[[#This Row],[Alpha]]-MIN(Table13[Alpha]))/(MAX(Table13[Alpha])-MIN(Table13[Alpha]))</f>
        <v>0.41785418965510296</v>
      </c>
      <c r="J6033" s="508">
        <f>(Table13[[#This Row],[Signal from Matlab]]-703)/(1060.75-703)</f>
        <v>-1.9650593990216632</v>
      </c>
    </row>
    <row r="6034" spans="1:10" x14ac:dyDescent="0.2">
      <c r="A6034" s="505">
        <v>42692</v>
      </c>
      <c r="B6034" s="506">
        <v>6033</v>
      </c>
      <c r="C6034" s="507">
        <v>46.05</v>
      </c>
      <c r="E6034" s="508">
        <f>(Table13[[#This Row],[Gasoil Open]]-MIN(Table13[Gasoil Open]))/(MAX(Table13[Gasoil Open])-MIN(Table13[Gasoil Open]))</f>
        <v>0.26610541727672027</v>
      </c>
      <c r="I6034" s="130">
        <f>(Table13[[#This Row],[Alpha]]-MIN(Table13[Alpha]))/(MAX(Table13[Alpha])-MIN(Table13[Alpha]))</f>
        <v>0.41785418965510296</v>
      </c>
      <c r="J6034" s="508">
        <f>(Table13[[#This Row],[Signal from Matlab]]-703)/(1060.75-703)</f>
        <v>-1.9650593990216632</v>
      </c>
    </row>
    <row r="6035" spans="1:10" x14ac:dyDescent="0.2">
      <c r="A6035" s="505">
        <v>42695</v>
      </c>
      <c r="B6035" s="506">
        <v>6034</v>
      </c>
      <c r="C6035" s="507">
        <v>46.92</v>
      </c>
      <c r="E6035" s="508">
        <f>(Table13[[#This Row],[Gasoil Open]]-MIN(Table13[Gasoil Open]))/(MAX(Table13[Gasoil Open])-MIN(Table13[Gasoil Open]))</f>
        <v>0.27247437774524152</v>
      </c>
      <c r="I6035" s="130">
        <f>(Table13[[#This Row],[Alpha]]-MIN(Table13[Alpha]))/(MAX(Table13[Alpha])-MIN(Table13[Alpha]))</f>
        <v>0.41785418965510296</v>
      </c>
      <c r="J6035" s="508">
        <f>(Table13[[#This Row],[Signal from Matlab]]-703)/(1060.75-703)</f>
        <v>-1.9650593990216632</v>
      </c>
    </row>
    <row r="6036" spans="1:10" x14ac:dyDescent="0.2">
      <c r="A6036" s="505">
        <v>42696</v>
      </c>
      <c r="B6036" s="506">
        <v>6035</v>
      </c>
      <c r="C6036" s="507">
        <v>49.25</v>
      </c>
      <c r="E6036" s="508">
        <f>(Table13[[#This Row],[Gasoil Open]]-MIN(Table13[Gasoil Open]))/(MAX(Table13[Gasoil Open])-MIN(Table13[Gasoil Open]))</f>
        <v>0.28953147877013169</v>
      </c>
      <c r="I6036" s="130">
        <f>(Table13[[#This Row],[Alpha]]-MIN(Table13[Alpha]))/(MAX(Table13[Alpha])-MIN(Table13[Alpha]))</f>
        <v>0.41785418965510296</v>
      </c>
      <c r="J6036" s="508">
        <f>(Table13[[#This Row],[Signal from Matlab]]-703)/(1060.75-703)</f>
        <v>-1.9650593990216632</v>
      </c>
    </row>
    <row r="6037" spans="1:10" x14ac:dyDescent="0.2">
      <c r="A6037" s="505">
        <v>42697</v>
      </c>
      <c r="B6037" s="506">
        <v>6036</v>
      </c>
      <c r="C6037" s="507">
        <v>49.2</v>
      </c>
      <c r="E6037" s="508">
        <f>(Table13[[#This Row],[Gasoil Open]]-MIN(Table13[Gasoil Open]))/(MAX(Table13[Gasoil Open])-MIN(Table13[Gasoil Open]))</f>
        <v>0.28916544655929716</v>
      </c>
      <c r="I6037" s="130">
        <f>(Table13[[#This Row],[Alpha]]-MIN(Table13[Alpha]))/(MAX(Table13[Alpha])-MIN(Table13[Alpha]))</f>
        <v>0.41785418965510296</v>
      </c>
      <c r="J6037" s="508">
        <f>(Table13[[#This Row],[Signal from Matlab]]-703)/(1060.75-703)</f>
        <v>-1.9650593990216632</v>
      </c>
    </row>
    <row r="6038" spans="1:10" x14ac:dyDescent="0.2">
      <c r="A6038" s="505">
        <v>42698</v>
      </c>
      <c r="B6038" s="506">
        <v>6037</v>
      </c>
      <c r="C6038" s="507">
        <v>49.03</v>
      </c>
      <c r="E6038" s="508">
        <f>(Table13[[#This Row],[Gasoil Open]]-MIN(Table13[Gasoil Open]))/(MAX(Table13[Gasoil Open])-MIN(Table13[Gasoil Open]))</f>
        <v>0.28792093704245969</v>
      </c>
      <c r="I6038" s="130">
        <f>(Table13[[#This Row],[Alpha]]-MIN(Table13[Alpha]))/(MAX(Table13[Alpha])-MIN(Table13[Alpha]))</f>
        <v>0.41785418965510296</v>
      </c>
      <c r="J6038" s="508">
        <f>(Table13[[#This Row],[Signal from Matlab]]-703)/(1060.75-703)</f>
        <v>-1.9650593990216632</v>
      </c>
    </row>
    <row r="6039" spans="1:10" x14ac:dyDescent="0.2">
      <c r="A6039" s="505">
        <v>42699</v>
      </c>
      <c r="B6039" s="506">
        <v>6038</v>
      </c>
      <c r="C6039" s="507">
        <v>48.96</v>
      </c>
      <c r="E6039" s="508">
        <f>(Table13[[#This Row],[Gasoil Open]]-MIN(Table13[Gasoil Open]))/(MAX(Table13[Gasoil Open])-MIN(Table13[Gasoil Open]))</f>
        <v>0.28740849194729134</v>
      </c>
      <c r="I6039" s="130">
        <f>(Table13[[#This Row],[Alpha]]-MIN(Table13[Alpha]))/(MAX(Table13[Alpha])-MIN(Table13[Alpha]))</f>
        <v>0.41785418965510296</v>
      </c>
      <c r="J6039" s="508">
        <f>(Table13[[#This Row],[Signal from Matlab]]-703)/(1060.75-703)</f>
        <v>-1.9650593990216632</v>
      </c>
    </row>
    <row r="6040" spans="1:10" x14ac:dyDescent="0.2">
      <c r="A6040" s="505">
        <v>42702</v>
      </c>
      <c r="B6040" s="506">
        <v>6039</v>
      </c>
      <c r="C6040" s="507">
        <v>46.71</v>
      </c>
      <c r="E6040" s="508">
        <f>(Table13[[#This Row],[Gasoil Open]]-MIN(Table13[Gasoil Open]))/(MAX(Table13[Gasoil Open])-MIN(Table13[Gasoil Open]))</f>
        <v>0.27093704245973643</v>
      </c>
      <c r="I6040" s="130">
        <f>(Table13[[#This Row],[Alpha]]-MIN(Table13[Alpha]))/(MAX(Table13[Alpha])-MIN(Table13[Alpha]))</f>
        <v>0.41785418965510296</v>
      </c>
      <c r="J6040" s="508">
        <f>(Table13[[#This Row],[Signal from Matlab]]-703)/(1060.75-703)</f>
        <v>-1.9650593990216632</v>
      </c>
    </row>
    <row r="6041" spans="1:10" x14ac:dyDescent="0.2">
      <c r="A6041" s="505">
        <v>42703</v>
      </c>
      <c r="B6041" s="506">
        <v>6040</v>
      </c>
      <c r="C6041" s="507">
        <v>48.07</v>
      </c>
      <c r="E6041" s="508">
        <f>(Table13[[#This Row],[Gasoil Open]]-MIN(Table13[Gasoil Open]))/(MAX(Table13[Gasoil Open])-MIN(Table13[Gasoil Open]))</f>
        <v>0.28089311859443628</v>
      </c>
      <c r="I6041" s="130">
        <f>(Table13[[#This Row],[Alpha]]-MIN(Table13[Alpha]))/(MAX(Table13[Alpha])-MIN(Table13[Alpha]))</f>
        <v>0.41785418965510296</v>
      </c>
      <c r="J6041" s="508">
        <f>(Table13[[#This Row],[Signal from Matlab]]-703)/(1060.75-703)</f>
        <v>-1.9650593990216632</v>
      </c>
    </row>
    <row r="6042" spans="1:10" x14ac:dyDescent="0.2">
      <c r="A6042" s="505">
        <v>42704</v>
      </c>
      <c r="B6042" s="506">
        <v>6041</v>
      </c>
      <c r="C6042" s="507">
        <v>47.51</v>
      </c>
      <c r="E6042" s="508">
        <f>(Table13[[#This Row],[Gasoil Open]]-MIN(Table13[Gasoil Open]))/(MAX(Table13[Gasoil Open])-MIN(Table13[Gasoil Open]))</f>
        <v>0.27679355783308929</v>
      </c>
      <c r="I6042" s="130">
        <f>(Table13[[#This Row],[Alpha]]-MIN(Table13[Alpha]))/(MAX(Table13[Alpha])-MIN(Table13[Alpha]))</f>
        <v>0.41785418965510296</v>
      </c>
      <c r="J6042" s="508">
        <f>(Table13[[#This Row],[Signal from Matlab]]-703)/(1060.75-703)</f>
        <v>-1.9650593990216632</v>
      </c>
    </row>
    <row r="6043" spans="1:10" x14ac:dyDescent="0.2">
      <c r="A6043" s="505">
        <v>42705</v>
      </c>
      <c r="B6043" s="506">
        <v>6042</v>
      </c>
      <c r="C6043" s="507">
        <v>51.72</v>
      </c>
      <c r="E6043" s="508">
        <f>(Table13[[#This Row],[Gasoil Open]]-MIN(Table13[Gasoil Open]))/(MAX(Table13[Gasoil Open])-MIN(Table13[Gasoil Open]))</f>
        <v>0.30761346998535866</v>
      </c>
      <c r="I6043" s="130">
        <f>(Table13[[#This Row],[Alpha]]-MIN(Table13[Alpha]))/(MAX(Table13[Alpha])-MIN(Table13[Alpha]))</f>
        <v>0.41785418965510296</v>
      </c>
      <c r="J6043" s="508">
        <f>(Table13[[#This Row],[Signal from Matlab]]-703)/(1060.75-703)</f>
        <v>-1.9650593990216632</v>
      </c>
    </row>
    <row r="6044" spans="1:10" x14ac:dyDescent="0.2">
      <c r="A6044" s="505">
        <v>42706</v>
      </c>
      <c r="B6044" s="506">
        <v>6043</v>
      </c>
      <c r="C6044" s="507">
        <v>53.88</v>
      </c>
      <c r="E6044" s="508">
        <f>(Table13[[#This Row],[Gasoil Open]]-MIN(Table13[Gasoil Open]))/(MAX(Table13[Gasoil Open])-MIN(Table13[Gasoil Open]))</f>
        <v>0.32342606149341141</v>
      </c>
      <c r="I6044" s="130">
        <f>(Table13[[#This Row],[Alpha]]-MIN(Table13[Alpha]))/(MAX(Table13[Alpha])-MIN(Table13[Alpha]))</f>
        <v>0.41785418965510296</v>
      </c>
      <c r="J6044" s="508">
        <f>(Table13[[#This Row],[Signal from Matlab]]-703)/(1060.75-703)</f>
        <v>-1.9650593990216632</v>
      </c>
    </row>
    <row r="6045" spans="1:10" x14ac:dyDescent="0.2">
      <c r="A6045" s="505">
        <v>42709</v>
      </c>
      <c r="B6045" s="506">
        <v>6044</v>
      </c>
      <c r="C6045" s="507">
        <v>54.4</v>
      </c>
      <c r="E6045" s="508">
        <f>(Table13[[#This Row],[Gasoil Open]]-MIN(Table13[Gasoil Open]))/(MAX(Table13[Gasoil Open])-MIN(Table13[Gasoil Open]))</f>
        <v>0.32723279648609072</v>
      </c>
      <c r="I6045" s="130">
        <f>(Table13[[#This Row],[Alpha]]-MIN(Table13[Alpha]))/(MAX(Table13[Alpha])-MIN(Table13[Alpha]))</f>
        <v>0.41785418965510296</v>
      </c>
      <c r="J6045" s="508">
        <f>(Table13[[#This Row],[Signal from Matlab]]-703)/(1060.75-703)</f>
        <v>-1.9650593990216632</v>
      </c>
    </row>
    <row r="6046" spans="1:10" x14ac:dyDescent="0.2">
      <c r="A6046" s="505">
        <v>42710</v>
      </c>
      <c r="B6046" s="506">
        <v>6045</v>
      </c>
      <c r="C6046" s="507">
        <v>54.5</v>
      </c>
      <c r="E6046" s="508">
        <f>(Table13[[#This Row],[Gasoil Open]]-MIN(Table13[Gasoil Open]))/(MAX(Table13[Gasoil Open])-MIN(Table13[Gasoil Open]))</f>
        <v>0.32796486090775978</v>
      </c>
      <c r="I6046" s="130">
        <f>(Table13[[#This Row],[Alpha]]-MIN(Table13[Alpha]))/(MAX(Table13[Alpha])-MIN(Table13[Alpha]))</f>
        <v>0.41785418965510296</v>
      </c>
      <c r="J6046" s="508">
        <f>(Table13[[#This Row],[Signal from Matlab]]-703)/(1060.75-703)</f>
        <v>-1.9650593990216632</v>
      </c>
    </row>
    <row r="6047" spans="1:10" x14ac:dyDescent="0.2">
      <c r="A6047" s="505">
        <v>42711</v>
      </c>
      <c r="B6047" s="506">
        <v>6046</v>
      </c>
      <c r="C6047" s="507">
        <v>53.94</v>
      </c>
      <c r="E6047" s="508">
        <f>(Table13[[#This Row],[Gasoil Open]]-MIN(Table13[Gasoil Open]))/(MAX(Table13[Gasoil Open])-MIN(Table13[Gasoil Open]))</f>
        <v>0.32386530014641279</v>
      </c>
      <c r="I6047" s="130">
        <f>(Table13[[#This Row],[Alpha]]-MIN(Table13[Alpha]))/(MAX(Table13[Alpha])-MIN(Table13[Alpha]))</f>
        <v>0.41785418965510296</v>
      </c>
      <c r="J6047" s="508">
        <f>(Table13[[#This Row],[Signal from Matlab]]-703)/(1060.75-703)</f>
        <v>-1.9650593990216632</v>
      </c>
    </row>
    <row r="6048" spans="1:10" x14ac:dyDescent="0.2">
      <c r="A6048" s="505">
        <v>42712</v>
      </c>
      <c r="B6048" s="506">
        <v>6047</v>
      </c>
      <c r="C6048" s="507">
        <v>53.15</v>
      </c>
      <c r="E6048" s="508">
        <f>(Table13[[#This Row],[Gasoil Open]]-MIN(Table13[Gasoil Open]))/(MAX(Table13[Gasoil Open])-MIN(Table13[Gasoil Open]))</f>
        <v>0.3180819912152269</v>
      </c>
      <c r="I6048" s="130">
        <f>(Table13[[#This Row],[Alpha]]-MIN(Table13[Alpha]))/(MAX(Table13[Alpha])-MIN(Table13[Alpha]))</f>
        <v>0.41785418965510296</v>
      </c>
      <c r="J6048" s="508">
        <f>(Table13[[#This Row],[Signal from Matlab]]-703)/(1060.75-703)</f>
        <v>-1.9650593990216632</v>
      </c>
    </row>
    <row r="6049" spans="1:10" x14ac:dyDescent="0.2">
      <c r="A6049" s="505">
        <v>42713</v>
      </c>
      <c r="B6049" s="506">
        <v>6048</v>
      </c>
      <c r="C6049" s="507">
        <v>53.97</v>
      </c>
      <c r="E6049" s="508">
        <f>(Table13[[#This Row],[Gasoil Open]]-MIN(Table13[Gasoil Open]))/(MAX(Table13[Gasoil Open])-MIN(Table13[Gasoil Open]))</f>
        <v>0.32408491947291351</v>
      </c>
      <c r="I6049" s="130">
        <f>(Table13[[#This Row],[Alpha]]-MIN(Table13[Alpha]))/(MAX(Table13[Alpha])-MIN(Table13[Alpha]))</f>
        <v>0.41785418965510296</v>
      </c>
      <c r="J6049" s="508">
        <f>(Table13[[#This Row],[Signal from Matlab]]-703)/(1060.75-703)</f>
        <v>-1.9650593990216632</v>
      </c>
    </row>
    <row r="6050" spans="1:10" x14ac:dyDescent="0.2">
      <c r="A6050" s="505">
        <v>42716</v>
      </c>
      <c r="B6050" s="506">
        <v>6049</v>
      </c>
      <c r="C6050" s="507">
        <v>55.88</v>
      </c>
      <c r="E6050" s="508">
        <f>(Table13[[#This Row],[Gasoil Open]]-MIN(Table13[Gasoil Open]))/(MAX(Table13[Gasoil Open])-MIN(Table13[Gasoil Open]))</f>
        <v>0.33806734992679355</v>
      </c>
      <c r="I6050" s="130">
        <f>(Table13[[#This Row],[Alpha]]-MIN(Table13[Alpha]))/(MAX(Table13[Alpha])-MIN(Table13[Alpha]))</f>
        <v>0.41785418965510296</v>
      </c>
      <c r="J6050" s="508">
        <f>(Table13[[#This Row],[Signal from Matlab]]-703)/(1060.75-703)</f>
        <v>-1.9650593990216632</v>
      </c>
    </row>
    <row r="6051" spans="1:10" x14ac:dyDescent="0.2">
      <c r="A6051" s="505">
        <v>42717</v>
      </c>
      <c r="B6051" s="506">
        <v>6050</v>
      </c>
      <c r="C6051" s="507">
        <v>55.7</v>
      </c>
      <c r="E6051" s="508">
        <f>(Table13[[#This Row],[Gasoil Open]]-MIN(Table13[Gasoil Open]))/(MAX(Table13[Gasoil Open])-MIN(Table13[Gasoil Open]))</f>
        <v>0.33674963396778912</v>
      </c>
      <c r="I6051" s="130">
        <f>(Table13[[#This Row],[Alpha]]-MIN(Table13[Alpha]))/(MAX(Table13[Alpha])-MIN(Table13[Alpha]))</f>
        <v>0.41785418965510296</v>
      </c>
      <c r="J6051" s="508">
        <f>(Table13[[#This Row],[Signal from Matlab]]-703)/(1060.75-703)</f>
        <v>-1.9650593990216632</v>
      </c>
    </row>
    <row r="6052" spans="1:10" x14ac:dyDescent="0.2">
      <c r="A6052" s="505">
        <v>42718</v>
      </c>
      <c r="B6052" s="506">
        <v>6051</v>
      </c>
      <c r="C6052" s="507">
        <v>55.16</v>
      </c>
      <c r="E6052" s="508">
        <f>(Table13[[#This Row],[Gasoil Open]]-MIN(Table13[Gasoil Open]))/(MAX(Table13[Gasoil Open])-MIN(Table13[Gasoil Open]))</f>
        <v>0.33279648609077589</v>
      </c>
      <c r="I6052" s="130">
        <f>(Table13[[#This Row],[Alpha]]-MIN(Table13[Alpha]))/(MAX(Table13[Alpha])-MIN(Table13[Alpha]))</f>
        <v>0.41785418965510296</v>
      </c>
      <c r="J6052" s="508">
        <f>(Table13[[#This Row],[Signal from Matlab]]-703)/(1060.75-703)</f>
        <v>-1.9650593990216632</v>
      </c>
    </row>
    <row r="6053" spans="1:10" x14ac:dyDescent="0.2">
      <c r="A6053" s="505">
        <v>42719</v>
      </c>
      <c r="B6053" s="506">
        <v>6052</v>
      </c>
      <c r="C6053" s="507">
        <v>53.76</v>
      </c>
      <c r="E6053" s="508">
        <f>(Table13[[#This Row],[Gasoil Open]]-MIN(Table13[Gasoil Open]))/(MAX(Table13[Gasoil Open])-MIN(Table13[Gasoil Open]))</f>
        <v>0.32254758418740848</v>
      </c>
      <c r="I6053" s="130">
        <f>(Table13[[#This Row],[Alpha]]-MIN(Table13[Alpha]))/(MAX(Table13[Alpha])-MIN(Table13[Alpha]))</f>
        <v>0.41785418965510296</v>
      </c>
      <c r="J6053" s="508">
        <f>(Table13[[#This Row],[Signal from Matlab]]-703)/(1060.75-703)</f>
        <v>-1.9650593990216632</v>
      </c>
    </row>
    <row r="6054" spans="1:10" x14ac:dyDescent="0.2">
      <c r="A6054" s="505">
        <v>42720</v>
      </c>
      <c r="B6054" s="506">
        <v>6053</v>
      </c>
      <c r="C6054" s="507">
        <v>54.11</v>
      </c>
      <c r="E6054" s="508">
        <f>(Table13[[#This Row],[Gasoil Open]]-MIN(Table13[Gasoil Open]))/(MAX(Table13[Gasoil Open])-MIN(Table13[Gasoil Open]))</f>
        <v>0.32510980966325026</v>
      </c>
      <c r="I6054" s="130">
        <f>(Table13[[#This Row],[Alpha]]-MIN(Table13[Alpha]))/(MAX(Table13[Alpha])-MIN(Table13[Alpha]))</f>
        <v>0.41785418965510296</v>
      </c>
      <c r="J6054" s="508">
        <f>(Table13[[#This Row],[Signal from Matlab]]-703)/(1060.75-703)</f>
        <v>-1.9650593990216632</v>
      </c>
    </row>
    <row r="6055" spans="1:10" x14ac:dyDescent="0.2">
      <c r="A6055" s="505">
        <v>42723</v>
      </c>
      <c r="B6055" s="506">
        <v>6054</v>
      </c>
      <c r="C6055" s="507">
        <v>55.4</v>
      </c>
      <c r="E6055" s="508">
        <f>(Table13[[#This Row],[Gasoil Open]]-MIN(Table13[Gasoil Open]))/(MAX(Table13[Gasoil Open])-MIN(Table13[Gasoil Open]))</f>
        <v>0.33455344070278181</v>
      </c>
      <c r="I6055" s="130">
        <f>(Table13[[#This Row],[Alpha]]-MIN(Table13[Alpha]))/(MAX(Table13[Alpha])-MIN(Table13[Alpha]))</f>
        <v>0.41785418965510296</v>
      </c>
      <c r="J6055" s="508">
        <f>(Table13[[#This Row],[Signal from Matlab]]-703)/(1060.75-703)</f>
        <v>-1.9650593990216632</v>
      </c>
    </row>
    <row r="6056" spans="1:10" x14ac:dyDescent="0.2">
      <c r="A6056" s="505">
        <v>42724</v>
      </c>
      <c r="B6056" s="506">
        <v>6055</v>
      </c>
      <c r="C6056" s="507">
        <v>55.02</v>
      </c>
      <c r="E6056" s="508">
        <f>(Table13[[#This Row],[Gasoil Open]]-MIN(Table13[Gasoil Open]))/(MAX(Table13[Gasoil Open])-MIN(Table13[Gasoil Open]))</f>
        <v>0.33177159590043925</v>
      </c>
      <c r="I6056" s="130">
        <f>(Table13[[#This Row],[Alpha]]-MIN(Table13[Alpha]))/(MAX(Table13[Alpha])-MIN(Table13[Alpha]))</f>
        <v>0.41785418965510296</v>
      </c>
      <c r="J6056" s="508">
        <f>(Table13[[#This Row],[Signal from Matlab]]-703)/(1060.75-703)</f>
        <v>-1.9650593990216632</v>
      </c>
    </row>
    <row r="6057" spans="1:10" x14ac:dyDescent="0.2">
      <c r="A6057" s="505">
        <v>42725</v>
      </c>
      <c r="B6057" s="506">
        <v>6056</v>
      </c>
      <c r="C6057" s="507">
        <v>55.52</v>
      </c>
      <c r="E6057" s="508">
        <f>(Table13[[#This Row],[Gasoil Open]]-MIN(Table13[Gasoil Open]))/(MAX(Table13[Gasoil Open])-MIN(Table13[Gasoil Open]))</f>
        <v>0.33543191800878475</v>
      </c>
      <c r="I6057" s="130">
        <f>(Table13[[#This Row],[Alpha]]-MIN(Table13[Alpha]))/(MAX(Table13[Alpha])-MIN(Table13[Alpha]))</f>
        <v>0.41785418965510296</v>
      </c>
      <c r="J6057" s="508">
        <f>(Table13[[#This Row],[Signal from Matlab]]-703)/(1060.75-703)</f>
        <v>-1.9650593990216632</v>
      </c>
    </row>
    <row r="6058" spans="1:10" x14ac:dyDescent="0.2">
      <c r="A6058" s="505">
        <v>42726</v>
      </c>
      <c r="B6058" s="506">
        <v>6057</v>
      </c>
      <c r="C6058" s="507">
        <v>54.55</v>
      </c>
      <c r="E6058" s="508">
        <f>(Table13[[#This Row],[Gasoil Open]]-MIN(Table13[Gasoil Open]))/(MAX(Table13[Gasoil Open])-MIN(Table13[Gasoil Open]))</f>
        <v>0.32833089311859431</v>
      </c>
      <c r="I6058" s="130">
        <f>(Table13[[#This Row],[Alpha]]-MIN(Table13[Alpha]))/(MAX(Table13[Alpha])-MIN(Table13[Alpha]))</f>
        <v>0.41785418965510296</v>
      </c>
      <c r="J6058" s="508">
        <f>(Table13[[#This Row],[Signal from Matlab]]-703)/(1060.75-703)</f>
        <v>-1.9650593990216632</v>
      </c>
    </row>
    <row r="6059" spans="1:10" x14ac:dyDescent="0.2">
      <c r="A6059" s="505">
        <v>42727</v>
      </c>
      <c r="B6059" s="506">
        <v>6058</v>
      </c>
      <c r="C6059" s="507">
        <v>54.84</v>
      </c>
      <c r="E6059" s="508">
        <f>(Table13[[#This Row],[Gasoil Open]]-MIN(Table13[Gasoil Open]))/(MAX(Table13[Gasoil Open])-MIN(Table13[Gasoil Open]))</f>
        <v>0.33045387994143477</v>
      </c>
      <c r="I6059" s="130">
        <f>(Table13[[#This Row],[Alpha]]-MIN(Table13[Alpha]))/(MAX(Table13[Alpha])-MIN(Table13[Alpha]))</f>
        <v>0.41785418965510296</v>
      </c>
      <c r="J6059" s="508">
        <f>(Table13[[#This Row],[Signal from Matlab]]-703)/(1060.75-703)</f>
        <v>-1.9650593990216632</v>
      </c>
    </row>
    <row r="6060" spans="1:10" x14ac:dyDescent="0.2">
      <c r="A6060" s="505">
        <v>42731</v>
      </c>
      <c r="B6060" s="506">
        <v>6059</v>
      </c>
      <c r="C6060" s="507">
        <v>55.18</v>
      </c>
      <c r="E6060" s="508">
        <f>(Table13[[#This Row],[Gasoil Open]]-MIN(Table13[Gasoil Open]))/(MAX(Table13[Gasoil Open])-MIN(Table13[Gasoil Open]))</f>
        <v>0.33294289897510976</v>
      </c>
      <c r="I6060" s="130">
        <f>(Table13[[#This Row],[Alpha]]-MIN(Table13[Alpha]))/(MAX(Table13[Alpha])-MIN(Table13[Alpha]))</f>
        <v>0.41785418965510296</v>
      </c>
      <c r="J6060" s="508">
        <f>(Table13[[#This Row],[Signal from Matlab]]-703)/(1060.75-703)</f>
        <v>-1.9650593990216632</v>
      </c>
    </row>
    <row r="6061" spans="1:10" x14ac:dyDescent="0.2">
      <c r="A6061" s="505">
        <v>42732</v>
      </c>
      <c r="B6061" s="506">
        <v>6060</v>
      </c>
      <c r="C6061" s="507">
        <v>56.06</v>
      </c>
      <c r="E6061" s="508">
        <f>(Table13[[#This Row],[Gasoil Open]]-MIN(Table13[Gasoil Open]))/(MAX(Table13[Gasoil Open])-MIN(Table13[Gasoil Open]))</f>
        <v>0.33938506588579787</v>
      </c>
      <c r="I6061" s="130">
        <f>(Table13[[#This Row],[Alpha]]-MIN(Table13[Alpha]))/(MAX(Table13[Alpha])-MIN(Table13[Alpha]))</f>
        <v>0.41785418965510296</v>
      </c>
      <c r="J6061" s="508">
        <f>(Table13[[#This Row],[Signal from Matlab]]-703)/(1060.75-703)</f>
        <v>-1.9650593990216632</v>
      </c>
    </row>
    <row r="6062" spans="1:10" x14ac:dyDescent="0.2">
      <c r="A6062" s="505">
        <v>42733</v>
      </c>
      <c r="B6062" s="506">
        <v>6061</v>
      </c>
      <c r="C6062" s="507">
        <v>56.73</v>
      </c>
      <c r="E6062" s="508">
        <f>(Table13[[#This Row],[Gasoil Open]]-MIN(Table13[Gasoil Open]))/(MAX(Table13[Gasoil Open])-MIN(Table13[Gasoil Open]))</f>
        <v>0.34428989751098094</v>
      </c>
      <c r="I6062" s="130">
        <f>(Table13[[#This Row],[Alpha]]-MIN(Table13[Alpha]))/(MAX(Table13[Alpha])-MIN(Table13[Alpha]))</f>
        <v>0.41785418965510296</v>
      </c>
      <c r="J6062" s="508">
        <f>(Table13[[#This Row],[Signal from Matlab]]-703)/(1060.75-703)</f>
        <v>-1.9650593990216632</v>
      </c>
    </row>
    <row r="6063" spans="1:10" x14ac:dyDescent="0.2">
      <c r="A6063" s="505">
        <v>42734</v>
      </c>
      <c r="B6063" s="506">
        <v>6062</v>
      </c>
      <c r="C6063" s="507">
        <v>57</v>
      </c>
      <c r="E6063" s="508">
        <f>(Table13[[#This Row],[Gasoil Open]]-MIN(Table13[Gasoil Open]))/(MAX(Table13[Gasoil Open])-MIN(Table13[Gasoil Open]))</f>
        <v>0.34626647144948747</v>
      </c>
      <c r="I6063" s="130">
        <f>(Table13[[#This Row],[Alpha]]-MIN(Table13[Alpha]))/(MAX(Table13[Alpha])-MIN(Table13[Alpha]))</f>
        <v>0.41785418965510296</v>
      </c>
      <c r="J6063" s="508">
        <f>(Table13[[#This Row],[Signal from Matlab]]-703)/(1060.75-703)</f>
        <v>-1.9650593990216632</v>
      </c>
    </row>
    <row r="6064" spans="1:10" x14ac:dyDescent="0.2">
      <c r="A6064" s="505">
        <v>42737</v>
      </c>
      <c r="B6064" s="506">
        <v>6063</v>
      </c>
      <c r="C6064" s="507">
        <v>56.82</v>
      </c>
      <c r="E6064" s="508">
        <f>(Table13[[#This Row],[Gasoil Open]]-MIN(Table13[Gasoil Open]))/(MAX(Table13[Gasoil Open])-MIN(Table13[Gasoil Open]))</f>
        <v>0.34494875549048315</v>
      </c>
      <c r="I6064" s="130">
        <f>(Table13[[#This Row],[Alpha]]-MIN(Table13[Alpha]))/(MAX(Table13[Alpha])-MIN(Table13[Alpha]))</f>
        <v>0.41785418965510296</v>
      </c>
      <c r="J6064" s="508">
        <f>(Table13[[#This Row],[Signal from Matlab]]-703)/(1060.75-703)</f>
        <v>-1.9650593990216632</v>
      </c>
    </row>
    <row r="6065" spans="1:10" x14ac:dyDescent="0.2">
      <c r="A6065" s="505">
        <v>42738</v>
      </c>
      <c r="B6065" s="506">
        <v>6064</v>
      </c>
      <c r="C6065" s="507">
        <v>57.05</v>
      </c>
      <c r="E6065" s="508">
        <f>(Table13[[#This Row],[Gasoil Open]]-MIN(Table13[Gasoil Open]))/(MAX(Table13[Gasoil Open])-MIN(Table13[Gasoil Open]))</f>
        <v>0.346632503660322</v>
      </c>
      <c r="I6065" s="130">
        <f>(Table13[[#This Row],[Alpha]]-MIN(Table13[Alpha]))/(MAX(Table13[Alpha])-MIN(Table13[Alpha]))</f>
        <v>0.41785418965510296</v>
      </c>
      <c r="J6065" s="508">
        <f>(Table13[[#This Row],[Signal from Matlab]]-703)/(1060.75-703)</f>
        <v>-1.9650593990216632</v>
      </c>
    </row>
    <row r="6066" spans="1:10" x14ac:dyDescent="0.2">
      <c r="A6066" s="505">
        <v>42739</v>
      </c>
      <c r="B6066" s="506">
        <v>6065</v>
      </c>
      <c r="C6066" s="507">
        <v>55.73</v>
      </c>
      <c r="E6066" s="508">
        <f>(Table13[[#This Row],[Gasoil Open]]-MIN(Table13[Gasoil Open]))/(MAX(Table13[Gasoil Open])-MIN(Table13[Gasoil Open]))</f>
        <v>0.33696925329428984</v>
      </c>
      <c r="I6066" s="130">
        <f>(Table13[[#This Row],[Alpha]]-MIN(Table13[Alpha]))/(MAX(Table13[Alpha])-MIN(Table13[Alpha]))</f>
        <v>0.41785418965510296</v>
      </c>
      <c r="J6066" s="508">
        <f>(Table13[[#This Row],[Signal from Matlab]]-703)/(1060.75-703)</f>
        <v>-1.9650593990216632</v>
      </c>
    </row>
    <row r="6067" spans="1:10" x14ac:dyDescent="0.2">
      <c r="A6067" s="505">
        <v>42740</v>
      </c>
      <c r="B6067" s="506">
        <v>6066</v>
      </c>
      <c r="C6067" s="507">
        <v>56.35</v>
      </c>
      <c r="E6067" s="508">
        <f>(Table13[[#This Row],[Gasoil Open]]-MIN(Table13[Gasoil Open]))/(MAX(Table13[Gasoil Open])-MIN(Table13[Gasoil Open]))</f>
        <v>0.34150805270863832</v>
      </c>
      <c r="I6067" s="130">
        <f>(Table13[[#This Row],[Alpha]]-MIN(Table13[Alpha]))/(MAX(Table13[Alpha])-MIN(Table13[Alpha]))</f>
        <v>0.41785418965510296</v>
      </c>
      <c r="J6067" s="508">
        <f>(Table13[[#This Row],[Signal from Matlab]]-703)/(1060.75-703)</f>
        <v>-1.9650593990216632</v>
      </c>
    </row>
    <row r="6068" spans="1:10" x14ac:dyDescent="0.2">
      <c r="A6068" s="505">
        <v>42741</v>
      </c>
      <c r="B6068" s="506">
        <v>6067</v>
      </c>
      <c r="C6068" s="507">
        <v>56.88</v>
      </c>
      <c r="E6068" s="508">
        <f>(Table13[[#This Row],[Gasoil Open]]-MIN(Table13[Gasoil Open]))/(MAX(Table13[Gasoil Open])-MIN(Table13[Gasoil Open]))</f>
        <v>0.34538799414348464</v>
      </c>
      <c r="I6068" s="130">
        <f>(Table13[[#This Row],[Alpha]]-MIN(Table13[Alpha]))/(MAX(Table13[Alpha])-MIN(Table13[Alpha]))</f>
        <v>0.41785418965510296</v>
      </c>
      <c r="J6068" s="508">
        <f>(Table13[[#This Row],[Signal from Matlab]]-703)/(1060.75-703)</f>
        <v>-1.9650593990216632</v>
      </c>
    </row>
    <row r="6069" spans="1:10" x14ac:dyDescent="0.2">
      <c r="A6069" s="505">
        <v>42744</v>
      </c>
      <c r="B6069" s="506">
        <v>6068</v>
      </c>
      <c r="C6069" s="507">
        <v>56.81</v>
      </c>
      <c r="E6069" s="508">
        <f>(Table13[[#This Row],[Gasoil Open]]-MIN(Table13[Gasoil Open]))/(MAX(Table13[Gasoil Open])-MIN(Table13[Gasoil Open]))</f>
        <v>0.34487554904831619</v>
      </c>
      <c r="I6069" s="130">
        <f>(Table13[[#This Row],[Alpha]]-MIN(Table13[Alpha]))/(MAX(Table13[Alpha])-MIN(Table13[Alpha]))</f>
        <v>0.41785418965510296</v>
      </c>
      <c r="J6069" s="508">
        <f>(Table13[[#This Row],[Signal from Matlab]]-703)/(1060.75-703)</f>
        <v>-1.9650593990216632</v>
      </c>
    </row>
    <row r="6070" spans="1:10" x14ac:dyDescent="0.2">
      <c r="A6070" s="505">
        <v>42745</v>
      </c>
      <c r="B6070" s="506">
        <v>6069</v>
      </c>
      <c r="C6070" s="507">
        <v>54.95</v>
      </c>
      <c r="E6070" s="508">
        <f>(Table13[[#This Row],[Gasoil Open]]-MIN(Table13[Gasoil Open]))/(MAX(Table13[Gasoil Open])-MIN(Table13[Gasoil Open]))</f>
        <v>0.3312591508052708</v>
      </c>
      <c r="I6070" s="130">
        <f>(Table13[[#This Row],[Alpha]]-MIN(Table13[Alpha]))/(MAX(Table13[Alpha])-MIN(Table13[Alpha]))</f>
        <v>0.41785418965510296</v>
      </c>
      <c r="J6070" s="508">
        <f>(Table13[[#This Row],[Signal from Matlab]]-703)/(1060.75-703)</f>
        <v>-1.9650593990216632</v>
      </c>
    </row>
    <row r="6071" spans="1:10" x14ac:dyDescent="0.2">
      <c r="A6071" s="505">
        <v>42746</v>
      </c>
      <c r="B6071" s="506">
        <v>6070</v>
      </c>
      <c r="C6071" s="507">
        <v>53.8</v>
      </c>
      <c r="E6071" s="508">
        <f>(Table13[[#This Row],[Gasoil Open]]-MIN(Table13[Gasoil Open]))/(MAX(Table13[Gasoil Open])-MIN(Table13[Gasoil Open]))</f>
        <v>0.32284040995607605</v>
      </c>
      <c r="I6071" s="130">
        <f>(Table13[[#This Row],[Alpha]]-MIN(Table13[Alpha]))/(MAX(Table13[Alpha])-MIN(Table13[Alpha]))</f>
        <v>0.41785418965510296</v>
      </c>
      <c r="J6071" s="508">
        <f>(Table13[[#This Row],[Signal from Matlab]]-703)/(1060.75-703)</f>
        <v>-1.9650593990216632</v>
      </c>
    </row>
    <row r="6072" spans="1:10" x14ac:dyDescent="0.2">
      <c r="A6072" s="505">
        <v>42747</v>
      </c>
      <c r="B6072" s="506">
        <v>6071</v>
      </c>
      <c r="C6072" s="507">
        <v>55.19</v>
      </c>
      <c r="E6072" s="508">
        <f>(Table13[[#This Row],[Gasoil Open]]-MIN(Table13[Gasoil Open]))/(MAX(Table13[Gasoil Open])-MIN(Table13[Gasoil Open]))</f>
        <v>0.33301610541727661</v>
      </c>
      <c r="I6072" s="130">
        <f>(Table13[[#This Row],[Alpha]]-MIN(Table13[Alpha]))/(MAX(Table13[Alpha])-MIN(Table13[Alpha]))</f>
        <v>0.41785418965510296</v>
      </c>
      <c r="J6072" s="508">
        <f>(Table13[[#This Row],[Signal from Matlab]]-703)/(1060.75-703)</f>
        <v>-1.9650593990216632</v>
      </c>
    </row>
    <row r="6073" spans="1:10" x14ac:dyDescent="0.2">
      <c r="A6073" s="505">
        <v>42748</v>
      </c>
      <c r="B6073" s="506">
        <v>6072</v>
      </c>
      <c r="C6073" s="507">
        <v>56</v>
      </c>
      <c r="E6073" s="508">
        <f>(Table13[[#This Row],[Gasoil Open]]-MIN(Table13[Gasoil Open]))/(MAX(Table13[Gasoil Open])-MIN(Table13[Gasoil Open]))</f>
        <v>0.33894582723279643</v>
      </c>
      <c r="I6073" s="130">
        <f>(Table13[[#This Row],[Alpha]]-MIN(Table13[Alpha]))/(MAX(Table13[Alpha])-MIN(Table13[Alpha]))</f>
        <v>0.41785418965510296</v>
      </c>
      <c r="J6073" s="508">
        <f>(Table13[[#This Row],[Signal from Matlab]]-703)/(1060.75-703)</f>
        <v>-1.9650593990216632</v>
      </c>
    </row>
    <row r="6074" spans="1:10" x14ac:dyDescent="0.2">
      <c r="A6074" s="505">
        <v>42751</v>
      </c>
      <c r="B6074" s="506">
        <v>6073</v>
      </c>
      <c r="C6074" s="507">
        <v>55.64</v>
      </c>
      <c r="E6074" s="508">
        <f>(Table13[[#This Row],[Gasoil Open]]-MIN(Table13[Gasoil Open]))/(MAX(Table13[Gasoil Open])-MIN(Table13[Gasoil Open]))</f>
        <v>0.33631039531478762</v>
      </c>
      <c r="I6074" s="130">
        <f>(Table13[[#This Row],[Alpha]]-MIN(Table13[Alpha]))/(MAX(Table13[Alpha])-MIN(Table13[Alpha]))</f>
        <v>0.41785418965510296</v>
      </c>
      <c r="J6074" s="508">
        <f>(Table13[[#This Row],[Signal from Matlab]]-703)/(1060.75-703)</f>
        <v>-1.9650593990216632</v>
      </c>
    </row>
    <row r="6075" spans="1:10" x14ac:dyDescent="0.2">
      <c r="A6075" s="505">
        <v>42752</v>
      </c>
      <c r="B6075" s="506">
        <v>6074</v>
      </c>
      <c r="C6075" s="507">
        <v>55.74</v>
      </c>
      <c r="E6075" s="508">
        <f>(Table13[[#This Row],[Gasoil Open]]-MIN(Table13[Gasoil Open]))/(MAX(Table13[Gasoil Open])-MIN(Table13[Gasoil Open]))</f>
        <v>0.3370424597364568</v>
      </c>
      <c r="I6075" s="130">
        <f>(Table13[[#This Row],[Alpha]]-MIN(Table13[Alpha]))/(MAX(Table13[Alpha])-MIN(Table13[Alpha]))</f>
        <v>0.41785418965510296</v>
      </c>
      <c r="J6075" s="508">
        <f>(Table13[[#This Row],[Signal from Matlab]]-703)/(1060.75-703)</f>
        <v>-1.9650593990216632</v>
      </c>
    </row>
    <row r="6076" spans="1:10" x14ac:dyDescent="0.2">
      <c r="A6076" s="505">
        <v>42753</v>
      </c>
      <c r="B6076" s="506">
        <v>6075</v>
      </c>
      <c r="C6076" s="507">
        <v>55.48</v>
      </c>
      <c r="E6076" s="508">
        <f>(Table13[[#This Row],[Gasoil Open]]-MIN(Table13[Gasoil Open]))/(MAX(Table13[Gasoil Open])-MIN(Table13[Gasoil Open]))</f>
        <v>0.33513909224011706</v>
      </c>
      <c r="I6076" s="130">
        <f>(Table13[[#This Row],[Alpha]]-MIN(Table13[Alpha]))/(MAX(Table13[Alpha])-MIN(Table13[Alpha]))</f>
        <v>0.41785418965510296</v>
      </c>
      <c r="J6076" s="508">
        <f>(Table13[[#This Row],[Signal from Matlab]]-703)/(1060.75-703)</f>
        <v>-1.9650593990216632</v>
      </c>
    </row>
    <row r="6077" spans="1:10" x14ac:dyDescent="0.2">
      <c r="A6077" s="505">
        <v>42754</v>
      </c>
      <c r="B6077" s="506">
        <v>6076</v>
      </c>
      <c r="C6077" s="507">
        <v>54.29</v>
      </c>
      <c r="E6077" s="508">
        <f>(Table13[[#This Row],[Gasoil Open]]-MIN(Table13[Gasoil Open]))/(MAX(Table13[Gasoil Open])-MIN(Table13[Gasoil Open]))</f>
        <v>0.32642752562225474</v>
      </c>
      <c r="I6077" s="130">
        <f>(Table13[[#This Row],[Alpha]]-MIN(Table13[Alpha]))/(MAX(Table13[Alpha])-MIN(Table13[Alpha]))</f>
        <v>0.41785418965510296</v>
      </c>
      <c r="J6077" s="508">
        <f>(Table13[[#This Row],[Signal from Matlab]]-703)/(1060.75-703)</f>
        <v>-1.9650593990216632</v>
      </c>
    </row>
    <row r="6078" spans="1:10" x14ac:dyDescent="0.2">
      <c r="A6078" s="505">
        <v>42755</v>
      </c>
      <c r="B6078" s="506">
        <v>6077</v>
      </c>
      <c r="C6078" s="507">
        <v>54.33</v>
      </c>
      <c r="E6078" s="508">
        <f>(Table13[[#This Row],[Gasoil Open]]-MIN(Table13[Gasoil Open]))/(MAX(Table13[Gasoil Open])-MIN(Table13[Gasoil Open]))</f>
        <v>0.32672035139092231</v>
      </c>
      <c r="I6078" s="130">
        <f>(Table13[[#This Row],[Alpha]]-MIN(Table13[Alpha]))/(MAX(Table13[Alpha])-MIN(Table13[Alpha]))</f>
        <v>0.41785418965510296</v>
      </c>
      <c r="J6078" s="508">
        <f>(Table13[[#This Row],[Signal from Matlab]]-703)/(1060.75-703)</f>
        <v>-1.9650593990216632</v>
      </c>
    </row>
    <row r="6079" spans="1:10" x14ac:dyDescent="0.2">
      <c r="A6079" s="505">
        <v>42758</v>
      </c>
      <c r="B6079" s="506">
        <v>6078</v>
      </c>
      <c r="C6079" s="507">
        <v>55.7</v>
      </c>
      <c r="E6079" s="508">
        <f>(Table13[[#This Row],[Gasoil Open]]-MIN(Table13[Gasoil Open]))/(MAX(Table13[Gasoil Open])-MIN(Table13[Gasoil Open]))</f>
        <v>0.33674963396778912</v>
      </c>
      <c r="I6079" s="130">
        <f>(Table13[[#This Row],[Alpha]]-MIN(Table13[Alpha]))/(MAX(Table13[Alpha])-MIN(Table13[Alpha]))</f>
        <v>0.41785418965510296</v>
      </c>
      <c r="J6079" s="508">
        <f>(Table13[[#This Row],[Signal from Matlab]]-703)/(1060.75-703)</f>
        <v>-1.9650593990216632</v>
      </c>
    </row>
    <row r="6080" spans="1:10" x14ac:dyDescent="0.2">
      <c r="A6080" s="505">
        <v>42759</v>
      </c>
      <c r="B6080" s="506">
        <v>6079</v>
      </c>
      <c r="C6080" s="507">
        <v>55.42</v>
      </c>
      <c r="E6080" s="508">
        <f>(Table13[[#This Row],[Gasoil Open]]-MIN(Table13[Gasoil Open]))/(MAX(Table13[Gasoil Open])-MIN(Table13[Gasoil Open]))</f>
        <v>0.33469985358711563</v>
      </c>
      <c r="I6080" s="130">
        <f>(Table13[[#This Row],[Alpha]]-MIN(Table13[Alpha]))/(MAX(Table13[Alpha])-MIN(Table13[Alpha]))</f>
        <v>0.41785418965510296</v>
      </c>
      <c r="J6080" s="508">
        <f>(Table13[[#This Row],[Signal from Matlab]]-703)/(1060.75-703)</f>
        <v>-1.9650593990216632</v>
      </c>
    </row>
    <row r="6081" spans="1:10" x14ac:dyDescent="0.2">
      <c r="A6081" s="505">
        <v>42760</v>
      </c>
      <c r="B6081" s="506">
        <v>6080</v>
      </c>
      <c r="C6081" s="507">
        <v>55.24</v>
      </c>
      <c r="E6081" s="508">
        <f>(Table13[[#This Row],[Gasoil Open]]-MIN(Table13[Gasoil Open]))/(MAX(Table13[Gasoil Open])-MIN(Table13[Gasoil Open]))</f>
        <v>0.33338213762811125</v>
      </c>
      <c r="I6081" s="130">
        <f>(Table13[[#This Row],[Alpha]]-MIN(Table13[Alpha]))/(MAX(Table13[Alpha])-MIN(Table13[Alpha]))</f>
        <v>0.41785418965510296</v>
      </c>
      <c r="J6081" s="508">
        <f>(Table13[[#This Row],[Signal from Matlab]]-703)/(1060.75-703)</f>
        <v>-1.9650593990216632</v>
      </c>
    </row>
    <row r="6082" spans="1:10" x14ac:dyDescent="0.2">
      <c r="A6082" s="505">
        <v>42761</v>
      </c>
      <c r="B6082" s="506">
        <v>6081</v>
      </c>
      <c r="C6082" s="507">
        <v>55.39</v>
      </c>
      <c r="E6082" s="508">
        <f>(Table13[[#This Row],[Gasoil Open]]-MIN(Table13[Gasoil Open]))/(MAX(Table13[Gasoil Open])-MIN(Table13[Gasoil Open]))</f>
        <v>0.33448023426061485</v>
      </c>
      <c r="I6082" s="130">
        <f>(Table13[[#This Row],[Alpha]]-MIN(Table13[Alpha]))/(MAX(Table13[Alpha])-MIN(Table13[Alpha]))</f>
        <v>0.41785418965510296</v>
      </c>
      <c r="J6082" s="508">
        <f>(Table13[[#This Row],[Signal from Matlab]]-703)/(1060.75-703)</f>
        <v>-1.9650593990216632</v>
      </c>
    </row>
    <row r="6083" spans="1:10" x14ac:dyDescent="0.2">
      <c r="A6083" s="505">
        <v>42762</v>
      </c>
      <c r="B6083" s="506">
        <v>6082</v>
      </c>
      <c r="C6083" s="507">
        <v>56.09</v>
      </c>
      <c r="E6083" s="508">
        <f>(Table13[[#This Row],[Gasoil Open]]-MIN(Table13[Gasoil Open]))/(MAX(Table13[Gasoil Open])-MIN(Table13[Gasoil Open]))</f>
        <v>0.33960468521229864</v>
      </c>
      <c r="I6083" s="130">
        <f>(Table13[[#This Row],[Alpha]]-MIN(Table13[Alpha]))/(MAX(Table13[Alpha])-MIN(Table13[Alpha]))</f>
        <v>0.41785418965510296</v>
      </c>
      <c r="J6083" s="508">
        <f>(Table13[[#This Row],[Signal from Matlab]]-703)/(1060.75-703)</f>
        <v>-1.9650593990216632</v>
      </c>
    </row>
    <row r="6084" spans="1:10" x14ac:dyDescent="0.2">
      <c r="A6084" s="505">
        <v>42765</v>
      </c>
      <c r="B6084" s="506">
        <v>6083</v>
      </c>
      <c r="C6084" s="507">
        <v>55.47</v>
      </c>
      <c r="E6084" s="508">
        <f>(Table13[[#This Row],[Gasoil Open]]-MIN(Table13[Gasoil Open]))/(MAX(Table13[Gasoil Open])-MIN(Table13[Gasoil Open]))</f>
        <v>0.33506588579795016</v>
      </c>
      <c r="I6084" s="130">
        <f>(Table13[[#This Row],[Alpha]]-MIN(Table13[Alpha]))/(MAX(Table13[Alpha])-MIN(Table13[Alpha]))</f>
        <v>0.41785418965510296</v>
      </c>
      <c r="J6084" s="508">
        <f>(Table13[[#This Row],[Signal from Matlab]]-703)/(1060.75-703)</f>
        <v>-1.9650593990216632</v>
      </c>
    </row>
    <row r="6085" spans="1:10" x14ac:dyDescent="0.2">
      <c r="A6085" s="505">
        <v>42766</v>
      </c>
      <c r="B6085" s="506">
        <v>6084</v>
      </c>
      <c r="C6085" s="507">
        <v>55.34</v>
      </c>
      <c r="E6085" s="508">
        <f>(Table13[[#This Row],[Gasoil Open]]-MIN(Table13[Gasoil Open]))/(MAX(Table13[Gasoil Open])-MIN(Table13[Gasoil Open]))</f>
        <v>0.33411420204978032</v>
      </c>
      <c r="I6085" s="130">
        <f>(Table13[[#This Row],[Alpha]]-MIN(Table13[Alpha]))/(MAX(Table13[Alpha])-MIN(Table13[Alpha]))</f>
        <v>0.41785418965510296</v>
      </c>
      <c r="J6085" s="508">
        <f>(Table13[[#This Row],[Signal from Matlab]]-703)/(1060.75-703)</f>
        <v>-1.9650593990216632</v>
      </c>
    </row>
    <row r="6086" spans="1:10" x14ac:dyDescent="0.2">
      <c r="A6086" s="505">
        <v>42767</v>
      </c>
      <c r="B6086" s="506">
        <v>6085</v>
      </c>
      <c r="C6086" s="507">
        <v>55.55</v>
      </c>
      <c r="E6086" s="508">
        <f>(Table13[[#This Row],[Gasoil Open]]-MIN(Table13[Gasoil Open]))/(MAX(Table13[Gasoil Open])-MIN(Table13[Gasoil Open]))</f>
        <v>0.33565153733528541</v>
      </c>
      <c r="I6086" s="130">
        <f>(Table13[[#This Row],[Alpha]]-MIN(Table13[Alpha]))/(MAX(Table13[Alpha])-MIN(Table13[Alpha]))</f>
        <v>0.41785418965510296</v>
      </c>
      <c r="J6086" s="508">
        <f>(Table13[[#This Row],[Signal from Matlab]]-703)/(1060.75-703)</f>
        <v>-1.9650593990216632</v>
      </c>
    </row>
    <row r="6087" spans="1:10" x14ac:dyDescent="0.2">
      <c r="A6087" s="505">
        <v>42768</v>
      </c>
      <c r="B6087" s="506">
        <v>6086</v>
      </c>
      <c r="C6087" s="507">
        <v>56.53</v>
      </c>
      <c r="E6087" s="508">
        <f>(Table13[[#This Row],[Gasoil Open]]-MIN(Table13[Gasoil Open]))/(MAX(Table13[Gasoil Open])-MIN(Table13[Gasoil Open]))</f>
        <v>0.34282576866764269</v>
      </c>
      <c r="I6087" s="130">
        <f>(Table13[[#This Row],[Alpha]]-MIN(Table13[Alpha]))/(MAX(Table13[Alpha])-MIN(Table13[Alpha]))</f>
        <v>0.41785418965510296</v>
      </c>
      <c r="J6087" s="508">
        <f>(Table13[[#This Row],[Signal from Matlab]]-703)/(1060.75-703)</f>
        <v>-1.9650593990216632</v>
      </c>
    </row>
    <row r="6088" spans="1:10" x14ac:dyDescent="0.2">
      <c r="A6088" s="505">
        <v>42769</v>
      </c>
      <c r="B6088" s="506">
        <v>6087</v>
      </c>
      <c r="C6088" s="507">
        <v>56.92</v>
      </c>
      <c r="E6088" s="508">
        <f>(Table13[[#This Row],[Gasoil Open]]-MIN(Table13[Gasoil Open]))/(MAX(Table13[Gasoil Open])-MIN(Table13[Gasoil Open]))</f>
        <v>0.34568081991215222</v>
      </c>
      <c r="I6088" s="130">
        <f>(Table13[[#This Row],[Alpha]]-MIN(Table13[Alpha]))/(MAX(Table13[Alpha])-MIN(Table13[Alpha]))</f>
        <v>0.41785418965510296</v>
      </c>
      <c r="J6088" s="508">
        <f>(Table13[[#This Row],[Signal from Matlab]]-703)/(1060.75-703)</f>
        <v>-1.9650593990216632</v>
      </c>
    </row>
    <row r="6089" spans="1:10" x14ac:dyDescent="0.2">
      <c r="A6089" s="505">
        <v>42772</v>
      </c>
      <c r="B6089" s="506">
        <v>6088</v>
      </c>
      <c r="C6089" s="507">
        <v>56.85</v>
      </c>
      <c r="E6089" s="508">
        <f>(Table13[[#This Row],[Gasoil Open]]-MIN(Table13[Gasoil Open]))/(MAX(Table13[Gasoil Open])-MIN(Table13[Gasoil Open]))</f>
        <v>0.34516837481698387</v>
      </c>
      <c r="I6089" s="130">
        <f>(Table13[[#This Row],[Alpha]]-MIN(Table13[Alpha]))/(MAX(Table13[Alpha])-MIN(Table13[Alpha]))</f>
        <v>0.41785418965510296</v>
      </c>
      <c r="J6089" s="508">
        <f>(Table13[[#This Row],[Signal from Matlab]]-703)/(1060.75-703)</f>
        <v>-1.9650593990216632</v>
      </c>
    </row>
    <row r="6090" spans="1:10" x14ac:dyDescent="0.2">
      <c r="A6090" s="505">
        <v>42773</v>
      </c>
      <c r="B6090" s="506">
        <v>6089</v>
      </c>
      <c r="C6090" s="507">
        <v>55.91</v>
      </c>
      <c r="E6090" s="508">
        <f>(Table13[[#This Row],[Gasoil Open]]-MIN(Table13[Gasoil Open]))/(MAX(Table13[Gasoil Open])-MIN(Table13[Gasoil Open]))</f>
        <v>0.33828696925329421</v>
      </c>
      <c r="I6090" s="130">
        <f>(Table13[[#This Row],[Alpha]]-MIN(Table13[Alpha]))/(MAX(Table13[Alpha])-MIN(Table13[Alpha]))</f>
        <v>0.41785418965510296</v>
      </c>
      <c r="J6090" s="508">
        <f>(Table13[[#This Row],[Signal from Matlab]]-703)/(1060.75-703)</f>
        <v>-1.9650593990216632</v>
      </c>
    </row>
    <row r="6091" spans="1:10" x14ac:dyDescent="0.2">
      <c r="A6091" s="505">
        <v>42774</v>
      </c>
      <c r="B6091" s="506">
        <v>6090</v>
      </c>
      <c r="C6091" s="507">
        <v>54.5</v>
      </c>
      <c r="E6091" s="508">
        <f>(Table13[[#This Row],[Gasoil Open]]-MIN(Table13[Gasoil Open]))/(MAX(Table13[Gasoil Open])-MIN(Table13[Gasoil Open]))</f>
        <v>0.32796486090775978</v>
      </c>
      <c r="I6091" s="130">
        <f>(Table13[[#This Row],[Alpha]]-MIN(Table13[Alpha]))/(MAX(Table13[Alpha])-MIN(Table13[Alpha]))</f>
        <v>0.41785418965510296</v>
      </c>
      <c r="J6091" s="508">
        <f>(Table13[[#This Row],[Signal from Matlab]]-703)/(1060.75-703)</f>
        <v>-1.9650593990216632</v>
      </c>
    </row>
    <row r="6092" spans="1:10" x14ac:dyDescent="0.2">
      <c r="A6092" s="505">
        <v>42775</v>
      </c>
      <c r="B6092" s="506">
        <v>6091</v>
      </c>
      <c r="C6092" s="507">
        <v>55.3</v>
      </c>
      <c r="E6092" s="508">
        <f>(Table13[[#This Row],[Gasoil Open]]-MIN(Table13[Gasoil Open]))/(MAX(Table13[Gasoil Open])-MIN(Table13[Gasoil Open]))</f>
        <v>0.33382137628111264</v>
      </c>
      <c r="I6092" s="130">
        <f>(Table13[[#This Row],[Alpha]]-MIN(Table13[Alpha]))/(MAX(Table13[Alpha])-MIN(Table13[Alpha]))</f>
        <v>0.41785418965510296</v>
      </c>
      <c r="J6092" s="508">
        <f>(Table13[[#This Row],[Signal from Matlab]]-703)/(1060.75-703)</f>
        <v>-1.9650593990216632</v>
      </c>
    </row>
    <row r="6093" spans="1:10" x14ac:dyDescent="0.2">
      <c r="A6093" s="505">
        <v>42776</v>
      </c>
      <c r="B6093" s="506">
        <v>6092</v>
      </c>
      <c r="C6093" s="507">
        <v>55.66</v>
      </c>
      <c r="E6093" s="508">
        <f>(Table13[[#This Row],[Gasoil Open]]-MIN(Table13[Gasoil Open]))/(MAX(Table13[Gasoil Open])-MIN(Table13[Gasoil Open]))</f>
        <v>0.33645680819912144</v>
      </c>
      <c r="I6093" s="130">
        <f>(Table13[[#This Row],[Alpha]]-MIN(Table13[Alpha]))/(MAX(Table13[Alpha])-MIN(Table13[Alpha]))</f>
        <v>0.41785418965510296</v>
      </c>
      <c r="J6093" s="508">
        <f>(Table13[[#This Row],[Signal from Matlab]]-703)/(1060.75-703)</f>
        <v>-1.9650593990216632</v>
      </c>
    </row>
    <row r="6094" spans="1:10" x14ac:dyDescent="0.2">
      <c r="A6094" s="505">
        <v>42779</v>
      </c>
      <c r="B6094" s="506">
        <v>6093</v>
      </c>
      <c r="C6094" s="507">
        <v>56.68</v>
      </c>
      <c r="E6094" s="508">
        <f>(Table13[[#This Row],[Gasoil Open]]-MIN(Table13[Gasoil Open]))/(MAX(Table13[Gasoil Open])-MIN(Table13[Gasoil Open]))</f>
        <v>0.3439238653001464</v>
      </c>
      <c r="I6094" s="130">
        <f>(Table13[[#This Row],[Alpha]]-MIN(Table13[Alpha]))/(MAX(Table13[Alpha])-MIN(Table13[Alpha]))</f>
        <v>0.41785418965510296</v>
      </c>
      <c r="J6094" s="508">
        <f>(Table13[[#This Row],[Signal from Matlab]]-703)/(1060.75-703)</f>
        <v>-1.9650593990216632</v>
      </c>
    </row>
    <row r="6095" spans="1:10" x14ac:dyDescent="0.2">
      <c r="A6095" s="505">
        <v>42780</v>
      </c>
      <c r="B6095" s="506">
        <v>6094</v>
      </c>
      <c r="C6095" s="507">
        <v>55.75</v>
      </c>
      <c r="E6095" s="508">
        <f>(Table13[[#This Row],[Gasoil Open]]-MIN(Table13[Gasoil Open]))/(MAX(Table13[Gasoil Open])-MIN(Table13[Gasoil Open]))</f>
        <v>0.33711566617862365</v>
      </c>
      <c r="I6095" s="130">
        <f>(Table13[[#This Row],[Alpha]]-MIN(Table13[Alpha]))/(MAX(Table13[Alpha])-MIN(Table13[Alpha]))</f>
        <v>0.41785418965510296</v>
      </c>
      <c r="J6095" s="508">
        <f>(Table13[[#This Row],[Signal from Matlab]]-703)/(1060.75-703)</f>
        <v>-1.9650593990216632</v>
      </c>
    </row>
  </sheetData>
  <mergeCells count="25">
    <mergeCell ref="K56:O56"/>
    <mergeCell ref="P56:Q56"/>
    <mergeCell ref="R56:S56"/>
    <mergeCell ref="T56:U56"/>
    <mergeCell ref="V56:W56"/>
    <mergeCell ref="K1:O1"/>
    <mergeCell ref="P1:Q1"/>
    <mergeCell ref="R1:S1"/>
    <mergeCell ref="T1:U1"/>
    <mergeCell ref="V1:W1"/>
    <mergeCell ref="K166:O166"/>
    <mergeCell ref="P166:Q166"/>
    <mergeCell ref="R166:S166"/>
    <mergeCell ref="T166:U166"/>
    <mergeCell ref="V166:W166"/>
    <mergeCell ref="K111:O111"/>
    <mergeCell ref="P111:Q111"/>
    <mergeCell ref="R111:S111"/>
    <mergeCell ref="T111:U111"/>
    <mergeCell ref="V111:W111"/>
    <mergeCell ref="K221:O221"/>
    <mergeCell ref="P221:Q221"/>
    <mergeCell ref="R221:S221"/>
    <mergeCell ref="T221:U221"/>
    <mergeCell ref="V221:W221"/>
  </mergeCells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10 point</vt:lpstr>
      <vt:lpstr>20 point</vt:lpstr>
      <vt:lpstr>30 point</vt:lpstr>
      <vt:lpstr>Alpha Table</vt:lpstr>
      <vt:lpstr>Avg</vt:lpstr>
      <vt:lpstr>Alpha Table (2)</vt:lpstr>
      <vt:lpstr>Graphs</vt:lpstr>
      <vt:lpstr>Graphs (2)</vt:lpstr>
      <vt:lpstr>Revision notes</vt:lpstr>
      <vt:lpstr>10 point (2)</vt:lpstr>
      <vt:lpstr>20 point (2)</vt:lpstr>
      <vt:lpstr>30 point (2)</vt:lpstr>
      <vt:lpstr>Graphs (3)</vt:lpstr>
      <vt:lpstr>Avg (2)</vt:lpstr>
      <vt:lpstr>Graphs (4)</vt:lpstr>
      <vt:lpstr>Graphs (5)</vt:lpstr>
      <vt:lpstr>Gasoil Table (2)</vt:lpstr>
      <vt:lpstr>GO_Daily </vt:lpstr>
      <vt:lpstr>GO_Alpha_Graphs</vt:lpstr>
      <vt:lpstr>GO_Graphs (Thesis)</vt:lpstr>
      <vt:lpstr>GO_Table</vt:lpstr>
      <vt:lpstr>US_Daily 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Paraic</dc:creator>
  <cp:lastModifiedBy>PW</cp:lastModifiedBy>
  <cp:lastPrinted>2017-02-09T21:33:11Z</cp:lastPrinted>
  <dcterms:created xsi:type="dcterms:W3CDTF">2013-11-28T10:51:23Z</dcterms:created>
  <dcterms:modified xsi:type="dcterms:W3CDTF">2017-05-24T19:45:07Z</dcterms:modified>
</cp:coreProperties>
</file>